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chedule March_26" sheetId="1" r:id="rId5"/>
    <sheet state="hidden" name="Schedule April_26" sheetId="2" r:id="rId6"/>
    <sheet state="hidden" name="Schedule May_26" sheetId="3" r:id="rId7"/>
    <sheet state="visible" name="Schedule Jun_26" sheetId="4" r:id="rId8"/>
    <sheet state="visible" name="Schedule Jul_26" sheetId="5" r:id="rId9"/>
    <sheet state="visible" name="Attendance-June-2026" sheetId="6" r:id="rId10"/>
    <sheet state="visible" name="Working Time-June-26" sheetId="7" r:id="rId11"/>
    <sheet state="hidden" name="Working Time-May-26" sheetId="8" r:id="rId12"/>
    <sheet state="visible" name="Annual Leave-2026" sheetId="9" r:id="rId13"/>
    <sheet state="visible" name="Attendance-July-2026" sheetId="10" r:id="rId14"/>
    <sheet state="hidden" name="Copy of Attendance-April-2026" sheetId="11" r:id="rId15"/>
    <sheet state="hidden" name="Copy of Attendance-May-2026" sheetId="12" r:id="rId16"/>
    <sheet state="hidden" name="Attendance-May-2026" sheetId="13" r:id="rId17"/>
    <sheet state="hidden" name="Attendance-April-2026" sheetId="14" r:id="rId18"/>
    <sheet state="hidden" name="Working Time-April-26" sheetId="15" r:id="rId19"/>
    <sheet state="hidden" name="Leader meeting-March-2026" sheetId="16" r:id="rId20"/>
    <sheet state="hidden" name="Working Time-March-2026" sheetId="17" r:id="rId21"/>
    <sheet state="hidden" name="Working Time-February-2026" sheetId="18" r:id="rId22"/>
    <sheet state="hidden" name="Leader meeting-February-2026" sheetId="19" r:id="rId23"/>
    <sheet state="hidden" name="Leader meeting-April-2026" sheetId="20" r:id="rId24"/>
    <sheet state="hidden" name="Attendance-February-2026" sheetId="21" r:id="rId25"/>
    <sheet state="hidden" name="Copy of Attendance-February-202" sheetId="22" r:id="rId26"/>
    <sheet state="hidden" name="Attendance-January-2026" sheetId="23" r:id="rId27"/>
    <sheet state="hidden" name="OT-January-2026" sheetId="24" r:id="rId28"/>
    <sheet state="hidden" name="Leader meeting-January-2026" sheetId="25" r:id="rId29"/>
    <sheet state="hidden" name="Copy of Attendance-January-2026" sheetId="26" r:id="rId30"/>
    <sheet state="hidden" name="Working Time-January-2026" sheetId="27" r:id="rId31"/>
    <sheet state="hidden" name="Sheet71" sheetId="28" r:id="rId32"/>
    <sheet state="hidden" name="Test" sheetId="29" r:id="rId33"/>
    <sheet state="hidden" name="Attendance-March-2026" sheetId="30" r:id="rId34"/>
    <sheet state="hidden" name="Copy of Attendance-March-2026" sheetId="31" r:id="rId35"/>
    <sheet state="hidden" name="Schedule 1225-01-2026" sheetId="32" r:id="rId36"/>
    <sheet state="visible" name="Copy of Attendance-June-2026" sheetId="33" r:id="rId37"/>
  </sheets>
  <definedNames>
    <definedName hidden="1" localSheetId="0" name="_xlnm._FilterDatabase">'Schedule March_26'!$A$3:$BT$111</definedName>
    <definedName hidden="1" localSheetId="1" name="_xlnm._FilterDatabase">'Schedule April_26'!$A$3:$BG$111</definedName>
    <definedName hidden="1" localSheetId="2" name="_xlnm._FilterDatabase">'Schedule May_26'!$A$3:$BE$109</definedName>
    <definedName hidden="1" localSheetId="3" name="_xlnm._FilterDatabase">'Schedule Jun_26'!$A$3:$BB$109</definedName>
    <definedName hidden="1" localSheetId="4" name="_xlnm._FilterDatabase">'Schedule Jul_26'!$A$3:$AH$100</definedName>
    <definedName hidden="1" localSheetId="5" name="_xlnm._FilterDatabase">'Attendance-June-2026'!$A$4:$AX$116</definedName>
    <definedName hidden="1" localSheetId="9" name="_xlnm._FilterDatabase">'Attendance-July-2026'!$A$4:$AW$115</definedName>
    <definedName hidden="1" localSheetId="10" name="_xlnm._FilterDatabase">'Copy of Attendance-April-2026'!$A$4:$AY$123</definedName>
    <definedName hidden="1" localSheetId="11" name="_xlnm._FilterDatabase">'Copy of Attendance-May-2026'!$A$4:$AW$123</definedName>
    <definedName hidden="1" localSheetId="12" name="_xlnm._FilterDatabase">'Attendance-May-2026'!$A$4:$AW$124</definedName>
    <definedName hidden="1" localSheetId="13" name="_xlnm._FilterDatabase">'Attendance-April-2026'!$A$4:$AY$123</definedName>
    <definedName hidden="1" localSheetId="20" name="_xlnm._FilterDatabase">'Attendance-February-2026'!$A$4:$AY$133</definedName>
    <definedName hidden="1" localSheetId="21" name="_xlnm._FilterDatabase">'Copy of Attendance-February-202'!$A$4:$AY$133</definedName>
    <definedName hidden="1" localSheetId="22" name="_xlnm._FilterDatabase">'Attendance-January-2026'!$A$4:$AY$153</definedName>
    <definedName hidden="1" localSheetId="25" name="_xlnm._FilterDatabase">'Copy of Attendance-January-2026'!$A$4:$AY$152</definedName>
    <definedName hidden="1" localSheetId="27" name="_xlnm._FilterDatabase">Sheet71!$A$4:$BK$65</definedName>
    <definedName hidden="1" localSheetId="29" name="_xlnm._FilterDatabase">'Attendance-March-2026'!$A$4:$AV$125</definedName>
    <definedName hidden="1" localSheetId="30" name="_xlnm._FilterDatabase">'Copy of Attendance-March-2026'!$A$4:$AV$125</definedName>
    <definedName hidden="1" localSheetId="31" name="_xlnm._FilterDatabase">'Schedule 1225-01-2026'!$A$3:$CT$137</definedName>
    <definedName hidden="1" localSheetId="32" name="_xlnm._FilterDatabase">'Copy of Attendance-June-2026'!$A$4:$AX$116</definedName>
    <definedName hidden="1" localSheetId="0" name="Z_988808EA_12CE_42BA_93B7_8E7B51A3CACD_.wvu.FilterData">'Schedule March_26'!$A$3:$BT$113</definedName>
    <definedName hidden="1" localSheetId="1" name="Z_988808EA_12CE_42BA_93B7_8E7B51A3CACD_.wvu.FilterData">'Schedule April_26'!$A$3:$BG$122</definedName>
    <definedName hidden="1" localSheetId="2" name="Z_988808EA_12CE_42BA_93B7_8E7B51A3CACD_.wvu.FilterData">'Schedule May_26'!$A$3:$BE$120</definedName>
    <definedName hidden="1" localSheetId="3" name="Z_988808EA_12CE_42BA_93B7_8E7B51A3CACD_.wvu.FilterData">'Schedule Jun_26'!$A$3:$BB$120</definedName>
    <definedName hidden="1" localSheetId="4" name="Z_988808EA_12CE_42BA_93B7_8E7B51A3CACD_.wvu.FilterData">'Schedule Jul_26'!$A$3:$AH$111</definedName>
    <definedName hidden="1" localSheetId="5" name="Z_988808EA_12CE_42BA_93B7_8E7B51A3CACD_.wvu.FilterData">'Attendance-June-2026'!$A$4:$AX$121</definedName>
    <definedName hidden="1" localSheetId="10" name="Z_988808EA_12CE_42BA_93B7_8E7B51A3CACD_.wvu.FilterData">'Copy of Attendance-April-2026'!$A$4:$AY$123</definedName>
    <definedName hidden="1" localSheetId="11" name="Z_988808EA_12CE_42BA_93B7_8E7B51A3CACD_.wvu.FilterData">'Copy of Attendance-May-2026'!$A$4:$AY$123</definedName>
    <definedName hidden="1" localSheetId="12" name="Z_988808EA_12CE_42BA_93B7_8E7B51A3CACD_.wvu.FilterData">'Attendance-May-2026'!$A$4:$AY$124</definedName>
    <definedName hidden="1" localSheetId="13" name="Z_988808EA_12CE_42BA_93B7_8E7B51A3CACD_.wvu.FilterData">'Attendance-April-2026'!$A$4:$AY$123</definedName>
    <definedName hidden="1" localSheetId="29" name="Z_988808EA_12CE_42BA_93B7_8E7B51A3CACD_.wvu.FilterData">'Attendance-March-2026'!$A$4:$AX$125</definedName>
    <definedName hidden="1" localSheetId="30" name="Z_988808EA_12CE_42BA_93B7_8E7B51A3CACD_.wvu.FilterData">'Copy of Attendance-March-2026'!$A$4:$AX$125</definedName>
    <definedName hidden="1" localSheetId="32" name="Z_988808EA_12CE_42BA_93B7_8E7B51A3CACD_.wvu.FilterData">'Copy of Attendance-June-2026'!$A$4:$AX$121</definedName>
    <definedName hidden="1" localSheetId="27" name="Z_99AA9CC0_410C_474D_9E7B_8CCE69B1F3B2_.wvu.FilterData">Sheet71!$A$4:$BI$67</definedName>
    <definedName hidden="1" localSheetId="27" name="Z_451B9E60_BE00_4B0F_ACF5_4E89E02ED269_.wvu.FilterData">Sheet71!$A$4:$BI$67</definedName>
    <definedName hidden="1" localSheetId="0" name="Z_F87EEDFB_3480_485C_8442_4D2F0199C10B_.wvu.FilterData">'Schedule March_26'!$B$3:$BT$125</definedName>
    <definedName hidden="1" localSheetId="1" name="Z_F87EEDFB_3480_485C_8442_4D2F0199C10B_.wvu.FilterData">'Schedule April_26'!$A$3:$BG$122</definedName>
    <definedName hidden="1" localSheetId="2" name="Z_F87EEDFB_3480_485C_8442_4D2F0199C10B_.wvu.FilterData">'Schedule May_26'!$A$3:$BE$120</definedName>
    <definedName hidden="1" localSheetId="3" name="Z_F87EEDFB_3480_485C_8442_4D2F0199C10B_.wvu.FilterData">'Schedule Jun_26'!$A$3:$BB$120</definedName>
    <definedName hidden="1" localSheetId="4" name="Z_F87EEDFB_3480_485C_8442_4D2F0199C10B_.wvu.FilterData">'Schedule Jul_26'!$A$3:$AH$111</definedName>
    <definedName hidden="1" localSheetId="5" name="Z_F87EEDFB_3480_485C_8442_4D2F0199C10B_.wvu.FilterData">'Attendance-June-2026'!$A$4:$AX$121</definedName>
    <definedName hidden="1" localSheetId="10" name="Z_F87EEDFB_3480_485C_8442_4D2F0199C10B_.wvu.FilterData">'Copy of Attendance-April-2026'!$A$4:$AZ$123</definedName>
    <definedName hidden="1" localSheetId="13" name="Z_F87EEDFB_3480_485C_8442_4D2F0199C10B_.wvu.FilterData">'Attendance-April-2026'!$A$4:$AY$123</definedName>
    <definedName hidden="1" localSheetId="31" name="Z_F87EEDFB_3480_485C_8442_4D2F0199C10B_.wvu.FilterData">'Schedule 1225-01-2026'!$B$3:$CT$149</definedName>
    <definedName hidden="1" localSheetId="32" name="Z_F87EEDFB_3480_485C_8442_4D2F0199C10B_.wvu.FilterData">'Copy of Attendance-June-2026'!$A$4:$AX$121</definedName>
    <definedName hidden="1" localSheetId="27" name="Z_A628D868_E868_464A_A1E9_714FC3357D10_.wvu.FilterData">Sheet71!$A$4:$BI$67</definedName>
    <definedName hidden="1" localSheetId="27" name="Z_AC6C4E12_6C43_4F63_80B5_669F05FB768F_.wvu.FilterData">Sheet71!$A$4:$BK$97</definedName>
    <definedName hidden="1" localSheetId="27" name="Z_C4AB024B_3935_43D2_B23D_811EAF1F7A20_.wvu.FilterData">Sheet71!$A$4:$BJ$67</definedName>
    <definedName hidden="1" localSheetId="27" name="Z_82B4AA6B_F714_4A69_B411_05535665DF67_.wvu.FilterData">Sheet71!$A$4:$BI$67</definedName>
    <definedName hidden="1" localSheetId="27" name="Z_80F75042_7701_4E79_B032_9D925EA56035_.wvu.FilterData">Sheet71!$A$4:$BI$67</definedName>
    <definedName hidden="1" localSheetId="27" name="Z_1E39010D_7E01_4040_96DF_EE46E3458702_.wvu.FilterData">Sheet71!$A$4:$BI$67</definedName>
    <definedName hidden="1" localSheetId="27" name="Z_57014D57_F082_4622_9517_A1059BCC1B5D_.wvu.FilterData">Sheet71!$A$4:$BI$67</definedName>
    <definedName hidden="1" localSheetId="27" name="Z_13A6FE2A_42F1_499D_9ACB_547744E8564F_.wvu.FilterData">Sheet71!$A$4:$BI$67</definedName>
    <definedName hidden="1" localSheetId="27" name="Z_AAAF5AA6_EEC5_460D_839A_39F2788531A3_.wvu.FilterData">Sheet71!$A$4:$BK$65</definedName>
    <definedName hidden="1" localSheetId="0" name="Z_699425E1_8284_4EE9_9DE5_3120653220CE_.wvu.FilterData">'Schedule March_26'!$A$3:$BT$49</definedName>
    <definedName hidden="1" localSheetId="1" name="Z_699425E1_8284_4EE9_9DE5_3120653220CE_.wvu.FilterData">'Schedule April_26'!$A$3:$BG$21</definedName>
    <definedName hidden="1" localSheetId="2" name="Z_699425E1_8284_4EE9_9DE5_3120653220CE_.wvu.FilterData">'Schedule May_26'!$A$3:$BE$27</definedName>
    <definedName hidden="1" localSheetId="3" name="Z_699425E1_8284_4EE9_9DE5_3120653220CE_.wvu.FilterData">'Schedule Jun_26'!$A$3:$BB$27</definedName>
    <definedName hidden="1" localSheetId="4" name="Z_699425E1_8284_4EE9_9DE5_3120653220CE_.wvu.FilterData">'Schedule Jul_26'!$A$3:$AH$27</definedName>
    <definedName hidden="1" localSheetId="31" name="Z_699425E1_8284_4EE9_9DE5_3120653220CE_.wvu.FilterData">'Schedule 1225-01-2026'!$A$3:$CT$56</definedName>
    <definedName hidden="1" localSheetId="27" name="Z_C5BC3CD2_A3B5_46F8_A112_BD6A577F52D9_.wvu.FilterData">Sheet71!$A$4:$BI$67</definedName>
    <definedName hidden="1" localSheetId="27" name="Z_28B084E5_1A3A_4852_92CA_4EB60A5CD2C8_.wvu.FilterData">Sheet71!$A$4:$BJ$67</definedName>
    <definedName hidden="1" localSheetId="27" name="Z_BA65ABFE_975C_4DB7_BF86_F389F01973D3_.wvu.FilterData">Sheet71!$R$14:$R$67</definedName>
    <definedName hidden="1" localSheetId="9" name="Z_D07C4982_03A0_4B18_8D58_201E5E00EA3D_.wvu.FilterData">'Attendance-July-2026'!$A$4:$AW$115</definedName>
    <definedName hidden="1" localSheetId="11" name="Z_D07C4982_03A0_4B18_8D58_201E5E00EA3D_.wvu.FilterData">'Copy of Attendance-May-2026'!$A$4:$AW$123</definedName>
    <definedName hidden="1" localSheetId="12" name="Z_D07C4982_03A0_4B18_8D58_201E5E00EA3D_.wvu.FilterData">'Attendance-May-2026'!$A$4:$AW$124</definedName>
    <definedName hidden="1" localSheetId="20" name="Z_D07C4982_03A0_4B18_8D58_201E5E00EA3D_.wvu.FilterData">'Attendance-February-2026'!$A$4:$AY$128</definedName>
    <definedName hidden="1" localSheetId="21" name="Z_D07C4982_03A0_4B18_8D58_201E5E00EA3D_.wvu.FilterData">'Copy of Attendance-February-202'!$A$4:$AY$128</definedName>
    <definedName hidden="1" localSheetId="22" name="Z_D07C4982_03A0_4B18_8D58_201E5E00EA3D_.wvu.FilterData">'Attendance-January-2026'!$A$4:$AY$153</definedName>
    <definedName hidden="1" localSheetId="25" name="Z_D07C4982_03A0_4B18_8D58_201E5E00EA3D_.wvu.FilterData">'Copy of Attendance-January-2026'!$A$4:$AY$151</definedName>
    <definedName hidden="1" localSheetId="29" name="Z_D07C4982_03A0_4B18_8D58_201E5E00EA3D_.wvu.FilterData">'Attendance-March-2026'!$A$4:$AV$125</definedName>
    <definedName hidden="1" localSheetId="30" name="Z_D07C4982_03A0_4B18_8D58_201E5E00EA3D_.wvu.FilterData">'Copy of Attendance-March-2026'!$A$4:$AV$125</definedName>
    <definedName hidden="1" localSheetId="27" name="Z_9FF17FF2_51D0_48EF_A82C_0B99F52B983F_.wvu.FilterData">Sheet71!$A$4:$BI$67</definedName>
  </definedNames>
  <calcPr/>
  <customWorkbookViews>
    <customWorkbookView activeSheetId="0" maximized="1" windowHeight="0" windowWidth="0" guid="{1E39010D-7E01-4040-96DF-EE46E3458702}" name="Filter 11"/>
    <customWorkbookView activeSheetId="0" maximized="1" windowHeight="0" windowWidth="0" guid="{699425E1-8284-4EE9-9DE5-3120653220CE}" name="CUONG"/>
    <customWorkbookView activeSheetId="0" maximized="1" windowHeight="0" windowWidth="0" guid="{AC6C4E12-6C43-4F63-80B5-669F05FB768F}" name="Filter 12"/>
    <customWorkbookView activeSheetId="0" maximized="1" windowHeight="0" windowWidth="0" guid="{C4AB024B-3935-43D2-B23D-811EAF1F7A20}" name="Filter 13"/>
    <customWorkbookView activeSheetId="0" maximized="1" windowHeight="0" windowWidth="0" guid="{28B084E5-1A3A-4852-92CA-4EB60A5CD2C8}" name="Filter 14"/>
    <customWorkbookView activeSheetId="0" maximized="1" windowHeight="0" windowWidth="0" guid="{AAAF5AA6-EEC5-460D-839A-39F2788531A3}" name="Filter 15"/>
    <customWorkbookView activeSheetId="0" maximized="1" windowHeight="0" windowWidth="0" guid="{57014D57-F082-4622-9517-A1059BCC1B5D}" name="Filter 8"/>
    <customWorkbookView activeSheetId="0" maximized="1" windowHeight="0" windowWidth="0" guid="{9FF17FF2-51D0-48EF-A82C-0B99F52B983F}" name="Filter 9"/>
    <customWorkbookView activeSheetId="0" maximized="1" windowHeight="0" windowWidth="0" guid="{80F75042-7701-4E79-B032-9D925EA56035}" name="Filter 10"/>
    <customWorkbookView activeSheetId="0" maximized="1" windowHeight="0" windowWidth="0" guid="{BA65ABFE-975C-4DB7-BF86-F389F01973D3}" name="Filter 6"/>
    <customWorkbookView activeSheetId="0" maximized="1" windowHeight="0" windowWidth="0" guid="{82B4AA6B-F714-4A69-B411-05535665DF67}" name="Filter 7"/>
    <customWorkbookView activeSheetId="0" maximized="1" windowHeight="0" windowWidth="0" guid="{13A6FE2A-42F1-499D-9ACB-547744E8564F}" name="Filter 4"/>
    <customWorkbookView activeSheetId="0" maximized="1" windowHeight="0" windowWidth="0" guid="{988808EA-12CE-42BA-93B7-8E7B51A3CACD}" name="tam.to"/>
    <customWorkbookView activeSheetId="0" maximized="1" windowHeight="0" windowWidth="0" guid="{D07C4982-03A0-4B18-8D58-201E5E00EA3D}" name="Tran Le"/>
    <customWorkbookView activeSheetId="0" maximized="1" windowHeight="0" windowWidth="0" guid="{A628D868-E868-464A-A1E9-714FC3357D10}" name="Filter 5"/>
    <customWorkbookView activeSheetId="0" maximized="1" windowHeight="0" windowWidth="0" guid="{C5BC3CD2-A3B5-46F8-A112-BD6A577F52D9}" name="Filter 2"/>
    <customWorkbookView activeSheetId="0" maximized="1" windowHeight="0" windowWidth="0" guid="{99AA9CC0-410C-474D-9E7B-8CCE69B1F3B2}" name="Filter 3"/>
    <customWorkbookView activeSheetId="0" maximized="1" windowHeight="0" windowWidth="0" guid="{451B9E60-BE00-4B0F-ACF5-4E89E02ED269}" name="Filter 1"/>
    <customWorkbookView activeSheetId="0" maximized="1" windowHeight="0" windowWidth="0" guid="{F87EEDFB-3480-485C-8442-4D2F0199C10B}" name="tran.le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18">
      <text>
        <t xml:space="preserve">Có xin phép
</t>
      </text>
    </comment>
    <comment authorId="0" ref="L82">
      <text>
        <t xml:space="preserve">đau bụng có xin phép trước </t>
      </text>
    </comment>
    <comment authorId="0" ref="AH103">
      <text>
        <t xml:space="preserve">Có xin phép
</t>
      </text>
    </comment>
    <comment authorId="0" ref="L77">
      <text>
        <t xml:space="preserve">có xin vào trễ trước 30p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6">
      <text>
        <t xml:space="preserve">xe hư, có xin phép</t>
      </text>
    </comment>
    <comment authorId="0" ref="P73">
      <text>
        <t xml:space="preserve">đau bụng về nửa ca</t>
      </text>
    </comment>
    <comment authorId="0" ref="V29">
      <text>
        <t xml:space="preserve">có xin phép
</t>
      </text>
    </comment>
    <comment authorId="0" ref="S71">
      <text>
        <t xml:space="preserve">đau đầu xin về sớm 1 tiếng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hư xe, có xin phép</t>
      </text>
    </comment>
    <comment authorId="0" ref="AC72">
      <text>
        <t xml:space="preserve">xin về sớm
</t>
      </text>
    </comment>
    <comment authorId="0" ref="R75">
      <text>
        <t xml:space="preserve">không làm đủ giờ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82">
      <text>
        <t xml:space="preserve">có xin phép trước</t>
      </text>
    </comment>
    <comment authorId="0" ref="AC4">
      <text>
        <t xml:space="preserve">có mail xin phép</t>
      </text>
    </comment>
    <comment authorId="0" ref="T75">
      <text>
        <t xml:space="preserve">Có xin phép
</t>
      </text>
    </comment>
    <comment authorId="0" ref="AC35">
      <text>
        <t xml:space="preserve">Break lố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82">
      <text>
        <t xml:space="preserve">có xin phép</t>
      </text>
    </comment>
    <comment authorId="0" ref="R42">
      <text>
        <t xml:space="preserve">có xin phép</t>
      </text>
    </comment>
    <comment authorId="0" ref="P102">
      <text>
        <t xml:space="preserve">bạn bị bể bánh xe có xin trước
</t>
      </text>
    </comment>
    <comment authorId="0" ref="AI38">
      <text>
        <t xml:space="preserve">Break lố giờ</t>
      </text>
    </comment>
    <comment authorId="0" ref="Z60">
      <text>
        <t xml:space="preserve">có xin phép</t>
      </text>
    </comment>
    <comment authorId="0" ref="H74">
      <text>
        <t xml:space="preserve">Khám thai</t>
      </text>
    </comment>
    <comment authorId="0" ref="AE96">
      <text>
        <t xml:space="preserve">có xin phép trước 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37">
      <text>
        <t xml:space="preserve">có xin phép
</t>
      </text>
    </comment>
    <comment authorId="0" ref="K36">
      <text>
        <t xml:space="preserve">có xin phép</t>
      </text>
    </comment>
    <comment authorId="0" ref="Q58">
      <text>
        <t xml:space="preserve">có xin phép
</t>
      </text>
    </comment>
    <comment authorId="0" ref="T25">
      <text>
        <t xml:space="preserve">Có xin phép</t>
      </text>
    </comment>
    <comment authorId="0" ref="AA93">
      <text>
        <t xml:space="preserve">break lố</t>
      </text>
    </comment>
    <comment authorId="0" ref="K125">
      <text>
        <t xml:space="preserve">có xin phép</t>
      </text>
    </comment>
    <comment authorId="0" ref="AD15">
      <text>
        <t xml:space="preserve">có xin phép </t>
      </text>
    </comment>
  </commentList>
</comments>
</file>

<file path=xl/sharedStrings.xml><?xml version="1.0" encoding="utf-8"?>
<sst xmlns="http://schemas.openxmlformats.org/spreadsheetml/2006/main" count="85679" uniqueCount="1247">
  <si>
    <t>No.</t>
  </si>
  <si>
    <t>GROUP</t>
  </si>
  <si>
    <t xml:space="preserve">NAME </t>
  </si>
  <si>
    <t>POSITION</t>
  </si>
  <si>
    <t>Workdays</t>
  </si>
  <si>
    <t>Day
off</t>
  </si>
  <si>
    <t>A</t>
  </si>
  <si>
    <t>B</t>
  </si>
  <si>
    <t>C</t>
  </si>
  <si>
    <t>D</t>
  </si>
  <si>
    <t>E</t>
  </si>
  <si>
    <t>New</t>
  </si>
  <si>
    <t>T1</t>
  </si>
  <si>
    <t>Nguyễn Quốc Duy</t>
  </si>
  <si>
    <t>Agent</t>
  </si>
  <si>
    <t>H</t>
  </si>
  <si>
    <t>Trương Thị Như Ngọc</t>
  </si>
  <si>
    <t>Nguyễn Thành Quang</t>
  </si>
  <si>
    <t>Phan Hoàng Chin Na</t>
  </si>
  <si>
    <t>Lưu Ngọc Mai</t>
  </si>
  <si>
    <t>T2</t>
  </si>
  <si>
    <t>Ngô Thục Oanh</t>
  </si>
  <si>
    <t>Lê Khương Duy</t>
  </si>
  <si>
    <t>Trần Hà Phương Uyên</t>
  </si>
  <si>
    <t>Vũ Đình Nguyễn</t>
  </si>
  <si>
    <t>Ngô Minh Đức</t>
  </si>
  <si>
    <t>T3</t>
  </si>
  <si>
    <t>Trần Đình Tú</t>
  </si>
  <si>
    <t>Huỳnh Thị Thanh Huyền</t>
  </si>
  <si>
    <t>Đỗ Lê Quốc Thành</t>
  </si>
  <si>
    <t>Nguyễn Khánh Duy</t>
  </si>
  <si>
    <t>Nguyễn Mai Việt Tính</t>
  </si>
  <si>
    <t>T4</t>
  </si>
  <si>
    <t>Võ Tuấn Vĩ</t>
  </si>
  <si>
    <t>Nguyễn Hữu Thọ</t>
  </si>
  <si>
    <t>Nhâm Bổn Tường</t>
  </si>
  <si>
    <t>Nguyễn Phương Nam</t>
  </si>
  <si>
    <t>T5</t>
  </si>
  <si>
    <t>Nguyễn Đặng Ngọc Giàu</t>
  </si>
  <si>
    <t>Phạm Sỹ Thái</t>
  </si>
  <si>
    <t>Trương Tấn Thành Trung Hiếu</t>
  </si>
  <si>
    <t>Lê Huỳnh Minh Anh</t>
  </si>
  <si>
    <t>T6</t>
  </si>
  <si>
    <t>Hồ Trọng Thiện</t>
  </si>
  <si>
    <t>Lê Công Triết</t>
  </si>
  <si>
    <t>Nguyễn Đình Nam</t>
  </si>
  <si>
    <t>Bùi Lập Duy</t>
  </si>
  <si>
    <t>T7</t>
  </si>
  <si>
    <t>Phạm Đỗ Duy Quang</t>
  </si>
  <si>
    <t>Trần Gia Huy</t>
  </si>
  <si>
    <t>Phạm Thị Hiền</t>
  </si>
  <si>
    <t>Hoàng Lạp Kim</t>
  </si>
  <si>
    <t>Nguyễn Thành Nam</t>
  </si>
  <si>
    <t>T8</t>
  </si>
  <si>
    <t>Phan Trung Phong</t>
  </si>
  <si>
    <t>Nguyễn Hoàng Thiên Ân</t>
  </si>
  <si>
    <t>Nguyễn Trung Kiên</t>
  </si>
  <si>
    <t>Trần Trọng Tuấn</t>
  </si>
  <si>
    <t>Phan Thị Trúc Linh</t>
  </si>
  <si>
    <t>T9</t>
  </si>
  <si>
    <t>Nguyễn Thị Kim Chi</t>
  </si>
  <si>
    <t>Nguyễn Trần Khai Nguyên</t>
  </si>
  <si>
    <t>Nguyễn Ngọc Thương Thảo</t>
  </si>
  <si>
    <t>Nguyễn Thị Phương Anh</t>
  </si>
  <si>
    <t>T10</t>
  </si>
  <si>
    <t>Nguyễn Hoàng Phú</t>
  </si>
  <si>
    <t>Nguyễn Thanh Phong</t>
  </si>
  <si>
    <t>Ngô Diễm Thùy</t>
  </si>
  <si>
    <t>T11</t>
  </si>
  <si>
    <t>Nguyễn Bảo Thái Tú</t>
  </si>
  <si>
    <t>Phạm Công Danh</t>
  </si>
  <si>
    <t>Trần Thanh Hà</t>
  </si>
  <si>
    <t>Võ Hoàng Gia Bảo</t>
  </si>
  <si>
    <t>Nguyễn Thành Nhân</t>
  </si>
  <si>
    <t>Huỳnh Tấn Phát</t>
  </si>
  <si>
    <t>Lê Hoàng Anh Tú</t>
  </si>
  <si>
    <t>QA</t>
  </si>
  <si>
    <t>Hồ Thị Hải Yến</t>
  </si>
  <si>
    <t>Nguyễn Phạm Thanh Bình</t>
  </si>
  <si>
    <t>Thông Nhát</t>
  </si>
  <si>
    <t>Sr QA</t>
  </si>
  <si>
    <t>Huỳnh Trần Uyển Nhi</t>
  </si>
  <si>
    <t>Lương Thị Ngân</t>
  </si>
  <si>
    <t>Nguyễn Đinh Lưu</t>
  </si>
  <si>
    <t>Nguyễn Thị Ánh Mỹ</t>
  </si>
  <si>
    <t>Nguyễn Hoàng Duy Khang</t>
  </si>
  <si>
    <t>Hồ Thị Tú Trinh</t>
  </si>
  <si>
    <t>Lê Thị Quỳnh Như</t>
  </si>
  <si>
    <t>Huỳnh Tuyết Ngân</t>
  </si>
  <si>
    <t>Nguyễn Thị Hồng Quế</t>
  </si>
  <si>
    <t>Nguyễn Thị Hòa</t>
  </si>
  <si>
    <t>Trần Tuấn Anh</t>
  </si>
  <si>
    <t>Ngô Trung Nhật</t>
  </si>
  <si>
    <t>Nguyễn Huỳnh Quốc Duy</t>
  </si>
  <si>
    <t>Bùi Nhật Anh</t>
  </si>
  <si>
    <t>Khổng Thị Quỳnh Như</t>
  </si>
  <si>
    <t>Nhữ Thị Hiền</t>
  </si>
  <si>
    <t>Mai Hà Bảo Trâm</t>
  </si>
  <si>
    <t>Nguyễn Huy Hiền</t>
  </si>
  <si>
    <t>Ân Hồng Kim Ý</t>
  </si>
  <si>
    <t>Nguyễn Tuyên Hoàng</t>
  </si>
  <si>
    <t>Trần Thị Phương Trang</t>
  </si>
  <si>
    <t>Phan Thị Phương Thảo</t>
  </si>
  <si>
    <t>Nguyễn Trần Tông</t>
  </si>
  <si>
    <t>Lư Quang Trực</t>
  </si>
  <si>
    <t>Vũ Trung Kiên</t>
  </si>
  <si>
    <t>Phạm Văn Thắng</t>
  </si>
  <si>
    <t>Cao Đức Hiếu</t>
  </si>
  <si>
    <t>Nguyễn Thị Anh Phương</t>
  </si>
  <si>
    <t>Nguyễn Lâm Bảo Ngọc</t>
  </si>
  <si>
    <t>Bùi Trọng Sơn</t>
  </si>
  <si>
    <t>Hồ Tấn Phúc</t>
  </si>
  <si>
    <t>Huỳnh Thị Mỹ Kim</t>
  </si>
  <si>
    <t>Đào Công Tấn Anh</t>
  </si>
  <si>
    <t>Phan Xuân Thịnh</t>
  </si>
  <si>
    <t>Phạm Hà Duy Tân</t>
  </si>
  <si>
    <t>Cao Chí Hải</t>
  </si>
  <si>
    <t>Nguyễn Thanh Thế Cường</t>
  </si>
  <si>
    <t>Huỳnh Văn Danh</t>
  </si>
  <si>
    <t>Võ Anh Kiệt</t>
  </si>
  <si>
    <t>Lê Khả Nhi</t>
  </si>
  <si>
    <t>Nguyễn Văn Trưởng</t>
  </si>
  <si>
    <t>Nguyễn Anh Vũ</t>
  </si>
  <si>
    <t>Trần Tấn Sang</t>
  </si>
  <si>
    <t>Nguyễn Hữu Thiện</t>
  </si>
  <si>
    <t>Nguyễn Mai Khánh Tâm</t>
  </si>
  <si>
    <t>Thái Thị Thanh Linh</t>
  </si>
  <si>
    <t>Nguyễn Lê Như Ý</t>
  </si>
  <si>
    <t>Nguyễn Hữu Thịnh</t>
  </si>
  <si>
    <t>Trịnh Hoài Phong</t>
  </si>
  <si>
    <t>Nguyễn Tấn Tú</t>
  </si>
  <si>
    <t>Võ Tấn Nam</t>
  </si>
  <si>
    <t>Nguyễn Huỳnh Ý Như</t>
  </si>
  <si>
    <t>Trần Ngọc Trâm</t>
  </si>
  <si>
    <t>Hồ Quốc Toàn</t>
  </si>
  <si>
    <t>L1</t>
  </si>
  <si>
    <t>Phạm Minh Cường</t>
  </si>
  <si>
    <t>Agent Leader</t>
  </si>
  <si>
    <t>L2</t>
  </si>
  <si>
    <t>Nguyễn Thị Phương Hồng Thuỷ</t>
  </si>
  <si>
    <t>L3</t>
  </si>
  <si>
    <t>Trần Quốc Dũng</t>
  </si>
  <si>
    <t>L4</t>
  </si>
  <si>
    <t>Tô Hoài Tâm</t>
  </si>
  <si>
    <t>L5</t>
  </si>
  <si>
    <t>Trần Thị Ngọc Ánh</t>
  </si>
  <si>
    <t>S1</t>
  </si>
  <si>
    <t>Lê Nguyễn Huyền Trân</t>
  </si>
  <si>
    <t>Agent Supervisor</t>
  </si>
  <si>
    <t>S2</t>
  </si>
  <si>
    <t>Nguyễn Hồ Giang Hải</t>
  </si>
  <si>
    <t>S3</t>
  </si>
  <si>
    <t>Nguyễn Đức Hòa</t>
  </si>
  <si>
    <t>S4</t>
  </si>
  <si>
    <t>Huỳnh Minh Duy</t>
  </si>
  <si>
    <t>S5</t>
  </si>
  <si>
    <t>Nguyễn Đức Thanh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</si>
  <si>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</si>
  <si>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ABC</t>
  </si>
  <si>
    <t>BCD</t>
  </si>
  <si>
    <t>AGENT</t>
  </si>
  <si>
    <t>START</t>
  </si>
  <si>
    <t>END</t>
  </si>
  <si>
    <t>A1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</si>
  <si>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</si>
  <si>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</si>
  <si>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</si>
  <si>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</si>
  <si>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</si>
  <si>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</si>
  <si>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</si>
  <si>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</si>
  <si>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</si>
  <si>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TIME START</t>
  </si>
  <si>
    <t>AT1</t>
  </si>
  <si>
    <t>quang.phamdoduy</t>
  </si>
  <si>
    <t>huy.tran</t>
  </si>
  <si>
    <t>kim.hoanglap</t>
  </si>
  <si>
    <t>nam.nguyenthanh</t>
  </si>
  <si>
    <t>AT2</t>
  </si>
  <si>
    <t>phong.phantrung</t>
  </si>
  <si>
    <t>an.nguyen</t>
  </si>
  <si>
    <t>kien.nguyen</t>
  </si>
  <si>
    <t>tuan.tran</t>
  </si>
  <si>
    <t>AT3</t>
  </si>
  <si>
    <t>chi.nguyen</t>
  </si>
  <si>
    <t>Sr Agent</t>
  </si>
  <si>
    <t>nguyen.nguyentran</t>
  </si>
  <si>
    <t>thien.ht</t>
  </si>
  <si>
    <t>linh.ptt</t>
  </si>
  <si>
    <t>AT4</t>
  </si>
  <si>
    <t>phu.nguyenhoang</t>
  </si>
  <si>
    <t>phong.nguyen</t>
  </si>
  <si>
    <t>thuy.ngodiem</t>
  </si>
  <si>
    <t>tinh.nguyenmaiviet</t>
  </si>
  <si>
    <t>AT5</t>
  </si>
  <si>
    <t>tu.nbt</t>
  </si>
  <si>
    <t>danh.phamcong</t>
  </si>
  <si>
    <t>thanhha.tran</t>
  </si>
  <si>
    <t>bao.vo</t>
  </si>
  <si>
    <t>AT6</t>
  </si>
  <si>
    <t>duy.nguyenquoc</t>
  </si>
  <si>
    <t>ngoc.truong</t>
  </si>
  <si>
    <t>quang.nguyenthanh</t>
  </si>
  <si>
    <t>mai.luungoc</t>
  </si>
  <si>
    <t>AT7</t>
  </si>
  <si>
    <t>duy.le</t>
  </si>
  <si>
    <t>uyen.tran</t>
  </si>
  <si>
    <t>nguyen.vudinh</t>
  </si>
  <si>
    <t>duc.ngominh</t>
  </si>
  <si>
    <t>AT8</t>
  </si>
  <si>
    <t>na.phc</t>
  </si>
  <si>
    <t>dinhtu.tran</t>
  </si>
  <si>
    <t>thanh.dlq</t>
  </si>
  <si>
    <t>duy.nk</t>
  </si>
  <si>
    <t>AT9</t>
  </si>
  <si>
    <t>vi.votuan</t>
  </si>
  <si>
    <t>tho.nh</t>
  </si>
  <si>
    <t>tuong.nhambon</t>
  </si>
  <si>
    <t>nam.np</t>
  </si>
  <si>
    <t>AT10</t>
  </si>
  <si>
    <t>giau.nguyen</t>
  </si>
  <si>
    <t>thai.ps</t>
  </si>
  <si>
    <t>anh.le</t>
  </si>
  <si>
    <t>AT11</t>
  </si>
  <si>
    <t>triet.le</t>
  </si>
  <si>
    <t>nam.nguyendinh</t>
  </si>
  <si>
    <t>duy.bui</t>
  </si>
  <si>
    <t>hien.phamthi</t>
  </si>
  <si>
    <t>AT12</t>
  </si>
  <si>
    <t>huyen.huynh</t>
  </si>
  <si>
    <t>oanh.ngo</t>
  </si>
  <si>
    <t>anh.nguyen</t>
  </si>
  <si>
    <t>thao.nguyen</t>
  </si>
  <si>
    <t>hieu.truong</t>
  </si>
  <si>
    <t>QA1</t>
  </si>
  <si>
    <t>thinh.phanxuan</t>
  </si>
  <si>
    <t>tan.pham</t>
  </si>
  <si>
    <t>hai.cao</t>
  </si>
  <si>
    <t>cuong.nguyenthanhthe</t>
  </si>
  <si>
    <t>ngoc.nguyen</t>
  </si>
  <si>
    <t>QA2</t>
  </si>
  <si>
    <t>kiet.voanh</t>
  </si>
  <si>
    <t>nhi.le</t>
  </si>
  <si>
    <t>truong.nguyen</t>
  </si>
  <si>
    <t>vu.nguyen</t>
  </si>
  <si>
    <t>son.bui</t>
  </si>
  <si>
    <t>QA3</t>
  </si>
  <si>
    <t>phong.trinhhoai</t>
  </si>
  <si>
    <t>tu.nguyentan</t>
  </si>
  <si>
    <t>nhu.nguyen</t>
  </si>
  <si>
    <t>binh.nguyen</t>
  </si>
  <si>
    <t>tu.lehoang</t>
  </si>
  <si>
    <t>QA4</t>
  </si>
  <si>
    <t>linh.thai</t>
  </si>
  <si>
    <t>tam.nguyenmaikhanh</t>
  </si>
  <si>
    <t>thien.nguyen</t>
  </si>
  <si>
    <t>y.nguyen</t>
  </si>
  <si>
    <t>duy.nguyenhuynhquoc</t>
  </si>
  <si>
    <t>QA5</t>
  </si>
  <si>
    <t>anh.bui</t>
  </si>
  <si>
    <t>nhu.khong</t>
  </si>
  <si>
    <t>hien.nhu</t>
  </si>
  <si>
    <t>tram.mai</t>
  </si>
  <si>
    <t>truc.luquang</t>
  </si>
  <si>
    <t>QA6</t>
  </si>
  <si>
    <t>thang.pham</t>
  </si>
  <si>
    <t>hieu.cao</t>
  </si>
  <si>
    <t>y.anhongkim</t>
  </si>
  <si>
    <t>hoang.nguyentuyen</t>
  </si>
  <si>
    <t>trang.tran</t>
  </si>
  <si>
    <t>QA7</t>
  </si>
  <si>
    <t>thao.phan</t>
  </si>
  <si>
    <t>nhi.huynhtranuyen</t>
  </si>
  <si>
    <t>ngan.luongthi</t>
  </si>
  <si>
    <t>luu.nguyendinh</t>
  </si>
  <si>
    <t>my.nguyen</t>
  </si>
  <si>
    <t>QA8</t>
  </si>
  <si>
    <t>khang.nguyen</t>
  </si>
  <si>
    <t>nhu.le</t>
  </si>
  <si>
    <t>ngan.huynhtuyet</t>
  </si>
  <si>
    <t>que.nguyenthihong</t>
  </si>
  <si>
    <t>hoa.nguyenthi</t>
  </si>
  <si>
    <t>QA9</t>
  </si>
  <si>
    <t>anh.trantuan</t>
  </si>
  <si>
    <t>phuc.ho</t>
  </si>
  <si>
    <t>kim.huynh</t>
  </si>
  <si>
    <t>kien.vu</t>
  </si>
  <si>
    <t>yen.ho</t>
  </si>
  <si>
    <t>nam.vo</t>
  </si>
  <si>
    <t>SR1</t>
  </si>
  <si>
    <t>anh.dao</t>
  </si>
  <si>
    <t>SR2</t>
  </si>
  <si>
    <t>danh.huynh</t>
  </si>
  <si>
    <t>SR3</t>
  </si>
  <si>
    <t>sang.tran</t>
  </si>
  <si>
    <t>SR4</t>
  </si>
  <si>
    <t>nhat.ngo</t>
  </si>
  <si>
    <t>SR5</t>
  </si>
  <si>
    <t>thong.nhat</t>
  </si>
  <si>
    <t>SR6</t>
  </si>
  <si>
    <t>tong.nguyen</t>
  </si>
  <si>
    <t>SR7</t>
  </si>
  <si>
    <t>thinh.nguyen</t>
  </si>
  <si>
    <t>SR8</t>
  </si>
  <si>
    <t>huyhien.nguyen</t>
  </si>
  <si>
    <t>SR9</t>
  </si>
  <si>
    <t>tram.tranngoc</t>
  </si>
  <si>
    <t>SR10</t>
  </si>
  <si>
    <t>phuong.nguyen</t>
  </si>
  <si>
    <t>SR11</t>
  </si>
  <si>
    <t>trinh.ho</t>
  </si>
  <si>
    <t>cuong.pham</t>
  </si>
  <si>
    <t>hongthuy.nguyen</t>
  </si>
  <si>
    <t>dung.tran</t>
  </si>
  <si>
    <t>ngocanh.tran</t>
  </si>
  <si>
    <t>tam.to</t>
  </si>
  <si>
    <t>hai.nguyen</t>
  </si>
  <si>
    <t>thanh.nguyen</t>
  </si>
  <si>
    <t>duy.huynh</t>
  </si>
  <si>
    <t>tran.le</t>
  </si>
  <si>
    <t>hoa.nguyen</t>
  </si>
  <si>
    <t>E6</t>
  </si>
  <si>
    <t>POSITION
(Old)</t>
  </si>
  <si>
    <t>P0387</t>
  </si>
  <si>
    <t>Data Analyst</t>
  </si>
  <si>
    <t>P0382</t>
  </si>
  <si>
    <t>P03135</t>
  </si>
  <si>
    <t>P0369</t>
  </si>
  <si>
    <t>P03120</t>
  </si>
  <si>
    <t>P03100</t>
  </si>
  <si>
    <t>P0358</t>
  </si>
  <si>
    <t>P0393</t>
  </si>
  <si>
    <t>P03141</t>
  </si>
  <si>
    <t>P0333</t>
  </si>
  <si>
    <t>Senior Data Analyst</t>
  </si>
  <si>
    <t>P0399</t>
  </si>
  <si>
    <t>P03140</t>
  </si>
  <si>
    <t>P03144</t>
  </si>
  <si>
    <t>P03129</t>
  </si>
  <si>
    <t>P03143</t>
  </si>
  <si>
    <t>P03145</t>
  </si>
  <si>
    <t>P0383</t>
  </si>
  <si>
    <t>P03112</t>
  </si>
  <si>
    <t>P03134</t>
  </si>
  <si>
    <t>P0397</t>
  </si>
  <si>
    <t>P03109</t>
  </si>
  <si>
    <t>P03111</t>
  </si>
  <si>
    <t>P03146</t>
  </si>
  <si>
    <t>P03121</t>
  </si>
  <si>
    <t>P0368</t>
  </si>
  <si>
    <t>P0381</t>
  </si>
  <si>
    <t>P0344</t>
  </si>
  <si>
    <t>P0343</t>
  </si>
  <si>
    <t>P0396</t>
  </si>
  <si>
    <t>P03128</t>
  </si>
  <si>
    <t>P0376</t>
  </si>
  <si>
    <t>P0324</t>
  </si>
  <si>
    <t>P0325</t>
  </si>
  <si>
    <t>P03147</t>
  </si>
  <si>
    <t>P03108</t>
  </si>
  <si>
    <t>P0392</t>
  </si>
  <si>
    <t>P0398</t>
  </si>
  <si>
    <t>P03110</t>
  </si>
  <si>
    <t>P0388</t>
  </si>
  <si>
    <t>P0386</t>
  </si>
  <si>
    <t>P0380</t>
  </si>
  <si>
    <t>P0347</t>
  </si>
  <si>
    <t>P0339</t>
  </si>
  <si>
    <t>P03119</t>
  </si>
  <si>
    <t>P03139</t>
  </si>
  <si>
    <t>P0362</t>
  </si>
  <si>
    <t>P03142</t>
  </si>
  <si>
    <t>P03104</t>
  </si>
  <si>
    <t>Data Supervisor</t>
  </si>
  <si>
    <t>P03106</t>
  </si>
  <si>
    <t>P03103</t>
  </si>
  <si>
    <t>P0335</t>
  </si>
  <si>
    <t>P03105</t>
  </si>
  <si>
    <t>P0384</t>
  </si>
  <si>
    <t>P0361</t>
  </si>
  <si>
    <t>P0374</t>
  </si>
  <si>
    <t>P0367</t>
  </si>
  <si>
    <t>P0372</t>
  </si>
  <si>
    <t>P0351</t>
  </si>
  <si>
    <t>P03117</t>
  </si>
  <si>
    <t>P0389</t>
  </si>
  <si>
    <t>P0340</t>
  </si>
  <si>
    <t>P0395</t>
  </si>
  <si>
    <t>P03107</t>
  </si>
  <si>
    <t>P0312</t>
  </si>
  <si>
    <t>P03118</t>
  </si>
  <si>
    <t>P0377</t>
  </si>
  <si>
    <t>P0328</t>
  </si>
  <si>
    <t>P0385</t>
  </si>
  <si>
    <t>P0378</t>
  </si>
  <si>
    <t>P0365</t>
  </si>
  <si>
    <t>P0366</t>
  </si>
  <si>
    <t>P03114</t>
  </si>
  <si>
    <t>P0356</t>
  </si>
  <si>
    <t>P0355</t>
  </si>
  <si>
    <t>P0371</t>
  </si>
  <si>
    <t>P0391</t>
  </si>
  <si>
    <t>P0341</t>
  </si>
  <si>
    <t>P0390</t>
  </si>
  <si>
    <t>P03116</t>
  </si>
  <si>
    <t>P03115</t>
  </si>
  <si>
    <t>P0394</t>
  </si>
  <si>
    <t>P03125</t>
  </si>
  <si>
    <t>P0370</t>
  </si>
  <si>
    <t>P0336</t>
  </si>
  <si>
    <t>P03113</t>
  </si>
  <si>
    <t>P03126</t>
  </si>
  <si>
    <t>P0357</t>
  </si>
  <si>
    <t>P0375</t>
  </si>
  <si>
    <t>P03124</t>
  </si>
  <si>
    <t>P0373</t>
  </si>
  <si>
    <t>P0379</t>
  </si>
  <si>
    <t>P0337</t>
  </si>
  <si>
    <t>P0329</t>
  </si>
  <si>
    <t>Senior Data Supervisor</t>
  </si>
  <si>
    <t>P0360</t>
  </si>
  <si>
    <t>P0338</t>
  </si>
  <si>
    <t>P0330</t>
  </si>
  <si>
    <t>P0363</t>
  </si>
  <si>
    <t>P0318</t>
  </si>
  <si>
    <t>P0319</t>
  </si>
  <si>
    <t>P0350</t>
  </si>
  <si>
    <t>P0364</t>
  </si>
  <si>
    <t>P0315</t>
  </si>
  <si>
    <t>P0359</t>
  </si>
  <si>
    <t>P032</t>
  </si>
  <si>
    <t>Data Analyst Leader</t>
  </si>
  <si>
    <t>P0327</t>
  </si>
  <si>
    <t>P0321</t>
  </si>
  <si>
    <t>P0346</t>
  </si>
  <si>
    <t>P0322</t>
  </si>
  <si>
    <t>P0331</t>
  </si>
  <si>
    <t>Data Analyst Supervisor</t>
  </si>
  <si>
    <t>P0323</t>
  </si>
  <si>
    <t>P0334</t>
  </si>
  <si>
    <t>P0352</t>
  </si>
  <si>
    <t>P0332</t>
  </si>
  <si>
    <t>Trần Thái Sơn</t>
  </si>
  <si>
    <t>son.tran</t>
  </si>
  <si>
    <t>P031</t>
  </si>
  <si>
    <t>Agent Training Manager</t>
  </si>
  <si>
    <t>Trầm Thùy Trang</t>
  </si>
  <si>
    <t>trang.tram</t>
  </si>
  <si>
    <t>P0349</t>
  </si>
  <si>
    <t>Agent Training Assistant</t>
  </si>
  <si>
    <t>Trần Thị Kim Anh</t>
  </si>
  <si>
    <t>anh.tran</t>
  </si>
  <si>
    <t>P039</t>
  </si>
  <si>
    <t>Văn Thị Ngọc Linh</t>
  </si>
  <si>
    <t>linh.van</t>
  </si>
  <si>
    <t>P0345</t>
  </si>
  <si>
    <t>Lê Văn Tú</t>
  </si>
  <si>
    <t>tu.le</t>
  </si>
  <si>
    <t>P0314</t>
  </si>
  <si>
    <t>Trịnh Mỹ Nhân</t>
  </si>
  <si>
    <t>nhan.trinh</t>
  </si>
  <si>
    <t>P0320</t>
  </si>
  <si>
    <t>NEW</t>
  </si>
  <si>
    <t>OLD</t>
  </si>
  <si>
    <t>DA1</t>
  </si>
  <si>
    <t>DA2</t>
  </si>
  <si>
    <t>DA3</t>
  </si>
  <si>
    <t>DA4</t>
  </si>
  <si>
    <t>DA5</t>
  </si>
  <si>
    <t>DA6</t>
  </si>
  <si>
    <t>DA7</t>
  </si>
  <si>
    <t>DA8</t>
  </si>
  <si>
    <t>DA9</t>
  </si>
  <si>
    <t>DA10</t>
  </si>
  <si>
    <t>DA11</t>
  </si>
  <si>
    <t>DA12</t>
  </si>
  <si>
    <t>DA13</t>
  </si>
  <si>
    <t>DA14</t>
  </si>
  <si>
    <t>DA15</t>
  </si>
  <si>
    <t>DA16</t>
  </si>
  <si>
    <t>DA17</t>
  </si>
  <si>
    <t>DA18</t>
  </si>
  <si>
    <t>DA19</t>
  </si>
  <si>
    <t>DA20</t>
  </si>
  <si>
    <t>DA21</t>
  </si>
  <si>
    <t>DA22</t>
  </si>
  <si>
    <t>DA23</t>
  </si>
  <si>
    <t>DA24</t>
  </si>
  <si>
    <t>DA25</t>
  </si>
  <si>
    <t>DA26</t>
  </si>
  <si>
    <t>DA27</t>
  </si>
  <si>
    <t>DA28</t>
  </si>
  <si>
    <t>DA29</t>
  </si>
  <si>
    <t>DA30</t>
  </si>
  <si>
    <t>DA31</t>
  </si>
  <si>
    <t>DA32</t>
  </si>
  <si>
    <t>DA33</t>
  </si>
  <si>
    <t>DA34</t>
  </si>
  <si>
    <t>DA35</t>
  </si>
  <si>
    <t>DA36</t>
  </si>
  <si>
    <t>DA37</t>
  </si>
  <si>
    <t>DA38</t>
  </si>
  <si>
    <t>DA39</t>
  </si>
  <si>
    <t>DA40</t>
  </si>
  <si>
    <t>DA41</t>
  </si>
  <si>
    <t>DA42</t>
  </si>
  <si>
    <t>DA43</t>
  </si>
  <si>
    <t>DS1</t>
  </si>
  <si>
    <t>DS2</t>
  </si>
  <si>
    <t>DS3</t>
  </si>
  <si>
    <t>DS4</t>
  </si>
  <si>
    <t>DS5</t>
  </si>
  <si>
    <t>DS6</t>
  </si>
  <si>
    <t>DS7</t>
  </si>
  <si>
    <t>DS8</t>
  </si>
  <si>
    <t>DS9</t>
  </si>
  <si>
    <t>DS10</t>
  </si>
  <si>
    <t>DS11</t>
  </si>
  <si>
    <t>DS12</t>
  </si>
  <si>
    <t>DS13</t>
  </si>
  <si>
    <t>DS14</t>
  </si>
  <si>
    <t>DS15</t>
  </si>
  <si>
    <t>DS16</t>
  </si>
  <si>
    <t>DS17</t>
  </si>
  <si>
    <t>DS18</t>
  </si>
  <si>
    <t>DS19</t>
  </si>
  <si>
    <t>DS20</t>
  </si>
  <si>
    <t>DS21</t>
  </si>
  <si>
    <t>DS22</t>
  </si>
  <si>
    <t>DS23</t>
  </si>
  <si>
    <t>DS24</t>
  </si>
  <si>
    <t>DS25</t>
  </si>
  <si>
    <t>DS26</t>
  </si>
  <si>
    <t>DS27</t>
  </si>
  <si>
    <t>DS28</t>
  </si>
  <si>
    <t>DS29</t>
  </si>
  <si>
    <t>DS30</t>
  </si>
  <si>
    <t>DS31</t>
  </si>
  <si>
    <t>DS32</t>
  </si>
  <si>
    <t>DS33</t>
  </si>
  <si>
    <t>DS34</t>
  </si>
  <si>
    <t>DS35</t>
  </si>
  <si>
    <t>DS36</t>
  </si>
  <si>
    <t>DS37</t>
  </si>
  <si>
    <t>I-SDS1</t>
  </si>
  <si>
    <t>I-SDS2</t>
  </si>
  <si>
    <t>I-SDS3</t>
  </si>
  <si>
    <t>I-SDS4</t>
  </si>
  <si>
    <t>SDS1</t>
  </si>
  <si>
    <t>SDS2</t>
  </si>
  <si>
    <t>SDS3</t>
  </si>
  <si>
    <t>SDS4</t>
  </si>
  <si>
    <t>SDS5</t>
  </si>
  <si>
    <t>SDS6</t>
  </si>
  <si>
    <t>SDS7</t>
  </si>
  <si>
    <t>SDS8</t>
  </si>
  <si>
    <t>SDS9</t>
  </si>
  <si>
    <t>SDS10</t>
  </si>
  <si>
    <t>SDS11</t>
  </si>
  <si>
    <t>DAL1</t>
  </si>
  <si>
    <t>DAL2</t>
  </si>
  <si>
    <t>DAL3</t>
  </si>
  <si>
    <t>DAL4</t>
  </si>
  <si>
    <t>DAL5</t>
  </si>
  <si>
    <t>DAS1</t>
  </si>
  <si>
    <t>DAS2</t>
  </si>
  <si>
    <t>DAS3</t>
  </si>
  <si>
    <t>DAS4</t>
  </si>
  <si>
    <t>DAS5</t>
  </si>
  <si>
    <t xml:space="preserve"> </t>
  </si>
  <si>
    <t>Employee
Number</t>
  </si>
  <si>
    <t>Name</t>
  </si>
  <si>
    <t>Position</t>
  </si>
  <si>
    <t>Annual
Leave</t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</si>
  <si>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</si>
  <si>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</si>
  <si>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</si>
  <si>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weekends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</si>
  <si>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holidays
</t>
    </r>
    <r>
      <rPr>
        <rFont val="Arial"/>
        <b val="0"/>
        <i/>
        <color theme="1"/>
      </rPr>
      <t>(hour)</t>
    </r>
  </si>
  <si>
    <t>Day off</t>
  </si>
  <si>
    <t>S days</t>
  </si>
  <si>
    <t>Unpaid
days</t>
  </si>
  <si>
    <t>Policy</t>
  </si>
  <si>
    <t>Date</t>
  </si>
  <si>
    <t>Night</t>
  </si>
  <si>
    <t>AGM0004</t>
  </si>
  <si>
    <t>Training Manager</t>
  </si>
  <si>
    <t>XD</t>
  </si>
  <si>
    <t>AGF0114</t>
  </si>
  <si>
    <t>Training Assistant</t>
  </si>
  <si>
    <t>XA</t>
  </si>
  <si>
    <t>S</t>
  </si>
  <si>
    <t>XE</t>
  </si>
  <si>
    <t>AGF0009</t>
  </si>
  <si>
    <t>AGF0112</t>
  </si>
  <si>
    <t>AGM0024</t>
  </si>
  <si>
    <t>AGF0039</t>
  </si>
  <si>
    <t>AGM0003</t>
  </si>
  <si>
    <t>AGF0054</t>
  </si>
  <si>
    <t>L</t>
  </si>
  <si>
    <t>AGM0042</t>
  </si>
  <si>
    <t>U</t>
  </si>
  <si>
    <t>AGM0043</t>
  </si>
  <si>
    <t>AGF0109</t>
  </si>
  <si>
    <t>AGF0116</t>
  </si>
  <si>
    <t>AGM0071</t>
  </si>
  <si>
    <t>AGM0072</t>
  </si>
  <si>
    <t>AGM0044</t>
  </si>
  <si>
    <t>AGM0080</t>
  </si>
  <si>
    <t>AGF0026</t>
  </si>
  <si>
    <t>AGM0036</t>
  </si>
  <si>
    <t>AGM0113</t>
  </si>
  <si>
    <t>AGM0034</t>
  </si>
  <si>
    <t>AGM0058</t>
  </si>
  <si>
    <t>AGM0066</t>
  </si>
  <si>
    <t>AGM0127</t>
  </si>
  <si>
    <t>AGF0135</t>
  </si>
  <si>
    <t>AGF0122</t>
  </si>
  <si>
    <t>AGM0123</t>
  </si>
  <si>
    <t>AGM0091</t>
  </si>
  <si>
    <t>AGM0053</t>
  </si>
  <si>
    <t>AGM0094</t>
  </si>
  <si>
    <t>AGF0093</t>
  </si>
  <si>
    <t>AGF0016</t>
  </si>
  <si>
    <t>AGF0120</t>
  </si>
  <si>
    <t>AGM0132</t>
  </si>
  <si>
    <t>AGF0142</t>
  </si>
  <si>
    <t>AGM0151</t>
  </si>
  <si>
    <t>AGM0160</t>
  </si>
  <si>
    <t>AGF0167</t>
  </si>
  <si>
    <t>AGF0115</t>
  </si>
  <si>
    <t>AGM0131</t>
  </si>
  <si>
    <t>UE2</t>
  </si>
  <si>
    <t>AGM0136</t>
  </si>
  <si>
    <t>AGM0138</t>
  </si>
  <si>
    <t>AGF0139</t>
  </si>
  <si>
    <t>AGM0154</t>
  </si>
  <si>
    <t>AGF0170</t>
  </si>
  <si>
    <t>AGM0172</t>
  </si>
  <si>
    <t>AGM0173</t>
  </si>
  <si>
    <t>UA2</t>
  </si>
  <si>
    <t>AGM0193</t>
  </si>
  <si>
    <t>AGF0204</t>
  </si>
  <si>
    <t>AGM0201</t>
  </si>
  <si>
    <t>AGF0078</t>
  </si>
  <si>
    <t>AGM0117</t>
  </si>
  <si>
    <t>AGF0119</t>
  </si>
  <si>
    <t>AGM0126</t>
  </si>
  <si>
    <t>AGM0129</t>
  </si>
  <si>
    <t>UA1</t>
  </si>
  <si>
    <t>AGM0141</t>
  </si>
  <si>
    <t>AGM0188</t>
  </si>
  <si>
    <t>AGM0189</t>
  </si>
  <si>
    <t>AGF0202</t>
  </si>
  <si>
    <t>AGF0203</t>
  </si>
  <si>
    <t>AGM0197</t>
  </si>
  <si>
    <t>AGF0161</t>
  </si>
  <si>
    <t>AGF0169</t>
  </si>
  <si>
    <t>AGF0182</t>
  </si>
  <si>
    <t>AGM0187</t>
  </si>
  <si>
    <t>AGM0191</t>
  </si>
  <si>
    <t>AGM0199</t>
  </si>
  <si>
    <t>AGF0207</t>
  </si>
  <si>
    <t>AGF0211</t>
  </si>
  <si>
    <t>AGM0046</t>
  </si>
  <si>
    <t>AGF0040</t>
  </si>
  <si>
    <t>AGF0069</t>
  </si>
  <si>
    <t>AGF0089</t>
  </si>
  <si>
    <t>AGF0097</t>
  </si>
  <si>
    <t>AGM0102</t>
  </si>
  <si>
    <t>AGF0107</t>
  </si>
  <si>
    <t>AGM0118</t>
  </si>
  <si>
    <t>AGM0133</t>
  </si>
  <si>
    <t>AGM0134</t>
  </si>
  <si>
    <t>AGF0144</t>
  </si>
  <si>
    <t>AGM0147</t>
  </si>
  <si>
    <t>AGF0152</t>
  </si>
  <si>
    <t>AGF0153</t>
  </si>
  <si>
    <t>AGM0155</t>
  </si>
  <si>
    <t>AGF0163</t>
  </si>
  <si>
    <t>AGM0165</t>
  </si>
  <si>
    <t>AGM0166</t>
  </si>
  <si>
    <t>AGF0168</t>
  </si>
  <si>
    <t>AGM0171</t>
  </si>
  <si>
    <t>AGM0175</t>
  </si>
  <si>
    <t>AGM0179</t>
  </si>
  <si>
    <t>AGM0180</t>
  </si>
  <si>
    <t>AGM0181</t>
  </si>
  <si>
    <t>AGM0183</t>
  </si>
  <si>
    <t>AGM0185</t>
  </si>
  <si>
    <t>AGM0190</t>
  </si>
  <si>
    <t>AGM0192</t>
  </si>
  <si>
    <t>AGM0194</t>
  </si>
  <si>
    <t>AGM0195</t>
  </si>
  <si>
    <t>AGF0196</t>
  </si>
  <si>
    <t>AGM0198</t>
  </si>
  <si>
    <t>AGM0200</t>
  </si>
  <si>
    <t>AGF0209</t>
  </si>
  <si>
    <t>AGM0212</t>
  </si>
  <si>
    <t>AGM0213</t>
  </si>
  <si>
    <t>AGM0214</t>
  </si>
  <si>
    <t>AGF0223</t>
  </si>
  <si>
    <t>AGM0225</t>
  </si>
  <si>
    <t>AGM0228</t>
  </si>
  <si>
    <t>AGF0229</t>
  </si>
  <si>
    <t>AGM0230</t>
  </si>
  <si>
    <t>AGM0231</t>
  </si>
  <si>
    <t>AGM0232</t>
  </si>
  <si>
    <t>AGM0222</t>
  </si>
  <si>
    <t>AGM0210</t>
  </si>
  <si>
    <t>AGM0124</t>
  </si>
  <si>
    <t>AGM0140</t>
  </si>
  <si>
    <t>AGM0226</t>
  </si>
  <si>
    <t>working day - ngày làm việc ca A</t>
  </si>
  <si>
    <t>XB</t>
  </si>
  <si>
    <t>working day - ngày làm việc ca B</t>
  </si>
  <si>
    <t>XC</t>
  </si>
  <si>
    <t>working day - ngày làm việc ca C</t>
  </si>
  <si>
    <t>working day - ngày làm việc ca D</t>
  </si>
  <si>
    <t>working day - ngày làm việc ca E</t>
  </si>
  <si>
    <t>X4A</t>
  </si>
  <si>
    <t>ngày làm việc nhân 4 ca A</t>
  </si>
  <si>
    <t>X4B</t>
  </si>
  <si>
    <t>ngày làm việc nhân 4 ca B</t>
  </si>
  <si>
    <t>X4C</t>
  </si>
  <si>
    <t>ngày làm việc nhân 4 ca C</t>
  </si>
  <si>
    <t>X4D</t>
  </si>
  <si>
    <t>ngày làm việc nhân 4 ca D</t>
  </si>
  <si>
    <t>X4E</t>
  </si>
  <si>
    <t>ngày làm việc nhân 4 ca E</t>
  </si>
  <si>
    <t>X3A</t>
  </si>
  <si>
    <t>ngày làm việc nhân 3 ca A</t>
  </si>
  <si>
    <t>X3B</t>
  </si>
  <si>
    <t>ngày làm việc nhân 3 ca B</t>
  </si>
  <si>
    <t>X3C</t>
  </si>
  <si>
    <t>ngày làm việc nhân 3 ca C</t>
  </si>
  <si>
    <t>X3D</t>
  </si>
  <si>
    <t>ngày làm việc nhân 3 ca D</t>
  </si>
  <si>
    <t>X3E</t>
  </si>
  <si>
    <t>ngày làm việc nhân 3 ca E</t>
  </si>
  <si>
    <t>X2A</t>
  </si>
  <si>
    <t>ngày làm việc nhân 2 ca A</t>
  </si>
  <si>
    <t>X2B</t>
  </si>
  <si>
    <t>ngày làm việc nhân 2 ca B</t>
  </si>
  <si>
    <t>X2C</t>
  </si>
  <si>
    <t>ngày làm việc nhân 2 ca C</t>
  </si>
  <si>
    <t>X2D</t>
  </si>
  <si>
    <t>ngày làm việc nhân 2 ca D</t>
  </si>
  <si>
    <t>X2E</t>
  </si>
  <si>
    <t>ngày làm việc nhân 2 ca E</t>
  </si>
  <si>
    <t>làm việc nửa đầu ca A - nghỉ nửa sau dùng phép</t>
  </si>
  <si>
    <t>làm việc nửa sau ca A - nghỉ nửa đầu dùng phép</t>
  </si>
  <si>
    <t>làm việc nửa đầu ca B - nghỉ nửa sau dùng phép</t>
  </si>
  <si>
    <t>làm việc nửa sau ca B - nghỉ nửa đầu dùng phép</t>
  </si>
  <si>
    <t>làm việc nửa đầu ca C - nghỉ nửa sau dùng phép</t>
  </si>
  <si>
    <t>làm việc nửa sau ca C - nghỉ nửa đầu dùng phép</t>
  </si>
  <si>
    <t>làm việc nửa đầu ca D - nghỉ nửa sau dùng phép</t>
  </si>
  <si>
    <t>làm việc nửa sau ca D - nghỉ nửa đầu dùng phép</t>
  </si>
  <si>
    <t>làm việc nửa đầu ca E - nghỉ nửa sau dùng phép</t>
  </si>
  <si>
    <t>làm việc nửa sau ca E - nghỉ nửa đầu dùng phép</t>
  </si>
  <si>
    <t>làm việc nửa đầu ca A - nghỉ nửa sau không dùng phép</t>
  </si>
  <si>
    <t>làm việc nửa sau ca A - nghỉ nửa đầu không dùng phép</t>
  </si>
  <si>
    <t>UB1</t>
  </si>
  <si>
    <t>làm việc nửa đầu ca B - nghỉ nửa sau không dùng phép</t>
  </si>
  <si>
    <t>UB2</t>
  </si>
  <si>
    <t>làm việc nửa sau ca B - nghỉ nửa đầu không dùng phép</t>
  </si>
  <si>
    <t>UC1</t>
  </si>
  <si>
    <t>làm việc nửa đầu ca C - nghỉ nửa sau không dùng phép</t>
  </si>
  <si>
    <t>UC2</t>
  </si>
  <si>
    <t>làm việc nửa sau ca C - nghỉ nửa đầu không dùng phép</t>
  </si>
  <si>
    <t>UD1</t>
  </si>
  <si>
    <t>làm việc nửa đầu ca D - nghỉ nửa sau không dùng phép</t>
  </si>
  <si>
    <t>UD2</t>
  </si>
  <si>
    <t>làm việc nửa sau ca D - nghỉ nửa đầu không dùng phép</t>
  </si>
  <si>
    <t>UE1</t>
  </si>
  <si>
    <t>làm việc nửa đầu ca E - nghỉ nửa sau không dùng phép</t>
  </si>
  <si>
    <t>làm việc nửa sau ca E - nghỉ nửa đầu không dùng phép</t>
  </si>
  <si>
    <t>annual leave - phép năm</t>
  </si>
  <si>
    <t>holiday - nghỉ lễ hưởng lương</t>
  </si>
  <si>
    <t>day off - nghỉ tuần</t>
  </si>
  <si>
    <t>day leave - nghỉ trừ lương</t>
  </si>
  <si>
    <t>nghỉ bệnh hưởng BHXH</t>
  </si>
  <si>
    <t>nghỉ việc riêng hưởng lương (kết hôn, tang)</t>
  </si>
  <si>
    <t>LATE</t>
  </si>
  <si>
    <t>EARLY</t>
  </si>
  <si>
    <t>TRAINING</t>
  </si>
  <si>
    <t>OTHER</t>
  </si>
  <si>
    <t>NOTE</t>
  </si>
  <si>
    <t>L050</t>
  </si>
  <si>
    <t>E060</t>
  </si>
  <si>
    <t>L019</t>
  </si>
  <si>
    <t>L067</t>
  </si>
  <si>
    <t>L017</t>
  </si>
  <si>
    <t>L004</t>
  </si>
  <si>
    <t>L007</t>
  </si>
  <si>
    <t>L032</t>
  </si>
  <si>
    <t>L005</t>
  </si>
  <si>
    <t>L118</t>
  </si>
  <si>
    <t>L010</t>
  </si>
  <si>
    <t>L075</t>
  </si>
  <si>
    <t>L012</t>
  </si>
  <si>
    <t>L006</t>
  </si>
  <si>
    <t>L062</t>
  </si>
  <si>
    <t>L016</t>
  </si>
  <si>
    <t>L200</t>
  </si>
  <si>
    <t>L054</t>
  </si>
  <si>
    <t>L086</t>
  </si>
  <si>
    <t>L003</t>
  </si>
  <si>
    <t>L008</t>
  </si>
  <si>
    <t>L002</t>
  </si>
  <si>
    <t>L009</t>
  </si>
  <si>
    <t>L011</t>
  </si>
  <si>
    <t>L026</t>
  </si>
  <si>
    <t>L033</t>
  </si>
  <si>
    <t>L055</t>
  </si>
  <si>
    <t>AGF0085</t>
  </si>
  <si>
    <t>L035</t>
  </si>
  <si>
    <t>AGM0149</t>
  </si>
  <si>
    <t>L060</t>
  </si>
  <si>
    <t>L056</t>
  </si>
  <si>
    <t>L024</t>
  </si>
  <si>
    <t>ANNUAL LEAVE 2026</t>
  </si>
  <si>
    <t>U DAYS 2026</t>
  </si>
  <si>
    <t>S DAYS 2026</t>
  </si>
  <si>
    <t>Additional Leave</t>
  </si>
  <si>
    <t>Additional Leave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</si>
  <si>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</si>
  <si>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</si>
  <si>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</si>
  <si>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</si>
  <si>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</si>
  <si>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</si>
  <si>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</si>
  <si>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</si>
  <si>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</si>
  <si>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</si>
  <si>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</si>
  <si>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</si>
  <si>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</si>
  <si>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Q4
(2025)</t>
  </si>
  <si>
    <t>Final
(2025)</t>
  </si>
  <si>
    <t>Q1
(2026)</t>
  </si>
  <si>
    <t>Q2
(2026)</t>
  </si>
  <si>
    <t>Q3
(2026)</t>
  </si>
  <si>
    <t>28/02</t>
  </si>
  <si>
    <t>13-14/02</t>
  </si>
  <si>
    <t>14/02</t>
  </si>
  <si>
    <t>AGM0205</t>
  </si>
  <si>
    <t>AGM0096</t>
  </si>
  <si>
    <t>AGM0148</t>
  </si>
  <si>
    <t>AGM0164</t>
  </si>
  <si>
    <t>26-27-28/02</t>
  </si>
  <si>
    <t>AGM0174</t>
  </si>
  <si>
    <t>AGM0150</t>
  </si>
  <si>
    <t>Nguyễn Thanh Thiện</t>
  </si>
  <si>
    <t>AGM0184</t>
  </si>
  <si>
    <t>Phan Thái Bảo</t>
  </si>
  <si>
    <t>AGF0208</t>
  </si>
  <si>
    <t>Nguyễn Thị Thanh Diễm</t>
  </si>
  <si>
    <t>AGM0217</t>
  </si>
  <si>
    <t>Kiều Huỳnh Minh</t>
  </si>
  <si>
    <t>AGM0227</t>
  </si>
  <si>
    <t>Nguyễn Viết Đức</t>
  </si>
  <si>
    <t>AGM0248</t>
  </si>
  <si>
    <t>Lê Kim Sang</t>
  </si>
  <si>
    <t>AGM0250</t>
  </si>
  <si>
    <t>Trần Quang Trường</t>
  </si>
  <si>
    <t>AGF0251</t>
  </si>
  <si>
    <t>Trần Thảo Nguyên</t>
  </si>
  <si>
    <t>AGM0243</t>
  </si>
  <si>
    <t>Hoàng Ngọc Danh</t>
  </si>
  <si>
    <t>AGM0244</t>
  </si>
  <si>
    <t>Huỳnh Trọng Hiền</t>
  </si>
  <si>
    <t>AGM0245</t>
  </si>
  <si>
    <t>Nguyễn Mạnh Dũng</t>
  </si>
  <si>
    <t>AGM0246</t>
  </si>
  <si>
    <t>Trần Phan Quí Tiên</t>
  </si>
  <si>
    <t>AGF0247</t>
  </si>
  <si>
    <t>Bùi Thị Thúy Duyên</t>
  </si>
  <si>
    <t>AGM0252</t>
  </si>
  <si>
    <t>Hồ Gia Khiêm</t>
  </si>
  <si>
    <t>AGF0253</t>
  </si>
  <si>
    <t>Nguyễn Thị Lụa</t>
  </si>
  <si>
    <t>AGM0254</t>
  </si>
  <si>
    <t>Lê Thanh Hiệp</t>
  </si>
  <si>
    <t>AGM0255</t>
  </si>
  <si>
    <t>Trần Hoài Huy</t>
  </si>
  <si>
    <t>AGM0256</t>
  </si>
  <si>
    <t>Ninh Trọng Ngôn</t>
  </si>
  <si>
    <t>AGM0257</t>
  </si>
  <si>
    <t>Hồ Tấn Thành</t>
  </si>
  <si>
    <t>AGM0258</t>
  </si>
  <si>
    <t>Phan Đỗ Tư Duy</t>
  </si>
  <si>
    <t>AGM0259</t>
  </si>
  <si>
    <t>Giang Trùng Dương</t>
  </si>
  <si>
    <t>AGM0260</t>
  </si>
  <si>
    <t>Long Tuấn Khải</t>
  </si>
  <si>
    <t>AGM0261</t>
  </si>
  <si>
    <t>Bùi Hữu Tài</t>
  </si>
  <si>
    <t>AGM0262</t>
  </si>
  <si>
    <t>Trần Công Tuấn Anh</t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</si>
  <si>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</si>
  <si>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</si>
  <si>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</si>
  <si>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weekends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</si>
  <si>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holidays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</si>
  <si>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</si>
  <si>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</si>
  <si>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Meeting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</si>
  <si>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</si>
  <si>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weekends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</si>
  <si>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holidays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</si>
  <si>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</si>
  <si>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</si>
  <si>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</si>
  <si>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weekends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</si>
  <si>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holidays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</si>
  <si>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</si>
  <si>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</si>
  <si>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</si>
  <si>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weekends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</si>
  <si>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holidays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</si>
  <si>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</si>
  <si>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</si>
  <si>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Meeting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</si>
  <si>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</si>
  <si>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weekends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</si>
  <si>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holidays
</t>
    </r>
    <r>
      <rPr>
        <rFont val="Arial"/>
        <b val="0"/>
        <i/>
        <color theme="1"/>
      </rPr>
      <t>(hour)</t>
    </r>
  </si>
  <si>
    <t>L030</t>
  </si>
  <si>
    <t>L021</t>
  </si>
  <si>
    <t>E075</t>
  </si>
  <si>
    <t>L068</t>
  </si>
  <si>
    <t>L083</t>
  </si>
  <si>
    <t>L058</t>
  </si>
  <si>
    <t>L094</t>
  </si>
  <si>
    <t>Total</t>
  </si>
  <si>
    <t>Weekday</t>
  </si>
  <si>
    <t>Weekend</t>
  </si>
  <si>
    <t>Holiday</t>
  </si>
  <si>
    <t>Start</t>
  </si>
  <si>
    <t>End</t>
  </si>
  <si>
    <t>WD</t>
  </si>
  <si>
    <t>L031</t>
  </si>
  <si>
    <t>L100</t>
  </si>
  <si>
    <t>E136</t>
  </si>
  <si>
    <t>L043</t>
  </si>
  <si>
    <t>L027</t>
  </si>
  <si>
    <t>L036</t>
  </si>
  <si>
    <t>L014</t>
  </si>
  <si>
    <t>L028</t>
  </si>
  <si>
    <t>E240</t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</si>
  <si>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</si>
  <si>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</si>
  <si>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Meeting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</si>
  <si>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</si>
  <si>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weekends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</si>
  <si>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holidays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</si>
  <si>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</si>
  <si>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</si>
  <si>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Meeting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</si>
  <si>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</si>
  <si>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weekends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</si>
  <si>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holidays
</t>
    </r>
    <r>
      <rPr>
        <rFont val="Arial"/>
        <b val="0"/>
        <i/>
        <color theme="1"/>
      </rPr>
      <t>(hour)</t>
    </r>
  </si>
  <si>
    <t>X4E/2</t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</si>
  <si>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</si>
  <si>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</si>
  <si>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Meeting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</si>
  <si>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</si>
  <si>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weekends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</si>
  <si>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holidays
</t>
    </r>
    <r>
      <rPr>
        <rFont val="Arial"/>
        <b val="0"/>
        <i/>
        <color theme="1"/>
      </rPr>
      <t>(hour)</t>
    </r>
  </si>
  <si>
    <t>`</t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</si>
  <si>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</si>
  <si>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</si>
  <si>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Meeting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</si>
  <si>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</si>
  <si>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weekends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</si>
  <si>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holidays
</t>
    </r>
    <r>
      <rPr>
        <rFont val="Arial"/>
        <b val="0"/>
        <i/>
        <color theme="1"/>
      </rPr>
      <t>(hour)</t>
    </r>
  </si>
  <si>
    <t>L015</t>
  </si>
  <si>
    <t>L020</t>
  </si>
  <si>
    <t>L181</t>
  </si>
  <si>
    <t>L022</t>
  </si>
  <si>
    <t>L079</t>
  </si>
  <si>
    <t>L039</t>
  </si>
  <si>
    <t>L120</t>
  </si>
  <si>
    <t>Level</t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</si>
  <si>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</si>
  <si>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</si>
  <si>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</si>
  <si>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Date
Time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</si>
  <si>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Night
Time
</t>
    </r>
    <r>
      <rPr>
        <rFont val="Arial"/>
        <b val="0"/>
        <i/>
        <color theme="1"/>
      </rPr>
      <t>(hour)</t>
    </r>
  </si>
  <si>
    <t>Note</t>
  </si>
  <si>
    <t>ATM</t>
  </si>
  <si>
    <t>AGM0057</t>
  </si>
  <si>
    <t>Vũ Thanh Tân</t>
  </si>
  <si>
    <t>TT</t>
  </si>
  <si>
    <t>N</t>
  </si>
  <si>
    <t>Leader</t>
  </si>
  <si>
    <t>BC2</t>
  </si>
  <si>
    <t>AGF0005</t>
  </si>
  <si>
    <t>Huỳnh Phương Thảo</t>
  </si>
  <si>
    <t>AGF0015</t>
  </si>
  <si>
    <t>Nguyễn Thị Xuân Thùy</t>
  </si>
  <si>
    <t>BD2</t>
  </si>
  <si>
    <t>Sub-Admin</t>
  </si>
  <si>
    <t>BD1</t>
  </si>
  <si>
    <t>AGM0033</t>
  </si>
  <si>
    <t>Nguyễn Thanh Tú</t>
  </si>
  <si>
    <t>AGM0064</t>
  </si>
  <si>
    <t>Phạm Thái Bảo</t>
  </si>
  <si>
    <t>AGM0014</t>
  </si>
  <si>
    <t>Đậu Đức Nhân</t>
  </si>
  <si>
    <t>AGM0021</t>
  </si>
  <si>
    <t>Nguyễn Nhật Sinh</t>
  </si>
  <si>
    <t>AGM0032</t>
  </si>
  <si>
    <t>Đào Bảo Trân</t>
  </si>
  <si>
    <t>AGF0056</t>
  </si>
  <si>
    <t>Phạm Minh Nguyệt</t>
  </si>
  <si>
    <t>AGM0061</t>
  </si>
  <si>
    <t>Lê Minh Triển Chiêu</t>
  </si>
  <si>
    <t>AGM0062</t>
  </si>
  <si>
    <t>Nguyễn Lê Tuấn</t>
  </si>
  <si>
    <t>AGM0065</t>
  </si>
  <si>
    <t>Trần Hoàng Sa</t>
  </si>
  <si>
    <t>AGM0068</t>
  </si>
  <si>
    <t>Nguyễn Hoàng Long</t>
  </si>
  <si>
    <t>AGM0074</t>
  </si>
  <si>
    <t>Phạm Trung Kiên</t>
  </si>
  <si>
    <t>AGF0076</t>
  </si>
  <si>
    <t>Lê Thị Thảo Trinh</t>
  </si>
  <si>
    <t>AGM0079</t>
  </si>
  <si>
    <t>BB2</t>
  </si>
  <si>
    <t>AGM0081</t>
  </si>
  <si>
    <t>Ngô Ngọc Sơn</t>
  </si>
  <si>
    <t>AGF0084</t>
  </si>
  <si>
    <t>Nguyễn Lương Bích Hà</t>
  </si>
  <si>
    <t>BA2</t>
  </si>
  <si>
    <t>AGM0100</t>
  </si>
  <si>
    <t>Trần Hữu Phúc</t>
  </si>
  <si>
    <t>AGM0103</t>
  </si>
  <si>
    <t>Nguyễn Trần Minh Duy</t>
  </si>
  <si>
    <t>AGF0104</t>
  </si>
  <si>
    <t>Đoàn Thị Nhật Tưởng</t>
  </si>
  <si>
    <t>AGM0110</t>
  </si>
  <si>
    <t>Bùi Hữu Nhơn</t>
  </si>
  <si>
    <t>AGM0111</t>
  </si>
  <si>
    <t>Nguyễn Hữu Phúc</t>
  </si>
  <si>
    <t>BA1</t>
  </si>
  <si>
    <t>nghỉ nửa đầu ca A dùng phép</t>
  </si>
  <si>
    <t>nghỉ nửa sau ca A dùng phép</t>
  </si>
  <si>
    <t>BB1</t>
  </si>
  <si>
    <t>nghỉ nửa đầu ca B dùng phép</t>
  </si>
  <si>
    <t>nghỉ nửa sau ca B dùng phép</t>
  </si>
  <si>
    <t>BC1</t>
  </si>
  <si>
    <t>nghỉ nửa đầu ca C dùng phép</t>
  </si>
  <si>
    <t>nghỉ nửa sau ca C dùng phép</t>
  </si>
  <si>
    <t>nghỉ nửa đầu ca D dùng phép</t>
  </si>
  <si>
    <t>nghỉ nửa sau ca D dùng phép</t>
  </si>
  <si>
    <t>nghỉ nửa đầu ca A</t>
  </si>
  <si>
    <t>nghỉ nửa sau ca A</t>
  </si>
  <si>
    <t>nghỉ nửa đầu ca B</t>
  </si>
  <si>
    <t>nghỉ nửa sau ca B</t>
  </si>
  <si>
    <t>nghỉ nửa đầu ca C</t>
  </si>
  <si>
    <t>nghỉ nửa sau ca C</t>
  </si>
  <si>
    <t>nghỉ nửa đầu ca D</t>
  </si>
  <si>
    <t>nghỉ nửa sau ca D</t>
  </si>
  <si>
    <r>
      <rPr>
        <rFont val="Arial"/>
        <b/>
        <color theme="1"/>
      </rPr>
      <t xml:space="preserve">Extra time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</si>
  <si>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</si>
  <si>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</si>
  <si>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Date
Time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</si>
  <si>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Night
Time
</t>
    </r>
    <r>
      <rPr>
        <rFont val="Arial"/>
        <b val="0"/>
        <i/>
        <color theme="1"/>
      </rPr>
      <t>(hour)</t>
    </r>
  </si>
  <si>
    <t>CA 1/2</t>
  </si>
  <si>
    <t>NO TAX</t>
  </si>
  <si>
    <t>Error time</t>
  </si>
  <si>
    <t>DAY</t>
  </si>
  <si>
    <t>NIGHT</t>
  </si>
  <si>
    <t>Days</t>
  </si>
  <si>
    <t>Hours</t>
  </si>
  <si>
    <t>4A</t>
  </si>
  <si>
    <t>4B</t>
  </si>
  <si>
    <t>4C</t>
  </si>
  <si>
    <t>4D</t>
  </si>
  <si>
    <t>BD</t>
  </si>
  <si>
    <t>BN</t>
  </si>
  <si>
    <t>DT1</t>
  </si>
  <si>
    <t>NT1</t>
  </si>
  <si>
    <t>DT2</t>
  </si>
  <si>
    <t>NT2</t>
  </si>
  <si>
    <t>AGM0002</t>
  </si>
  <si>
    <t>HỒ NGUYỄN ĐỨC NGUYÊN</t>
  </si>
  <si>
    <t>O</t>
  </si>
  <si>
    <t>AGM0041</t>
  </si>
  <si>
    <t>LÊ CÔNG TÚ</t>
  </si>
  <si>
    <t>AGM0037</t>
  </si>
  <si>
    <t>HOÀNG LONG CƠ</t>
  </si>
  <si>
    <t>HUỲNH PHƯƠNG THẢO</t>
  </si>
  <si>
    <t>PHẠM MINH CƯỜNG</t>
  </si>
  <si>
    <t>TRẦN THÁI SƠN</t>
  </si>
  <si>
    <t>NGUYỄN THỊ XUÂN THUỲ</t>
  </si>
  <si>
    <t>LÊ VĂN TÚ</t>
  </si>
  <si>
    <t>TRẦN THỊ KIM ANH</t>
  </si>
  <si>
    <t>TRẦN QUỐC DŨNG</t>
  </si>
  <si>
    <t>VŨ THANH TÂN</t>
  </si>
  <si>
    <t>ĐÀO BẢO TRÂN</t>
  </si>
  <si>
    <t>AGM0022</t>
  </si>
  <si>
    <t>ĐÀO NGỌC TÚ</t>
  </si>
  <si>
    <t>ĐẬU ĐỨC NHÂN</t>
  </si>
  <si>
    <t>AGF0011</t>
  </si>
  <si>
    <t>ĐỖ THỊ THU HIẾN</t>
  </si>
  <si>
    <t>HUỲNH THỊ MỸ KIM</t>
  </si>
  <si>
    <t>AGM0035</t>
  </si>
  <si>
    <t>MAI TRẦN HẢI LONG</t>
  </si>
  <si>
    <t>NGUYỄN HỮU THỊNH</t>
  </si>
  <si>
    <t>NGUYỄN NHẬT SINH</t>
  </si>
  <si>
    <t>AGF0001</t>
  </si>
  <si>
    <t>NGUYỄN PHƯƠNG NHÃ UYÊN</t>
  </si>
  <si>
    <t>NGUYỄN THANH TÚ</t>
  </si>
  <si>
    <t>NGUYỄN THỊ ANH PHƯƠNG</t>
  </si>
  <si>
    <t>NGUYỄN TRẦN TÔNG</t>
  </si>
  <si>
    <t>AGM0028</t>
  </si>
  <si>
    <t>PHAN MINH NGÀN</t>
  </si>
  <si>
    <t>AGM0018</t>
  </si>
  <si>
    <t>PHAN VĂN SƠN</t>
  </si>
  <si>
    <t>AGM0007</t>
  </si>
  <si>
    <t>TĂNG ĐỨC THUẬN</t>
  </si>
  <si>
    <t>AGM0010</t>
  </si>
  <si>
    <t>TRẦN THẾ ANH</t>
  </si>
  <si>
    <t>TRỊNH MỸ NHÂN</t>
  </si>
  <si>
    <t>TRẦN HÀ PHƯƠNG UYÊN</t>
  </si>
  <si>
    <t>TÔ HOÀI TÂM</t>
  </si>
  <si>
    <t>NGUYỄN ĐỨC THANH</t>
  </si>
  <si>
    <t>TRẦN ĐÌNH TÚ</t>
  </si>
  <si>
    <t>AGF0049</t>
  </si>
  <si>
    <t>LÊ BÁ THỤC NHÂN</t>
  </si>
  <si>
    <t>AGM0050</t>
  </si>
  <si>
    <t>LÊ TẤN PHONG</t>
  </si>
  <si>
    <t>AGM0052</t>
  </si>
  <si>
    <t>HÀ ĐĂNG CÔNG</t>
  </si>
  <si>
    <t>NGUYỄN TẤN TÚ</t>
  </si>
  <si>
    <t>NGUYỄN THỊ PHƯƠNG HỒNG THUỶ</t>
  </si>
  <si>
    <t>PHẠM MINH NGUYỆT</t>
  </si>
  <si>
    <t>ĐÀO CÔNG TẤN ANH</t>
  </si>
  <si>
    <t>AGM0059</t>
  </si>
  <si>
    <t>TRẦN MINH TRÍ</t>
  </si>
  <si>
    <t>AGF0060</t>
  </si>
  <si>
    <t>VƯƠNG KIM NHI</t>
  </si>
  <si>
    <t>LÊ MINH TRIỂN CHIÊU</t>
  </si>
  <si>
    <t>NGUYỄN LÊ TUẤN</t>
  </si>
  <si>
    <t>AGM0063</t>
  </si>
  <si>
    <t>PHẠM LÊ CÔNG LỰC</t>
  </si>
  <si>
    <t>PHẠM THÁI BẢO</t>
  </si>
  <si>
    <t>TRẦN HOÀNG SA</t>
  </si>
  <si>
    <t>NGÔ TRUNG NHẬT</t>
  </si>
  <si>
    <t>AGF0067</t>
  </si>
  <si>
    <t>PHAN MINH ANH</t>
  </si>
  <si>
    <t>NGUYỄN HOÀNG LONG</t>
  </si>
  <si>
    <t>VÕ HOÀNG GIA BẢO</t>
  </si>
  <si>
    <t>AGF0070</t>
  </si>
  <si>
    <t>LÝ UYỂN NHÀN</t>
  </si>
  <si>
    <t>BC</t>
  </si>
  <si>
    <t>NGUYỄN HỒ GIANG HẢI</t>
  </si>
  <si>
    <t>NGUYỄN ĐỨC HÒA</t>
  </si>
  <si>
    <t>AGM0073</t>
  </si>
  <si>
    <t>DƯƠNG GIA LÂM</t>
  </si>
  <si>
    <t>PHẠM TRUNG KIÊN</t>
  </si>
  <si>
    <t>AGM0075</t>
  </si>
  <si>
    <t>ĐOÀN THANH CHÍNH</t>
  </si>
  <si>
    <t>LÊ THỊ THẢO TRINH</t>
  </si>
  <si>
    <t>AGM0077</t>
  </si>
  <si>
    <t>BÙI QUỐC CƯỜNG</t>
  </si>
  <si>
    <t>LÊ THỊ QUỲNH NHƯ</t>
  </si>
  <si>
    <t>NGUYỄN LÂM BẢO NGỌC</t>
  </si>
  <si>
    <t>HUỲNH MINH DUY</t>
  </si>
  <si>
    <t>NGÔ NGỌC SƠN</t>
  </si>
  <si>
    <t>AGF0082</t>
  </si>
  <si>
    <t>LÊ THỊ THÙY NGÂN</t>
  </si>
  <si>
    <t>AGM0083</t>
  </si>
  <si>
    <t>BÙI CHÍ HIẾU</t>
  </si>
  <si>
    <t>BB</t>
  </si>
  <si>
    <t>NGUYỄN LƯƠNG BÍCH HÀ</t>
  </si>
  <si>
    <t>TRẦN THỊ PHƯƠNG TRANG</t>
  </si>
  <si>
    <t>AGM0086</t>
  </si>
  <si>
    <t>CAO THÁI SƠN</t>
  </si>
  <si>
    <t>AGF0087</t>
  </si>
  <si>
    <t>LÊ THỊ HUỲNH TRÂM</t>
  </si>
  <si>
    <t>AGM0088</t>
  </si>
  <si>
    <t>NGUYỄN TẤN PHÁT</t>
  </si>
  <si>
    <t>NGUYỄN NGỌC THƯƠNG THẢO</t>
  </si>
  <si>
    <t>AGM0090</t>
  </si>
  <si>
    <t>NGUYỄN HUỲNH TRƯỜNG AN</t>
  </si>
  <si>
    <t>TRẦN TẤN SANG</t>
  </si>
  <si>
    <t>AGM0092</t>
  </si>
  <si>
    <t>LÊ TẤT ĐĂNG KHOA</t>
  </si>
  <si>
    <t>NHỮ THỊ HIỀN</t>
  </si>
  <si>
    <t>CAO ĐỨC HIẾU</t>
  </si>
  <si>
    <t>VÕ TẤN NAM</t>
  </si>
  <si>
    <t>AGM0097</t>
  </si>
  <si>
    <t>NGUYỄN ĐẶNG NGỌC GIÀU</t>
  </si>
  <si>
    <t>AGM0098</t>
  </si>
  <si>
    <t>QUAN KỲ TÍCH</t>
  </si>
  <si>
    <t>AGM0099</t>
  </si>
  <si>
    <t>NGUYỄN CHÍ THIỆN</t>
  </si>
  <si>
    <t>TRẦN HỮU PHÚC</t>
  </si>
  <si>
    <t>AGM0101</t>
  </si>
  <si>
    <t>LÊ VĨNH THOẠI</t>
  </si>
  <si>
    <t>TRẦN THANH HÀ</t>
  </si>
  <si>
    <t>NGUYỄN TRẦN MINH DUY</t>
  </si>
  <si>
    <t>ĐOÀN THỊ NHẬT TƯỞNG</t>
  </si>
  <si>
    <t>AGM0105</t>
  </si>
  <si>
    <t>HUỲNH THIÊN KIM</t>
  </si>
  <si>
    <t>AGM0106</t>
  </si>
  <si>
    <t>TRẦN QUỐC THÁI</t>
  </si>
  <si>
    <t>NGUYỄN THỊ KIM CHI</t>
  </si>
  <si>
    <t>AGM0108</t>
  </si>
  <si>
    <t>LÊ QUANG TRỌNG NGHĨA</t>
  </si>
  <si>
    <t>TRẦN THỊ NGỌC ÁNH</t>
  </si>
  <si>
    <t>BÙI HỮU NHƠN</t>
  </si>
  <si>
    <t>NGUYỄN HỮU PHÚC</t>
  </si>
  <si>
    <t>VĂN THỊ NGỌC LINH</t>
  </si>
  <si>
    <t>NGUYỄN HUY HIỀN</t>
  </si>
  <si>
    <t>TRẦM THÙY TRANG</t>
  </si>
  <si>
    <t>MAI HÀ BẢO TRÂM</t>
  </si>
  <si>
    <t>LÊ NGUYỄN HUYỀN TRÂN</t>
  </si>
  <si>
    <t>BA</t>
  </si>
  <si>
    <t>Làm 1/2 ngày ca A</t>
  </si>
  <si>
    <t>Làm 1/2 ngày ca B</t>
  </si>
  <si>
    <t>Làm 1/2 ngày ca C</t>
  </si>
  <si>
    <t>Làm 1/2 ngày ca D</t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</si>
  <si>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</si>
  <si>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</si>
  <si>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Meeting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</si>
  <si>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</si>
  <si>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weekends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</si>
  <si>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holidays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</si>
  <si>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</si>
  <si>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</si>
  <si>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Meeting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</si>
  <si>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</si>
  <si>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weekends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</si>
  <si>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holidays
</t>
    </r>
    <r>
      <rPr>
        <rFont val="Arial"/>
        <b val="0"/>
        <i/>
        <color theme="1"/>
      </rPr>
      <t>(hour)</t>
    </r>
  </si>
  <si>
    <t xml:space="preserve">   </t>
  </si>
  <si>
    <t>Fresh Agent</t>
  </si>
  <si>
    <r>
      <rPr>
        <rFont val="Arial"/>
        <b/>
        <color theme="1"/>
      </rPr>
      <t xml:space="preserve">Late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</si>
  <si>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Early 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</si>
  <si>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</si>
  <si>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weekends
</t>
    </r>
    <r>
      <rPr>
        <rFont val="Arial"/>
        <b val="0"/>
        <i/>
        <color theme="1"/>
      </rPr>
      <t>(hour)</t>
    </r>
  </si>
  <si>
    <r>
      <rPr>
        <rFont val="Arial"/>
        <b/>
        <color theme="1"/>
      </rPr>
      <t xml:space="preserve">OT on holidays
</t>
    </r>
    <r>
      <rPr>
        <rFont val="Arial"/>
        <b val="0"/>
        <i/>
        <color theme="1"/>
      </rPr>
      <t>(hour)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</si>
</sst>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/&quot;mm"/>
    <numFmt numFmtId="165" formatCode="h:mm am/pm"/>
    <numFmt numFmtId="166" formatCode="dd"/>
    <numFmt numFmtId="167" formatCode="mmm&quot;-&quot;yy"/>
    <numFmt numFmtId="168" formatCode="d&quot;/&quot;m"/>
    <numFmt numFmtId="169" formatCode="h&quot;:&quot;mm&quot; &quot;am/pm"/>
    <numFmt numFmtId="170" formatCode="&quot;$&quot;#,##0.00"/>
  </numFmts>
  <fonts count="49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Inconsolata"/>
    </font>
    <font>
      <b/>
      <color rgb="FFFFFFFF"/>
      <name val="Inconsolata"/>
    </font>
    <font>
      <color theme="1"/>
      <name val="Arial"/>
    </font>
    <font/>
    <font>
      <sz val="8.0"/>
      <color theme="1"/>
      <name val="Arial"/>
    </font>
    <font>
      <b/>
      <sz val="8.0"/>
      <color rgb="FF3C78D8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rgb="FFFFFFFF"/>
      <name val="Arial"/>
    </font>
    <font>
      <b/>
      <sz val="11.0"/>
      <color theme="1"/>
      <name val="Arial"/>
    </font>
    <font>
      <color rgb="FFEA4335"/>
      <name val="Arial"/>
    </font>
    <font>
      <color rgb="FF4A86E8"/>
      <name val="Arial"/>
    </font>
    <font>
      <color rgb="FF4285F4"/>
      <name val="Arial"/>
    </font>
    <font>
      <color rgb="FF0000FF"/>
      <name val="Arial"/>
    </font>
    <font>
      <b/>
      <sz val="11.0"/>
      <color rgb="FF9900FF"/>
      <name val="Arial"/>
    </font>
    <font>
      <b/>
      <color rgb="FF0000FF"/>
      <name val="Arial"/>
    </font>
    <font>
      <b/>
      <color rgb="FFFFFFFF"/>
      <name val="Arial"/>
      <scheme val="minor"/>
    </font>
    <font>
      <b/>
      <i/>
      <color rgb="FFEA4335"/>
      <name val="Arial"/>
    </font>
    <font>
      <b/>
      <i/>
      <color rgb="FF0000FF"/>
      <name val="Arial"/>
    </font>
    <font>
      <b/>
      <i/>
      <sz val="11.0"/>
      <color rgb="FF9900FF"/>
      <name val="Arial"/>
    </font>
    <font>
      <b/>
      <color theme="1"/>
      <name val="Arial"/>
      <scheme val="minor"/>
    </font>
    <font>
      <b/>
      <color rgb="FF0000FF"/>
      <name val="Arial"/>
      <scheme val="minor"/>
    </font>
    <font>
      <u/>
      <color rgb="FF0000FF"/>
    </font>
    <font>
      <color rgb="FFFF0000"/>
      <name val="Arial"/>
      <scheme val="minor"/>
    </font>
    <font>
      <u/>
      <color rgb="FFEA4335"/>
      <name val="Arial"/>
    </font>
    <font>
      <color rgb="FF4A86E8"/>
      <name val="Arial"/>
      <scheme val="minor"/>
    </font>
    <font>
      <b/>
      <i/>
      <color rgb="FFFF0000"/>
      <name val="Arial"/>
    </font>
    <font>
      <b/>
      <i/>
      <color rgb="FF9900FF"/>
      <name val="Arial"/>
    </font>
    <font>
      <color rgb="FF0000FF"/>
      <name val="Arial"/>
      <scheme val="minor"/>
    </font>
    <font>
      <b/>
      <color rgb="FFFF0000"/>
      <name val="Arial"/>
    </font>
    <font>
      <color rgb="FF980000"/>
      <name val="Arial"/>
    </font>
    <font>
      <color rgb="FF38761D"/>
      <name val="Arial"/>
    </font>
    <font>
      <b/>
      <color rgb="FF4A86E8"/>
      <name val="Arial"/>
    </font>
    <font>
      <b/>
      <i/>
      <sz val="9.0"/>
      <color theme="1"/>
      <name val="Arial"/>
    </font>
    <font>
      <b/>
      <sz val="9.0"/>
      <color theme="1"/>
      <name val="Arial"/>
    </font>
    <font>
      <b/>
      <sz val="12.0"/>
      <color rgb="FF0000FF"/>
      <name val="Arial"/>
      <scheme val="minor"/>
    </font>
    <font>
      <b/>
      <sz val="12.0"/>
      <color rgb="FFCC0000"/>
      <name val="Arial"/>
      <scheme val="minor"/>
    </font>
    <font>
      <b/>
      <sz val="12.0"/>
      <color rgb="FF741B47"/>
      <name val="Arial"/>
      <scheme val="minor"/>
    </font>
    <font>
      <sz val="9.0"/>
      <color theme="1"/>
      <name val="Arial"/>
    </font>
    <font>
      <sz val="9.0"/>
      <color theme="1"/>
      <name val="Arial"/>
      <scheme val="minor"/>
    </font>
    <font>
      <b/>
      <sz val="8.0"/>
      <color theme="1"/>
      <name val="Arial"/>
    </font>
    <font>
      <sz val="10.0"/>
      <color theme="1"/>
      <name val="Arial"/>
    </font>
    <font>
      <color rgb="FF000000"/>
      <name val="Arial"/>
    </font>
    <font>
      <strike/>
      <color theme="1"/>
      <name val="Arial"/>
    </font>
    <font>
      <sz val="11.0"/>
      <color rgb="FF000000"/>
      <name val="Inconsolata"/>
    </font>
    <font>
      <color rgb="FFFFFFFF"/>
      <name val="Arial"/>
      <scheme val="minor"/>
    </font>
    <font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  <fill>
      <patternFill patternType="solid">
        <fgColor rgb="FF980000"/>
        <bgColor rgb="FF98000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5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2" fontId="2" numFmtId="164" xfId="0" applyAlignment="1" applyBorder="1" applyFont="1" applyNumberFormat="1">
      <alignment horizontal="center" readingOrder="0" vertical="center"/>
    </xf>
    <xf borderId="3" fillId="2" fontId="2" numFmtId="164" xfId="0" applyAlignment="1" applyBorder="1" applyFont="1" applyNumberFormat="1">
      <alignment horizontal="center" readingOrder="0" vertical="center"/>
    </xf>
    <xf borderId="3" fillId="3" fontId="3" numFmtId="164" xfId="0" applyAlignment="1" applyBorder="1" applyFill="1" applyFont="1" applyNumberFormat="1">
      <alignment horizontal="center" readingOrder="0" vertical="center"/>
    </xf>
    <xf borderId="3" fillId="0" fontId="4" numFmtId="0" xfId="0" applyAlignment="1" applyBorder="1" applyFont="1">
      <alignment vertical="center"/>
    </xf>
    <xf borderId="1" fillId="2" fontId="1" numFmtId="164" xfId="0" applyAlignment="1" applyBorder="1" applyFont="1" applyNumberFormat="1">
      <alignment horizontal="center" textRotation="90" vertical="center"/>
    </xf>
    <xf borderId="4" fillId="2" fontId="4" numFmtId="164" xfId="0" applyAlignment="1" applyBorder="1" applyFont="1" applyNumberFormat="1">
      <alignment vertical="center"/>
    </xf>
    <xf borderId="4" fillId="2" fontId="4" numFmtId="164" xfId="0" applyAlignment="1" applyBorder="1" applyFont="1" applyNumberForma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5" fillId="0" fontId="5" numFmtId="0" xfId="0" applyBorder="1" applyFont="1"/>
    <xf borderId="5" fillId="2" fontId="4" numFmtId="164" xfId="0" applyAlignment="1" applyBorder="1" applyFont="1" applyNumberFormat="1">
      <alignment vertical="center"/>
    </xf>
    <xf borderId="0" fillId="2" fontId="4" numFmtId="164" xfId="0" applyAlignment="1" applyFont="1" applyNumberFormat="1">
      <alignment vertical="center"/>
    </xf>
    <xf borderId="0" fillId="0" fontId="6" numFmtId="0" xfId="0" applyAlignment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vertical="center"/>
    </xf>
    <xf borderId="3" fillId="4" fontId="7" numFmtId="0" xfId="0" applyAlignment="1" applyBorder="1" applyFill="1" applyFont="1">
      <alignment horizontal="center" vertical="center"/>
    </xf>
    <xf borderId="3" fillId="0" fontId="6" numFmtId="0" xfId="0" applyAlignment="1" applyBorder="1" applyFont="1">
      <alignment vertical="center"/>
    </xf>
    <xf borderId="0" fillId="0" fontId="8" numFmtId="0" xfId="0" applyAlignment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readingOrder="0" vertical="center"/>
    </xf>
    <xf borderId="3" fillId="0" fontId="8" numFmtId="0" xfId="0" applyAlignment="1" applyBorder="1" applyFont="1">
      <alignment horizontal="center" readingOrder="0" vertical="center"/>
    </xf>
    <xf borderId="3" fillId="5" fontId="10" numFmtId="0" xfId="0" applyAlignment="1" applyBorder="1" applyFill="1" applyFont="1">
      <alignment horizontal="center"/>
    </xf>
    <xf borderId="3" fillId="4" fontId="1" numFmtId="0" xfId="0" applyAlignment="1" applyBorder="1" applyFont="1">
      <alignment horizontal="center" vertical="bottom"/>
    </xf>
    <xf borderId="3" fillId="6" fontId="10" numFmtId="0" xfId="0" applyAlignment="1" applyBorder="1" applyFill="1" applyFont="1">
      <alignment horizontal="center"/>
    </xf>
    <xf borderId="3" fillId="0" fontId="4" numFmtId="0" xfId="0" applyBorder="1" applyFont="1"/>
    <xf borderId="3" fillId="3" fontId="10" numFmtId="0" xfId="0" applyAlignment="1" applyBorder="1" applyFont="1">
      <alignment horizontal="center"/>
    </xf>
    <xf borderId="3" fillId="7" fontId="10" numFmtId="0" xfId="0" applyAlignment="1" applyBorder="1" applyFill="1" applyFont="1">
      <alignment horizontal="center"/>
    </xf>
    <xf borderId="3" fillId="7" fontId="10" numFmtId="0" xfId="0" applyAlignment="1" applyBorder="1" applyFont="1">
      <alignment horizontal="center" vertical="bottom"/>
    </xf>
    <xf borderId="3" fillId="8" fontId="10" numFmtId="0" xfId="0" applyAlignment="1" applyBorder="1" applyFill="1" applyFont="1">
      <alignment horizontal="center" vertical="bottom"/>
    </xf>
    <xf borderId="3" fillId="9" fontId="10" numFmtId="0" xfId="0" applyAlignment="1" applyBorder="1" applyFill="1" applyFont="1">
      <alignment horizontal="center" vertical="bottom"/>
    </xf>
    <xf borderId="3" fillId="4" fontId="4" numFmtId="0" xfId="0" applyAlignment="1" applyBorder="1" applyFont="1">
      <alignment horizontal="center" vertical="center"/>
    </xf>
    <xf borderId="3" fillId="6" fontId="10" numFmtId="0" xfId="0" applyAlignment="1" applyBorder="1" applyFont="1">
      <alignment horizontal="center" vertical="bottom"/>
    </xf>
    <xf borderId="3" fillId="8" fontId="10" numFmtId="0" xfId="0" applyAlignment="1" applyBorder="1" applyFont="1">
      <alignment horizontal="center"/>
    </xf>
    <xf borderId="3" fillId="5" fontId="10" numFmtId="0" xfId="0" applyAlignment="1" applyBorder="1" applyFont="1">
      <alignment horizontal="center" vertical="bottom"/>
    </xf>
    <xf borderId="3" fillId="9" fontId="10" numFmtId="0" xfId="0" applyAlignment="1" applyBorder="1" applyFont="1">
      <alignment horizontal="center"/>
    </xf>
    <xf borderId="8" fillId="0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1" fillId="0" fontId="8" numFmtId="0" xfId="0" applyAlignment="1" applyBorder="1" applyFont="1">
      <alignment horizontal="center" readingOrder="0" vertical="center"/>
    </xf>
    <xf borderId="1" fillId="9" fontId="10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bottom"/>
    </xf>
    <xf borderId="1" fillId="5" fontId="10" numFmtId="0" xfId="0" applyAlignment="1" applyBorder="1" applyFont="1">
      <alignment horizontal="center"/>
    </xf>
    <xf borderId="1" fillId="6" fontId="10" numFmtId="0" xfId="0" applyAlignment="1" applyBorder="1" applyFont="1">
      <alignment horizontal="center"/>
    </xf>
    <xf borderId="1" fillId="6" fontId="10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center"/>
    </xf>
    <xf borderId="1" fillId="4" fontId="4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readingOrder="0" vertical="center"/>
    </xf>
    <xf borderId="9" fillId="0" fontId="8" numFmtId="0" xfId="0" applyAlignment="1" applyBorder="1" applyFont="1">
      <alignment horizontal="center" readingOrder="0" vertical="center"/>
    </xf>
    <xf borderId="9" fillId="0" fontId="4" numFmtId="0" xfId="0" applyBorder="1" applyFont="1"/>
    <xf borderId="9" fillId="0" fontId="4" numFmtId="0" xfId="0" applyAlignment="1" applyBorder="1" applyFont="1">
      <alignment vertical="center"/>
    </xf>
    <xf borderId="9" fillId="0" fontId="4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readingOrder="0" vertical="center"/>
    </xf>
    <xf borderId="5" fillId="9" fontId="10" numFmtId="0" xfId="0" applyAlignment="1" applyBorder="1" applyFont="1">
      <alignment horizontal="center"/>
    </xf>
    <xf borderId="5" fillId="4" fontId="1" numFmtId="0" xfId="0" applyAlignment="1" applyBorder="1" applyFont="1">
      <alignment horizontal="center" vertical="bottom"/>
    </xf>
    <xf borderId="5" fillId="5" fontId="10" numFmtId="0" xfId="0" applyAlignment="1" applyBorder="1" applyFont="1">
      <alignment horizontal="center"/>
    </xf>
    <xf borderId="5" fillId="0" fontId="4" numFmtId="0" xfId="0" applyBorder="1" applyFont="1"/>
    <xf borderId="5" fillId="7" fontId="10" numFmtId="0" xfId="0" applyAlignment="1" applyBorder="1" applyFont="1">
      <alignment horizontal="center"/>
    </xf>
    <xf borderId="5" fillId="7" fontId="10" numFmtId="0" xfId="0" applyAlignment="1" applyBorder="1" applyFont="1">
      <alignment horizontal="center" vertical="bottom"/>
    </xf>
    <xf borderId="5" fillId="8" fontId="10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center"/>
    </xf>
    <xf borderId="5" fillId="4" fontId="4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3" fillId="0" fontId="8" numFmtId="0" xfId="0" applyAlignment="1" applyBorder="1" applyFont="1">
      <alignment vertical="center"/>
    </xf>
    <xf borderId="3" fillId="0" fontId="8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0" fillId="0" fontId="8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10" fillId="0" fontId="8" numFmtId="0" xfId="0" applyAlignment="1" applyBorder="1" applyFont="1">
      <alignment vertical="center"/>
    </xf>
    <xf borderId="0" fillId="0" fontId="4" numFmtId="0" xfId="0" applyFont="1"/>
    <xf borderId="10" fillId="0" fontId="4" numFmtId="0" xfId="0" applyBorder="1" applyFont="1"/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11" fillId="0" fontId="4" numFmtId="0" xfId="0" applyBorder="1" applyFont="1"/>
    <xf borderId="3" fillId="4" fontId="11" numFmtId="0" xfId="0" applyAlignment="1" applyBorder="1" applyFont="1">
      <alignment horizontal="center" readingOrder="0" textRotation="0" vertical="center"/>
    </xf>
    <xf borderId="3" fillId="0" fontId="12" numFmtId="0" xfId="0" applyAlignment="1" applyBorder="1" applyFont="1">
      <alignment readingOrder="0" vertical="center"/>
    </xf>
    <xf borderId="3" fillId="0" fontId="12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vertical="bottom"/>
    </xf>
    <xf borderId="3" fillId="3" fontId="10" numFmtId="0" xfId="0" applyAlignment="1" applyBorder="1" applyFont="1">
      <alignment horizontal="center" vertical="bottom"/>
    </xf>
    <xf borderId="3" fillId="0" fontId="13" numFmtId="0" xfId="0" applyAlignment="1" applyBorder="1" applyFont="1">
      <alignment readingOrder="0" vertical="center"/>
    </xf>
    <xf borderId="3" fillId="0" fontId="14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5" fontId="10" numFmtId="0" xfId="0" applyAlignment="1" applyFont="1">
      <alignment horizontal="center" vertical="center"/>
    </xf>
    <xf borderId="0" fillId="0" fontId="4" numFmtId="0" xfId="0" applyAlignment="1" applyFont="1">
      <alignment horizontal="right" vertical="center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right" vertical="center"/>
    </xf>
    <xf borderId="0" fillId="0" fontId="17" numFmtId="0" xfId="0" applyAlignment="1" applyFont="1">
      <alignment horizontal="right" vertical="center"/>
    </xf>
    <xf borderId="0" fillId="9" fontId="18" numFmtId="0" xfId="0" applyAlignment="1" applyFont="1">
      <alignment horizontal="center" vertical="center"/>
    </xf>
    <xf borderId="0" fillId="8" fontId="10" numFmtId="0" xfId="0" applyAlignment="1" applyFont="1">
      <alignment horizontal="center" vertical="center"/>
    </xf>
    <xf borderId="0" fillId="7" fontId="10" numFmtId="0" xfId="0" applyAlignment="1" applyFont="1">
      <alignment horizontal="center" vertical="center"/>
    </xf>
    <xf borderId="0" fillId="6" fontId="18" numFmtId="0" xfId="0" applyAlignment="1" applyFont="1">
      <alignment horizontal="center" readingOrder="0" vertical="center"/>
    </xf>
    <xf borderId="0" fillId="0" fontId="19" numFmtId="0" xfId="0" applyAlignment="1" applyFont="1">
      <alignment horizontal="right" vertical="center"/>
    </xf>
    <xf borderId="0" fillId="0" fontId="20" numFmtId="0" xfId="0" applyAlignment="1" applyFont="1">
      <alignment horizontal="right" vertical="center"/>
    </xf>
    <xf borderId="0" fillId="0" fontId="21" numFmtId="0" xfId="0" applyAlignment="1" applyFont="1">
      <alignment horizontal="right" vertical="center"/>
    </xf>
    <xf borderId="0" fillId="0" fontId="22" numFmtId="0" xfId="0" applyAlignment="1" applyFont="1">
      <alignment horizontal="right" readingOrder="0" vertical="center"/>
    </xf>
    <xf borderId="0" fillId="0" fontId="22" numFmtId="0" xfId="0" applyAlignment="1" applyFont="1">
      <alignment horizontal="center" readingOrder="0" vertical="center"/>
    </xf>
    <xf borderId="0" fillId="0" fontId="23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right" vertical="center"/>
    </xf>
    <xf borderId="0" fillId="0" fontId="1" numFmtId="165" xfId="0" applyAlignment="1" applyFont="1" applyNumberFormat="1">
      <alignment horizontal="center" vertical="center"/>
    </xf>
    <xf borderId="0" fillId="9" fontId="10" numFmtId="0" xfId="0" applyAlignment="1" applyFont="1">
      <alignment horizontal="center" vertical="center"/>
    </xf>
    <xf borderId="0" fillId="6" fontId="10" numFmtId="0" xfId="0" applyAlignment="1" applyFont="1">
      <alignment horizontal="center" vertical="center"/>
    </xf>
    <xf borderId="0" fillId="10" fontId="10" numFmtId="0" xfId="0" applyAlignment="1" applyFill="1" applyFon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vertical="center"/>
    </xf>
    <xf borderId="3" fillId="0" fontId="8" numFmtId="165" xfId="0" applyAlignment="1" applyBorder="1" applyFont="1" applyNumberFormat="1">
      <alignment horizontal="center" vertical="center"/>
    </xf>
    <xf borderId="3" fillId="11" fontId="8" numFmtId="165" xfId="0" applyAlignment="1" applyBorder="1" applyFill="1" applyFont="1" applyNumberFormat="1">
      <alignment horizontal="center" readingOrder="0" vertical="center"/>
    </xf>
    <xf borderId="3" fillId="0" fontId="24" numFmtId="0" xfId="0" applyAlignment="1" applyBorder="1" applyFont="1">
      <alignment readingOrder="0" vertical="center"/>
    </xf>
    <xf borderId="3" fillId="0" fontId="11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3" fillId="0" fontId="8" numFmtId="165" xfId="0" applyAlignment="1" applyBorder="1" applyFont="1" applyNumberFormat="1">
      <alignment horizontal="center" readingOrder="0" vertical="center"/>
    </xf>
    <xf borderId="1" fillId="0" fontId="4" numFmtId="0" xfId="0" applyBorder="1" applyFont="1"/>
    <xf borderId="1" fillId="0" fontId="8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bottom"/>
    </xf>
    <xf borderId="10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bottom"/>
    </xf>
    <xf borderId="1" fillId="8" fontId="10" numFmtId="0" xfId="0" applyAlignment="1" applyBorder="1" applyFont="1">
      <alignment horizontal="center" vertical="bottom"/>
    </xf>
    <xf borderId="11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bottom"/>
    </xf>
    <xf borderId="3" fillId="0" fontId="11" numFmtId="0" xfId="0" applyAlignment="1" applyBorder="1" applyFont="1">
      <alignment horizontal="center" readingOrder="0" textRotation="0" vertical="center"/>
    </xf>
    <xf borderId="3" fillId="0" fontId="12" numFmtId="165" xfId="0" applyAlignment="1" applyBorder="1" applyFont="1" applyNumberFormat="1">
      <alignment horizontal="center" vertical="center"/>
    </xf>
    <xf borderId="3" fillId="11" fontId="25" numFmtId="165" xfId="0" applyAlignment="1" applyBorder="1" applyFont="1" applyNumberFormat="1">
      <alignment horizontal="center" readingOrder="0" vertical="center"/>
    </xf>
    <xf borderId="3" fillId="0" fontId="26" numFmtId="0" xfId="0" applyAlignment="1" applyBorder="1" applyFont="1">
      <alignment readingOrder="0" vertical="center"/>
    </xf>
    <xf borderId="3" fillId="11" fontId="27" numFmtId="165" xfId="0" applyAlignment="1" applyBorder="1" applyFont="1" applyNumberFormat="1">
      <alignment horizontal="center" readingOrder="0" vertical="center"/>
    </xf>
    <xf borderId="3" fillId="0" fontId="27" numFmtId="165" xfId="0" applyAlignment="1" applyBorder="1" applyFont="1" applyNumberFormat="1">
      <alignment horizontal="center" vertical="center"/>
    </xf>
    <xf borderId="3" fillId="0" fontId="27" numFmtId="165" xfId="0" applyAlignment="1" applyBorder="1" applyFont="1" applyNumberFormat="1">
      <alignment horizontal="center" readingOrder="0" vertical="center"/>
    </xf>
    <xf borderId="0" fillId="0" fontId="28" numFmtId="0" xfId="0" applyAlignment="1" applyFont="1">
      <alignment horizontal="right" vertical="center"/>
    </xf>
    <xf borderId="0" fillId="6" fontId="10" numFmtId="0" xfId="0" applyAlignment="1" applyFont="1">
      <alignment horizontal="center" readingOrder="0" vertical="bottom"/>
    </xf>
    <xf borderId="0" fillId="0" fontId="29" numFmtId="0" xfId="0" applyAlignment="1" applyFont="1">
      <alignment horizontal="right" vertical="center"/>
    </xf>
    <xf borderId="0" fillId="0" fontId="30" numFmtId="0" xfId="0" applyAlignment="1" applyFont="1">
      <alignment vertical="center"/>
    </xf>
    <xf borderId="0" fillId="0" fontId="31" numFmtId="0" xfId="0" applyAlignment="1" applyFont="1">
      <alignment horizontal="right" vertical="center"/>
    </xf>
    <xf borderId="0" fillId="0" fontId="1" numFmtId="165" xfId="0" applyAlignment="1" applyFont="1" applyNumberFormat="1">
      <alignment horizontal="right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12" fontId="10" numFmtId="165" xfId="0" applyAlignment="1" applyFill="1" applyFont="1" applyNumberFormat="1">
      <alignment horizontal="right" readingOrder="0" vertical="center"/>
    </xf>
    <xf borderId="0" fillId="12" fontId="10" numFmtId="165" xfId="0" applyAlignment="1" applyFont="1" applyNumberFormat="1">
      <alignment horizontal="right" vertical="center"/>
    </xf>
    <xf borderId="0" fillId="12" fontId="10" numFmtId="165" xfId="0" applyAlignment="1" applyFont="1" applyNumberForma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vertical="center"/>
    </xf>
    <xf borderId="3" fillId="0" fontId="13" numFmtId="0" xfId="0" applyAlignment="1" applyBorder="1" applyFont="1">
      <alignment vertical="center"/>
    </xf>
    <xf borderId="1" fillId="4" fontId="11" numFmtId="0" xfId="0" applyAlignment="1" applyBorder="1" applyFont="1">
      <alignment horizontal="center" readingOrder="0" textRotation="0" vertical="center"/>
    </xf>
    <xf borderId="1" fillId="0" fontId="13" numFmtId="0" xfId="0" applyAlignment="1" applyBorder="1" applyFont="1">
      <alignment readingOrder="0" vertical="center"/>
    </xf>
    <xf borderId="1" fillId="0" fontId="13" numFmtId="0" xfId="0" applyAlignment="1" applyBorder="1" applyFont="1">
      <alignment vertical="center"/>
    </xf>
    <xf borderId="1" fillId="0" fontId="14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readingOrder="0" textRotation="0" vertical="center"/>
    </xf>
    <xf borderId="5" fillId="0" fontId="32" numFmtId="0" xfId="0" applyAlignment="1" applyBorder="1" applyFont="1">
      <alignment readingOrder="0" vertical="center"/>
    </xf>
    <xf borderId="5" fillId="0" fontId="32" numFmtId="0" xfId="0" applyAlignment="1" applyBorder="1" applyFont="1">
      <alignment vertical="center"/>
    </xf>
    <xf borderId="5" fillId="0" fontId="32" numFmtId="0" xfId="0" applyAlignment="1" applyBorder="1" applyFont="1">
      <alignment horizontal="center" readingOrder="0" vertical="center"/>
    </xf>
    <xf borderId="3" fillId="0" fontId="33" numFmtId="0" xfId="0" applyAlignment="1" applyBorder="1" applyFont="1">
      <alignment readingOrder="0" vertical="center"/>
    </xf>
    <xf borderId="3" fillId="0" fontId="33" numFmtId="0" xfId="0" applyAlignment="1" applyBorder="1" applyFont="1">
      <alignment vertical="center"/>
    </xf>
    <xf borderId="3" fillId="0" fontId="33" numFmtId="0" xfId="0" applyAlignment="1" applyBorder="1" applyFont="1">
      <alignment horizontal="center" readingOrder="0" vertical="center"/>
    </xf>
    <xf borderId="1" fillId="0" fontId="33" numFmtId="0" xfId="0" applyAlignment="1" applyBorder="1" applyFont="1">
      <alignment readingOrder="0" vertical="center"/>
    </xf>
    <xf borderId="1" fillId="0" fontId="33" numFmtId="0" xfId="0" applyAlignment="1" applyBorder="1" applyFont="1">
      <alignment vertical="center"/>
    </xf>
    <xf borderId="1" fillId="0" fontId="33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readingOrder="0" vertical="center"/>
    </xf>
    <xf borderId="10" fillId="4" fontId="11" numFmtId="0" xfId="0" applyAlignment="1" applyBorder="1" applyFont="1">
      <alignment horizontal="center" readingOrder="0" textRotation="0" vertical="center"/>
    </xf>
    <xf borderId="10" fillId="0" fontId="13" numFmtId="0" xfId="0" applyAlignment="1" applyBorder="1" applyFont="1">
      <alignment readingOrder="0" vertical="center"/>
    </xf>
    <xf borderId="10" fillId="0" fontId="14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3" fillId="0" fontId="32" numFmtId="0" xfId="0" applyAlignment="1" applyBorder="1" applyFont="1">
      <alignment readingOrder="0" vertical="center"/>
    </xf>
    <xf borderId="3" fillId="0" fontId="32" numFmtId="0" xfId="0" applyAlignment="1" applyBorder="1" applyFont="1">
      <alignment vertical="center"/>
    </xf>
    <xf borderId="3" fillId="0" fontId="32" numFmtId="0" xfId="0" applyAlignment="1" applyBorder="1" applyFont="1">
      <alignment horizontal="center" readingOrder="0" vertical="center"/>
    </xf>
    <xf borderId="1" fillId="13" fontId="1" numFmtId="0" xfId="0" applyAlignment="1" applyBorder="1" applyFill="1" applyFont="1">
      <alignment horizontal="center" readingOrder="0" vertical="center"/>
    </xf>
    <xf borderId="3" fillId="13" fontId="1" numFmtId="164" xfId="0" applyAlignment="1" applyBorder="1" applyFont="1" applyNumberFormat="1">
      <alignment horizontal="center" readingOrder="0" vertical="center"/>
    </xf>
    <xf borderId="12" fillId="13" fontId="1" numFmtId="2" xfId="0" applyAlignment="1" applyBorder="1" applyFont="1" applyNumberFormat="1">
      <alignment horizontal="center" readingOrder="0" vertical="center"/>
    </xf>
    <xf borderId="8" fillId="0" fontId="5" numFmtId="0" xfId="0" applyBorder="1" applyFont="1"/>
    <xf borderId="0" fillId="13" fontId="1" numFmtId="0" xfId="0" applyAlignment="1" applyFont="1">
      <alignment horizontal="center" readingOrder="0" vertical="center"/>
    </xf>
    <xf borderId="4" fillId="0" fontId="5" numFmtId="0" xfId="0" applyBorder="1" applyFont="1"/>
    <xf borderId="3" fillId="13" fontId="1" numFmtId="166" xfId="0" applyAlignment="1" applyBorder="1" applyFont="1" applyNumberFormat="1">
      <alignment horizontal="center" readingOrder="0" vertical="center"/>
    </xf>
    <xf borderId="13" fillId="0" fontId="5" numFmtId="0" xfId="0" applyBorder="1" applyFont="1"/>
    <xf borderId="6" fillId="0" fontId="5" numFmtId="0" xfId="0" applyBorder="1" applyFont="1"/>
    <xf borderId="3" fillId="13" fontId="34" numFmtId="0" xfId="0" applyAlignment="1" applyBorder="1" applyFont="1">
      <alignment horizontal="center" readingOrder="0" vertical="center"/>
    </xf>
    <xf borderId="3" fillId="13" fontId="1" numFmtId="2" xfId="0" applyAlignment="1" applyBorder="1" applyFont="1" applyNumberFormat="1">
      <alignment horizontal="center" readingOrder="0" vertical="center"/>
    </xf>
    <xf borderId="3" fillId="13" fontId="1" numFmtId="0" xfId="0" applyAlignment="1" applyBorder="1" applyFont="1">
      <alignment horizontal="center" readingOrder="0" vertical="center"/>
    </xf>
    <xf borderId="3" fillId="13" fontId="35" numFmtId="0" xfId="0" applyAlignment="1" applyBorder="1" applyFont="1">
      <alignment horizontal="center" readingOrder="0" vertical="center"/>
    </xf>
    <xf borderId="3" fillId="13" fontId="35" numFmtId="0" xfId="0" applyAlignment="1" applyBorder="1" applyFont="1">
      <alignment horizontal="left" readingOrder="0" vertical="center"/>
    </xf>
    <xf borderId="11" fillId="13" fontId="1" numFmtId="0" xfId="0" applyAlignment="1" applyBorder="1" applyFont="1">
      <alignment horizontal="center" readingOrder="0" vertical="center"/>
    </xf>
    <xf borderId="14" fillId="14" fontId="4" numFmtId="0" xfId="0" applyAlignment="1" applyBorder="1" applyFill="1" applyFont="1">
      <alignment horizontal="center" readingOrder="0" vertical="center"/>
    </xf>
    <xf borderId="14" fillId="14" fontId="4" numFmtId="0" xfId="0" applyAlignment="1" applyBorder="1" applyFont="1">
      <alignment horizontal="left" readingOrder="0" vertical="center"/>
    </xf>
    <xf borderId="15" fillId="4" fontId="10" numFmtId="0" xfId="0" applyAlignment="1" applyBorder="1" applyFont="1">
      <alignment horizontal="center" readingOrder="0" vertical="center"/>
    </xf>
    <xf borderId="16" fillId="4" fontId="10" numFmtId="0" xfId="0" applyAlignment="1" applyBorder="1" applyFont="1">
      <alignment horizontal="center" readingOrder="0" vertical="center"/>
    </xf>
    <xf borderId="14" fillId="4" fontId="10" numFmtId="0" xfId="0" applyAlignment="1" applyBorder="1" applyFont="1">
      <alignment horizontal="center" readingOrder="0" vertical="center"/>
    </xf>
    <xf borderId="16" fillId="14" fontId="4" numFmtId="0" xfId="0" applyAlignment="1" applyBorder="1" applyFont="1">
      <alignment horizontal="center" vertical="center"/>
    </xf>
    <xf borderId="14" fillId="14" fontId="4" numFmtId="2" xfId="0" applyAlignment="1" applyBorder="1" applyFont="1" applyNumberFormat="1">
      <alignment horizontal="center" readingOrder="0" vertical="center"/>
    </xf>
    <xf borderId="14" fillId="14" fontId="4" numFmtId="2" xfId="0" applyAlignment="1" applyBorder="1" applyFont="1" applyNumberFormat="1">
      <alignment horizontal="center" vertical="center"/>
    </xf>
    <xf borderId="14" fillId="14" fontId="4" numFmtId="0" xfId="0" applyAlignment="1" applyBorder="1" applyFont="1">
      <alignment horizontal="center" vertical="center"/>
    </xf>
    <xf borderId="14" fillId="4" fontId="8" numFmtId="0" xfId="0" applyAlignment="1" applyBorder="1" applyFont="1">
      <alignment horizontal="center" readingOrder="0" vertical="center"/>
    </xf>
    <xf borderId="14" fillId="4" fontId="4" numFmtId="0" xfId="0" applyAlignment="1" applyBorder="1" applyFont="1">
      <alignment horizontal="center" readingOrder="0" vertical="center"/>
    </xf>
    <xf borderId="17" fillId="4" fontId="4" numFmtId="0" xfId="0" applyAlignment="1" applyBorder="1" applyFont="1">
      <alignment horizontal="center" readingOrder="0" vertical="center"/>
    </xf>
    <xf borderId="16" fillId="14" fontId="4" numFmtId="0" xfId="0" applyAlignment="1" applyBorder="1" applyFont="1">
      <alignment horizontal="center" readingOrder="0" vertical="center"/>
    </xf>
    <xf borderId="16" fillId="14" fontId="4" numFmtId="0" xfId="0" applyAlignment="1" applyBorder="1" applyFont="1">
      <alignment horizontal="left" readingOrder="0" vertical="center"/>
    </xf>
    <xf borderId="16" fillId="14" fontId="4" numFmtId="2" xfId="0" applyAlignment="1" applyBorder="1" applyFont="1" applyNumberFormat="1">
      <alignment horizontal="center" readingOrder="0" vertical="center"/>
    </xf>
    <xf borderId="16" fillId="14" fontId="4" numFmtId="2" xfId="0" applyAlignment="1" applyBorder="1" applyFont="1" applyNumberFormat="1">
      <alignment horizontal="center" vertical="center"/>
    </xf>
    <xf borderId="16" fillId="14" fontId="4" numFmtId="0" xfId="0" applyAlignment="1" applyBorder="1" applyFont="1">
      <alignment horizontal="center" vertical="center"/>
    </xf>
    <xf borderId="15" fillId="14" fontId="4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6" fillId="4" fontId="4" numFmtId="0" xfId="0" applyAlignment="1" applyBorder="1" applyFont="1">
      <alignment horizontal="center" readingOrder="0" vertical="center"/>
    </xf>
    <xf borderId="15" fillId="4" fontId="4" numFmtId="0" xfId="0" applyAlignment="1" applyBorder="1" applyFont="1">
      <alignment horizontal="center" readingOrder="0" vertical="center"/>
    </xf>
    <xf borderId="15" fillId="4" fontId="4" numFmtId="0" xfId="0" applyAlignment="1" applyBorder="1" applyFont="1">
      <alignment horizontal="left" readingOrder="0" vertical="center"/>
    </xf>
    <xf borderId="15" fillId="14" fontId="4" numFmtId="2" xfId="0" applyAlignment="1" applyBorder="1" applyFont="1" applyNumberFormat="1">
      <alignment horizontal="center" readingOrder="0" vertical="center"/>
    </xf>
    <xf borderId="15" fillId="14" fontId="4" numFmtId="2" xfId="0" applyAlignment="1" applyBorder="1" applyFont="1" applyNumberFormat="1">
      <alignment horizontal="center" vertical="center"/>
    </xf>
    <xf borderId="15" fillId="14" fontId="4" numFmtId="0" xfId="0" applyAlignment="1" applyBorder="1" applyFont="1">
      <alignment horizontal="center" vertical="center"/>
    </xf>
    <xf borderId="18" fillId="4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left" readingOrder="0" vertical="center"/>
    </xf>
    <xf borderId="15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15" fillId="4" fontId="4" numFmtId="0" xfId="0" applyAlignment="1" applyBorder="1" applyFont="1">
      <alignment horizontal="center" vertical="center"/>
    </xf>
    <xf borderId="15" fillId="8" fontId="10" numFmtId="0" xfId="0" applyAlignment="1" applyBorder="1" applyFont="1">
      <alignment horizontal="center"/>
    </xf>
    <xf borderId="16" fillId="0" fontId="4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left" readingOrder="0" vertical="center"/>
    </xf>
    <xf borderId="18" fillId="0" fontId="8" numFmtId="0" xfId="0" applyAlignment="1" applyBorder="1" applyFont="1">
      <alignment horizontal="center" vertical="center"/>
    </xf>
    <xf borderId="3" fillId="4" fontId="1" numFmtId="0" xfId="0" applyAlignment="1" applyBorder="1" applyFont="1">
      <alignment horizontal="center" readingOrder="0" vertical="bottom"/>
    </xf>
    <xf borderId="0" fillId="14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center" vertical="center"/>
    </xf>
    <xf borderId="0" fillId="4" fontId="10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14" fontId="4" numFmtId="0" xfId="0" applyAlignment="1" applyFont="1">
      <alignment horizontal="center" vertical="center"/>
    </xf>
    <xf borderId="0" fillId="14" fontId="4" numFmtId="2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4" fontId="8" numFmtId="0" xfId="0" applyAlignment="1" applyFon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0" fontId="8" numFmtId="0" xfId="0" applyAlignment="1" applyFont="1">
      <alignment horizontal="left" readingOrder="0" vertical="center"/>
    </xf>
    <xf borderId="0" fillId="0" fontId="4" numFmtId="10" xfId="0" applyAlignment="1" applyFont="1" applyNumberFormat="1">
      <alignment horizontal="center" readingOrder="0" vertical="center"/>
    </xf>
    <xf borderId="19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15" fontId="10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1" fillId="13" fontId="1" numFmtId="0" xfId="0" applyAlignment="1" applyBorder="1" applyFont="1">
      <alignment horizontal="center" vertical="center"/>
    </xf>
    <xf borderId="3" fillId="13" fontId="1" numFmtId="164" xfId="0" applyAlignment="1" applyBorder="1" applyFont="1" applyNumberFormat="1">
      <alignment horizontal="center" readingOrder="0" vertical="center"/>
    </xf>
    <xf borderId="3" fillId="13" fontId="36" numFmtId="0" xfId="0" applyAlignment="1" applyBorder="1" applyFont="1">
      <alignment horizontal="center" readingOrder="0" vertical="center"/>
    </xf>
    <xf borderId="3" fillId="13" fontId="36" numFmtId="166" xfId="0" applyAlignment="1" applyBorder="1" applyFont="1" applyNumberFormat="1">
      <alignment horizontal="center" shrinkToFit="0" vertical="center" wrapText="1"/>
    </xf>
    <xf borderId="3" fillId="13" fontId="1" numFmtId="0" xfId="0" applyAlignment="1" applyBorder="1" applyFont="1">
      <alignment horizontal="center" vertical="center"/>
    </xf>
    <xf borderId="1" fillId="13" fontId="35" numFmtId="0" xfId="0" applyAlignment="1" applyBorder="1" applyFont="1">
      <alignment horizontal="center" readingOrder="0" vertical="center"/>
    </xf>
    <xf borderId="4" fillId="13" fontId="35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vertical="bottom"/>
    </xf>
    <xf borderId="15" fillId="4" fontId="4" numFmtId="0" xfId="0" applyAlignment="1" applyBorder="1" applyFont="1">
      <alignment horizontal="center" readingOrder="0" vertical="bottom"/>
    </xf>
    <xf borderId="15" fillId="4" fontId="4" numFmtId="0" xfId="0" applyAlignment="1" applyBorder="1" applyFont="1">
      <alignment readingOrder="0" vertical="bottom"/>
    </xf>
    <xf borderId="14" fillId="0" fontId="8" numFmtId="0" xfId="0" applyBorder="1" applyFont="1"/>
    <xf borderId="14" fillId="0" fontId="8" numFmtId="0" xfId="0" applyAlignment="1" applyBorder="1" applyFont="1">
      <alignment readingOrder="0"/>
    </xf>
    <xf borderId="14" fillId="0" fontId="4" numFmtId="0" xfId="0" applyBorder="1" applyFont="1"/>
    <xf borderId="20" fillId="0" fontId="4" numFmtId="0" xfId="0" applyAlignment="1" applyBorder="1" applyFont="1">
      <alignment vertical="bottom"/>
    </xf>
    <xf borderId="15" fillId="0" fontId="4" numFmtId="0" xfId="0" applyAlignment="1" applyBorder="1" applyFont="1">
      <alignment horizontal="center" readingOrder="0" vertical="bottom"/>
    </xf>
    <xf borderId="15" fillId="0" fontId="8" numFmtId="0" xfId="0" applyBorder="1" applyFont="1"/>
    <xf borderId="15" fillId="0" fontId="4" numFmtId="0" xfId="0" applyBorder="1" applyFont="1"/>
    <xf borderId="21" fillId="0" fontId="4" numFmtId="0" xfId="0" applyAlignment="1" applyBorder="1" applyFont="1">
      <alignment vertical="bottom"/>
    </xf>
    <xf borderId="15" fillId="0" fontId="8" numFmtId="0" xfId="0" applyAlignment="1" applyBorder="1" applyFont="1">
      <alignment readingOrder="0"/>
    </xf>
    <xf borderId="21" fillId="0" fontId="8" numFmtId="0" xfId="0" applyBorder="1" applyFont="1"/>
    <xf borderId="15" fillId="0" fontId="4" numFmtId="0" xfId="0" applyAlignment="1" applyBorder="1" applyFont="1">
      <alignment readingOrder="0" vertical="bottom"/>
    </xf>
    <xf borderId="16" fillId="0" fontId="4" numFmtId="0" xfId="0" applyAlignment="1" applyBorder="1" applyFont="1">
      <alignment horizontal="center" readingOrder="0" vertical="bottom"/>
    </xf>
    <xf borderId="16" fillId="0" fontId="4" numFmtId="0" xfId="0" applyAlignment="1" applyBorder="1" applyFont="1">
      <alignment readingOrder="0" vertical="bottom"/>
    </xf>
    <xf borderId="3" fillId="13" fontId="1" numFmtId="166" xfId="0" applyAlignment="1" applyBorder="1" applyFont="1" applyNumberFormat="1">
      <alignment horizontal="center" shrinkToFit="0" vertical="center" wrapText="1"/>
    </xf>
    <xf borderId="15" fillId="4" fontId="4" numFmtId="0" xfId="0" applyAlignment="1" applyBorder="1" applyFont="1">
      <alignment horizontal="center" vertical="bottom"/>
    </xf>
    <xf borderId="15" fillId="4" fontId="4" numFmtId="0" xfId="0" applyAlignment="1" applyBorder="1" applyFont="1">
      <alignment vertical="bottom"/>
    </xf>
    <xf borderId="15" fillId="0" fontId="4" numFmtId="0" xfId="0" applyAlignment="1" applyBorder="1" applyFont="1">
      <alignment horizontal="center" vertical="bottom"/>
    </xf>
    <xf borderId="15" fillId="0" fontId="4" numFmtId="0" xfId="0" applyAlignment="1" applyBorder="1" applyFont="1">
      <alignment vertical="bottom"/>
    </xf>
    <xf borderId="16" fillId="0" fontId="4" numFmtId="0" xfId="0" applyAlignment="1" applyBorder="1" applyFont="1">
      <alignment horizontal="center" vertical="bottom"/>
    </xf>
    <xf borderId="16" fillId="0" fontId="4" numFmtId="0" xfId="0" applyAlignment="1" applyBorder="1" applyFont="1">
      <alignment vertical="bottom"/>
    </xf>
    <xf borderId="22" fillId="0" fontId="8" numFmtId="0" xfId="0" applyBorder="1" applyFont="1"/>
    <xf borderId="2" fillId="0" fontId="37" numFmtId="0" xfId="0" applyAlignment="1" applyBorder="1" applyFont="1">
      <alignment horizontal="center" readingOrder="0" vertical="center"/>
    </xf>
    <xf borderId="9" fillId="0" fontId="5" numFmtId="0" xfId="0" applyBorder="1" applyFont="1"/>
    <xf borderId="23" fillId="0" fontId="5" numFmtId="0" xfId="0" applyBorder="1" applyFont="1"/>
    <xf borderId="9" fillId="0" fontId="38" numFmtId="0" xfId="0" applyAlignment="1" applyBorder="1" applyFont="1">
      <alignment horizontal="center" readingOrder="0" vertical="center"/>
    </xf>
    <xf borderId="24" fillId="0" fontId="37" numFmtId="0" xfId="0" applyAlignment="1" applyBorder="1" applyFont="1">
      <alignment horizontal="center" readingOrder="0" vertical="center"/>
    </xf>
    <xf borderId="25" fillId="0" fontId="5" numFmtId="0" xfId="0" applyBorder="1" applyFont="1"/>
    <xf borderId="26" fillId="0" fontId="5" numFmtId="0" xfId="0" applyBorder="1" applyFont="1"/>
    <xf borderId="0" fillId="0" fontId="39" numFmtId="0" xfId="0" applyAlignment="1" applyFont="1">
      <alignment horizontal="center" readingOrder="0" vertical="center"/>
    </xf>
    <xf borderId="27" fillId="0" fontId="5" numFmtId="0" xfId="0" applyBorder="1" applyFont="1"/>
    <xf borderId="5" fillId="16" fontId="9" numFmtId="0" xfId="0" applyAlignment="1" applyBorder="1" applyFill="1" applyFont="1">
      <alignment horizontal="center" readingOrder="0" vertical="center"/>
    </xf>
    <xf borderId="5" fillId="11" fontId="9" numFmtId="0" xfId="0" applyAlignment="1" applyBorder="1" applyFont="1">
      <alignment horizontal="center" readingOrder="0" vertical="center"/>
    </xf>
    <xf borderId="28" fillId="16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28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29" fillId="0" fontId="9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 vertical="center"/>
    </xf>
    <xf borderId="29" fillId="0" fontId="9" numFmtId="167" xfId="0" applyAlignment="1" applyBorder="1" applyFont="1" applyNumberFormat="1">
      <alignment horizontal="center" readingOrder="0" vertical="center"/>
    </xf>
    <xf borderId="3" fillId="0" fontId="9" numFmtId="167" xfId="0" applyAlignment="1" applyBorder="1" applyFont="1" applyNumberFormat="1">
      <alignment horizontal="center" readingOrder="0" vertical="center"/>
    </xf>
    <xf borderId="30" fillId="0" fontId="9" numFmtId="167" xfId="0" applyAlignment="1" applyBorder="1" applyFont="1" applyNumberFormat="1">
      <alignment horizontal="center" readingOrder="0" vertical="center"/>
    </xf>
    <xf borderId="0" fillId="0" fontId="9" numFmtId="167" xfId="0" applyAlignment="1" applyFont="1" applyNumberFormat="1">
      <alignment horizontal="center" readingOrder="0" vertical="center"/>
    </xf>
    <xf borderId="14" fillId="0" fontId="40" numFmtId="0" xfId="0" applyAlignment="1" applyBorder="1" applyFont="1">
      <alignment horizontal="center" readingOrder="0" vertical="center"/>
    </xf>
    <xf borderId="17" fillId="0" fontId="41" numFmtId="0" xfId="0" applyAlignment="1" applyBorder="1" applyFont="1">
      <alignment horizontal="center" readingOrder="0" vertical="center"/>
    </xf>
    <xf borderId="31" fillId="0" fontId="41" numFmtId="0" xfId="0" applyAlignment="1" applyBorder="1" applyFont="1">
      <alignment horizontal="center" readingOrder="0" vertical="center"/>
    </xf>
    <xf borderId="32" fillId="0" fontId="41" numFmtId="0" xfId="0" applyAlignment="1" applyBorder="1" applyFont="1">
      <alignment horizontal="center" readingOrder="0" vertical="center"/>
    </xf>
    <xf borderId="33" fillId="0" fontId="41" numFmtId="0" xfId="0" applyAlignment="1" applyBorder="1" applyFont="1">
      <alignment horizontal="center" readingOrder="0" vertical="center"/>
    </xf>
    <xf borderId="34" fillId="0" fontId="41" numFmtId="0" xfId="0" applyAlignment="1" applyBorder="1" applyFont="1">
      <alignment horizontal="center" readingOrder="0" vertical="center"/>
    </xf>
    <xf borderId="16" fillId="0" fontId="41" numFmtId="0" xfId="0" applyAlignment="1" applyBorder="1" applyFont="1">
      <alignment horizontal="center" readingOrder="0" vertical="center"/>
    </xf>
    <xf borderId="35" fillId="0" fontId="41" numFmtId="0" xfId="0" applyAlignment="1" applyBorder="1" applyFont="1">
      <alignment horizontal="center" readingOrder="0" vertical="center"/>
    </xf>
    <xf borderId="0" fillId="0" fontId="41" numFmtId="0" xfId="0" applyAlignment="1" applyFont="1">
      <alignment horizontal="center" readingOrder="0" vertical="center"/>
    </xf>
    <xf borderId="16" fillId="0" fontId="8" numFmtId="0" xfId="0" applyAlignment="1" applyBorder="1" applyFont="1">
      <alignment horizontal="center" readingOrder="0" vertical="center"/>
    </xf>
    <xf borderId="16" fillId="0" fontId="8" numFmtId="0" xfId="0" applyAlignment="1" applyBorder="1" applyFont="1">
      <alignment horizontal="center" vertical="center"/>
    </xf>
    <xf borderId="16" fillId="16" fontId="8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center" vertical="center"/>
    </xf>
    <xf borderId="35" fillId="0" fontId="8" numFmtId="0" xfId="0" applyAlignment="1" applyBorder="1" applyFont="1">
      <alignment horizontal="center" vertical="center"/>
    </xf>
    <xf borderId="32" fillId="0" fontId="8" numFmtId="0" xfId="0" applyAlignment="1" applyBorder="1" applyFont="1">
      <alignment horizontal="center" vertical="center"/>
    </xf>
    <xf borderId="36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15" fillId="0" fontId="8" numFmtId="168" xfId="0" applyAlignment="1" applyBorder="1" applyFont="1" applyNumberFormat="1">
      <alignment horizontal="center" readingOrder="0" vertical="center"/>
    </xf>
    <xf borderId="15" fillId="0" fontId="8" numFmtId="168" xfId="0" applyAlignment="1" applyBorder="1" applyFont="1" applyNumberFormat="1">
      <alignment horizontal="center" vertical="center"/>
    </xf>
    <xf borderId="37" fillId="0" fontId="8" numFmtId="168" xfId="0" applyAlignment="1" applyBorder="1" applyFont="1" applyNumberFormat="1">
      <alignment horizontal="center" vertical="center"/>
    </xf>
    <xf borderId="15" fillId="14" fontId="4" numFmtId="0" xfId="0" applyAlignment="1" applyBorder="1" applyFont="1">
      <alignment horizontal="left" readingOrder="0" vertical="center"/>
    </xf>
    <xf borderId="15" fillId="0" fontId="8" numFmtId="0" xfId="0" applyAlignment="1" applyBorder="1" applyFont="1">
      <alignment horizontal="center" readingOrder="0" vertical="center"/>
    </xf>
    <xf borderId="15" fillId="16" fontId="8" numFmtId="0" xfId="0" applyAlignment="1" applyBorder="1" applyFont="1">
      <alignment horizontal="center" vertical="center"/>
    </xf>
    <xf borderId="37" fillId="0" fontId="8" numFmtId="0" xfId="0" applyAlignment="1" applyBorder="1" applyFont="1">
      <alignment horizontal="center" vertical="center"/>
    </xf>
    <xf borderId="15" fillId="17" fontId="8" numFmtId="0" xfId="0" applyAlignment="1" applyBorder="1" applyFill="1" applyFont="1">
      <alignment horizontal="center" readingOrder="0" vertical="center"/>
    </xf>
    <xf borderId="16" fillId="16" fontId="8" numFmtId="0" xfId="0" applyAlignment="1" applyBorder="1" applyFont="1">
      <alignment horizontal="center" vertical="center"/>
    </xf>
    <xf borderId="36" fillId="17" fontId="8" numFmtId="0" xfId="0" applyAlignment="1" applyBorder="1" applyFont="1">
      <alignment horizontal="center" readingOrder="0" vertical="center"/>
    </xf>
    <xf borderId="36" fillId="0" fontId="8" numFmtId="0" xfId="0" applyAlignment="1" applyBorder="1" applyFont="1">
      <alignment horizontal="center" readingOrder="0" vertical="center"/>
    </xf>
    <xf borderId="38" fillId="0" fontId="4" numFmtId="0" xfId="0" applyAlignment="1" applyBorder="1" applyFont="1">
      <alignment horizontal="center" readingOrder="0" vertical="center"/>
    </xf>
    <xf borderId="38" fillId="0" fontId="4" numFmtId="0" xfId="0" applyAlignment="1" applyBorder="1" applyFont="1">
      <alignment horizontal="left" readingOrder="0" vertical="center"/>
    </xf>
    <xf borderId="38" fillId="0" fontId="8" numFmtId="0" xfId="0" applyAlignment="1" applyBorder="1" applyFont="1">
      <alignment horizontal="center" readingOrder="0" vertical="center"/>
    </xf>
    <xf borderId="38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39" fillId="0" fontId="8" numFmtId="0" xfId="0" applyAlignment="1" applyBorder="1" applyFont="1">
      <alignment horizontal="center" vertical="center"/>
    </xf>
    <xf borderId="40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41" fillId="0" fontId="8" numFmtId="0" xfId="0" applyAlignment="1" applyBorder="1" applyFont="1">
      <alignment horizontal="center" vertical="center"/>
    </xf>
    <xf borderId="42" fillId="0" fontId="8" numFmtId="0" xfId="0" applyAlignment="1" applyBorder="1" applyFont="1">
      <alignment horizontal="center" vertical="center"/>
    </xf>
    <xf borderId="43" fillId="0" fontId="8" numFmtId="0" xfId="0" applyAlignment="1" applyBorder="1" applyFont="1">
      <alignment horizontal="center" vertical="center"/>
    </xf>
    <xf borderId="38" fillId="0" fontId="8" numFmtId="168" xfId="0" applyAlignment="1" applyBorder="1" applyFont="1" applyNumberFormat="1">
      <alignment horizontal="center" vertical="center"/>
    </xf>
    <xf borderId="40" fillId="0" fontId="8" numFmtId="168" xfId="0" applyAlignment="1" applyBorder="1" applyFont="1" applyNumberFormat="1">
      <alignment horizontal="center" vertical="center"/>
    </xf>
    <xf borderId="14" fillId="4" fontId="4" numFmtId="0" xfId="0" applyAlignment="1" applyBorder="1" applyFont="1">
      <alignment horizontal="left" readingOrder="0" vertical="center"/>
    </xf>
    <xf borderId="14" fillId="0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vertical="center"/>
    </xf>
    <xf borderId="44" fillId="0" fontId="8" numFmtId="0" xfId="0" applyAlignment="1" applyBorder="1" applyFont="1">
      <alignment horizontal="center" vertical="center"/>
    </xf>
    <xf borderId="45" fillId="0" fontId="8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center" vertical="center"/>
    </xf>
    <xf borderId="46" fillId="17" fontId="8" numFmtId="0" xfId="0" applyAlignment="1" applyBorder="1" applyFont="1">
      <alignment horizontal="center" readingOrder="0" vertical="center"/>
    </xf>
    <xf borderId="14" fillId="17" fontId="8" numFmtId="0" xfId="0" applyAlignment="1" applyBorder="1" applyFont="1">
      <alignment horizontal="center" readingOrder="0" vertical="center"/>
    </xf>
    <xf borderId="46" fillId="0" fontId="8" numFmtId="0" xfId="0" applyAlignment="1" applyBorder="1" applyFont="1">
      <alignment horizontal="center" vertical="center"/>
    </xf>
    <xf borderId="14" fillId="0" fontId="8" numFmtId="168" xfId="0" applyAlignment="1" applyBorder="1" applyFont="1" applyNumberFormat="1">
      <alignment horizontal="center" vertical="center"/>
    </xf>
    <xf borderId="45" fillId="0" fontId="8" numFmtId="168" xfId="0" applyAlignment="1" applyBorder="1" applyFont="1" applyNumberFormat="1">
      <alignment horizontal="center" vertical="center"/>
    </xf>
    <xf borderId="21" fillId="0" fontId="8" numFmtId="0" xfId="0" applyAlignment="1" applyBorder="1" applyFont="1">
      <alignment horizontal="center" vertical="center"/>
    </xf>
    <xf borderId="47" fillId="0" fontId="8" numFmtId="0" xfId="0" applyAlignment="1" applyBorder="1" applyFont="1">
      <alignment horizontal="center" vertical="center"/>
    </xf>
    <xf borderId="15" fillId="18" fontId="4" numFmtId="0" xfId="0" applyAlignment="1" applyBorder="1" applyFill="1" applyFont="1">
      <alignment horizontal="center" readingOrder="0" vertical="center"/>
    </xf>
    <xf borderId="15" fillId="18" fontId="4" numFmtId="0" xfId="0" applyAlignment="1" applyBorder="1" applyFont="1">
      <alignment horizontal="left" readingOrder="0" vertical="center"/>
    </xf>
    <xf borderId="15" fillId="18" fontId="8" numFmtId="0" xfId="0" applyAlignment="1" applyBorder="1" applyFont="1">
      <alignment horizontal="center" readingOrder="0" vertical="center"/>
    </xf>
    <xf borderId="15" fillId="18" fontId="8" numFmtId="0" xfId="0" applyAlignment="1" applyBorder="1" applyFont="1">
      <alignment horizontal="center" vertical="center"/>
    </xf>
    <xf borderId="16" fillId="18" fontId="8" numFmtId="0" xfId="0" applyAlignment="1" applyBorder="1" applyFont="1">
      <alignment horizontal="center" vertical="center"/>
    </xf>
    <xf borderId="16" fillId="18" fontId="8" numFmtId="0" xfId="0" applyAlignment="1" applyBorder="1" applyFont="1">
      <alignment horizontal="center" readingOrder="0" vertical="center"/>
    </xf>
    <xf borderId="18" fillId="18" fontId="8" numFmtId="0" xfId="0" applyAlignment="1" applyBorder="1" applyFont="1">
      <alignment horizontal="center" vertical="center"/>
    </xf>
    <xf borderId="37" fillId="18" fontId="8" numFmtId="0" xfId="0" applyAlignment="1" applyBorder="1" applyFont="1">
      <alignment horizontal="center" vertical="center"/>
    </xf>
    <xf borderId="32" fillId="18" fontId="8" numFmtId="0" xfId="0" applyAlignment="1" applyBorder="1" applyFont="1">
      <alignment horizontal="center" vertical="center"/>
    </xf>
    <xf borderId="35" fillId="18" fontId="8" numFmtId="0" xfId="0" applyAlignment="1" applyBorder="1" applyFont="1">
      <alignment horizontal="center" vertical="center"/>
    </xf>
    <xf borderId="17" fillId="18" fontId="8" numFmtId="0" xfId="0" applyAlignment="1" applyBorder="1" applyFont="1">
      <alignment horizontal="center" vertical="center"/>
    </xf>
    <xf borderId="36" fillId="18" fontId="8" numFmtId="0" xfId="0" applyAlignment="1" applyBorder="1" applyFont="1">
      <alignment horizontal="center" vertical="center"/>
    </xf>
    <xf borderId="0" fillId="18" fontId="8" numFmtId="0" xfId="0" applyAlignment="1" applyFont="1">
      <alignment horizontal="center" vertical="center"/>
    </xf>
    <xf borderId="15" fillId="19" fontId="4" numFmtId="0" xfId="0" applyAlignment="1" applyBorder="1" applyFill="1" applyFont="1">
      <alignment horizontal="center" readingOrder="0" vertical="center"/>
    </xf>
    <xf borderId="15" fillId="19" fontId="4" numFmtId="0" xfId="0" applyAlignment="1" applyBorder="1" applyFont="1">
      <alignment horizontal="left" readingOrder="0" vertical="center"/>
    </xf>
    <xf borderId="15" fillId="19" fontId="8" numFmtId="0" xfId="0" applyAlignment="1" applyBorder="1" applyFont="1">
      <alignment horizontal="center" readingOrder="0" vertical="center"/>
    </xf>
    <xf borderId="15" fillId="19" fontId="8" numFmtId="0" xfId="0" applyAlignment="1" applyBorder="1" applyFont="1">
      <alignment horizontal="center" vertical="center"/>
    </xf>
    <xf borderId="16" fillId="19" fontId="8" numFmtId="0" xfId="0" applyAlignment="1" applyBorder="1" applyFont="1">
      <alignment horizontal="center" vertical="center"/>
    </xf>
    <xf borderId="16" fillId="19" fontId="8" numFmtId="0" xfId="0" applyAlignment="1" applyBorder="1" applyFont="1">
      <alignment horizontal="center" readingOrder="0" vertical="center"/>
    </xf>
    <xf borderId="18" fillId="19" fontId="8" numFmtId="0" xfId="0" applyAlignment="1" applyBorder="1" applyFont="1">
      <alignment horizontal="center" vertical="center"/>
    </xf>
    <xf borderId="37" fillId="19" fontId="8" numFmtId="0" xfId="0" applyAlignment="1" applyBorder="1" applyFont="1">
      <alignment horizontal="center" vertical="center"/>
    </xf>
    <xf borderId="32" fillId="19" fontId="8" numFmtId="0" xfId="0" applyAlignment="1" applyBorder="1" applyFont="1">
      <alignment horizontal="center" vertical="center"/>
    </xf>
    <xf borderId="35" fillId="19" fontId="8" numFmtId="0" xfId="0" applyAlignment="1" applyBorder="1" applyFont="1">
      <alignment horizontal="center" vertical="center"/>
    </xf>
    <xf borderId="17" fillId="19" fontId="8" numFmtId="0" xfId="0" applyAlignment="1" applyBorder="1" applyFont="1">
      <alignment horizontal="center" vertical="center"/>
    </xf>
    <xf borderId="36" fillId="19" fontId="8" numFmtId="0" xfId="0" applyAlignment="1" applyBorder="1" applyFont="1">
      <alignment horizontal="center" vertical="center"/>
    </xf>
    <xf borderId="0" fillId="19" fontId="8" numFmtId="0" xfId="0" applyAlignment="1" applyFont="1">
      <alignment horizontal="center" vertical="center"/>
    </xf>
    <xf borderId="36" fillId="19" fontId="8" numFmtId="0" xfId="0" applyAlignment="1" applyBorder="1" applyFont="1">
      <alignment horizontal="center" readingOrder="0" vertical="center"/>
    </xf>
    <xf borderId="0" fillId="19" fontId="8" numFmtId="0" xfId="0" applyAlignment="1" applyFont="1">
      <alignment horizontal="center" readingOrder="0" vertical="center"/>
    </xf>
    <xf borderId="15" fillId="20" fontId="4" numFmtId="0" xfId="0" applyAlignment="1" applyBorder="1" applyFill="1" applyFont="1">
      <alignment horizontal="center" readingOrder="0" vertical="center"/>
    </xf>
    <xf borderId="15" fillId="20" fontId="4" numFmtId="0" xfId="0" applyAlignment="1" applyBorder="1" applyFont="1">
      <alignment horizontal="left" readingOrder="0" vertical="center"/>
    </xf>
    <xf borderId="15" fillId="20" fontId="8" numFmtId="0" xfId="0" applyAlignment="1" applyBorder="1" applyFont="1">
      <alignment horizontal="center" readingOrder="0" vertical="center"/>
    </xf>
    <xf borderId="15" fillId="20" fontId="8" numFmtId="0" xfId="0" applyAlignment="1" applyBorder="1" applyFont="1">
      <alignment horizontal="center" vertical="center"/>
    </xf>
    <xf borderId="16" fillId="20" fontId="8" numFmtId="0" xfId="0" applyAlignment="1" applyBorder="1" applyFont="1">
      <alignment horizontal="center" vertical="center"/>
    </xf>
    <xf borderId="16" fillId="20" fontId="8" numFmtId="0" xfId="0" applyAlignment="1" applyBorder="1" applyFont="1">
      <alignment horizontal="center" readingOrder="0" vertical="center"/>
    </xf>
    <xf borderId="18" fillId="20" fontId="8" numFmtId="0" xfId="0" applyAlignment="1" applyBorder="1" applyFont="1">
      <alignment horizontal="center" vertical="center"/>
    </xf>
    <xf borderId="37" fillId="20" fontId="8" numFmtId="0" xfId="0" applyAlignment="1" applyBorder="1" applyFont="1">
      <alignment horizontal="center" vertical="center"/>
    </xf>
    <xf borderId="32" fillId="20" fontId="8" numFmtId="0" xfId="0" applyAlignment="1" applyBorder="1" applyFont="1">
      <alignment horizontal="center" vertical="center"/>
    </xf>
    <xf borderId="35" fillId="20" fontId="8" numFmtId="0" xfId="0" applyAlignment="1" applyBorder="1" applyFont="1">
      <alignment horizontal="center" vertical="center"/>
    </xf>
    <xf borderId="17" fillId="20" fontId="8" numFmtId="0" xfId="0" applyAlignment="1" applyBorder="1" applyFont="1">
      <alignment horizontal="center" vertical="center"/>
    </xf>
    <xf borderId="36" fillId="20" fontId="8" numFmtId="0" xfId="0" applyAlignment="1" applyBorder="1" applyFont="1">
      <alignment horizontal="center" vertical="center"/>
    </xf>
    <xf borderId="0" fillId="20" fontId="8" numFmtId="0" xfId="0" applyAlignment="1" applyFont="1">
      <alignment horizontal="center" vertical="center"/>
    </xf>
    <xf borderId="48" fillId="19" fontId="4" numFmtId="0" xfId="0" applyAlignment="1" applyBorder="1" applyFont="1">
      <alignment horizontal="center" readingOrder="0" vertical="center"/>
    </xf>
    <xf borderId="48" fillId="19" fontId="4" numFmtId="0" xfId="0" applyAlignment="1" applyBorder="1" applyFont="1">
      <alignment horizontal="left" readingOrder="0" vertical="center"/>
    </xf>
    <xf borderId="48" fillId="19" fontId="8" numFmtId="0" xfId="0" applyAlignment="1" applyBorder="1" applyFont="1">
      <alignment horizontal="center" readingOrder="0" vertical="center"/>
    </xf>
    <xf borderId="48" fillId="19" fontId="8" numFmtId="0" xfId="0" applyAlignment="1" applyBorder="1" applyFont="1">
      <alignment horizontal="center" vertical="center"/>
    </xf>
    <xf borderId="5" fillId="19" fontId="8" numFmtId="0" xfId="0" applyAlignment="1" applyBorder="1" applyFont="1">
      <alignment horizontal="center" vertical="center"/>
    </xf>
    <xf borderId="49" fillId="19" fontId="8" numFmtId="0" xfId="0" applyAlignment="1" applyBorder="1" applyFont="1">
      <alignment horizontal="center" vertical="center"/>
    </xf>
    <xf borderId="50" fillId="19" fontId="8" numFmtId="0" xfId="0" applyAlignment="1" applyBorder="1" applyFont="1">
      <alignment horizontal="center" vertical="center"/>
    </xf>
    <xf borderId="6" fillId="19" fontId="8" numFmtId="0" xfId="0" applyAlignment="1" applyBorder="1" applyFont="1">
      <alignment horizontal="center" vertical="center"/>
    </xf>
    <xf borderId="28" fillId="19" fontId="8" numFmtId="0" xfId="0" applyAlignment="1" applyBorder="1" applyFont="1">
      <alignment horizontal="center" vertical="center"/>
    </xf>
    <xf borderId="1" fillId="13" fontId="1" numFmtId="0" xfId="0" applyAlignment="1" applyBorder="1" applyFont="1">
      <alignment horizontal="center" vertical="center"/>
    </xf>
    <xf borderId="3" fillId="13" fontId="4" numFmtId="0" xfId="0" applyAlignment="1" applyBorder="1" applyFont="1">
      <alignment vertical="center"/>
    </xf>
    <xf borderId="3" fillId="13" fontId="42" numFmtId="0" xfId="0" applyAlignment="1" applyBorder="1" applyFont="1">
      <alignment horizontal="center" vertical="center"/>
    </xf>
    <xf borderId="0" fillId="4" fontId="4" numFmtId="169" xfId="0" applyAlignment="1" applyFont="1" applyNumberFormat="1">
      <alignment horizontal="center" readingOrder="0" vertical="center"/>
    </xf>
    <xf borderId="21" fillId="0" fontId="4" numFmtId="0" xfId="0" applyAlignment="1" applyBorder="1" applyFont="1">
      <alignment horizontal="center" readingOrder="0" vertical="center"/>
    </xf>
    <xf borderId="15" fillId="14" fontId="4" numFmtId="2" xfId="0" applyAlignment="1" applyBorder="1" applyFont="1" applyNumberFormat="1">
      <alignment horizontal="center" readingOrder="0"/>
    </xf>
    <xf borderId="0" fillId="0" fontId="8" numFmtId="169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4" fontId="4" numFmtId="169" xfId="0" applyAlignment="1" applyFont="1" applyNumberFormat="1">
      <alignment horizontal="center" vertical="center"/>
    </xf>
    <xf borderId="1" fillId="13" fontId="1" numFmtId="0" xfId="0" applyAlignment="1" applyBorder="1" applyFont="1">
      <alignment horizontal="right" readingOrder="0" vertical="center"/>
    </xf>
    <xf borderId="3" fillId="12" fontId="10" numFmtId="164" xfId="0" applyAlignment="1" applyBorder="1" applyFont="1" applyNumberFormat="1">
      <alignment horizontal="center" readingOrder="0" vertical="center"/>
    </xf>
    <xf borderId="12" fillId="13" fontId="1" numFmtId="2" xfId="0" applyAlignment="1" applyBorder="1" applyFont="1" applyNumberFormat="1">
      <alignment horizontal="center" vertical="center"/>
    </xf>
    <xf borderId="3" fillId="13" fontId="1" numFmtId="2" xfId="0" applyAlignment="1" applyBorder="1" applyFont="1" applyNumberFormat="1">
      <alignment horizontal="center" vertical="center"/>
    </xf>
    <xf borderId="3" fillId="13" fontId="1" numFmtId="0" xfId="0" applyAlignment="1" applyBorder="1" applyFont="1">
      <alignment horizontal="center" vertical="center"/>
    </xf>
    <xf borderId="14" fillId="4" fontId="4" numFmtId="0" xfId="0" applyAlignment="1" applyBorder="1" applyFont="1">
      <alignment horizontal="center" readingOrder="0"/>
    </xf>
    <xf borderId="14" fillId="4" fontId="4" numFmtId="0" xfId="0" applyAlignment="1" applyBorder="1" applyFont="1">
      <alignment readingOrder="0"/>
    </xf>
    <xf borderId="14" fillId="4" fontId="4" numFmtId="2" xfId="0" applyAlignment="1" applyBorder="1" applyFont="1" applyNumberFormat="1">
      <alignment vertical="center"/>
    </xf>
    <xf borderId="14" fillId="4" fontId="4" numFmtId="0" xfId="0" applyAlignment="1" applyBorder="1" applyFont="1">
      <alignment vertical="center"/>
    </xf>
    <xf borderId="14" fillId="4" fontId="4" numFmtId="0" xfId="0" applyAlignment="1" applyBorder="1" applyFont="1">
      <alignment horizontal="center" vertical="center"/>
    </xf>
    <xf borderId="16" fillId="4" fontId="4" numFmtId="0" xfId="0" applyAlignment="1" applyBorder="1" applyFont="1">
      <alignment horizontal="center" readingOrder="0"/>
    </xf>
    <xf borderId="16" fillId="4" fontId="4" numFmtId="0" xfId="0" applyAlignment="1" applyBorder="1" applyFont="1">
      <alignment readingOrder="0"/>
    </xf>
    <xf borderId="16" fillId="4" fontId="4" numFmtId="2" xfId="0" applyAlignment="1" applyBorder="1" applyFont="1" applyNumberFormat="1">
      <alignment vertical="center"/>
    </xf>
    <xf borderId="16" fillId="4" fontId="4" numFmtId="0" xfId="0" applyAlignment="1" applyBorder="1" applyFont="1">
      <alignment vertical="center"/>
    </xf>
    <xf borderId="15" fillId="4" fontId="4" numFmtId="0" xfId="0" applyAlignment="1" applyBorder="1" applyFont="1">
      <alignment vertical="center"/>
    </xf>
    <xf borderId="15" fillId="4" fontId="4" numFmtId="0" xfId="0" applyAlignment="1" applyBorder="1" applyFont="1">
      <alignment horizontal="center" vertical="center"/>
    </xf>
    <xf borderId="15" fillId="4" fontId="4" numFmtId="0" xfId="0" applyAlignment="1" applyBorder="1" applyFont="1">
      <alignment horizontal="center" readingOrder="0"/>
    </xf>
    <xf borderId="15" fillId="4" fontId="4" numFmtId="0" xfId="0" applyAlignment="1" applyBorder="1" applyFont="1">
      <alignment readingOrder="0"/>
    </xf>
    <xf borderId="15" fillId="4" fontId="4" numFmtId="2" xfId="0" applyAlignment="1" applyBorder="1" applyFont="1" applyNumberFormat="1">
      <alignment vertical="center"/>
    </xf>
    <xf borderId="15" fillId="0" fontId="4" numFmtId="0" xfId="0" applyAlignment="1" applyBorder="1" applyFont="1">
      <alignment horizontal="center" readingOrder="0"/>
    </xf>
    <xf borderId="15" fillId="0" fontId="4" numFmtId="0" xfId="0" applyAlignment="1" applyBorder="1" applyFont="1">
      <alignment readingOrder="0"/>
    </xf>
    <xf borderId="15" fillId="0" fontId="4" numFmtId="0" xfId="0" applyAlignment="1" applyBorder="1" applyFont="1">
      <alignment vertical="center"/>
    </xf>
    <xf borderId="15" fillId="4" fontId="4" numFmtId="0" xfId="0" applyAlignment="1" applyBorder="1" applyFont="1">
      <alignment vertical="center"/>
    </xf>
    <xf borderId="0" fillId="0" fontId="4" numFmtId="0" xfId="0" applyAlignment="1" applyFont="1">
      <alignment horizontal="center" readingOrder="0"/>
    </xf>
    <xf borderId="16" fillId="0" fontId="4" numFmtId="0" xfId="0" applyAlignment="1" applyBorder="1" applyFont="1">
      <alignment horizontal="center" readingOrder="0"/>
    </xf>
    <xf borderId="16" fillId="0" fontId="4" numFmtId="0" xfId="0" applyAlignment="1" applyBorder="1" applyFont="1">
      <alignment readingOrder="0"/>
    </xf>
    <xf borderId="0" fillId="1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2" xfId="0" applyAlignment="1" applyFont="1" applyNumberFormat="1">
      <alignment vertical="center"/>
    </xf>
    <xf borderId="0" fillId="4" fontId="4" numFmtId="0" xfId="0" applyAlignment="1" applyFont="1">
      <alignment vertical="center"/>
    </xf>
    <xf borderId="0" fillId="4" fontId="4" numFmtId="0" xfId="0" applyFont="1"/>
    <xf borderId="0" fillId="4" fontId="4" numFmtId="0" xfId="0" applyAlignment="1" applyFont="1">
      <alignment horizontal="center"/>
    </xf>
    <xf borderId="19" fillId="0" fontId="4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15" fontId="10" numFmtId="0" xfId="0" applyAlignment="1" applyFont="1">
      <alignment horizontal="center" readingOrder="0"/>
    </xf>
    <xf borderId="16" fillId="14" fontId="4" numFmtId="0" xfId="0" applyAlignment="1" applyBorder="1" applyFont="1">
      <alignment readingOrder="0"/>
    </xf>
    <xf borderId="16" fillId="14" fontId="4" numFmtId="0" xfId="0" applyAlignment="1" applyBorder="1" applyFont="1">
      <alignment horizontal="center" readingOrder="0"/>
    </xf>
    <xf borderId="15" fillId="14" fontId="4" numFmtId="0" xfId="0" applyAlignment="1" applyBorder="1" applyFont="1">
      <alignment readingOrder="0"/>
    </xf>
    <xf borderId="15" fillId="14" fontId="4" numFmtId="0" xfId="0" applyAlignment="1" applyBorder="1" applyFont="1">
      <alignment horizontal="center" readingOrder="0"/>
    </xf>
    <xf borderId="15" fillId="14" fontId="4" numFmtId="0" xfId="0" applyAlignment="1" applyBorder="1" applyFont="1">
      <alignment horizontal="left" readingOrder="0"/>
    </xf>
    <xf borderId="15" fillId="14" fontId="4" numFmtId="0" xfId="0" applyAlignment="1" applyBorder="1" applyFont="1">
      <alignment readingOrder="0" vertical="center"/>
    </xf>
    <xf borderId="15" fillId="14" fontId="43" numFmtId="0" xfId="0" applyAlignment="1" applyBorder="1" applyFont="1">
      <alignment readingOrder="0"/>
    </xf>
    <xf borderId="2" fillId="13" fontId="1" numFmtId="164" xfId="0" applyAlignment="1" applyBorder="1" applyFont="1" applyNumberFormat="1">
      <alignment horizontal="center" readingOrder="0" vertical="center"/>
    </xf>
    <xf borderId="12" fillId="13" fontId="1" numFmtId="0" xfId="0" applyAlignment="1" applyBorder="1" applyFont="1">
      <alignment horizontal="center" readingOrder="0" vertical="center"/>
    </xf>
    <xf borderId="10" fillId="0" fontId="5" numFmtId="0" xfId="0" applyBorder="1" applyFont="1"/>
    <xf borderId="2" fillId="13" fontId="1" numFmtId="166" xfId="0" applyAlignment="1" applyBorder="1" applyFont="1" applyNumberFormat="1">
      <alignment horizontal="center" readingOrder="0" vertical="center"/>
    </xf>
    <xf borderId="1" fillId="13" fontId="34" numFmtId="0" xfId="0" applyAlignment="1" applyBorder="1" applyFont="1">
      <alignment horizontal="center" readingOrder="0" textRotation="90" vertical="center"/>
    </xf>
    <xf borderId="5" fillId="13" fontId="1" numFmtId="0" xfId="0" applyAlignment="1" applyBorder="1" applyFont="1">
      <alignment horizontal="center" readingOrder="0" vertical="center"/>
    </xf>
    <xf borderId="5" fillId="13" fontId="34" numFmtId="0" xfId="0" applyAlignment="1" applyBorder="1" applyFont="1">
      <alignment horizontal="center" vertical="center"/>
    </xf>
    <xf borderId="5" fillId="13" fontId="17" numFmtId="0" xfId="0" applyAlignment="1" applyBorder="1" applyFont="1">
      <alignment horizontal="center" vertical="center"/>
    </xf>
    <xf borderId="44" fillId="14" fontId="4" numFmtId="0" xfId="0" applyAlignment="1" applyBorder="1" applyFont="1">
      <alignment readingOrder="0"/>
    </xf>
    <xf borderId="20" fillId="14" fontId="4" numFmtId="0" xfId="0" applyAlignment="1" applyBorder="1" applyFont="1">
      <alignment horizontal="center" readingOrder="0"/>
    </xf>
    <xf borderId="15" fillId="4" fontId="4" numFmtId="165" xfId="0" applyAlignment="1" applyBorder="1" applyFont="1" applyNumberFormat="1">
      <alignment horizontal="right" readingOrder="0" vertical="bottom"/>
    </xf>
    <xf borderId="15" fillId="4" fontId="31" numFmtId="4" xfId="0" applyAlignment="1" applyBorder="1" applyFont="1" applyNumberFormat="1">
      <alignment horizontal="right" vertical="bottom"/>
    </xf>
    <xf borderId="15" fillId="4" fontId="4" numFmtId="165" xfId="0" applyAlignment="1" applyBorder="1" applyFont="1" applyNumberFormat="1">
      <alignment horizontal="right" vertical="bottom"/>
    </xf>
    <xf borderId="16" fillId="4" fontId="22" numFmtId="4" xfId="0" applyAlignment="1" applyBorder="1" applyFont="1" applyNumberFormat="1">
      <alignment readingOrder="0" vertical="center"/>
    </xf>
    <xf borderId="17" fillId="14" fontId="4" numFmtId="0" xfId="0" applyAlignment="1" applyBorder="1" applyFont="1">
      <alignment readingOrder="0"/>
    </xf>
    <xf borderId="32" fillId="14" fontId="4" numFmtId="0" xfId="0" applyAlignment="1" applyBorder="1" applyFont="1">
      <alignment horizontal="center" readingOrder="0"/>
    </xf>
    <xf borderId="15" fillId="14" fontId="4" numFmtId="0" xfId="0" applyAlignment="1" applyBorder="1" applyFont="1">
      <alignment horizontal="left" readingOrder="0"/>
    </xf>
    <xf borderId="15" fillId="14" fontId="4" numFmtId="0" xfId="0" applyAlignment="1" applyBorder="1" applyFont="1">
      <alignment readingOrder="0"/>
    </xf>
    <xf borderId="38" fillId="14" fontId="4" numFmtId="0" xfId="0" applyAlignment="1" applyBorder="1" applyFont="1">
      <alignment readingOrder="0"/>
    </xf>
    <xf borderId="22" fillId="14" fontId="4" numFmtId="0" xfId="0" applyAlignment="1" applyBorder="1" applyFont="1">
      <alignment readingOrder="0"/>
    </xf>
    <xf borderId="38" fillId="14" fontId="4" numFmtId="0" xfId="0" applyAlignment="1" applyBorder="1" applyFont="1">
      <alignment horizontal="center" readingOrder="0"/>
    </xf>
    <xf borderId="15" fillId="0" fontId="4" numFmtId="0" xfId="0" applyBorder="1" applyFont="1"/>
    <xf borderId="15" fillId="14" fontId="4" numFmtId="0" xfId="0" applyBorder="1" applyFont="1"/>
    <xf borderId="0" fillId="14" fontId="4" numFmtId="0" xfId="0" applyFont="1"/>
    <xf borderId="0" fillId="14" fontId="4" numFmtId="0" xfId="0" applyAlignment="1" applyFont="1">
      <alignment horizontal="center" readingOrder="0"/>
    </xf>
    <xf borderId="0" fillId="4" fontId="4" numFmtId="165" xfId="0" applyAlignment="1" applyFont="1" applyNumberFormat="1">
      <alignment horizontal="right" readingOrder="0" vertical="bottom"/>
    </xf>
    <xf borderId="0" fillId="4" fontId="31" numFmtId="4" xfId="0" applyAlignment="1" applyFont="1" applyNumberFormat="1">
      <alignment horizontal="right" vertical="bottom"/>
    </xf>
    <xf borderId="0" fillId="4" fontId="22" numFmtId="4" xfId="0" applyAlignment="1" applyFont="1" applyNumberFormat="1">
      <alignment readingOrder="0" vertical="center"/>
    </xf>
    <xf borderId="16" fillId="14" fontId="4" numFmtId="0" xfId="0" applyBorder="1" applyFont="1"/>
    <xf borderId="16" fillId="14" fontId="4" numFmtId="0" xfId="0" applyAlignment="1" applyBorder="1" applyFont="1">
      <alignment horizontal="center"/>
    </xf>
    <xf borderId="15" fillId="14" fontId="4" numFmtId="0" xfId="0" applyAlignment="1" applyBorder="1" applyFont="1">
      <alignment horizontal="center"/>
    </xf>
    <xf borderId="15" fillId="14" fontId="4" numFmtId="0" xfId="0" applyAlignment="1" applyBorder="1" applyFont="1">
      <alignment horizontal="left"/>
    </xf>
    <xf borderId="15" fillId="14" fontId="4" numFmtId="0" xfId="0" applyAlignment="1" applyBorder="1" applyFont="1">
      <alignment vertical="center"/>
    </xf>
    <xf borderId="15" fillId="14" fontId="43" numFmtId="0" xfId="0" applyBorder="1" applyFont="1"/>
    <xf borderId="15" fillId="0" fontId="8" numFmtId="0" xfId="0" applyBorder="1" applyFont="1"/>
    <xf borderId="2" fillId="12" fontId="10" numFmtId="164" xfId="0" applyAlignment="1" applyBorder="1" applyFont="1" applyNumberFormat="1">
      <alignment horizontal="center" readingOrder="0" vertical="center"/>
    </xf>
    <xf borderId="1" fillId="13" fontId="1" numFmtId="0" xfId="0" applyAlignment="1" applyBorder="1" applyFont="1">
      <alignment horizontal="left" readingOrder="0" vertical="center"/>
    </xf>
    <xf borderId="3" fillId="3" fontId="10" numFmtId="164" xfId="0" applyAlignment="1" applyBorder="1" applyFont="1" applyNumberFormat="1">
      <alignment horizontal="center" readingOrder="0" vertical="center"/>
    </xf>
    <xf borderId="3" fillId="13" fontId="6" numFmtId="0" xfId="0" applyAlignment="1" applyBorder="1" applyFont="1">
      <alignment horizontal="center" readingOrder="0" vertical="center"/>
    </xf>
    <xf borderId="3" fillId="13" fontId="6" numFmtId="0" xfId="0" applyAlignment="1" applyBorder="1" applyFont="1">
      <alignment horizontal="left" readingOrder="0" vertical="center"/>
    </xf>
    <xf borderId="14" fillId="14" fontId="4" numFmtId="4" xfId="0" applyAlignment="1" applyBorder="1" applyFont="1" applyNumberFormat="1">
      <alignment horizontal="center" readingOrder="0" vertical="center"/>
    </xf>
    <xf borderId="16" fillId="14" fontId="4" numFmtId="4" xfId="0" applyAlignment="1" applyBorder="1" applyFont="1" applyNumberForma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5" fillId="14" fontId="4" numFmtId="4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19" fillId="0" fontId="4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left" vertical="center"/>
    </xf>
    <xf borderId="0" fillId="0" fontId="22" numFmtId="0" xfId="0" applyAlignment="1" applyFont="1">
      <alignment horizontal="center" vertical="center"/>
    </xf>
    <xf borderId="19" fillId="0" fontId="4" numFmtId="0" xfId="0" applyAlignment="1" applyBorder="1" applyFont="1">
      <alignment horizontal="left" vertical="center"/>
    </xf>
    <xf borderId="0" fillId="0" fontId="4" numFmtId="4" xfId="0" applyAlignment="1" applyFont="1" applyNumberFormat="1">
      <alignment horizontal="center" vertical="center"/>
    </xf>
    <xf borderId="3" fillId="7" fontId="1" numFmtId="164" xfId="0" applyAlignment="1" applyBorder="1" applyFont="1" applyNumberFormat="1">
      <alignment horizontal="center" readingOrder="0" vertical="center"/>
    </xf>
    <xf borderId="11" fillId="13" fontId="6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15" fillId="0" fontId="4" numFmtId="2" xfId="0" applyAlignment="1" applyBorder="1" applyFont="1" applyNumberFormat="1">
      <alignment horizontal="center" readingOrder="0" vertical="center"/>
    </xf>
    <xf borderId="15" fillId="3" fontId="10" numFmtId="0" xfId="0" applyAlignment="1" applyBorder="1" applyFont="1">
      <alignment horizontal="center"/>
    </xf>
    <xf borderId="38" fillId="4" fontId="10" numFmtId="0" xfId="0" applyAlignment="1" applyBorder="1" applyFont="1">
      <alignment horizontal="center" readingOrder="0" vertical="center"/>
    </xf>
    <xf borderId="38" fillId="3" fontId="10" numFmtId="0" xfId="0" applyAlignment="1" applyBorder="1" applyFont="1">
      <alignment horizontal="center"/>
    </xf>
    <xf borderId="38" fillId="14" fontId="4" numFmtId="2" xfId="0" applyAlignment="1" applyBorder="1" applyFont="1" applyNumberFormat="1">
      <alignment horizontal="center" readingOrder="0" vertical="center"/>
    </xf>
    <xf borderId="38" fillId="0" fontId="4" numFmtId="2" xfId="0" applyAlignment="1" applyBorder="1" applyFont="1" applyNumberFormat="1">
      <alignment horizontal="center" readingOrder="0" vertical="center"/>
    </xf>
    <xf borderId="38" fillId="0" fontId="4" numFmtId="0" xfId="0" applyAlignment="1" applyBorder="1" applyFont="1">
      <alignment horizontal="center" vertical="center"/>
    </xf>
    <xf borderId="38" fillId="14" fontId="4" numFmtId="0" xfId="0" applyAlignment="1" applyBorder="1" applyFont="1">
      <alignment horizontal="center" readingOrder="0" vertical="center"/>
    </xf>
    <xf borderId="38" fillId="4" fontId="4" numFmtId="0" xfId="0" applyAlignment="1" applyBorder="1" applyFont="1">
      <alignment horizontal="center" vertical="center"/>
    </xf>
    <xf borderId="0" fillId="0" fontId="8" numFmtId="2" xfId="0" applyAlignment="1" applyFont="1" applyNumberFormat="1">
      <alignment horizontal="center" vertical="center"/>
    </xf>
    <xf borderId="16" fillId="0" fontId="8" numFmtId="0" xfId="0" applyBorder="1" applyFont="1"/>
    <xf borderId="3" fillId="13" fontId="1" numFmtId="164" xfId="0" applyAlignment="1" applyBorder="1" applyFont="1" applyNumberFormat="1">
      <alignment horizontal="center" readingOrder="0"/>
    </xf>
    <xf borderId="3" fillId="11" fontId="1" numFmtId="164" xfId="0" applyAlignment="1" applyBorder="1" applyFont="1" applyNumberFormat="1">
      <alignment horizontal="center" readingOrder="0"/>
    </xf>
    <xf borderId="3" fillId="13" fontId="1" numFmtId="166" xfId="0" applyAlignment="1" applyBorder="1" applyFont="1" applyNumberFormat="1">
      <alignment horizontal="center" readingOrder="0"/>
    </xf>
    <xf borderId="3" fillId="11" fontId="1" numFmtId="166" xfId="0" applyAlignment="1" applyBorder="1" applyFont="1" applyNumberFormat="1">
      <alignment horizontal="center" readingOrder="0"/>
    </xf>
    <xf borderId="42" fillId="0" fontId="5" numFmtId="0" xfId="0" applyBorder="1" applyFont="1"/>
    <xf borderId="11" fillId="0" fontId="5" numFmtId="0" xfId="0" applyBorder="1" applyFont="1"/>
    <xf borderId="3" fillId="13" fontId="34" numFmtId="0" xfId="0" applyAlignment="1" applyBorder="1" applyFont="1">
      <alignment horizontal="center" readingOrder="0"/>
    </xf>
    <xf borderId="3" fillId="11" fontId="34" numFmtId="0" xfId="0" applyAlignment="1" applyBorder="1" applyFont="1">
      <alignment horizontal="center" readingOrder="0"/>
    </xf>
    <xf borderId="2" fillId="13" fontId="1" numFmtId="2" xfId="0" applyAlignment="1" applyBorder="1" applyFont="1" applyNumberFormat="1">
      <alignment horizontal="center" readingOrder="0" vertical="center"/>
    </xf>
    <xf borderId="2" fillId="13" fontId="1" numFmtId="0" xfId="0" applyAlignment="1" applyBorder="1" applyFont="1">
      <alignment horizontal="center" readingOrder="0" vertical="center"/>
    </xf>
    <xf borderId="1" fillId="13" fontId="1" numFmtId="166" xfId="0" applyAlignment="1" applyBorder="1" applyFont="1" applyNumberFormat="1">
      <alignment horizontal="center" readingOrder="0"/>
    </xf>
    <xf borderId="0" fillId="13" fontId="34" numFmtId="0" xfId="0" applyAlignment="1" applyFont="1">
      <alignment horizontal="center" readingOrder="0"/>
    </xf>
    <xf borderId="1" fillId="13" fontId="34" numFmtId="0" xfId="0" applyAlignment="1" applyBorder="1" applyFont="1">
      <alignment horizontal="center" readingOrder="0"/>
    </xf>
    <xf borderId="14" fillId="14" fontId="4" numFmtId="0" xfId="0" applyAlignment="1" applyBorder="1" applyFont="1">
      <alignment readingOrder="0"/>
    </xf>
    <xf borderId="14" fillId="4" fontId="10" numFmtId="0" xfId="0" applyAlignment="1" applyBorder="1" applyFont="1">
      <alignment horizontal="center" vertical="bottom"/>
    </xf>
    <xf borderId="14" fillId="4" fontId="10" numFmtId="0" xfId="0" applyAlignment="1" applyBorder="1" applyFont="1">
      <alignment horizontal="center" readingOrder="0" vertical="bottom"/>
    </xf>
    <xf borderId="15" fillId="4" fontId="10" numFmtId="0" xfId="0" applyAlignment="1" applyBorder="1" applyFont="1">
      <alignment horizontal="center" readingOrder="0" vertical="bottom"/>
    </xf>
    <xf borderId="14" fillId="21" fontId="10" numFmtId="0" xfId="0" applyAlignment="1" applyBorder="1" applyFill="1" applyFont="1">
      <alignment horizontal="center" vertical="bottom"/>
    </xf>
    <xf borderId="20" fillId="21" fontId="10" numFmtId="0" xfId="0" applyAlignment="1" applyBorder="1" applyFont="1">
      <alignment horizontal="center" vertical="bottom"/>
    </xf>
    <xf borderId="14" fillId="14" fontId="1" numFmtId="0" xfId="0" applyAlignment="1" applyBorder="1" applyFont="1">
      <alignment horizontal="center" readingOrder="0"/>
    </xf>
    <xf borderId="14" fillId="14" fontId="4" numFmtId="0" xfId="0" applyAlignment="1" applyBorder="1" applyFont="1">
      <alignment horizontal="center"/>
    </xf>
    <xf borderId="14" fillId="14" fontId="4" numFmtId="2" xfId="0" applyAlignment="1" applyBorder="1" applyFont="1" applyNumberFormat="1">
      <alignment horizontal="center" readingOrder="0"/>
    </xf>
    <xf borderId="14" fillId="14" fontId="4" numFmtId="2" xfId="0" applyAlignment="1" applyBorder="1" applyFont="1" applyNumberFormat="1">
      <alignment horizontal="center"/>
    </xf>
    <xf borderId="14" fillId="14" fontId="4" numFmtId="0" xfId="0" applyAlignment="1" applyBorder="1" applyFont="1">
      <alignment horizontal="left" readingOrder="0"/>
    </xf>
    <xf borderId="14" fillId="14" fontId="4" numFmtId="0" xfId="0" applyAlignment="1" applyBorder="1" applyFont="1">
      <alignment horizontal="center" readingOrder="0"/>
    </xf>
    <xf borderId="0" fillId="0" fontId="8" numFmtId="0" xfId="0" applyFont="1"/>
    <xf borderId="15" fillId="4" fontId="10" numFmtId="0" xfId="0" applyAlignment="1" applyBorder="1" applyFont="1">
      <alignment horizontal="center" vertical="bottom"/>
    </xf>
    <xf borderId="16" fillId="8" fontId="10" numFmtId="0" xfId="0" applyAlignment="1" applyBorder="1" applyFont="1">
      <alignment horizontal="center" vertical="bottom"/>
    </xf>
    <xf borderId="32" fillId="8" fontId="10" numFmtId="0" xfId="0" applyAlignment="1" applyBorder="1" applyFont="1">
      <alignment horizontal="center" vertical="bottom"/>
    </xf>
    <xf borderId="15" fillId="14" fontId="1" numFmtId="0" xfId="0" applyAlignment="1" applyBorder="1" applyFont="1">
      <alignment horizontal="center" readingOrder="0"/>
    </xf>
    <xf borderId="15" fillId="14" fontId="4" numFmtId="0" xfId="0" applyAlignment="1" applyBorder="1" applyFont="1">
      <alignment horizontal="center"/>
    </xf>
    <xf borderId="15" fillId="14" fontId="4" numFmtId="2" xfId="0" applyAlignment="1" applyBorder="1" applyFont="1" applyNumberFormat="1">
      <alignment horizontal="center"/>
    </xf>
    <xf borderId="15" fillId="14" fontId="4" numFmtId="0" xfId="0" applyBorder="1" applyFont="1"/>
    <xf borderId="15" fillId="4" fontId="44" numFmtId="0" xfId="0" applyAlignment="1" applyBorder="1" applyFont="1">
      <alignment horizontal="center" readingOrder="0"/>
    </xf>
    <xf borderId="15" fillId="14" fontId="4" numFmtId="0" xfId="0" applyAlignment="1" applyBorder="1" applyFont="1">
      <alignment horizontal="left"/>
    </xf>
    <xf borderId="16" fillId="22" fontId="10" numFmtId="0" xfId="0" applyAlignment="1" applyBorder="1" applyFill="1" applyFont="1">
      <alignment horizontal="center" vertical="bottom"/>
    </xf>
    <xf borderId="32" fillId="22" fontId="10" numFmtId="0" xfId="0" applyAlignment="1" applyBorder="1" applyFont="1">
      <alignment horizontal="center" vertical="bottom"/>
    </xf>
    <xf borderId="0" fillId="0" fontId="8" numFmtId="0" xfId="0" applyAlignment="1" applyFont="1">
      <alignment horizontal="right"/>
    </xf>
    <xf borderId="0" fillId="0" fontId="4" numFmtId="0" xfId="0" applyAlignment="1" applyFont="1">
      <alignment horizontal="right" readingOrder="0"/>
    </xf>
    <xf borderId="32" fillId="21" fontId="10" numFmtId="0" xfId="0" applyAlignment="1" applyBorder="1" applyFont="1">
      <alignment horizontal="center" vertical="bottom"/>
    </xf>
    <xf borderId="16" fillId="21" fontId="10" numFmtId="0" xfId="0" applyAlignment="1" applyBorder="1" applyFont="1">
      <alignment horizontal="center" vertical="bottom"/>
    </xf>
    <xf borderId="0" fillId="0" fontId="8" numFmtId="0" xfId="0" applyAlignment="1" applyFont="1">
      <alignment readingOrder="0"/>
    </xf>
    <xf borderId="0" fillId="0" fontId="45" numFmtId="0" xfId="0" applyFont="1"/>
    <xf borderId="48" fillId="14" fontId="4" numFmtId="0" xfId="0" applyAlignment="1" applyBorder="1" applyFont="1">
      <alignment readingOrder="0"/>
    </xf>
    <xf borderId="48" fillId="14" fontId="4" numFmtId="0" xfId="0" applyAlignment="1" applyBorder="1" applyFont="1">
      <alignment readingOrder="0"/>
    </xf>
    <xf borderId="48" fillId="4" fontId="10" numFmtId="0" xfId="0" applyAlignment="1" applyBorder="1" applyFont="1">
      <alignment horizontal="center" vertical="bottom"/>
    </xf>
    <xf borderId="48" fillId="4" fontId="10" numFmtId="0" xfId="0" applyAlignment="1" applyBorder="1" applyFont="1">
      <alignment horizontal="center" readingOrder="0" vertical="bottom"/>
    </xf>
    <xf borderId="48" fillId="4" fontId="4" numFmtId="0" xfId="0" applyAlignment="1" applyBorder="1" applyFont="1">
      <alignment horizontal="center" readingOrder="0"/>
    </xf>
    <xf borderId="5" fillId="21" fontId="10" numFmtId="0" xfId="0" applyAlignment="1" applyBorder="1" applyFont="1">
      <alignment horizontal="center" vertical="bottom"/>
    </xf>
    <xf borderId="6" fillId="21" fontId="10" numFmtId="0" xfId="0" applyAlignment="1" applyBorder="1" applyFont="1">
      <alignment horizontal="center" vertical="bottom"/>
    </xf>
    <xf borderId="48" fillId="14" fontId="1" numFmtId="0" xfId="0" applyAlignment="1" applyBorder="1" applyFont="1">
      <alignment horizontal="center" readingOrder="0"/>
    </xf>
    <xf borderId="48" fillId="14" fontId="4" numFmtId="0" xfId="0" applyAlignment="1" applyBorder="1" applyFont="1">
      <alignment horizontal="center"/>
    </xf>
    <xf borderId="48" fillId="14" fontId="4" numFmtId="2" xfId="0" applyAlignment="1" applyBorder="1" applyFont="1" applyNumberFormat="1">
      <alignment horizontal="center" readingOrder="0"/>
    </xf>
    <xf borderId="48" fillId="14" fontId="4" numFmtId="2" xfId="0" applyAlignment="1" applyBorder="1" applyFont="1" applyNumberFormat="1">
      <alignment horizontal="center"/>
    </xf>
    <xf borderId="48" fillId="14" fontId="4" numFmtId="0" xfId="0" applyBorder="1" applyFont="1"/>
    <xf borderId="48" fillId="14" fontId="4" numFmtId="0" xfId="0" applyAlignment="1" applyBorder="1" applyFont="1">
      <alignment horizontal="center" readingOrder="0"/>
    </xf>
    <xf borderId="19" fillId="0" fontId="4" numFmtId="0" xfId="0" applyBorder="1" applyFont="1"/>
    <xf borderId="0" fillId="0" fontId="4" numFmtId="2" xfId="0" applyFont="1" applyNumberFormat="1"/>
    <xf borderId="19" fillId="0" fontId="8" numFmtId="0" xfId="0" applyBorder="1" applyFont="1"/>
    <xf borderId="0" fillId="0" fontId="8" numFmtId="2" xfId="0" applyFont="1" applyNumberFormat="1"/>
    <xf borderId="12" fillId="13" fontId="1" numFmtId="0" xfId="0" applyAlignment="1" applyBorder="1" applyFont="1">
      <alignment horizontal="center" readingOrder="0" shrinkToFit="0" vertical="center" wrapText="1"/>
    </xf>
    <xf borderId="3" fillId="13" fontId="1" numFmtId="0" xfId="0" applyAlignment="1" applyBorder="1" applyFont="1">
      <alignment horizontal="center" readingOrder="0"/>
    </xf>
    <xf borderId="3" fillId="11" fontId="1" numFmtId="0" xfId="0" applyAlignment="1" applyBorder="1" applyFont="1">
      <alignment horizontal="center" readingOrder="0"/>
    </xf>
    <xf borderId="1" fillId="11" fontId="34" numFmtId="0" xfId="0" applyAlignment="1" applyBorder="1" applyFont="1">
      <alignment horizontal="center" readingOrder="0"/>
    </xf>
    <xf borderId="14" fillId="14" fontId="43" numFmtId="0" xfId="0" applyAlignment="1" applyBorder="1" applyFont="1">
      <alignment readingOrder="0"/>
    </xf>
    <xf borderId="14" fillId="14" fontId="8" numFmtId="0" xfId="0" applyAlignment="1" applyBorder="1" applyFont="1">
      <alignment horizontal="center" readingOrder="0"/>
    </xf>
    <xf borderId="14" fillId="14" fontId="4" numFmtId="2" xfId="0" applyAlignment="1" applyBorder="1" applyFont="1" applyNumberFormat="1">
      <alignment horizontal="left" readingOrder="0"/>
    </xf>
    <xf borderId="14" fillId="14" fontId="4" numFmtId="0" xfId="0" applyAlignment="1" applyBorder="1" applyFont="1">
      <alignment horizontal="left"/>
    </xf>
    <xf borderId="0" fillId="4" fontId="46" numFmtId="0" xfId="0" applyAlignment="1" applyFont="1">
      <alignment horizontal="center"/>
    </xf>
    <xf borderId="15" fillId="14" fontId="4" numFmtId="2" xfId="0" applyAlignment="1" applyBorder="1" applyFont="1" applyNumberFormat="1">
      <alignment horizontal="left" readingOrder="0"/>
    </xf>
    <xf borderId="15" fillId="14" fontId="8" numFmtId="0" xfId="0" applyAlignment="1" applyBorder="1" applyFont="1">
      <alignment horizontal="center" readingOrder="0"/>
    </xf>
    <xf borderId="15" fillId="14" fontId="47" numFmtId="0" xfId="0" applyAlignment="1" applyBorder="1" applyFont="1">
      <alignment horizontal="center" readingOrder="0"/>
    </xf>
    <xf borderId="18" fillId="14" fontId="8" numFmtId="0" xfId="0" applyAlignment="1" applyBorder="1" applyFont="1">
      <alignment horizontal="center" readingOrder="0"/>
    </xf>
    <xf borderId="42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9" fillId="0" fontId="4" numFmtId="0" xfId="0" applyAlignment="1" applyBorder="1" applyFont="1">
      <alignment horizontal="center" readingOrder="0"/>
    </xf>
    <xf borderId="15" fillId="14" fontId="10" numFmtId="0" xfId="0" applyAlignment="1" applyBorder="1" applyFont="1">
      <alignment horizontal="center" vertical="bottom"/>
    </xf>
    <xf borderId="15" fillId="14" fontId="8" numFmtId="0" xfId="0" applyAlignment="1" applyBorder="1" applyFont="1">
      <alignment readingOrder="0"/>
    </xf>
    <xf borderId="15" fillId="9" fontId="10" numFmtId="0" xfId="0" applyAlignment="1" applyBorder="1" applyFont="1">
      <alignment horizontal="center" vertical="bottom"/>
    </xf>
    <xf borderId="21" fillId="4" fontId="4" numFmtId="0" xfId="0" applyAlignment="1" applyBorder="1" applyFont="1">
      <alignment vertical="bottom"/>
    </xf>
    <xf borderId="21" fillId="9" fontId="10" numFmtId="0" xfId="0" applyAlignment="1" applyBorder="1" applyFont="1">
      <alignment horizontal="center" vertical="bottom"/>
    </xf>
    <xf borderId="38" fillId="14" fontId="4" numFmtId="0" xfId="0" applyAlignment="1" applyBorder="1" applyFont="1">
      <alignment readingOrder="0"/>
    </xf>
    <xf borderId="38" fillId="14" fontId="1" numFmtId="0" xfId="0" applyAlignment="1" applyBorder="1" applyFont="1">
      <alignment horizontal="center" readingOrder="0"/>
    </xf>
    <xf borderId="38" fillId="14" fontId="4" numFmtId="0" xfId="0" applyAlignment="1" applyBorder="1" applyFont="1">
      <alignment horizontal="center"/>
    </xf>
    <xf borderId="38" fillId="14" fontId="4" numFmtId="2" xfId="0" applyAlignment="1" applyBorder="1" applyFont="1" applyNumberFormat="1">
      <alignment horizontal="left" readingOrder="0"/>
    </xf>
    <xf borderId="38" fillId="14" fontId="4" numFmtId="0" xfId="0" applyBorder="1" applyFont="1"/>
    <xf borderId="51" fillId="14" fontId="4" numFmtId="0" xfId="0" applyAlignment="1" applyBorder="1" applyFont="1">
      <alignment readingOrder="0"/>
    </xf>
    <xf borderId="52" fillId="14" fontId="4" numFmtId="0" xfId="0" applyBorder="1" applyFont="1"/>
    <xf borderId="52" fillId="14" fontId="4" numFmtId="0" xfId="0" applyAlignment="1" applyBorder="1" applyFont="1">
      <alignment readingOrder="0"/>
    </xf>
    <xf borderId="52" fillId="14" fontId="4" numFmtId="0" xfId="0" applyAlignment="1" applyBorder="1" applyFont="1">
      <alignment readingOrder="0"/>
    </xf>
    <xf borderId="52" fillId="14" fontId="4" numFmtId="0" xfId="0" applyAlignment="1" applyBorder="1" applyFont="1">
      <alignment horizontal="center" readingOrder="0"/>
    </xf>
    <xf borderId="52" fillId="14" fontId="1" numFmtId="0" xfId="0" applyAlignment="1" applyBorder="1" applyFont="1">
      <alignment horizontal="center" readingOrder="0"/>
    </xf>
    <xf borderId="52" fillId="14" fontId="4" numFmtId="0" xfId="0" applyAlignment="1" applyBorder="1" applyFont="1">
      <alignment horizontal="center"/>
    </xf>
    <xf borderId="52" fillId="14" fontId="4" numFmtId="2" xfId="0" applyAlignment="1" applyBorder="1" applyFont="1" applyNumberFormat="1">
      <alignment horizontal="left" readingOrder="0"/>
    </xf>
    <xf borderId="52" fillId="14" fontId="4" numFmtId="0" xfId="0" applyBorder="1" applyFont="1"/>
    <xf borderId="25" fillId="0" fontId="8" numFmtId="0" xfId="0" applyAlignment="1" applyBorder="1" applyFont="1">
      <alignment horizontal="center"/>
    </xf>
    <xf borderId="25" fillId="0" fontId="8" numFmtId="0" xfId="0" applyBorder="1" applyFont="1"/>
    <xf borderId="25" fillId="0" fontId="4" numFmtId="0" xfId="0" applyBorder="1" applyFont="1"/>
    <xf borderId="26" fillId="0" fontId="4" numFmtId="0" xfId="0" applyBorder="1" applyFont="1"/>
    <xf borderId="36" fillId="14" fontId="4" numFmtId="0" xfId="0" applyAlignment="1" applyBorder="1" applyFont="1">
      <alignment readingOrder="0"/>
    </xf>
    <xf borderId="27" fillId="0" fontId="4" numFmtId="0" xfId="0" applyBorder="1" applyFont="1"/>
    <xf borderId="15" fillId="14" fontId="10" numFmtId="0" xfId="0" applyAlignment="1" applyBorder="1" applyFont="1">
      <alignment horizontal="center" readingOrder="0" vertical="bottom"/>
    </xf>
    <xf borderId="53" fillId="14" fontId="4" numFmtId="0" xfId="0" applyAlignment="1" applyBorder="1" applyFont="1">
      <alignment readingOrder="0"/>
    </xf>
    <xf borderId="54" fillId="14" fontId="4" numFmtId="0" xfId="0" applyBorder="1" applyFont="1"/>
    <xf borderId="54" fillId="14" fontId="8" numFmtId="0" xfId="0" applyAlignment="1" applyBorder="1" applyFont="1">
      <alignment readingOrder="0"/>
    </xf>
    <xf borderId="54" fillId="14" fontId="4" numFmtId="0" xfId="0" applyAlignment="1" applyBorder="1" applyFont="1">
      <alignment readingOrder="0"/>
    </xf>
    <xf borderId="54" fillId="14" fontId="4" numFmtId="0" xfId="0" applyAlignment="1" applyBorder="1" applyFont="1">
      <alignment horizontal="center" readingOrder="0"/>
    </xf>
    <xf borderId="55" fillId="0" fontId="4" numFmtId="0" xfId="0" applyAlignment="1" applyBorder="1" applyFont="1">
      <alignment horizontal="center" readingOrder="0"/>
    </xf>
    <xf borderId="54" fillId="14" fontId="1" numFmtId="0" xfId="0" applyAlignment="1" applyBorder="1" applyFont="1">
      <alignment horizontal="center" readingOrder="0"/>
    </xf>
    <xf borderId="54" fillId="14" fontId="4" numFmtId="0" xfId="0" applyAlignment="1" applyBorder="1" applyFont="1">
      <alignment horizontal="center"/>
    </xf>
    <xf borderId="54" fillId="14" fontId="4" numFmtId="2" xfId="0" applyAlignment="1" applyBorder="1" applyFont="1" applyNumberFormat="1">
      <alignment horizontal="left" readingOrder="0"/>
    </xf>
    <xf borderId="54" fillId="14" fontId="4" numFmtId="0" xfId="0" applyBorder="1" applyFont="1"/>
    <xf borderId="55" fillId="0" fontId="8" numFmtId="0" xfId="0" applyAlignment="1" applyBorder="1" applyFont="1">
      <alignment horizontal="center"/>
    </xf>
    <xf borderId="55" fillId="0" fontId="8" numFmtId="0" xfId="0" applyBorder="1" applyFont="1"/>
    <xf borderId="55" fillId="0" fontId="4" numFmtId="0" xfId="0" applyBorder="1" applyFont="1"/>
    <xf borderId="56" fillId="0" fontId="4" numFmtId="0" xfId="0" applyBorder="1" applyFont="1"/>
    <xf borderId="16" fillId="14" fontId="1" numFmtId="0" xfId="0" applyAlignment="1" applyBorder="1" applyFont="1">
      <alignment horizontal="center" readingOrder="0"/>
    </xf>
    <xf borderId="16" fillId="14" fontId="4" numFmtId="0" xfId="0" applyAlignment="1" applyBorder="1" applyFont="1">
      <alignment horizontal="center"/>
    </xf>
    <xf borderId="16" fillId="14" fontId="4" numFmtId="2" xfId="0" applyAlignment="1" applyBorder="1" applyFont="1" applyNumberFormat="1">
      <alignment horizontal="left" readingOrder="0"/>
    </xf>
    <xf borderId="16" fillId="14" fontId="4" numFmtId="0" xfId="0" applyBorder="1" applyFont="1"/>
    <xf borderId="15" fillId="14" fontId="4" numFmtId="170" xfId="0" applyAlignment="1" applyBorder="1" applyFont="1" applyNumberFormat="1">
      <alignment horizontal="center" readingOrder="0"/>
    </xf>
    <xf borderId="48" fillId="14" fontId="10" numFmtId="0" xfId="0" applyAlignment="1" applyBorder="1" applyFont="1">
      <alignment horizontal="center" vertical="bottom"/>
    </xf>
    <xf borderId="48" fillId="14" fontId="10" numFmtId="0" xfId="0" applyAlignment="1" applyBorder="1" applyFont="1">
      <alignment horizontal="center" readingOrder="0" vertical="bottom"/>
    </xf>
    <xf borderId="48" fillId="14" fontId="4" numFmtId="2" xfId="0" applyAlignment="1" applyBorder="1" applyFont="1" applyNumberFormat="1">
      <alignment horizontal="left" readingOrder="0"/>
    </xf>
    <xf borderId="10" fillId="0" fontId="4" numFmtId="0" xfId="0" applyAlignment="1" applyBorder="1" applyFont="1">
      <alignment horizontal="center"/>
    </xf>
    <xf borderId="11" fillId="13" fontId="4" numFmtId="0" xfId="0" applyAlignment="1" applyBorder="1" applyFont="1">
      <alignment horizontal="center" vertical="center"/>
    </xf>
    <xf borderId="14" fillId="4" fontId="4" numFmtId="0" xfId="0" applyAlignment="1" applyBorder="1" applyFont="1">
      <alignment horizontal="center"/>
    </xf>
    <xf borderId="14" fillId="4" fontId="4" numFmtId="0" xfId="0" applyBorder="1" applyFont="1"/>
    <xf borderId="14" fillId="4" fontId="4" numFmtId="4" xfId="0" applyAlignment="1" applyBorder="1" applyFont="1" applyNumberFormat="1">
      <alignment readingOrder="0"/>
    </xf>
    <xf borderId="14" fillId="4" fontId="4" numFmtId="2" xfId="0" applyBorder="1" applyFont="1" applyNumberFormat="1"/>
    <xf borderId="17" fillId="4" fontId="4" numFmtId="0" xfId="0" applyAlignment="1" applyBorder="1" applyFont="1">
      <alignment horizontal="center" readingOrder="0"/>
    </xf>
    <xf borderId="0" fillId="4" fontId="4" numFmtId="0" xfId="0" applyAlignment="1" applyFont="1">
      <alignment horizontal="center" readingOrder="0"/>
    </xf>
    <xf borderId="16" fillId="4" fontId="4" numFmtId="0" xfId="0" applyAlignment="1" applyBorder="1" applyFont="1">
      <alignment horizontal="center"/>
    </xf>
    <xf borderId="16" fillId="4" fontId="4" numFmtId="0" xfId="0" applyBorder="1" applyFont="1"/>
    <xf borderId="21" fillId="0" fontId="4" numFmtId="0" xfId="0" applyAlignment="1" applyBorder="1" applyFont="1">
      <alignment horizontal="center" readingOrder="0"/>
    </xf>
    <xf borderId="16" fillId="4" fontId="4" numFmtId="4" xfId="0" applyAlignment="1" applyBorder="1" applyFont="1" applyNumberFormat="1">
      <alignment readingOrder="0"/>
    </xf>
    <xf borderId="16" fillId="4" fontId="4" numFmtId="2" xfId="0" applyBorder="1" applyFont="1" applyNumberFormat="1"/>
    <xf borderId="15" fillId="4" fontId="4" numFmtId="0" xfId="0" applyBorder="1" applyFont="1"/>
    <xf borderId="15" fillId="4" fontId="4" numFmtId="0" xfId="0" applyAlignment="1" applyBorder="1" applyFont="1">
      <alignment horizontal="center"/>
    </xf>
    <xf borderId="18" fillId="4" fontId="4" numFmtId="0" xfId="0" applyAlignment="1" applyBorder="1" applyFont="1">
      <alignment horizontal="center" readingOrder="0"/>
    </xf>
    <xf borderId="15" fillId="4" fontId="4" numFmtId="4" xfId="0" applyAlignment="1" applyBorder="1" applyFont="1" applyNumberFormat="1">
      <alignment readingOrder="0"/>
    </xf>
    <xf borderId="15" fillId="4" fontId="4" numFmtId="2" xfId="0" applyBorder="1" applyFont="1" applyNumberFormat="1"/>
    <xf borderId="15" fillId="0" fontId="4" numFmtId="0" xfId="0" applyAlignment="1" applyBorder="1" applyFont="1">
      <alignment horizontal="center"/>
    </xf>
    <xf borderId="15" fillId="4" fontId="4" numFmtId="0" xfId="0" applyBorder="1" applyFont="1"/>
    <xf borderId="16" fillId="0" fontId="4" numFmtId="0" xfId="0" applyAlignment="1" applyBorder="1" applyFont="1">
      <alignment horizontal="center"/>
    </xf>
    <xf borderId="16" fillId="0" fontId="4" numFmtId="0" xfId="0" applyBorder="1" applyFont="1"/>
    <xf borderId="18" fillId="0" fontId="8" numFmtId="0" xfId="0" applyAlignment="1" applyBorder="1" applyFont="1">
      <alignment horizontal="center"/>
    </xf>
    <xf borderId="0" fillId="4" fontId="10" numFmtId="0" xfId="0" applyAlignment="1" applyFont="1">
      <alignment horizontal="center" readingOrder="0" vertical="bottom"/>
    </xf>
    <xf borderId="0" fillId="14" fontId="4" numFmtId="0" xfId="0" applyAlignment="1" applyFont="1">
      <alignment horizontal="center"/>
    </xf>
    <xf borderId="0" fillId="14" fontId="4" numFmtId="2" xfId="0" applyAlignment="1" applyFont="1" applyNumberFormat="1">
      <alignment horizontal="center" readingOrder="0"/>
    </xf>
    <xf borderId="0" fillId="4" fontId="4" numFmtId="2" xfId="0" applyFont="1" applyNumberFormat="1"/>
    <xf borderId="0" fillId="0" fontId="4" numFmtId="10" xfId="0" applyAlignment="1" applyFont="1" applyNumberFormat="1">
      <alignment horizontal="center" readingOrder="0"/>
    </xf>
    <xf borderId="3" fillId="13" fontId="42" numFmtId="0" xfId="0" applyAlignment="1" applyBorder="1" applyFont="1">
      <alignment horizontal="center" readingOrder="0" vertical="center"/>
    </xf>
    <xf borderId="0" fillId="0" fontId="8" numFmtId="4" xfId="0" applyFont="1" applyNumberFormat="1"/>
    <xf borderId="2" fillId="3" fontId="3" numFmtId="164" xfId="0" applyAlignment="1" applyBorder="1" applyFont="1" applyNumberFormat="1">
      <alignment horizontal="center" readingOrder="0" vertical="center"/>
    </xf>
    <xf borderId="2" fillId="11" fontId="2" numFmtId="0" xfId="0" applyAlignment="1" applyBorder="1" applyFont="1">
      <alignment horizontal="center" vertical="center"/>
    </xf>
    <xf borderId="3" fillId="9" fontId="10" numFmtId="0" xfId="0" applyAlignment="1" applyBorder="1" applyFont="1">
      <alignment horizontal="center" vertical="center"/>
    </xf>
    <xf borderId="3" fillId="4" fontId="1" numFmtId="0" xfId="0" applyAlignment="1" applyBorder="1" applyFont="1">
      <alignment horizontal="center" vertical="center"/>
    </xf>
    <xf borderId="3" fillId="8" fontId="10" numFmtId="0" xfId="0" applyAlignment="1" applyBorder="1" applyFont="1">
      <alignment horizontal="center" vertical="center"/>
    </xf>
    <xf borderId="3" fillId="4" fontId="1" numFmtId="0" xfId="0" applyAlignment="1" applyBorder="1" applyFont="1">
      <alignment horizontal="center"/>
    </xf>
    <xf borderId="3" fillId="6" fontId="10" numFmtId="0" xfId="0" applyAlignment="1" applyBorder="1" applyFont="1">
      <alignment horizontal="center" vertical="center"/>
    </xf>
    <xf borderId="3" fillId="7" fontId="10" numFmtId="0" xfId="0" applyAlignment="1" applyBorder="1" applyFont="1">
      <alignment horizontal="center" vertical="center"/>
    </xf>
    <xf borderId="9" fillId="3" fontId="10" numFmtId="0" xfId="0" applyAlignment="1" applyBorder="1" applyFont="1">
      <alignment horizontal="center" vertical="center"/>
    </xf>
    <xf borderId="3" fillId="5" fontId="10" numFmtId="0" xfId="0" applyAlignment="1" applyBorder="1" applyFont="1">
      <alignment horizontal="center" vertical="center"/>
    </xf>
    <xf borderId="9" fillId="9" fontId="10" numFmtId="0" xfId="0" applyAlignment="1" applyBorder="1" applyFont="1">
      <alignment horizontal="center" vertical="center"/>
    </xf>
    <xf borderId="9" fillId="5" fontId="10" numFmtId="0" xfId="0" applyAlignment="1" applyBorder="1" applyFont="1">
      <alignment horizontal="center" vertical="center"/>
    </xf>
    <xf borderId="3" fillId="3" fontId="10" numFmtId="0" xfId="0" applyAlignment="1" applyBorder="1" applyFont="1">
      <alignment horizontal="center" vertical="center"/>
    </xf>
    <xf borderId="9" fillId="6" fontId="10" numFmtId="0" xfId="0" applyAlignment="1" applyBorder="1" applyFont="1">
      <alignment horizontal="center" vertical="center"/>
    </xf>
    <xf borderId="9" fillId="7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3" fillId="0" fontId="4" numFmtId="0" xfId="0" applyAlignment="1" applyBorder="1" applyFont="1">
      <alignment horizontal="center" vertical="center"/>
    </xf>
    <xf borderId="0" fillId="0" fontId="48" numFmtId="0" xfId="0" applyAlignment="1" applyFont="1">
      <alignment vertical="center"/>
    </xf>
  </cellXfs>
  <cellStyles count="1">
    <cellStyle xfId="0" name="Normal" builtinId="0"/>
  </cellStyles>
  <dxfs count="23">
    <dxf>
      <font/>
      <fill>
        <patternFill patternType="solid">
          <fgColor rgb="FFFFF2CC"/>
          <bgColor rgb="FFFFF2CC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45818E"/>
          <bgColor rgb="FF45818E"/>
        </patternFill>
      </fill>
      <border/>
    </dxf>
    <dxf>
      <font>
        <b/>
        <color rgb="FFFFFFFF"/>
      </font>
      <fill>
        <patternFill patternType="solid">
          <fgColor rgb="FF6FA8DC"/>
          <bgColor rgb="FF6FA8DC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F6B26B"/>
          <bgColor rgb="FFF6B26B"/>
        </patternFill>
      </fill>
      <border/>
    </dxf>
    <dxf>
      <font>
        <b/>
        <color rgb="FFFFFFFF"/>
      </font>
      <fill>
        <patternFill patternType="solid">
          <fgColor rgb="FFFFD966"/>
          <bgColor rgb="FFFFD966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  <dxf>
      <font>
        <b/>
        <color rgb="FFFFFFFF"/>
      </font>
      <fill>
        <patternFill patternType="solid">
          <fgColor rgb="FF8E7CC3"/>
          <bgColor rgb="FF8E7CC3"/>
        </patternFill>
      </fill>
      <border/>
    </dxf>
    <dxf>
      <font>
        <b/>
        <color rgb="FFFFFFFF"/>
      </font>
      <fill>
        <patternFill patternType="solid">
          <fgColor theme="9"/>
          <bgColor theme="9"/>
        </patternFill>
      </fill>
      <border/>
    </dxf>
    <dxf>
      <font>
        <b/>
        <color rgb="FFFF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solid">
          <fgColor rgb="FFD9EAD3"/>
          <bgColor rgb="FFD9EAD3"/>
        </patternFill>
      </fill>
      <border/>
    </dxf>
    <dxf>
      <font>
        <b/>
        <color rgb="FFFF0000"/>
      </font>
      <fill>
        <patternFill patternType="solid">
          <fgColor rgb="FFEAD1DC"/>
          <bgColor rgb="FFEAD1DC"/>
        </patternFill>
      </fill>
      <border/>
    </dxf>
    <dxf>
      <font>
        <b/>
        <color rgb="FFFF0000"/>
      </font>
      <fill>
        <patternFill patternType="solid">
          <fgColor rgb="FFD9EAD3"/>
          <bgColor rgb="FFD9EAD3"/>
        </patternFill>
      </fill>
      <border/>
    </dxf>
    <dxf>
      <font>
        <b/>
        <color theme="0"/>
      </font>
      <fill>
        <patternFill patternType="solid">
          <fgColor rgb="FF45818E"/>
          <bgColor rgb="FF45818E"/>
        </patternFill>
      </fill>
      <border/>
    </dxf>
    <dxf>
      <font>
        <b/>
        <color theme="0"/>
      </font>
      <fill>
        <patternFill patternType="solid">
          <fgColor rgb="FF6FA8DC"/>
          <bgColor rgb="FF6FA8DC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93C47D"/>
          <bgColor rgb="FF93C47D"/>
        </patternFill>
      </fill>
      <border/>
    </dxf>
    <dxf>
      <font>
        <b/>
        <color theme="0"/>
      </font>
      <fill>
        <patternFill patternType="solid">
          <fgColor rgb="FFFFD966"/>
          <bgColor rgb="FFFFD966"/>
        </patternFill>
      </fill>
      <border/>
    </dxf>
    <dxf>
      <font>
        <b/>
        <color theme="0"/>
      </font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hien.ht" TargetMode="External"/><Relationship Id="rId2" Type="http://schemas.openxmlformats.org/officeDocument/2006/relationships/hyperlink" Target="http://nam.np" TargetMode="External"/><Relationship Id="rId3" Type="http://schemas.openxmlformats.org/officeDocument/2006/relationships/hyperlink" Target="http://thai.ps" TargetMode="External"/><Relationship Id="rId4" Type="http://schemas.openxmlformats.org/officeDocument/2006/relationships/hyperlink" Target="http://kien.vu" TargetMode="External"/><Relationship Id="rId5" Type="http://schemas.openxmlformats.org/officeDocument/2006/relationships/hyperlink" Target="http://tam.to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hien.ht" TargetMode="External"/><Relationship Id="rId2" Type="http://schemas.openxmlformats.org/officeDocument/2006/relationships/hyperlink" Target="http://nam.np" TargetMode="External"/><Relationship Id="rId3" Type="http://schemas.openxmlformats.org/officeDocument/2006/relationships/hyperlink" Target="http://thai.ps" TargetMode="External"/><Relationship Id="rId4" Type="http://schemas.openxmlformats.org/officeDocument/2006/relationships/hyperlink" Target="http://kien.vu" TargetMode="External"/><Relationship Id="rId5" Type="http://schemas.openxmlformats.org/officeDocument/2006/relationships/hyperlink" Target="http://tam.to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thien.ht" TargetMode="External"/><Relationship Id="rId2" Type="http://schemas.openxmlformats.org/officeDocument/2006/relationships/hyperlink" Target="http://nam.np" TargetMode="External"/><Relationship Id="rId3" Type="http://schemas.openxmlformats.org/officeDocument/2006/relationships/hyperlink" Target="http://thai.ps" TargetMode="External"/><Relationship Id="rId4" Type="http://schemas.openxmlformats.org/officeDocument/2006/relationships/hyperlink" Target="http://kien.vu" TargetMode="External"/><Relationship Id="rId5" Type="http://schemas.openxmlformats.org/officeDocument/2006/relationships/hyperlink" Target="http://tam.to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thien.ht" TargetMode="External"/><Relationship Id="rId2" Type="http://schemas.openxmlformats.org/officeDocument/2006/relationships/hyperlink" Target="http://nam.np" TargetMode="External"/><Relationship Id="rId3" Type="http://schemas.openxmlformats.org/officeDocument/2006/relationships/hyperlink" Target="http://thai.ps" TargetMode="External"/><Relationship Id="rId4" Type="http://schemas.openxmlformats.org/officeDocument/2006/relationships/hyperlink" Target="http://tam.to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4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5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6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Row="1"/>
  <cols>
    <col customWidth="1" hidden="1" min="1" max="1" width="6.13"/>
    <col customWidth="1" min="2" max="2" width="6.13"/>
    <col customWidth="1" min="3" max="3" width="7.63"/>
    <col customWidth="1" min="4" max="4" width="24.75"/>
    <col customWidth="1" min="5" max="5" width="15.88"/>
    <col customWidth="1" hidden="1" min="6" max="26" width="4.75"/>
    <col customWidth="1" min="27" max="72" width="4.75"/>
  </cols>
  <sheetData>
    <row r="1">
      <c r="A1" s="1"/>
      <c r="B1" s="2" t="s">
        <v>0</v>
      </c>
      <c r="C1" s="1" t="s">
        <v>1</v>
      </c>
      <c r="D1" s="3" t="s">
        <v>2</v>
      </c>
      <c r="E1" s="4" t="s">
        <v>3</v>
      </c>
      <c r="F1" s="5">
        <v>46057.0</v>
      </c>
      <c r="G1" s="5">
        <v>46058.0</v>
      </c>
      <c r="H1" s="5">
        <v>46059.0</v>
      </c>
      <c r="I1" s="5">
        <v>46060.0</v>
      </c>
      <c r="J1" s="5">
        <v>46061.0</v>
      </c>
      <c r="K1" s="6">
        <v>46062.0</v>
      </c>
      <c r="L1" s="6">
        <v>46063.0</v>
      </c>
      <c r="M1" s="6">
        <v>46064.0</v>
      </c>
      <c r="N1" s="6">
        <v>46065.0</v>
      </c>
      <c r="O1" s="6">
        <v>46066.0</v>
      </c>
      <c r="P1" s="6">
        <v>46067.0</v>
      </c>
      <c r="Q1" s="6">
        <v>46068.0</v>
      </c>
      <c r="R1" s="7">
        <v>46069.0</v>
      </c>
      <c r="S1" s="7">
        <v>46070.0</v>
      </c>
      <c r="T1" s="7">
        <v>46071.0</v>
      </c>
      <c r="U1" s="7">
        <v>46072.0</v>
      </c>
      <c r="V1" s="7">
        <v>46073.0</v>
      </c>
      <c r="W1" s="6">
        <v>46074.0</v>
      </c>
      <c r="X1" s="6">
        <v>46075.0</v>
      </c>
      <c r="Y1" s="6">
        <v>46076.0</v>
      </c>
      <c r="Z1" s="6">
        <v>46077.0</v>
      </c>
      <c r="AA1" s="6">
        <v>46078.0</v>
      </c>
      <c r="AB1" s="6">
        <v>46079.0</v>
      </c>
      <c r="AC1" s="6">
        <v>46080.0</v>
      </c>
      <c r="AD1" s="6">
        <v>46081.0</v>
      </c>
      <c r="AE1" s="6">
        <v>46082.0</v>
      </c>
      <c r="AF1" s="6">
        <v>46083.0</v>
      </c>
      <c r="AG1" s="6">
        <v>46084.0</v>
      </c>
      <c r="AH1" s="6">
        <v>46085.0</v>
      </c>
      <c r="AI1" s="6">
        <v>46086.0</v>
      </c>
      <c r="AJ1" s="6">
        <v>46087.0</v>
      </c>
      <c r="AK1" s="6">
        <v>46088.0</v>
      </c>
      <c r="AL1" s="6">
        <v>46089.0</v>
      </c>
      <c r="AM1" s="6">
        <v>46090.0</v>
      </c>
      <c r="AN1" s="6">
        <v>46091.0</v>
      </c>
      <c r="AO1" s="6">
        <v>46092.0</v>
      </c>
      <c r="AP1" s="6">
        <v>46093.0</v>
      </c>
      <c r="AQ1" s="6">
        <v>46094.0</v>
      </c>
      <c r="AR1" s="6">
        <v>46095.0</v>
      </c>
      <c r="AS1" s="6">
        <v>46096.0</v>
      </c>
      <c r="AT1" s="6">
        <v>46097.0</v>
      </c>
      <c r="AU1" s="6">
        <v>46098.0</v>
      </c>
      <c r="AV1" s="6">
        <v>46099.0</v>
      </c>
      <c r="AW1" s="6">
        <v>46100.0</v>
      </c>
      <c r="AX1" s="6">
        <v>46101.0</v>
      </c>
      <c r="AY1" s="6">
        <v>46102.0</v>
      </c>
      <c r="AZ1" s="6">
        <v>46103.0</v>
      </c>
      <c r="BA1" s="6">
        <v>46104.0</v>
      </c>
      <c r="BB1" s="6">
        <v>46105.0</v>
      </c>
      <c r="BC1" s="6">
        <v>46106.0</v>
      </c>
      <c r="BD1" s="6">
        <v>46107.0</v>
      </c>
      <c r="BE1" s="6">
        <v>46108.0</v>
      </c>
      <c r="BF1" s="6">
        <v>46109.0</v>
      </c>
      <c r="BG1" s="6">
        <v>46110.0</v>
      </c>
      <c r="BH1" s="6">
        <v>46111.0</v>
      </c>
      <c r="BI1" s="6">
        <v>46112.0</v>
      </c>
      <c r="BJ1" s="6">
        <v>46113.0</v>
      </c>
      <c r="BK1" s="6">
        <v>46114.0</v>
      </c>
      <c r="BL1" s="6">
        <v>46115.0</v>
      </c>
      <c r="BM1" s="8"/>
      <c r="BN1" s="9" t="s">
        <v>4</v>
      </c>
      <c r="BO1" s="3" t="s">
        <v>5</v>
      </c>
      <c r="BP1" s="3" t="s">
        <v>6</v>
      </c>
      <c r="BQ1" s="3" t="s">
        <v>7</v>
      </c>
      <c r="BR1" s="3" t="s">
        <v>8</v>
      </c>
      <c r="BS1" s="3" t="s">
        <v>9</v>
      </c>
      <c r="BT1" s="1" t="s">
        <v>10</v>
      </c>
    </row>
    <row r="2">
      <c r="A2" s="1"/>
      <c r="B2" s="1" t="s">
        <v>0</v>
      </c>
      <c r="C2" s="1" t="s">
        <v>11</v>
      </c>
      <c r="D2" s="10"/>
      <c r="E2" s="11"/>
      <c r="F2" s="12" t="str">
        <f t="shared" ref="F2:BL2" si="1">CHOOSE(WEEKDAY(F1),"Sun","Mon","Tue","Wed","Thu","Fri","Sat")</f>
        <v>Wed</v>
      </c>
      <c r="G2" s="12" t="str">
        <f t="shared" si="1"/>
        <v>Thu</v>
      </c>
      <c r="H2" s="12" t="str">
        <f t="shared" si="1"/>
        <v>Fri</v>
      </c>
      <c r="I2" s="12" t="str">
        <f t="shared" si="1"/>
        <v>Sat</v>
      </c>
      <c r="J2" s="12" t="str">
        <f t="shared" si="1"/>
        <v>Sun</v>
      </c>
      <c r="K2" s="13" t="str">
        <f t="shared" si="1"/>
        <v>Mon</v>
      </c>
      <c r="L2" s="13" t="str">
        <f t="shared" si="1"/>
        <v>Tue</v>
      </c>
      <c r="M2" s="13" t="str">
        <f t="shared" si="1"/>
        <v>Wed</v>
      </c>
      <c r="N2" s="13" t="str">
        <f t="shared" si="1"/>
        <v>Thu</v>
      </c>
      <c r="O2" s="13" t="str">
        <f t="shared" si="1"/>
        <v>Fri</v>
      </c>
      <c r="P2" s="13" t="str">
        <f t="shared" si="1"/>
        <v>Sat</v>
      </c>
      <c r="Q2" s="13" t="str">
        <f t="shared" si="1"/>
        <v>Sun</v>
      </c>
      <c r="R2" s="13" t="str">
        <f t="shared" si="1"/>
        <v>Mon</v>
      </c>
      <c r="S2" s="13" t="str">
        <f t="shared" si="1"/>
        <v>Tue</v>
      </c>
      <c r="T2" s="13" t="str">
        <f t="shared" si="1"/>
        <v>Wed</v>
      </c>
      <c r="U2" s="13" t="str">
        <f t="shared" si="1"/>
        <v>Thu</v>
      </c>
      <c r="V2" s="13" t="str">
        <f t="shared" si="1"/>
        <v>Fri</v>
      </c>
      <c r="W2" s="13" t="str">
        <f t="shared" si="1"/>
        <v>Sat</v>
      </c>
      <c r="X2" s="13" t="str">
        <f t="shared" si="1"/>
        <v>Sun</v>
      </c>
      <c r="Y2" s="13" t="str">
        <f t="shared" si="1"/>
        <v>Mon</v>
      </c>
      <c r="Z2" s="13" t="str">
        <f t="shared" si="1"/>
        <v>Tue</v>
      </c>
      <c r="AA2" s="13" t="str">
        <f t="shared" si="1"/>
        <v>Wed</v>
      </c>
      <c r="AB2" s="13" t="str">
        <f t="shared" si="1"/>
        <v>Thu</v>
      </c>
      <c r="AC2" s="13" t="str">
        <f t="shared" si="1"/>
        <v>Fri</v>
      </c>
      <c r="AD2" s="13" t="str">
        <f t="shared" si="1"/>
        <v>Sat</v>
      </c>
      <c r="AE2" s="13" t="str">
        <f t="shared" si="1"/>
        <v>Sun</v>
      </c>
      <c r="AF2" s="13" t="str">
        <f t="shared" si="1"/>
        <v>Mon</v>
      </c>
      <c r="AG2" s="13" t="str">
        <f t="shared" si="1"/>
        <v>Tue</v>
      </c>
      <c r="AH2" s="13" t="str">
        <f t="shared" si="1"/>
        <v>Wed</v>
      </c>
      <c r="AI2" s="13" t="str">
        <f t="shared" si="1"/>
        <v>Thu</v>
      </c>
      <c r="AJ2" s="13" t="str">
        <f t="shared" si="1"/>
        <v>Fri</v>
      </c>
      <c r="AK2" s="13" t="str">
        <f t="shared" si="1"/>
        <v>Sat</v>
      </c>
      <c r="AL2" s="13" t="str">
        <f t="shared" si="1"/>
        <v>Sun</v>
      </c>
      <c r="AM2" s="13" t="str">
        <f t="shared" si="1"/>
        <v>Mon</v>
      </c>
      <c r="AN2" s="13" t="str">
        <f t="shared" si="1"/>
        <v>Tue</v>
      </c>
      <c r="AO2" s="13" t="str">
        <f t="shared" si="1"/>
        <v>Wed</v>
      </c>
      <c r="AP2" s="13" t="str">
        <f t="shared" si="1"/>
        <v>Thu</v>
      </c>
      <c r="AQ2" s="13" t="str">
        <f t="shared" si="1"/>
        <v>Fri</v>
      </c>
      <c r="AR2" s="13" t="str">
        <f t="shared" si="1"/>
        <v>Sat</v>
      </c>
      <c r="AS2" s="13" t="str">
        <f t="shared" si="1"/>
        <v>Sun</v>
      </c>
      <c r="AT2" s="13" t="str">
        <f t="shared" si="1"/>
        <v>Mon</v>
      </c>
      <c r="AU2" s="13" t="str">
        <f t="shared" si="1"/>
        <v>Tue</v>
      </c>
      <c r="AV2" s="13" t="str">
        <f t="shared" si="1"/>
        <v>Wed</v>
      </c>
      <c r="AW2" s="13" t="str">
        <f t="shared" si="1"/>
        <v>Thu</v>
      </c>
      <c r="AX2" s="13" t="str">
        <f t="shared" si="1"/>
        <v>Fri</v>
      </c>
      <c r="AY2" s="13" t="str">
        <f t="shared" si="1"/>
        <v>Sat</v>
      </c>
      <c r="AZ2" s="13" t="str">
        <f t="shared" si="1"/>
        <v>Sun</v>
      </c>
      <c r="BA2" s="13" t="str">
        <f t="shared" si="1"/>
        <v>Mon</v>
      </c>
      <c r="BB2" s="13" t="str">
        <f t="shared" si="1"/>
        <v>Tue</v>
      </c>
      <c r="BC2" s="13" t="str">
        <f t="shared" si="1"/>
        <v>Wed</v>
      </c>
      <c r="BD2" s="13" t="str">
        <f t="shared" si="1"/>
        <v>Thu</v>
      </c>
      <c r="BE2" s="13" t="str">
        <f t="shared" si="1"/>
        <v>Fri</v>
      </c>
      <c r="BF2" s="13" t="str">
        <f t="shared" si="1"/>
        <v>Sat</v>
      </c>
      <c r="BG2" s="13" t="str">
        <f t="shared" si="1"/>
        <v>Sun</v>
      </c>
      <c r="BH2" s="13" t="str">
        <f t="shared" si="1"/>
        <v>Mon</v>
      </c>
      <c r="BI2" s="13" t="str">
        <f t="shared" si="1"/>
        <v>Tue</v>
      </c>
      <c r="BJ2" s="13" t="str">
        <f t="shared" si="1"/>
        <v>Wed</v>
      </c>
      <c r="BK2" s="13" t="str">
        <f t="shared" si="1"/>
        <v>Thu</v>
      </c>
      <c r="BL2" s="13" t="str">
        <f t="shared" si="1"/>
        <v>Fri</v>
      </c>
      <c r="BM2" s="8"/>
      <c r="BN2" s="14"/>
      <c r="BO2" s="14"/>
      <c r="BP2" s="15"/>
      <c r="BQ2" s="15"/>
      <c r="BR2" s="15"/>
      <c r="BS2" s="15"/>
      <c r="BT2" s="16"/>
    </row>
    <row r="3">
      <c r="A3" s="17"/>
      <c r="B3" s="18"/>
      <c r="C3" s="19"/>
      <c r="D3" s="20"/>
      <c r="E3" s="19"/>
      <c r="F3" s="21">
        <f t="shared" ref="F3:BL3" si="2">COUNTIF(F4:F125,"&lt;&gt;0")</f>
        <v>118</v>
      </c>
      <c r="G3" s="21">
        <f t="shared" si="2"/>
        <v>118</v>
      </c>
      <c r="H3" s="21">
        <f t="shared" si="2"/>
        <v>118</v>
      </c>
      <c r="I3" s="21">
        <f t="shared" si="2"/>
        <v>67</v>
      </c>
      <c r="J3" s="21">
        <f t="shared" si="2"/>
        <v>64</v>
      </c>
      <c r="K3" s="21">
        <f t="shared" si="2"/>
        <v>103</v>
      </c>
      <c r="L3" s="21">
        <f t="shared" si="2"/>
        <v>116</v>
      </c>
      <c r="M3" s="21">
        <f t="shared" si="2"/>
        <v>112</v>
      </c>
      <c r="N3" s="21">
        <f t="shared" si="2"/>
        <v>110</v>
      </c>
      <c r="O3" s="21">
        <f t="shared" si="2"/>
        <v>102</v>
      </c>
      <c r="P3" s="21">
        <f t="shared" si="2"/>
        <v>46</v>
      </c>
      <c r="Q3" s="21">
        <f t="shared" si="2"/>
        <v>43</v>
      </c>
      <c r="R3" s="21">
        <f t="shared" si="2"/>
        <v>109</v>
      </c>
      <c r="S3" s="21">
        <f t="shared" si="2"/>
        <v>118</v>
      </c>
      <c r="T3" s="21">
        <f t="shared" si="2"/>
        <v>118</v>
      </c>
      <c r="U3" s="21">
        <f t="shared" si="2"/>
        <v>118</v>
      </c>
      <c r="V3" s="21">
        <f t="shared" si="2"/>
        <v>118</v>
      </c>
      <c r="W3" s="21">
        <f t="shared" si="2"/>
        <v>47</v>
      </c>
      <c r="X3" s="21">
        <f t="shared" si="2"/>
        <v>77</v>
      </c>
      <c r="Y3" s="21">
        <f t="shared" si="2"/>
        <v>104</v>
      </c>
      <c r="Z3" s="21">
        <f t="shared" si="2"/>
        <v>117</v>
      </c>
      <c r="AA3" s="21">
        <f t="shared" si="2"/>
        <v>117</v>
      </c>
      <c r="AB3" s="21">
        <f t="shared" si="2"/>
        <v>117</v>
      </c>
      <c r="AC3" s="21">
        <f t="shared" si="2"/>
        <v>117</v>
      </c>
      <c r="AD3" s="21">
        <f t="shared" si="2"/>
        <v>73</v>
      </c>
      <c r="AE3" s="21">
        <f t="shared" si="2"/>
        <v>59</v>
      </c>
      <c r="AF3" s="21">
        <f t="shared" si="2"/>
        <v>104</v>
      </c>
      <c r="AG3" s="21">
        <f t="shared" si="2"/>
        <v>118</v>
      </c>
      <c r="AH3" s="21">
        <f t="shared" si="2"/>
        <v>118</v>
      </c>
      <c r="AI3" s="21">
        <f t="shared" si="2"/>
        <v>118</v>
      </c>
      <c r="AJ3" s="21">
        <f t="shared" si="2"/>
        <v>118</v>
      </c>
      <c r="AK3" s="21">
        <f t="shared" si="2"/>
        <v>72</v>
      </c>
      <c r="AL3" s="21">
        <f t="shared" si="2"/>
        <v>56</v>
      </c>
      <c r="AM3" s="21">
        <f t="shared" si="2"/>
        <v>108</v>
      </c>
      <c r="AN3" s="21">
        <f t="shared" si="2"/>
        <v>118</v>
      </c>
      <c r="AO3" s="21">
        <f t="shared" si="2"/>
        <v>118</v>
      </c>
      <c r="AP3" s="21">
        <f t="shared" si="2"/>
        <v>118</v>
      </c>
      <c r="AQ3" s="21">
        <f t="shared" si="2"/>
        <v>118</v>
      </c>
      <c r="AR3" s="21">
        <f t="shared" si="2"/>
        <v>69</v>
      </c>
      <c r="AS3" s="21">
        <f t="shared" si="2"/>
        <v>61</v>
      </c>
      <c r="AT3" s="21">
        <f t="shared" si="2"/>
        <v>106</v>
      </c>
      <c r="AU3" s="21">
        <f t="shared" si="2"/>
        <v>118</v>
      </c>
      <c r="AV3" s="21">
        <f t="shared" si="2"/>
        <v>118</v>
      </c>
      <c r="AW3" s="21">
        <f t="shared" si="2"/>
        <v>118</v>
      </c>
      <c r="AX3" s="21">
        <f t="shared" si="2"/>
        <v>118</v>
      </c>
      <c r="AY3" s="21">
        <f t="shared" si="2"/>
        <v>66</v>
      </c>
      <c r="AZ3" s="21">
        <f t="shared" si="2"/>
        <v>63</v>
      </c>
      <c r="BA3" s="21">
        <f t="shared" si="2"/>
        <v>107</v>
      </c>
      <c r="BB3" s="21">
        <f t="shared" si="2"/>
        <v>118</v>
      </c>
      <c r="BC3" s="21">
        <f t="shared" si="2"/>
        <v>118</v>
      </c>
      <c r="BD3" s="21">
        <f t="shared" si="2"/>
        <v>118</v>
      </c>
      <c r="BE3" s="21">
        <f t="shared" si="2"/>
        <v>118</v>
      </c>
      <c r="BF3" s="21">
        <f t="shared" si="2"/>
        <v>67</v>
      </c>
      <c r="BG3" s="21">
        <f t="shared" si="2"/>
        <v>59</v>
      </c>
      <c r="BH3" s="21">
        <f t="shared" si="2"/>
        <v>104</v>
      </c>
      <c r="BI3" s="21">
        <f t="shared" si="2"/>
        <v>115</v>
      </c>
      <c r="BJ3" s="21">
        <f t="shared" si="2"/>
        <v>115</v>
      </c>
      <c r="BK3" s="21">
        <f t="shared" si="2"/>
        <v>115</v>
      </c>
      <c r="BL3" s="21">
        <f t="shared" si="2"/>
        <v>115</v>
      </c>
      <c r="BM3" s="22"/>
      <c r="BN3" s="22"/>
      <c r="BO3" s="22"/>
      <c r="BP3" s="22"/>
      <c r="BQ3" s="22"/>
      <c r="BR3" s="22"/>
      <c r="BS3" s="22"/>
      <c r="BT3" s="22"/>
    </row>
    <row r="4">
      <c r="A4" s="23">
        <v>1.0</v>
      </c>
      <c r="B4" s="24">
        <v>1.0</v>
      </c>
      <c r="C4" s="25" t="s">
        <v>12</v>
      </c>
      <c r="D4" s="26" t="s">
        <v>13</v>
      </c>
      <c r="E4" s="27" t="s">
        <v>14</v>
      </c>
      <c r="F4" s="28" t="s">
        <v>6</v>
      </c>
      <c r="G4" s="28" t="s">
        <v>6</v>
      </c>
      <c r="H4" s="28" t="s">
        <v>6</v>
      </c>
      <c r="I4" s="28" t="s">
        <v>6</v>
      </c>
      <c r="J4" s="29">
        <v>0.0</v>
      </c>
      <c r="K4" s="30" t="s">
        <v>10</v>
      </c>
      <c r="L4" s="30" t="s">
        <v>10</v>
      </c>
      <c r="M4" s="30" t="s">
        <v>10</v>
      </c>
      <c r="N4" s="30" t="s">
        <v>10</v>
      </c>
      <c r="O4" s="31"/>
      <c r="P4" s="31"/>
      <c r="Q4" s="29">
        <v>0.0</v>
      </c>
      <c r="R4" s="32" t="s">
        <v>15</v>
      </c>
      <c r="S4" s="32" t="s">
        <v>15</v>
      </c>
      <c r="T4" s="32" t="s">
        <v>15</v>
      </c>
      <c r="U4" s="32" t="s">
        <v>15</v>
      </c>
      <c r="V4" s="32" t="s">
        <v>15</v>
      </c>
      <c r="W4" s="29">
        <v>0.0</v>
      </c>
      <c r="X4" s="30" t="s">
        <v>10</v>
      </c>
      <c r="Y4" s="30" t="s">
        <v>10</v>
      </c>
      <c r="Z4" s="30" t="s">
        <v>10</v>
      </c>
      <c r="AA4" s="30" t="s">
        <v>10</v>
      </c>
      <c r="AB4" s="30" t="s">
        <v>10</v>
      </c>
      <c r="AC4" s="30" t="s">
        <v>10</v>
      </c>
      <c r="AD4" s="29">
        <v>0.0</v>
      </c>
      <c r="AE4" s="33" t="s">
        <v>9</v>
      </c>
      <c r="AF4" s="33" t="s">
        <v>9</v>
      </c>
      <c r="AG4" s="33" t="s">
        <v>9</v>
      </c>
      <c r="AH4" s="33" t="s">
        <v>9</v>
      </c>
      <c r="AI4" s="33" t="s">
        <v>9</v>
      </c>
      <c r="AJ4" s="34" t="s">
        <v>9</v>
      </c>
      <c r="AK4" s="34" t="s">
        <v>9</v>
      </c>
      <c r="AL4" s="29">
        <v>0.0</v>
      </c>
      <c r="AM4" s="34" t="s">
        <v>9</v>
      </c>
      <c r="AN4" s="34" t="s">
        <v>9</v>
      </c>
      <c r="AO4" s="34" t="s">
        <v>9</v>
      </c>
      <c r="AP4" s="34" t="s">
        <v>9</v>
      </c>
      <c r="AQ4" s="34" t="s">
        <v>9</v>
      </c>
      <c r="AR4" s="34" t="s">
        <v>9</v>
      </c>
      <c r="AS4" s="34" t="s">
        <v>9</v>
      </c>
      <c r="AT4" s="29">
        <v>0.0</v>
      </c>
      <c r="AU4" s="35" t="s">
        <v>8</v>
      </c>
      <c r="AV4" s="35" t="s">
        <v>8</v>
      </c>
      <c r="AW4" s="35" t="s">
        <v>8</v>
      </c>
      <c r="AX4" s="35" t="s">
        <v>8</v>
      </c>
      <c r="AY4" s="29">
        <v>0.0</v>
      </c>
      <c r="AZ4" s="35" t="s">
        <v>8</v>
      </c>
      <c r="BA4" s="35" t="s">
        <v>8</v>
      </c>
      <c r="BB4" s="35" t="s">
        <v>8</v>
      </c>
      <c r="BC4" s="35" t="s">
        <v>8</v>
      </c>
      <c r="BD4" s="35" t="s">
        <v>8</v>
      </c>
      <c r="BE4" s="35" t="s">
        <v>8</v>
      </c>
      <c r="BF4" s="35" t="s">
        <v>8</v>
      </c>
      <c r="BG4" s="29">
        <v>0.0</v>
      </c>
      <c r="BH4" s="36" t="s">
        <v>7</v>
      </c>
      <c r="BI4" s="36" t="s">
        <v>7</v>
      </c>
      <c r="BJ4" s="36" t="s">
        <v>7</v>
      </c>
      <c r="BK4" s="36" t="s">
        <v>7</v>
      </c>
      <c r="BL4" s="36" t="s">
        <v>7</v>
      </c>
      <c r="BM4" s="8"/>
      <c r="BN4" s="37">
        <f t="shared" ref="BN4:BN53" si="4">SUM(BP4:BT4)</f>
        <v>44</v>
      </c>
      <c r="BO4" s="37">
        <f t="shared" ref="BO4:BO113" si="5">COUNTIF($F4:$BM4,"0")</f>
        <v>8</v>
      </c>
      <c r="BP4" s="37">
        <f t="shared" ref="BP4:BT4" si="3">COUNTIF($F4:$BM4,BP$1)</f>
        <v>4</v>
      </c>
      <c r="BQ4" s="37">
        <f t="shared" si="3"/>
        <v>5</v>
      </c>
      <c r="BR4" s="37">
        <f t="shared" si="3"/>
        <v>11</v>
      </c>
      <c r="BS4" s="37">
        <f t="shared" si="3"/>
        <v>14</v>
      </c>
      <c r="BT4" s="37">
        <f t="shared" si="3"/>
        <v>10</v>
      </c>
    </row>
    <row r="5">
      <c r="A5" s="23">
        <v>2.0</v>
      </c>
      <c r="B5" s="24">
        <v>2.0</v>
      </c>
      <c r="C5" s="25" t="s">
        <v>12</v>
      </c>
      <c r="D5" s="26" t="s">
        <v>16</v>
      </c>
      <c r="E5" s="27" t="s">
        <v>14</v>
      </c>
      <c r="F5" s="28" t="s">
        <v>6</v>
      </c>
      <c r="G5" s="28" t="s">
        <v>6</v>
      </c>
      <c r="H5" s="28" t="s">
        <v>6</v>
      </c>
      <c r="I5" s="28" t="s">
        <v>6</v>
      </c>
      <c r="J5" s="29">
        <v>0.0</v>
      </c>
      <c r="K5" s="30" t="s">
        <v>10</v>
      </c>
      <c r="L5" s="30" t="s">
        <v>10</v>
      </c>
      <c r="M5" s="30" t="s">
        <v>10</v>
      </c>
      <c r="N5" s="30" t="s">
        <v>10</v>
      </c>
      <c r="O5" s="30" t="s">
        <v>10</v>
      </c>
      <c r="P5" s="31"/>
      <c r="Q5" s="29">
        <v>0.0</v>
      </c>
      <c r="R5" s="32" t="s">
        <v>15</v>
      </c>
      <c r="S5" s="32" t="s">
        <v>15</v>
      </c>
      <c r="T5" s="32" t="s">
        <v>15</v>
      </c>
      <c r="U5" s="32" t="s">
        <v>15</v>
      </c>
      <c r="V5" s="32" t="s">
        <v>15</v>
      </c>
      <c r="W5" s="29">
        <v>0.0</v>
      </c>
      <c r="X5" s="30" t="s">
        <v>10</v>
      </c>
      <c r="Y5" s="30" t="s">
        <v>10</v>
      </c>
      <c r="Z5" s="30" t="s">
        <v>10</v>
      </c>
      <c r="AA5" s="30" t="s">
        <v>10</v>
      </c>
      <c r="AB5" s="30" t="s">
        <v>10</v>
      </c>
      <c r="AC5" s="30" t="s">
        <v>10</v>
      </c>
      <c r="AD5" s="29">
        <v>0.0</v>
      </c>
      <c r="AE5" s="33" t="s">
        <v>9</v>
      </c>
      <c r="AF5" s="33" t="s">
        <v>9</v>
      </c>
      <c r="AG5" s="33" t="s">
        <v>9</v>
      </c>
      <c r="AH5" s="33" t="s">
        <v>9</v>
      </c>
      <c r="AI5" s="33" t="s">
        <v>9</v>
      </c>
      <c r="AJ5" s="34" t="s">
        <v>9</v>
      </c>
      <c r="AK5" s="34" t="s">
        <v>9</v>
      </c>
      <c r="AL5" s="29">
        <v>0.0</v>
      </c>
      <c r="AM5" s="34" t="s">
        <v>9</v>
      </c>
      <c r="AN5" s="34" t="s">
        <v>9</v>
      </c>
      <c r="AO5" s="34" t="s">
        <v>9</v>
      </c>
      <c r="AP5" s="34" t="s">
        <v>9</v>
      </c>
      <c r="AQ5" s="34" t="s">
        <v>9</v>
      </c>
      <c r="AR5" s="34" t="s">
        <v>9</v>
      </c>
      <c r="AS5" s="34" t="s">
        <v>9</v>
      </c>
      <c r="AT5" s="29">
        <v>0.0</v>
      </c>
      <c r="AU5" s="35" t="s">
        <v>8</v>
      </c>
      <c r="AV5" s="35" t="s">
        <v>8</v>
      </c>
      <c r="AW5" s="35" t="s">
        <v>8</v>
      </c>
      <c r="AX5" s="35" t="s">
        <v>8</v>
      </c>
      <c r="AY5" s="29">
        <v>0.0</v>
      </c>
      <c r="AZ5" s="35" t="s">
        <v>8</v>
      </c>
      <c r="BA5" s="35" t="s">
        <v>8</v>
      </c>
      <c r="BB5" s="35" t="s">
        <v>8</v>
      </c>
      <c r="BC5" s="35" t="s">
        <v>8</v>
      </c>
      <c r="BD5" s="35" t="s">
        <v>8</v>
      </c>
      <c r="BE5" s="35" t="s">
        <v>8</v>
      </c>
      <c r="BF5" s="35" t="s">
        <v>8</v>
      </c>
      <c r="BG5" s="29">
        <v>0.0</v>
      </c>
      <c r="BH5" s="36" t="s">
        <v>7</v>
      </c>
      <c r="BI5" s="36" t="s">
        <v>7</v>
      </c>
      <c r="BJ5" s="36" t="s">
        <v>7</v>
      </c>
      <c r="BK5" s="36" t="s">
        <v>7</v>
      </c>
      <c r="BL5" s="36" t="s">
        <v>7</v>
      </c>
      <c r="BM5" s="8"/>
      <c r="BN5" s="37">
        <f t="shared" si="4"/>
        <v>45</v>
      </c>
      <c r="BO5" s="37">
        <f t="shared" si="5"/>
        <v>8</v>
      </c>
      <c r="BP5" s="37">
        <f t="shared" ref="BP5:BT5" si="6">COUNTIF($F5:$BM5,BP$1)</f>
        <v>4</v>
      </c>
      <c r="BQ5" s="37">
        <f t="shared" si="6"/>
        <v>5</v>
      </c>
      <c r="BR5" s="37">
        <f t="shared" si="6"/>
        <v>11</v>
      </c>
      <c r="BS5" s="37">
        <f t="shared" si="6"/>
        <v>14</v>
      </c>
      <c r="BT5" s="37">
        <f t="shared" si="6"/>
        <v>11</v>
      </c>
    </row>
    <row r="6">
      <c r="A6" s="23">
        <v>3.0</v>
      </c>
      <c r="B6" s="24">
        <v>3.0</v>
      </c>
      <c r="C6" s="25" t="s">
        <v>12</v>
      </c>
      <c r="D6" s="26" t="s">
        <v>17</v>
      </c>
      <c r="E6" s="27" t="s">
        <v>14</v>
      </c>
      <c r="F6" s="28" t="s">
        <v>6</v>
      </c>
      <c r="G6" s="28" t="s">
        <v>6</v>
      </c>
      <c r="H6" s="28" t="s">
        <v>6</v>
      </c>
      <c r="I6" s="28" t="s">
        <v>6</v>
      </c>
      <c r="J6" s="29">
        <v>0.0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29">
        <v>0.0</v>
      </c>
      <c r="R6" s="32" t="s">
        <v>15</v>
      </c>
      <c r="S6" s="32" t="s">
        <v>15</v>
      </c>
      <c r="T6" s="32" t="s">
        <v>15</v>
      </c>
      <c r="U6" s="32" t="s">
        <v>15</v>
      </c>
      <c r="V6" s="32" t="s">
        <v>15</v>
      </c>
      <c r="W6" s="29">
        <v>0.0</v>
      </c>
      <c r="X6" s="30" t="s">
        <v>10</v>
      </c>
      <c r="Y6" s="30" t="s">
        <v>10</v>
      </c>
      <c r="Z6" s="30" t="s">
        <v>10</v>
      </c>
      <c r="AA6" s="30" t="s">
        <v>10</v>
      </c>
      <c r="AB6" s="30" t="s">
        <v>10</v>
      </c>
      <c r="AC6" s="30" t="s">
        <v>10</v>
      </c>
      <c r="AD6" s="30" t="s">
        <v>10</v>
      </c>
      <c r="AE6" s="29">
        <v>0.0</v>
      </c>
      <c r="AF6" s="33" t="s">
        <v>9</v>
      </c>
      <c r="AG6" s="33" t="s">
        <v>9</v>
      </c>
      <c r="AH6" s="33" t="s">
        <v>9</v>
      </c>
      <c r="AI6" s="33" t="s">
        <v>9</v>
      </c>
      <c r="AJ6" s="34" t="s">
        <v>9</v>
      </c>
      <c r="AK6" s="34" t="s">
        <v>9</v>
      </c>
      <c r="AL6" s="34" t="s">
        <v>9</v>
      </c>
      <c r="AM6" s="29">
        <v>0.0</v>
      </c>
      <c r="AN6" s="34" t="s">
        <v>9</v>
      </c>
      <c r="AO6" s="34" t="s">
        <v>9</v>
      </c>
      <c r="AP6" s="34" t="s">
        <v>9</v>
      </c>
      <c r="AQ6" s="34" t="s">
        <v>9</v>
      </c>
      <c r="AR6" s="34" t="s">
        <v>9</v>
      </c>
      <c r="AS6" s="34" t="s">
        <v>9</v>
      </c>
      <c r="AT6" s="29">
        <v>0.0</v>
      </c>
      <c r="AU6" s="35" t="s">
        <v>8</v>
      </c>
      <c r="AV6" s="35" t="s">
        <v>8</v>
      </c>
      <c r="AW6" s="35" t="s">
        <v>8</v>
      </c>
      <c r="AX6" s="35" t="s">
        <v>8</v>
      </c>
      <c r="AY6" s="29">
        <v>0.0</v>
      </c>
      <c r="AZ6" s="35" t="s">
        <v>8</v>
      </c>
      <c r="BA6" s="35" t="s">
        <v>8</v>
      </c>
      <c r="BB6" s="35" t="s">
        <v>8</v>
      </c>
      <c r="BC6" s="35" t="s">
        <v>8</v>
      </c>
      <c r="BD6" s="35" t="s">
        <v>8</v>
      </c>
      <c r="BE6" s="35" t="s">
        <v>8</v>
      </c>
      <c r="BF6" s="35" t="s">
        <v>8</v>
      </c>
      <c r="BG6" s="29">
        <v>0.0</v>
      </c>
      <c r="BH6" s="36" t="s">
        <v>7</v>
      </c>
      <c r="BI6" s="36" t="s">
        <v>7</v>
      </c>
      <c r="BJ6" s="36" t="s">
        <v>7</v>
      </c>
      <c r="BK6" s="36" t="s">
        <v>7</v>
      </c>
      <c r="BL6" s="36" t="s">
        <v>7</v>
      </c>
      <c r="BM6" s="8"/>
      <c r="BN6" s="37">
        <f t="shared" si="4"/>
        <v>46</v>
      </c>
      <c r="BO6" s="37">
        <f t="shared" si="5"/>
        <v>8</v>
      </c>
      <c r="BP6" s="37">
        <f t="shared" ref="BP6:BT6" si="7">COUNTIF($F6:$BM6,BP$1)</f>
        <v>4</v>
      </c>
      <c r="BQ6" s="37">
        <f t="shared" si="7"/>
        <v>5</v>
      </c>
      <c r="BR6" s="37">
        <f t="shared" si="7"/>
        <v>11</v>
      </c>
      <c r="BS6" s="37">
        <f t="shared" si="7"/>
        <v>13</v>
      </c>
      <c r="BT6" s="37">
        <f t="shared" si="7"/>
        <v>13</v>
      </c>
    </row>
    <row r="7">
      <c r="A7" s="23">
        <v>4.0</v>
      </c>
      <c r="B7" s="24">
        <v>4.0</v>
      </c>
      <c r="C7" s="25" t="s">
        <v>12</v>
      </c>
      <c r="D7" s="26" t="s">
        <v>18</v>
      </c>
      <c r="E7" s="27" t="s">
        <v>14</v>
      </c>
      <c r="F7" s="28" t="s">
        <v>6</v>
      </c>
      <c r="G7" s="28" t="s">
        <v>6</v>
      </c>
      <c r="H7" s="28" t="s">
        <v>6</v>
      </c>
      <c r="I7" s="28" t="s">
        <v>6</v>
      </c>
      <c r="J7" s="29">
        <v>0.0</v>
      </c>
      <c r="K7" s="30" t="s">
        <v>10</v>
      </c>
      <c r="L7" s="30" t="s">
        <v>10</v>
      </c>
      <c r="M7" s="30" t="s">
        <v>10</v>
      </c>
      <c r="N7" s="30" t="s">
        <v>10</v>
      </c>
      <c r="O7" s="30" t="s">
        <v>10</v>
      </c>
      <c r="P7" s="30" t="s">
        <v>10</v>
      </c>
      <c r="Q7" s="29">
        <v>0.0</v>
      </c>
      <c r="R7" s="30" t="s">
        <v>10</v>
      </c>
      <c r="S7" s="32" t="s">
        <v>15</v>
      </c>
      <c r="T7" s="30" t="s">
        <v>10</v>
      </c>
      <c r="U7" s="30" t="s">
        <v>10</v>
      </c>
      <c r="V7" s="30" t="s">
        <v>10</v>
      </c>
      <c r="W7" s="30" t="s">
        <v>10</v>
      </c>
      <c r="X7" s="29">
        <v>0.0</v>
      </c>
      <c r="Y7" s="30" t="s">
        <v>10</v>
      </c>
      <c r="Z7" s="30" t="s">
        <v>10</v>
      </c>
      <c r="AA7" s="30" t="s">
        <v>10</v>
      </c>
      <c r="AB7" s="30" t="s">
        <v>10</v>
      </c>
      <c r="AC7" s="30" t="s">
        <v>10</v>
      </c>
      <c r="AD7" s="30" t="s">
        <v>10</v>
      </c>
      <c r="AE7" s="29">
        <v>0.0</v>
      </c>
      <c r="AF7" s="33" t="s">
        <v>9</v>
      </c>
      <c r="AG7" s="33" t="s">
        <v>9</v>
      </c>
      <c r="AH7" s="33" t="s">
        <v>9</v>
      </c>
      <c r="AI7" s="33" t="s">
        <v>9</v>
      </c>
      <c r="AJ7" s="34" t="s">
        <v>9</v>
      </c>
      <c r="AK7" s="34" t="s">
        <v>9</v>
      </c>
      <c r="AL7" s="29">
        <v>0.0</v>
      </c>
      <c r="AM7" s="34" t="s">
        <v>9</v>
      </c>
      <c r="AN7" s="34" t="s">
        <v>9</v>
      </c>
      <c r="AO7" s="34" t="s">
        <v>9</v>
      </c>
      <c r="AP7" s="34" t="s">
        <v>9</v>
      </c>
      <c r="AQ7" s="34" t="s">
        <v>9</v>
      </c>
      <c r="AR7" s="34" t="s">
        <v>9</v>
      </c>
      <c r="AS7" s="34" t="s">
        <v>9</v>
      </c>
      <c r="AT7" s="29">
        <v>0.0</v>
      </c>
      <c r="AU7" s="35" t="s">
        <v>8</v>
      </c>
      <c r="AV7" s="35" t="s">
        <v>8</v>
      </c>
      <c r="AW7" s="35" t="s">
        <v>8</v>
      </c>
      <c r="AX7" s="35" t="s">
        <v>8</v>
      </c>
      <c r="AY7" s="29">
        <v>0.0</v>
      </c>
      <c r="AZ7" s="35" t="s">
        <v>8</v>
      </c>
      <c r="BA7" s="35" t="s">
        <v>8</v>
      </c>
      <c r="BB7" s="35" t="s">
        <v>8</v>
      </c>
      <c r="BC7" s="35" t="s">
        <v>8</v>
      </c>
      <c r="BD7" s="35" t="s">
        <v>8</v>
      </c>
      <c r="BE7" s="35" t="s">
        <v>8</v>
      </c>
      <c r="BF7" s="35" t="s">
        <v>8</v>
      </c>
      <c r="BG7" s="29">
        <v>0.0</v>
      </c>
      <c r="BH7" s="36" t="s">
        <v>7</v>
      </c>
      <c r="BI7" s="36" t="s">
        <v>7</v>
      </c>
      <c r="BJ7" s="36" t="s">
        <v>7</v>
      </c>
      <c r="BK7" s="36" t="s">
        <v>7</v>
      </c>
      <c r="BL7" s="36" t="s">
        <v>7</v>
      </c>
      <c r="BM7" s="8"/>
      <c r="BN7" s="37">
        <f t="shared" si="4"/>
        <v>50</v>
      </c>
      <c r="BO7" s="37">
        <f t="shared" si="5"/>
        <v>8</v>
      </c>
      <c r="BP7" s="37">
        <f t="shared" ref="BP7:BT7" si="8">COUNTIF($F7:$BM7,BP$1)</f>
        <v>4</v>
      </c>
      <c r="BQ7" s="37">
        <f t="shared" si="8"/>
        <v>5</v>
      </c>
      <c r="BR7" s="37">
        <f t="shared" si="8"/>
        <v>11</v>
      </c>
      <c r="BS7" s="37">
        <f t="shared" si="8"/>
        <v>13</v>
      </c>
      <c r="BT7" s="37">
        <f t="shared" si="8"/>
        <v>17</v>
      </c>
    </row>
    <row r="8">
      <c r="A8" s="23">
        <v>5.0</v>
      </c>
      <c r="B8" s="24">
        <v>5.0</v>
      </c>
      <c r="C8" s="25" t="s">
        <v>12</v>
      </c>
      <c r="D8" s="26" t="s">
        <v>19</v>
      </c>
      <c r="E8" s="27" t="s">
        <v>14</v>
      </c>
      <c r="F8" s="28" t="s">
        <v>6</v>
      </c>
      <c r="G8" s="28" t="s">
        <v>6</v>
      </c>
      <c r="H8" s="28" t="s">
        <v>6</v>
      </c>
      <c r="I8" s="28" t="s">
        <v>6</v>
      </c>
      <c r="J8" s="29">
        <v>0.0</v>
      </c>
      <c r="K8" s="30" t="s">
        <v>10</v>
      </c>
      <c r="L8" s="30" t="s">
        <v>10</v>
      </c>
      <c r="M8" s="30" t="s">
        <v>10</v>
      </c>
      <c r="N8" s="30" t="s">
        <v>10</v>
      </c>
      <c r="O8" s="30" t="s">
        <v>10</v>
      </c>
      <c r="P8" s="29">
        <v>0.0</v>
      </c>
      <c r="Q8" s="33" t="s">
        <v>9</v>
      </c>
      <c r="R8" s="33" t="s">
        <v>9</v>
      </c>
      <c r="S8" s="33" t="s">
        <v>9</v>
      </c>
      <c r="T8" s="33" t="s">
        <v>9</v>
      </c>
      <c r="U8" s="33" t="s">
        <v>9</v>
      </c>
      <c r="V8" s="33" t="s">
        <v>9</v>
      </c>
      <c r="W8" s="29">
        <v>0.0</v>
      </c>
      <c r="X8" s="33" t="s">
        <v>9</v>
      </c>
      <c r="Y8" s="33" t="s">
        <v>9</v>
      </c>
      <c r="Z8" s="33" t="s">
        <v>9</v>
      </c>
      <c r="AA8" s="33" t="s">
        <v>9</v>
      </c>
      <c r="AB8" s="33" t="s">
        <v>9</v>
      </c>
      <c r="AC8" s="33" t="s">
        <v>9</v>
      </c>
      <c r="AD8" s="33" t="s">
        <v>9</v>
      </c>
      <c r="AE8" s="29">
        <v>0.0</v>
      </c>
      <c r="AF8" s="33" t="s">
        <v>9</v>
      </c>
      <c r="AG8" s="33" t="s">
        <v>9</v>
      </c>
      <c r="AH8" s="33" t="s">
        <v>9</v>
      </c>
      <c r="AI8" s="33" t="s">
        <v>9</v>
      </c>
      <c r="AJ8" s="34" t="s">
        <v>9</v>
      </c>
      <c r="AK8" s="34" t="s">
        <v>9</v>
      </c>
      <c r="AL8" s="29">
        <v>0.0</v>
      </c>
      <c r="AM8" s="34" t="s">
        <v>9</v>
      </c>
      <c r="AN8" s="34" t="s">
        <v>9</v>
      </c>
      <c r="AO8" s="34" t="s">
        <v>9</v>
      </c>
      <c r="AP8" s="34" t="s">
        <v>9</v>
      </c>
      <c r="AQ8" s="34" t="s">
        <v>9</v>
      </c>
      <c r="AR8" s="34" t="s">
        <v>9</v>
      </c>
      <c r="AS8" s="34" t="s">
        <v>9</v>
      </c>
      <c r="AT8" s="29">
        <v>0.0</v>
      </c>
      <c r="AU8" s="35" t="s">
        <v>8</v>
      </c>
      <c r="AV8" s="35" t="s">
        <v>8</v>
      </c>
      <c r="AW8" s="35" t="s">
        <v>8</v>
      </c>
      <c r="AX8" s="35" t="s">
        <v>8</v>
      </c>
      <c r="AY8" s="29">
        <v>0.0</v>
      </c>
      <c r="AZ8" s="35" t="s">
        <v>8</v>
      </c>
      <c r="BA8" s="35" t="s">
        <v>8</v>
      </c>
      <c r="BB8" s="35" t="s">
        <v>8</v>
      </c>
      <c r="BC8" s="35" t="s">
        <v>8</v>
      </c>
      <c r="BD8" s="35" t="s">
        <v>8</v>
      </c>
      <c r="BE8" s="35" t="s">
        <v>8</v>
      </c>
      <c r="BF8" s="35" t="s">
        <v>8</v>
      </c>
      <c r="BG8" s="29">
        <v>0.0</v>
      </c>
      <c r="BH8" s="36" t="s">
        <v>7</v>
      </c>
      <c r="BI8" s="36" t="s">
        <v>7</v>
      </c>
      <c r="BJ8" s="36" t="s">
        <v>7</v>
      </c>
      <c r="BK8" s="36" t="s">
        <v>7</v>
      </c>
      <c r="BL8" s="36" t="s">
        <v>7</v>
      </c>
      <c r="BM8" s="8"/>
      <c r="BN8" s="37">
        <f t="shared" si="4"/>
        <v>51</v>
      </c>
      <c r="BO8" s="37">
        <f t="shared" si="5"/>
        <v>8</v>
      </c>
      <c r="BP8" s="37">
        <f t="shared" ref="BP8:BT8" si="9">COUNTIF($F8:$BM8,BP$1)</f>
        <v>4</v>
      </c>
      <c r="BQ8" s="37">
        <f t="shared" si="9"/>
        <v>5</v>
      </c>
      <c r="BR8" s="37">
        <f t="shared" si="9"/>
        <v>11</v>
      </c>
      <c r="BS8" s="37">
        <f t="shared" si="9"/>
        <v>26</v>
      </c>
      <c r="BT8" s="37">
        <f t="shared" si="9"/>
        <v>5</v>
      </c>
    </row>
    <row r="9">
      <c r="A9" s="23">
        <v>6.0</v>
      </c>
      <c r="B9" s="24">
        <v>6.0</v>
      </c>
      <c r="C9" s="25" t="s">
        <v>20</v>
      </c>
      <c r="D9" s="26" t="s">
        <v>21</v>
      </c>
      <c r="E9" s="27" t="s">
        <v>14</v>
      </c>
      <c r="F9" s="30" t="s">
        <v>10</v>
      </c>
      <c r="G9" s="30" t="s">
        <v>10</v>
      </c>
      <c r="H9" s="30" t="s">
        <v>10</v>
      </c>
      <c r="I9" s="29">
        <v>0.0</v>
      </c>
      <c r="J9" s="30" t="s">
        <v>10</v>
      </c>
      <c r="K9" s="30" t="s">
        <v>10</v>
      </c>
      <c r="L9" s="30" t="s">
        <v>10</v>
      </c>
      <c r="M9" s="30" t="s">
        <v>10</v>
      </c>
      <c r="N9" s="30" t="s">
        <v>10</v>
      </c>
      <c r="O9" s="31"/>
      <c r="P9" s="31"/>
      <c r="Q9" s="29">
        <v>0.0</v>
      </c>
      <c r="R9" s="32" t="s">
        <v>15</v>
      </c>
      <c r="S9" s="32" t="s">
        <v>15</v>
      </c>
      <c r="T9" s="30" t="s">
        <v>10</v>
      </c>
      <c r="U9" s="30" t="s">
        <v>10</v>
      </c>
      <c r="V9" s="30" t="s">
        <v>10</v>
      </c>
      <c r="W9" s="29">
        <v>0.0</v>
      </c>
      <c r="X9" s="33" t="s">
        <v>9</v>
      </c>
      <c r="Y9" s="33" t="s">
        <v>9</v>
      </c>
      <c r="Z9" s="33" t="s">
        <v>9</v>
      </c>
      <c r="AA9" s="33" t="s">
        <v>9</v>
      </c>
      <c r="AB9" s="33" t="s">
        <v>9</v>
      </c>
      <c r="AC9" s="33" t="s">
        <v>9</v>
      </c>
      <c r="AD9" s="33" t="s">
        <v>9</v>
      </c>
      <c r="AE9" s="29">
        <v>0.0</v>
      </c>
      <c r="AF9" s="33" t="s">
        <v>9</v>
      </c>
      <c r="AG9" s="33" t="s">
        <v>9</v>
      </c>
      <c r="AH9" s="33" t="s">
        <v>9</v>
      </c>
      <c r="AI9" s="33" t="s">
        <v>9</v>
      </c>
      <c r="AJ9" s="34" t="s">
        <v>9</v>
      </c>
      <c r="AK9" s="34" t="s">
        <v>9</v>
      </c>
      <c r="AL9" s="34" t="s">
        <v>9</v>
      </c>
      <c r="AM9" s="29">
        <v>0.0</v>
      </c>
      <c r="AN9" s="35" t="s">
        <v>8</v>
      </c>
      <c r="AO9" s="35" t="s">
        <v>8</v>
      </c>
      <c r="AP9" s="35" t="s">
        <v>8</v>
      </c>
      <c r="AQ9" s="35" t="s">
        <v>8</v>
      </c>
      <c r="AR9" s="29">
        <v>0.0</v>
      </c>
      <c r="AS9" s="35" t="s">
        <v>8</v>
      </c>
      <c r="AT9" s="35" t="s">
        <v>8</v>
      </c>
      <c r="AU9" s="35" t="s">
        <v>8</v>
      </c>
      <c r="AV9" s="35" t="s">
        <v>8</v>
      </c>
      <c r="AW9" s="35" t="s">
        <v>8</v>
      </c>
      <c r="AX9" s="35" t="s">
        <v>8</v>
      </c>
      <c r="AY9" s="35" t="s">
        <v>8</v>
      </c>
      <c r="AZ9" s="29">
        <v>0.0</v>
      </c>
      <c r="BA9" s="36" t="s">
        <v>7</v>
      </c>
      <c r="BB9" s="36" t="s">
        <v>7</v>
      </c>
      <c r="BC9" s="36" t="s">
        <v>7</v>
      </c>
      <c r="BD9" s="36" t="s">
        <v>7</v>
      </c>
      <c r="BE9" s="36" t="s">
        <v>7</v>
      </c>
      <c r="BF9" s="36" t="s">
        <v>7</v>
      </c>
      <c r="BG9" s="29">
        <v>0.0</v>
      </c>
      <c r="BH9" s="38" t="s">
        <v>10</v>
      </c>
      <c r="BI9" s="38" t="s">
        <v>10</v>
      </c>
      <c r="BJ9" s="38" t="s">
        <v>10</v>
      </c>
      <c r="BK9" s="38" t="s">
        <v>10</v>
      </c>
      <c r="BL9" s="38" t="s">
        <v>10</v>
      </c>
      <c r="BM9" s="8"/>
      <c r="BN9" s="37">
        <f t="shared" si="4"/>
        <v>47</v>
      </c>
      <c r="BO9" s="37">
        <f t="shared" si="5"/>
        <v>8</v>
      </c>
      <c r="BP9" s="37">
        <f t="shared" ref="BP9:BT9" si="10">COUNTIF($F9:$BM9,BP$1)</f>
        <v>0</v>
      </c>
      <c r="BQ9" s="37">
        <f t="shared" si="10"/>
        <v>6</v>
      </c>
      <c r="BR9" s="37">
        <f t="shared" si="10"/>
        <v>11</v>
      </c>
      <c r="BS9" s="37">
        <f t="shared" si="10"/>
        <v>14</v>
      </c>
      <c r="BT9" s="37">
        <f t="shared" si="10"/>
        <v>16</v>
      </c>
    </row>
    <row r="10">
      <c r="A10" s="23">
        <v>7.0</v>
      </c>
      <c r="B10" s="24">
        <v>7.0</v>
      </c>
      <c r="C10" s="25" t="s">
        <v>20</v>
      </c>
      <c r="D10" s="26" t="s">
        <v>22</v>
      </c>
      <c r="E10" s="27" t="s">
        <v>14</v>
      </c>
      <c r="F10" s="30" t="s">
        <v>10</v>
      </c>
      <c r="G10" s="30" t="s">
        <v>10</v>
      </c>
      <c r="H10" s="30" t="s">
        <v>10</v>
      </c>
      <c r="I10" s="29">
        <v>0.0</v>
      </c>
      <c r="J10" s="30" t="s">
        <v>10</v>
      </c>
      <c r="K10" s="30" t="s">
        <v>10</v>
      </c>
      <c r="L10" s="30" t="s">
        <v>10</v>
      </c>
      <c r="M10" s="30" t="s">
        <v>10</v>
      </c>
      <c r="N10" s="30" t="s">
        <v>10</v>
      </c>
      <c r="O10" s="30" t="s">
        <v>10</v>
      </c>
      <c r="P10" s="29">
        <v>0.0</v>
      </c>
      <c r="Q10" s="30" t="s">
        <v>10</v>
      </c>
      <c r="R10" s="30" t="s">
        <v>10</v>
      </c>
      <c r="S10" s="30" t="s">
        <v>10</v>
      </c>
      <c r="T10" s="32" t="s">
        <v>15</v>
      </c>
      <c r="U10" s="32" t="s">
        <v>15</v>
      </c>
      <c r="V10" s="30" t="s">
        <v>10</v>
      </c>
      <c r="W10" s="29">
        <v>0.0</v>
      </c>
      <c r="X10" s="33" t="s">
        <v>9</v>
      </c>
      <c r="Y10" s="33" t="s">
        <v>9</v>
      </c>
      <c r="Z10" s="33" t="s">
        <v>9</v>
      </c>
      <c r="AA10" s="33" t="s">
        <v>9</v>
      </c>
      <c r="AB10" s="33" t="s">
        <v>9</v>
      </c>
      <c r="AC10" s="33" t="s">
        <v>9</v>
      </c>
      <c r="AD10" s="33" t="s">
        <v>9</v>
      </c>
      <c r="AE10" s="29">
        <v>0.0</v>
      </c>
      <c r="AF10" s="33" t="s">
        <v>9</v>
      </c>
      <c r="AG10" s="33" t="s">
        <v>9</v>
      </c>
      <c r="AH10" s="33" t="s">
        <v>9</v>
      </c>
      <c r="AI10" s="33" t="s">
        <v>9</v>
      </c>
      <c r="AJ10" s="34" t="s">
        <v>9</v>
      </c>
      <c r="AK10" s="34" t="s">
        <v>9</v>
      </c>
      <c r="AL10" s="34" t="s">
        <v>9</v>
      </c>
      <c r="AM10" s="29">
        <v>0.0</v>
      </c>
      <c r="AN10" s="35" t="s">
        <v>8</v>
      </c>
      <c r="AO10" s="35" t="s">
        <v>8</v>
      </c>
      <c r="AP10" s="35" t="s">
        <v>8</v>
      </c>
      <c r="AQ10" s="35" t="s">
        <v>8</v>
      </c>
      <c r="AR10" s="29">
        <v>0.0</v>
      </c>
      <c r="AS10" s="35" t="s">
        <v>8</v>
      </c>
      <c r="AT10" s="35" t="s">
        <v>8</v>
      </c>
      <c r="AU10" s="35" t="s">
        <v>8</v>
      </c>
      <c r="AV10" s="35" t="s">
        <v>8</v>
      </c>
      <c r="AW10" s="35" t="s">
        <v>8</v>
      </c>
      <c r="AX10" s="35" t="s">
        <v>8</v>
      </c>
      <c r="AY10" s="35" t="s">
        <v>8</v>
      </c>
      <c r="AZ10" s="29">
        <v>0.0</v>
      </c>
      <c r="BA10" s="36" t="s">
        <v>7</v>
      </c>
      <c r="BB10" s="36" t="s">
        <v>7</v>
      </c>
      <c r="BC10" s="36" t="s">
        <v>7</v>
      </c>
      <c r="BD10" s="36" t="s">
        <v>7</v>
      </c>
      <c r="BE10" s="36" t="s">
        <v>7</v>
      </c>
      <c r="BF10" s="29">
        <v>0.0</v>
      </c>
      <c r="BG10" s="36" t="s">
        <v>7</v>
      </c>
      <c r="BH10" s="36" t="s">
        <v>7</v>
      </c>
      <c r="BI10" s="36" t="s">
        <v>7</v>
      </c>
      <c r="BJ10" s="36" t="s">
        <v>7</v>
      </c>
      <c r="BK10" s="36" t="s">
        <v>7</v>
      </c>
      <c r="BL10" s="36" t="s">
        <v>7</v>
      </c>
      <c r="BM10" s="8"/>
      <c r="BN10" s="37">
        <f t="shared" si="4"/>
        <v>49</v>
      </c>
      <c r="BO10" s="37">
        <f t="shared" si="5"/>
        <v>8</v>
      </c>
      <c r="BP10" s="37">
        <f t="shared" ref="BP10:BT10" si="11">COUNTIF($F10:$BM10,BP$1)</f>
        <v>0</v>
      </c>
      <c r="BQ10" s="37">
        <f t="shared" si="11"/>
        <v>11</v>
      </c>
      <c r="BR10" s="37">
        <f t="shared" si="11"/>
        <v>11</v>
      </c>
      <c r="BS10" s="37">
        <f t="shared" si="11"/>
        <v>14</v>
      </c>
      <c r="BT10" s="37">
        <f t="shared" si="11"/>
        <v>13</v>
      </c>
    </row>
    <row r="11">
      <c r="A11" s="23">
        <v>8.0</v>
      </c>
      <c r="B11" s="24">
        <v>8.0</v>
      </c>
      <c r="C11" s="25" t="s">
        <v>20</v>
      </c>
      <c r="D11" s="26" t="s">
        <v>23</v>
      </c>
      <c r="E11" s="27" t="s">
        <v>14</v>
      </c>
      <c r="F11" s="30" t="s">
        <v>10</v>
      </c>
      <c r="G11" s="30" t="s">
        <v>10</v>
      </c>
      <c r="H11" s="30" t="s">
        <v>10</v>
      </c>
      <c r="I11" s="29">
        <v>0.0</v>
      </c>
      <c r="J11" s="30" t="s">
        <v>10</v>
      </c>
      <c r="K11" s="30" t="s">
        <v>10</v>
      </c>
      <c r="L11" s="30" t="s">
        <v>10</v>
      </c>
      <c r="M11" s="30" t="s">
        <v>10</v>
      </c>
      <c r="N11" s="30" t="s">
        <v>10</v>
      </c>
      <c r="O11" s="30" t="s">
        <v>10</v>
      </c>
      <c r="P11" s="29">
        <v>0.0</v>
      </c>
      <c r="Q11" s="33" t="s">
        <v>9</v>
      </c>
      <c r="R11" s="33" t="s">
        <v>9</v>
      </c>
      <c r="S11" s="33" t="s">
        <v>9</v>
      </c>
      <c r="T11" s="33" t="s">
        <v>9</v>
      </c>
      <c r="U11" s="33" t="s">
        <v>9</v>
      </c>
      <c r="V11" s="33" t="s">
        <v>9</v>
      </c>
      <c r="W11" s="29">
        <v>0.0</v>
      </c>
      <c r="X11" s="33" t="s">
        <v>9</v>
      </c>
      <c r="Y11" s="33" t="s">
        <v>9</v>
      </c>
      <c r="Z11" s="33" t="s">
        <v>9</v>
      </c>
      <c r="AA11" s="33" t="s">
        <v>9</v>
      </c>
      <c r="AB11" s="33" t="s">
        <v>9</v>
      </c>
      <c r="AC11" s="33" t="s">
        <v>9</v>
      </c>
      <c r="AD11" s="33" t="s">
        <v>9</v>
      </c>
      <c r="AE11" s="29">
        <v>0.0</v>
      </c>
      <c r="AF11" s="33" t="s">
        <v>9</v>
      </c>
      <c r="AG11" s="33" t="s">
        <v>9</v>
      </c>
      <c r="AH11" s="33" t="s">
        <v>9</v>
      </c>
      <c r="AI11" s="33" t="s">
        <v>9</v>
      </c>
      <c r="AJ11" s="34" t="s">
        <v>9</v>
      </c>
      <c r="AK11" s="34" t="s">
        <v>9</v>
      </c>
      <c r="AL11" s="34" t="s">
        <v>9</v>
      </c>
      <c r="AM11" s="29">
        <v>0.0</v>
      </c>
      <c r="AN11" s="35" t="s">
        <v>8</v>
      </c>
      <c r="AO11" s="35" t="s">
        <v>8</v>
      </c>
      <c r="AP11" s="35" t="s">
        <v>8</v>
      </c>
      <c r="AQ11" s="35" t="s">
        <v>8</v>
      </c>
      <c r="AR11" s="29">
        <v>0.0</v>
      </c>
      <c r="AS11" s="35" t="s">
        <v>8</v>
      </c>
      <c r="AT11" s="35" t="s">
        <v>8</v>
      </c>
      <c r="AU11" s="35" t="s">
        <v>8</v>
      </c>
      <c r="AV11" s="35" t="s">
        <v>8</v>
      </c>
      <c r="AW11" s="35" t="s">
        <v>8</v>
      </c>
      <c r="AX11" s="35" t="s">
        <v>8</v>
      </c>
      <c r="AY11" s="35" t="s">
        <v>8</v>
      </c>
      <c r="AZ11" s="29">
        <v>0.0</v>
      </c>
      <c r="BA11" s="36" t="s">
        <v>7</v>
      </c>
      <c r="BB11" s="36" t="s">
        <v>7</v>
      </c>
      <c r="BC11" s="36" t="s">
        <v>7</v>
      </c>
      <c r="BD11" s="36" t="s">
        <v>7</v>
      </c>
      <c r="BE11" s="36" t="s">
        <v>7</v>
      </c>
      <c r="BF11" s="29">
        <v>0.0</v>
      </c>
      <c r="BG11" s="36" t="s">
        <v>7</v>
      </c>
      <c r="BH11" s="36" t="s">
        <v>7</v>
      </c>
      <c r="BI11" s="36" t="s">
        <v>7</v>
      </c>
      <c r="BJ11" s="36" t="s">
        <v>7</v>
      </c>
      <c r="BK11" s="36" t="s">
        <v>7</v>
      </c>
      <c r="BL11" s="36" t="s">
        <v>7</v>
      </c>
      <c r="BM11" s="8"/>
      <c r="BN11" s="37">
        <f t="shared" si="4"/>
        <v>51</v>
      </c>
      <c r="BO11" s="37">
        <f t="shared" si="5"/>
        <v>8</v>
      </c>
      <c r="BP11" s="37">
        <f t="shared" ref="BP11:BT11" si="12">COUNTIF($F11:$BM11,BP$1)</f>
        <v>0</v>
      </c>
      <c r="BQ11" s="37">
        <f t="shared" si="12"/>
        <v>11</v>
      </c>
      <c r="BR11" s="37">
        <f t="shared" si="12"/>
        <v>11</v>
      </c>
      <c r="BS11" s="37">
        <f t="shared" si="12"/>
        <v>20</v>
      </c>
      <c r="BT11" s="37">
        <f t="shared" si="12"/>
        <v>9</v>
      </c>
    </row>
    <row r="12">
      <c r="A12" s="23">
        <v>9.0</v>
      </c>
      <c r="B12" s="24">
        <v>9.0</v>
      </c>
      <c r="C12" s="25" t="s">
        <v>20</v>
      </c>
      <c r="D12" s="26" t="s">
        <v>24</v>
      </c>
      <c r="E12" s="27" t="s">
        <v>14</v>
      </c>
      <c r="F12" s="30" t="s">
        <v>10</v>
      </c>
      <c r="G12" s="30" t="s">
        <v>10</v>
      </c>
      <c r="H12" s="30" t="s">
        <v>10</v>
      </c>
      <c r="I12" s="29">
        <v>0.0</v>
      </c>
      <c r="J12" s="30" t="s">
        <v>10</v>
      </c>
      <c r="K12" s="30" t="s">
        <v>10</v>
      </c>
      <c r="L12" s="30" t="s">
        <v>10</v>
      </c>
      <c r="M12" s="30" t="s">
        <v>10</v>
      </c>
      <c r="N12" s="30" t="s">
        <v>10</v>
      </c>
      <c r="O12" s="30" t="s">
        <v>10</v>
      </c>
      <c r="P12" s="31"/>
      <c r="Q12" s="29">
        <v>0.0</v>
      </c>
      <c r="R12" s="32" t="s">
        <v>15</v>
      </c>
      <c r="S12" s="32" t="s">
        <v>15</v>
      </c>
      <c r="T12" s="32" t="s">
        <v>15</v>
      </c>
      <c r="U12" s="32" t="s">
        <v>15</v>
      </c>
      <c r="V12" s="32" t="s">
        <v>15</v>
      </c>
      <c r="W12" s="29">
        <v>0.0</v>
      </c>
      <c r="X12" s="33" t="s">
        <v>9</v>
      </c>
      <c r="Y12" s="33" t="s">
        <v>9</v>
      </c>
      <c r="Z12" s="33" t="s">
        <v>9</v>
      </c>
      <c r="AA12" s="33" t="s">
        <v>9</v>
      </c>
      <c r="AB12" s="33" t="s">
        <v>9</v>
      </c>
      <c r="AC12" s="33" t="s">
        <v>9</v>
      </c>
      <c r="AD12" s="33" t="s">
        <v>9</v>
      </c>
      <c r="AE12" s="29">
        <v>0.0</v>
      </c>
      <c r="AF12" s="33" t="s">
        <v>9</v>
      </c>
      <c r="AG12" s="33" t="s">
        <v>9</v>
      </c>
      <c r="AH12" s="33" t="s">
        <v>9</v>
      </c>
      <c r="AI12" s="33" t="s">
        <v>9</v>
      </c>
      <c r="AJ12" s="34" t="s">
        <v>9</v>
      </c>
      <c r="AK12" s="34" t="s">
        <v>9</v>
      </c>
      <c r="AL12" s="34" t="s">
        <v>9</v>
      </c>
      <c r="AM12" s="29">
        <v>0.0</v>
      </c>
      <c r="AN12" s="35" t="s">
        <v>8</v>
      </c>
      <c r="AO12" s="35" t="s">
        <v>8</v>
      </c>
      <c r="AP12" s="35" t="s">
        <v>8</v>
      </c>
      <c r="AQ12" s="35" t="s">
        <v>8</v>
      </c>
      <c r="AR12" s="29">
        <v>0.0</v>
      </c>
      <c r="AS12" s="35" t="s">
        <v>8</v>
      </c>
      <c r="AT12" s="35" t="s">
        <v>8</v>
      </c>
      <c r="AU12" s="35" t="s">
        <v>8</v>
      </c>
      <c r="AV12" s="35" t="s">
        <v>8</v>
      </c>
      <c r="AW12" s="35" t="s">
        <v>8</v>
      </c>
      <c r="AX12" s="35" t="s">
        <v>8</v>
      </c>
      <c r="AY12" s="35" t="s">
        <v>8</v>
      </c>
      <c r="AZ12" s="29">
        <v>0.0</v>
      </c>
      <c r="BA12" s="36" t="s">
        <v>7</v>
      </c>
      <c r="BB12" s="36" t="s">
        <v>7</v>
      </c>
      <c r="BC12" s="36" t="s">
        <v>7</v>
      </c>
      <c r="BD12" s="36" t="s">
        <v>7</v>
      </c>
      <c r="BE12" s="36" t="s">
        <v>7</v>
      </c>
      <c r="BF12" s="29">
        <v>0.0</v>
      </c>
      <c r="BG12" s="36" t="s">
        <v>7</v>
      </c>
      <c r="BH12" s="36" t="s">
        <v>7</v>
      </c>
      <c r="BI12" s="36" t="s">
        <v>7</v>
      </c>
      <c r="BJ12" s="36" t="s">
        <v>7</v>
      </c>
      <c r="BK12" s="36" t="s">
        <v>7</v>
      </c>
      <c r="BL12" s="36" t="s">
        <v>7</v>
      </c>
      <c r="BM12" s="8"/>
      <c r="BN12" s="37">
        <f t="shared" si="4"/>
        <v>45</v>
      </c>
      <c r="BO12" s="37">
        <f t="shared" si="5"/>
        <v>8</v>
      </c>
      <c r="BP12" s="37">
        <f t="shared" ref="BP12:BT12" si="13">COUNTIF($F12:$BM12,BP$1)</f>
        <v>0</v>
      </c>
      <c r="BQ12" s="37">
        <f t="shared" si="13"/>
        <v>11</v>
      </c>
      <c r="BR12" s="37">
        <f t="shared" si="13"/>
        <v>11</v>
      </c>
      <c r="BS12" s="37">
        <f t="shared" si="13"/>
        <v>14</v>
      </c>
      <c r="BT12" s="37">
        <f t="shared" si="13"/>
        <v>9</v>
      </c>
    </row>
    <row r="13">
      <c r="A13" s="23">
        <v>10.0</v>
      </c>
      <c r="B13" s="24">
        <v>10.0</v>
      </c>
      <c r="C13" s="25" t="s">
        <v>20</v>
      </c>
      <c r="D13" s="26" t="s">
        <v>25</v>
      </c>
      <c r="E13" s="27" t="s">
        <v>14</v>
      </c>
      <c r="F13" s="30" t="s">
        <v>10</v>
      </c>
      <c r="G13" s="30" t="s">
        <v>10</v>
      </c>
      <c r="H13" s="30" t="s">
        <v>10</v>
      </c>
      <c r="I13" s="29">
        <v>0.0</v>
      </c>
      <c r="J13" s="30" t="s">
        <v>10</v>
      </c>
      <c r="K13" s="30" t="s">
        <v>10</v>
      </c>
      <c r="L13" s="30" t="s">
        <v>10</v>
      </c>
      <c r="M13" s="30" t="s">
        <v>10</v>
      </c>
      <c r="N13" s="30" t="s">
        <v>10</v>
      </c>
      <c r="O13" s="30" t="s">
        <v>10</v>
      </c>
      <c r="P13" s="29">
        <v>0.0</v>
      </c>
      <c r="Q13" s="30" t="s">
        <v>10</v>
      </c>
      <c r="R13" s="30" t="s">
        <v>10</v>
      </c>
      <c r="S13" s="32" t="s">
        <v>15</v>
      </c>
      <c r="T13" s="32" t="s">
        <v>15</v>
      </c>
      <c r="U13" s="32" t="s">
        <v>15</v>
      </c>
      <c r="V13" s="32" t="s">
        <v>15</v>
      </c>
      <c r="W13" s="29">
        <v>0.0</v>
      </c>
      <c r="X13" s="33" t="s">
        <v>9</v>
      </c>
      <c r="Y13" s="33" t="s">
        <v>9</v>
      </c>
      <c r="Z13" s="33" t="s">
        <v>9</v>
      </c>
      <c r="AA13" s="33" t="s">
        <v>9</v>
      </c>
      <c r="AB13" s="33" t="s">
        <v>9</v>
      </c>
      <c r="AC13" s="33" t="s">
        <v>9</v>
      </c>
      <c r="AD13" s="33" t="s">
        <v>9</v>
      </c>
      <c r="AE13" s="29">
        <v>0.0</v>
      </c>
      <c r="AF13" s="33" t="s">
        <v>9</v>
      </c>
      <c r="AG13" s="33" t="s">
        <v>9</v>
      </c>
      <c r="AH13" s="33" t="s">
        <v>9</v>
      </c>
      <c r="AI13" s="33" t="s">
        <v>9</v>
      </c>
      <c r="AJ13" s="34" t="s">
        <v>9</v>
      </c>
      <c r="AK13" s="34" t="s">
        <v>9</v>
      </c>
      <c r="AL13" s="34" t="s">
        <v>9</v>
      </c>
      <c r="AM13" s="29">
        <v>0.0</v>
      </c>
      <c r="AN13" s="35" t="s">
        <v>8</v>
      </c>
      <c r="AO13" s="35" t="s">
        <v>8</v>
      </c>
      <c r="AP13" s="35" t="s">
        <v>8</v>
      </c>
      <c r="AQ13" s="35" t="s">
        <v>8</v>
      </c>
      <c r="AR13" s="29">
        <v>0.0</v>
      </c>
      <c r="AS13" s="35" t="s">
        <v>8</v>
      </c>
      <c r="AT13" s="35" t="s">
        <v>8</v>
      </c>
      <c r="AU13" s="35" t="s">
        <v>8</v>
      </c>
      <c r="AV13" s="35" t="s">
        <v>8</v>
      </c>
      <c r="AW13" s="35" t="s">
        <v>8</v>
      </c>
      <c r="AX13" s="35" t="s">
        <v>8</v>
      </c>
      <c r="AY13" s="35" t="s">
        <v>8</v>
      </c>
      <c r="AZ13" s="29">
        <v>0.0</v>
      </c>
      <c r="BA13" s="36" t="s">
        <v>7</v>
      </c>
      <c r="BB13" s="36" t="s">
        <v>7</v>
      </c>
      <c r="BC13" s="36" t="s">
        <v>7</v>
      </c>
      <c r="BD13" s="36" t="s">
        <v>7</v>
      </c>
      <c r="BE13" s="36" t="s">
        <v>7</v>
      </c>
      <c r="BF13" s="29">
        <v>0.0</v>
      </c>
      <c r="BG13" s="36" t="s">
        <v>7</v>
      </c>
      <c r="BH13" s="36" t="s">
        <v>7</v>
      </c>
      <c r="BI13" s="36" t="s">
        <v>7</v>
      </c>
      <c r="BJ13" s="36" t="s">
        <v>7</v>
      </c>
      <c r="BK13" s="36" t="s">
        <v>7</v>
      </c>
      <c r="BL13" s="36" t="s">
        <v>7</v>
      </c>
      <c r="BM13" s="8"/>
      <c r="BN13" s="37">
        <f t="shared" si="4"/>
        <v>47</v>
      </c>
      <c r="BO13" s="37">
        <f t="shared" si="5"/>
        <v>8</v>
      </c>
      <c r="BP13" s="37">
        <f t="shared" ref="BP13:BT13" si="14">COUNTIF($F13:$BM13,BP$1)</f>
        <v>0</v>
      </c>
      <c r="BQ13" s="37">
        <f t="shared" si="14"/>
        <v>11</v>
      </c>
      <c r="BR13" s="37">
        <f t="shared" si="14"/>
        <v>11</v>
      </c>
      <c r="BS13" s="37">
        <f t="shared" si="14"/>
        <v>14</v>
      </c>
      <c r="BT13" s="37">
        <f t="shared" si="14"/>
        <v>11</v>
      </c>
    </row>
    <row r="14">
      <c r="A14" s="23">
        <v>11.0</v>
      </c>
      <c r="B14" s="24">
        <v>11.0</v>
      </c>
      <c r="C14" s="25" t="s">
        <v>26</v>
      </c>
      <c r="D14" s="26" t="s">
        <v>27</v>
      </c>
      <c r="E14" s="27" t="s">
        <v>14</v>
      </c>
      <c r="F14" s="30" t="s">
        <v>10</v>
      </c>
      <c r="G14" s="30" t="s">
        <v>10</v>
      </c>
      <c r="H14" s="30" t="s">
        <v>10</v>
      </c>
      <c r="I14" s="30" t="s">
        <v>10</v>
      </c>
      <c r="J14" s="29">
        <v>0.0</v>
      </c>
      <c r="K14" s="30" t="s">
        <v>10</v>
      </c>
      <c r="L14" s="30" t="s">
        <v>10</v>
      </c>
      <c r="M14" s="30" t="s">
        <v>10</v>
      </c>
      <c r="N14" s="30" t="s">
        <v>10</v>
      </c>
      <c r="O14" s="30" t="s">
        <v>10</v>
      </c>
      <c r="P14" s="30" t="s">
        <v>10</v>
      </c>
      <c r="Q14" s="29">
        <v>0.0</v>
      </c>
      <c r="R14" s="33" t="s">
        <v>9</v>
      </c>
      <c r="S14" s="33" t="s">
        <v>9</v>
      </c>
      <c r="T14" s="33" t="s">
        <v>9</v>
      </c>
      <c r="U14" s="33" t="s">
        <v>9</v>
      </c>
      <c r="V14" s="33" t="s">
        <v>9</v>
      </c>
      <c r="W14" s="33" t="s">
        <v>9</v>
      </c>
      <c r="X14" s="29">
        <v>0.0</v>
      </c>
      <c r="Y14" s="33" t="s">
        <v>9</v>
      </c>
      <c r="Z14" s="33" t="s">
        <v>9</v>
      </c>
      <c r="AA14" s="33" t="s">
        <v>9</v>
      </c>
      <c r="AB14" s="33" t="s">
        <v>9</v>
      </c>
      <c r="AC14" s="33" t="s">
        <v>9</v>
      </c>
      <c r="AD14" s="33" t="s">
        <v>9</v>
      </c>
      <c r="AE14" s="33" t="s">
        <v>9</v>
      </c>
      <c r="AF14" s="29">
        <v>0.0</v>
      </c>
      <c r="AG14" s="39" t="s">
        <v>8</v>
      </c>
      <c r="AH14" s="39" t="s">
        <v>8</v>
      </c>
      <c r="AI14" s="39" t="s">
        <v>8</v>
      </c>
      <c r="AJ14" s="35" t="s">
        <v>8</v>
      </c>
      <c r="AK14" s="29">
        <v>0.0</v>
      </c>
      <c r="AL14" s="35" t="s">
        <v>8</v>
      </c>
      <c r="AM14" s="35" t="s">
        <v>8</v>
      </c>
      <c r="AN14" s="35" t="s">
        <v>8</v>
      </c>
      <c r="AO14" s="35" t="s">
        <v>8</v>
      </c>
      <c r="AP14" s="35" t="s">
        <v>8</v>
      </c>
      <c r="AQ14" s="35" t="s">
        <v>8</v>
      </c>
      <c r="AR14" s="35" t="s">
        <v>8</v>
      </c>
      <c r="AS14" s="29">
        <v>0.0</v>
      </c>
      <c r="AT14" s="36" t="s">
        <v>7</v>
      </c>
      <c r="AU14" s="36" t="s">
        <v>7</v>
      </c>
      <c r="AV14" s="36" t="s">
        <v>7</v>
      </c>
      <c r="AW14" s="36" t="s">
        <v>7</v>
      </c>
      <c r="AX14" s="36" t="s">
        <v>7</v>
      </c>
      <c r="AY14" s="29">
        <v>0.0</v>
      </c>
      <c r="AZ14" s="36" t="s">
        <v>7</v>
      </c>
      <c r="BA14" s="36" t="s">
        <v>7</v>
      </c>
      <c r="BB14" s="36" t="s">
        <v>7</v>
      </c>
      <c r="BC14" s="36" t="s">
        <v>7</v>
      </c>
      <c r="BD14" s="36" t="s">
        <v>7</v>
      </c>
      <c r="BE14" s="36" t="s">
        <v>7</v>
      </c>
      <c r="BF14" s="36" t="s">
        <v>7</v>
      </c>
      <c r="BG14" s="29">
        <v>0.0</v>
      </c>
      <c r="BH14" s="40" t="s">
        <v>6</v>
      </c>
      <c r="BI14" s="40" t="s">
        <v>6</v>
      </c>
      <c r="BJ14" s="40" t="s">
        <v>6</v>
      </c>
      <c r="BK14" s="40" t="s">
        <v>6</v>
      </c>
      <c r="BL14" s="40" t="s">
        <v>6</v>
      </c>
      <c r="BM14" s="8"/>
      <c r="BN14" s="37">
        <f t="shared" si="4"/>
        <v>51</v>
      </c>
      <c r="BO14" s="37">
        <f t="shared" si="5"/>
        <v>8</v>
      </c>
      <c r="BP14" s="37">
        <f t="shared" ref="BP14:BT14" si="15">COUNTIF($F14:$BM14,BP$1)</f>
        <v>5</v>
      </c>
      <c r="BQ14" s="37">
        <f t="shared" si="15"/>
        <v>12</v>
      </c>
      <c r="BR14" s="37">
        <f t="shared" si="15"/>
        <v>11</v>
      </c>
      <c r="BS14" s="37">
        <f t="shared" si="15"/>
        <v>13</v>
      </c>
      <c r="BT14" s="37">
        <f t="shared" si="15"/>
        <v>10</v>
      </c>
    </row>
    <row r="15">
      <c r="A15" s="23">
        <v>12.0</v>
      </c>
      <c r="B15" s="24">
        <v>12.0</v>
      </c>
      <c r="C15" s="25" t="s">
        <v>26</v>
      </c>
      <c r="D15" s="26" t="s">
        <v>28</v>
      </c>
      <c r="E15" s="27" t="s">
        <v>14</v>
      </c>
      <c r="F15" s="30" t="s">
        <v>10</v>
      </c>
      <c r="G15" s="30" t="s">
        <v>10</v>
      </c>
      <c r="H15" s="30" t="s">
        <v>10</v>
      </c>
      <c r="I15" s="30" t="s">
        <v>10</v>
      </c>
      <c r="J15" s="29">
        <v>0.0</v>
      </c>
      <c r="K15" s="30" t="s">
        <v>10</v>
      </c>
      <c r="L15" s="30" t="s">
        <v>10</v>
      </c>
      <c r="M15" s="30" t="s">
        <v>10</v>
      </c>
      <c r="N15" s="30" t="s">
        <v>10</v>
      </c>
      <c r="O15" s="30" t="s">
        <v>10</v>
      </c>
      <c r="P15" s="29">
        <v>0.0</v>
      </c>
      <c r="Q15" s="31"/>
      <c r="R15" s="32" t="s">
        <v>15</v>
      </c>
      <c r="S15" s="32" t="s">
        <v>15</v>
      </c>
      <c r="T15" s="32" t="s">
        <v>15</v>
      </c>
      <c r="U15" s="32" t="s">
        <v>15</v>
      </c>
      <c r="V15" s="33" t="s">
        <v>9</v>
      </c>
      <c r="W15" s="33" t="s">
        <v>9</v>
      </c>
      <c r="X15" s="29">
        <v>0.0</v>
      </c>
      <c r="Y15" s="33" t="s">
        <v>9</v>
      </c>
      <c r="Z15" s="33" t="s">
        <v>9</v>
      </c>
      <c r="AA15" s="33" t="s">
        <v>9</v>
      </c>
      <c r="AB15" s="33" t="s">
        <v>9</v>
      </c>
      <c r="AC15" s="33" t="s">
        <v>9</v>
      </c>
      <c r="AD15" s="33" t="s">
        <v>9</v>
      </c>
      <c r="AE15" s="33" t="s">
        <v>9</v>
      </c>
      <c r="AF15" s="29">
        <v>0.0</v>
      </c>
      <c r="AG15" s="39" t="s">
        <v>8</v>
      </c>
      <c r="AH15" s="39" t="s">
        <v>8</v>
      </c>
      <c r="AI15" s="39" t="s">
        <v>8</v>
      </c>
      <c r="AJ15" s="35" t="s">
        <v>8</v>
      </c>
      <c r="AK15" s="35" t="s">
        <v>8</v>
      </c>
      <c r="AL15" s="29">
        <v>0.0</v>
      </c>
      <c r="AM15" s="35" t="s">
        <v>8</v>
      </c>
      <c r="AN15" s="35" t="s">
        <v>8</v>
      </c>
      <c r="AO15" s="35" t="s">
        <v>8</v>
      </c>
      <c r="AP15" s="35" t="s">
        <v>8</v>
      </c>
      <c r="AQ15" s="35" t="s">
        <v>8</v>
      </c>
      <c r="AR15" s="35" t="s">
        <v>8</v>
      </c>
      <c r="AS15" s="29">
        <v>0.0</v>
      </c>
      <c r="AT15" s="36" t="s">
        <v>7</v>
      </c>
      <c r="AU15" s="36" t="s">
        <v>7</v>
      </c>
      <c r="AV15" s="36" t="s">
        <v>7</v>
      </c>
      <c r="AW15" s="36" t="s">
        <v>7</v>
      </c>
      <c r="AX15" s="36" t="s">
        <v>7</v>
      </c>
      <c r="AY15" s="29">
        <v>0.0</v>
      </c>
      <c r="AZ15" s="36" t="s">
        <v>7</v>
      </c>
      <c r="BA15" s="36" t="s">
        <v>7</v>
      </c>
      <c r="BB15" s="36" t="s">
        <v>7</v>
      </c>
      <c r="BC15" s="36" t="s">
        <v>7</v>
      </c>
      <c r="BD15" s="36" t="s">
        <v>7</v>
      </c>
      <c r="BE15" s="36" t="s">
        <v>7</v>
      </c>
      <c r="BF15" s="36" t="s">
        <v>7</v>
      </c>
      <c r="BG15" s="29">
        <v>0.0</v>
      </c>
      <c r="BH15" s="40" t="s">
        <v>6</v>
      </c>
      <c r="BI15" s="40" t="s">
        <v>6</v>
      </c>
      <c r="BJ15" s="40" t="s">
        <v>6</v>
      </c>
      <c r="BK15" s="40" t="s">
        <v>6</v>
      </c>
      <c r="BL15" s="40" t="s">
        <v>6</v>
      </c>
      <c r="BM15" s="8"/>
      <c r="BN15" s="37">
        <f t="shared" si="4"/>
        <v>46</v>
      </c>
      <c r="BO15" s="37">
        <f t="shared" si="5"/>
        <v>8</v>
      </c>
      <c r="BP15" s="37">
        <f t="shared" ref="BP15:BT15" si="16">COUNTIF($F15:$BM15,BP$1)</f>
        <v>5</v>
      </c>
      <c r="BQ15" s="37">
        <f t="shared" si="16"/>
        <v>12</v>
      </c>
      <c r="BR15" s="37">
        <f t="shared" si="16"/>
        <v>11</v>
      </c>
      <c r="BS15" s="37">
        <f t="shared" si="16"/>
        <v>9</v>
      </c>
      <c r="BT15" s="37">
        <f t="shared" si="16"/>
        <v>9</v>
      </c>
    </row>
    <row r="16">
      <c r="A16" s="23">
        <v>13.0</v>
      </c>
      <c r="B16" s="24">
        <v>13.0</v>
      </c>
      <c r="C16" s="25" t="s">
        <v>26</v>
      </c>
      <c r="D16" s="26" t="s">
        <v>29</v>
      </c>
      <c r="E16" s="27" t="s">
        <v>14</v>
      </c>
      <c r="F16" s="30" t="s">
        <v>10</v>
      </c>
      <c r="G16" s="30" t="s">
        <v>10</v>
      </c>
      <c r="H16" s="30" t="s">
        <v>10</v>
      </c>
      <c r="I16" s="30" t="s">
        <v>10</v>
      </c>
      <c r="J16" s="29">
        <v>0.0</v>
      </c>
      <c r="K16" s="30" t="s">
        <v>10</v>
      </c>
      <c r="L16" s="30" t="s">
        <v>10</v>
      </c>
      <c r="M16" s="30" t="s">
        <v>10</v>
      </c>
      <c r="N16" s="31"/>
      <c r="O16" s="31"/>
      <c r="P16" s="31"/>
      <c r="Q16" s="29">
        <v>0.0</v>
      </c>
      <c r="R16" s="32" t="s">
        <v>15</v>
      </c>
      <c r="S16" s="32" t="s">
        <v>15</v>
      </c>
      <c r="T16" s="32" t="s">
        <v>15</v>
      </c>
      <c r="U16" s="33" t="s">
        <v>9</v>
      </c>
      <c r="V16" s="33" t="s">
        <v>9</v>
      </c>
      <c r="W16" s="33" t="s">
        <v>9</v>
      </c>
      <c r="X16" s="29">
        <v>0.0</v>
      </c>
      <c r="Y16" s="33" t="s">
        <v>9</v>
      </c>
      <c r="Z16" s="33" t="s">
        <v>9</v>
      </c>
      <c r="AA16" s="33" t="s">
        <v>9</v>
      </c>
      <c r="AB16" s="33" t="s">
        <v>9</v>
      </c>
      <c r="AC16" s="33" t="s">
        <v>9</v>
      </c>
      <c r="AD16" s="33" t="s">
        <v>9</v>
      </c>
      <c r="AE16" s="33" t="s">
        <v>9</v>
      </c>
      <c r="AF16" s="29">
        <v>0.0</v>
      </c>
      <c r="AG16" s="39" t="s">
        <v>8</v>
      </c>
      <c r="AH16" s="39" t="s">
        <v>8</v>
      </c>
      <c r="AI16" s="39" t="s">
        <v>8</v>
      </c>
      <c r="AJ16" s="35" t="s">
        <v>8</v>
      </c>
      <c r="AK16" s="29">
        <v>0.0</v>
      </c>
      <c r="AL16" s="35" t="s">
        <v>8</v>
      </c>
      <c r="AM16" s="35" t="s">
        <v>8</v>
      </c>
      <c r="AN16" s="35" t="s">
        <v>8</v>
      </c>
      <c r="AO16" s="35" t="s">
        <v>8</v>
      </c>
      <c r="AP16" s="35" t="s">
        <v>8</v>
      </c>
      <c r="AQ16" s="35" t="s">
        <v>8</v>
      </c>
      <c r="AR16" s="35" t="s">
        <v>8</v>
      </c>
      <c r="AS16" s="29">
        <v>0.0</v>
      </c>
      <c r="AT16" s="36" t="s">
        <v>7</v>
      </c>
      <c r="AU16" s="36" t="s">
        <v>7</v>
      </c>
      <c r="AV16" s="36" t="s">
        <v>7</v>
      </c>
      <c r="AW16" s="36" t="s">
        <v>7</v>
      </c>
      <c r="AX16" s="36" t="s">
        <v>7</v>
      </c>
      <c r="AY16" s="29">
        <v>0.0</v>
      </c>
      <c r="AZ16" s="36" t="s">
        <v>7</v>
      </c>
      <c r="BA16" s="36" t="s">
        <v>7</v>
      </c>
      <c r="BB16" s="36" t="s">
        <v>7</v>
      </c>
      <c r="BC16" s="36" t="s">
        <v>7</v>
      </c>
      <c r="BD16" s="36" t="s">
        <v>7</v>
      </c>
      <c r="BE16" s="36" t="s">
        <v>7</v>
      </c>
      <c r="BF16" s="36" t="s">
        <v>7</v>
      </c>
      <c r="BG16" s="29">
        <v>0.0</v>
      </c>
      <c r="BH16" s="40" t="s">
        <v>6</v>
      </c>
      <c r="BI16" s="40" t="s">
        <v>6</v>
      </c>
      <c r="BJ16" s="40" t="s">
        <v>6</v>
      </c>
      <c r="BK16" s="40" t="s">
        <v>6</v>
      </c>
      <c r="BL16" s="40" t="s">
        <v>6</v>
      </c>
      <c r="BM16" s="8"/>
      <c r="BN16" s="37">
        <f t="shared" si="4"/>
        <v>45</v>
      </c>
      <c r="BO16" s="37">
        <f t="shared" si="5"/>
        <v>8</v>
      </c>
      <c r="BP16" s="37">
        <f t="shared" ref="BP16:BT16" si="17">COUNTIF($F16:$BM16,BP$1)</f>
        <v>5</v>
      </c>
      <c r="BQ16" s="37">
        <f t="shared" si="17"/>
        <v>12</v>
      </c>
      <c r="BR16" s="37">
        <f t="shared" si="17"/>
        <v>11</v>
      </c>
      <c r="BS16" s="37">
        <f t="shared" si="17"/>
        <v>10</v>
      </c>
      <c r="BT16" s="37">
        <f t="shared" si="17"/>
        <v>7</v>
      </c>
    </row>
    <row r="17">
      <c r="A17" s="23">
        <v>14.0</v>
      </c>
      <c r="B17" s="24">
        <v>14.0</v>
      </c>
      <c r="C17" s="25" t="s">
        <v>26</v>
      </c>
      <c r="D17" s="26" t="s">
        <v>30</v>
      </c>
      <c r="E17" s="27" t="s">
        <v>14</v>
      </c>
      <c r="F17" s="30" t="s">
        <v>10</v>
      </c>
      <c r="G17" s="30" t="s">
        <v>10</v>
      </c>
      <c r="H17" s="30" t="s">
        <v>10</v>
      </c>
      <c r="I17" s="30" t="s">
        <v>10</v>
      </c>
      <c r="J17" s="29">
        <v>0.0</v>
      </c>
      <c r="K17" s="30" t="s">
        <v>10</v>
      </c>
      <c r="L17" s="30" t="s">
        <v>10</v>
      </c>
      <c r="M17" s="30" t="s">
        <v>10</v>
      </c>
      <c r="N17" s="30" t="s">
        <v>10</v>
      </c>
      <c r="O17" s="30" t="s">
        <v>10</v>
      </c>
      <c r="P17" s="29">
        <v>0.0</v>
      </c>
      <c r="Q17" s="33" t="s">
        <v>9</v>
      </c>
      <c r="R17" s="33" t="s">
        <v>9</v>
      </c>
      <c r="S17" s="33" t="s">
        <v>9</v>
      </c>
      <c r="T17" s="33" t="s">
        <v>9</v>
      </c>
      <c r="U17" s="33" t="s">
        <v>9</v>
      </c>
      <c r="V17" s="33" t="s">
        <v>9</v>
      </c>
      <c r="W17" s="33" t="s">
        <v>9</v>
      </c>
      <c r="X17" s="29">
        <v>0.0</v>
      </c>
      <c r="Y17" s="33" t="s">
        <v>9</v>
      </c>
      <c r="Z17" s="33" t="s">
        <v>9</v>
      </c>
      <c r="AA17" s="33" t="s">
        <v>9</v>
      </c>
      <c r="AB17" s="33" t="s">
        <v>9</v>
      </c>
      <c r="AC17" s="33" t="s">
        <v>9</v>
      </c>
      <c r="AD17" s="33" t="s">
        <v>9</v>
      </c>
      <c r="AE17" s="33" t="s">
        <v>9</v>
      </c>
      <c r="AF17" s="29">
        <v>0.0</v>
      </c>
      <c r="AG17" s="39" t="s">
        <v>8</v>
      </c>
      <c r="AH17" s="39" t="s">
        <v>8</v>
      </c>
      <c r="AI17" s="39" t="s">
        <v>8</v>
      </c>
      <c r="AJ17" s="35" t="s">
        <v>8</v>
      </c>
      <c r="AK17" s="29">
        <v>0.0</v>
      </c>
      <c r="AL17" s="35" t="s">
        <v>8</v>
      </c>
      <c r="AM17" s="35" t="s">
        <v>8</v>
      </c>
      <c r="AN17" s="35" t="s">
        <v>8</v>
      </c>
      <c r="AO17" s="35" t="s">
        <v>8</v>
      </c>
      <c r="AP17" s="35" t="s">
        <v>8</v>
      </c>
      <c r="AQ17" s="35" t="s">
        <v>8</v>
      </c>
      <c r="AR17" s="35" t="s">
        <v>8</v>
      </c>
      <c r="AS17" s="29">
        <v>0.0</v>
      </c>
      <c r="AT17" s="36" t="s">
        <v>7</v>
      </c>
      <c r="AU17" s="36" t="s">
        <v>7</v>
      </c>
      <c r="AV17" s="36" t="s">
        <v>7</v>
      </c>
      <c r="AW17" s="36" t="s">
        <v>7</v>
      </c>
      <c r="AX17" s="36" t="s">
        <v>7</v>
      </c>
      <c r="AY17" s="36" t="s">
        <v>7</v>
      </c>
      <c r="AZ17" s="29">
        <v>0.0</v>
      </c>
      <c r="BA17" s="36" t="s">
        <v>7</v>
      </c>
      <c r="BB17" s="36" t="s">
        <v>7</v>
      </c>
      <c r="BC17" s="36" t="s">
        <v>7</v>
      </c>
      <c r="BD17" s="36" t="s">
        <v>7</v>
      </c>
      <c r="BE17" s="36" t="s">
        <v>7</v>
      </c>
      <c r="BF17" s="36" t="s">
        <v>7</v>
      </c>
      <c r="BG17" s="29">
        <v>0.0</v>
      </c>
      <c r="BH17" s="40" t="s">
        <v>6</v>
      </c>
      <c r="BI17" s="40" t="s">
        <v>6</v>
      </c>
      <c r="BJ17" s="40" t="s">
        <v>6</v>
      </c>
      <c r="BK17" s="40" t="s">
        <v>6</v>
      </c>
      <c r="BL17" s="40" t="s">
        <v>6</v>
      </c>
      <c r="BM17" s="8"/>
      <c r="BN17" s="37">
        <f t="shared" si="4"/>
        <v>51</v>
      </c>
      <c r="BO17" s="37">
        <f t="shared" si="5"/>
        <v>8</v>
      </c>
      <c r="BP17" s="37">
        <f t="shared" ref="BP17:BT17" si="18">COUNTIF($F17:$BM17,BP$1)</f>
        <v>5</v>
      </c>
      <c r="BQ17" s="37">
        <f t="shared" si="18"/>
        <v>12</v>
      </c>
      <c r="BR17" s="37">
        <f t="shared" si="18"/>
        <v>11</v>
      </c>
      <c r="BS17" s="37">
        <f t="shared" si="18"/>
        <v>14</v>
      </c>
      <c r="BT17" s="37">
        <f t="shared" si="18"/>
        <v>9</v>
      </c>
    </row>
    <row r="18">
      <c r="A18" s="23">
        <v>15.0</v>
      </c>
      <c r="B18" s="24">
        <v>15.0</v>
      </c>
      <c r="C18" s="25" t="s">
        <v>26</v>
      </c>
      <c r="D18" s="26" t="s">
        <v>31</v>
      </c>
      <c r="E18" s="27" t="s">
        <v>14</v>
      </c>
      <c r="F18" s="30" t="s">
        <v>10</v>
      </c>
      <c r="G18" s="30" t="s">
        <v>10</v>
      </c>
      <c r="H18" s="30" t="s">
        <v>10</v>
      </c>
      <c r="I18" s="30" t="s">
        <v>10</v>
      </c>
      <c r="J18" s="29">
        <v>0.0</v>
      </c>
      <c r="K18" s="30" t="s">
        <v>10</v>
      </c>
      <c r="L18" s="30" t="s">
        <v>10</v>
      </c>
      <c r="M18" s="30" t="s">
        <v>10</v>
      </c>
      <c r="N18" s="30" t="s">
        <v>10</v>
      </c>
      <c r="O18" s="30" t="s">
        <v>10</v>
      </c>
      <c r="P18" s="29">
        <v>0.0</v>
      </c>
      <c r="Q18" s="31"/>
      <c r="R18" s="32" t="s">
        <v>15</v>
      </c>
      <c r="S18" s="32" t="s">
        <v>15</v>
      </c>
      <c r="T18" s="32" t="s">
        <v>15</v>
      </c>
      <c r="U18" s="32" t="s">
        <v>15</v>
      </c>
      <c r="V18" s="32" t="s">
        <v>15</v>
      </c>
      <c r="W18" s="31"/>
      <c r="X18" s="29">
        <v>0.0</v>
      </c>
      <c r="Y18" s="33" t="s">
        <v>9</v>
      </c>
      <c r="Z18" s="33" t="s">
        <v>9</v>
      </c>
      <c r="AA18" s="33" t="s">
        <v>9</v>
      </c>
      <c r="AB18" s="33" t="s">
        <v>9</v>
      </c>
      <c r="AC18" s="33" t="s">
        <v>9</v>
      </c>
      <c r="AD18" s="33" t="s">
        <v>9</v>
      </c>
      <c r="AE18" s="33" t="s">
        <v>9</v>
      </c>
      <c r="AF18" s="29">
        <v>0.0</v>
      </c>
      <c r="AG18" s="39" t="s">
        <v>8</v>
      </c>
      <c r="AH18" s="39" t="s">
        <v>8</v>
      </c>
      <c r="AI18" s="39" t="s">
        <v>8</v>
      </c>
      <c r="AJ18" s="35" t="s">
        <v>8</v>
      </c>
      <c r="AK18" s="29">
        <v>0.0</v>
      </c>
      <c r="AL18" s="35" t="s">
        <v>8</v>
      </c>
      <c r="AM18" s="35" t="s">
        <v>8</v>
      </c>
      <c r="AN18" s="35" t="s">
        <v>8</v>
      </c>
      <c r="AO18" s="35" t="s">
        <v>8</v>
      </c>
      <c r="AP18" s="35" t="s">
        <v>8</v>
      </c>
      <c r="AQ18" s="35" t="s">
        <v>8</v>
      </c>
      <c r="AR18" s="35" t="s">
        <v>8</v>
      </c>
      <c r="AS18" s="29">
        <v>0.0</v>
      </c>
      <c r="AT18" s="36" t="s">
        <v>7</v>
      </c>
      <c r="AU18" s="36" t="s">
        <v>7</v>
      </c>
      <c r="AV18" s="36" t="s">
        <v>7</v>
      </c>
      <c r="AW18" s="36" t="s">
        <v>7</v>
      </c>
      <c r="AX18" s="36" t="s">
        <v>7</v>
      </c>
      <c r="AY18" s="29">
        <v>0.0</v>
      </c>
      <c r="AZ18" s="36" t="s">
        <v>7</v>
      </c>
      <c r="BA18" s="36" t="s">
        <v>7</v>
      </c>
      <c r="BB18" s="36" t="s">
        <v>7</v>
      </c>
      <c r="BC18" s="36" t="s">
        <v>7</v>
      </c>
      <c r="BD18" s="36" t="s">
        <v>7</v>
      </c>
      <c r="BE18" s="36" t="s">
        <v>7</v>
      </c>
      <c r="BF18" s="36" t="s">
        <v>7</v>
      </c>
      <c r="BG18" s="29">
        <v>0.0</v>
      </c>
      <c r="BH18" s="40" t="s">
        <v>6</v>
      </c>
      <c r="BI18" s="40" t="s">
        <v>6</v>
      </c>
      <c r="BJ18" s="40" t="s">
        <v>6</v>
      </c>
      <c r="BK18" s="40" t="s">
        <v>6</v>
      </c>
      <c r="BL18" s="40" t="s">
        <v>6</v>
      </c>
      <c r="BM18" s="8"/>
      <c r="BN18" s="37">
        <f t="shared" si="4"/>
        <v>44</v>
      </c>
      <c r="BO18" s="37">
        <f t="shared" si="5"/>
        <v>8</v>
      </c>
      <c r="BP18" s="37">
        <f t="shared" ref="BP18:BT18" si="19">COUNTIF($F18:$BM18,BP$1)</f>
        <v>5</v>
      </c>
      <c r="BQ18" s="37">
        <f t="shared" si="19"/>
        <v>12</v>
      </c>
      <c r="BR18" s="37">
        <f t="shared" si="19"/>
        <v>11</v>
      </c>
      <c r="BS18" s="37">
        <f t="shared" si="19"/>
        <v>7</v>
      </c>
      <c r="BT18" s="37">
        <f t="shared" si="19"/>
        <v>9</v>
      </c>
    </row>
    <row r="19">
      <c r="A19" s="23">
        <v>16.0</v>
      </c>
      <c r="B19" s="24">
        <v>16.0</v>
      </c>
      <c r="C19" s="25" t="s">
        <v>32</v>
      </c>
      <c r="D19" s="26" t="s">
        <v>33</v>
      </c>
      <c r="E19" s="27" t="s">
        <v>14</v>
      </c>
      <c r="F19" s="30" t="s">
        <v>10</v>
      </c>
      <c r="G19" s="30" t="s">
        <v>10</v>
      </c>
      <c r="H19" s="30" t="s">
        <v>10</v>
      </c>
      <c r="I19" s="29">
        <v>0.0</v>
      </c>
      <c r="J19" s="33" t="s">
        <v>9</v>
      </c>
      <c r="K19" s="33" t="s">
        <v>9</v>
      </c>
      <c r="L19" s="33" t="s">
        <v>9</v>
      </c>
      <c r="M19" s="33" t="s">
        <v>9</v>
      </c>
      <c r="N19" s="33" t="s">
        <v>9</v>
      </c>
      <c r="O19" s="31"/>
      <c r="P19" s="31"/>
      <c r="Q19" s="29">
        <v>0.0</v>
      </c>
      <c r="R19" s="32" t="s">
        <v>15</v>
      </c>
      <c r="S19" s="32" t="s">
        <v>15</v>
      </c>
      <c r="T19" s="32" t="s">
        <v>15</v>
      </c>
      <c r="U19" s="32" t="s">
        <v>15</v>
      </c>
      <c r="V19" s="32" t="s">
        <v>15</v>
      </c>
      <c r="W19" s="29">
        <v>0.0</v>
      </c>
      <c r="X19" s="39" t="s">
        <v>8</v>
      </c>
      <c r="Y19" s="39" t="s">
        <v>8</v>
      </c>
      <c r="Z19" s="39" t="s">
        <v>8</v>
      </c>
      <c r="AA19" s="39" t="s">
        <v>8</v>
      </c>
      <c r="AB19" s="39" t="s">
        <v>8</v>
      </c>
      <c r="AC19" s="39" t="s">
        <v>8</v>
      </c>
      <c r="AD19" s="29">
        <v>0.0</v>
      </c>
      <c r="AE19" s="39" t="s">
        <v>8</v>
      </c>
      <c r="AF19" s="39" t="s">
        <v>8</v>
      </c>
      <c r="AG19" s="39" t="s">
        <v>8</v>
      </c>
      <c r="AH19" s="39" t="s">
        <v>8</v>
      </c>
      <c r="AI19" s="39" t="s">
        <v>8</v>
      </c>
      <c r="AJ19" s="35" t="s">
        <v>8</v>
      </c>
      <c r="AK19" s="29">
        <v>0.0</v>
      </c>
      <c r="AL19" s="36" t="s">
        <v>7</v>
      </c>
      <c r="AM19" s="36" t="s">
        <v>7</v>
      </c>
      <c r="AN19" s="36" t="s">
        <v>7</v>
      </c>
      <c r="AO19" s="36" t="s">
        <v>7</v>
      </c>
      <c r="AP19" s="36" t="s">
        <v>7</v>
      </c>
      <c r="AQ19" s="36" t="s">
        <v>7</v>
      </c>
      <c r="AR19" s="29">
        <v>0.0</v>
      </c>
      <c r="AS19" s="36" t="s">
        <v>7</v>
      </c>
      <c r="AT19" s="36" t="s">
        <v>7</v>
      </c>
      <c r="AU19" s="36" t="s">
        <v>7</v>
      </c>
      <c r="AV19" s="36" t="s">
        <v>7</v>
      </c>
      <c r="AW19" s="36" t="s">
        <v>7</v>
      </c>
      <c r="AX19" s="36" t="s">
        <v>7</v>
      </c>
      <c r="AY19" s="36" t="s">
        <v>7</v>
      </c>
      <c r="AZ19" s="29">
        <v>0.0</v>
      </c>
      <c r="BA19" s="40" t="s">
        <v>6</v>
      </c>
      <c r="BB19" s="40" t="s">
        <v>6</v>
      </c>
      <c r="BC19" s="40" t="s">
        <v>6</v>
      </c>
      <c r="BD19" s="40" t="s">
        <v>6</v>
      </c>
      <c r="BE19" s="40" t="s">
        <v>6</v>
      </c>
      <c r="BF19" s="29">
        <v>0.0</v>
      </c>
      <c r="BG19" s="40" t="s">
        <v>6</v>
      </c>
      <c r="BH19" s="40" t="s">
        <v>6</v>
      </c>
      <c r="BI19" s="40" t="s">
        <v>6</v>
      </c>
      <c r="BJ19" s="40" t="s">
        <v>6</v>
      </c>
      <c r="BK19" s="40" t="s">
        <v>6</v>
      </c>
      <c r="BL19" s="40" t="s">
        <v>6</v>
      </c>
      <c r="BM19" s="8"/>
      <c r="BN19" s="37">
        <f t="shared" si="4"/>
        <v>44</v>
      </c>
      <c r="BO19" s="37">
        <f t="shared" si="5"/>
        <v>8</v>
      </c>
      <c r="BP19" s="37">
        <f t="shared" ref="BP19:BT19" si="20">COUNTIF($F19:$BM19,BP$1)</f>
        <v>11</v>
      </c>
      <c r="BQ19" s="37">
        <f t="shared" si="20"/>
        <v>13</v>
      </c>
      <c r="BR19" s="37">
        <f t="shared" si="20"/>
        <v>12</v>
      </c>
      <c r="BS19" s="37">
        <f t="shared" si="20"/>
        <v>5</v>
      </c>
      <c r="BT19" s="37">
        <f t="shared" si="20"/>
        <v>3</v>
      </c>
    </row>
    <row r="20">
      <c r="A20" s="23">
        <v>17.0</v>
      </c>
      <c r="B20" s="24">
        <v>17.0</v>
      </c>
      <c r="C20" s="25" t="s">
        <v>32</v>
      </c>
      <c r="D20" s="26" t="s">
        <v>34</v>
      </c>
      <c r="E20" s="27" t="s">
        <v>14</v>
      </c>
      <c r="F20" s="30" t="s">
        <v>10</v>
      </c>
      <c r="G20" s="30" t="s">
        <v>10</v>
      </c>
      <c r="H20" s="30" t="s">
        <v>10</v>
      </c>
      <c r="I20" s="29">
        <v>0.0</v>
      </c>
      <c r="J20" s="33" t="s">
        <v>9</v>
      </c>
      <c r="K20" s="33" t="s">
        <v>9</v>
      </c>
      <c r="L20" s="33" t="s">
        <v>9</v>
      </c>
      <c r="M20" s="33" t="s">
        <v>9</v>
      </c>
      <c r="N20" s="33" t="s">
        <v>9</v>
      </c>
      <c r="O20" s="33" t="s">
        <v>9</v>
      </c>
      <c r="P20" s="33" t="s">
        <v>9</v>
      </c>
      <c r="Q20" s="29">
        <v>0.0</v>
      </c>
      <c r="R20" s="33" t="s">
        <v>9</v>
      </c>
      <c r="S20" s="33" t="s">
        <v>9</v>
      </c>
      <c r="T20" s="33" t="s">
        <v>9</v>
      </c>
      <c r="U20" s="33" t="s">
        <v>9</v>
      </c>
      <c r="V20" s="33" t="s">
        <v>9</v>
      </c>
      <c r="W20" s="31"/>
      <c r="X20" s="31"/>
      <c r="Y20" s="29">
        <v>0.0</v>
      </c>
      <c r="Z20" s="39" t="s">
        <v>8</v>
      </c>
      <c r="AA20" s="39" t="s">
        <v>8</v>
      </c>
      <c r="AB20" s="39" t="s">
        <v>8</v>
      </c>
      <c r="AC20" s="39" t="s">
        <v>8</v>
      </c>
      <c r="AD20" s="39" t="s">
        <v>8</v>
      </c>
      <c r="AE20" s="29">
        <v>0.0</v>
      </c>
      <c r="AF20" s="39" t="s">
        <v>8</v>
      </c>
      <c r="AG20" s="39" t="s">
        <v>8</v>
      </c>
      <c r="AH20" s="39" t="s">
        <v>8</v>
      </c>
      <c r="AI20" s="39" t="s">
        <v>8</v>
      </c>
      <c r="AJ20" s="35" t="s">
        <v>8</v>
      </c>
      <c r="AK20" s="29">
        <v>0.0</v>
      </c>
      <c r="AL20" s="36" t="s">
        <v>7</v>
      </c>
      <c r="AM20" s="36" t="s">
        <v>7</v>
      </c>
      <c r="AN20" s="36" t="s">
        <v>7</v>
      </c>
      <c r="AO20" s="36" t="s">
        <v>7</v>
      </c>
      <c r="AP20" s="36" t="s">
        <v>7</v>
      </c>
      <c r="AQ20" s="36" t="s">
        <v>7</v>
      </c>
      <c r="AR20" s="29">
        <v>0.0</v>
      </c>
      <c r="AS20" s="36" t="s">
        <v>7</v>
      </c>
      <c r="AT20" s="36" t="s">
        <v>7</v>
      </c>
      <c r="AU20" s="36" t="s">
        <v>7</v>
      </c>
      <c r="AV20" s="36" t="s">
        <v>7</v>
      </c>
      <c r="AW20" s="36" t="s">
        <v>7</v>
      </c>
      <c r="AX20" s="36" t="s">
        <v>7</v>
      </c>
      <c r="AY20" s="29">
        <v>0.0</v>
      </c>
      <c r="AZ20" s="40" t="s">
        <v>6</v>
      </c>
      <c r="BA20" s="40" t="s">
        <v>6</v>
      </c>
      <c r="BB20" s="40" t="s">
        <v>6</v>
      </c>
      <c r="BC20" s="40" t="s">
        <v>6</v>
      </c>
      <c r="BD20" s="40" t="s">
        <v>6</v>
      </c>
      <c r="BE20" s="40" t="s">
        <v>6</v>
      </c>
      <c r="BF20" s="29">
        <v>0.0</v>
      </c>
      <c r="BG20" s="40" t="s">
        <v>6</v>
      </c>
      <c r="BH20" s="40" t="s">
        <v>6</v>
      </c>
      <c r="BI20" s="40" t="s">
        <v>6</v>
      </c>
      <c r="BJ20" s="40" t="s">
        <v>6</v>
      </c>
      <c r="BK20" s="40" t="s">
        <v>6</v>
      </c>
      <c r="BL20" s="40" t="s">
        <v>6</v>
      </c>
      <c r="BM20" s="8"/>
      <c r="BN20" s="37">
        <f t="shared" si="4"/>
        <v>49</v>
      </c>
      <c r="BO20" s="37">
        <f t="shared" si="5"/>
        <v>8</v>
      </c>
      <c r="BP20" s="37">
        <f t="shared" ref="BP20:BT20" si="21">COUNTIF($F20:$BM20,BP$1)</f>
        <v>12</v>
      </c>
      <c r="BQ20" s="37">
        <f t="shared" si="21"/>
        <v>12</v>
      </c>
      <c r="BR20" s="37">
        <f t="shared" si="21"/>
        <v>10</v>
      </c>
      <c r="BS20" s="37">
        <f t="shared" si="21"/>
        <v>12</v>
      </c>
      <c r="BT20" s="37">
        <f t="shared" si="21"/>
        <v>3</v>
      </c>
    </row>
    <row r="21">
      <c r="A21" s="23">
        <v>18.0</v>
      </c>
      <c r="B21" s="24">
        <v>18.0</v>
      </c>
      <c r="C21" s="25" t="s">
        <v>32</v>
      </c>
      <c r="D21" s="26" t="s">
        <v>35</v>
      </c>
      <c r="E21" s="27" t="s">
        <v>14</v>
      </c>
      <c r="F21" s="30" t="s">
        <v>10</v>
      </c>
      <c r="G21" s="30" t="s">
        <v>10</v>
      </c>
      <c r="H21" s="30" t="s">
        <v>10</v>
      </c>
      <c r="I21" s="29">
        <v>0.0</v>
      </c>
      <c r="J21" s="33" t="s">
        <v>9</v>
      </c>
      <c r="K21" s="33" t="s">
        <v>9</v>
      </c>
      <c r="L21" s="33" t="s">
        <v>9</v>
      </c>
      <c r="M21" s="33" t="s">
        <v>9</v>
      </c>
      <c r="N21" s="33" t="s">
        <v>9</v>
      </c>
      <c r="O21" s="33" t="s">
        <v>9</v>
      </c>
      <c r="P21" s="33" t="s">
        <v>9</v>
      </c>
      <c r="Q21" s="29">
        <v>0.0</v>
      </c>
      <c r="R21" s="32" t="s">
        <v>15</v>
      </c>
      <c r="S21" s="32" t="s">
        <v>15</v>
      </c>
      <c r="T21" s="32" t="s">
        <v>15</v>
      </c>
      <c r="U21" s="32" t="s">
        <v>15</v>
      </c>
      <c r="V21" s="32" t="s">
        <v>15</v>
      </c>
      <c r="W21" s="31"/>
      <c r="X21" s="29">
        <v>0.0</v>
      </c>
      <c r="Y21" s="39" t="s">
        <v>8</v>
      </c>
      <c r="Z21" s="39" t="s">
        <v>8</v>
      </c>
      <c r="AA21" s="39" t="s">
        <v>8</v>
      </c>
      <c r="AB21" s="39" t="s">
        <v>8</v>
      </c>
      <c r="AC21" s="39" t="s">
        <v>8</v>
      </c>
      <c r="AD21" s="29">
        <v>0.0</v>
      </c>
      <c r="AE21" s="39" t="s">
        <v>8</v>
      </c>
      <c r="AF21" s="39" t="s">
        <v>8</v>
      </c>
      <c r="AG21" s="39" t="s">
        <v>8</v>
      </c>
      <c r="AH21" s="39" t="s">
        <v>8</v>
      </c>
      <c r="AI21" s="39" t="s">
        <v>8</v>
      </c>
      <c r="AJ21" s="35" t="s">
        <v>8</v>
      </c>
      <c r="AK21" s="35" t="s">
        <v>8</v>
      </c>
      <c r="AL21" s="29">
        <v>0.0</v>
      </c>
      <c r="AM21" s="36" t="s">
        <v>7</v>
      </c>
      <c r="AN21" s="36" t="s">
        <v>7</v>
      </c>
      <c r="AO21" s="36" t="s">
        <v>7</v>
      </c>
      <c r="AP21" s="36" t="s">
        <v>7</v>
      </c>
      <c r="AQ21" s="36" t="s">
        <v>7</v>
      </c>
      <c r="AR21" s="29">
        <v>0.0</v>
      </c>
      <c r="AS21" s="36" t="s">
        <v>7</v>
      </c>
      <c r="AT21" s="36" t="s">
        <v>7</v>
      </c>
      <c r="AU21" s="36" t="s">
        <v>7</v>
      </c>
      <c r="AV21" s="36" t="s">
        <v>7</v>
      </c>
      <c r="AW21" s="36" t="s">
        <v>7</v>
      </c>
      <c r="AX21" s="36" t="s">
        <v>7</v>
      </c>
      <c r="AY21" s="36" t="s">
        <v>7</v>
      </c>
      <c r="AZ21" s="29">
        <v>0.0</v>
      </c>
      <c r="BA21" s="40" t="s">
        <v>6</v>
      </c>
      <c r="BB21" s="40" t="s">
        <v>6</v>
      </c>
      <c r="BC21" s="40" t="s">
        <v>6</v>
      </c>
      <c r="BD21" s="40" t="s">
        <v>6</v>
      </c>
      <c r="BE21" s="40" t="s">
        <v>6</v>
      </c>
      <c r="BF21" s="29">
        <v>0.0</v>
      </c>
      <c r="BG21" s="40" t="s">
        <v>6</v>
      </c>
      <c r="BH21" s="40" t="s">
        <v>6</v>
      </c>
      <c r="BI21" s="40" t="s">
        <v>6</v>
      </c>
      <c r="BJ21" s="40" t="s">
        <v>6</v>
      </c>
      <c r="BK21" s="40" t="s">
        <v>6</v>
      </c>
      <c r="BL21" s="40" t="s">
        <v>6</v>
      </c>
      <c r="BM21" s="8"/>
      <c r="BN21" s="37">
        <f t="shared" si="4"/>
        <v>45</v>
      </c>
      <c r="BO21" s="37">
        <f t="shared" si="5"/>
        <v>8</v>
      </c>
      <c r="BP21" s="37">
        <f t="shared" ref="BP21:BT21" si="22">COUNTIF($F21:$BM21,BP$1)</f>
        <v>11</v>
      </c>
      <c r="BQ21" s="37">
        <f t="shared" si="22"/>
        <v>12</v>
      </c>
      <c r="BR21" s="37">
        <f t="shared" si="22"/>
        <v>12</v>
      </c>
      <c r="BS21" s="37">
        <f t="shared" si="22"/>
        <v>7</v>
      </c>
      <c r="BT21" s="37">
        <f t="shared" si="22"/>
        <v>3</v>
      </c>
    </row>
    <row r="22">
      <c r="A22" s="23">
        <v>19.0</v>
      </c>
      <c r="B22" s="24">
        <v>20.0</v>
      </c>
      <c r="C22" s="25" t="s">
        <v>32</v>
      </c>
      <c r="D22" s="26" t="s">
        <v>36</v>
      </c>
      <c r="E22" s="27" t="s">
        <v>14</v>
      </c>
      <c r="F22" s="30" t="s">
        <v>10</v>
      </c>
      <c r="G22" s="30" t="s">
        <v>10</v>
      </c>
      <c r="H22" s="30" t="s">
        <v>10</v>
      </c>
      <c r="I22" s="29">
        <v>0.0</v>
      </c>
      <c r="J22" s="33" t="s">
        <v>9</v>
      </c>
      <c r="K22" s="33" t="s">
        <v>9</v>
      </c>
      <c r="L22" s="33" t="s">
        <v>9</v>
      </c>
      <c r="M22" s="33" t="s">
        <v>9</v>
      </c>
      <c r="N22" s="33" t="s">
        <v>9</v>
      </c>
      <c r="O22" s="33" t="s">
        <v>9</v>
      </c>
      <c r="P22" s="33" t="s">
        <v>9</v>
      </c>
      <c r="Q22" s="29">
        <v>0.0</v>
      </c>
      <c r="R22" s="33" t="s">
        <v>9</v>
      </c>
      <c r="S22" s="33" t="s">
        <v>9</v>
      </c>
      <c r="T22" s="33" t="s">
        <v>9</v>
      </c>
      <c r="U22" s="33" t="s">
        <v>9</v>
      </c>
      <c r="V22" s="33" t="s">
        <v>9</v>
      </c>
      <c r="W22" s="33" t="s">
        <v>9</v>
      </c>
      <c r="X22" s="33" t="s">
        <v>9</v>
      </c>
      <c r="Y22" s="29">
        <v>0.0</v>
      </c>
      <c r="Z22" s="39" t="s">
        <v>8</v>
      </c>
      <c r="AA22" s="39" t="s">
        <v>8</v>
      </c>
      <c r="AB22" s="39" t="s">
        <v>8</v>
      </c>
      <c r="AC22" s="39" t="s">
        <v>8</v>
      </c>
      <c r="AD22" s="29">
        <v>0.0</v>
      </c>
      <c r="AE22" s="39" t="s">
        <v>8</v>
      </c>
      <c r="AF22" s="39" t="s">
        <v>8</v>
      </c>
      <c r="AG22" s="39" t="s">
        <v>8</v>
      </c>
      <c r="AH22" s="39" t="s">
        <v>8</v>
      </c>
      <c r="AI22" s="39" t="s">
        <v>8</v>
      </c>
      <c r="AJ22" s="35" t="s">
        <v>8</v>
      </c>
      <c r="AK22" s="35" t="s">
        <v>8</v>
      </c>
      <c r="AL22" s="29">
        <v>0.0</v>
      </c>
      <c r="AM22" s="36" t="s">
        <v>7</v>
      </c>
      <c r="AN22" s="36" t="s">
        <v>7</v>
      </c>
      <c r="AO22" s="36" t="s">
        <v>7</v>
      </c>
      <c r="AP22" s="36" t="s">
        <v>7</v>
      </c>
      <c r="AQ22" s="36" t="s">
        <v>7</v>
      </c>
      <c r="AR22" s="29">
        <v>0.0</v>
      </c>
      <c r="AS22" s="36" t="s">
        <v>7</v>
      </c>
      <c r="AT22" s="36" t="s">
        <v>7</v>
      </c>
      <c r="AU22" s="36" t="s">
        <v>7</v>
      </c>
      <c r="AV22" s="36" t="s">
        <v>7</v>
      </c>
      <c r="AW22" s="36" t="s">
        <v>7</v>
      </c>
      <c r="AX22" s="36" t="s">
        <v>7</v>
      </c>
      <c r="AY22" s="36" t="s">
        <v>7</v>
      </c>
      <c r="AZ22" s="29">
        <v>0.0</v>
      </c>
      <c r="BA22" s="40" t="s">
        <v>6</v>
      </c>
      <c r="BB22" s="40" t="s">
        <v>6</v>
      </c>
      <c r="BC22" s="40" t="s">
        <v>6</v>
      </c>
      <c r="BD22" s="40" t="s">
        <v>6</v>
      </c>
      <c r="BE22" s="40" t="s">
        <v>6</v>
      </c>
      <c r="BF22" s="29">
        <v>0.0</v>
      </c>
      <c r="BG22" s="40" t="s">
        <v>6</v>
      </c>
      <c r="BH22" s="40" t="s">
        <v>6</v>
      </c>
      <c r="BI22" s="40" t="s">
        <v>6</v>
      </c>
      <c r="BJ22" s="40" t="s">
        <v>6</v>
      </c>
      <c r="BK22" s="40" t="s">
        <v>6</v>
      </c>
      <c r="BL22" s="40" t="s">
        <v>6</v>
      </c>
      <c r="BM22" s="8"/>
      <c r="BN22" s="37">
        <f t="shared" si="4"/>
        <v>51</v>
      </c>
      <c r="BO22" s="37">
        <f t="shared" si="5"/>
        <v>8</v>
      </c>
      <c r="BP22" s="37">
        <f t="shared" ref="BP22:BT22" si="23">COUNTIF($F22:$BM22,BP$1)</f>
        <v>11</v>
      </c>
      <c r="BQ22" s="37">
        <f t="shared" si="23"/>
        <v>12</v>
      </c>
      <c r="BR22" s="37">
        <f t="shared" si="23"/>
        <v>11</v>
      </c>
      <c r="BS22" s="37">
        <f t="shared" si="23"/>
        <v>14</v>
      </c>
      <c r="BT22" s="37">
        <f t="shared" si="23"/>
        <v>3</v>
      </c>
    </row>
    <row r="23">
      <c r="A23" s="23">
        <v>20.0</v>
      </c>
      <c r="B23" s="24">
        <v>22.0</v>
      </c>
      <c r="C23" s="25" t="s">
        <v>37</v>
      </c>
      <c r="D23" s="26" t="s">
        <v>38</v>
      </c>
      <c r="E23" s="27" t="s">
        <v>14</v>
      </c>
      <c r="F23" s="33" t="s">
        <v>9</v>
      </c>
      <c r="G23" s="33" t="s">
        <v>9</v>
      </c>
      <c r="H23" s="33" t="s">
        <v>9</v>
      </c>
      <c r="I23" s="33" t="s">
        <v>9</v>
      </c>
      <c r="J23" s="29">
        <v>0.0</v>
      </c>
      <c r="K23" s="33" t="s">
        <v>9</v>
      </c>
      <c r="L23" s="33" t="s">
        <v>9</v>
      </c>
      <c r="M23" s="33" t="s">
        <v>9</v>
      </c>
      <c r="N23" s="33" t="s">
        <v>9</v>
      </c>
      <c r="O23" s="33" t="s">
        <v>9</v>
      </c>
      <c r="P23" s="33" t="s">
        <v>9</v>
      </c>
      <c r="Q23" s="33" t="s">
        <v>9</v>
      </c>
      <c r="R23" s="29">
        <v>0.0</v>
      </c>
      <c r="S23" s="39" t="s">
        <v>8</v>
      </c>
      <c r="T23" s="39" t="s">
        <v>8</v>
      </c>
      <c r="U23" s="39" t="s">
        <v>8</v>
      </c>
      <c r="V23" s="39" t="s">
        <v>8</v>
      </c>
      <c r="W23" s="29">
        <v>0.0</v>
      </c>
      <c r="X23" s="39" t="s">
        <v>8</v>
      </c>
      <c r="Y23" s="39" t="s">
        <v>8</v>
      </c>
      <c r="Z23" s="39" t="s">
        <v>8</v>
      </c>
      <c r="AA23" s="39" t="s">
        <v>8</v>
      </c>
      <c r="AB23" s="39" t="s">
        <v>8</v>
      </c>
      <c r="AC23" s="39" t="s">
        <v>8</v>
      </c>
      <c r="AD23" s="39" t="s">
        <v>8</v>
      </c>
      <c r="AE23" s="29">
        <v>0.0</v>
      </c>
      <c r="AF23" s="41" t="s">
        <v>7</v>
      </c>
      <c r="AG23" s="41" t="s">
        <v>7</v>
      </c>
      <c r="AH23" s="41" t="s">
        <v>7</v>
      </c>
      <c r="AI23" s="41" t="s">
        <v>7</v>
      </c>
      <c r="AJ23" s="36" t="s">
        <v>7</v>
      </c>
      <c r="AK23" s="29">
        <v>0.0</v>
      </c>
      <c r="AL23" s="36" t="s">
        <v>7</v>
      </c>
      <c r="AM23" s="36" t="s">
        <v>7</v>
      </c>
      <c r="AN23" s="36" t="s">
        <v>7</v>
      </c>
      <c r="AO23" s="36" t="s">
        <v>7</v>
      </c>
      <c r="AP23" s="36" t="s">
        <v>7</v>
      </c>
      <c r="AQ23" s="36" t="s">
        <v>7</v>
      </c>
      <c r="AR23" s="36" t="s">
        <v>7</v>
      </c>
      <c r="AS23" s="29">
        <v>0.0</v>
      </c>
      <c r="AT23" s="40" t="s">
        <v>6</v>
      </c>
      <c r="AU23" s="40" t="s">
        <v>6</v>
      </c>
      <c r="AV23" s="40" t="s">
        <v>6</v>
      </c>
      <c r="AW23" s="40" t="s">
        <v>6</v>
      </c>
      <c r="AX23" s="40" t="s">
        <v>6</v>
      </c>
      <c r="AY23" s="29">
        <v>0.0</v>
      </c>
      <c r="AZ23" s="40" t="s">
        <v>6</v>
      </c>
      <c r="BA23" s="40" t="s">
        <v>6</v>
      </c>
      <c r="BB23" s="40" t="s">
        <v>6</v>
      </c>
      <c r="BC23" s="40" t="s">
        <v>6</v>
      </c>
      <c r="BD23" s="40" t="s">
        <v>6</v>
      </c>
      <c r="BE23" s="40" t="s">
        <v>6</v>
      </c>
      <c r="BF23" s="40" t="s">
        <v>6</v>
      </c>
      <c r="BG23" s="29">
        <v>0.0</v>
      </c>
      <c r="BH23" s="40" t="s">
        <v>6</v>
      </c>
      <c r="BI23" s="40" t="s">
        <v>6</v>
      </c>
      <c r="BJ23" s="40" t="s">
        <v>6</v>
      </c>
      <c r="BK23" s="40" t="s">
        <v>6</v>
      </c>
      <c r="BL23" s="40" t="s">
        <v>6</v>
      </c>
      <c r="BM23" s="8"/>
      <c r="BN23" s="37">
        <f t="shared" si="4"/>
        <v>51</v>
      </c>
      <c r="BO23" s="37">
        <f t="shared" si="5"/>
        <v>8</v>
      </c>
      <c r="BP23" s="37">
        <f t="shared" ref="BP23:BT23" si="24">COUNTIF($F23:$BM23,BP$1)</f>
        <v>17</v>
      </c>
      <c r="BQ23" s="37">
        <f t="shared" si="24"/>
        <v>12</v>
      </c>
      <c r="BR23" s="37">
        <f t="shared" si="24"/>
        <v>11</v>
      </c>
      <c r="BS23" s="37">
        <f t="shared" si="24"/>
        <v>11</v>
      </c>
      <c r="BT23" s="37">
        <f t="shared" si="24"/>
        <v>0</v>
      </c>
    </row>
    <row r="24">
      <c r="A24" s="23">
        <v>21.0</v>
      </c>
      <c r="B24" s="24">
        <v>23.0</v>
      </c>
      <c r="C24" s="25" t="s">
        <v>37</v>
      </c>
      <c r="D24" s="26" t="s">
        <v>39</v>
      </c>
      <c r="E24" s="27" t="s">
        <v>14</v>
      </c>
      <c r="F24" s="33" t="s">
        <v>9</v>
      </c>
      <c r="G24" s="33" t="s">
        <v>9</v>
      </c>
      <c r="H24" s="33" t="s">
        <v>9</v>
      </c>
      <c r="I24" s="33" t="s">
        <v>9</v>
      </c>
      <c r="J24" s="29">
        <v>0.0</v>
      </c>
      <c r="K24" s="33" t="s">
        <v>9</v>
      </c>
      <c r="L24" s="33" t="s">
        <v>9</v>
      </c>
      <c r="M24" s="33" t="s">
        <v>9</v>
      </c>
      <c r="N24" s="33" t="s">
        <v>9</v>
      </c>
      <c r="O24" s="33" t="s">
        <v>9</v>
      </c>
      <c r="P24" s="33" t="s">
        <v>9</v>
      </c>
      <c r="Q24" s="33" t="s">
        <v>9</v>
      </c>
      <c r="R24" s="29">
        <v>0.0</v>
      </c>
      <c r="S24" s="39" t="s">
        <v>8</v>
      </c>
      <c r="T24" s="39" t="s">
        <v>8</v>
      </c>
      <c r="U24" s="39" t="s">
        <v>8</v>
      </c>
      <c r="V24" s="39" t="s">
        <v>8</v>
      </c>
      <c r="W24" s="29">
        <v>0.0</v>
      </c>
      <c r="X24" s="39" t="s">
        <v>8</v>
      </c>
      <c r="Y24" s="39" t="s">
        <v>8</v>
      </c>
      <c r="Z24" s="39" t="s">
        <v>8</v>
      </c>
      <c r="AA24" s="39" t="s">
        <v>8</v>
      </c>
      <c r="AB24" s="39" t="s">
        <v>8</v>
      </c>
      <c r="AC24" s="39" t="s">
        <v>8</v>
      </c>
      <c r="AD24" s="39" t="s">
        <v>8</v>
      </c>
      <c r="AE24" s="29">
        <v>0.0</v>
      </c>
      <c r="AF24" s="41" t="s">
        <v>7</v>
      </c>
      <c r="AG24" s="41" t="s">
        <v>7</v>
      </c>
      <c r="AH24" s="41" t="s">
        <v>7</v>
      </c>
      <c r="AI24" s="41" t="s">
        <v>7</v>
      </c>
      <c r="AJ24" s="36" t="s">
        <v>7</v>
      </c>
      <c r="AK24" s="29">
        <v>0.0</v>
      </c>
      <c r="AL24" s="36" t="s">
        <v>7</v>
      </c>
      <c r="AM24" s="36" t="s">
        <v>7</v>
      </c>
      <c r="AN24" s="36" t="s">
        <v>7</v>
      </c>
      <c r="AO24" s="36" t="s">
        <v>7</v>
      </c>
      <c r="AP24" s="36" t="s">
        <v>7</v>
      </c>
      <c r="AQ24" s="36" t="s">
        <v>7</v>
      </c>
      <c r="AR24" s="36" t="s">
        <v>7</v>
      </c>
      <c r="AS24" s="29">
        <v>0.0</v>
      </c>
      <c r="AT24" s="40" t="s">
        <v>6</v>
      </c>
      <c r="AU24" s="40" t="s">
        <v>6</v>
      </c>
      <c r="AV24" s="40" t="s">
        <v>6</v>
      </c>
      <c r="AW24" s="40" t="s">
        <v>6</v>
      </c>
      <c r="AX24" s="40" t="s">
        <v>6</v>
      </c>
      <c r="AY24" s="29">
        <v>0.0</v>
      </c>
      <c r="AZ24" s="40" t="s">
        <v>6</v>
      </c>
      <c r="BA24" s="40" t="s">
        <v>6</v>
      </c>
      <c r="BB24" s="40" t="s">
        <v>6</v>
      </c>
      <c r="BC24" s="40" t="s">
        <v>6</v>
      </c>
      <c r="BD24" s="40" t="s">
        <v>6</v>
      </c>
      <c r="BE24" s="40" t="s">
        <v>6</v>
      </c>
      <c r="BF24" s="40" t="s">
        <v>6</v>
      </c>
      <c r="BG24" s="29">
        <v>0.0</v>
      </c>
      <c r="BH24" s="40" t="s">
        <v>6</v>
      </c>
      <c r="BI24" s="40" t="s">
        <v>6</v>
      </c>
      <c r="BJ24" s="40" t="s">
        <v>6</v>
      </c>
      <c r="BK24" s="40" t="s">
        <v>6</v>
      </c>
      <c r="BL24" s="40" t="s">
        <v>6</v>
      </c>
      <c r="BM24" s="8"/>
      <c r="BN24" s="37">
        <f t="shared" si="4"/>
        <v>51</v>
      </c>
      <c r="BO24" s="37">
        <f t="shared" si="5"/>
        <v>8</v>
      </c>
      <c r="BP24" s="37">
        <f t="shared" ref="BP24:BT24" si="25">COUNTIF($F24:$BM24,BP$1)</f>
        <v>17</v>
      </c>
      <c r="BQ24" s="37">
        <f t="shared" si="25"/>
        <v>12</v>
      </c>
      <c r="BR24" s="37">
        <f t="shared" si="25"/>
        <v>11</v>
      </c>
      <c r="BS24" s="37">
        <f t="shared" si="25"/>
        <v>11</v>
      </c>
      <c r="BT24" s="37">
        <f t="shared" si="25"/>
        <v>0</v>
      </c>
    </row>
    <row r="25">
      <c r="A25" s="23">
        <v>22.0</v>
      </c>
      <c r="B25" s="24">
        <v>24.0</v>
      </c>
      <c r="C25" s="25" t="s">
        <v>37</v>
      </c>
      <c r="D25" s="26" t="s">
        <v>40</v>
      </c>
      <c r="E25" s="27" t="s">
        <v>14</v>
      </c>
      <c r="F25" s="33" t="s">
        <v>9</v>
      </c>
      <c r="G25" s="33" t="s">
        <v>9</v>
      </c>
      <c r="H25" s="33" t="s">
        <v>9</v>
      </c>
      <c r="I25" s="33" t="s">
        <v>9</v>
      </c>
      <c r="J25" s="29">
        <v>0.0</v>
      </c>
      <c r="K25" s="33" t="s">
        <v>9</v>
      </c>
      <c r="L25" s="33" t="s">
        <v>9</v>
      </c>
      <c r="M25" s="33" t="s">
        <v>9</v>
      </c>
      <c r="N25" s="33" t="s">
        <v>9</v>
      </c>
      <c r="O25" s="33" t="s">
        <v>9</v>
      </c>
      <c r="P25" s="33" t="s">
        <v>9</v>
      </c>
      <c r="Q25" s="33" t="s">
        <v>9</v>
      </c>
      <c r="R25" s="29">
        <v>0.0</v>
      </c>
      <c r="S25" s="39" t="s">
        <v>8</v>
      </c>
      <c r="T25" s="39" t="s">
        <v>8</v>
      </c>
      <c r="U25" s="39" t="s">
        <v>8</v>
      </c>
      <c r="V25" s="39" t="s">
        <v>8</v>
      </c>
      <c r="W25" s="29">
        <v>0.0</v>
      </c>
      <c r="X25" s="39" t="s">
        <v>8</v>
      </c>
      <c r="Y25" s="39" t="s">
        <v>8</v>
      </c>
      <c r="Z25" s="39" t="s">
        <v>8</v>
      </c>
      <c r="AA25" s="39" t="s">
        <v>8</v>
      </c>
      <c r="AB25" s="39" t="s">
        <v>8</v>
      </c>
      <c r="AC25" s="39" t="s">
        <v>8</v>
      </c>
      <c r="AD25" s="39" t="s">
        <v>8</v>
      </c>
      <c r="AE25" s="29">
        <v>0.0</v>
      </c>
      <c r="AF25" s="41" t="s">
        <v>7</v>
      </c>
      <c r="AG25" s="41" t="s">
        <v>7</v>
      </c>
      <c r="AH25" s="41" t="s">
        <v>7</v>
      </c>
      <c r="AI25" s="41" t="s">
        <v>7</v>
      </c>
      <c r="AJ25" s="36" t="s">
        <v>7</v>
      </c>
      <c r="AK25" s="29">
        <v>0.0</v>
      </c>
      <c r="AL25" s="36" t="s">
        <v>7</v>
      </c>
      <c r="AM25" s="36" t="s">
        <v>7</v>
      </c>
      <c r="AN25" s="36" t="s">
        <v>7</v>
      </c>
      <c r="AO25" s="36" t="s">
        <v>7</v>
      </c>
      <c r="AP25" s="36" t="s">
        <v>7</v>
      </c>
      <c r="AQ25" s="36" t="s">
        <v>7</v>
      </c>
      <c r="AR25" s="36" t="s">
        <v>7</v>
      </c>
      <c r="AS25" s="29">
        <v>0.0</v>
      </c>
      <c r="AT25" s="40" t="s">
        <v>6</v>
      </c>
      <c r="AU25" s="40" t="s">
        <v>6</v>
      </c>
      <c r="AV25" s="40" t="s">
        <v>6</v>
      </c>
      <c r="AW25" s="40" t="s">
        <v>6</v>
      </c>
      <c r="AX25" s="40" t="s">
        <v>6</v>
      </c>
      <c r="AY25" s="29">
        <v>0.0</v>
      </c>
      <c r="AZ25" s="40" t="s">
        <v>6</v>
      </c>
      <c r="BA25" s="40" t="s">
        <v>6</v>
      </c>
      <c r="BB25" s="40" t="s">
        <v>6</v>
      </c>
      <c r="BC25" s="40" t="s">
        <v>6</v>
      </c>
      <c r="BD25" s="40" t="s">
        <v>6</v>
      </c>
      <c r="BE25" s="40" t="s">
        <v>6</v>
      </c>
      <c r="BF25" s="40" t="s">
        <v>6</v>
      </c>
      <c r="BG25" s="29">
        <v>0.0</v>
      </c>
      <c r="BH25" s="40" t="s">
        <v>6</v>
      </c>
      <c r="BI25" s="40" t="s">
        <v>6</v>
      </c>
      <c r="BJ25" s="40" t="s">
        <v>6</v>
      </c>
      <c r="BK25" s="40" t="s">
        <v>6</v>
      </c>
      <c r="BL25" s="40" t="s">
        <v>6</v>
      </c>
      <c r="BM25" s="8"/>
      <c r="BN25" s="37">
        <f t="shared" si="4"/>
        <v>51</v>
      </c>
      <c r="BO25" s="37">
        <f t="shared" si="5"/>
        <v>8</v>
      </c>
      <c r="BP25" s="37">
        <f t="shared" ref="BP25:BT25" si="26">COUNTIF($F25:$BM25,BP$1)</f>
        <v>17</v>
      </c>
      <c r="BQ25" s="37">
        <f t="shared" si="26"/>
        <v>12</v>
      </c>
      <c r="BR25" s="37">
        <f t="shared" si="26"/>
        <v>11</v>
      </c>
      <c r="BS25" s="37">
        <f t="shared" si="26"/>
        <v>11</v>
      </c>
      <c r="BT25" s="37">
        <f t="shared" si="26"/>
        <v>0</v>
      </c>
    </row>
    <row r="26">
      <c r="A26" s="23">
        <v>23.0</v>
      </c>
      <c r="B26" s="24">
        <v>25.0</v>
      </c>
      <c r="C26" s="25" t="s">
        <v>37</v>
      </c>
      <c r="D26" s="26" t="s">
        <v>41</v>
      </c>
      <c r="E26" s="27" t="s">
        <v>14</v>
      </c>
      <c r="F26" s="33" t="s">
        <v>9</v>
      </c>
      <c r="G26" s="33" t="s">
        <v>9</v>
      </c>
      <c r="H26" s="33" t="s">
        <v>9</v>
      </c>
      <c r="I26" s="33" t="s">
        <v>9</v>
      </c>
      <c r="J26" s="29">
        <v>0.0</v>
      </c>
      <c r="K26" s="33" t="s">
        <v>9</v>
      </c>
      <c r="L26" s="33" t="s">
        <v>9</v>
      </c>
      <c r="M26" s="33" t="s">
        <v>9</v>
      </c>
      <c r="N26" s="33" t="s">
        <v>9</v>
      </c>
      <c r="O26" s="33" t="s">
        <v>9</v>
      </c>
      <c r="P26" s="31"/>
      <c r="Q26" s="29">
        <v>0.0</v>
      </c>
      <c r="R26" s="32" t="s">
        <v>15</v>
      </c>
      <c r="S26" s="32" t="s">
        <v>15</v>
      </c>
      <c r="T26" s="32" t="s">
        <v>15</v>
      </c>
      <c r="U26" s="32" t="s">
        <v>15</v>
      </c>
      <c r="V26" s="32" t="s">
        <v>15</v>
      </c>
      <c r="W26" s="29">
        <v>0.0</v>
      </c>
      <c r="X26" s="39" t="s">
        <v>8</v>
      </c>
      <c r="Y26" s="39" t="s">
        <v>8</v>
      </c>
      <c r="Z26" s="39" t="s">
        <v>8</v>
      </c>
      <c r="AA26" s="39" t="s">
        <v>8</v>
      </c>
      <c r="AB26" s="39" t="s">
        <v>8</v>
      </c>
      <c r="AC26" s="39" t="s">
        <v>8</v>
      </c>
      <c r="AD26" s="39" t="s">
        <v>8</v>
      </c>
      <c r="AE26" s="29">
        <v>0.0</v>
      </c>
      <c r="AF26" s="41" t="s">
        <v>7</v>
      </c>
      <c r="AG26" s="41" t="s">
        <v>7</v>
      </c>
      <c r="AH26" s="41" t="s">
        <v>7</v>
      </c>
      <c r="AI26" s="41" t="s">
        <v>7</v>
      </c>
      <c r="AJ26" s="36" t="s">
        <v>7</v>
      </c>
      <c r="AK26" s="36" t="s">
        <v>7</v>
      </c>
      <c r="AL26" s="29">
        <v>0.0</v>
      </c>
      <c r="AM26" s="36" t="s">
        <v>7</v>
      </c>
      <c r="AN26" s="36" t="s">
        <v>7</v>
      </c>
      <c r="AO26" s="36" t="s">
        <v>7</v>
      </c>
      <c r="AP26" s="36" t="s">
        <v>7</v>
      </c>
      <c r="AQ26" s="36" t="s">
        <v>7</v>
      </c>
      <c r="AR26" s="36" t="s">
        <v>7</v>
      </c>
      <c r="AS26" s="29">
        <v>0.0</v>
      </c>
      <c r="AT26" s="40" t="s">
        <v>6</v>
      </c>
      <c r="AU26" s="40" t="s">
        <v>6</v>
      </c>
      <c r="AV26" s="40" t="s">
        <v>6</v>
      </c>
      <c r="AW26" s="40" t="s">
        <v>6</v>
      </c>
      <c r="AX26" s="40" t="s">
        <v>6</v>
      </c>
      <c r="AY26" s="29">
        <v>0.0</v>
      </c>
      <c r="AZ26" s="40" t="s">
        <v>6</v>
      </c>
      <c r="BA26" s="40" t="s">
        <v>6</v>
      </c>
      <c r="BB26" s="40" t="s">
        <v>6</v>
      </c>
      <c r="BC26" s="40" t="s">
        <v>6</v>
      </c>
      <c r="BD26" s="40" t="s">
        <v>6</v>
      </c>
      <c r="BE26" s="40" t="s">
        <v>6</v>
      </c>
      <c r="BF26" s="40" t="s">
        <v>6</v>
      </c>
      <c r="BG26" s="29">
        <v>0.0</v>
      </c>
      <c r="BH26" s="40" t="s">
        <v>6</v>
      </c>
      <c r="BI26" s="40" t="s">
        <v>6</v>
      </c>
      <c r="BJ26" s="40" t="s">
        <v>6</v>
      </c>
      <c r="BK26" s="40" t="s">
        <v>6</v>
      </c>
      <c r="BL26" s="40" t="s">
        <v>6</v>
      </c>
      <c r="BM26" s="8"/>
      <c r="BN26" s="37">
        <f t="shared" si="4"/>
        <v>45</v>
      </c>
      <c r="BO26" s="37">
        <f t="shared" si="5"/>
        <v>8</v>
      </c>
      <c r="BP26" s="37">
        <f t="shared" ref="BP26:BT26" si="27">COUNTIF($F26:$BM26,BP$1)</f>
        <v>17</v>
      </c>
      <c r="BQ26" s="37">
        <f t="shared" si="27"/>
        <v>12</v>
      </c>
      <c r="BR26" s="37">
        <f t="shared" si="27"/>
        <v>7</v>
      </c>
      <c r="BS26" s="37">
        <f t="shared" si="27"/>
        <v>9</v>
      </c>
      <c r="BT26" s="37">
        <f t="shared" si="27"/>
        <v>0</v>
      </c>
    </row>
    <row r="27">
      <c r="A27" s="23">
        <v>24.0</v>
      </c>
      <c r="B27" s="24">
        <v>27.0</v>
      </c>
      <c r="C27" s="25" t="s">
        <v>42</v>
      </c>
      <c r="D27" s="26" t="s">
        <v>43</v>
      </c>
      <c r="E27" s="27" t="s">
        <v>14</v>
      </c>
      <c r="F27" s="33" t="s">
        <v>9</v>
      </c>
      <c r="G27" s="33" t="s">
        <v>9</v>
      </c>
      <c r="H27" s="33" t="s">
        <v>9</v>
      </c>
      <c r="I27" s="33" t="s">
        <v>9</v>
      </c>
      <c r="J27" s="33" t="s">
        <v>9</v>
      </c>
      <c r="K27" s="29">
        <v>0.0</v>
      </c>
      <c r="L27" s="39" t="s">
        <v>8</v>
      </c>
      <c r="M27" s="39" t="s">
        <v>8</v>
      </c>
      <c r="N27" s="39" t="s">
        <v>8</v>
      </c>
      <c r="O27" s="39" t="s">
        <v>8</v>
      </c>
      <c r="P27" s="29">
        <v>0.0</v>
      </c>
      <c r="Q27" s="39" t="s">
        <v>8</v>
      </c>
      <c r="R27" s="39" t="s">
        <v>8</v>
      </c>
      <c r="S27" s="39" t="s">
        <v>8</v>
      </c>
      <c r="T27" s="39" t="s">
        <v>8</v>
      </c>
      <c r="U27" s="39" t="s">
        <v>8</v>
      </c>
      <c r="V27" s="39" t="s">
        <v>8</v>
      </c>
      <c r="W27" s="39" t="s">
        <v>8</v>
      </c>
      <c r="X27" s="29">
        <v>0.0</v>
      </c>
      <c r="Y27" s="41" t="s">
        <v>7</v>
      </c>
      <c r="Z27" s="41" t="s">
        <v>7</v>
      </c>
      <c r="AA27" s="41" t="s">
        <v>7</v>
      </c>
      <c r="AB27" s="41" t="s">
        <v>7</v>
      </c>
      <c r="AC27" s="41" t="s">
        <v>7</v>
      </c>
      <c r="AD27" s="29">
        <v>0.0</v>
      </c>
      <c r="AE27" s="41" t="s">
        <v>7</v>
      </c>
      <c r="AF27" s="41" t="s">
        <v>7</v>
      </c>
      <c r="AG27" s="41" t="s">
        <v>7</v>
      </c>
      <c r="AH27" s="41" t="s">
        <v>7</v>
      </c>
      <c r="AI27" s="41" t="s">
        <v>7</v>
      </c>
      <c r="AJ27" s="36" t="s">
        <v>7</v>
      </c>
      <c r="AK27" s="36" t="s">
        <v>7</v>
      </c>
      <c r="AL27" s="29">
        <v>0.0</v>
      </c>
      <c r="AM27" s="40" t="s">
        <v>6</v>
      </c>
      <c r="AN27" s="40" t="s">
        <v>6</v>
      </c>
      <c r="AO27" s="40" t="s">
        <v>6</v>
      </c>
      <c r="AP27" s="40" t="s">
        <v>6</v>
      </c>
      <c r="AQ27" s="40" t="s">
        <v>6</v>
      </c>
      <c r="AR27" s="29">
        <v>0.0</v>
      </c>
      <c r="AS27" s="40" t="s">
        <v>6</v>
      </c>
      <c r="AT27" s="40" t="s">
        <v>6</v>
      </c>
      <c r="AU27" s="40" t="s">
        <v>6</v>
      </c>
      <c r="AV27" s="40" t="s">
        <v>6</v>
      </c>
      <c r="AW27" s="40" t="s">
        <v>6</v>
      </c>
      <c r="AX27" s="40" t="s">
        <v>6</v>
      </c>
      <c r="AY27" s="40" t="s">
        <v>6</v>
      </c>
      <c r="AZ27" s="29">
        <v>0.0</v>
      </c>
      <c r="BA27" s="40" t="s">
        <v>6</v>
      </c>
      <c r="BB27" s="40" t="s">
        <v>6</v>
      </c>
      <c r="BC27" s="40" t="s">
        <v>6</v>
      </c>
      <c r="BD27" s="40" t="s">
        <v>6</v>
      </c>
      <c r="BE27" s="40" t="s">
        <v>6</v>
      </c>
      <c r="BF27" s="29">
        <v>0.0</v>
      </c>
      <c r="BG27" s="38" t="s">
        <v>10</v>
      </c>
      <c r="BH27" s="38" t="s">
        <v>10</v>
      </c>
      <c r="BI27" s="38" t="s">
        <v>10</v>
      </c>
      <c r="BJ27" s="38" t="s">
        <v>10</v>
      </c>
      <c r="BK27" s="38" t="s">
        <v>10</v>
      </c>
      <c r="BL27" s="38" t="s">
        <v>10</v>
      </c>
      <c r="BM27" s="8"/>
      <c r="BN27" s="37">
        <f t="shared" si="4"/>
        <v>51</v>
      </c>
      <c r="BO27" s="37">
        <f t="shared" si="5"/>
        <v>8</v>
      </c>
      <c r="BP27" s="37">
        <f t="shared" ref="BP27:BT27" si="28">COUNTIF($F27:$BM27,BP$1)</f>
        <v>17</v>
      </c>
      <c r="BQ27" s="37">
        <f t="shared" si="28"/>
        <v>12</v>
      </c>
      <c r="BR27" s="37">
        <f t="shared" si="28"/>
        <v>11</v>
      </c>
      <c r="BS27" s="37">
        <f t="shared" si="28"/>
        <v>5</v>
      </c>
      <c r="BT27" s="37">
        <f t="shared" si="28"/>
        <v>6</v>
      </c>
    </row>
    <row r="28">
      <c r="A28" s="23">
        <v>25.0</v>
      </c>
      <c r="B28" s="24">
        <v>28.0</v>
      </c>
      <c r="C28" s="25" t="s">
        <v>42</v>
      </c>
      <c r="D28" s="26" t="s">
        <v>44</v>
      </c>
      <c r="E28" s="27" t="s">
        <v>14</v>
      </c>
      <c r="F28" s="33" t="s">
        <v>9</v>
      </c>
      <c r="G28" s="33" t="s">
        <v>9</v>
      </c>
      <c r="H28" s="33" t="s">
        <v>9</v>
      </c>
      <c r="I28" s="33" t="s">
        <v>9</v>
      </c>
      <c r="J28" s="33" t="s">
        <v>9</v>
      </c>
      <c r="K28" s="29">
        <v>0.0</v>
      </c>
      <c r="L28" s="39" t="s">
        <v>8</v>
      </c>
      <c r="M28" s="39" t="s">
        <v>8</v>
      </c>
      <c r="N28" s="39" t="s">
        <v>8</v>
      </c>
      <c r="O28" s="39" t="s">
        <v>8</v>
      </c>
      <c r="P28" s="39" t="s">
        <v>8</v>
      </c>
      <c r="Q28" s="29">
        <v>0.0</v>
      </c>
      <c r="R28" s="32" t="s">
        <v>15</v>
      </c>
      <c r="S28" s="32" t="s">
        <v>15</v>
      </c>
      <c r="T28" s="32" t="s">
        <v>15</v>
      </c>
      <c r="U28" s="32" t="s">
        <v>15</v>
      </c>
      <c r="V28" s="32" t="s">
        <v>15</v>
      </c>
      <c r="W28" s="29">
        <v>0.0</v>
      </c>
      <c r="X28" s="41" t="s">
        <v>7</v>
      </c>
      <c r="Y28" s="41" t="s">
        <v>7</v>
      </c>
      <c r="Z28" s="41" t="s">
        <v>7</v>
      </c>
      <c r="AA28" s="41" t="s">
        <v>7</v>
      </c>
      <c r="AB28" s="41" t="s">
        <v>7</v>
      </c>
      <c r="AC28" s="41" t="s">
        <v>7</v>
      </c>
      <c r="AD28" s="29">
        <v>0.0</v>
      </c>
      <c r="AE28" s="41" t="s">
        <v>7</v>
      </c>
      <c r="AF28" s="41" t="s">
        <v>7</v>
      </c>
      <c r="AG28" s="41" t="s">
        <v>7</v>
      </c>
      <c r="AH28" s="41" t="s">
        <v>7</v>
      </c>
      <c r="AI28" s="41" t="s">
        <v>7</v>
      </c>
      <c r="AJ28" s="36" t="s">
        <v>7</v>
      </c>
      <c r="AK28" s="36" t="s">
        <v>7</v>
      </c>
      <c r="AL28" s="29">
        <v>0.0</v>
      </c>
      <c r="AM28" s="40" t="s">
        <v>6</v>
      </c>
      <c r="AN28" s="40" t="s">
        <v>6</v>
      </c>
      <c r="AO28" s="40" t="s">
        <v>6</v>
      </c>
      <c r="AP28" s="40" t="s">
        <v>6</v>
      </c>
      <c r="AQ28" s="40" t="s">
        <v>6</v>
      </c>
      <c r="AR28" s="29">
        <v>0.0</v>
      </c>
      <c r="AS28" s="40" t="s">
        <v>6</v>
      </c>
      <c r="AT28" s="40" t="s">
        <v>6</v>
      </c>
      <c r="AU28" s="40" t="s">
        <v>6</v>
      </c>
      <c r="AV28" s="40" t="s">
        <v>6</v>
      </c>
      <c r="AW28" s="40" t="s">
        <v>6</v>
      </c>
      <c r="AX28" s="40" t="s">
        <v>6</v>
      </c>
      <c r="AY28" s="40" t="s">
        <v>6</v>
      </c>
      <c r="AZ28" s="29">
        <v>0.0</v>
      </c>
      <c r="BA28" s="40" t="s">
        <v>6</v>
      </c>
      <c r="BB28" s="40" t="s">
        <v>6</v>
      </c>
      <c r="BC28" s="40" t="s">
        <v>6</v>
      </c>
      <c r="BD28" s="40" t="s">
        <v>6</v>
      </c>
      <c r="BE28" s="40" t="s">
        <v>6</v>
      </c>
      <c r="BF28" s="29">
        <v>0.0</v>
      </c>
      <c r="BG28" s="38" t="s">
        <v>10</v>
      </c>
      <c r="BH28" s="38" t="s">
        <v>10</v>
      </c>
      <c r="BI28" s="38" t="s">
        <v>10</v>
      </c>
      <c r="BJ28" s="38" t="s">
        <v>10</v>
      </c>
      <c r="BK28" s="38" t="s">
        <v>10</v>
      </c>
      <c r="BL28" s="38" t="s">
        <v>10</v>
      </c>
      <c r="BM28" s="8"/>
      <c r="BN28" s="37">
        <f t="shared" si="4"/>
        <v>46</v>
      </c>
      <c r="BO28" s="37">
        <f t="shared" si="5"/>
        <v>8</v>
      </c>
      <c r="BP28" s="37">
        <f t="shared" ref="BP28:BT28" si="29">COUNTIF($F28:$BM28,BP$1)</f>
        <v>17</v>
      </c>
      <c r="BQ28" s="37">
        <f t="shared" si="29"/>
        <v>13</v>
      </c>
      <c r="BR28" s="37">
        <f t="shared" si="29"/>
        <v>5</v>
      </c>
      <c r="BS28" s="37">
        <f t="shared" si="29"/>
        <v>5</v>
      </c>
      <c r="BT28" s="37">
        <f t="shared" si="29"/>
        <v>6</v>
      </c>
    </row>
    <row r="29">
      <c r="A29" s="23">
        <v>26.0</v>
      </c>
      <c r="B29" s="24">
        <v>29.0</v>
      </c>
      <c r="C29" s="25" t="s">
        <v>42</v>
      </c>
      <c r="D29" s="26" t="s">
        <v>45</v>
      </c>
      <c r="E29" s="27" t="s">
        <v>14</v>
      </c>
      <c r="F29" s="33" t="s">
        <v>9</v>
      </c>
      <c r="G29" s="33" t="s">
        <v>9</v>
      </c>
      <c r="H29" s="33" t="s">
        <v>9</v>
      </c>
      <c r="I29" s="33" t="s">
        <v>9</v>
      </c>
      <c r="J29" s="33" t="s">
        <v>9</v>
      </c>
      <c r="K29" s="29">
        <v>0.0</v>
      </c>
      <c r="L29" s="39" t="s">
        <v>8</v>
      </c>
      <c r="M29" s="39" t="s">
        <v>8</v>
      </c>
      <c r="N29" s="39" t="s">
        <v>8</v>
      </c>
      <c r="O29" s="39" t="s">
        <v>8</v>
      </c>
      <c r="P29" s="39" t="s">
        <v>8</v>
      </c>
      <c r="Q29" s="29">
        <v>0.0</v>
      </c>
      <c r="R29" s="32" t="s">
        <v>15</v>
      </c>
      <c r="S29" s="32" t="s">
        <v>15</v>
      </c>
      <c r="T29" s="32" t="s">
        <v>15</v>
      </c>
      <c r="U29" s="32" t="s">
        <v>15</v>
      </c>
      <c r="V29" s="32" t="s">
        <v>15</v>
      </c>
      <c r="W29" s="29">
        <v>0.0</v>
      </c>
      <c r="X29" s="41" t="s">
        <v>7</v>
      </c>
      <c r="Y29" s="41" t="s">
        <v>7</v>
      </c>
      <c r="Z29" s="41" t="s">
        <v>7</v>
      </c>
      <c r="AA29" s="41" t="s">
        <v>7</v>
      </c>
      <c r="AB29" s="41" t="s">
        <v>7</v>
      </c>
      <c r="AC29" s="41" t="s">
        <v>7</v>
      </c>
      <c r="AD29" s="29">
        <v>0.0</v>
      </c>
      <c r="AE29" s="41" t="s">
        <v>7</v>
      </c>
      <c r="AF29" s="41" t="s">
        <v>7</v>
      </c>
      <c r="AG29" s="41" t="s">
        <v>7</v>
      </c>
      <c r="AH29" s="41" t="s">
        <v>7</v>
      </c>
      <c r="AI29" s="41" t="s">
        <v>7</v>
      </c>
      <c r="AJ29" s="36" t="s">
        <v>7</v>
      </c>
      <c r="AK29" s="36" t="s">
        <v>7</v>
      </c>
      <c r="AL29" s="29">
        <v>0.0</v>
      </c>
      <c r="AM29" s="40" t="s">
        <v>6</v>
      </c>
      <c r="AN29" s="40" t="s">
        <v>6</v>
      </c>
      <c r="AO29" s="40" t="s">
        <v>6</v>
      </c>
      <c r="AP29" s="40" t="s">
        <v>6</v>
      </c>
      <c r="AQ29" s="40" t="s">
        <v>6</v>
      </c>
      <c r="AR29" s="29">
        <v>0.0</v>
      </c>
      <c r="AS29" s="40" t="s">
        <v>6</v>
      </c>
      <c r="AT29" s="40" t="s">
        <v>6</v>
      </c>
      <c r="AU29" s="40" t="s">
        <v>6</v>
      </c>
      <c r="AV29" s="40" t="s">
        <v>6</v>
      </c>
      <c r="AW29" s="40" t="s">
        <v>6</v>
      </c>
      <c r="AX29" s="40" t="s">
        <v>6</v>
      </c>
      <c r="AY29" s="40" t="s">
        <v>6</v>
      </c>
      <c r="AZ29" s="29">
        <v>0.0</v>
      </c>
      <c r="BA29" s="40" t="s">
        <v>6</v>
      </c>
      <c r="BB29" s="40" t="s">
        <v>6</v>
      </c>
      <c r="BC29" s="40" t="s">
        <v>6</v>
      </c>
      <c r="BD29" s="40" t="s">
        <v>6</v>
      </c>
      <c r="BE29" s="40" t="s">
        <v>6</v>
      </c>
      <c r="BF29" s="29">
        <v>0.0</v>
      </c>
      <c r="BG29" s="38" t="s">
        <v>10</v>
      </c>
      <c r="BH29" s="38" t="s">
        <v>10</v>
      </c>
      <c r="BI29" s="38" t="s">
        <v>10</v>
      </c>
      <c r="BJ29" s="38" t="s">
        <v>10</v>
      </c>
      <c r="BK29" s="38" t="s">
        <v>10</v>
      </c>
      <c r="BL29" s="38" t="s">
        <v>10</v>
      </c>
      <c r="BM29" s="8"/>
      <c r="BN29" s="37">
        <f t="shared" si="4"/>
        <v>46</v>
      </c>
      <c r="BO29" s="37">
        <f t="shared" si="5"/>
        <v>8</v>
      </c>
      <c r="BP29" s="37">
        <f t="shared" ref="BP29:BT29" si="30">COUNTIF($F29:$BM29,BP$1)</f>
        <v>17</v>
      </c>
      <c r="BQ29" s="37">
        <f t="shared" si="30"/>
        <v>13</v>
      </c>
      <c r="BR29" s="37">
        <f t="shared" si="30"/>
        <v>5</v>
      </c>
      <c r="BS29" s="37">
        <f t="shared" si="30"/>
        <v>5</v>
      </c>
      <c r="BT29" s="37">
        <f t="shared" si="30"/>
        <v>6</v>
      </c>
    </row>
    <row r="30">
      <c r="A30" s="23">
        <v>27.0</v>
      </c>
      <c r="B30" s="24">
        <v>30.0</v>
      </c>
      <c r="C30" s="25" t="s">
        <v>42</v>
      </c>
      <c r="D30" s="26" t="s">
        <v>46</v>
      </c>
      <c r="E30" s="27" t="s">
        <v>14</v>
      </c>
      <c r="F30" s="33" t="s">
        <v>9</v>
      </c>
      <c r="G30" s="33" t="s">
        <v>9</v>
      </c>
      <c r="H30" s="33" t="s">
        <v>9</v>
      </c>
      <c r="I30" s="33" t="s">
        <v>9</v>
      </c>
      <c r="J30" s="33" t="s">
        <v>9</v>
      </c>
      <c r="K30" s="29">
        <v>0.0</v>
      </c>
      <c r="L30" s="39" t="s">
        <v>8</v>
      </c>
      <c r="M30" s="39" t="s">
        <v>8</v>
      </c>
      <c r="N30" s="39" t="s">
        <v>8</v>
      </c>
      <c r="O30" s="39" t="s">
        <v>8</v>
      </c>
      <c r="P30" s="29">
        <v>0.0</v>
      </c>
      <c r="Q30" s="39" t="s">
        <v>8</v>
      </c>
      <c r="R30" s="39" t="s">
        <v>8</v>
      </c>
      <c r="S30" s="39" t="s">
        <v>8</v>
      </c>
      <c r="T30" s="39" t="s">
        <v>8</v>
      </c>
      <c r="U30" s="39" t="s">
        <v>8</v>
      </c>
      <c r="V30" s="39" t="s">
        <v>8</v>
      </c>
      <c r="W30" s="39" t="s">
        <v>8</v>
      </c>
      <c r="X30" s="29">
        <v>0.0</v>
      </c>
      <c r="Y30" s="41" t="s">
        <v>7</v>
      </c>
      <c r="Z30" s="41" t="s">
        <v>7</v>
      </c>
      <c r="AA30" s="41" t="s">
        <v>7</v>
      </c>
      <c r="AB30" s="41" t="s">
        <v>7</v>
      </c>
      <c r="AC30" s="41" t="s">
        <v>7</v>
      </c>
      <c r="AD30" s="29">
        <v>0.0</v>
      </c>
      <c r="AE30" s="41" t="s">
        <v>7</v>
      </c>
      <c r="AF30" s="41" t="s">
        <v>7</v>
      </c>
      <c r="AG30" s="41" t="s">
        <v>7</v>
      </c>
      <c r="AH30" s="41" t="s">
        <v>7</v>
      </c>
      <c r="AI30" s="41" t="s">
        <v>7</v>
      </c>
      <c r="AJ30" s="36" t="s">
        <v>7</v>
      </c>
      <c r="AK30" s="36" t="s">
        <v>7</v>
      </c>
      <c r="AL30" s="29">
        <v>0.0</v>
      </c>
      <c r="AM30" s="40" t="s">
        <v>6</v>
      </c>
      <c r="AN30" s="40" t="s">
        <v>6</v>
      </c>
      <c r="AO30" s="40" t="s">
        <v>6</v>
      </c>
      <c r="AP30" s="40" t="s">
        <v>6</v>
      </c>
      <c r="AQ30" s="40" t="s">
        <v>6</v>
      </c>
      <c r="AR30" s="29">
        <v>0.0</v>
      </c>
      <c r="AS30" s="40" t="s">
        <v>6</v>
      </c>
      <c r="AT30" s="40" t="s">
        <v>6</v>
      </c>
      <c r="AU30" s="40" t="s">
        <v>6</v>
      </c>
      <c r="AV30" s="40" t="s">
        <v>6</v>
      </c>
      <c r="AW30" s="40" t="s">
        <v>6</v>
      </c>
      <c r="AX30" s="40" t="s">
        <v>6</v>
      </c>
      <c r="AY30" s="40" t="s">
        <v>6</v>
      </c>
      <c r="AZ30" s="29">
        <v>0.0</v>
      </c>
      <c r="BA30" s="40" t="s">
        <v>6</v>
      </c>
      <c r="BB30" s="40" t="s">
        <v>6</v>
      </c>
      <c r="BC30" s="40" t="s">
        <v>6</v>
      </c>
      <c r="BD30" s="40" t="s">
        <v>6</v>
      </c>
      <c r="BE30" s="40" t="s">
        <v>6</v>
      </c>
      <c r="BF30" s="29">
        <v>0.0</v>
      </c>
      <c r="BG30" s="38" t="s">
        <v>10</v>
      </c>
      <c r="BH30" s="38" t="s">
        <v>10</v>
      </c>
      <c r="BI30" s="38" t="s">
        <v>10</v>
      </c>
      <c r="BJ30" s="38" t="s">
        <v>10</v>
      </c>
      <c r="BK30" s="38" t="s">
        <v>10</v>
      </c>
      <c r="BL30" s="38" t="s">
        <v>10</v>
      </c>
      <c r="BM30" s="8"/>
      <c r="BN30" s="37">
        <f t="shared" si="4"/>
        <v>51</v>
      </c>
      <c r="BO30" s="37">
        <f t="shared" si="5"/>
        <v>8</v>
      </c>
      <c r="BP30" s="37">
        <f t="shared" ref="BP30:BT30" si="31">COUNTIF($F30:$BM30,BP$1)</f>
        <v>17</v>
      </c>
      <c r="BQ30" s="37">
        <f t="shared" si="31"/>
        <v>12</v>
      </c>
      <c r="BR30" s="37">
        <f t="shared" si="31"/>
        <v>11</v>
      </c>
      <c r="BS30" s="37">
        <f t="shared" si="31"/>
        <v>5</v>
      </c>
      <c r="BT30" s="37">
        <f t="shared" si="31"/>
        <v>6</v>
      </c>
    </row>
    <row r="31">
      <c r="A31" s="23">
        <v>28.0</v>
      </c>
      <c r="B31" s="24">
        <v>31.0</v>
      </c>
      <c r="C31" s="25" t="s">
        <v>47</v>
      </c>
      <c r="D31" s="26" t="s">
        <v>48</v>
      </c>
      <c r="E31" s="27" t="s">
        <v>14</v>
      </c>
      <c r="F31" s="39" t="s">
        <v>8</v>
      </c>
      <c r="G31" s="39" t="s">
        <v>8</v>
      </c>
      <c r="H31" s="39" t="s">
        <v>8</v>
      </c>
      <c r="I31" s="29">
        <v>0.0</v>
      </c>
      <c r="J31" s="39" t="s">
        <v>8</v>
      </c>
      <c r="K31" s="39" t="s">
        <v>8</v>
      </c>
      <c r="L31" s="39" t="s">
        <v>8</v>
      </c>
      <c r="M31" s="39" t="s">
        <v>8</v>
      </c>
      <c r="N31" s="39" t="s">
        <v>8</v>
      </c>
      <c r="O31" s="39" t="s">
        <v>8</v>
      </c>
      <c r="P31" s="39" t="s">
        <v>8</v>
      </c>
      <c r="Q31" s="29">
        <v>0.0</v>
      </c>
      <c r="R31" s="41" t="s">
        <v>7</v>
      </c>
      <c r="S31" s="41" t="s">
        <v>7</v>
      </c>
      <c r="T31" s="41" t="s">
        <v>7</v>
      </c>
      <c r="U31" s="41" t="s">
        <v>7</v>
      </c>
      <c r="V31" s="41" t="s">
        <v>7</v>
      </c>
      <c r="W31" s="41" t="s">
        <v>7</v>
      </c>
      <c r="X31" s="41" t="s">
        <v>7</v>
      </c>
      <c r="Y31" s="29">
        <v>0.0</v>
      </c>
      <c r="Z31" s="41" t="s">
        <v>7</v>
      </c>
      <c r="AA31" s="41" t="s">
        <v>7</v>
      </c>
      <c r="AB31" s="41" t="s">
        <v>7</v>
      </c>
      <c r="AC31" s="41" t="s">
        <v>7</v>
      </c>
      <c r="AD31" s="41" t="s">
        <v>7</v>
      </c>
      <c r="AE31" s="29">
        <v>0.0</v>
      </c>
      <c r="AF31" s="28" t="s">
        <v>6</v>
      </c>
      <c r="AG31" s="28" t="s">
        <v>6</v>
      </c>
      <c r="AH31" s="28" t="s">
        <v>6</v>
      </c>
      <c r="AI31" s="28" t="s">
        <v>6</v>
      </c>
      <c r="AJ31" s="40" t="s">
        <v>6</v>
      </c>
      <c r="AK31" s="29">
        <v>0.0</v>
      </c>
      <c r="AL31" s="40" t="s">
        <v>6</v>
      </c>
      <c r="AM31" s="40" t="s">
        <v>6</v>
      </c>
      <c r="AN31" s="40" t="s">
        <v>6</v>
      </c>
      <c r="AO31" s="40" t="s">
        <v>6</v>
      </c>
      <c r="AP31" s="40" t="s">
        <v>6</v>
      </c>
      <c r="AQ31" s="40" t="s">
        <v>6</v>
      </c>
      <c r="AR31" s="40" t="s">
        <v>6</v>
      </c>
      <c r="AS31" s="29">
        <v>0.0</v>
      </c>
      <c r="AT31" s="40" t="s">
        <v>6</v>
      </c>
      <c r="AU31" s="40" t="s">
        <v>6</v>
      </c>
      <c r="AV31" s="40" t="s">
        <v>6</v>
      </c>
      <c r="AW31" s="40" t="s">
        <v>6</v>
      </c>
      <c r="AX31" s="40" t="s">
        <v>6</v>
      </c>
      <c r="AY31" s="29">
        <v>0.0</v>
      </c>
      <c r="AZ31" s="38" t="s">
        <v>10</v>
      </c>
      <c r="BA31" s="38" t="s">
        <v>10</v>
      </c>
      <c r="BB31" s="38" t="s">
        <v>10</v>
      </c>
      <c r="BC31" s="38" t="s">
        <v>10</v>
      </c>
      <c r="BD31" s="38" t="s">
        <v>10</v>
      </c>
      <c r="BE31" s="38" t="s">
        <v>10</v>
      </c>
      <c r="BF31" s="38" t="s">
        <v>10</v>
      </c>
      <c r="BG31" s="29">
        <v>0.0</v>
      </c>
      <c r="BH31" s="38" t="s">
        <v>10</v>
      </c>
      <c r="BI31" s="38" t="s">
        <v>10</v>
      </c>
      <c r="BJ31" s="38" t="s">
        <v>10</v>
      </c>
      <c r="BK31" s="38" t="s">
        <v>10</v>
      </c>
      <c r="BL31" s="38" t="s">
        <v>10</v>
      </c>
      <c r="BM31" s="8"/>
      <c r="BN31" s="37">
        <f t="shared" si="4"/>
        <v>51</v>
      </c>
      <c r="BO31" s="37">
        <f t="shared" si="5"/>
        <v>8</v>
      </c>
      <c r="BP31" s="37">
        <f t="shared" ref="BP31:BT31" si="32">COUNTIF($F31:$BM31,BP$1)</f>
        <v>17</v>
      </c>
      <c r="BQ31" s="37">
        <f t="shared" si="32"/>
        <v>12</v>
      </c>
      <c r="BR31" s="37">
        <f t="shared" si="32"/>
        <v>10</v>
      </c>
      <c r="BS31" s="37">
        <f t="shared" si="32"/>
        <v>0</v>
      </c>
      <c r="BT31" s="37">
        <f t="shared" si="32"/>
        <v>12</v>
      </c>
    </row>
    <row r="32">
      <c r="A32" s="23">
        <v>29.0</v>
      </c>
      <c r="B32" s="24">
        <v>32.0</v>
      </c>
      <c r="C32" s="25" t="s">
        <v>47</v>
      </c>
      <c r="D32" s="26" t="s">
        <v>49</v>
      </c>
      <c r="E32" s="27" t="s">
        <v>14</v>
      </c>
      <c r="F32" s="39" t="s">
        <v>8</v>
      </c>
      <c r="G32" s="39" t="s">
        <v>8</v>
      </c>
      <c r="H32" s="39" t="s">
        <v>8</v>
      </c>
      <c r="I32" s="29">
        <v>0.0</v>
      </c>
      <c r="J32" s="39" t="s">
        <v>8</v>
      </c>
      <c r="K32" s="39" t="s">
        <v>8</v>
      </c>
      <c r="L32" s="39" t="s">
        <v>8</v>
      </c>
      <c r="M32" s="39" t="s">
        <v>8</v>
      </c>
      <c r="N32" s="39" t="s">
        <v>8</v>
      </c>
      <c r="O32" s="39" t="s">
        <v>8</v>
      </c>
      <c r="P32" s="39" t="s">
        <v>8</v>
      </c>
      <c r="Q32" s="29">
        <v>0.0</v>
      </c>
      <c r="R32" s="41" t="s">
        <v>7</v>
      </c>
      <c r="S32" s="41" t="s">
        <v>7</v>
      </c>
      <c r="T32" s="41" t="s">
        <v>7</v>
      </c>
      <c r="U32" s="41" t="s">
        <v>7</v>
      </c>
      <c r="V32" s="41" t="s">
        <v>7</v>
      </c>
      <c r="W32" s="41" t="s">
        <v>7</v>
      </c>
      <c r="X32" s="41" t="s">
        <v>7</v>
      </c>
      <c r="Y32" s="29">
        <v>0.0</v>
      </c>
      <c r="Z32" s="41" t="s">
        <v>7</v>
      </c>
      <c r="AA32" s="41" t="s">
        <v>7</v>
      </c>
      <c r="AB32" s="41" t="s">
        <v>7</v>
      </c>
      <c r="AC32" s="41" t="s">
        <v>7</v>
      </c>
      <c r="AD32" s="41" t="s">
        <v>7</v>
      </c>
      <c r="AE32" s="29">
        <v>0.0</v>
      </c>
      <c r="AF32" s="28" t="s">
        <v>6</v>
      </c>
      <c r="AG32" s="28" t="s">
        <v>6</v>
      </c>
      <c r="AH32" s="28" t="s">
        <v>6</v>
      </c>
      <c r="AI32" s="28" t="s">
        <v>6</v>
      </c>
      <c r="AJ32" s="40" t="s">
        <v>6</v>
      </c>
      <c r="AK32" s="29">
        <v>0.0</v>
      </c>
      <c r="AL32" s="40" t="s">
        <v>6</v>
      </c>
      <c r="AM32" s="40" t="s">
        <v>6</v>
      </c>
      <c r="AN32" s="40" t="s">
        <v>6</v>
      </c>
      <c r="AO32" s="40" t="s">
        <v>6</v>
      </c>
      <c r="AP32" s="40" t="s">
        <v>6</v>
      </c>
      <c r="AQ32" s="40" t="s">
        <v>6</v>
      </c>
      <c r="AR32" s="40" t="s">
        <v>6</v>
      </c>
      <c r="AS32" s="29">
        <v>0.0</v>
      </c>
      <c r="AT32" s="40" t="s">
        <v>6</v>
      </c>
      <c r="AU32" s="40" t="s">
        <v>6</v>
      </c>
      <c r="AV32" s="40" t="s">
        <v>6</v>
      </c>
      <c r="AW32" s="40" t="s">
        <v>6</v>
      </c>
      <c r="AX32" s="40" t="s">
        <v>6</v>
      </c>
      <c r="AY32" s="29">
        <v>0.0</v>
      </c>
      <c r="AZ32" s="38" t="s">
        <v>10</v>
      </c>
      <c r="BA32" s="38" t="s">
        <v>10</v>
      </c>
      <c r="BB32" s="38" t="s">
        <v>10</v>
      </c>
      <c r="BC32" s="38" t="s">
        <v>10</v>
      </c>
      <c r="BD32" s="38" t="s">
        <v>10</v>
      </c>
      <c r="BE32" s="38" t="s">
        <v>10</v>
      </c>
      <c r="BF32" s="38" t="s">
        <v>10</v>
      </c>
      <c r="BG32" s="29">
        <v>0.0</v>
      </c>
      <c r="BH32" s="38" t="s">
        <v>10</v>
      </c>
      <c r="BI32" s="38" t="s">
        <v>10</v>
      </c>
      <c r="BJ32" s="38" t="s">
        <v>10</v>
      </c>
      <c r="BK32" s="38" t="s">
        <v>10</v>
      </c>
      <c r="BL32" s="38" t="s">
        <v>10</v>
      </c>
      <c r="BM32" s="8"/>
      <c r="BN32" s="37">
        <f t="shared" si="4"/>
        <v>51</v>
      </c>
      <c r="BO32" s="37">
        <f t="shared" si="5"/>
        <v>8</v>
      </c>
      <c r="BP32" s="37">
        <f t="shared" ref="BP32:BT32" si="33">COUNTIF($F32:$BM32,BP$1)</f>
        <v>17</v>
      </c>
      <c r="BQ32" s="37">
        <f t="shared" si="33"/>
        <v>12</v>
      </c>
      <c r="BR32" s="37">
        <f t="shared" si="33"/>
        <v>10</v>
      </c>
      <c r="BS32" s="37">
        <f t="shared" si="33"/>
        <v>0</v>
      </c>
      <c r="BT32" s="37">
        <f t="shared" si="33"/>
        <v>12</v>
      </c>
    </row>
    <row r="33">
      <c r="A33" s="23">
        <v>30.0</v>
      </c>
      <c r="B33" s="24">
        <v>33.0</v>
      </c>
      <c r="C33" s="25" t="s">
        <v>47</v>
      </c>
      <c r="D33" s="26" t="s">
        <v>50</v>
      </c>
      <c r="E33" s="27" t="s">
        <v>14</v>
      </c>
      <c r="F33" s="39" t="s">
        <v>8</v>
      </c>
      <c r="G33" s="39" t="s">
        <v>8</v>
      </c>
      <c r="H33" s="39" t="s">
        <v>8</v>
      </c>
      <c r="I33" s="29">
        <v>0.0</v>
      </c>
      <c r="J33" s="39" t="s">
        <v>8</v>
      </c>
      <c r="K33" s="39" t="s">
        <v>8</v>
      </c>
      <c r="L33" s="39" t="s">
        <v>8</v>
      </c>
      <c r="M33" s="39" t="s">
        <v>8</v>
      </c>
      <c r="N33" s="39" t="s">
        <v>8</v>
      </c>
      <c r="O33" s="39" t="s">
        <v>8</v>
      </c>
      <c r="P33" s="39" t="s">
        <v>8</v>
      </c>
      <c r="Q33" s="29">
        <v>0.0</v>
      </c>
      <c r="R33" s="41" t="s">
        <v>7</v>
      </c>
      <c r="S33" s="41" t="s">
        <v>7</v>
      </c>
      <c r="T33" s="41" t="s">
        <v>7</v>
      </c>
      <c r="U33" s="41" t="s">
        <v>7</v>
      </c>
      <c r="V33" s="41" t="s">
        <v>7</v>
      </c>
      <c r="W33" s="41" t="s">
        <v>7</v>
      </c>
      <c r="X33" s="41" t="s">
        <v>7</v>
      </c>
      <c r="Y33" s="29">
        <v>0.0</v>
      </c>
      <c r="Z33" s="41" t="s">
        <v>7</v>
      </c>
      <c r="AA33" s="41" t="s">
        <v>7</v>
      </c>
      <c r="AB33" s="41" t="s">
        <v>7</v>
      </c>
      <c r="AC33" s="41" t="s">
        <v>7</v>
      </c>
      <c r="AD33" s="41" t="s">
        <v>7</v>
      </c>
      <c r="AE33" s="29">
        <v>0.0</v>
      </c>
      <c r="AF33" s="28" t="s">
        <v>6</v>
      </c>
      <c r="AG33" s="28" t="s">
        <v>6</v>
      </c>
      <c r="AH33" s="28" t="s">
        <v>6</v>
      </c>
      <c r="AI33" s="28" t="s">
        <v>6</v>
      </c>
      <c r="AJ33" s="40" t="s">
        <v>6</v>
      </c>
      <c r="AK33" s="40" t="s">
        <v>6</v>
      </c>
      <c r="AL33" s="29">
        <v>0.0</v>
      </c>
      <c r="AM33" s="40" t="s">
        <v>6</v>
      </c>
      <c r="AN33" s="40" t="s">
        <v>6</v>
      </c>
      <c r="AO33" s="40" t="s">
        <v>6</v>
      </c>
      <c r="AP33" s="40" t="s">
        <v>6</v>
      </c>
      <c r="AQ33" s="40" t="s">
        <v>6</v>
      </c>
      <c r="AR33" s="40" t="s">
        <v>6</v>
      </c>
      <c r="AS33" s="29">
        <v>0.0</v>
      </c>
      <c r="AT33" s="40" t="s">
        <v>6</v>
      </c>
      <c r="AU33" s="40" t="s">
        <v>6</v>
      </c>
      <c r="AV33" s="40" t="s">
        <v>6</v>
      </c>
      <c r="AW33" s="40" t="s">
        <v>6</v>
      </c>
      <c r="AX33" s="40" t="s">
        <v>6</v>
      </c>
      <c r="AY33" s="29">
        <v>0.0</v>
      </c>
      <c r="AZ33" s="38" t="s">
        <v>10</v>
      </c>
      <c r="BA33" s="38" t="s">
        <v>10</v>
      </c>
      <c r="BB33" s="38" t="s">
        <v>10</v>
      </c>
      <c r="BC33" s="38" t="s">
        <v>10</v>
      </c>
      <c r="BD33" s="38" t="s">
        <v>10</v>
      </c>
      <c r="BE33" s="38" t="s">
        <v>10</v>
      </c>
      <c r="BF33" s="38" t="s">
        <v>10</v>
      </c>
      <c r="BG33" s="29">
        <v>0.0</v>
      </c>
      <c r="BH33" s="38" t="s">
        <v>10</v>
      </c>
      <c r="BI33" s="38" t="s">
        <v>10</v>
      </c>
      <c r="BJ33" s="38" t="s">
        <v>10</v>
      </c>
      <c r="BK33" s="38" t="s">
        <v>10</v>
      </c>
      <c r="BL33" s="38" t="s">
        <v>10</v>
      </c>
      <c r="BM33" s="8"/>
      <c r="BN33" s="37">
        <f t="shared" si="4"/>
        <v>51</v>
      </c>
      <c r="BO33" s="37">
        <f t="shared" si="5"/>
        <v>8</v>
      </c>
      <c r="BP33" s="37">
        <f t="shared" ref="BP33:BT33" si="34">COUNTIF($F33:$BM33,BP$1)</f>
        <v>17</v>
      </c>
      <c r="BQ33" s="37">
        <f t="shared" si="34"/>
        <v>12</v>
      </c>
      <c r="BR33" s="37">
        <f t="shared" si="34"/>
        <v>10</v>
      </c>
      <c r="BS33" s="37">
        <f t="shared" si="34"/>
        <v>0</v>
      </c>
      <c r="BT33" s="37">
        <f t="shared" si="34"/>
        <v>12</v>
      </c>
    </row>
    <row r="34">
      <c r="A34" s="23">
        <v>31.0</v>
      </c>
      <c r="B34" s="24">
        <v>34.0</v>
      </c>
      <c r="C34" s="25" t="s">
        <v>47</v>
      </c>
      <c r="D34" s="26" t="s">
        <v>51</v>
      </c>
      <c r="E34" s="27" t="s">
        <v>14</v>
      </c>
      <c r="F34" s="39" t="s">
        <v>8</v>
      </c>
      <c r="G34" s="39" t="s">
        <v>8</v>
      </c>
      <c r="H34" s="39" t="s">
        <v>8</v>
      </c>
      <c r="I34" s="29">
        <v>0.0</v>
      </c>
      <c r="J34" s="39" t="s">
        <v>8</v>
      </c>
      <c r="K34" s="39" t="s">
        <v>8</v>
      </c>
      <c r="L34" s="39" t="s">
        <v>8</v>
      </c>
      <c r="M34" s="39" t="s">
        <v>8</v>
      </c>
      <c r="N34" s="39" t="s">
        <v>8</v>
      </c>
      <c r="O34" s="39" t="s">
        <v>8</v>
      </c>
      <c r="P34" s="31"/>
      <c r="Q34" s="29">
        <v>0.0</v>
      </c>
      <c r="R34" s="32" t="s">
        <v>15</v>
      </c>
      <c r="S34" s="32" t="s">
        <v>15</v>
      </c>
      <c r="T34" s="32" t="s">
        <v>15</v>
      </c>
      <c r="U34" s="32" t="s">
        <v>15</v>
      </c>
      <c r="V34" s="32" t="s">
        <v>15</v>
      </c>
      <c r="W34" s="29">
        <v>0.0</v>
      </c>
      <c r="X34" s="41" t="s">
        <v>7</v>
      </c>
      <c r="Y34" s="41" t="s">
        <v>7</v>
      </c>
      <c r="Z34" s="41" t="s">
        <v>7</v>
      </c>
      <c r="AA34" s="41" t="s">
        <v>7</v>
      </c>
      <c r="AB34" s="41" t="s">
        <v>7</v>
      </c>
      <c r="AC34" s="41" t="s">
        <v>7</v>
      </c>
      <c r="AD34" s="41" t="s">
        <v>7</v>
      </c>
      <c r="AE34" s="29">
        <v>0.0</v>
      </c>
      <c r="AF34" s="28" t="s">
        <v>6</v>
      </c>
      <c r="AG34" s="28" t="s">
        <v>6</v>
      </c>
      <c r="AH34" s="28" t="s">
        <v>6</v>
      </c>
      <c r="AI34" s="28" t="s">
        <v>6</v>
      </c>
      <c r="AJ34" s="40" t="s">
        <v>6</v>
      </c>
      <c r="AK34" s="29">
        <v>0.0</v>
      </c>
      <c r="AL34" s="40" t="s">
        <v>6</v>
      </c>
      <c r="AM34" s="40" t="s">
        <v>6</v>
      </c>
      <c r="AN34" s="40" t="s">
        <v>6</v>
      </c>
      <c r="AO34" s="40" t="s">
        <v>6</v>
      </c>
      <c r="AP34" s="40" t="s">
        <v>6</v>
      </c>
      <c r="AQ34" s="40" t="s">
        <v>6</v>
      </c>
      <c r="AR34" s="40" t="s">
        <v>6</v>
      </c>
      <c r="AS34" s="29">
        <v>0.0</v>
      </c>
      <c r="AT34" s="40" t="s">
        <v>6</v>
      </c>
      <c r="AU34" s="40" t="s">
        <v>6</v>
      </c>
      <c r="AV34" s="40" t="s">
        <v>6</v>
      </c>
      <c r="AW34" s="40" t="s">
        <v>6</v>
      </c>
      <c r="AX34" s="40" t="s">
        <v>6</v>
      </c>
      <c r="AY34" s="29">
        <v>0.0</v>
      </c>
      <c r="AZ34" s="38" t="s">
        <v>10</v>
      </c>
      <c r="BA34" s="38" t="s">
        <v>10</v>
      </c>
      <c r="BB34" s="38" t="s">
        <v>10</v>
      </c>
      <c r="BC34" s="38" t="s">
        <v>10</v>
      </c>
      <c r="BD34" s="38" t="s">
        <v>10</v>
      </c>
      <c r="BE34" s="38" t="s">
        <v>10</v>
      </c>
      <c r="BF34" s="38" t="s">
        <v>10</v>
      </c>
      <c r="BG34" s="29">
        <v>0.0</v>
      </c>
      <c r="BH34" s="38" t="s">
        <v>10</v>
      </c>
      <c r="BI34" s="38" t="s">
        <v>10</v>
      </c>
      <c r="BJ34" s="38" t="s">
        <v>10</v>
      </c>
      <c r="BK34" s="38" t="s">
        <v>10</v>
      </c>
      <c r="BL34" s="38" t="s">
        <v>10</v>
      </c>
      <c r="BM34" s="8"/>
      <c r="BN34" s="37">
        <f t="shared" si="4"/>
        <v>45</v>
      </c>
      <c r="BO34" s="37">
        <f t="shared" si="5"/>
        <v>8</v>
      </c>
      <c r="BP34" s="37">
        <f t="shared" ref="BP34:BT34" si="35">COUNTIF($F34:$BM34,BP$1)</f>
        <v>17</v>
      </c>
      <c r="BQ34" s="37">
        <f t="shared" si="35"/>
        <v>7</v>
      </c>
      <c r="BR34" s="37">
        <f t="shared" si="35"/>
        <v>9</v>
      </c>
      <c r="BS34" s="37">
        <f t="shared" si="35"/>
        <v>0</v>
      </c>
      <c r="BT34" s="37">
        <f t="shared" si="35"/>
        <v>12</v>
      </c>
    </row>
    <row r="35">
      <c r="A35" s="23">
        <v>32.0</v>
      </c>
      <c r="B35" s="24">
        <v>35.0</v>
      </c>
      <c r="C35" s="25" t="s">
        <v>47</v>
      </c>
      <c r="D35" s="26" t="s">
        <v>52</v>
      </c>
      <c r="E35" s="27" t="s">
        <v>14</v>
      </c>
      <c r="F35" s="39" t="s">
        <v>8</v>
      </c>
      <c r="G35" s="39" t="s">
        <v>8</v>
      </c>
      <c r="H35" s="39" t="s">
        <v>8</v>
      </c>
      <c r="I35" s="29">
        <v>0.0</v>
      </c>
      <c r="J35" s="39" t="s">
        <v>8</v>
      </c>
      <c r="K35" s="39" t="s">
        <v>8</v>
      </c>
      <c r="L35" s="39" t="s">
        <v>8</v>
      </c>
      <c r="M35" s="39" t="s">
        <v>8</v>
      </c>
      <c r="N35" s="39" t="s">
        <v>8</v>
      </c>
      <c r="O35" s="39" t="s">
        <v>8</v>
      </c>
      <c r="P35" s="39" t="s">
        <v>8</v>
      </c>
      <c r="Q35" s="29">
        <v>0.0</v>
      </c>
      <c r="R35" s="32" t="s">
        <v>15</v>
      </c>
      <c r="S35" s="32" t="s">
        <v>15</v>
      </c>
      <c r="T35" s="32" t="s">
        <v>15</v>
      </c>
      <c r="U35" s="32" t="s">
        <v>15</v>
      </c>
      <c r="V35" s="32" t="s">
        <v>15</v>
      </c>
      <c r="W35" s="29">
        <v>0.0</v>
      </c>
      <c r="X35" s="41" t="s">
        <v>7</v>
      </c>
      <c r="Y35" s="41" t="s">
        <v>7</v>
      </c>
      <c r="Z35" s="41" t="s">
        <v>7</v>
      </c>
      <c r="AA35" s="41" t="s">
        <v>7</v>
      </c>
      <c r="AB35" s="41" t="s">
        <v>7</v>
      </c>
      <c r="AC35" s="41" t="s">
        <v>7</v>
      </c>
      <c r="AD35" s="41" t="s">
        <v>7</v>
      </c>
      <c r="AE35" s="29">
        <v>0.0</v>
      </c>
      <c r="AF35" s="28" t="s">
        <v>6</v>
      </c>
      <c r="AG35" s="28" t="s">
        <v>6</v>
      </c>
      <c r="AH35" s="28" t="s">
        <v>6</v>
      </c>
      <c r="AI35" s="28" t="s">
        <v>6</v>
      </c>
      <c r="AJ35" s="40" t="s">
        <v>6</v>
      </c>
      <c r="AK35" s="29">
        <v>0.0</v>
      </c>
      <c r="AL35" s="40" t="s">
        <v>6</v>
      </c>
      <c r="AM35" s="40" t="s">
        <v>6</v>
      </c>
      <c r="AN35" s="40" t="s">
        <v>6</v>
      </c>
      <c r="AO35" s="40" t="s">
        <v>6</v>
      </c>
      <c r="AP35" s="40" t="s">
        <v>6</v>
      </c>
      <c r="AQ35" s="40" t="s">
        <v>6</v>
      </c>
      <c r="AR35" s="40" t="s">
        <v>6</v>
      </c>
      <c r="AS35" s="29">
        <v>0.0</v>
      </c>
      <c r="AT35" s="40" t="s">
        <v>6</v>
      </c>
      <c r="AU35" s="40" t="s">
        <v>6</v>
      </c>
      <c r="AV35" s="40" t="s">
        <v>6</v>
      </c>
      <c r="AW35" s="40" t="s">
        <v>6</v>
      </c>
      <c r="AX35" s="40" t="s">
        <v>6</v>
      </c>
      <c r="AY35" s="29">
        <v>0.0</v>
      </c>
      <c r="AZ35" s="38" t="s">
        <v>10</v>
      </c>
      <c r="BA35" s="38" t="s">
        <v>10</v>
      </c>
      <c r="BB35" s="38" t="s">
        <v>10</v>
      </c>
      <c r="BC35" s="38" t="s">
        <v>10</v>
      </c>
      <c r="BD35" s="38" t="s">
        <v>10</v>
      </c>
      <c r="BE35" s="38" t="s">
        <v>10</v>
      </c>
      <c r="BF35" s="38" t="s">
        <v>10</v>
      </c>
      <c r="BG35" s="29">
        <v>0.0</v>
      </c>
      <c r="BH35" s="38" t="s">
        <v>10</v>
      </c>
      <c r="BI35" s="38" t="s">
        <v>10</v>
      </c>
      <c r="BJ35" s="38" t="s">
        <v>10</v>
      </c>
      <c r="BK35" s="38" t="s">
        <v>10</v>
      </c>
      <c r="BL35" s="38" t="s">
        <v>10</v>
      </c>
      <c r="BM35" s="8"/>
      <c r="BN35" s="37">
        <f t="shared" si="4"/>
        <v>46</v>
      </c>
      <c r="BO35" s="37">
        <f t="shared" si="5"/>
        <v>8</v>
      </c>
      <c r="BP35" s="37">
        <f t="shared" ref="BP35:BT35" si="36">COUNTIF($F35:$BM35,BP$1)</f>
        <v>17</v>
      </c>
      <c r="BQ35" s="37">
        <f t="shared" si="36"/>
        <v>7</v>
      </c>
      <c r="BR35" s="37">
        <f t="shared" si="36"/>
        <v>10</v>
      </c>
      <c r="BS35" s="37">
        <f t="shared" si="36"/>
        <v>0</v>
      </c>
      <c r="BT35" s="37">
        <f t="shared" si="36"/>
        <v>12</v>
      </c>
    </row>
    <row r="36">
      <c r="A36" s="23">
        <v>33.0</v>
      </c>
      <c r="B36" s="24">
        <v>36.0</v>
      </c>
      <c r="C36" s="25" t="s">
        <v>53</v>
      </c>
      <c r="D36" s="26" t="s">
        <v>54</v>
      </c>
      <c r="E36" s="27" t="s">
        <v>14</v>
      </c>
      <c r="F36" s="39" t="s">
        <v>8</v>
      </c>
      <c r="G36" s="39" t="s">
        <v>8</v>
      </c>
      <c r="H36" s="39" t="s">
        <v>8</v>
      </c>
      <c r="I36" s="39" t="s">
        <v>8</v>
      </c>
      <c r="J36" s="29">
        <v>0.0</v>
      </c>
      <c r="K36" s="41" t="s">
        <v>7</v>
      </c>
      <c r="L36" s="41" t="s">
        <v>7</v>
      </c>
      <c r="M36" s="41" t="s">
        <v>7</v>
      </c>
      <c r="N36" s="41" t="s">
        <v>7</v>
      </c>
      <c r="O36" s="41" t="s">
        <v>7</v>
      </c>
      <c r="P36" s="41" t="s">
        <v>7</v>
      </c>
      <c r="Q36" s="29">
        <v>0.0</v>
      </c>
      <c r="R36" s="32" t="s">
        <v>15</v>
      </c>
      <c r="S36" s="32" t="s">
        <v>15</v>
      </c>
      <c r="T36" s="32" t="s">
        <v>15</v>
      </c>
      <c r="U36" s="32" t="s">
        <v>15</v>
      </c>
      <c r="V36" s="32" t="s">
        <v>15</v>
      </c>
      <c r="W36" s="29">
        <v>0.0</v>
      </c>
      <c r="X36" s="28" t="s">
        <v>6</v>
      </c>
      <c r="Y36" s="28" t="s">
        <v>6</v>
      </c>
      <c r="Z36" s="28" t="s">
        <v>6</v>
      </c>
      <c r="AA36" s="28" t="s">
        <v>6</v>
      </c>
      <c r="AB36" s="28" t="s">
        <v>6</v>
      </c>
      <c r="AC36" s="28" t="s">
        <v>6</v>
      </c>
      <c r="AD36" s="29">
        <v>0.0</v>
      </c>
      <c r="AE36" s="28" t="s">
        <v>6</v>
      </c>
      <c r="AF36" s="28" t="s">
        <v>6</v>
      </c>
      <c r="AG36" s="28" t="s">
        <v>6</v>
      </c>
      <c r="AH36" s="28" t="s">
        <v>6</v>
      </c>
      <c r="AI36" s="28" t="s">
        <v>6</v>
      </c>
      <c r="AJ36" s="40" t="s">
        <v>6</v>
      </c>
      <c r="AK36" s="40" t="s">
        <v>6</v>
      </c>
      <c r="AL36" s="29">
        <v>0.0</v>
      </c>
      <c r="AM36" s="38" t="s">
        <v>10</v>
      </c>
      <c r="AN36" s="38" t="s">
        <v>10</v>
      </c>
      <c r="AO36" s="38" t="s">
        <v>10</v>
      </c>
      <c r="AP36" s="38" t="s">
        <v>10</v>
      </c>
      <c r="AQ36" s="38" t="s">
        <v>10</v>
      </c>
      <c r="AR36" s="29">
        <v>0.0</v>
      </c>
      <c r="AS36" s="38" t="s">
        <v>10</v>
      </c>
      <c r="AT36" s="38" t="s">
        <v>10</v>
      </c>
      <c r="AU36" s="38" t="s">
        <v>10</v>
      </c>
      <c r="AV36" s="38" t="s">
        <v>10</v>
      </c>
      <c r="AW36" s="38" t="s">
        <v>10</v>
      </c>
      <c r="AX36" s="38" t="s">
        <v>10</v>
      </c>
      <c r="AY36" s="38" t="s">
        <v>10</v>
      </c>
      <c r="AZ36" s="29">
        <v>0.0</v>
      </c>
      <c r="BA36" s="38" t="s">
        <v>10</v>
      </c>
      <c r="BB36" s="38" t="s">
        <v>10</v>
      </c>
      <c r="BC36" s="38" t="s">
        <v>10</v>
      </c>
      <c r="BD36" s="38" t="s">
        <v>10</v>
      </c>
      <c r="BE36" s="38" t="s">
        <v>10</v>
      </c>
      <c r="BF36" s="29">
        <v>0.0</v>
      </c>
      <c r="BG36" s="34" t="s">
        <v>9</v>
      </c>
      <c r="BH36" s="34" t="s">
        <v>9</v>
      </c>
      <c r="BI36" s="34" t="s">
        <v>9</v>
      </c>
      <c r="BJ36" s="34" t="s">
        <v>9</v>
      </c>
      <c r="BK36" s="34" t="s">
        <v>9</v>
      </c>
      <c r="BL36" s="34" t="s">
        <v>9</v>
      </c>
      <c r="BM36" s="8"/>
      <c r="BN36" s="37">
        <f t="shared" si="4"/>
        <v>46</v>
      </c>
      <c r="BO36" s="37">
        <f t="shared" si="5"/>
        <v>8</v>
      </c>
      <c r="BP36" s="37">
        <f t="shared" ref="BP36:BT36" si="37">COUNTIF($F36:$BM36,BP$1)</f>
        <v>13</v>
      </c>
      <c r="BQ36" s="37">
        <f t="shared" si="37"/>
        <v>6</v>
      </c>
      <c r="BR36" s="37">
        <f t="shared" si="37"/>
        <v>4</v>
      </c>
      <c r="BS36" s="37">
        <f t="shared" si="37"/>
        <v>6</v>
      </c>
      <c r="BT36" s="37">
        <f t="shared" si="37"/>
        <v>17</v>
      </c>
    </row>
    <row r="37">
      <c r="A37" s="23">
        <v>34.0</v>
      </c>
      <c r="B37" s="24">
        <v>37.0</v>
      </c>
      <c r="C37" s="25" t="s">
        <v>53</v>
      </c>
      <c r="D37" s="26" t="s">
        <v>55</v>
      </c>
      <c r="E37" s="27" t="s">
        <v>14</v>
      </c>
      <c r="F37" s="39" t="s">
        <v>8</v>
      </c>
      <c r="G37" s="39" t="s">
        <v>8</v>
      </c>
      <c r="H37" s="39" t="s">
        <v>8</v>
      </c>
      <c r="I37" s="39" t="s">
        <v>8</v>
      </c>
      <c r="J37" s="29">
        <v>0.0</v>
      </c>
      <c r="K37" s="41" t="s">
        <v>7</v>
      </c>
      <c r="L37" s="41" t="s">
        <v>7</v>
      </c>
      <c r="M37" s="41" t="s">
        <v>7</v>
      </c>
      <c r="N37" s="41" t="s">
        <v>7</v>
      </c>
      <c r="O37" s="41" t="s">
        <v>7</v>
      </c>
      <c r="P37" s="29">
        <v>0.0</v>
      </c>
      <c r="Q37" s="41" t="s">
        <v>7</v>
      </c>
      <c r="R37" s="41" t="s">
        <v>7</v>
      </c>
      <c r="S37" s="41" t="s">
        <v>7</v>
      </c>
      <c r="T37" s="41" t="s">
        <v>7</v>
      </c>
      <c r="U37" s="41" t="s">
        <v>7</v>
      </c>
      <c r="V37" s="41" t="s">
        <v>7</v>
      </c>
      <c r="W37" s="41" t="s">
        <v>7</v>
      </c>
      <c r="X37" s="29">
        <v>0.0</v>
      </c>
      <c r="Y37" s="28" t="s">
        <v>6</v>
      </c>
      <c r="Z37" s="28" t="s">
        <v>6</v>
      </c>
      <c r="AA37" s="28" t="s">
        <v>6</v>
      </c>
      <c r="AB37" s="28" t="s">
        <v>6</v>
      </c>
      <c r="AC37" s="28" t="s">
        <v>6</v>
      </c>
      <c r="AD37" s="29">
        <v>0.0</v>
      </c>
      <c r="AE37" s="28" t="s">
        <v>6</v>
      </c>
      <c r="AF37" s="28" t="s">
        <v>6</v>
      </c>
      <c r="AG37" s="28" t="s">
        <v>6</v>
      </c>
      <c r="AH37" s="28" t="s">
        <v>6</v>
      </c>
      <c r="AI37" s="28" t="s">
        <v>6</v>
      </c>
      <c r="AJ37" s="40" t="s">
        <v>6</v>
      </c>
      <c r="AK37" s="40" t="s">
        <v>6</v>
      </c>
      <c r="AL37" s="29">
        <v>0.0</v>
      </c>
      <c r="AM37" s="38" t="s">
        <v>10</v>
      </c>
      <c r="AN37" s="38" t="s">
        <v>10</v>
      </c>
      <c r="AO37" s="38" t="s">
        <v>10</v>
      </c>
      <c r="AP37" s="38" t="s">
        <v>10</v>
      </c>
      <c r="AQ37" s="38" t="s">
        <v>10</v>
      </c>
      <c r="AR37" s="29">
        <v>0.0</v>
      </c>
      <c r="AS37" s="38" t="s">
        <v>10</v>
      </c>
      <c r="AT37" s="38" t="s">
        <v>10</v>
      </c>
      <c r="AU37" s="38" t="s">
        <v>10</v>
      </c>
      <c r="AV37" s="38" t="s">
        <v>10</v>
      </c>
      <c r="AW37" s="38" t="s">
        <v>10</v>
      </c>
      <c r="AX37" s="38" t="s">
        <v>10</v>
      </c>
      <c r="AY37" s="38" t="s">
        <v>10</v>
      </c>
      <c r="AZ37" s="29">
        <v>0.0</v>
      </c>
      <c r="BA37" s="38" t="s">
        <v>10</v>
      </c>
      <c r="BB37" s="38" t="s">
        <v>10</v>
      </c>
      <c r="BC37" s="38" t="s">
        <v>10</v>
      </c>
      <c r="BD37" s="38" t="s">
        <v>10</v>
      </c>
      <c r="BE37" s="38" t="s">
        <v>10</v>
      </c>
      <c r="BF37" s="29">
        <v>0.0</v>
      </c>
      <c r="BG37" s="34" t="s">
        <v>9</v>
      </c>
      <c r="BH37" s="34" t="s">
        <v>9</v>
      </c>
      <c r="BI37" s="34" t="s">
        <v>9</v>
      </c>
      <c r="BJ37" s="34" t="s">
        <v>9</v>
      </c>
      <c r="BK37" s="34" t="s">
        <v>9</v>
      </c>
      <c r="BL37" s="34" t="s">
        <v>9</v>
      </c>
      <c r="BM37" s="8"/>
      <c r="BN37" s="37">
        <f t="shared" si="4"/>
        <v>51</v>
      </c>
      <c r="BO37" s="37">
        <f t="shared" si="5"/>
        <v>8</v>
      </c>
      <c r="BP37" s="37">
        <f t="shared" ref="BP37:BT37" si="38">COUNTIF($F37:$BM37,BP$1)</f>
        <v>12</v>
      </c>
      <c r="BQ37" s="37">
        <f t="shared" si="38"/>
        <v>12</v>
      </c>
      <c r="BR37" s="37">
        <f t="shared" si="38"/>
        <v>4</v>
      </c>
      <c r="BS37" s="37">
        <f t="shared" si="38"/>
        <v>6</v>
      </c>
      <c r="BT37" s="37">
        <f t="shared" si="38"/>
        <v>17</v>
      </c>
    </row>
    <row r="38">
      <c r="A38" s="23">
        <v>35.0</v>
      </c>
      <c r="B38" s="24">
        <v>38.0</v>
      </c>
      <c r="C38" s="25" t="s">
        <v>53</v>
      </c>
      <c r="D38" s="26" t="s">
        <v>56</v>
      </c>
      <c r="E38" s="27" t="s">
        <v>14</v>
      </c>
      <c r="F38" s="39" t="s">
        <v>8</v>
      </c>
      <c r="G38" s="39" t="s">
        <v>8</v>
      </c>
      <c r="H38" s="39" t="s">
        <v>8</v>
      </c>
      <c r="I38" s="39" t="s">
        <v>8</v>
      </c>
      <c r="J38" s="29">
        <v>0.0</v>
      </c>
      <c r="K38" s="41" t="s">
        <v>7</v>
      </c>
      <c r="L38" s="41" t="s">
        <v>7</v>
      </c>
      <c r="M38" s="41" t="s">
        <v>7</v>
      </c>
      <c r="N38" s="41" t="s">
        <v>7</v>
      </c>
      <c r="O38" s="41" t="s">
        <v>7</v>
      </c>
      <c r="P38" s="29">
        <v>0.0</v>
      </c>
      <c r="Q38" s="41" t="s">
        <v>7</v>
      </c>
      <c r="R38" s="41" t="s">
        <v>7</v>
      </c>
      <c r="S38" s="41" t="s">
        <v>7</v>
      </c>
      <c r="T38" s="41" t="s">
        <v>7</v>
      </c>
      <c r="U38" s="41" t="s">
        <v>7</v>
      </c>
      <c r="V38" s="41" t="s">
        <v>7</v>
      </c>
      <c r="W38" s="29">
        <v>0.0</v>
      </c>
      <c r="X38" s="28" t="s">
        <v>6</v>
      </c>
      <c r="Y38" s="28" t="s">
        <v>6</v>
      </c>
      <c r="Z38" s="28" t="s">
        <v>6</v>
      </c>
      <c r="AA38" s="28" t="s">
        <v>6</v>
      </c>
      <c r="AB38" s="28" t="s">
        <v>6</v>
      </c>
      <c r="AC38" s="28" t="s">
        <v>6</v>
      </c>
      <c r="AD38" s="29">
        <v>0.0</v>
      </c>
      <c r="AE38" s="28" t="s">
        <v>6</v>
      </c>
      <c r="AF38" s="28" t="s">
        <v>6</v>
      </c>
      <c r="AG38" s="28" t="s">
        <v>6</v>
      </c>
      <c r="AH38" s="28" t="s">
        <v>6</v>
      </c>
      <c r="AI38" s="28" t="s">
        <v>6</v>
      </c>
      <c r="AJ38" s="40" t="s">
        <v>6</v>
      </c>
      <c r="AK38" s="40" t="s">
        <v>6</v>
      </c>
      <c r="AL38" s="29">
        <v>0.0</v>
      </c>
      <c r="AM38" s="38" t="s">
        <v>10</v>
      </c>
      <c r="AN38" s="38" t="s">
        <v>10</v>
      </c>
      <c r="AO38" s="38" t="s">
        <v>10</v>
      </c>
      <c r="AP38" s="38" t="s">
        <v>10</v>
      </c>
      <c r="AQ38" s="38" t="s">
        <v>10</v>
      </c>
      <c r="AR38" s="29">
        <v>0.0</v>
      </c>
      <c r="AS38" s="38" t="s">
        <v>10</v>
      </c>
      <c r="AT38" s="38" t="s">
        <v>10</v>
      </c>
      <c r="AU38" s="38" t="s">
        <v>10</v>
      </c>
      <c r="AV38" s="38" t="s">
        <v>10</v>
      </c>
      <c r="AW38" s="38" t="s">
        <v>10</v>
      </c>
      <c r="AX38" s="38" t="s">
        <v>10</v>
      </c>
      <c r="AY38" s="38" t="s">
        <v>10</v>
      </c>
      <c r="AZ38" s="29">
        <v>0.0</v>
      </c>
      <c r="BA38" s="38" t="s">
        <v>10</v>
      </c>
      <c r="BB38" s="38" t="s">
        <v>10</v>
      </c>
      <c r="BC38" s="38" t="s">
        <v>10</v>
      </c>
      <c r="BD38" s="38" t="s">
        <v>10</v>
      </c>
      <c r="BE38" s="38" t="s">
        <v>10</v>
      </c>
      <c r="BF38" s="29">
        <v>0.0</v>
      </c>
      <c r="BG38" s="34" t="s">
        <v>9</v>
      </c>
      <c r="BH38" s="34" t="s">
        <v>9</v>
      </c>
      <c r="BI38" s="34" t="s">
        <v>9</v>
      </c>
      <c r="BJ38" s="34" t="s">
        <v>9</v>
      </c>
      <c r="BK38" s="34" t="s">
        <v>9</v>
      </c>
      <c r="BL38" s="34" t="s">
        <v>9</v>
      </c>
      <c r="BM38" s="8"/>
      <c r="BN38" s="37">
        <f t="shared" si="4"/>
        <v>51</v>
      </c>
      <c r="BO38" s="37">
        <f t="shared" si="5"/>
        <v>8</v>
      </c>
      <c r="BP38" s="37">
        <f t="shared" ref="BP38:BT38" si="39">COUNTIF($F38:$BM38,BP$1)</f>
        <v>13</v>
      </c>
      <c r="BQ38" s="37">
        <f t="shared" si="39"/>
        <v>11</v>
      </c>
      <c r="BR38" s="37">
        <f t="shared" si="39"/>
        <v>4</v>
      </c>
      <c r="BS38" s="37">
        <f t="shared" si="39"/>
        <v>6</v>
      </c>
      <c r="BT38" s="37">
        <f t="shared" si="39"/>
        <v>17</v>
      </c>
    </row>
    <row r="39">
      <c r="A39" s="23">
        <v>36.0</v>
      </c>
      <c r="B39" s="24">
        <v>39.0</v>
      </c>
      <c r="C39" s="25" t="s">
        <v>53</v>
      </c>
      <c r="D39" s="26" t="s">
        <v>57</v>
      </c>
      <c r="E39" s="27" t="s">
        <v>14</v>
      </c>
      <c r="F39" s="39" t="s">
        <v>8</v>
      </c>
      <c r="G39" s="39" t="s">
        <v>8</v>
      </c>
      <c r="H39" s="39" t="s">
        <v>8</v>
      </c>
      <c r="I39" s="39" t="s">
        <v>8</v>
      </c>
      <c r="J39" s="29">
        <v>0.0</v>
      </c>
      <c r="K39" s="41" t="s">
        <v>7</v>
      </c>
      <c r="L39" s="41" t="s">
        <v>7</v>
      </c>
      <c r="M39" s="41" t="s">
        <v>7</v>
      </c>
      <c r="N39" s="41" t="s">
        <v>7</v>
      </c>
      <c r="O39" s="41" t="s">
        <v>7</v>
      </c>
      <c r="P39" s="29">
        <v>0.0</v>
      </c>
      <c r="Q39" s="41" t="s">
        <v>7</v>
      </c>
      <c r="R39" s="41" t="s">
        <v>7</v>
      </c>
      <c r="S39" s="32" t="s">
        <v>15</v>
      </c>
      <c r="T39" s="32" t="s">
        <v>15</v>
      </c>
      <c r="U39" s="41" t="s">
        <v>7</v>
      </c>
      <c r="V39" s="41" t="s">
        <v>7</v>
      </c>
      <c r="W39" s="41" t="s">
        <v>7</v>
      </c>
      <c r="X39" s="29">
        <v>0.0</v>
      </c>
      <c r="Y39" s="28" t="s">
        <v>6</v>
      </c>
      <c r="Z39" s="28" t="s">
        <v>6</v>
      </c>
      <c r="AA39" s="28" t="s">
        <v>6</v>
      </c>
      <c r="AB39" s="28" t="s">
        <v>6</v>
      </c>
      <c r="AC39" s="28" t="s">
        <v>6</v>
      </c>
      <c r="AD39" s="29">
        <v>0.0</v>
      </c>
      <c r="AE39" s="28" t="s">
        <v>6</v>
      </c>
      <c r="AF39" s="28" t="s">
        <v>6</v>
      </c>
      <c r="AG39" s="28" t="s">
        <v>6</v>
      </c>
      <c r="AH39" s="28" t="s">
        <v>6</v>
      </c>
      <c r="AI39" s="28" t="s">
        <v>6</v>
      </c>
      <c r="AJ39" s="40" t="s">
        <v>6</v>
      </c>
      <c r="AK39" s="40" t="s">
        <v>6</v>
      </c>
      <c r="AL39" s="29">
        <v>0.0</v>
      </c>
      <c r="AM39" s="38" t="s">
        <v>10</v>
      </c>
      <c r="AN39" s="38" t="s">
        <v>10</v>
      </c>
      <c r="AO39" s="38" t="s">
        <v>10</v>
      </c>
      <c r="AP39" s="38" t="s">
        <v>10</v>
      </c>
      <c r="AQ39" s="38" t="s">
        <v>10</v>
      </c>
      <c r="AR39" s="29">
        <v>0.0</v>
      </c>
      <c r="AS39" s="38" t="s">
        <v>10</v>
      </c>
      <c r="AT39" s="38" t="s">
        <v>10</v>
      </c>
      <c r="AU39" s="38" t="s">
        <v>10</v>
      </c>
      <c r="AV39" s="38" t="s">
        <v>10</v>
      </c>
      <c r="AW39" s="38" t="s">
        <v>10</v>
      </c>
      <c r="AX39" s="38" t="s">
        <v>10</v>
      </c>
      <c r="AY39" s="38" t="s">
        <v>10</v>
      </c>
      <c r="AZ39" s="29">
        <v>0.0</v>
      </c>
      <c r="BA39" s="38" t="s">
        <v>10</v>
      </c>
      <c r="BB39" s="38" t="s">
        <v>10</v>
      </c>
      <c r="BC39" s="38" t="s">
        <v>10</v>
      </c>
      <c r="BD39" s="38" t="s">
        <v>10</v>
      </c>
      <c r="BE39" s="38" t="s">
        <v>10</v>
      </c>
      <c r="BF39" s="29">
        <v>0.0</v>
      </c>
      <c r="BG39" s="38" t="s">
        <v>10</v>
      </c>
      <c r="BH39" s="38" t="s">
        <v>10</v>
      </c>
      <c r="BI39" s="38" t="s">
        <v>10</v>
      </c>
      <c r="BJ39" s="38" t="s">
        <v>10</v>
      </c>
      <c r="BK39" s="38" t="s">
        <v>10</v>
      </c>
      <c r="BL39" s="38" t="s">
        <v>10</v>
      </c>
      <c r="BM39" s="8"/>
      <c r="BN39" s="37">
        <f t="shared" si="4"/>
        <v>49</v>
      </c>
      <c r="BO39" s="37">
        <f t="shared" si="5"/>
        <v>8</v>
      </c>
      <c r="BP39" s="37">
        <f t="shared" ref="BP39:BT39" si="40">COUNTIF($F39:$BM39,BP$1)</f>
        <v>12</v>
      </c>
      <c r="BQ39" s="37">
        <f t="shared" si="40"/>
        <v>10</v>
      </c>
      <c r="BR39" s="37">
        <f t="shared" si="40"/>
        <v>4</v>
      </c>
      <c r="BS39" s="37">
        <f t="shared" si="40"/>
        <v>0</v>
      </c>
      <c r="BT39" s="37">
        <f t="shared" si="40"/>
        <v>23</v>
      </c>
    </row>
    <row r="40">
      <c r="A40" s="23">
        <v>37.0</v>
      </c>
      <c r="B40" s="24">
        <v>40.0</v>
      </c>
      <c r="C40" s="25" t="s">
        <v>53</v>
      </c>
      <c r="D40" s="26" t="s">
        <v>58</v>
      </c>
      <c r="E40" s="27" t="s">
        <v>14</v>
      </c>
      <c r="F40" s="39" t="s">
        <v>8</v>
      </c>
      <c r="G40" s="39" t="s">
        <v>8</v>
      </c>
      <c r="H40" s="39" t="s">
        <v>8</v>
      </c>
      <c r="I40" s="39" t="s">
        <v>8</v>
      </c>
      <c r="J40" s="29">
        <v>0.0</v>
      </c>
      <c r="K40" s="41" t="s">
        <v>7</v>
      </c>
      <c r="L40" s="41" t="s">
        <v>7</v>
      </c>
      <c r="M40" s="41" t="s">
        <v>7</v>
      </c>
      <c r="N40" s="41" t="s">
        <v>7</v>
      </c>
      <c r="O40" s="41" t="s">
        <v>7</v>
      </c>
      <c r="P40" s="29">
        <v>0.0</v>
      </c>
      <c r="Q40" s="41" t="s">
        <v>7</v>
      </c>
      <c r="R40" s="41" t="s">
        <v>7</v>
      </c>
      <c r="S40" s="41" t="s">
        <v>7</v>
      </c>
      <c r="T40" s="41" t="s">
        <v>7</v>
      </c>
      <c r="U40" s="41" t="s">
        <v>7</v>
      </c>
      <c r="V40" s="41" t="s">
        <v>7</v>
      </c>
      <c r="W40" s="29">
        <v>0.0</v>
      </c>
      <c r="X40" s="28" t="s">
        <v>6</v>
      </c>
      <c r="Y40" s="28" t="s">
        <v>6</v>
      </c>
      <c r="Z40" s="28" t="s">
        <v>6</v>
      </c>
      <c r="AA40" s="28" t="s">
        <v>6</v>
      </c>
      <c r="AB40" s="28" t="s">
        <v>6</v>
      </c>
      <c r="AC40" s="28" t="s">
        <v>6</v>
      </c>
      <c r="AD40" s="28" t="s">
        <v>6</v>
      </c>
      <c r="AE40" s="29">
        <v>0.0</v>
      </c>
      <c r="AF40" s="28" t="s">
        <v>6</v>
      </c>
      <c r="AG40" s="28" t="s">
        <v>6</v>
      </c>
      <c r="AH40" s="28" t="s">
        <v>6</v>
      </c>
      <c r="AI40" s="28" t="s">
        <v>6</v>
      </c>
      <c r="AJ40" s="40" t="s">
        <v>6</v>
      </c>
      <c r="AK40" s="40" t="s">
        <v>6</v>
      </c>
      <c r="AL40" s="29">
        <v>0.0</v>
      </c>
      <c r="AM40" s="38" t="s">
        <v>10</v>
      </c>
      <c r="AN40" s="38" t="s">
        <v>10</v>
      </c>
      <c r="AO40" s="38" t="s">
        <v>10</v>
      </c>
      <c r="AP40" s="38" t="s">
        <v>10</v>
      </c>
      <c r="AQ40" s="38" t="s">
        <v>10</v>
      </c>
      <c r="AR40" s="29">
        <v>0.0</v>
      </c>
      <c r="AS40" s="38" t="s">
        <v>10</v>
      </c>
      <c r="AT40" s="38" t="s">
        <v>10</v>
      </c>
      <c r="AU40" s="38" t="s">
        <v>10</v>
      </c>
      <c r="AV40" s="38" t="s">
        <v>10</v>
      </c>
      <c r="AW40" s="38" t="s">
        <v>10</v>
      </c>
      <c r="AX40" s="38" t="s">
        <v>10</v>
      </c>
      <c r="AY40" s="38" t="s">
        <v>10</v>
      </c>
      <c r="AZ40" s="29">
        <v>0.0</v>
      </c>
      <c r="BA40" s="38" t="s">
        <v>10</v>
      </c>
      <c r="BB40" s="38" t="s">
        <v>10</v>
      </c>
      <c r="BC40" s="38" t="s">
        <v>10</v>
      </c>
      <c r="BD40" s="38" t="s">
        <v>10</v>
      </c>
      <c r="BE40" s="38" t="s">
        <v>10</v>
      </c>
      <c r="BF40" s="29">
        <v>0.0</v>
      </c>
      <c r="BG40" s="34" t="s">
        <v>9</v>
      </c>
      <c r="BH40" s="34" t="s">
        <v>9</v>
      </c>
      <c r="BI40" s="34" t="s">
        <v>9</v>
      </c>
      <c r="BJ40" s="34" t="s">
        <v>9</v>
      </c>
      <c r="BK40" s="34" t="s">
        <v>9</v>
      </c>
      <c r="BL40" s="34" t="s">
        <v>9</v>
      </c>
      <c r="BM40" s="8"/>
      <c r="BN40" s="37">
        <f t="shared" si="4"/>
        <v>51</v>
      </c>
      <c r="BO40" s="37">
        <f t="shared" si="5"/>
        <v>8</v>
      </c>
      <c r="BP40" s="37">
        <f t="shared" ref="BP40:BT40" si="41">COUNTIF($F40:$BM40,BP$1)</f>
        <v>13</v>
      </c>
      <c r="BQ40" s="37">
        <f t="shared" si="41"/>
        <v>11</v>
      </c>
      <c r="BR40" s="37">
        <f t="shared" si="41"/>
        <v>4</v>
      </c>
      <c r="BS40" s="37">
        <f t="shared" si="41"/>
        <v>6</v>
      </c>
      <c r="BT40" s="37">
        <f t="shared" si="41"/>
        <v>17</v>
      </c>
    </row>
    <row r="41">
      <c r="A41" s="23">
        <v>38.0</v>
      </c>
      <c r="B41" s="24">
        <v>42.0</v>
      </c>
      <c r="C41" s="25" t="s">
        <v>59</v>
      </c>
      <c r="D41" s="26" t="s">
        <v>60</v>
      </c>
      <c r="E41" s="27" t="s">
        <v>14</v>
      </c>
      <c r="F41" s="41" t="s">
        <v>7</v>
      </c>
      <c r="G41" s="41" t="s">
        <v>7</v>
      </c>
      <c r="H41" s="41" t="s">
        <v>7</v>
      </c>
      <c r="I41" s="29">
        <v>0.0</v>
      </c>
      <c r="J41" s="41" t="s">
        <v>7</v>
      </c>
      <c r="K41" s="41" t="s">
        <v>7</v>
      </c>
      <c r="L41" s="41" t="s">
        <v>7</v>
      </c>
      <c r="M41" s="41" t="s">
        <v>7</v>
      </c>
      <c r="N41" s="41" t="s">
        <v>7</v>
      </c>
      <c r="O41" s="41" t="s">
        <v>7</v>
      </c>
      <c r="P41" s="41" t="s">
        <v>7</v>
      </c>
      <c r="Q41" s="29">
        <v>0.0</v>
      </c>
      <c r="R41" s="41" t="s">
        <v>7</v>
      </c>
      <c r="S41" s="41" t="s">
        <v>7</v>
      </c>
      <c r="T41" s="41" t="s">
        <v>7</v>
      </c>
      <c r="U41" s="41" t="s">
        <v>7</v>
      </c>
      <c r="V41" s="41" t="s">
        <v>7</v>
      </c>
      <c r="W41" s="29">
        <v>0.0</v>
      </c>
      <c r="X41" s="28" t="s">
        <v>6</v>
      </c>
      <c r="Y41" s="28" t="s">
        <v>6</v>
      </c>
      <c r="Z41" s="28" t="s">
        <v>6</v>
      </c>
      <c r="AA41" s="28" t="s">
        <v>6</v>
      </c>
      <c r="AB41" s="28" t="s">
        <v>6</v>
      </c>
      <c r="AC41" s="28" t="s">
        <v>6</v>
      </c>
      <c r="AD41" s="28" t="s">
        <v>6</v>
      </c>
      <c r="AE41" s="29">
        <v>0.0</v>
      </c>
      <c r="AF41" s="38" t="s">
        <v>10</v>
      </c>
      <c r="AG41" s="38" t="s">
        <v>10</v>
      </c>
      <c r="AH41" s="38" t="s">
        <v>10</v>
      </c>
      <c r="AI41" s="38" t="s">
        <v>10</v>
      </c>
      <c r="AJ41" s="38" t="s">
        <v>10</v>
      </c>
      <c r="AK41" s="38" t="s">
        <v>10</v>
      </c>
      <c r="AL41" s="29">
        <v>0.0</v>
      </c>
      <c r="AM41" s="38" t="s">
        <v>10</v>
      </c>
      <c r="AN41" s="38" t="s">
        <v>10</v>
      </c>
      <c r="AO41" s="38" t="s">
        <v>10</v>
      </c>
      <c r="AP41" s="38" t="s">
        <v>10</v>
      </c>
      <c r="AQ41" s="38" t="s">
        <v>10</v>
      </c>
      <c r="AR41" s="38" t="s">
        <v>10</v>
      </c>
      <c r="AS41" s="29">
        <v>0.0</v>
      </c>
      <c r="AT41" s="38" t="s">
        <v>10</v>
      </c>
      <c r="AU41" s="38" t="s">
        <v>10</v>
      </c>
      <c r="AV41" s="38" t="s">
        <v>10</v>
      </c>
      <c r="AW41" s="38" t="s">
        <v>10</v>
      </c>
      <c r="AX41" s="38" t="s">
        <v>10</v>
      </c>
      <c r="AY41" s="29">
        <v>0.0</v>
      </c>
      <c r="AZ41" s="34" t="s">
        <v>9</v>
      </c>
      <c r="BA41" s="34" t="s">
        <v>9</v>
      </c>
      <c r="BB41" s="34" t="s">
        <v>9</v>
      </c>
      <c r="BC41" s="34" t="s">
        <v>9</v>
      </c>
      <c r="BD41" s="34" t="s">
        <v>9</v>
      </c>
      <c r="BE41" s="34" t="s">
        <v>9</v>
      </c>
      <c r="BF41" s="34" t="s">
        <v>9</v>
      </c>
      <c r="BG41" s="29">
        <v>0.0</v>
      </c>
      <c r="BH41" s="34" t="s">
        <v>9</v>
      </c>
      <c r="BI41" s="34" t="s">
        <v>9</v>
      </c>
      <c r="BJ41" s="34" t="s">
        <v>9</v>
      </c>
      <c r="BK41" s="34" t="s">
        <v>9</v>
      </c>
      <c r="BL41" s="34" t="s">
        <v>9</v>
      </c>
      <c r="BM41" s="8"/>
      <c r="BN41" s="37">
        <f t="shared" si="4"/>
        <v>51</v>
      </c>
      <c r="BO41" s="37">
        <f t="shared" si="5"/>
        <v>8</v>
      </c>
      <c r="BP41" s="37">
        <f t="shared" ref="BP41:BT41" si="42">COUNTIF($F41:$BM41,BP$1)</f>
        <v>7</v>
      </c>
      <c r="BQ41" s="37">
        <f t="shared" si="42"/>
        <v>15</v>
      </c>
      <c r="BR41" s="37">
        <f t="shared" si="42"/>
        <v>0</v>
      </c>
      <c r="BS41" s="37">
        <f t="shared" si="42"/>
        <v>12</v>
      </c>
      <c r="BT41" s="37">
        <f t="shared" si="42"/>
        <v>17</v>
      </c>
    </row>
    <row r="42">
      <c r="A42" s="23">
        <v>39.0</v>
      </c>
      <c r="B42" s="24">
        <v>43.0</v>
      </c>
      <c r="C42" s="25" t="s">
        <v>59</v>
      </c>
      <c r="D42" s="26" t="s">
        <v>61</v>
      </c>
      <c r="E42" s="27" t="s">
        <v>14</v>
      </c>
      <c r="F42" s="41" t="s">
        <v>7</v>
      </c>
      <c r="G42" s="41" t="s">
        <v>7</v>
      </c>
      <c r="H42" s="41" t="s">
        <v>7</v>
      </c>
      <c r="I42" s="29">
        <v>0.0</v>
      </c>
      <c r="J42" s="41" t="s">
        <v>7</v>
      </c>
      <c r="K42" s="41" t="s">
        <v>7</v>
      </c>
      <c r="L42" s="41" t="s">
        <v>7</v>
      </c>
      <c r="M42" s="41" t="s">
        <v>7</v>
      </c>
      <c r="N42" s="41" t="s">
        <v>7</v>
      </c>
      <c r="O42" s="41" t="s">
        <v>7</v>
      </c>
      <c r="P42" s="41" t="s">
        <v>7</v>
      </c>
      <c r="Q42" s="29">
        <v>0.0</v>
      </c>
      <c r="R42" s="41" t="s">
        <v>7</v>
      </c>
      <c r="S42" s="41" t="s">
        <v>7</v>
      </c>
      <c r="T42" s="41" t="s">
        <v>7</v>
      </c>
      <c r="U42" s="41" t="s">
        <v>7</v>
      </c>
      <c r="V42" s="41" t="s">
        <v>7</v>
      </c>
      <c r="W42" s="29">
        <v>0.0</v>
      </c>
      <c r="X42" s="28" t="s">
        <v>6</v>
      </c>
      <c r="Y42" s="28" t="s">
        <v>6</v>
      </c>
      <c r="Z42" s="28" t="s">
        <v>6</v>
      </c>
      <c r="AA42" s="28" t="s">
        <v>6</v>
      </c>
      <c r="AB42" s="28" t="s">
        <v>6</v>
      </c>
      <c r="AC42" s="28" t="s">
        <v>6</v>
      </c>
      <c r="AD42" s="28" t="s">
        <v>6</v>
      </c>
      <c r="AE42" s="29">
        <v>0.0</v>
      </c>
      <c r="AF42" s="38" t="s">
        <v>10</v>
      </c>
      <c r="AG42" s="38" t="s">
        <v>10</v>
      </c>
      <c r="AH42" s="38" t="s">
        <v>10</v>
      </c>
      <c r="AI42" s="38" t="s">
        <v>10</v>
      </c>
      <c r="AJ42" s="38" t="s">
        <v>10</v>
      </c>
      <c r="AK42" s="29">
        <v>0.0</v>
      </c>
      <c r="AL42" s="38" t="s">
        <v>10</v>
      </c>
      <c r="AM42" s="38" t="s">
        <v>10</v>
      </c>
      <c r="AN42" s="38" t="s">
        <v>10</v>
      </c>
      <c r="AO42" s="38" t="s">
        <v>10</v>
      </c>
      <c r="AP42" s="38" t="s">
        <v>10</v>
      </c>
      <c r="AQ42" s="38" t="s">
        <v>10</v>
      </c>
      <c r="AR42" s="38" t="s">
        <v>10</v>
      </c>
      <c r="AS42" s="29">
        <v>0.0</v>
      </c>
      <c r="AT42" s="38" t="s">
        <v>10</v>
      </c>
      <c r="AU42" s="38" t="s">
        <v>10</v>
      </c>
      <c r="AV42" s="38" t="s">
        <v>10</v>
      </c>
      <c r="AW42" s="38" t="s">
        <v>10</v>
      </c>
      <c r="AX42" s="38" t="s">
        <v>10</v>
      </c>
      <c r="AY42" s="29">
        <v>0.0</v>
      </c>
      <c r="AZ42" s="34" t="s">
        <v>9</v>
      </c>
      <c r="BA42" s="34" t="s">
        <v>9</v>
      </c>
      <c r="BB42" s="34" t="s">
        <v>9</v>
      </c>
      <c r="BC42" s="34" t="s">
        <v>9</v>
      </c>
      <c r="BD42" s="34" t="s">
        <v>9</v>
      </c>
      <c r="BE42" s="34" t="s">
        <v>9</v>
      </c>
      <c r="BF42" s="34" t="s">
        <v>9</v>
      </c>
      <c r="BG42" s="29">
        <v>0.0</v>
      </c>
      <c r="BH42" s="34" t="s">
        <v>9</v>
      </c>
      <c r="BI42" s="34" t="s">
        <v>9</v>
      </c>
      <c r="BJ42" s="34" t="s">
        <v>9</v>
      </c>
      <c r="BK42" s="34" t="s">
        <v>9</v>
      </c>
      <c r="BL42" s="34" t="s">
        <v>9</v>
      </c>
      <c r="BM42" s="8"/>
      <c r="BN42" s="37">
        <f t="shared" si="4"/>
        <v>51</v>
      </c>
      <c r="BO42" s="37">
        <f t="shared" si="5"/>
        <v>8</v>
      </c>
      <c r="BP42" s="37">
        <f t="shared" ref="BP42:BT42" si="43">COUNTIF($F42:$BM42,BP$1)</f>
        <v>7</v>
      </c>
      <c r="BQ42" s="37">
        <f t="shared" si="43"/>
        <v>15</v>
      </c>
      <c r="BR42" s="37">
        <f t="shared" si="43"/>
        <v>0</v>
      </c>
      <c r="BS42" s="37">
        <f t="shared" si="43"/>
        <v>12</v>
      </c>
      <c r="BT42" s="37">
        <f t="shared" si="43"/>
        <v>17</v>
      </c>
    </row>
    <row r="43">
      <c r="A43" s="23">
        <v>40.0</v>
      </c>
      <c r="B43" s="24">
        <v>44.0</v>
      </c>
      <c r="C43" s="25" t="s">
        <v>59</v>
      </c>
      <c r="D43" s="26" t="s">
        <v>62</v>
      </c>
      <c r="E43" s="27" t="s">
        <v>14</v>
      </c>
      <c r="F43" s="38" t="s">
        <v>10</v>
      </c>
      <c r="G43" s="38" t="s">
        <v>10</v>
      </c>
      <c r="H43" s="38" t="s">
        <v>10</v>
      </c>
      <c r="I43" s="38" t="s">
        <v>10</v>
      </c>
      <c r="J43" s="29">
        <v>0.0</v>
      </c>
      <c r="K43" s="38" t="s">
        <v>10</v>
      </c>
      <c r="L43" s="38" t="s">
        <v>10</v>
      </c>
      <c r="M43" s="38" t="s">
        <v>10</v>
      </c>
      <c r="N43" s="38" t="s">
        <v>10</v>
      </c>
      <c r="O43" s="38" t="s">
        <v>10</v>
      </c>
      <c r="P43" s="29">
        <v>0.0</v>
      </c>
      <c r="Q43" s="38" t="s">
        <v>10</v>
      </c>
      <c r="R43" s="38" t="s">
        <v>10</v>
      </c>
      <c r="S43" s="38" t="s">
        <v>10</v>
      </c>
      <c r="T43" s="38" t="s">
        <v>10</v>
      </c>
      <c r="U43" s="38" t="s">
        <v>10</v>
      </c>
      <c r="V43" s="38" t="s">
        <v>10</v>
      </c>
      <c r="W43" s="38" t="s">
        <v>10</v>
      </c>
      <c r="X43" s="29">
        <v>0.0</v>
      </c>
      <c r="Y43" s="38" t="s">
        <v>10</v>
      </c>
      <c r="Z43" s="38" t="s">
        <v>10</v>
      </c>
      <c r="AA43" s="38" t="s">
        <v>10</v>
      </c>
      <c r="AB43" s="38" t="s">
        <v>10</v>
      </c>
      <c r="AC43" s="38" t="s">
        <v>10</v>
      </c>
      <c r="AD43" s="38" t="s">
        <v>10</v>
      </c>
      <c r="AE43" s="29">
        <v>0.0</v>
      </c>
      <c r="AF43" s="38" t="s">
        <v>10</v>
      </c>
      <c r="AG43" s="38" t="s">
        <v>10</v>
      </c>
      <c r="AH43" s="38" t="s">
        <v>10</v>
      </c>
      <c r="AI43" s="38" t="s">
        <v>10</v>
      </c>
      <c r="AJ43" s="38" t="s">
        <v>10</v>
      </c>
      <c r="AK43" s="38" t="s">
        <v>10</v>
      </c>
      <c r="AL43" s="29">
        <v>0.0</v>
      </c>
      <c r="AM43" s="38" t="s">
        <v>10</v>
      </c>
      <c r="AN43" s="38" t="s">
        <v>10</v>
      </c>
      <c r="AO43" s="38" t="s">
        <v>10</v>
      </c>
      <c r="AP43" s="38" t="s">
        <v>10</v>
      </c>
      <c r="AQ43" s="38" t="s">
        <v>10</v>
      </c>
      <c r="AR43" s="38" t="s">
        <v>10</v>
      </c>
      <c r="AS43" s="29">
        <v>0.0</v>
      </c>
      <c r="AT43" s="38" t="s">
        <v>10</v>
      </c>
      <c r="AU43" s="38" t="s">
        <v>10</v>
      </c>
      <c r="AV43" s="38" t="s">
        <v>10</v>
      </c>
      <c r="AW43" s="38" t="s">
        <v>10</v>
      </c>
      <c r="AX43" s="38" t="s">
        <v>10</v>
      </c>
      <c r="AY43" s="29">
        <v>0.0</v>
      </c>
      <c r="AZ43" s="38" t="s">
        <v>10</v>
      </c>
      <c r="BA43" s="38" t="s">
        <v>10</v>
      </c>
      <c r="BB43" s="38" t="s">
        <v>10</v>
      </c>
      <c r="BC43" s="38" t="s">
        <v>10</v>
      </c>
      <c r="BD43" s="38" t="s">
        <v>10</v>
      </c>
      <c r="BE43" s="38" t="s">
        <v>10</v>
      </c>
      <c r="BF43" s="29">
        <v>0.0</v>
      </c>
      <c r="BG43" s="38" t="s">
        <v>10</v>
      </c>
      <c r="BH43" s="38" t="s">
        <v>10</v>
      </c>
      <c r="BI43" s="38" t="s">
        <v>10</v>
      </c>
      <c r="BJ43" s="38" t="s">
        <v>10</v>
      </c>
      <c r="BK43" s="38" t="s">
        <v>10</v>
      </c>
      <c r="BL43" s="38" t="s">
        <v>10</v>
      </c>
      <c r="BM43" s="8"/>
      <c r="BN43" s="37">
        <f t="shared" si="4"/>
        <v>51</v>
      </c>
      <c r="BO43" s="37">
        <f t="shared" si="5"/>
        <v>8</v>
      </c>
      <c r="BP43" s="37">
        <f t="shared" ref="BP43:BT43" si="44">COUNTIF($F43:$BM43,BP$1)</f>
        <v>0</v>
      </c>
      <c r="BQ43" s="37">
        <f t="shared" si="44"/>
        <v>0</v>
      </c>
      <c r="BR43" s="37">
        <f t="shared" si="44"/>
        <v>0</v>
      </c>
      <c r="BS43" s="37">
        <f t="shared" si="44"/>
        <v>0</v>
      </c>
      <c r="BT43" s="37">
        <f t="shared" si="44"/>
        <v>51</v>
      </c>
    </row>
    <row r="44">
      <c r="A44" s="23">
        <v>41.0</v>
      </c>
      <c r="B44" s="24">
        <v>45.0</v>
      </c>
      <c r="C44" s="25" t="s">
        <v>59</v>
      </c>
      <c r="D44" s="26" t="s">
        <v>63</v>
      </c>
      <c r="E44" s="27" t="s">
        <v>14</v>
      </c>
      <c r="F44" s="41" t="s">
        <v>7</v>
      </c>
      <c r="G44" s="41" t="s">
        <v>7</v>
      </c>
      <c r="H44" s="41" t="s">
        <v>7</v>
      </c>
      <c r="I44" s="29">
        <v>0.0</v>
      </c>
      <c r="J44" s="41" t="s">
        <v>7</v>
      </c>
      <c r="K44" s="41" t="s">
        <v>7</v>
      </c>
      <c r="L44" s="41" t="s">
        <v>7</v>
      </c>
      <c r="M44" s="41" t="s">
        <v>7</v>
      </c>
      <c r="N44" s="41" t="s">
        <v>7</v>
      </c>
      <c r="O44" s="41" t="s">
        <v>7</v>
      </c>
      <c r="P44" s="31"/>
      <c r="Q44" s="29">
        <v>0.0</v>
      </c>
      <c r="R44" s="32" t="s">
        <v>15</v>
      </c>
      <c r="S44" s="41" t="s">
        <v>7</v>
      </c>
      <c r="T44" s="41" t="s">
        <v>7</v>
      </c>
      <c r="U44" s="41" t="s">
        <v>7</v>
      </c>
      <c r="V44" s="41" t="s">
        <v>7</v>
      </c>
      <c r="W44" s="29">
        <v>0.0</v>
      </c>
      <c r="X44" s="28" t="s">
        <v>6</v>
      </c>
      <c r="Y44" s="28" t="s">
        <v>6</v>
      </c>
      <c r="Z44" s="28" t="s">
        <v>6</v>
      </c>
      <c r="AA44" s="28" t="s">
        <v>6</v>
      </c>
      <c r="AB44" s="28" t="s">
        <v>6</v>
      </c>
      <c r="AC44" s="28" t="s">
        <v>6</v>
      </c>
      <c r="AD44" s="28" t="s">
        <v>6</v>
      </c>
      <c r="AE44" s="29">
        <v>0.0</v>
      </c>
      <c r="AF44" s="38" t="s">
        <v>10</v>
      </c>
      <c r="AG44" s="38" t="s">
        <v>10</v>
      </c>
      <c r="AH44" s="38" t="s">
        <v>10</v>
      </c>
      <c r="AI44" s="38" t="s">
        <v>10</v>
      </c>
      <c r="AJ44" s="38" t="s">
        <v>10</v>
      </c>
      <c r="AK44" s="38" t="s">
        <v>10</v>
      </c>
      <c r="AL44" s="29">
        <v>0.0</v>
      </c>
      <c r="AM44" s="38" t="s">
        <v>10</v>
      </c>
      <c r="AN44" s="38" t="s">
        <v>10</v>
      </c>
      <c r="AO44" s="38" t="s">
        <v>10</v>
      </c>
      <c r="AP44" s="38" t="s">
        <v>10</v>
      </c>
      <c r="AQ44" s="38" t="s">
        <v>10</v>
      </c>
      <c r="AR44" s="38" t="s">
        <v>10</v>
      </c>
      <c r="AS44" s="29">
        <v>0.0</v>
      </c>
      <c r="AT44" s="38" t="s">
        <v>10</v>
      </c>
      <c r="AU44" s="38" t="s">
        <v>10</v>
      </c>
      <c r="AV44" s="38" t="s">
        <v>10</v>
      </c>
      <c r="AW44" s="38" t="s">
        <v>10</v>
      </c>
      <c r="AX44" s="38" t="s">
        <v>10</v>
      </c>
      <c r="AY44" s="29">
        <v>0.0</v>
      </c>
      <c r="AZ44" s="34" t="s">
        <v>9</v>
      </c>
      <c r="BA44" s="34" t="s">
        <v>9</v>
      </c>
      <c r="BB44" s="34" t="s">
        <v>9</v>
      </c>
      <c r="BC44" s="34" t="s">
        <v>9</v>
      </c>
      <c r="BD44" s="34" t="s">
        <v>9</v>
      </c>
      <c r="BE44" s="34" t="s">
        <v>9</v>
      </c>
      <c r="BF44" s="34" t="s">
        <v>9</v>
      </c>
      <c r="BG44" s="29">
        <v>0.0</v>
      </c>
      <c r="BH44" s="38" t="s">
        <v>10</v>
      </c>
      <c r="BI44" s="38" t="s">
        <v>10</v>
      </c>
      <c r="BJ44" s="38" t="s">
        <v>10</v>
      </c>
      <c r="BK44" s="38" t="s">
        <v>10</v>
      </c>
      <c r="BL44" s="38" t="s">
        <v>10</v>
      </c>
      <c r="BM44" s="8"/>
      <c r="BN44" s="37">
        <f t="shared" si="4"/>
        <v>49</v>
      </c>
      <c r="BO44" s="37">
        <f t="shared" si="5"/>
        <v>8</v>
      </c>
      <c r="BP44" s="37">
        <f t="shared" ref="BP44:BT44" si="45">COUNTIF($F44:$BM44,BP$1)</f>
        <v>7</v>
      </c>
      <c r="BQ44" s="37">
        <f t="shared" si="45"/>
        <v>13</v>
      </c>
      <c r="BR44" s="37">
        <f t="shared" si="45"/>
        <v>0</v>
      </c>
      <c r="BS44" s="37">
        <f t="shared" si="45"/>
        <v>7</v>
      </c>
      <c r="BT44" s="37">
        <f t="shared" si="45"/>
        <v>22</v>
      </c>
    </row>
    <row r="45">
      <c r="A45" s="23">
        <v>43.0</v>
      </c>
      <c r="B45" s="24">
        <v>47.0</v>
      </c>
      <c r="C45" s="25" t="s">
        <v>64</v>
      </c>
      <c r="D45" s="26" t="s">
        <v>65</v>
      </c>
      <c r="E45" s="27" t="s">
        <v>14</v>
      </c>
      <c r="F45" s="41" t="s">
        <v>7</v>
      </c>
      <c r="G45" s="41" t="s">
        <v>7</v>
      </c>
      <c r="H45" s="41" t="s">
        <v>7</v>
      </c>
      <c r="I45" s="41" t="s">
        <v>7</v>
      </c>
      <c r="J45" s="29">
        <v>0.0</v>
      </c>
      <c r="K45" s="28" t="s">
        <v>6</v>
      </c>
      <c r="L45" s="28" t="s">
        <v>6</v>
      </c>
      <c r="M45" s="28" t="s">
        <v>6</v>
      </c>
      <c r="N45" s="28" t="s">
        <v>6</v>
      </c>
      <c r="O45" s="28" t="s">
        <v>6</v>
      </c>
      <c r="P45" s="29">
        <v>0.0</v>
      </c>
      <c r="Q45" s="28" t="s">
        <v>6</v>
      </c>
      <c r="R45" s="28" t="s">
        <v>6</v>
      </c>
      <c r="S45" s="28" t="s">
        <v>6</v>
      </c>
      <c r="T45" s="28" t="s">
        <v>6</v>
      </c>
      <c r="U45" s="28" t="s">
        <v>6</v>
      </c>
      <c r="V45" s="28" t="s">
        <v>6</v>
      </c>
      <c r="W45" s="29">
        <v>0.0</v>
      </c>
      <c r="X45" s="30" t="s">
        <v>10</v>
      </c>
      <c r="Y45" s="30" t="s">
        <v>10</v>
      </c>
      <c r="Z45" s="30" t="s">
        <v>10</v>
      </c>
      <c r="AA45" s="30" t="s">
        <v>10</v>
      </c>
      <c r="AB45" s="30" t="s">
        <v>10</v>
      </c>
      <c r="AC45" s="30" t="s">
        <v>10</v>
      </c>
      <c r="AD45" s="29">
        <v>0.0</v>
      </c>
      <c r="AE45" s="38" t="s">
        <v>10</v>
      </c>
      <c r="AF45" s="38" t="s">
        <v>10</v>
      </c>
      <c r="AG45" s="38" t="s">
        <v>10</v>
      </c>
      <c r="AH45" s="38" t="s">
        <v>10</v>
      </c>
      <c r="AI45" s="38" t="s">
        <v>10</v>
      </c>
      <c r="AJ45" s="38" t="s">
        <v>10</v>
      </c>
      <c r="AK45" s="29">
        <v>0.0</v>
      </c>
      <c r="AL45" s="38" t="s">
        <v>10</v>
      </c>
      <c r="AM45" s="38" t="s">
        <v>10</v>
      </c>
      <c r="AN45" s="38" t="s">
        <v>10</v>
      </c>
      <c r="AO45" s="38" t="s">
        <v>10</v>
      </c>
      <c r="AP45" s="38" t="s">
        <v>10</v>
      </c>
      <c r="AQ45" s="38" t="s">
        <v>10</v>
      </c>
      <c r="AR45" s="29">
        <v>0.0</v>
      </c>
      <c r="AS45" s="34" t="s">
        <v>9</v>
      </c>
      <c r="AT45" s="34" t="s">
        <v>9</v>
      </c>
      <c r="AU45" s="34" t="s">
        <v>9</v>
      </c>
      <c r="AV45" s="34" t="s">
        <v>9</v>
      </c>
      <c r="AW45" s="34" t="s">
        <v>9</v>
      </c>
      <c r="AX45" s="34" t="s">
        <v>9</v>
      </c>
      <c r="AY45" s="34" t="s">
        <v>9</v>
      </c>
      <c r="AZ45" s="29">
        <v>0.0</v>
      </c>
      <c r="BA45" s="34" t="s">
        <v>9</v>
      </c>
      <c r="BB45" s="34" t="s">
        <v>9</v>
      </c>
      <c r="BC45" s="34" t="s">
        <v>9</v>
      </c>
      <c r="BD45" s="34" t="s">
        <v>9</v>
      </c>
      <c r="BE45" s="34" t="s">
        <v>9</v>
      </c>
      <c r="BF45" s="34" t="s">
        <v>9</v>
      </c>
      <c r="BG45" s="34" t="s">
        <v>9</v>
      </c>
      <c r="BH45" s="29">
        <v>0.0</v>
      </c>
      <c r="BI45" s="35" t="s">
        <v>8</v>
      </c>
      <c r="BJ45" s="35" t="s">
        <v>8</v>
      </c>
      <c r="BK45" s="35" t="s">
        <v>8</v>
      </c>
      <c r="BL45" s="35" t="s">
        <v>8</v>
      </c>
      <c r="BM45" s="8"/>
      <c r="BN45" s="37">
        <f t="shared" si="4"/>
        <v>51</v>
      </c>
      <c r="BO45" s="37">
        <f t="shared" si="5"/>
        <v>8</v>
      </c>
      <c r="BP45" s="37">
        <f t="shared" ref="BP45:BT45" si="46">COUNTIF($F45:$BM45,BP$1)</f>
        <v>11</v>
      </c>
      <c r="BQ45" s="37">
        <f t="shared" si="46"/>
        <v>4</v>
      </c>
      <c r="BR45" s="37">
        <f t="shared" si="46"/>
        <v>4</v>
      </c>
      <c r="BS45" s="37">
        <f t="shared" si="46"/>
        <v>14</v>
      </c>
      <c r="BT45" s="37">
        <f t="shared" si="46"/>
        <v>18</v>
      </c>
    </row>
    <row r="46">
      <c r="A46" s="23">
        <v>45.0</v>
      </c>
      <c r="B46" s="24">
        <v>49.0</v>
      </c>
      <c r="C46" s="25" t="s">
        <v>64</v>
      </c>
      <c r="D46" s="26" t="s">
        <v>66</v>
      </c>
      <c r="E46" s="27" t="s">
        <v>14</v>
      </c>
      <c r="F46" s="41" t="s">
        <v>7</v>
      </c>
      <c r="G46" s="41" t="s">
        <v>7</v>
      </c>
      <c r="H46" s="41" t="s">
        <v>7</v>
      </c>
      <c r="I46" s="41" t="s">
        <v>7</v>
      </c>
      <c r="J46" s="29">
        <v>0.0</v>
      </c>
      <c r="K46" s="28" t="s">
        <v>6</v>
      </c>
      <c r="L46" s="28" t="s">
        <v>6</v>
      </c>
      <c r="M46" s="28" t="s">
        <v>6</v>
      </c>
      <c r="N46" s="28" t="s">
        <v>6</v>
      </c>
      <c r="O46" s="28" t="s">
        <v>6</v>
      </c>
      <c r="P46" s="29">
        <v>0.0</v>
      </c>
      <c r="Q46" s="28" t="s">
        <v>6</v>
      </c>
      <c r="R46" s="28" t="s">
        <v>6</v>
      </c>
      <c r="S46" s="28" t="s">
        <v>6</v>
      </c>
      <c r="T46" s="28" t="s">
        <v>6</v>
      </c>
      <c r="U46" s="28" t="s">
        <v>6</v>
      </c>
      <c r="V46" s="28" t="s">
        <v>6</v>
      </c>
      <c r="W46" s="28" t="s">
        <v>6</v>
      </c>
      <c r="X46" s="29">
        <v>0.0</v>
      </c>
      <c r="Y46" s="30" t="s">
        <v>10</v>
      </c>
      <c r="Z46" s="30" t="s">
        <v>10</v>
      </c>
      <c r="AA46" s="30" t="s">
        <v>10</v>
      </c>
      <c r="AB46" s="30" t="s">
        <v>10</v>
      </c>
      <c r="AC46" s="30" t="s">
        <v>10</v>
      </c>
      <c r="AD46" s="30" t="s">
        <v>10</v>
      </c>
      <c r="AE46" s="30" t="s">
        <v>10</v>
      </c>
      <c r="AF46" s="29">
        <v>0.0</v>
      </c>
      <c r="AG46" s="38" t="s">
        <v>10</v>
      </c>
      <c r="AH46" s="38" t="s">
        <v>10</v>
      </c>
      <c r="AI46" s="38" t="s">
        <v>10</v>
      </c>
      <c r="AJ46" s="38" t="s">
        <v>10</v>
      </c>
      <c r="AK46" s="38" t="s">
        <v>10</v>
      </c>
      <c r="AL46" s="29">
        <v>0.0</v>
      </c>
      <c r="AM46" s="38" t="s">
        <v>10</v>
      </c>
      <c r="AN46" s="38" t="s">
        <v>10</v>
      </c>
      <c r="AO46" s="38" t="s">
        <v>10</v>
      </c>
      <c r="AP46" s="38" t="s">
        <v>10</v>
      </c>
      <c r="AQ46" s="38" t="s">
        <v>10</v>
      </c>
      <c r="AR46" s="29">
        <v>0.0</v>
      </c>
      <c r="AS46" s="34" t="s">
        <v>9</v>
      </c>
      <c r="AT46" s="34" t="s">
        <v>9</v>
      </c>
      <c r="AU46" s="34" t="s">
        <v>9</v>
      </c>
      <c r="AV46" s="34" t="s">
        <v>9</v>
      </c>
      <c r="AW46" s="34" t="s">
        <v>9</v>
      </c>
      <c r="AX46" s="34" t="s">
        <v>9</v>
      </c>
      <c r="AY46" s="34" t="s">
        <v>9</v>
      </c>
      <c r="AZ46" s="29">
        <v>0.0</v>
      </c>
      <c r="BA46" s="34" t="s">
        <v>9</v>
      </c>
      <c r="BB46" s="34" t="s">
        <v>9</v>
      </c>
      <c r="BC46" s="34" t="s">
        <v>9</v>
      </c>
      <c r="BD46" s="34" t="s">
        <v>9</v>
      </c>
      <c r="BE46" s="34" t="s">
        <v>9</v>
      </c>
      <c r="BF46" s="34" t="s">
        <v>9</v>
      </c>
      <c r="BG46" s="34" t="s">
        <v>9</v>
      </c>
      <c r="BH46" s="29">
        <v>0.0</v>
      </c>
      <c r="BI46" s="35" t="s">
        <v>8</v>
      </c>
      <c r="BJ46" s="35" t="s">
        <v>8</v>
      </c>
      <c r="BK46" s="35" t="s">
        <v>8</v>
      </c>
      <c r="BL46" s="35" t="s">
        <v>8</v>
      </c>
      <c r="BM46" s="8"/>
      <c r="BN46" s="37">
        <f t="shared" si="4"/>
        <v>51</v>
      </c>
      <c r="BO46" s="37">
        <f t="shared" si="5"/>
        <v>8</v>
      </c>
      <c r="BP46" s="37">
        <f t="shared" ref="BP46:BT46" si="47">COUNTIF($F46:$BM46,BP$1)</f>
        <v>12</v>
      </c>
      <c r="BQ46" s="37">
        <f t="shared" si="47"/>
        <v>4</v>
      </c>
      <c r="BR46" s="37">
        <f t="shared" si="47"/>
        <v>4</v>
      </c>
      <c r="BS46" s="37">
        <f t="shared" si="47"/>
        <v>14</v>
      </c>
      <c r="BT46" s="37">
        <f t="shared" si="47"/>
        <v>17</v>
      </c>
    </row>
    <row r="47">
      <c r="A47" s="23">
        <v>46.0</v>
      </c>
      <c r="B47" s="24">
        <v>50.0</v>
      </c>
      <c r="C47" s="25" t="s">
        <v>64</v>
      </c>
      <c r="D47" s="26" t="s">
        <v>67</v>
      </c>
      <c r="E47" s="27" t="s">
        <v>14</v>
      </c>
      <c r="F47" s="41" t="s">
        <v>7</v>
      </c>
      <c r="G47" s="41" t="s">
        <v>7</v>
      </c>
      <c r="H47" s="41" t="s">
        <v>7</v>
      </c>
      <c r="I47" s="41" t="s">
        <v>7</v>
      </c>
      <c r="J47" s="29">
        <v>0.0</v>
      </c>
      <c r="K47" s="28" t="s">
        <v>6</v>
      </c>
      <c r="L47" s="28" t="s">
        <v>6</v>
      </c>
      <c r="M47" s="28" t="s">
        <v>6</v>
      </c>
      <c r="N47" s="28" t="s">
        <v>6</v>
      </c>
      <c r="O47" s="28" t="s">
        <v>6</v>
      </c>
      <c r="P47" s="29">
        <v>0.0</v>
      </c>
      <c r="Q47" s="28" t="s">
        <v>6</v>
      </c>
      <c r="R47" s="28" t="s">
        <v>6</v>
      </c>
      <c r="S47" s="28" t="s">
        <v>6</v>
      </c>
      <c r="T47" s="28" t="s">
        <v>6</v>
      </c>
      <c r="U47" s="28" t="s">
        <v>6</v>
      </c>
      <c r="V47" s="28" t="s">
        <v>6</v>
      </c>
      <c r="W47" s="28" t="s">
        <v>6</v>
      </c>
      <c r="X47" s="29">
        <v>0.0</v>
      </c>
      <c r="Y47" s="30" t="s">
        <v>10</v>
      </c>
      <c r="Z47" s="30" t="s">
        <v>10</v>
      </c>
      <c r="AA47" s="30" t="s">
        <v>10</v>
      </c>
      <c r="AB47" s="30" t="s">
        <v>10</v>
      </c>
      <c r="AC47" s="30" t="s">
        <v>10</v>
      </c>
      <c r="AD47" s="29">
        <v>0.0</v>
      </c>
      <c r="AE47" s="38" t="s">
        <v>10</v>
      </c>
      <c r="AF47" s="38" t="s">
        <v>10</v>
      </c>
      <c r="AG47" s="38" t="s">
        <v>10</v>
      </c>
      <c r="AH47" s="38" t="s">
        <v>10</v>
      </c>
      <c r="AI47" s="38" t="s">
        <v>10</v>
      </c>
      <c r="AJ47" s="38" t="s">
        <v>10</v>
      </c>
      <c r="AK47" s="38" t="s">
        <v>10</v>
      </c>
      <c r="AL47" s="29">
        <v>0.0</v>
      </c>
      <c r="AM47" s="38" t="s">
        <v>10</v>
      </c>
      <c r="AN47" s="38" t="s">
        <v>10</v>
      </c>
      <c r="AO47" s="38" t="s">
        <v>10</v>
      </c>
      <c r="AP47" s="38" t="s">
        <v>10</v>
      </c>
      <c r="AQ47" s="38" t="s">
        <v>10</v>
      </c>
      <c r="AR47" s="29">
        <v>0.0</v>
      </c>
      <c r="AS47" s="34" t="s">
        <v>9</v>
      </c>
      <c r="AT47" s="34" t="s">
        <v>9</v>
      </c>
      <c r="AU47" s="34" t="s">
        <v>9</v>
      </c>
      <c r="AV47" s="34" t="s">
        <v>9</v>
      </c>
      <c r="AW47" s="34" t="s">
        <v>9</v>
      </c>
      <c r="AX47" s="34" t="s">
        <v>9</v>
      </c>
      <c r="AY47" s="34" t="s">
        <v>9</v>
      </c>
      <c r="AZ47" s="29">
        <v>0.0</v>
      </c>
      <c r="BA47" s="34" t="s">
        <v>9</v>
      </c>
      <c r="BB47" s="34" t="s">
        <v>9</v>
      </c>
      <c r="BC47" s="34" t="s">
        <v>9</v>
      </c>
      <c r="BD47" s="34" t="s">
        <v>9</v>
      </c>
      <c r="BE47" s="34" t="s">
        <v>9</v>
      </c>
      <c r="BF47" s="34" t="s">
        <v>9</v>
      </c>
      <c r="BG47" s="34" t="s">
        <v>9</v>
      </c>
      <c r="BH47" s="29">
        <v>0.0</v>
      </c>
      <c r="BI47" s="35" t="s">
        <v>8</v>
      </c>
      <c r="BJ47" s="35" t="s">
        <v>8</v>
      </c>
      <c r="BK47" s="35" t="s">
        <v>8</v>
      </c>
      <c r="BL47" s="35" t="s">
        <v>8</v>
      </c>
      <c r="BM47" s="8"/>
      <c r="BN47" s="37">
        <f t="shared" si="4"/>
        <v>51</v>
      </c>
      <c r="BO47" s="37">
        <f t="shared" si="5"/>
        <v>8</v>
      </c>
      <c r="BP47" s="37">
        <f t="shared" ref="BP47:BT47" si="48">COUNTIF($F47:$BM47,BP$1)</f>
        <v>12</v>
      </c>
      <c r="BQ47" s="37">
        <f t="shared" si="48"/>
        <v>4</v>
      </c>
      <c r="BR47" s="37">
        <f t="shared" si="48"/>
        <v>4</v>
      </c>
      <c r="BS47" s="37">
        <f t="shared" si="48"/>
        <v>14</v>
      </c>
      <c r="BT47" s="37">
        <f t="shared" si="48"/>
        <v>17</v>
      </c>
    </row>
    <row r="48">
      <c r="A48" s="23">
        <v>47.0</v>
      </c>
      <c r="B48" s="24">
        <v>51.0</v>
      </c>
      <c r="C48" s="25" t="s">
        <v>68</v>
      </c>
      <c r="D48" s="26" t="s">
        <v>69</v>
      </c>
      <c r="E48" s="27" t="s">
        <v>14</v>
      </c>
      <c r="F48" s="28" t="s">
        <v>6</v>
      </c>
      <c r="G48" s="28" t="s">
        <v>6</v>
      </c>
      <c r="H48" s="28" t="s">
        <v>6</v>
      </c>
      <c r="I48" s="29">
        <v>0.0</v>
      </c>
      <c r="J48" s="28" t="s">
        <v>6</v>
      </c>
      <c r="K48" s="28" t="s">
        <v>6</v>
      </c>
      <c r="L48" s="28" t="s">
        <v>6</v>
      </c>
      <c r="M48" s="28" t="s">
        <v>6</v>
      </c>
      <c r="N48" s="28" t="s">
        <v>6</v>
      </c>
      <c r="O48" s="28" t="s">
        <v>6</v>
      </c>
      <c r="P48" s="28" t="s">
        <v>6</v>
      </c>
      <c r="Q48" s="29">
        <v>0.0</v>
      </c>
      <c r="R48" s="33" t="s">
        <v>9</v>
      </c>
      <c r="S48" s="33" t="s">
        <v>9</v>
      </c>
      <c r="T48" s="33" t="s">
        <v>9</v>
      </c>
      <c r="U48" s="33" t="s">
        <v>9</v>
      </c>
      <c r="V48" s="33" t="s">
        <v>9</v>
      </c>
      <c r="W48" s="33" t="s">
        <v>9</v>
      </c>
      <c r="X48" s="29">
        <v>0.0</v>
      </c>
      <c r="Y48" s="33" t="s">
        <v>9</v>
      </c>
      <c r="Z48" s="33" t="s">
        <v>9</v>
      </c>
      <c r="AA48" s="33" t="s">
        <v>9</v>
      </c>
      <c r="AB48" s="33" t="s">
        <v>9</v>
      </c>
      <c r="AC48" s="33" t="s">
        <v>9</v>
      </c>
      <c r="AD48" s="29">
        <v>0.0</v>
      </c>
      <c r="AE48" s="33" t="s">
        <v>9</v>
      </c>
      <c r="AF48" s="33" t="s">
        <v>9</v>
      </c>
      <c r="AG48" s="33" t="s">
        <v>9</v>
      </c>
      <c r="AH48" s="33" t="s">
        <v>9</v>
      </c>
      <c r="AI48" s="33" t="s">
        <v>9</v>
      </c>
      <c r="AJ48" s="34" t="s">
        <v>9</v>
      </c>
      <c r="AK48" s="29">
        <v>0.0</v>
      </c>
      <c r="AL48" s="34" t="s">
        <v>9</v>
      </c>
      <c r="AM48" s="34" t="s">
        <v>9</v>
      </c>
      <c r="AN48" s="34" t="s">
        <v>9</v>
      </c>
      <c r="AO48" s="34" t="s">
        <v>9</v>
      </c>
      <c r="AP48" s="34" t="s">
        <v>9</v>
      </c>
      <c r="AQ48" s="34" t="s">
        <v>9</v>
      </c>
      <c r="AR48" s="34" t="s">
        <v>9</v>
      </c>
      <c r="AS48" s="29">
        <v>0.0</v>
      </c>
      <c r="AT48" s="34" t="s">
        <v>9</v>
      </c>
      <c r="AU48" s="34" t="s">
        <v>9</v>
      </c>
      <c r="AV48" s="34" t="s">
        <v>9</v>
      </c>
      <c r="AW48" s="34" t="s">
        <v>9</v>
      </c>
      <c r="AX48" s="34" t="s">
        <v>9</v>
      </c>
      <c r="AY48" s="34" t="s">
        <v>9</v>
      </c>
      <c r="AZ48" s="34" t="s">
        <v>9</v>
      </c>
      <c r="BA48" s="29">
        <v>0.0</v>
      </c>
      <c r="BB48" s="35" t="s">
        <v>8</v>
      </c>
      <c r="BC48" s="35" t="s">
        <v>8</v>
      </c>
      <c r="BD48" s="35" t="s">
        <v>8</v>
      </c>
      <c r="BE48" s="35" t="s">
        <v>8</v>
      </c>
      <c r="BF48" s="29">
        <v>0.0</v>
      </c>
      <c r="BG48" s="35" t="s">
        <v>8</v>
      </c>
      <c r="BH48" s="35" t="s">
        <v>8</v>
      </c>
      <c r="BI48" s="35" t="s">
        <v>8</v>
      </c>
      <c r="BJ48" s="35" t="s">
        <v>8</v>
      </c>
      <c r="BK48" s="35" t="s">
        <v>8</v>
      </c>
      <c r="BL48" s="35" t="s">
        <v>8</v>
      </c>
      <c r="BM48" s="8"/>
      <c r="BN48" s="37">
        <f t="shared" si="4"/>
        <v>51</v>
      </c>
      <c r="BO48" s="37">
        <f t="shared" si="5"/>
        <v>8</v>
      </c>
      <c r="BP48" s="37">
        <f t="shared" ref="BP48:BT48" si="49">COUNTIF($F48:$BM48,BP$1)</f>
        <v>10</v>
      </c>
      <c r="BQ48" s="37">
        <f t="shared" si="49"/>
        <v>0</v>
      </c>
      <c r="BR48" s="37">
        <f t="shared" si="49"/>
        <v>10</v>
      </c>
      <c r="BS48" s="37">
        <f t="shared" si="49"/>
        <v>31</v>
      </c>
      <c r="BT48" s="37">
        <f t="shared" si="49"/>
        <v>0</v>
      </c>
    </row>
    <row r="49">
      <c r="A49" s="23">
        <v>48.0</v>
      </c>
      <c r="B49" s="27">
        <v>52.0</v>
      </c>
      <c r="C49" s="25" t="s">
        <v>68</v>
      </c>
      <c r="D49" s="26" t="s">
        <v>70</v>
      </c>
      <c r="E49" s="27" t="s">
        <v>14</v>
      </c>
      <c r="F49" s="28" t="s">
        <v>6</v>
      </c>
      <c r="G49" s="28" t="s">
        <v>6</v>
      </c>
      <c r="H49" s="28" t="s">
        <v>6</v>
      </c>
      <c r="I49" s="29">
        <v>0.0</v>
      </c>
      <c r="J49" s="28" t="s">
        <v>6</v>
      </c>
      <c r="K49" s="28" t="s">
        <v>6</v>
      </c>
      <c r="L49" s="28" t="s">
        <v>6</v>
      </c>
      <c r="M49" s="28" t="s">
        <v>6</v>
      </c>
      <c r="N49" s="28" t="s">
        <v>6</v>
      </c>
      <c r="O49" s="31"/>
      <c r="P49" s="31"/>
      <c r="Q49" s="29">
        <v>0.0</v>
      </c>
      <c r="R49" s="32" t="s">
        <v>15</v>
      </c>
      <c r="S49" s="32" t="s">
        <v>15</v>
      </c>
      <c r="T49" s="32" t="s">
        <v>15</v>
      </c>
      <c r="U49" s="32" t="s">
        <v>15</v>
      </c>
      <c r="V49" s="32" t="s">
        <v>15</v>
      </c>
      <c r="W49" s="29">
        <v>0.0</v>
      </c>
      <c r="X49" s="30" t="s">
        <v>10</v>
      </c>
      <c r="Y49" s="30" t="s">
        <v>10</v>
      </c>
      <c r="Z49" s="30" t="s">
        <v>10</v>
      </c>
      <c r="AA49" s="30" t="s">
        <v>10</v>
      </c>
      <c r="AB49" s="30" t="s">
        <v>10</v>
      </c>
      <c r="AC49" s="30" t="s">
        <v>10</v>
      </c>
      <c r="AD49" s="29">
        <v>0.0</v>
      </c>
      <c r="AE49" s="38" t="s">
        <v>10</v>
      </c>
      <c r="AF49" s="38" t="s">
        <v>10</v>
      </c>
      <c r="AG49" s="38" t="s">
        <v>10</v>
      </c>
      <c r="AH49" s="38" t="s">
        <v>10</v>
      </c>
      <c r="AI49" s="38" t="s">
        <v>10</v>
      </c>
      <c r="AJ49" s="38" t="s">
        <v>10</v>
      </c>
      <c r="AK49" s="29">
        <v>0.0</v>
      </c>
      <c r="AL49" s="34" t="s">
        <v>9</v>
      </c>
      <c r="AM49" s="34" t="s">
        <v>9</v>
      </c>
      <c r="AN49" s="34" t="s">
        <v>9</v>
      </c>
      <c r="AO49" s="34" t="s">
        <v>9</v>
      </c>
      <c r="AP49" s="34" t="s">
        <v>9</v>
      </c>
      <c r="AQ49" s="34" t="s">
        <v>9</v>
      </c>
      <c r="AR49" s="34" t="s">
        <v>9</v>
      </c>
      <c r="AS49" s="29">
        <v>0.0</v>
      </c>
      <c r="AT49" s="34" t="s">
        <v>9</v>
      </c>
      <c r="AU49" s="34" t="s">
        <v>9</v>
      </c>
      <c r="AV49" s="34" t="s">
        <v>9</v>
      </c>
      <c r="AW49" s="34" t="s">
        <v>9</v>
      </c>
      <c r="AX49" s="34" t="s">
        <v>9</v>
      </c>
      <c r="AY49" s="34" t="s">
        <v>9</v>
      </c>
      <c r="AZ49" s="34" t="s">
        <v>9</v>
      </c>
      <c r="BA49" s="29">
        <v>0.0</v>
      </c>
      <c r="BB49" s="35" t="s">
        <v>8</v>
      </c>
      <c r="BC49" s="35" t="s">
        <v>8</v>
      </c>
      <c r="BD49" s="35" t="s">
        <v>8</v>
      </c>
      <c r="BE49" s="35" t="s">
        <v>8</v>
      </c>
      <c r="BF49" s="29">
        <v>0.0</v>
      </c>
      <c r="BG49" s="35" t="s">
        <v>8</v>
      </c>
      <c r="BH49" s="35" t="s">
        <v>8</v>
      </c>
      <c r="BI49" s="35" t="s">
        <v>8</v>
      </c>
      <c r="BJ49" s="35" t="s">
        <v>8</v>
      </c>
      <c r="BK49" s="35" t="s">
        <v>8</v>
      </c>
      <c r="BL49" s="35" t="s">
        <v>8</v>
      </c>
      <c r="BM49" s="8"/>
      <c r="BN49" s="37">
        <f t="shared" si="4"/>
        <v>44</v>
      </c>
      <c r="BO49" s="37">
        <f t="shared" si="5"/>
        <v>8</v>
      </c>
      <c r="BP49" s="37">
        <f t="shared" ref="BP49:BT49" si="50">COUNTIF($F49:$BM49,BP$1)</f>
        <v>8</v>
      </c>
      <c r="BQ49" s="37">
        <f t="shared" si="50"/>
        <v>0</v>
      </c>
      <c r="BR49" s="37">
        <f t="shared" si="50"/>
        <v>10</v>
      </c>
      <c r="BS49" s="37">
        <f t="shared" si="50"/>
        <v>14</v>
      </c>
      <c r="BT49" s="37">
        <f t="shared" si="50"/>
        <v>12</v>
      </c>
    </row>
    <row r="50">
      <c r="A50" s="23">
        <v>49.0</v>
      </c>
      <c r="B50" s="27">
        <v>54.0</v>
      </c>
      <c r="C50" s="25" t="s">
        <v>68</v>
      </c>
      <c r="D50" s="26" t="s">
        <v>71</v>
      </c>
      <c r="E50" s="27" t="s">
        <v>14</v>
      </c>
      <c r="F50" s="28" t="s">
        <v>6</v>
      </c>
      <c r="G50" s="28" t="s">
        <v>6</v>
      </c>
      <c r="H50" s="28" t="s">
        <v>6</v>
      </c>
      <c r="I50" s="29">
        <v>0.0</v>
      </c>
      <c r="J50" s="28" t="s">
        <v>6</v>
      </c>
      <c r="K50" s="28" t="s">
        <v>6</v>
      </c>
      <c r="L50" s="28" t="s">
        <v>6</v>
      </c>
      <c r="M50" s="28" t="s">
        <v>6</v>
      </c>
      <c r="N50" s="28" t="s">
        <v>6</v>
      </c>
      <c r="O50" s="28" t="s">
        <v>6</v>
      </c>
      <c r="P50" s="28" t="s">
        <v>6</v>
      </c>
      <c r="Q50" s="29">
        <v>0.0</v>
      </c>
      <c r="R50" s="32" t="s">
        <v>15</v>
      </c>
      <c r="S50" s="32" t="s">
        <v>15</v>
      </c>
      <c r="T50" s="33" t="s">
        <v>9</v>
      </c>
      <c r="U50" s="33" t="s">
        <v>9</v>
      </c>
      <c r="V50" s="33" t="s">
        <v>9</v>
      </c>
      <c r="W50" s="33" t="s">
        <v>9</v>
      </c>
      <c r="X50" s="29">
        <v>0.0</v>
      </c>
      <c r="Y50" s="33" t="s">
        <v>9</v>
      </c>
      <c r="Z50" s="33" t="s">
        <v>9</v>
      </c>
      <c r="AA50" s="33" t="s">
        <v>9</v>
      </c>
      <c r="AB50" s="33" t="s">
        <v>9</v>
      </c>
      <c r="AC50" s="33" t="s">
        <v>9</v>
      </c>
      <c r="AD50" s="29">
        <v>0.0</v>
      </c>
      <c r="AE50" s="33" t="s">
        <v>9</v>
      </c>
      <c r="AF50" s="33" t="s">
        <v>9</v>
      </c>
      <c r="AG50" s="33" t="s">
        <v>9</v>
      </c>
      <c r="AH50" s="33" t="s">
        <v>9</v>
      </c>
      <c r="AI50" s="33" t="s">
        <v>9</v>
      </c>
      <c r="AJ50" s="34" t="s">
        <v>9</v>
      </c>
      <c r="AK50" s="29">
        <v>0.0</v>
      </c>
      <c r="AL50" s="34" t="s">
        <v>9</v>
      </c>
      <c r="AM50" s="34" t="s">
        <v>9</v>
      </c>
      <c r="AN50" s="34" t="s">
        <v>9</v>
      </c>
      <c r="AO50" s="34" t="s">
        <v>9</v>
      </c>
      <c r="AP50" s="34" t="s">
        <v>9</v>
      </c>
      <c r="AQ50" s="34" t="s">
        <v>9</v>
      </c>
      <c r="AR50" s="34" t="s">
        <v>9</v>
      </c>
      <c r="AS50" s="29">
        <v>0.0</v>
      </c>
      <c r="AT50" s="34" t="s">
        <v>9</v>
      </c>
      <c r="AU50" s="34" t="s">
        <v>9</v>
      </c>
      <c r="AV50" s="34" t="s">
        <v>9</v>
      </c>
      <c r="AW50" s="34" t="s">
        <v>9</v>
      </c>
      <c r="AX50" s="34" t="s">
        <v>9</v>
      </c>
      <c r="AY50" s="34" t="s">
        <v>9</v>
      </c>
      <c r="AZ50" s="34" t="s">
        <v>9</v>
      </c>
      <c r="BA50" s="29">
        <v>0.0</v>
      </c>
      <c r="BB50" s="35" t="s">
        <v>8</v>
      </c>
      <c r="BC50" s="35" t="s">
        <v>8</v>
      </c>
      <c r="BD50" s="35" t="s">
        <v>8</v>
      </c>
      <c r="BE50" s="35" t="s">
        <v>8</v>
      </c>
      <c r="BF50" s="29">
        <v>0.0</v>
      </c>
      <c r="BG50" s="35" t="s">
        <v>8</v>
      </c>
      <c r="BH50" s="35" t="s">
        <v>8</v>
      </c>
      <c r="BI50" s="35" t="s">
        <v>8</v>
      </c>
      <c r="BJ50" s="35" t="s">
        <v>8</v>
      </c>
      <c r="BK50" s="35" t="s">
        <v>8</v>
      </c>
      <c r="BL50" s="35" t="s">
        <v>8</v>
      </c>
      <c r="BM50" s="8"/>
      <c r="BN50" s="37">
        <f t="shared" si="4"/>
        <v>49</v>
      </c>
      <c r="BO50" s="37">
        <f t="shared" si="5"/>
        <v>8</v>
      </c>
      <c r="BP50" s="37">
        <f t="shared" ref="BP50:BT50" si="51">COUNTIF($F50:$BM50,BP$1)</f>
        <v>10</v>
      </c>
      <c r="BQ50" s="37">
        <f t="shared" si="51"/>
        <v>0</v>
      </c>
      <c r="BR50" s="37">
        <f t="shared" si="51"/>
        <v>10</v>
      </c>
      <c r="BS50" s="37">
        <f t="shared" si="51"/>
        <v>29</v>
      </c>
      <c r="BT50" s="37">
        <f t="shared" si="51"/>
        <v>0</v>
      </c>
    </row>
    <row r="51">
      <c r="A51" s="23">
        <v>50.0</v>
      </c>
      <c r="B51" s="27">
        <v>55.0</v>
      </c>
      <c r="C51" s="25" t="s">
        <v>68</v>
      </c>
      <c r="D51" s="26" t="s">
        <v>72</v>
      </c>
      <c r="E51" s="27" t="s">
        <v>14</v>
      </c>
      <c r="F51" s="28" t="s">
        <v>6</v>
      </c>
      <c r="G51" s="28" t="s">
        <v>6</v>
      </c>
      <c r="H51" s="28" t="s">
        <v>6</v>
      </c>
      <c r="I51" s="29">
        <v>0.0</v>
      </c>
      <c r="J51" s="28" t="s">
        <v>6</v>
      </c>
      <c r="K51" s="28" t="s">
        <v>6</v>
      </c>
      <c r="L51" s="28" t="s">
        <v>6</v>
      </c>
      <c r="M51" s="28" t="s">
        <v>6</v>
      </c>
      <c r="N51" s="28" t="s">
        <v>6</v>
      </c>
      <c r="O51" s="28" t="s">
        <v>6</v>
      </c>
      <c r="P51" s="28" t="s">
        <v>6</v>
      </c>
      <c r="Q51" s="29">
        <v>0.0</v>
      </c>
      <c r="R51" s="32" t="s">
        <v>15</v>
      </c>
      <c r="S51" s="32" t="s">
        <v>15</v>
      </c>
      <c r="T51" s="32" t="s">
        <v>15</v>
      </c>
      <c r="U51" s="32" t="s">
        <v>15</v>
      </c>
      <c r="V51" s="30" t="s">
        <v>10</v>
      </c>
      <c r="W51" s="30" t="s">
        <v>10</v>
      </c>
      <c r="X51" s="29">
        <v>0.0</v>
      </c>
      <c r="Y51" s="30" t="s">
        <v>10</v>
      </c>
      <c r="Z51" s="30" t="s">
        <v>10</v>
      </c>
      <c r="AA51" s="30" t="s">
        <v>10</v>
      </c>
      <c r="AB51" s="30" t="s">
        <v>10</v>
      </c>
      <c r="AC51" s="30" t="s">
        <v>10</v>
      </c>
      <c r="AD51" s="30" t="s">
        <v>10</v>
      </c>
      <c r="AE51" s="29">
        <v>0.0</v>
      </c>
      <c r="AF51" s="38" t="s">
        <v>10</v>
      </c>
      <c r="AG51" s="38" t="s">
        <v>10</v>
      </c>
      <c r="AH51" s="38" t="s">
        <v>10</v>
      </c>
      <c r="AI51" s="38" t="s">
        <v>10</v>
      </c>
      <c r="AJ51" s="38" t="s">
        <v>10</v>
      </c>
      <c r="AK51" s="38" t="s">
        <v>10</v>
      </c>
      <c r="AL51" s="29">
        <v>0.0</v>
      </c>
      <c r="AM51" s="34" t="s">
        <v>9</v>
      </c>
      <c r="AN51" s="34" t="s">
        <v>9</v>
      </c>
      <c r="AO51" s="34" t="s">
        <v>9</v>
      </c>
      <c r="AP51" s="34" t="s">
        <v>9</v>
      </c>
      <c r="AQ51" s="34" t="s">
        <v>9</v>
      </c>
      <c r="AR51" s="34" t="s">
        <v>9</v>
      </c>
      <c r="AS51" s="29">
        <v>0.0</v>
      </c>
      <c r="AT51" s="34" t="s">
        <v>9</v>
      </c>
      <c r="AU51" s="34" t="s">
        <v>9</v>
      </c>
      <c r="AV51" s="34" t="s">
        <v>9</v>
      </c>
      <c r="AW51" s="34" t="s">
        <v>9</v>
      </c>
      <c r="AX51" s="34" t="s">
        <v>9</v>
      </c>
      <c r="AY51" s="34" t="s">
        <v>9</v>
      </c>
      <c r="AZ51" s="34" t="s">
        <v>9</v>
      </c>
      <c r="BA51" s="29">
        <v>0.0</v>
      </c>
      <c r="BB51" s="35" t="s">
        <v>8</v>
      </c>
      <c r="BC51" s="35" t="s">
        <v>8</v>
      </c>
      <c r="BD51" s="35" t="s">
        <v>8</v>
      </c>
      <c r="BE51" s="35" t="s">
        <v>8</v>
      </c>
      <c r="BF51" s="29">
        <v>0.0</v>
      </c>
      <c r="BG51" s="35" t="s">
        <v>8</v>
      </c>
      <c r="BH51" s="35" t="s">
        <v>8</v>
      </c>
      <c r="BI51" s="35" t="s">
        <v>8</v>
      </c>
      <c r="BJ51" s="35" t="s">
        <v>8</v>
      </c>
      <c r="BK51" s="35" t="s">
        <v>8</v>
      </c>
      <c r="BL51" s="35" t="s">
        <v>8</v>
      </c>
      <c r="BM51" s="8"/>
      <c r="BN51" s="37">
        <f t="shared" si="4"/>
        <v>47</v>
      </c>
      <c r="BO51" s="37">
        <f t="shared" si="5"/>
        <v>8</v>
      </c>
      <c r="BP51" s="37">
        <f t="shared" ref="BP51:BT51" si="52">COUNTIF($F51:$BM51,BP$1)</f>
        <v>10</v>
      </c>
      <c r="BQ51" s="37">
        <f t="shared" si="52"/>
        <v>0</v>
      </c>
      <c r="BR51" s="37">
        <f t="shared" si="52"/>
        <v>10</v>
      </c>
      <c r="BS51" s="37">
        <f t="shared" si="52"/>
        <v>13</v>
      </c>
      <c r="BT51" s="37">
        <f t="shared" si="52"/>
        <v>14</v>
      </c>
    </row>
    <row r="52">
      <c r="A52" s="23">
        <v>42.0</v>
      </c>
      <c r="B52" s="24">
        <v>46.0</v>
      </c>
      <c r="C52" s="25" t="s">
        <v>64</v>
      </c>
      <c r="D52" s="26" t="s">
        <v>73</v>
      </c>
      <c r="E52" s="27" t="s">
        <v>14</v>
      </c>
      <c r="F52" s="41" t="s">
        <v>7</v>
      </c>
      <c r="G52" s="41" t="s">
        <v>7</v>
      </c>
      <c r="H52" s="41" t="s">
        <v>7</v>
      </c>
      <c r="I52" s="41" t="s">
        <v>7</v>
      </c>
      <c r="J52" s="29">
        <v>0.0</v>
      </c>
      <c r="K52" s="28" t="s">
        <v>6</v>
      </c>
      <c r="L52" s="28" t="s">
        <v>6</v>
      </c>
      <c r="M52" s="28" t="s">
        <v>6</v>
      </c>
      <c r="N52" s="28" t="s">
        <v>6</v>
      </c>
      <c r="O52" s="28" t="s">
        <v>6</v>
      </c>
      <c r="P52" s="29">
        <v>0.0</v>
      </c>
      <c r="Q52" s="28" t="s">
        <v>6</v>
      </c>
      <c r="R52" s="28" t="s">
        <v>6</v>
      </c>
      <c r="S52" s="28" t="s">
        <v>6</v>
      </c>
      <c r="T52" s="28" t="s">
        <v>6</v>
      </c>
      <c r="U52" s="28" t="s">
        <v>6</v>
      </c>
      <c r="V52" s="28" t="s">
        <v>6</v>
      </c>
      <c r="W52" s="29">
        <v>0.0</v>
      </c>
      <c r="X52" s="30" t="s">
        <v>10</v>
      </c>
      <c r="Y52" s="30" t="s">
        <v>10</v>
      </c>
      <c r="Z52" s="30" t="s">
        <v>10</v>
      </c>
      <c r="AA52" s="30" t="s">
        <v>10</v>
      </c>
      <c r="AB52" s="30" t="s">
        <v>10</v>
      </c>
      <c r="AC52" s="30" t="s">
        <v>10</v>
      </c>
      <c r="AD52" s="30" t="s">
        <v>10</v>
      </c>
      <c r="AE52" s="29">
        <v>0.0</v>
      </c>
      <c r="AF52" s="38" t="s">
        <v>10</v>
      </c>
      <c r="AG52" s="38" t="s">
        <v>10</v>
      </c>
      <c r="AH52" s="38" t="s">
        <v>10</v>
      </c>
      <c r="AI52" s="38" t="s">
        <v>10</v>
      </c>
      <c r="AJ52" s="38" t="s">
        <v>10</v>
      </c>
      <c r="AK52" s="29">
        <v>0.0</v>
      </c>
      <c r="AL52" s="38" t="s">
        <v>10</v>
      </c>
      <c r="AM52" s="38" t="s">
        <v>10</v>
      </c>
      <c r="AN52" s="38" t="s">
        <v>10</v>
      </c>
      <c r="AO52" s="38" t="s">
        <v>10</v>
      </c>
      <c r="AP52" s="38" t="s">
        <v>10</v>
      </c>
      <c r="AQ52" s="38" t="s">
        <v>10</v>
      </c>
      <c r="AR52" s="38" t="s">
        <v>10</v>
      </c>
      <c r="AS52" s="29">
        <v>0.0</v>
      </c>
      <c r="AT52" s="38" t="s">
        <v>10</v>
      </c>
      <c r="AU52" s="38" t="s">
        <v>10</v>
      </c>
      <c r="AV52" s="38" t="s">
        <v>10</v>
      </c>
      <c r="AW52" s="38" t="s">
        <v>10</v>
      </c>
      <c r="AX52" s="38" t="s">
        <v>10</v>
      </c>
      <c r="AY52" s="29">
        <v>0.0</v>
      </c>
      <c r="AZ52" s="38" t="s">
        <v>10</v>
      </c>
      <c r="BA52" s="38" t="s">
        <v>10</v>
      </c>
      <c r="BB52" s="38" t="s">
        <v>10</v>
      </c>
      <c r="BC52" s="38" t="s">
        <v>10</v>
      </c>
      <c r="BD52" s="38" t="s">
        <v>10</v>
      </c>
      <c r="BE52" s="38" t="s">
        <v>10</v>
      </c>
      <c r="BF52" s="8"/>
      <c r="BG52" s="8"/>
      <c r="BH52" s="8"/>
      <c r="BI52" s="8"/>
      <c r="BJ52" s="8"/>
      <c r="BK52" s="8"/>
      <c r="BL52" s="8"/>
      <c r="BM52" s="8"/>
      <c r="BN52" s="37">
        <f t="shared" si="4"/>
        <v>45</v>
      </c>
      <c r="BO52" s="37">
        <f t="shared" si="5"/>
        <v>7</v>
      </c>
      <c r="BP52" s="37">
        <f t="shared" ref="BP52:BT52" si="53">COUNTIF($F52:$BM52,BP$1)</f>
        <v>11</v>
      </c>
      <c r="BQ52" s="37">
        <f t="shared" si="53"/>
        <v>4</v>
      </c>
      <c r="BR52" s="37">
        <f t="shared" si="53"/>
        <v>0</v>
      </c>
      <c r="BS52" s="37">
        <f t="shared" si="53"/>
        <v>0</v>
      </c>
      <c r="BT52" s="37">
        <f t="shared" si="53"/>
        <v>30</v>
      </c>
    </row>
    <row r="53">
      <c r="A53" s="23">
        <v>44.0</v>
      </c>
      <c r="B53" s="42">
        <v>48.0</v>
      </c>
      <c r="C53" s="43" t="s">
        <v>64</v>
      </c>
      <c r="D53" s="44" t="s">
        <v>74</v>
      </c>
      <c r="E53" s="45" t="s">
        <v>14</v>
      </c>
      <c r="F53" s="46" t="s">
        <v>7</v>
      </c>
      <c r="G53" s="46" t="s">
        <v>7</v>
      </c>
      <c r="H53" s="46" t="s">
        <v>7</v>
      </c>
      <c r="I53" s="46" t="s">
        <v>7</v>
      </c>
      <c r="J53" s="47">
        <v>0.0</v>
      </c>
      <c r="K53" s="48" t="s">
        <v>6</v>
      </c>
      <c r="L53" s="48" t="s">
        <v>6</v>
      </c>
      <c r="M53" s="48" t="s">
        <v>6</v>
      </c>
      <c r="N53" s="48" t="s">
        <v>6</v>
      </c>
      <c r="O53" s="48" t="s">
        <v>6</v>
      </c>
      <c r="P53" s="48" t="s">
        <v>6</v>
      </c>
      <c r="Q53" s="47">
        <v>0.0</v>
      </c>
      <c r="R53" s="48" t="s">
        <v>6</v>
      </c>
      <c r="S53" s="48" t="s">
        <v>6</v>
      </c>
      <c r="T53" s="48" t="s">
        <v>6</v>
      </c>
      <c r="U53" s="48" t="s">
        <v>6</v>
      </c>
      <c r="V53" s="48" t="s">
        <v>6</v>
      </c>
      <c r="W53" s="47">
        <v>0.0</v>
      </c>
      <c r="X53" s="49" t="s">
        <v>10</v>
      </c>
      <c r="Y53" s="49" t="s">
        <v>10</v>
      </c>
      <c r="Z53" s="49" t="s">
        <v>10</v>
      </c>
      <c r="AA53" s="49" t="s">
        <v>10</v>
      </c>
      <c r="AB53" s="49" t="s">
        <v>10</v>
      </c>
      <c r="AC53" s="49" t="s">
        <v>10</v>
      </c>
      <c r="AD53" s="49" t="s">
        <v>10</v>
      </c>
      <c r="AE53" s="47">
        <v>0.0</v>
      </c>
      <c r="AF53" s="50" t="s">
        <v>10</v>
      </c>
      <c r="AG53" s="50" t="s">
        <v>10</v>
      </c>
      <c r="AH53" s="50" t="s">
        <v>10</v>
      </c>
      <c r="AI53" s="50" t="s">
        <v>10</v>
      </c>
      <c r="AJ53" s="50" t="s">
        <v>10</v>
      </c>
      <c r="AK53" s="47">
        <v>0.0</v>
      </c>
      <c r="AL53" s="50" t="s">
        <v>10</v>
      </c>
      <c r="AM53" s="50" t="s">
        <v>10</v>
      </c>
      <c r="AN53" s="50" t="s">
        <v>10</v>
      </c>
      <c r="AO53" s="50" t="s">
        <v>10</v>
      </c>
      <c r="AP53" s="50" t="s">
        <v>10</v>
      </c>
      <c r="AQ53" s="50" t="s">
        <v>10</v>
      </c>
      <c r="AR53" s="47">
        <v>0.0</v>
      </c>
      <c r="AS53" s="50" t="s">
        <v>10</v>
      </c>
      <c r="AT53" s="50" t="s">
        <v>10</v>
      </c>
      <c r="AU53" s="50" t="s">
        <v>10</v>
      </c>
      <c r="AV53" s="50" t="s">
        <v>10</v>
      </c>
      <c r="AW53" s="50" t="s">
        <v>10</v>
      </c>
      <c r="AX53" s="50" t="s">
        <v>10</v>
      </c>
      <c r="AY53" s="50" t="s">
        <v>10</v>
      </c>
      <c r="AZ53" s="47">
        <v>0.0</v>
      </c>
      <c r="BA53" s="50" t="s">
        <v>10</v>
      </c>
      <c r="BB53" s="50" t="s">
        <v>10</v>
      </c>
      <c r="BC53" s="50" t="s">
        <v>10</v>
      </c>
      <c r="BD53" s="50" t="s">
        <v>10</v>
      </c>
      <c r="BE53" s="50" t="s">
        <v>10</v>
      </c>
      <c r="BF53" s="51"/>
      <c r="BG53" s="51"/>
      <c r="BH53" s="51"/>
      <c r="BI53" s="51"/>
      <c r="BJ53" s="51"/>
      <c r="BK53" s="51"/>
      <c r="BL53" s="51"/>
      <c r="BM53" s="51"/>
      <c r="BN53" s="52">
        <f t="shared" si="4"/>
        <v>45</v>
      </c>
      <c r="BO53" s="37">
        <f t="shared" si="5"/>
        <v>7</v>
      </c>
      <c r="BP53" s="37">
        <f t="shared" ref="BP53:BT53" si="54">COUNTIF($F53:$BM53,BP$1)</f>
        <v>11</v>
      </c>
      <c r="BQ53" s="37">
        <f t="shared" si="54"/>
        <v>4</v>
      </c>
      <c r="BR53" s="37">
        <f t="shared" si="54"/>
        <v>0</v>
      </c>
      <c r="BS53" s="37">
        <f t="shared" si="54"/>
        <v>0</v>
      </c>
      <c r="BT53" s="37">
        <f t="shared" si="54"/>
        <v>30</v>
      </c>
    </row>
    <row r="54">
      <c r="A54" s="23"/>
      <c r="B54" s="53"/>
      <c r="C54" s="54"/>
      <c r="D54" s="55"/>
      <c r="E54" s="56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8"/>
      <c r="AF54" s="58"/>
      <c r="AG54" s="58"/>
      <c r="AH54" s="58"/>
      <c r="AI54" s="58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8"/>
      <c r="BG54" s="58"/>
      <c r="BH54" s="58"/>
      <c r="BI54" s="58"/>
      <c r="BJ54" s="58"/>
      <c r="BK54" s="58"/>
      <c r="BL54" s="58"/>
      <c r="BM54" s="58"/>
      <c r="BN54" s="59"/>
      <c r="BO54" s="37">
        <f t="shared" si="5"/>
        <v>0</v>
      </c>
      <c r="BP54" s="37">
        <f t="shared" ref="BP54:BT54" si="55">COUNTIF($F54:$BM54,BP$1)</f>
        <v>0</v>
      </c>
      <c r="BQ54" s="37">
        <f t="shared" si="55"/>
        <v>0</v>
      </c>
      <c r="BR54" s="37">
        <f t="shared" si="55"/>
        <v>0</v>
      </c>
      <c r="BS54" s="37">
        <f t="shared" si="55"/>
        <v>0</v>
      </c>
      <c r="BT54" s="37">
        <f t="shared" si="55"/>
        <v>0</v>
      </c>
    </row>
    <row r="55">
      <c r="A55" s="23">
        <v>51.0</v>
      </c>
      <c r="B55" s="60">
        <v>12.0</v>
      </c>
      <c r="C55" s="61" t="s">
        <v>12</v>
      </c>
      <c r="D55" s="62" t="s">
        <v>75</v>
      </c>
      <c r="E55" s="60" t="s">
        <v>76</v>
      </c>
      <c r="F55" s="63" t="s">
        <v>7</v>
      </c>
      <c r="G55" s="63" t="s">
        <v>7</v>
      </c>
      <c r="H55" s="63" t="s">
        <v>7</v>
      </c>
      <c r="I55" s="63" t="s">
        <v>7</v>
      </c>
      <c r="J55" s="64">
        <v>0.0</v>
      </c>
      <c r="K55" s="65" t="s">
        <v>6</v>
      </c>
      <c r="L55" s="65" t="s">
        <v>6</v>
      </c>
      <c r="M55" s="65" t="s">
        <v>6</v>
      </c>
      <c r="N55" s="65" t="s">
        <v>6</v>
      </c>
      <c r="O55" s="65" t="s">
        <v>6</v>
      </c>
      <c r="P55" s="64">
        <v>0.0</v>
      </c>
      <c r="Q55" s="65" t="s">
        <v>6</v>
      </c>
      <c r="R55" s="65" t="s">
        <v>6</v>
      </c>
      <c r="S55" s="65" t="s">
        <v>6</v>
      </c>
      <c r="T55" s="65" t="s">
        <v>6</v>
      </c>
      <c r="U55" s="65" t="s">
        <v>6</v>
      </c>
      <c r="V55" s="65" t="s">
        <v>6</v>
      </c>
      <c r="W55" s="66"/>
      <c r="X55" s="64">
        <v>0.0</v>
      </c>
      <c r="Y55" s="66"/>
      <c r="Z55" s="66"/>
      <c r="AA55" s="66"/>
      <c r="AB55" s="66"/>
      <c r="AC55" s="66"/>
      <c r="AD55" s="64">
        <v>0.0</v>
      </c>
      <c r="AE55" s="67" t="s">
        <v>9</v>
      </c>
      <c r="AF55" s="67" t="s">
        <v>9</v>
      </c>
      <c r="AG55" s="67" t="s">
        <v>9</v>
      </c>
      <c r="AH55" s="67" t="s">
        <v>9</v>
      </c>
      <c r="AI55" s="67" t="s">
        <v>9</v>
      </c>
      <c r="AJ55" s="68" t="s">
        <v>9</v>
      </c>
      <c r="AK55" s="64">
        <v>0.0</v>
      </c>
      <c r="AL55" s="68" t="s">
        <v>9</v>
      </c>
      <c r="AM55" s="68" t="s">
        <v>9</v>
      </c>
      <c r="AN55" s="68" t="s">
        <v>9</v>
      </c>
      <c r="AO55" s="68" t="s">
        <v>9</v>
      </c>
      <c r="AP55" s="68" t="s">
        <v>9</v>
      </c>
      <c r="AQ55" s="68" t="s">
        <v>9</v>
      </c>
      <c r="AR55" s="68" t="s">
        <v>9</v>
      </c>
      <c r="AS55" s="64">
        <v>0.0</v>
      </c>
      <c r="AT55" s="69" t="s">
        <v>8</v>
      </c>
      <c r="AU55" s="69" t="s">
        <v>8</v>
      </c>
      <c r="AV55" s="69" t="s">
        <v>8</v>
      </c>
      <c r="AW55" s="69" t="s">
        <v>8</v>
      </c>
      <c r="AX55" s="69" t="s">
        <v>8</v>
      </c>
      <c r="AY55" s="69" t="s">
        <v>8</v>
      </c>
      <c r="AZ55" s="69" t="s">
        <v>8</v>
      </c>
      <c r="BA55" s="64">
        <v>0.0</v>
      </c>
      <c r="BB55" s="69" t="s">
        <v>8</v>
      </c>
      <c r="BC55" s="69" t="s">
        <v>8</v>
      </c>
      <c r="BD55" s="69" t="s">
        <v>8</v>
      </c>
      <c r="BE55" s="35" t="s">
        <v>8</v>
      </c>
      <c r="BF55" s="29">
        <v>0.0</v>
      </c>
      <c r="BG55" s="35" t="s">
        <v>8</v>
      </c>
      <c r="BH55" s="35" t="s">
        <v>8</v>
      </c>
      <c r="BI55" s="35" t="s">
        <v>8</v>
      </c>
      <c r="BJ55" s="35" t="s">
        <v>8</v>
      </c>
      <c r="BK55" s="35" t="s">
        <v>8</v>
      </c>
      <c r="BL55" s="35" t="s">
        <v>8</v>
      </c>
      <c r="BM55" s="70"/>
      <c r="BN55" s="71">
        <f t="shared" ref="BN55:BN112" si="57">SUM(BP55:BT55)</f>
        <v>45</v>
      </c>
      <c r="BO55" s="37">
        <f t="shared" si="5"/>
        <v>8</v>
      </c>
      <c r="BP55" s="37">
        <f t="shared" ref="BP55:BT55" si="56">COUNTIF($F55:$BM55,BP$1)</f>
        <v>11</v>
      </c>
      <c r="BQ55" s="37">
        <f t="shared" si="56"/>
        <v>4</v>
      </c>
      <c r="BR55" s="37">
        <f t="shared" si="56"/>
        <v>17</v>
      </c>
      <c r="BS55" s="37">
        <f t="shared" si="56"/>
        <v>13</v>
      </c>
      <c r="BT55" s="37">
        <f t="shared" si="56"/>
        <v>0</v>
      </c>
    </row>
    <row r="56">
      <c r="A56" s="23">
        <v>52.0</v>
      </c>
      <c r="B56" s="27">
        <v>13.0</v>
      </c>
      <c r="C56" s="25" t="s">
        <v>12</v>
      </c>
      <c r="D56" s="26" t="s">
        <v>77</v>
      </c>
      <c r="E56" s="27" t="s">
        <v>76</v>
      </c>
      <c r="F56" s="38" t="s">
        <v>10</v>
      </c>
      <c r="G56" s="38" t="s">
        <v>10</v>
      </c>
      <c r="H56" s="38" t="s">
        <v>10</v>
      </c>
      <c r="I56" s="29">
        <v>0.0</v>
      </c>
      <c r="J56" s="38" t="s">
        <v>10</v>
      </c>
      <c r="K56" s="38" t="s">
        <v>10</v>
      </c>
      <c r="L56" s="38" t="s">
        <v>10</v>
      </c>
      <c r="M56" s="38" t="s">
        <v>10</v>
      </c>
      <c r="N56" s="38" t="s">
        <v>10</v>
      </c>
      <c r="O56" s="38" t="s">
        <v>10</v>
      </c>
      <c r="P56" s="29">
        <v>0.0</v>
      </c>
      <c r="Q56" s="38" t="s">
        <v>10</v>
      </c>
      <c r="R56" s="38" t="s">
        <v>10</v>
      </c>
      <c r="S56" s="32" t="s">
        <v>15</v>
      </c>
      <c r="T56" s="38" t="s">
        <v>10</v>
      </c>
      <c r="U56" s="38" t="s">
        <v>10</v>
      </c>
      <c r="V56" s="38" t="s">
        <v>10</v>
      </c>
      <c r="W56" s="29">
        <v>0.0</v>
      </c>
      <c r="X56" s="30" t="s">
        <v>10</v>
      </c>
      <c r="Y56" s="30" t="s">
        <v>10</v>
      </c>
      <c r="Z56" s="30" t="s">
        <v>10</v>
      </c>
      <c r="AA56" s="30" t="s">
        <v>10</v>
      </c>
      <c r="AB56" s="30" t="s">
        <v>10</v>
      </c>
      <c r="AC56" s="30" t="s">
        <v>10</v>
      </c>
      <c r="AD56" s="29">
        <v>0.0</v>
      </c>
      <c r="AE56" s="30" t="s">
        <v>10</v>
      </c>
      <c r="AF56" s="30" t="s">
        <v>10</v>
      </c>
      <c r="AG56" s="30" t="s">
        <v>10</v>
      </c>
      <c r="AH56" s="30" t="s">
        <v>10</v>
      </c>
      <c r="AI56" s="30" t="s">
        <v>10</v>
      </c>
      <c r="AJ56" s="38" t="s">
        <v>10</v>
      </c>
      <c r="AK56" s="38" t="s">
        <v>10</v>
      </c>
      <c r="AL56" s="29">
        <v>0.0</v>
      </c>
      <c r="AM56" s="38" t="s">
        <v>10</v>
      </c>
      <c r="AN56" s="38" t="s">
        <v>10</v>
      </c>
      <c r="AO56" s="38" t="s">
        <v>10</v>
      </c>
      <c r="AP56" s="38" t="s">
        <v>10</v>
      </c>
      <c r="AQ56" s="38" t="s">
        <v>10</v>
      </c>
      <c r="AR56" s="38" t="s">
        <v>10</v>
      </c>
      <c r="AS56" s="29">
        <v>0.0</v>
      </c>
      <c r="AT56" s="38" t="s">
        <v>10</v>
      </c>
      <c r="AU56" s="38" t="s">
        <v>10</v>
      </c>
      <c r="AV56" s="38" t="s">
        <v>10</v>
      </c>
      <c r="AW56" s="38" t="s">
        <v>10</v>
      </c>
      <c r="AX56" s="38" t="s">
        <v>10</v>
      </c>
      <c r="AY56" s="38" t="s">
        <v>10</v>
      </c>
      <c r="AZ56" s="29">
        <v>0.0</v>
      </c>
      <c r="BA56" s="38" t="s">
        <v>10</v>
      </c>
      <c r="BB56" s="38" t="s">
        <v>10</v>
      </c>
      <c r="BC56" s="38" t="s">
        <v>10</v>
      </c>
      <c r="BD56" s="38" t="s">
        <v>10</v>
      </c>
      <c r="BE56" s="38" t="s">
        <v>10</v>
      </c>
      <c r="BF56" s="29">
        <v>0.0</v>
      </c>
      <c r="BG56" s="38" t="s">
        <v>10</v>
      </c>
      <c r="BH56" s="38" t="s">
        <v>10</v>
      </c>
      <c r="BI56" s="38" t="s">
        <v>10</v>
      </c>
      <c r="BJ56" s="38" t="s">
        <v>10</v>
      </c>
      <c r="BK56" s="38" t="s">
        <v>10</v>
      </c>
      <c r="BL56" s="38" t="s">
        <v>10</v>
      </c>
      <c r="BM56" s="8"/>
      <c r="BN56" s="37">
        <f t="shared" si="57"/>
        <v>50</v>
      </c>
      <c r="BO56" s="37">
        <f t="shared" si="5"/>
        <v>8</v>
      </c>
      <c r="BP56" s="37">
        <f t="shared" ref="BP56:BT56" si="58">COUNTIF($F56:$BM56,BP$1)</f>
        <v>0</v>
      </c>
      <c r="BQ56" s="37">
        <f t="shared" si="58"/>
        <v>0</v>
      </c>
      <c r="BR56" s="37">
        <f t="shared" si="58"/>
        <v>0</v>
      </c>
      <c r="BS56" s="37">
        <f t="shared" si="58"/>
        <v>0</v>
      </c>
      <c r="BT56" s="37">
        <f t="shared" si="58"/>
        <v>50</v>
      </c>
    </row>
    <row r="57">
      <c r="A57" s="23">
        <v>53.0</v>
      </c>
      <c r="B57" s="27">
        <v>14.0</v>
      </c>
      <c r="C57" s="25" t="s">
        <v>12</v>
      </c>
      <c r="D57" s="26" t="s">
        <v>78</v>
      </c>
      <c r="E57" s="27" t="s">
        <v>76</v>
      </c>
      <c r="F57" s="41" t="s">
        <v>7</v>
      </c>
      <c r="G57" s="41" t="s">
        <v>7</v>
      </c>
      <c r="H57" s="41" t="s">
        <v>7</v>
      </c>
      <c r="I57" s="41" t="s">
        <v>7</v>
      </c>
      <c r="J57" s="29">
        <v>0.0</v>
      </c>
      <c r="K57" s="28" t="s">
        <v>6</v>
      </c>
      <c r="L57" s="28" t="s">
        <v>6</v>
      </c>
      <c r="M57" s="28" t="s">
        <v>6</v>
      </c>
      <c r="N57" s="28" t="s">
        <v>6</v>
      </c>
      <c r="O57" s="28" t="s">
        <v>6</v>
      </c>
      <c r="P57" s="29">
        <v>0.0</v>
      </c>
      <c r="Q57" s="28" t="s">
        <v>6</v>
      </c>
      <c r="R57" s="28" t="s">
        <v>6</v>
      </c>
      <c r="S57" s="28" t="s">
        <v>6</v>
      </c>
      <c r="T57" s="28" t="s">
        <v>6</v>
      </c>
      <c r="U57" s="28" t="s">
        <v>6</v>
      </c>
      <c r="V57" s="28" t="s">
        <v>6</v>
      </c>
      <c r="W57" s="28" t="s">
        <v>6</v>
      </c>
      <c r="X57" s="29">
        <v>0.0</v>
      </c>
      <c r="Y57" s="30" t="s">
        <v>10</v>
      </c>
      <c r="Z57" s="30" t="s">
        <v>10</v>
      </c>
      <c r="AA57" s="30" t="s">
        <v>10</v>
      </c>
      <c r="AB57" s="30" t="s">
        <v>10</v>
      </c>
      <c r="AC57" s="30" t="s">
        <v>10</v>
      </c>
      <c r="AD57" s="29">
        <v>0.0</v>
      </c>
      <c r="AE57" s="33" t="s">
        <v>9</v>
      </c>
      <c r="AF57" s="33" t="s">
        <v>9</v>
      </c>
      <c r="AG57" s="33" t="s">
        <v>9</v>
      </c>
      <c r="AH57" s="33" t="s">
        <v>9</v>
      </c>
      <c r="AI57" s="33" t="s">
        <v>9</v>
      </c>
      <c r="AJ57" s="34" t="s">
        <v>9</v>
      </c>
      <c r="AK57" s="34" t="s">
        <v>9</v>
      </c>
      <c r="AL57" s="29">
        <v>0.0</v>
      </c>
      <c r="AM57" s="34" t="s">
        <v>9</v>
      </c>
      <c r="AN57" s="34" t="s">
        <v>9</v>
      </c>
      <c r="AO57" s="34" t="s">
        <v>9</v>
      </c>
      <c r="AP57" s="34" t="s">
        <v>9</v>
      </c>
      <c r="AQ57" s="34" t="s">
        <v>9</v>
      </c>
      <c r="AR57" s="34" t="s">
        <v>9</v>
      </c>
      <c r="AS57" s="34" t="s">
        <v>9</v>
      </c>
      <c r="AT57" s="29">
        <v>0.0</v>
      </c>
      <c r="AU57" s="35" t="s">
        <v>8</v>
      </c>
      <c r="AV57" s="35" t="s">
        <v>8</v>
      </c>
      <c r="AW57" s="35" t="s">
        <v>8</v>
      </c>
      <c r="AX57" s="35" t="s">
        <v>8</v>
      </c>
      <c r="AY57" s="35" t="s">
        <v>8</v>
      </c>
      <c r="AZ57" s="35" t="s">
        <v>8</v>
      </c>
      <c r="BA57" s="29">
        <v>0.0</v>
      </c>
      <c r="BB57" s="35" t="s">
        <v>8</v>
      </c>
      <c r="BC57" s="35" t="s">
        <v>8</v>
      </c>
      <c r="BD57" s="35" t="s">
        <v>8</v>
      </c>
      <c r="BE57" s="35" t="s">
        <v>8</v>
      </c>
      <c r="BF57" s="29">
        <v>0.0</v>
      </c>
      <c r="BG57" s="35" t="s">
        <v>8</v>
      </c>
      <c r="BH57" s="35" t="s">
        <v>8</v>
      </c>
      <c r="BI57" s="35" t="s">
        <v>8</v>
      </c>
      <c r="BJ57" s="35" t="s">
        <v>8</v>
      </c>
      <c r="BK57" s="35" t="s">
        <v>8</v>
      </c>
      <c r="BL57" s="35" t="s">
        <v>8</v>
      </c>
      <c r="BM57" s="8"/>
      <c r="BN57" s="37">
        <f t="shared" si="57"/>
        <v>51</v>
      </c>
      <c r="BO57" s="37">
        <f t="shared" si="5"/>
        <v>8</v>
      </c>
      <c r="BP57" s="37">
        <f t="shared" ref="BP57:BT57" si="59">COUNTIF($F57:$BM57,BP$1)</f>
        <v>12</v>
      </c>
      <c r="BQ57" s="37">
        <f t="shared" si="59"/>
        <v>4</v>
      </c>
      <c r="BR57" s="37">
        <f t="shared" si="59"/>
        <v>16</v>
      </c>
      <c r="BS57" s="37">
        <f t="shared" si="59"/>
        <v>14</v>
      </c>
      <c r="BT57" s="37">
        <f t="shared" si="59"/>
        <v>5</v>
      </c>
    </row>
    <row r="58">
      <c r="A58" s="23">
        <v>55.0</v>
      </c>
      <c r="B58" s="24">
        <v>1.0</v>
      </c>
      <c r="C58" s="25" t="s">
        <v>12</v>
      </c>
      <c r="D58" s="26" t="s">
        <v>79</v>
      </c>
      <c r="E58" s="27" t="s">
        <v>80</v>
      </c>
      <c r="F58" s="41" t="s">
        <v>7</v>
      </c>
      <c r="G58" s="41" t="s">
        <v>7</v>
      </c>
      <c r="H58" s="41" t="s">
        <v>7</v>
      </c>
      <c r="I58" s="41" t="s">
        <v>7</v>
      </c>
      <c r="J58" s="29">
        <v>0.0</v>
      </c>
      <c r="K58" s="28" t="s">
        <v>6</v>
      </c>
      <c r="L58" s="28" t="s">
        <v>6</v>
      </c>
      <c r="M58" s="28" t="s">
        <v>6</v>
      </c>
      <c r="N58" s="28" t="s">
        <v>6</v>
      </c>
      <c r="O58" s="28" t="s">
        <v>6</v>
      </c>
      <c r="P58" s="28" t="s">
        <v>6</v>
      </c>
      <c r="Q58" s="29">
        <v>0.0</v>
      </c>
      <c r="R58" s="32" t="s">
        <v>15</v>
      </c>
      <c r="S58" s="32" t="s">
        <v>15</v>
      </c>
      <c r="T58" s="28" t="s">
        <v>6</v>
      </c>
      <c r="U58" s="28" t="s">
        <v>6</v>
      </c>
      <c r="V58" s="28" t="s">
        <v>6</v>
      </c>
      <c r="W58" s="28" t="s">
        <v>6</v>
      </c>
      <c r="X58" s="29">
        <v>0.0</v>
      </c>
      <c r="Y58" s="30" t="s">
        <v>10</v>
      </c>
      <c r="Z58" s="30" t="s">
        <v>10</v>
      </c>
      <c r="AA58" s="30" t="s">
        <v>10</v>
      </c>
      <c r="AB58" s="30" t="s">
        <v>10</v>
      </c>
      <c r="AC58" s="30" t="s">
        <v>10</v>
      </c>
      <c r="AD58" s="30" t="s">
        <v>10</v>
      </c>
      <c r="AE58" s="29">
        <v>0.0</v>
      </c>
      <c r="AF58" s="33" t="s">
        <v>9</v>
      </c>
      <c r="AG58" s="33" t="s">
        <v>9</v>
      </c>
      <c r="AH58" s="33" t="s">
        <v>9</v>
      </c>
      <c r="AI58" s="33" t="s">
        <v>9</v>
      </c>
      <c r="AJ58" s="34" t="s">
        <v>9</v>
      </c>
      <c r="AK58" s="34" t="s">
        <v>9</v>
      </c>
      <c r="AL58" s="29">
        <v>0.0</v>
      </c>
      <c r="AM58" s="34" t="s">
        <v>9</v>
      </c>
      <c r="AN58" s="34" t="s">
        <v>9</v>
      </c>
      <c r="AO58" s="34" t="s">
        <v>9</v>
      </c>
      <c r="AP58" s="34" t="s">
        <v>9</v>
      </c>
      <c r="AQ58" s="34" t="s">
        <v>9</v>
      </c>
      <c r="AR58" s="34" t="s">
        <v>9</v>
      </c>
      <c r="AS58" s="29">
        <v>0.0</v>
      </c>
      <c r="AT58" s="35" t="s">
        <v>8</v>
      </c>
      <c r="AU58" s="35" t="s">
        <v>8</v>
      </c>
      <c r="AV58" s="35" t="s">
        <v>8</v>
      </c>
      <c r="AW58" s="35" t="s">
        <v>8</v>
      </c>
      <c r="AX58" s="35" t="s">
        <v>8</v>
      </c>
      <c r="AY58" s="35" t="s">
        <v>8</v>
      </c>
      <c r="AZ58" s="29">
        <v>0.0</v>
      </c>
      <c r="BA58" s="35" t="s">
        <v>8</v>
      </c>
      <c r="BB58" s="35" t="s">
        <v>8</v>
      </c>
      <c r="BC58" s="35" t="s">
        <v>8</v>
      </c>
      <c r="BD58" s="35" t="s">
        <v>8</v>
      </c>
      <c r="BE58" s="35" t="s">
        <v>8</v>
      </c>
      <c r="BF58" s="29">
        <v>0.0</v>
      </c>
      <c r="BG58" s="35" t="s">
        <v>8</v>
      </c>
      <c r="BH58" s="35" t="s">
        <v>8</v>
      </c>
      <c r="BI58" s="35" t="s">
        <v>8</v>
      </c>
      <c r="BJ58" s="35" t="s">
        <v>8</v>
      </c>
      <c r="BK58" s="35" t="s">
        <v>8</v>
      </c>
      <c r="BL58" s="35" t="s">
        <v>8</v>
      </c>
      <c r="BM58" s="8"/>
      <c r="BN58" s="37">
        <f t="shared" si="57"/>
        <v>49</v>
      </c>
      <c r="BO58" s="37">
        <f t="shared" si="5"/>
        <v>8</v>
      </c>
      <c r="BP58" s="37">
        <f t="shared" ref="BP58:BT58" si="60">COUNTIF($F58:$BM58,BP$1)</f>
        <v>10</v>
      </c>
      <c r="BQ58" s="37">
        <f t="shared" si="60"/>
        <v>4</v>
      </c>
      <c r="BR58" s="37">
        <f t="shared" si="60"/>
        <v>17</v>
      </c>
      <c r="BS58" s="37">
        <f t="shared" si="60"/>
        <v>12</v>
      </c>
      <c r="BT58" s="37">
        <f t="shared" si="60"/>
        <v>6</v>
      </c>
    </row>
    <row r="59">
      <c r="A59" s="23">
        <v>56.0</v>
      </c>
      <c r="B59" s="24">
        <v>16.0</v>
      </c>
      <c r="C59" s="25" t="s">
        <v>20</v>
      </c>
      <c r="D59" s="26" t="s">
        <v>81</v>
      </c>
      <c r="E59" s="27" t="s">
        <v>76</v>
      </c>
      <c r="F59" s="28" t="s">
        <v>6</v>
      </c>
      <c r="G59" s="28" t="s">
        <v>6</v>
      </c>
      <c r="H59" s="28" t="s">
        <v>6</v>
      </c>
      <c r="I59" s="29">
        <v>0.0</v>
      </c>
      <c r="J59" s="28" t="s">
        <v>6</v>
      </c>
      <c r="K59" s="28" t="s">
        <v>6</v>
      </c>
      <c r="L59" s="28" t="s">
        <v>6</v>
      </c>
      <c r="M59" s="28" t="s">
        <v>6</v>
      </c>
      <c r="N59" s="28" t="s">
        <v>6</v>
      </c>
      <c r="O59" s="28" t="s">
        <v>6</v>
      </c>
      <c r="P59" s="29">
        <v>0.0</v>
      </c>
      <c r="Q59" s="33" t="s">
        <v>9</v>
      </c>
      <c r="R59" s="33" t="s">
        <v>9</v>
      </c>
      <c r="S59" s="33" t="s">
        <v>9</v>
      </c>
      <c r="T59" s="33" t="s">
        <v>9</v>
      </c>
      <c r="U59" s="33" t="s">
        <v>9</v>
      </c>
      <c r="V59" s="33" t="s">
        <v>9</v>
      </c>
      <c r="W59" s="29">
        <v>0.0</v>
      </c>
      <c r="X59" s="33" t="s">
        <v>9</v>
      </c>
      <c r="Y59" s="33" t="s">
        <v>9</v>
      </c>
      <c r="Z59" s="33" t="s">
        <v>9</v>
      </c>
      <c r="AA59" s="33" t="s">
        <v>9</v>
      </c>
      <c r="AB59" s="33" t="s">
        <v>9</v>
      </c>
      <c r="AC59" s="33" t="s">
        <v>9</v>
      </c>
      <c r="AD59" s="33" t="s">
        <v>9</v>
      </c>
      <c r="AE59" s="29">
        <v>0.0</v>
      </c>
      <c r="AF59" s="33" t="s">
        <v>9</v>
      </c>
      <c r="AG59" s="33" t="s">
        <v>9</v>
      </c>
      <c r="AH59" s="33" t="s">
        <v>9</v>
      </c>
      <c r="AI59" s="33" t="s">
        <v>9</v>
      </c>
      <c r="AJ59" s="34" t="s">
        <v>9</v>
      </c>
      <c r="AK59" s="34" t="s">
        <v>9</v>
      </c>
      <c r="AL59" s="29">
        <v>0.0</v>
      </c>
      <c r="AM59" s="35" t="s">
        <v>8</v>
      </c>
      <c r="AN59" s="35" t="s">
        <v>8</v>
      </c>
      <c r="AO59" s="35" t="s">
        <v>8</v>
      </c>
      <c r="AP59" s="35" t="s">
        <v>8</v>
      </c>
      <c r="AQ59" s="35" t="s">
        <v>8</v>
      </c>
      <c r="AR59" s="35" t="s">
        <v>8</v>
      </c>
      <c r="AS59" s="35" t="s">
        <v>8</v>
      </c>
      <c r="AT59" s="29">
        <v>0.0</v>
      </c>
      <c r="AU59" s="35" t="s">
        <v>8</v>
      </c>
      <c r="AV59" s="35" t="s">
        <v>8</v>
      </c>
      <c r="AW59" s="35" t="s">
        <v>8</v>
      </c>
      <c r="AX59" s="35" t="s">
        <v>8</v>
      </c>
      <c r="AY59" s="29">
        <v>0.0</v>
      </c>
      <c r="AZ59" s="35" t="s">
        <v>8</v>
      </c>
      <c r="BA59" s="35" t="s">
        <v>8</v>
      </c>
      <c r="BB59" s="35" t="s">
        <v>8</v>
      </c>
      <c r="BC59" s="35" t="s">
        <v>8</v>
      </c>
      <c r="BD59" s="35" t="s">
        <v>8</v>
      </c>
      <c r="BE59" s="35" t="s">
        <v>8</v>
      </c>
      <c r="BF59" s="35" t="s">
        <v>8</v>
      </c>
      <c r="BG59" s="29">
        <v>0.0</v>
      </c>
      <c r="BH59" s="36" t="s">
        <v>7</v>
      </c>
      <c r="BI59" s="36" t="s">
        <v>7</v>
      </c>
      <c r="BJ59" s="36" t="s">
        <v>7</v>
      </c>
      <c r="BK59" s="36" t="s">
        <v>7</v>
      </c>
      <c r="BL59" s="36" t="s">
        <v>7</v>
      </c>
      <c r="BM59" s="8"/>
      <c r="BN59" s="37">
        <f t="shared" si="57"/>
        <v>51</v>
      </c>
      <c r="BO59" s="37">
        <f t="shared" si="5"/>
        <v>8</v>
      </c>
      <c r="BP59" s="37">
        <f t="shared" ref="BP59:BT59" si="61">COUNTIF($F59:$BM59,BP$1)</f>
        <v>9</v>
      </c>
      <c r="BQ59" s="37">
        <f t="shared" si="61"/>
        <v>5</v>
      </c>
      <c r="BR59" s="37">
        <f t="shared" si="61"/>
        <v>18</v>
      </c>
      <c r="BS59" s="37">
        <f t="shared" si="61"/>
        <v>19</v>
      </c>
      <c r="BT59" s="37">
        <f t="shared" si="61"/>
        <v>0</v>
      </c>
    </row>
    <row r="60">
      <c r="A60" s="23">
        <v>57.0</v>
      </c>
      <c r="B60" s="24">
        <v>17.0</v>
      </c>
      <c r="C60" s="25" t="s">
        <v>20</v>
      </c>
      <c r="D60" s="26" t="s">
        <v>82</v>
      </c>
      <c r="E60" s="27" t="s">
        <v>76</v>
      </c>
      <c r="F60" s="28" t="s">
        <v>6</v>
      </c>
      <c r="G60" s="28" t="s">
        <v>6</v>
      </c>
      <c r="H60" s="28" t="s">
        <v>6</v>
      </c>
      <c r="I60" s="29">
        <v>0.0</v>
      </c>
      <c r="J60" s="28" t="s">
        <v>6</v>
      </c>
      <c r="K60" s="28" t="s">
        <v>6</v>
      </c>
      <c r="L60" s="28" t="s">
        <v>6</v>
      </c>
      <c r="M60" s="28" t="s">
        <v>6</v>
      </c>
      <c r="N60" s="28" t="s">
        <v>6</v>
      </c>
      <c r="O60" s="28" t="s">
        <v>6</v>
      </c>
      <c r="P60" s="28" t="s">
        <v>6</v>
      </c>
      <c r="Q60" s="29">
        <v>0.0</v>
      </c>
      <c r="R60" s="33" t="s">
        <v>9</v>
      </c>
      <c r="S60" s="33" t="s">
        <v>9</v>
      </c>
      <c r="T60" s="33" t="s">
        <v>9</v>
      </c>
      <c r="U60" s="33" t="s">
        <v>9</v>
      </c>
      <c r="V60" s="33" t="s">
        <v>9</v>
      </c>
      <c r="W60" s="33" t="s">
        <v>9</v>
      </c>
      <c r="X60" s="29">
        <v>0.0</v>
      </c>
      <c r="Y60" s="33" t="s">
        <v>9</v>
      </c>
      <c r="Z60" s="33" t="s">
        <v>9</v>
      </c>
      <c r="AA60" s="33" t="s">
        <v>9</v>
      </c>
      <c r="AB60" s="33" t="s">
        <v>9</v>
      </c>
      <c r="AC60" s="33" t="s">
        <v>9</v>
      </c>
      <c r="AD60" s="33" t="s">
        <v>9</v>
      </c>
      <c r="AE60" s="33" t="s">
        <v>9</v>
      </c>
      <c r="AF60" s="29">
        <v>0.0</v>
      </c>
      <c r="AG60" s="33" t="s">
        <v>9</v>
      </c>
      <c r="AH60" s="33" t="s">
        <v>9</v>
      </c>
      <c r="AI60" s="33" t="s">
        <v>9</v>
      </c>
      <c r="AJ60" s="34" t="s">
        <v>9</v>
      </c>
      <c r="AK60" s="34" t="s">
        <v>9</v>
      </c>
      <c r="AL60" s="34" t="s">
        <v>9</v>
      </c>
      <c r="AM60" s="29">
        <v>0.0</v>
      </c>
      <c r="AN60" s="35" t="s">
        <v>8</v>
      </c>
      <c r="AO60" s="35" t="s">
        <v>8</v>
      </c>
      <c r="AP60" s="35" t="s">
        <v>8</v>
      </c>
      <c r="AQ60" s="35" t="s">
        <v>8</v>
      </c>
      <c r="AR60" s="35" t="s">
        <v>8</v>
      </c>
      <c r="AS60" s="35" t="s">
        <v>8</v>
      </c>
      <c r="AT60" s="29">
        <v>0.0</v>
      </c>
      <c r="AU60" s="35" t="s">
        <v>8</v>
      </c>
      <c r="AV60" s="35" t="s">
        <v>8</v>
      </c>
      <c r="AW60" s="35" t="s">
        <v>8</v>
      </c>
      <c r="AX60" s="35" t="s">
        <v>8</v>
      </c>
      <c r="AY60" s="29">
        <v>0.0</v>
      </c>
      <c r="AZ60" s="35" t="s">
        <v>8</v>
      </c>
      <c r="BA60" s="35" t="s">
        <v>8</v>
      </c>
      <c r="BB60" s="35" t="s">
        <v>8</v>
      </c>
      <c r="BC60" s="35" t="s">
        <v>8</v>
      </c>
      <c r="BD60" s="35" t="s">
        <v>8</v>
      </c>
      <c r="BE60" s="35" t="s">
        <v>8</v>
      </c>
      <c r="BF60" s="35" t="s">
        <v>8</v>
      </c>
      <c r="BG60" s="29">
        <v>0.0</v>
      </c>
      <c r="BH60" s="36" t="s">
        <v>7</v>
      </c>
      <c r="BI60" s="36" t="s">
        <v>7</v>
      </c>
      <c r="BJ60" s="36" t="s">
        <v>7</v>
      </c>
      <c r="BK60" s="36" t="s">
        <v>7</v>
      </c>
      <c r="BL60" s="36" t="s">
        <v>7</v>
      </c>
      <c r="BM60" s="8"/>
      <c r="BN60" s="37">
        <f t="shared" si="57"/>
        <v>51</v>
      </c>
      <c r="BO60" s="37">
        <f t="shared" si="5"/>
        <v>8</v>
      </c>
      <c r="BP60" s="37">
        <f t="shared" ref="BP60:BT60" si="62">COUNTIF($F60:$BM60,BP$1)</f>
        <v>10</v>
      </c>
      <c r="BQ60" s="37">
        <f t="shared" si="62"/>
        <v>5</v>
      </c>
      <c r="BR60" s="37">
        <f t="shared" si="62"/>
        <v>17</v>
      </c>
      <c r="BS60" s="37">
        <f t="shared" si="62"/>
        <v>19</v>
      </c>
      <c r="BT60" s="37">
        <f t="shared" si="62"/>
        <v>0</v>
      </c>
    </row>
    <row r="61">
      <c r="A61" s="23">
        <v>58.0</v>
      </c>
      <c r="B61" s="24">
        <v>18.0</v>
      </c>
      <c r="C61" s="25" t="s">
        <v>20</v>
      </c>
      <c r="D61" s="26" t="s">
        <v>83</v>
      </c>
      <c r="E61" s="27" t="s">
        <v>76</v>
      </c>
      <c r="F61" s="28" t="s">
        <v>6</v>
      </c>
      <c r="G61" s="28" t="s">
        <v>6</v>
      </c>
      <c r="H61" s="28" t="s">
        <v>6</v>
      </c>
      <c r="I61" s="29">
        <v>0.0</v>
      </c>
      <c r="J61" s="28" t="s">
        <v>6</v>
      </c>
      <c r="K61" s="28" t="s">
        <v>6</v>
      </c>
      <c r="L61" s="28" t="s">
        <v>6</v>
      </c>
      <c r="M61" s="28" t="s">
        <v>6</v>
      </c>
      <c r="N61" s="28" t="s">
        <v>6</v>
      </c>
      <c r="O61" s="28" t="s">
        <v>6</v>
      </c>
      <c r="P61" s="28" t="s">
        <v>6</v>
      </c>
      <c r="Q61" s="29">
        <v>0.0</v>
      </c>
      <c r="R61" s="32" t="s">
        <v>15</v>
      </c>
      <c r="S61" s="30" t="s">
        <v>10</v>
      </c>
      <c r="T61" s="30" t="s">
        <v>10</v>
      </c>
      <c r="U61" s="30" t="s">
        <v>10</v>
      </c>
      <c r="V61" s="30" t="s">
        <v>10</v>
      </c>
      <c r="W61" s="30" t="s">
        <v>10</v>
      </c>
      <c r="X61" s="29">
        <v>0.0</v>
      </c>
      <c r="Y61" s="33" t="s">
        <v>9</v>
      </c>
      <c r="Z61" s="33" t="s">
        <v>9</v>
      </c>
      <c r="AA61" s="33" t="s">
        <v>9</v>
      </c>
      <c r="AB61" s="33" t="s">
        <v>9</v>
      </c>
      <c r="AC61" s="33" t="s">
        <v>9</v>
      </c>
      <c r="AD61" s="33" t="s">
        <v>9</v>
      </c>
      <c r="AE61" s="33" t="s">
        <v>9</v>
      </c>
      <c r="AF61" s="29">
        <v>0.0</v>
      </c>
      <c r="AG61" s="33" t="s">
        <v>9</v>
      </c>
      <c r="AH61" s="33" t="s">
        <v>9</v>
      </c>
      <c r="AI61" s="33" t="s">
        <v>9</v>
      </c>
      <c r="AJ61" s="34" t="s">
        <v>9</v>
      </c>
      <c r="AK61" s="34" t="s">
        <v>9</v>
      </c>
      <c r="AL61" s="34" t="s">
        <v>9</v>
      </c>
      <c r="AM61" s="29">
        <v>0.0</v>
      </c>
      <c r="AN61" s="35" t="s">
        <v>8</v>
      </c>
      <c r="AO61" s="35" t="s">
        <v>8</v>
      </c>
      <c r="AP61" s="35" t="s">
        <v>8</v>
      </c>
      <c r="AQ61" s="35" t="s">
        <v>8</v>
      </c>
      <c r="AR61" s="35" t="s">
        <v>8</v>
      </c>
      <c r="AS61" s="35" t="s">
        <v>8</v>
      </c>
      <c r="AT61" s="29">
        <v>0.0</v>
      </c>
      <c r="AU61" s="35" t="s">
        <v>8</v>
      </c>
      <c r="AV61" s="35" t="s">
        <v>8</v>
      </c>
      <c r="AW61" s="35" t="s">
        <v>8</v>
      </c>
      <c r="AX61" s="35" t="s">
        <v>8</v>
      </c>
      <c r="AY61" s="29">
        <v>0.0</v>
      </c>
      <c r="AZ61" s="35" t="s">
        <v>8</v>
      </c>
      <c r="BA61" s="35" t="s">
        <v>8</v>
      </c>
      <c r="BB61" s="35" t="s">
        <v>8</v>
      </c>
      <c r="BC61" s="35" t="s">
        <v>8</v>
      </c>
      <c r="BD61" s="35" t="s">
        <v>8</v>
      </c>
      <c r="BE61" s="35" t="s">
        <v>8</v>
      </c>
      <c r="BF61" s="35" t="s">
        <v>8</v>
      </c>
      <c r="BG61" s="29">
        <v>0.0</v>
      </c>
      <c r="BH61" s="36" t="s">
        <v>7</v>
      </c>
      <c r="BI61" s="36" t="s">
        <v>7</v>
      </c>
      <c r="BJ61" s="36" t="s">
        <v>7</v>
      </c>
      <c r="BK61" s="36" t="s">
        <v>7</v>
      </c>
      <c r="BL61" s="36" t="s">
        <v>7</v>
      </c>
      <c r="BM61" s="8"/>
      <c r="BN61" s="37">
        <f t="shared" si="57"/>
        <v>50</v>
      </c>
      <c r="BO61" s="37">
        <f t="shared" si="5"/>
        <v>8</v>
      </c>
      <c r="BP61" s="37">
        <f t="shared" ref="BP61:BT61" si="63">COUNTIF($F61:$BM61,BP$1)</f>
        <v>10</v>
      </c>
      <c r="BQ61" s="37">
        <f t="shared" si="63"/>
        <v>5</v>
      </c>
      <c r="BR61" s="37">
        <f t="shared" si="63"/>
        <v>17</v>
      </c>
      <c r="BS61" s="37">
        <f t="shared" si="63"/>
        <v>13</v>
      </c>
      <c r="BT61" s="37">
        <f t="shared" si="63"/>
        <v>5</v>
      </c>
    </row>
    <row r="62">
      <c r="A62" s="23">
        <v>59.0</v>
      </c>
      <c r="B62" s="24">
        <v>19.0</v>
      </c>
      <c r="C62" s="25" t="s">
        <v>20</v>
      </c>
      <c r="D62" s="26" t="s">
        <v>84</v>
      </c>
      <c r="E62" s="27" t="s">
        <v>76</v>
      </c>
      <c r="F62" s="28" t="s">
        <v>6</v>
      </c>
      <c r="G62" s="28" t="s">
        <v>6</v>
      </c>
      <c r="H62" s="28" t="s">
        <v>6</v>
      </c>
      <c r="I62" s="29">
        <v>0.0</v>
      </c>
      <c r="J62" s="28" t="s">
        <v>6</v>
      </c>
      <c r="K62" s="28" t="s">
        <v>6</v>
      </c>
      <c r="L62" s="28" t="s">
        <v>6</v>
      </c>
      <c r="M62" s="28" t="s">
        <v>6</v>
      </c>
      <c r="N62" s="28" t="s">
        <v>6</v>
      </c>
      <c r="O62" s="31"/>
      <c r="P62" s="31"/>
      <c r="Q62" s="29">
        <v>0.0</v>
      </c>
      <c r="R62" s="32" t="s">
        <v>15</v>
      </c>
      <c r="S62" s="32" t="s">
        <v>15</v>
      </c>
      <c r="T62" s="32" t="s">
        <v>15</v>
      </c>
      <c r="U62" s="32" t="s">
        <v>15</v>
      </c>
      <c r="V62" s="32" t="s">
        <v>15</v>
      </c>
      <c r="W62" s="29">
        <v>0.0</v>
      </c>
      <c r="X62" s="33" t="s">
        <v>9</v>
      </c>
      <c r="Y62" s="33" t="s">
        <v>9</v>
      </c>
      <c r="Z62" s="33" t="s">
        <v>9</v>
      </c>
      <c r="AA62" s="33" t="s">
        <v>9</v>
      </c>
      <c r="AB62" s="33" t="s">
        <v>9</v>
      </c>
      <c r="AC62" s="33" t="s">
        <v>9</v>
      </c>
      <c r="AD62" s="29">
        <v>0.0</v>
      </c>
      <c r="AE62" s="33" t="s">
        <v>9</v>
      </c>
      <c r="AF62" s="33" t="s">
        <v>9</v>
      </c>
      <c r="AG62" s="33" t="s">
        <v>9</v>
      </c>
      <c r="AH62" s="33" t="s">
        <v>9</v>
      </c>
      <c r="AI62" s="33" t="s">
        <v>9</v>
      </c>
      <c r="AJ62" s="34" t="s">
        <v>9</v>
      </c>
      <c r="AK62" s="34" t="s">
        <v>9</v>
      </c>
      <c r="AL62" s="29">
        <v>0.0</v>
      </c>
      <c r="AM62" s="35" t="s">
        <v>8</v>
      </c>
      <c r="AN62" s="35" t="s">
        <v>8</v>
      </c>
      <c r="AO62" s="35" t="s">
        <v>8</v>
      </c>
      <c r="AP62" s="35" t="s">
        <v>8</v>
      </c>
      <c r="AQ62" s="35" t="s">
        <v>8</v>
      </c>
      <c r="AR62" s="35" t="s">
        <v>8</v>
      </c>
      <c r="AS62" s="35" t="s">
        <v>8</v>
      </c>
      <c r="AT62" s="29">
        <v>0.0</v>
      </c>
      <c r="AU62" s="35" t="s">
        <v>8</v>
      </c>
      <c r="AV62" s="35" t="s">
        <v>8</v>
      </c>
      <c r="AW62" s="35" t="s">
        <v>8</v>
      </c>
      <c r="AX62" s="35" t="s">
        <v>8</v>
      </c>
      <c r="AY62" s="29">
        <v>0.0</v>
      </c>
      <c r="AZ62" s="35" t="s">
        <v>8</v>
      </c>
      <c r="BA62" s="35" t="s">
        <v>8</v>
      </c>
      <c r="BB62" s="35" t="s">
        <v>8</v>
      </c>
      <c r="BC62" s="35" t="s">
        <v>8</v>
      </c>
      <c r="BD62" s="35" t="s">
        <v>8</v>
      </c>
      <c r="BE62" s="35" t="s">
        <v>8</v>
      </c>
      <c r="BF62" s="35" t="s">
        <v>8</v>
      </c>
      <c r="BG62" s="29">
        <v>0.0</v>
      </c>
      <c r="BH62" s="36" t="s">
        <v>7</v>
      </c>
      <c r="BI62" s="36" t="s">
        <v>7</v>
      </c>
      <c r="BJ62" s="36" t="s">
        <v>7</v>
      </c>
      <c r="BK62" s="36" t="s">
        <v>7</v>
      </c>
      <c r="BL62" s="36" t="s">
        <v>7</v>
      </c>
      <c r="BM62" s="8"/>
      <c r="BN62" s="37">
        <f t="shared" si="57"/>
        <v>44</v>
      </c>
      <c r="BO62" s="37">
        <f t="shared" si="5"/>
        <v>8</v>
      </c>
      <c r="BP62" s="37">
        <f t="shared" ref="BP62:BT62" si="64">COUNTIF($F62:$BM62,BP$1)</f>
        <v>8</v>
      </c>
      <c r="BQ62" s="37">
        <f t="shared" si="64"/>
        <v>5</v>
      </c>
      <c r="BR62" s="37">
        <f t="shared" si="64"/>
        <v>18</v>
      </c>
      <c r="BS62" s="37">
        <f t="shared" si="64"/>
        <v>13</v>
      </c>
      <c r="BT62" s="37">
        <f t="shared" si="64"/>
        <v>0</v>
      </c>
    </row>
    <row r="63">
      <c r="A63" s="23">
        <v>60.0</v>
      </c>
      <c r="B63" s="24">
        <v>20.0</v>
      </c>
      <c r="C63" s="25" t="s">
        <v>20</v>
      </c>
      <c r="D63" s="26" t="s">
        <v>85</v>
      </c>
      <c r="E63" s="27" t="s">
        <v>76</v>
      </c>
      <c r="F63" s="28" t="s">
        <v>6</v>
      </c>
      <c r="G63" s="28" t="s">
        <v>6</v>
      </c>
      <c r="H63" s="28" t="s">
        <v>6</v>
      </c>
      <c r="I63" s="28" t="s">
        <v>6</v>
      </c>
      <c r="J63" s="29">
        <v>0.0</v>
      </c>
      <c r="K63" s="28" t="s">
        <v>6</v>
      </c>
      <c r="L63" s="28" t="s">
        <v>6</v>
      </c>
      <c r="M63" s="28" t="s">
        <v>6</v>
      </c>
      <c r="N63" s="28" t="s">
        <v>6</v>
      </c>
      <c r="O63" s="28" t="s">
        <v>6</v>
      </c>
      <c r="P63" s="31"/>
      <c r="Q63" s="29">
        <v>0.0</v>
      </c>
      <c r="R63" s="32" t="s">
        <v>15</v>
      </c>
      <c r="S63" s="32" t="s">
        <v>15</v>
      </c>
      <c r="T63" s="32" t="s">
        <v>15</v>
      </c>
      <c r="U63" s="30" t="s">
        <v>10</v>
      </c>
      <c r="V63" s="30" t="s">
        <v>10</v>
      </c>
      <c r="W63" s="30" t="s">
        <v>10</v>
      </c>
      <c r="X63" s="29">
        <v>0.0</v>
      </c>
      <c r="Y63" s="33" t="s">
        <v>9</v>
      </c>
      <c r="Z63" s="33" t="s">
        <v>9</v>
      </c>
      <c r="AA63" s="33" t="s">
        <v>9</v>
      </c>
      <c r="AB63" s="33" t="s">
        <v>9</v>
      </c>
      <c r="AC63" s="33" t="s">
        <v>9</v>
      </c>
      <c r="AD63" s="29">
        <v>0.0</v>
      </c>
      <c r="AE63" s="33" t="s">
        <v>9</v>
      </c>
      <c r="AF63" s="33" t="s">
        <v>9</v>
      </c>
      <c r="AG63" s="33" t="s">
        <v>9</v>
      </c>
      <c r="AH63" s="33" t="s">
        <v>9</v>
      </c>
      <c r="AI63" s="33" t="s">
        <v>9</v>
      </c>
      <c r="AJ63" s="34" t="s">
        <v>9</v>
      </c>
      <c r="AK63" s="34" t="s">
        <v>9</v>
      </c>
      <c r="AL63" s="29">
        <v>0.0</v>
      </c>
      <c r="AM63" s="35" t="s">
        <v>8</v>
      </c>
      <c r="AN63" s="35" t="s">
        <v>8</v>
      </c>
      <c r="AO63" s="35" t="s">
        <v>8</v>
      </c>
      <c r="AP63" s="35" t="s">
        <v>8</v>
      </c>
      <c r="AQ63" s="35" t="s">
        <v>8</v>
      </c>
      <c r="AR63" s="35" t="s">
        <v>8</v>
      </c>
      <c r="AS63" s="35" t="s">
        <v>8</v>
      </c>
      <c r="AT63" s="29">
        <v>0.0</v>
      </c>
      <c r="AU63" s="35" t="s">
        <v>8</v>
      </c>
      <c r="AV63" s="35" t="s">
        <v>8</v>
      </c>
      <c r="AW63" s="35" t="s">
        <v>8</v>
      </c>
      <c r="AX63" s="35" t="s">
        <v>8</v>
      </c>
      <c r="AY63" s="29">
        <v>0.0</v>
      </c>
      <c r="AZ63" s="35" t="s">
        <v>8</v>
      </c>
      <c r="BA63" s="35" t="s">
        <v>8</v>
      </c>
      <c r="BB63" s="35" t="s">
        <v>8</v>
      </c>
      <c r="BC63" s="35" t="s">
        <v>8</v>
      </c>
      <c r="BD63" s="35" t="s">
        <v>8</v>
      </c>
      <c r="BE63" s="35" t="s">
        <v>8</v>
      </c>
      <c r="BF63" s="35" t="s">
        <v>8</v>
      </c>
      <c r="BG63" s="29">
        <v>0.0</v>
      </c>
      <c r="BH63" s="36" t="s">
        <v>7</v>
      </c>
      <c r="BI63" s="36" t="s">
        <v>7</v>
      </c>
      <c r="BJ63" s="36" t="s">
        <v>7</v>
      </c>
      <c r="BK63" s="36" t="s">
        <v>7</v>
      </c>
      <c r="BL63" s="36" t="s">
        <v>7</v>
      </c>
      <c r="BM63" s="8"/>
      <c r="BN63" s="37">
        <f t="shared" si="57"/>
        <v>47</v>
      </c>
      <c r="BO63" s="37">
        <f t="shared" si="5"/>
        <v>8</v>
      </c>
      <c r="BP63" s="37">
        <f t="shared" ref="BP63:BT63" si="65">COUNTIF($F63:$BM63,BP$1)</f>
        <v>9</v>
      </c>
      <c r="BQ63" s="37">
        <f t="shared" si="65"/>
        <v>5</v>
      </c>
      <c r="BR63" s="37">
        <f t="shared" si="65"/>
        <v>18</v>
      </c>
      <c r="BS63" s="37">
        <f t="shared" si="65"/>
        <v>12</v>
      </c>
      <c r="BT63" s="37">
        <f t="shared" si="65"/>
        <v>3</v>
      </c>
    </row>
    <row r="64">
      <c r="A64" s="23">
        <v>61.0</v>
      </c>
      <c r="B64" s="24">
        <v>2.0</v>
      </c>
      <c r="C64" s="25" t="s">
        <v>20</v>
      </c>
      <c r="D64" s="26" t="s">
        <v>86</v>
      </c>
      <c r="E64" s="27" t="s">
        <v>80</v>
      </c>
      <c r="F64" s="28" t="s">
        <v>6</v>
      </c>
      <c r="G64" s="28" t="s">
        <v>6</v>
      </c>
      <c r="H64" s="28" t="s">
        <v>6</v>
      </c>
      <c r="I64" s="29">
        <v>0.0</v>
      </c>
      <c r="J64" s="28" t="s">
        <v>6</v>
      </c>
      <c r="K64" s="28" t="s">
        <v>6</v>
      </c>
      <c r="L64" s="28" t="s">
        <v>6</v>
      </c>
      <c r="M64" s="28" t="s">
        <v>6</v>
      </c>
      <c r="N64" s="28" t="s">
        <v>6</v>
      </c>
      <c r="O64" s="28" t="s">
        <v>6</v>
      </c>
      <c r="P64" s="28" t="s">
        <v>6</v>
      </c>
      <c r="Q64" s="29">
        <v>0.0</v>
      </c>
      <c r="R64" s="32" t="s">
        <v>15</v>
      </c>
      <c r="S64" s="32" t="s">
        <v>15</v>
      </c>
      <c r="T64" s="32" t="s">
        <v>15</v>
      </c>
      <c r="U64" s="32" t="s">
        <v>15</v>
      </c>
      <c r="V64" s="32" t="s">
        <v>15</v>
      </c>
      <c r="W64" s="29">
        <v>0.0</v>
      </c>
      <c r="X64" s="33" t="s">
        <v>9</v>
      </c>
      <c r="Y64" s="33" t="s">
        <v>9</v>
      </c>
      <c r="Z64" s="33" t="s">
        <v>9</v>
      </c>
      <c r="AA64" s="33" t="s">
        <v>9</v>
      </c>
      <c r="AB64" s="33" t="s">
        <v>9</v>
      </c>
      <c r="AC64" s="33" t="s">
        <v>9</v>
      </c>
      <c r="AD64" s="29">
        <v>0.0</v>
      </c>
      <c r="AE64" s="33" t="s">
        <v>9</v>
      </c>
      <c r="AF64" s="33" t="s">
        <v>9</v>
      </c>
      <c r="AG64" s="33" t="s">
        <v>9</v>
      </c>
      <c r="AH64" s="33" t="s">
        <v>9</v>
      </c>
      <c r="AI64" s="33" t="s">
        <v>9</v>
      </c>
      <c r="AJ64" s="34" t="s">
        <v>9</v>
      </c>
      <c r="AK64" s="34" t="s">
        <v>9</v>
      </c>
      <c r="AL64" s="29">
        <v>0.0</v>
      </c>
      <c r="AM64" s="35" t="s">
        <v>8</v>
      </c>
      <c r="AN64" s="35" t="s">
        <v>8</v>
      </c>
      <c r="AO64" s="35" t="s">
        <v>8</v>
      </c>
      <c r="AP64" s="35" t="s">
        <v>8</v>
      </c>
      <c r="AQ64" s="35" t="s">
        <v>8</v>
      </c>
      <c r="AR64" s="35" t="s">
        <v>8</v>
      </c>
      <c r="AS64" s="29">
        <v>0.0</v>
      </c>
      <c r="AT64" s="35" t="s">
        <v>8</v>
      </c>
      <c r="AU64" s="35" t="s">
        <v>8</v>
      </c>
      <c r="AV64" s="35" t="s">
        <v>8</v>
      </c>
      <c r="AW64" s="35" t="s">
        <v>8</v>
      </c>
      <c r="AX64" s="35" t="s">
        <v>8</v>
      </c>
      <c r="AY64" s="29">
        <v>0.0</v>
      </c>
      <c r="AZ64" s="35" t="s">
        <v>8</v>
      </c>
      <c r="BA64" s="35" t="s">
        <v>8</v>
      </c>
      <c r="BB64" s="35" t="s">
        <v>8</v>
      </c>
      <c r="BC64" s="35" t="s">
        <v>8</v>
      </c>
      <c r="BD64" s="35" t="s">
        <v>8</v>
      </c>
      <c r="BE64" s="35" t="s">
        <v>8</v>
      </c>
      <c r="BF64" s="35" t="s">
        <v>8</v>
      </c>
      <c r="BG64" s="29">
        <v>0.0</v>
      </c>
      <c r="BH64" s="36" t="s">
        <v>7</v>
      </c>
      <c r="BI64" s="36" t="s">
        <v>7</v>
      </c>
      <c r="BJ64" s="36" t="s">
        <v>7</v>
      </c>
      <c r="BK64" s="36" t="s">
        <v>7</v>
      </c>
      <c r="BL64" s="36" t="s">
        <v>7</v>
      </c>
      <c r="BM64" s="8"/>
      <c r="BN64" s="37">
        <f t="shared" si="57"/>
        <v>46</v>
      </c>
      <c r="BO64" s="37">
        <f t="shared" si="5"/>
        <v>8</v>
      </c>
      <c r="BP64" s="37">
        <f t="shared" ref="BP64:BT64" si="66">COUNTIF($F64:$BM64,BP$1)</f>
        <v>10</v>
      </c>
      <c r="BQ64" s="37">
        <f t="shared" si="66"/>
        <v>5</v>
      </c>
      <c r="BR64" s="37">
        <f t="shared" si="66"/>
        <v>18</v>
      </c>
      <c r="BS64" s="37">
        <f t="shared" si="66"/>
        <v>13</v>
      </c>
      <c r="BT64" s="37">
        <f t="shared" si="66"/>
        <v>0</v>
      </c>
    </row>
    <row r="65">
      <c r="A65" s="23">
        <v>62.0</v>
      </c>
      <c r="B65" s="24">
        <v>21.0</v>
      </c>
      <c r="C65" s="25" t="s">
        <v>26</v>
      </c>
      <c r="D65" s="26" t="s">
        <v>87</v>
      </c>
      <c r="E65" s="27" t="s">
        <v>76</v>
      </c>
      <c r="F65" s="28" t="s">
        <v>6</v>
      </c>
      <c r="G65" s="28" t="s">
        <v>6</v>
      </c>
      <c r="H65" s="28" t="s">
        <v>6</v>
      </c>
      <c r="I65" s="29">
        <v>0.0</v>
      </c>
      <c r="J65" s="30" t="s">
        <v>10</v>
      </c>
      <c r="K65" s="30" t="s">
        <v>10</v>
      </c>
      <c r="L65" s="30" t="s">
        <v>10</v>
      </c>
      <c r="M65" s="30" t="s">
        <v>10</v>
      </c>
      <c r="N65" s="30" t="s">
        <v>10</v>
      </c>
      <c r="O65" s="30" t="s">
        <v>10</v>
      </c>
      <c r="P65" s="31"/>
      <c r="Q65" s="29">
        <v>0.0</v>
      </c>
      <c r="R65" s="32" t="s">
        <v>15</v>
      </c>
      <c r="S65" s="32" t="s">
        <v>15</v>
      </c>
      <c r="T65" s="33" t="s">
        <v>9</v>
      </c>
      <c r="U65" s="33" t="s">
        <v>9</v>
      </c>
      <c r="V65" s="33" t="s">
        <v>9</v>
      </c>
      <c r="W65" s="33" t="s">
        <v>9</v>
      </c>
      <c r="X65" s="33" t="s">
        <v>9</v>
      </c>
      <c r="Y65" s="29">
        <v>0.0</v>
      </c>
      <c r="Z65" s="33" t="s">
        <v>9</v>
      </c>
      <c r="AA65" s="33" t="s">
        <v>9</v>
      </c>
      <c r="AB65" s="33" t="s">
        <v>9</v>
      </c>
      <c r="AC65" s="33" t="s">
        <v>9</v>
      </c>
      <c r="AD65" s="33" t="s">
        <v>9</v>
      </c>
      <c r="AE65" s="33" t="s">
        <v>9</v>
      </c>
      <c r="AF65" s="29">
        <v>0.0</v>
      </c>
      <c r="AG65" s="39" t="s">
        <v>8</v>
      </c>
      <c r="AH65" s="39" t="s">
        <v>8</v>
      </c>
      <c r="AI65" s="39" t="s">
        <v>8</v>
      </c>
      <c r="AJ65" s="35" t="s">
        <v>8</v>
      </c>
      <c r="AK65" s="35" t="s">
        <v>8</v>
      </c>
      <c r="AL65" s="29">
        <v>0.0</v>
      </c>
      <c r="AM65" s="35" t="s">
        <v>8</v>
      </c>
      <c r="AN65" s="35" t="s">
        <v>8</v>
      </c>
      <c r="AO65" s="35" t="s">
        <v>8</v>
      </c>
      <c r="AP65" s="35" t="s">
        <v>8</v>
      </c>
      <c r="AQ65" s="35" t="s">
        <v>8</v>
      </c>
      <c r="AR65" s="29">
        <v>0.0</v>
      </c>
      <c r="AS65" s="35" t="s">
        <v>8</v>
      </c>
      <c r="AT65" s="35" t="s">
        <v>8</v>
      </c>
      <c r="AU65" s="35" t="s">
        <v>8</v>
      </c>
      <c r="AV65" s="35" t="s">
        <v>8</v>
      </c>
      <c r="AW65" s="35" t="s">
        <v>8</v>
      </c>
      <c r="AX65" s="35" t="s">
        <v>8</v>
      </c>
      <c r="AY65" s="35" t="s">
        <v>8</v>
      </c>
      <c r="AZ65" s="29">
        <v>0.0</v>
      </c>
      <c r="BA65" s="36" t="s">
        <v>7</v>
      </c>
      <c r="BB65" s="36" t="s">
        <v>7</v>
      </c>
      <c r="BC65" s="36" t="s">
        <v>7</v>
      </c>
      <c r="BD65" s="36" t="s">
        <v>7</v>
      </c>
      <c r="BE65" s="36" t="s">
        <v>7</v>
      </c>
      <c r="BF65" s="29">
        <v>0.0</v>
      </c>
      <c r="BG65" s="36" t="s">
        <v>7</v>
      </c>
      <c r="BH65" s="36" t="s">
        <v>7</v>
      </c>
      <c r="BI65" s="36" t="s">
        <v>7</v>
      </c>
      <c r="BJ65" s="36" t="s">
        <v>7</v>
      </c>
      <c r="BK65" s="36" t="s">
        <v>7</v>
      </c>
      <c r="BL65" s="36" t="s">
        <v>7</v>
      </c>
      <c r="BM65" s="8"/>
      <c r="BN65" s="37">
        <f t="shared" si="57"/>
        <v>48</v>
      </c>
      <c r="BO65" s="37">
        <f t="shared" si="5"/>
        <v>8</v>
      </c>
      <c r="BP65" s="37">
        <f t="shared" ref="BP65:BT65" si="67">COUNTIF($F65:$BM65,BP$1)</f>
        <v>3</v>
      </c>
      <c r="BQ65" s="37">
        <f t="shared" si="67"/>
        <v>11</v>
      </c>
      <c r="BR65" s="37">
        <f t="shared" si="67"/>
        <v>17</v>
      </c>
      <c r="BS65" s="37">
        <f t="shared" si="67"/>
        <v>11</v>
      </c>
      <c r="BT65" s="37">
        <f t="shared" si="67"/>
        <v>6</v>
      </c>
    </row>
    <row r="66">
      <c r="A66" s="23">
        <v>63.0</v>
      </c>
      <c r="B66" s="24">
        <v>22.0</v>
      </c>
      <c r="C66" s="25" t="s">
        <v>26</v>
      </c>
      <c r="D66" s="26" t="s">
        <v>88</v>
      </c>
      <c r="E66" s="27" t="s">
        <v>76</v>
      </c>
      <c r="F66" s="28" t="s">
        <v>6</v>
      </c>
      <c r="G66" s="28" t="s">
        <v>6</v>
      </c>
      <c r="H66" s="28" t="s">
        <v>6</v>
      </c>
      <c r="I66" s="28" t="s">
        <v>6</v>
      </c>
      <c r="J66" s="29">
        <v>0.0</v>
      </c>
      <c r="K66" s="30" t="s">
        <v>10</v>
      </c>
      <c r="L66" s="30" t="s">
        <v>10</v>
      </c>
      <c r="M66" s="30" t="s">
        <v>10</v>
      </c>
      <c r="N66" s="30" t="s">
        <v>10</v>
      </c>
      <c r="O66" s="30" t="s">
        <v>10</v>
      </c>
      <c r="P66" s="29">
        <v>0.0</v>
      </c>
      <c r="Q66" s="31"/>
      <c r="R66" s="32" t="s">
        <v>15</v>
      </c>
      <c r="S66" s="32" t="s">
        <v>15</v>
      </c>
      <c r="T66" s="32" t="s">
        <v>15</v>
      </c>
      <c r="U66" s="32" t="s">
        <v>15</v>
      </c>
      <c r="V66" s="32" t="s">
        <v>15</v>
      </c>
      <c r="W66" s="29">
        <v>0.0</v>
      </c>
      <c r="X66" s="33" t="s">
        <v>9</v>
      </c>
      <c r="Y66" s="33" t="s">
        <v>9</v>
      </c>
      <c r="Z66" s="33" t="s">
        <v>9</v>
      </c>
      <c r="AA66" s="33" t="s">
        <v>9</v>
      </c>
      <c r="AB66" s="33" t="s">
        <v>9</v>
      </c>
      <c r="AC66" s="33" t="s">
        <v>9</v>
      </c>
      <c r="AD66" s="33" t="s">
        <v>9</v>
      </c>
      <c r="AE66" s="29">
        <v>0.0</v>
      </c>
      <c r="AF66" s="39" t="s">
        <v>8</v>
      </c>
      <c r="AG66" s="39" t="s">
        <v>8</v>
      </c>
      <c r="AH66" s="39" t="s">
        <v>8</v>
      </c>
      <c r="AI66" s="39" t="s">
        <v>8</v>
      </c>
      <c r="AJ66" s="35" t="s">
        <v>8</v>
      </c>
      <c r="AK66" s="35" t="s">
        <v>8</v>
      </c>
      <c r="AL66" s="29">
        <v>0.0</v>
      </c>
      <c r="AM66" s="35" t="s">
        <v>8</v>
      </c>
      <c r="AN66" s="35" t="s">
        <v>8</v>
      </c>
      <c r="AO66" s="35" t="s">
        <v>8</v>
      </c>
      <c r="AP66" s="35" t="s">
        <v>8</v>
      </c>
      <c r="AQ66" s="35" t="s">
        <v>8</v>
      </c>
      <c r="AR66" s="29">
        <v>0.0</v>
      </c>
      <c r="AS66" s="35" t="s">
        <v>8</v>
      </c>
      <c r="AT66" s="35" t="s">
        <v>8</v>
      </c>
      <c r="AU66" s="35" t="s">
        <v>8</v>
      </c>
      <c r="AV66" s="35" t="s">
        <v>8</v>
      </c>
      <c r="AW66" s="35" t="s">
        <v>8</v>
      </c>
      <c r="AX66" s="35" t="s">
        <v>8</v>
      </c>
      <c r="AY66" s="35" t="s">
        <v>8</v>
      </c>
      <c r="AZ66" s="29">
        <v>0.0</v>
      </c>
      <c r="BA66" s="36" t="s">
        <v>7</v>
      </c>
      <c r="BB66" s="36" t="s">
        <v>7</v>
      </c>
      <c r="BC66" s="36" t="s">
        <v>7</v>
      </c>
      <c r="BD66" s="36" t="s">
        <v>7</v>
      </c>
      <c r="BE66" s="36" t="s">
        <v>7</v>
      </c>
      <c r="BF66" s="29">
        <v>0.0</v>
      </c>
      <c r="BG66" s="36" t="s">
        <v>7</v>
      </c>
      <c r="BH66" s="36" t="s">
        <v>7</v>
      </c>
      <c r="BI66" s="36" t="s">
        <v>7</v>
      </c>
      <c r="BJ66" s="36" t="s">
        <v>7</v>
      </c>
      <c r="BK66" s="36" t="s">
        <v>7</v>
      </c>
      <c r="BL66" s="36" t="s">
        <v>7</v>
      </c>
      <c r="BM66" s="8"/>
      <c r="BN66" s="37">
        <f t="shared" si="57"/>
        <v>45</v>
      </c>
      <c r="BO66" s="37">
        <f t="shared" si="5"/>
        <v>8</v>
      </c>
      <c r="BP66" s="37">
        <f t="shared" ref="BP66:BT66" si="68">COUNTIF($F66:$BM66,BP$1)</f>
        <v>4</v>
      </c>
      <c r="BQ66" s="37">
        <f t="shared" si="68"/>
        <v>11</v>
      </c>
      <c r="BR66" s="37">
        <f t="shared" si="68"/>
        <v>18</v>
      </c>
      <c r="BS66" s="37">
        <f t="shared" si="68"/>
        <v>7</v>
      </c>
      <c r="BT66" s="37">
        <f t="shared" si="68"/>
        <v>5</v>
      </c>
    </row>
    <row r="67">
      <c r="A67" s="23">
        <v>64.0</v>
      </c>
      <c r="B67" s="24">
        <v>23.0</v>
      </c>
      <c r="C67" s="25" t="s">
        <v>26</v>
      </c>
      <c r="D67" s="26" t="s">
        <v>89</v>
      </c>
      <c r="E67" s="27" t="s">
        <v>76</v>
      </c>
      <c r="F67" s="28" t="s">
        <v>6</v>
      </c>
      <c r="G67" s="28" t="s">
        <v>6</v>
      </c>
      <c r="H67" s="28" t="s">
        <v>6</v>
      </c>
      <c r="I67" s="28" t="s">
        <v>6</v>
      </c>
      <c r="J67" s="29">
        <v>0.0</v>
      </c>
      <c r="K67" s="30" t="s">
        <v>10</v>
      </c>
      <c r="L67" s="30" t="s">
        <v>10</v>
      </c>
      <c r="M67" s="30" t="s">
        <v>10</v>
      </c>
      <c r="N67" s="30" t="s">
        <v>10</v>
      </c>
      <c r="O67" s="31"/>
      <c r="P67" s="31"/>
      <c r="Q67" s="29">
        <v>0.0</v>
      </c>
      <c r="R67" s="33" t="s">
        <v>9</v>
      </c>
      <c r="S67" s="33" t="s">
        <v>9</v>
      </c>
      <c r="T67" s="33" t="s">
        <v>9</v>
      </c>
      <c r="U67" s="33" t="s">
        <v>9</v>
      </c>
      <c r="V67" s="33" t="s">
        <v>9</v>
      </c>
      <c r="W67" s="33" t="s">
        <v>9</v>
      </c>
      <c r="X67" s="33" t="s">
        <v>9</v>
      </c>
      <c r="Y67" s="29">
        <v>0.0</v>
      </c>
      <c r="Z67" s="33" t="s">
        <v>9</v>
      </c>
      <c r="AA67" s="33" t="s">
        <v>9</v>
      </c>
      <c r="AB67" s="33" t="s">
        <v>9</v>
      </c>
      <c r="AC67" s="33" t="s">
        <v>9</v>
      </c>
      <c r="AD67" s="33" t="s">
        <v>9</v>
      </c>
      <c r="AE67" s="33" t="s">
        <v>9</v>
      </c>
      <c r="AF67" s="29">
        <v>0.0</v>
      </c>
      <c r="AG67" s="39" t="s">
        <v>8</v>
      </c>
      <c r="AH67" s="39" t="s">
        <v>8</v>
      </c>
      <c r="AI67" s="39" t="s">
        <v>8</v>
      </c>
      <c r="AJ67" s="35" t="s">
        <v>8</v>
      </c>
      <c r="AK67" s="35" t="s">
        <v>8</v>
      </c>
      <c r="AL67" s="29">
        <v>0.0</v>
      </c>
      <c r="AM67" s="35" t="s">
        <v>8</v>
      </c>
      <c r="AN67" s="35" t="s">
        <v>8</v>
      </c>
      <c r="AO67" s="35" t="s">
        <v>8</v>
      </c>
      <c r="AP67" s="35" t="s">
        <v>8</v>
      </c>
      <c r="AQ67" s="35" t="s">
        <v>8</v>
      </c>
      <c r="AR67" s="29">
        <v>0.0</v>
      </c>
      <c r="AS67" s="35" t="s">
        <v>8</v>
      </c>
      <c r="AT67" s="35" t="s">
        <v>8</v>
      </c>
      <c r="AU67" s="35" t="s">
        <v>8</v>
      </c>
      <c r="AV67" s="35" t="s">
        <v>8</v>
      </c>
      <c r="AW67" s="35" t="s">
        <v>8</v>
      </c>
      <c r="AX67" s="35" t="s">
        <v>8</v>
      </c>
      <c r="AY67" s="35" t="s">
        <v>8</v>
      </c>
      <c r="AZ67" s="29">
        <v>0.0</v>
      </c>
      <c r="BA67" s="36" t="s">
        <v>7</v>
      </c>
      <c r="BB67" s="36" t="s">
        <v>7</v>
      </c>
      <c r="BC67" s="36" t="s">
        <v>7</v>
      </c>
      <c r="BD67" s="36" t="s">
        <v>7</v>
      </c>
      <c r="BE67" s="36" t="s">
        <v>7</v>
      </c>
      <c r="BF67" s="29">
        <v>0.0</v>
      </c>
      <c r="BG67" s="36" t="s">
        <v>7</v>
      </c>
      <c r="BH67" s="36" t="s">
        <v>7</v>
      </c>
      <c r="BI67" s="36" t="s">
        <v>7</v>
      </c>
      <c r="BJ67" s="36" t="s">
        <v>7</v>
      </c>
      <c r="BK67" s="36" t="s">
        <v>7</v>
      </c>
      <c r="BL67" s="36" t="s">
        <v>7</v>
      </c>
      <c r="BM67" s="8"/>
      <c r="BN67" s="37">
        <f t="shared" si="57"/>
        <v>49</v>
      </c>
      <c r="BO67" s="37">
        <f t="shared" si="5"/>
        <v>8</v>
      </c>
      <c r="BP67" s="37">
        <f t="shared" ref="BP67:BT67" si="69">COUNTIF($F67:$BM67,BP$1)</f>
        <v>4</v>
      </c>
      <c r="BQ67" s="37">
        <f t="shared" si="69"/>
        <v>11</v>
      </c>
      <c r="BR67" s="37">
        <f t="shared" si="69"/>
        <v>17</v>
      </c>
      <c r="BS67" s="37">
        <f t="shared" si="69"/>
        <v>13</v>
      </c>
      <c r="BT67" s="37">
        <f t="shared" si="69"/>
        <v>4</v>
      </c>
    </row>
    <row r="68">
      <c r="A68" s="23">
        <v>65.0</v>
      </c>
      <c r="B68" s="24">
        <v>24.0</v>
      </c>
      <c r="C68" s="25" t="s">
        <v>26</v>
      </c>
      <c r="D68" s="26" t="s">
        <v>90</v>
      </c>
      <c r="E68" s="27" t="s">
        <v>76</v>
      </c>
      <c r="F68" s="28" t="s">
        <v>6</v>
      </c>
      <c r="G68" s="28" t="s">
        <v>6</v>
      </c>
      <c r="H68" s="28" t="s">
        <v>6</v>
      </c>
      <c r="I68" s="28" t="s">
        <v>6</v>
      </c>
      <c r="J68" s="29">
        <v>0.0</v>
      </c>
      <c r="K68" s="30" t="s">
        <v>10</v>
      </c>
      <c r="L68" s="30" t="s">
        <v>10</v>
      </c>
      <c r="M68" s="30" t="s">
        <v>10</v>
      </c>
      <c r="N68" s="30" t="s">
        <v>10</v>
      </c>
      <c r="O68" s="30" t="s">
        <v>10</v>
      </c>
      <c r="P68" s="30" t="s">
        <v>10</v>
      </c>
      <c r="Q68" s="29">
        <v>0.0</v>
      </c>
      <c r="R68" s="33" t="s">
        <v>9</v>
      </c>
      <c r="S68" s="32" t="s">
        <v>15</v>
      </c>
      <c r="T68" s="32" t="s">
        <v>15</v>
      </c>
      <c r="U68" s="32" t="s">
        <v>15</v>
      </c>
      <c r="V68" s="32" t="s">
        <v>15</v>
      </c>
      <c r="W68" s="29">
        <v>0.0</v>
      </c>
      <c r="X68" s="33" t="s">
        <v>9</v>
      </c>
      <c r="Y68" s="33" t="s">
        <v>9</v>
      </c>
      <c r="Z68" s="33" t="s">
        <v>9</v>
      </c>
      <c r="AA68" s="33" t="s">
        <v>9</v>
      </c>
      <c r="AB68" s="33" t="s">
        <v>9</v>
      </c>
      <c r="AC68" s="33" t="s">
        <v>9</v>
      </c>
      <c r="AD68" s="33" t="s">
        <v>9</v>
      </c>
      <c r="AE68" s="29">
        <v>0.0</v>
      </c>
      <c r="AF68" s="39" t="s">
        <v>8</v>
      </c>
      <c r="AG68" s="39" t="s">
        <v>8</v>
      </c>
      <c r="AH68" s="39" t="s">
        <v>8</v>
      </c>
      <c r="AI68" s="39" t="s">
        <v>8</v>
      </c>
      <c r="AJ68" s="35" t="s">
        <v>8</v>
      </c>
      <c r="AK68" s="35" t="s">
        <v>8</v>
      </c>
      <c r="AL68" s="29">
        <v>0.0</v>
      </c>
      <c r="AM68" s="35" t="s">
        <v>8</v>
      </c>
      <c r="AN68" s="35" t="s">
        <v>8</v>
      </c>
      <c r="AO68" s="35" t="s">
        <v>8</v>
      </c>
      <c r="AP68" s="35" t="s">
        <v>8</v>
      </c>
      <c r="AQ68" s="35" t="s">
        <v>8</v>
      </c>
      <c r="AR68" s="29">
        <v>0.0</v>
      </c>
      <c r="AS68" s="35" t="s">
        <v>8</v>
      </c>
      <c r="AT68" s="35" t="s">
        <v>8</v>
      </c>
      <c r="AU68" s="35" t="s">
        <v>8</v>
      </c>
      <c r="AV68" s="35" t="s">
        <v>8</v>
      </c>
      <c r="AW68" s="35" t="s">
        <v>8</v>
      </c>
      <c r="AX68" s="35" t="s">
        <v>8</v>
      </c>
      <c r="AY68" s="35" t="s">
        <v>8</v>
      </c>
      <c r="AZ68" s="29">
        <v>0.0</v>
      </c>
      <c r="BA68" s="36" t="s">
        <v>7</v>
      </c>
      <c r="BB68" s="36" t="s">
        <v>7</v>
      </c>
      <c r="BC68" s="36" t="s">
        <v>7</v>
      </c>
      <c r="BD68" s="36" t="s">
        <v>7</v>
      </c>
      <c r="BE68" s="36" t="s">
        <v>7</v>
      </c>
      <c r="BF68" s="29">
        <v>0.0</v>
      </c>
      <c r="BG68" s="36" t="s">
        <v>7</v>
      </c>
      <c r="BH68" s="36" t="s">
        <v>7</v>
      </c>
      <c r="BI68" s="36" t="s">
        <v>7</v>
      </c>
      <c r="BJ68" s="36" t="s">
        <v>7</v>
      </c>
      <c r="BK68" s="36" t="s">
        <v>7</v>
      </c>
      <c r="BL68" s="36" t="s">
        <v>7</v>
      </c>
      <c r="BM68" s="8"/>
      <c r="BN68" s="37">
        <f t="shared" si="57"/>
        <v>47</v>
      </c>
      <c r="BO68" s="37">
        <f t="shared" si="5"/>
        <v>8</v>
      </c>
      <c r="BP68" s="37">
        <f t="shared" ref="BP68:BT68" si="70">COUNTIF($F68:$BM68,BP$1)</f>
        <v>4</v>
      </c>
      <c r="BQ68" s="37">
        <f t="shared" si="70"/>
        <v>11</v>
      </c>
      <c r="BR68" s="37">
        <f t="shared" si="70"/>
        <v>18</v>
      </c>
      <c r="BS68" s="37">
        <f t="shared" si="70"/>
        <v>8</v>
      </c>
      <c r="BT68" s="37">
        <f t="shared" si="70"/>
        <v>6</v>
      </c>
    </row>
    <row r="69">
      <c r="A69" s="23">
        <v>66.0</v>
      </c>
      <c r="B69" s="24">
        <v>25.0</v>
      </c>
      <c r="C69" s="25" t="s">
        <v>26</v>
      </c>
      <c r="D69" s="26" t="s">
        <v>91</v>
      </c>
      <c r="E69" s="27" t="s">
        <v>76</v>
      </c>
      <c r="F69" s="28" t="s">
        <v>6</v>
      </c>
      <c r="G69" s="28" t="s">
        <v>6</v>
      </c>
      <c r="H69" s="28" t="s">
        <v>6</v>
      </c>
      <c r="I69" s="28" t="s">
        <v>6</v>
      </c>
      <c r="J69" s="29">
        <v>0.0</v>
      </c>
      <c r="K69" s="30" t="s">
        <v>10</v>
      </c>
      <c r="L69" s="30" t="s">
        <v>10</v>
      </c>
      <c r="M69" s="30" t="s">
        <v>10</v>
      </c>
      <c r="N69" s="30" t="s">
        <v>10</v>
      </c>
      <c r="O69" s="30" t="s">
        <v>10</v>
      </c>
      <c r="P69" s="30" t="s">
        <v>10</v>
      </c>
      <c r="Q69" s="29">
        <v>0.0</v>
      </c>
      <c r="R69" s="33" t="s">
        <v>9</v>
      </c>
      <c r="S69" s="32" t="s">
        <v>15</v>
      </c>
      <c r="T69" s="32" t="s">
        <v>15</v>
      </c>
      <c r="U69" s="32" t="s">
        <v>15</v>
      </c>
      <c r="V69" s="32" t="s">
        <v>15</v>
      </c>
      <c r="W69" s="29">
        <v>0.0</v>
      </c>
      <c r="X69" s="33" t="s">
        <v>9</v>
      </c>
      <c r="Y69" s="33" t="s">
        <v>9</v>
      </c>
      <c r="Z69" s="33" t="s">
        <v>9</v>
      </c>
      <c r="AA69" s="33" t="s">
        <v>9</v>
      </c>
      <c r="AB69" s="33" t="s">
        <v>9</v>
      </c>
      <c r="AC69" s="33" t="s">
        <v>9</v>
      </c>
      <c r="AD69" s="33" t="s">
        <v>9</v>
      </c>
      <c r="AE69" s="29">
        <v>0.0</v>
      </c>
      <c r="AF69" s="39" t="s">
        <v>8</v>
      </c>
      <c r="AG69" s="39" t="s">
        <v>8</v>
      </c>
      <c r="AH69" s="39" t="s">
        <v>8</v>
      </c>
      <c r="AI69" s="39" t="s">
        <v>8</v>
      </c>
      <c r="AJ69" s="35" t="s">
        <v>8</v>
      </c>
      <c r="AK69" s="35" t="s">
        <v>8</v>
      </c>
      <c r="AL69" s="35" t="s">
        <v>8</v>
      </c>
      <c r="AM69" s="29">
        <v>0.0</v>
      </c>
      <c r="AN69" s="35" t="s">
        <v>8</v>
      </c>
      <c r="AO69" s="35" t="s">
        <v>8</v>
      </c>
      <c r="AP69" s="35" t="s">
        <v>8</v>
      </c>
      <c r="AQ69" s="35" t="s">
        <v>8</v>
      </c>
      <c r="AR69" s="29">
        <v>0.0</v>
      </c>
      <c r="AS69" s="35" t="s">
        <v>8</v>
      </c>
      <c r="AT69" s="35" t="s">
        <v>8</v>
      </c>
      <c r="AU69" s="35" t="s">
        <v>8</v>
      </c>
      <c r="AV69" s="35" t="s">
        <v>8</v>
      </c>
      <c r="AW69" s="35" t="s">
        <v>8</v>
      </c>
      <c r="AX69" s="35" t="s">
        <v>8</v>
      </c>
      <c r="AY69" s="35" t="s">
        <v>8</v>
      </c>
      <c r="AZ69" s="29">
        <v>0.0</v>
      </c>
      <c r="BA69" s="36" t="s">
        <v>7</v>
      </c>
      <c r="BB69" s="36" t="s">
        <v>7</v>
      </c>
      <c r="BC69" s="36" t="s">
        <v>7</v>
      </c>
      <c r="BD69" s="36" t="s">
        <v>7</v>
      </c>
      <c r="BE69" s="36" t="s">
        <v>7</v>
      </c>
      <c r="BF69" s="36" t="s">
        <v>7</v>
      </c>
      <c r="BG69" s="29">
        <v>0.0</v>
      </c>
      <c r="BH69" s="36" t="s">
        <v>7</v>
      </c>
      <c r="BI69" s="36" t="s">
        <v>7</v>
      </c>
      <c r="BJ69" s="36" t="s">
        <v>7</v>
      </c>
      <c r="BK69" s="36" t="s">
        <v>7</v>
      </c>
      <c r="BL69" s="36" t="s">
        <v>7</v>
      </c>
      <c r="BM69" s="8"/>
      <c r="BN69" s="37">
        <f t="shared" si="57"/>
        <v>47</v>
      </c>
      <c r="BO69" s="37">
        <f t="shared" si="5"/>
        <v>8</v>
      </c>
      <c r="BP69" s="37">
        <f t="shared" ref="BP69:BT69" si="71">COUNTIF($F69:$BM69,BP$1)</f>
        <v>4</v>
      </c>
      <c r="BQ69" s="37">
        <f t="shared" si="71"/>
        <v>11</v>
      </c>
      <c r="BR69" s="37">
        <f t="shared" si="71"/>
        <v>18</v>
      </c>
      <c r="BS69" s="37">
        <f t="shared" si="71"/>
        <v>8</v>
      </c>
      <c r="BT69" s="37">
        <f t="shared" si="71"/>
        <v>6</v>
      </c>
    </row>
    <row r="70">
      <c r="A70" s="23">
        <v>67.0</v>
      </c>
      <c r="B70" s="24">
        <v>3.0</v>
      </c>
      <c r="C70" s="25" t="s">
        <v>26</v>
      </c>
      <c r="D70" s="26" t="s">
        <v>92</v>
      </c>
      <c r="E70" s="27" t="s">
        <v>80</v>
      </c>
      <c r="F70" s="28" t="s">
        <v>6</v>
      </c>
      <c r="G70" s="28" t="s">
        <v>6</v>
      </c>
      <c r="H70" s="28" t="s">
        <v>6</v>
      </c>
      <c r="I70" s="29">
        <v>0.0</v>
      </c>
      <c r="J70" s="30" t="s">
        <v>10</v>
      </c>
      <c r="K70" s="30" t="s">
        <v>10</v>
      </c>
      <c r="L70" s="30" t="s">
        <v>10</v>
      </c>
      <c r="M70" s="30" t="s">
        <v>10</v>
      </c>
      <c r="N70" s="30" t="s">
        <v>10</v>
      </c>
      <c r="O70" s="30" t="s">
        <v>10</v>
      </c>
      <c r="P70" s="29">
        <v>0.0</v>
      </c>
      <c r="Q70" s="33" t="s">
        <v>9</v>
      </c>
      <c r="R70" s="33" t="s">
        <v>9</v>
      </c>
      <c r="S70" s="33" t="s">
        <v>9</v>
      </c>
      <c r="T70" s="33" t="s">
        <v>9</v>
      </c>
      <c r="U70" s="33" t="s">
        <v>9</v>
      </c>
      <c r="V70" s="33" t="s">
        <v>9</v>
      </c>
      <c r="W70" s="29">
        <v>0.0</v>
      </c>
      <c r="X70" s="33" t="s">
        <v>9</v>
      </c>
      <c r="Y70" s="33" t="s">
        <v>9</v>
      </c>
      <c r="Z70" s="33" t="s">
        <v>9</v>
      </c>
      <c r="AA70" s="33" t="s">
        <v>9</v>
      </c>
      <c r="AB70" s="33" t="s">
        <v>9</v>
      </c>
      <c r="AC70" s="33" t="s">
        <v>9</v>
      </c>
      <c r="AD70" s="33" t="s">
        <v>9</v>
      </c>
      <c r="AE70" s="29">
        <v>0.0</v>
      </c>
      <c r="AF70" s="39" t="s">
        <v>8</v>
      </c>
      <c r="AG70" s="39" t="s">
        <v>8</v>
      </c>
      <c r="AH70" s="39" t="s">
        <v>8</v>
      </c>
      <c r="AI70" s="39" t="s">
        <v>8</v>
      </c>
      <c r="AJ70" s="35" t="s">
        <v>8</v>
      </c>
      <c r="AK70" s="29">
        <v>0.0</v>
      </c>
      <c r="AL70" s="35" t="s">
        <v>8</v>
      </c>
      <c r="AM70" s="35" t="s">
        <v>8</v>
      </c>
      <c r="AN70" s="35" t="s">
        <v>8</v>
      </c>
      <c r="AO70" s="35" t="s">
        <v>8</v>
      </c>
      <c r="AP70" s="35" t="s">
        <v>8</v>
      </c>
      <c r="AQ70" s="35" t="s">
        <v>8</v>
      </c>
      <c r="AR70" s="29">
        <v>0.0</v>
      </c>
      <c r="AS70" s="35" t="s">
        <v>8</v>
      </c>
      <c r="AT70" s="35" t="s">
        <v>8</v>
      </c>
      <c r="AU70" s="35" t="s">
        <v>8</v>
      </c>
      <c r="AV70" s="35" t="s">
        <v>8</v>
      </c>
      <c r="AW70" s="35" t="s">
        <v>8</v>
      </c>
      <c r="AX70" s="35" t="s">
        <v>8</v>
      </c>
      <c r="AY70" s="35" t="s">
        <v>8</v>
      </c>
      <c r="AZ70" s="29">
        <v>0.0</v>
      </c>
      <c r="BA70" s="36" t="s">
        <v>7</v>
      </c>
      <c r="BB70" s="36" t="s">
        <v>7</v>
      </c>
      <c r="BC70" s="36" t="s">
        <v>7</v>
      </c>
      <c r="BD70" s="36" t="s">
        <v>7</v>
      </c>
      <c r="BE70" s="36" t="s">
        <v>7</v>
      </c>
      <c r="BF70" s="29">
        <v>0.0</v>
      </c>
      <c r="BG70" s="36" t="s">
        <v>7</v>
      </c>
      <c r="BH70" s="36" t="s">
        <v>7</v>
      </c>
      <c r="BI70" s="36" t="s">
        <v>7</v>
      </c>
      <c r="BJ70" s="36" t="s">
        <v>7</v>
      </c>
      <c r="BK70" s="36" t="s">
        <v>7</v>
      </c>
      <c r="BL70" s="36" t="s">
        <v>7</v>
      </c>
      <c r="BM70" s="8"/>
      <c r="BN70" s="37">
        <f t="shared" si="57"/>
        <v>51</v>
      </c>
      <c r="BO70" s="37">
        <f t="shared" si="5"/>
        <v>8</v>
      </c>
      <c r="BP70" s="37">
        <f t="shared" ref="BP70:BT70" si="72">COUNTIF($F70:$BM70,BP$1)</f>
        <v>3</v>
      </c>
      <c r="BQ70" s="37">
        <f t="shared" si="72"/>
        <v>11</v>
      </c>
      <c r="BR70" s="37">
        <f t="shared" si="72"/>
        <v>18</v>
      </c>
      <c r="BS70" s="37">
        <f t="shared" si="72"/>
        <v>13</v>
      </c>
      <c r="BT70" s="37">
        <f t="shared" si="72"/>
        <v>6</v>
      </c>
    </row>
    <row r="71">
      <c r="A71" s="23">
        <v>68.0</v>
      </c>
      <c r="B71" s="24">
        <v>26.0</v>
      </c>
      <c r="C71" s="25" t="s">
        <v>32</v>
      </c>
      <c r="D71" s="26" t="s">
        <v>93</v>
      </c>
      <c r="E71" s="27" t="s">
        <v>76</v>
      </c>
      <c r="F71" s="30" t="s">
        <v>10</v>
      </c>
      <c r="G71" s="30" t="s">
        <v>10</v>
      </c>
      <c r="H71" s="30" t="s">
        <v>10</v>
      </c>
      <c r="I71" s="29">
        <v>0.0</v>
      </c>
      <c r="J71" s="33" t="s">
        <v>9</v>
      </c>
      <c r="K71" s="33" t="s">
        <v>9</v>
      </c>
      <c r="L71" s="33" t="s">
        <v>9</v>
      </c>
      <c r="M71" s="33" t="s">
        <v>9</v>
      </c>
      <c r="N71" s="33" t="s">
        <v>9</v>
      </c>
      <c r="O71" s="33" t="s">
        <v>9</v>
      </c>
      <c r="P71" s="29">
        <v>0.0</v>
      </c>
      <c r="Q71" s="33" t="s">
        <v>9</v>
      </c>
      <c r="R71" s="33" t="s">
        <v>9</v>
      </c>
      <c r="S71" s="33" t="s">
        <v>9</v>
      </c>
      <c r="T71" s="33" t="s">
        <v>9</v>
      </c>
      <c r="U71" s="33" t="s">
        <v>9</v>
      </c>
      <c r="V71" s="33" t="s">
        <v>9</v>
      </c>
      <c r="W71" s="33" t="s">
        <v>9</v>
      </c>
      <c r="X71" s="29">
        <v>0.0</v>
      </c>
      <c r="Y71" s="39" t="s">
        <v>8</v>
      </c>
      <c r="Z71" s="39" t="s">
        <v>8</v>
      </c>
      <c r="AA71" s="39" t="s">
        <v>8</v>
      </c>
      <c r="AB71" s="39" t="s">
        <v>8</v>
      </c>
      <c r="AC71" s="39" t="s">
        <v>8</v>
      </c>
      <c r="AD71" s="39" t="s">
        <v>8</v>
      </c>
      <c r="AE71" s="39" t="s">
        <v>8</v>
      </c>
      <c r="AF71" s="29">
        <v>0.0</v>
      </c>
      <c r="AG71" s="39" t="s">
        <v>8</v>
      </c>
      <c r="AH71" s="39" t="s">
        <v>8</v>
      </c>
      <c r="AI71" s="39" t="s">
        <v>8</v>
      </c>
      <c r="AJ71" s="35" t="s">
        <v>8</v>
      </c>
      <c r="AK71" s="29">
        <v>0.0</v>
      </c>
      <c r="AL71" s="35" t="s">
        <v>8</v>
      </c>
      <c r="AM71" s="35" t="s">
        <v>8</v>
      </c>
      <c r="AN71" s="35" t="s">
        <v>8</v>
      </c>
      <c r="AO71" s="35" t="s">
        <v>8</v>
      </c>
      <c r="AP71" s="35" t="s">
        <v>8</v>
      </c>
      <c r="AQ71" s="35" t="s">
        <v>8</v>
      </c>
      <c r="AR71" s="35" t="s">
        <v>8</v>
      </c>
      <c r="AS71" s="29">
        <v>0.0</v>
      </c>
      <c r="AT71" s="36" t="s">
        <v>7</v>
      </c>
      <c r="AU71" s="36" t="s">
        <v>7</v>
      </c>
      <c r="AV71" s="36" t="s">
        <v>7</v>
      </c>
      <c r="AW71" s="36" t="s">
        <v>7</v>
      </c>
      <c r="AX71" s="36" t="s">
        <v>7</v>
      </c>
      <c r="AY71" s="36" t="s">
        <v>7</v>
      </c>
      <c r="AZ71" s="29">
        <v>0.0</v>
      </c>
      <c r="BA71" s="36" t="s">
        <v>7</v>
      </c>
      <c r="BB71" s="36" t="s">
        <v>7</v>
      </c>
      <c r="BC71" s="36" t="s">
        <v>7</v>
      </c>
      <c r="BD71" s="36" t="s">
        <v>7</v>
      </c>
      <c r="BE71" s="36" t="s">
        <v>7</v>
      </c>
      <c r="BF71" s="36" t="s">
        <v>7</v>
      </c>
      <c r="BG71" s="29">
        <v>0.0</v>
      </c>
      <c r="BH71" s="36" t="s">
        <v>7</v>
      </c>
      <c r="BI71" s="36" t="s">
        <v>7</v>
      </c>
      <c r="BJ71" s="36" t="s">
        <v>7</v>
      </c>
      <c r="BK71" s="36" t="s">
        <v>7</v>
      </c>
      <c r="BL71" s="36" t="s">
        <v>7</v>
      </c>
      <c r="BM71" s="8"/>
      <c r="BN71" s="37">
        <f t="shared" si="57"/>
        <v>51</v>
      </c>
      <c r="BO71" s="37">
        <f t="shared" si="5"/>
        <v>8</v>
      </c>
      <c r="BP71" s="37">
        <f t="shared" ref="BP71:BT71" si="73">COUNTIF($F71:$BM71,BP$1)</f>
        <v>0</v>
      </c>
      <c r="BQ71" s="37">
        <f t="shared" si="73"/>
        <v>17</v>
      </c>
      <c r="BR71" s="37">
        <f t="shared" si="73"/>
        <v>18</v>
      </c>
      <c r="BS71" s="37">
        <f t="shared" si="73"/>
        <v>13</v>
      </c>
      <c r="BT71" s="37">
        <f t="shared" si="73"/>
        <v>3</v>
      </c>
    </row>
    <row r="72">
      <c r="A72" s="23">
        <v>69.0</v>
      </c>
      <c r="B72" s="24">
        <v>27.0</v>
      </c>
      <c r="C72" s="25" t="s">
        <v>32</v>
      </c>
      <c r="D72" s="26" t="s">
        <v>94</v>
      </c>
      <c r="E72" s="27" t="s">
        <v>76</v>
      </c>
      <c r="F72" s="30" t="s">
        <v>10</v>
      </c>
      <c r="G72" s="30" t="s">
        <v>10</v>
      </c>
      <c r="H72" s="30" t="s">
        <v>10</v>
      </c>
      <c r="I72" s="29">
        <v>0.0</v>
      </c>
      <c r="J72" s="33" t="s">
        <v>9</v>
      </c>
      <c r="K72" s="33" t="s">
        <v>9</v>
      </c>
      <c r="L72" s="33" t="s">
        <v>9</v>
      </c>
      <c r="M72" s="33" t="s">
        <v>9</v>
      </c>
      <c r="N72" s="33" t="s">
        <v>9</v>
      </c>
      <c r="O72" s="33" t="s">
        <v>9</v>
      </c>
      <c r="P72" s="29">
        <v>0.0</v>
      </c>
      <c r="Q72" s="33" t="s">
        <v>9</v>
      </c>
      <c r="R72" s="33" t="s">
        <v>9</v>
      </c>
      <c r="S72" s="33" t="s">
        <v>9</v>
      </c>
      <c r="T72" s="33" t="s">
        <v>9</v>
      </c>
      <c r="U72" s="33" t="s">
        <v>9</v>
      </c>
      <c r="V72" s="32" t="s">
        <v>15</v>
      </c>
      <c r="W72" s="31"/>
      <c r="X72" s="29">
        <v>0.0</v>
      </c>
      <c r="Y72" s="39" t="s">
        <v>8</v>
      </c>
      <c r="Z72" s="39" t="s">
        <v>8</v>
      </c>
      <c r="AA72" s="39" t="s">
        <v>8</v>
      </c>
      <c r="AB72" s="39" t="s">
        <v>8</v>
      </c>
      <c r="AC72" s="39" t="s">
        <v>8</v>
      </c>
      <c r="AD72" s="39" t="s">
        <v>8</v>
      </c>
      <c r="AE72" s="39" t="s">
        <v>8</v>
      </c>
      <c r="AF72" s="29">
        <v>0.0</v>
      </c>
      <c r="AG72" s="39" t="s">
        <v>8</v>
      </c>
      <c r="AH72" s="39" t="s">
        <v>8</v>
      </c>
      <c r="AI72" s="39" t="s">
        <v>8</v>
      </c>
      <c r="AJ72" s="35" t="s">
        <v>8</v>
      </c>
      <c r="AK72" s="29">
        <v>0.0</v>
      </c>
      <c r="AL72" s="35" t="s">
        <v>8</v>
      </c>
      <c r="AM72" s="35" t="s">
        <v>8</v>
      </c>
      <c r="AN72" s="35" t="s">
        <v>8</v>
      </c>
      <c r="AO72" s="35" t="s">
        <v>8</v>
      </c>
      <c r="AP72" s="35" t="s">
        <v>8</v>
      </c>
      <c r="AQ72" s="35" t="s">
        <v>8</v>
      </c>
      <c r="AR72" s="35" t="s">
        <v>8</v>
      </c>
      <c r="AS72" s="29">
        <v>0.0</v>
      </c>
      <c r="AT72" s="36" t="s">
        <v>7</v>
      </c>
      <c r="AU72" s="36" t="s">
        <v>7</v>
      </c>
      <c r="AV72" s="36" t="s">
        <v>7</v>
      </c>
      <c r="AW72" s="36" t="s">
        <v>7</v>
      </c>
      <c r="AX72" s="36" t="s">
        <v>7</v>
      </c>
      <c r="AY72" s="29">
        <v>0.0</v>
      </c>
      <c r="AZ72" s="36" t="s">
        <v>7</v>
      </c>
      <c r="BA72" s="36" t="s">
        <v>7</v>
      </c>
      <c r="BB72" s="36" t="s">
        <v>7</v>
      </c>
      <c r="BC72" s="36" t="s">
        <v>7</v>
      </c>
      <c r="BD72" s="36" t="s">
        <v>7</v>
      </c>
      <c r="BE72" s="36" t="s">
        <v>7</v>
      </c>
      <c r="BF72" s="29">
        <v>0.0</v>
      </c>
      <c r="BG72" s="36" t="s">
        <v>7</v>
      </c>
      <c r="BH72" s="36" t="s">
        <v>7</v>
      </c>
      <c r="BI72" s="36" t="s">
        <v>7</v>
      </c>
      <c r="BJ72" s="36" t="s">
        <v>7</v>
      </c>
      <c r="BK72" s="36" t="s">
        <v>7</v>
      </c>
      <c r="BL72" s="36" t="s">
        <v>7</v>
      </c>
      <c r="BM72" s="8"/>
      <c r="BN72" s="37">
        <f t="shared" si="57"/>
        <v>49</v>
      </c>
      <c r="BO72" s="37">
        <f t="shared" si="5"/>
        <v>8</v>
      </c>
      <c r="BP72" s="37">
        <f t="shared" ref="BP72:BT72" si="74">COUNTIF($F72:$BM72,BP$1)</f>
        <v>0</v>
      </c>
      <c r="BQ72" s="37">
        <f t="shared" si="74"/>
        <v>17</v>
      </c>
      <c r="BR72" s="37">
        <f t="shared" si="74"/>
        <v>18</v>
      </c>
      <c r="BS72" s="37">
        <f t="shared" si="74"/>
        <v>11</v>
      </c>
      <c r="BT72" s="37">
        <f t="shared" si="74"/>
        <v>3</v>
      </c>
    </row>
    <row r="73">
      <c r="A73" s="23">
        <v>70.0</v>
      </c>
      <c r="B73" s="24">
        <v>28.0</v>
      </c>
      <c r="C73" s="25" t="s">
        <v>32</v>
      </c>
      <c r="D73" s="26" t="s">
        <v>95</v>
      </c>
      <c r="E73" s="27" t="s">
        <v>76</v>
      </c>
      <c r="F73" s="30" t="s">
        <v>10</v>
      </c>
      <c r="G73" s="30" t="s">
        <v>10</v>
      </c>
      <c r="H73" s="30" t="s">
        <v>10</v>
      </c>
      <c r="I73" s="29">
        <v>0.0</v>
      </c>
      <c r="J73" s="33" t="s">
        <v>9</v>
      </c>
      <c r="K73" s="33" t="s">
        <v>9</v>
      </c>
      <c r="L73" s="33" t="s">
        <v>9</v>
      </c>
      <c r="M73" s="33" t="s">
        <v>9</v>
      </c>
      <c r="N73" s="33" t="s">
        <v>9</v>
      </c>
      <c r="O73" s="33" t="s">
        <v>9</v>
      </c>
      <c r="P73" s="31"/>
      <c r="Q73" s="29">
        <v>0.0</v>
      </c>
      <c r="R73" s="32" t="s">
        <v>15</v>
      </c>
      <c r="S73" s="32" t="s">
        <v>15</v>
      </c>
      <c r="T73" s="32" t="s">
        <v>15</v>
      </c>
      <c r="U73" s="32" t="s">
        <v>15</v>
      </c>
      <c r="V73" s="32" t="s">
        <v>15</v>
      </c>
      <c r="W73" s="29">
        <v>0.0</v>
      </c>
      <c r="X73" s="39" t="s">
        <v>8</v>
      </c>
      <c r="Y73" s="39" t="s">
        <v>8</v>
      </c>
      <c r="Z73" s="39" t="s">
        <v>8</v>
      </c>
      <c r="AA73" s="39" t="s">
        <v>8</v>
      </c>
      <c r="AB73" s="39" t="s">
        <v>8</v>
      </c>
      <c r="AC73" s="39" t="s">
        <v>8</v>
      </c>
      <c r="AD73" s="39" t="s">
        <v>8</v>
      </c>
      <c r="AE73" s="29">
        <v>0.0</v>
      </c>
      <c r="AF73" s="39" t="s">
        <v>8</v>
      </c>
      <c r="AG73" s="39" t="s">
        <v>8</v>
      </c>
      <c r="AH73" s="39" t="s">
        <v>8</v>
      </c>
      <c r="AI73" s="39" t="s">
        <v>8</v>
      </c>
      <c r="AJ73" s="35" t="s">
        <v>8</v>
      </c>
      <c r="AK73" s="35" t="s">
        <v>8</v>
      </c>
      <c r="AL73" s="29">
        <v>0.0</v>
      </c>
      <c r="AM73" s="35" t="s">
        <v>8</v>
      </c>
      <c r="AN73" s="35" t="s">
        <v>8</v>
      </c>
      <c r="AO73" s="35" t="s">
        <v>8</v>
      </c>
      <c r="AP73" s="35" t="s">
        <v>8</v>
      </c>
      <c r="AQ73" s="35" t="s">
        <v>8</v>
      </c>
      <c r="AR73" s="35" t="s">
        <v>8</v>
      </c>
      <c r="AS73" s="29">
        <v>0.0</v>
      </c>
      <c r="AT73" s="36" t="s">
        <v>7</v>
      </c>
      <c r="AU73" s="36" t="s">
        <v>7</v>
      </c>
      <c r="AV73" s="36" t="s">
        <v>7</v>
      </c>
      <c r="AW73" s="36" t="s">
        <v>7</v>
      </c>
      <c r="AX73" s="36" t="s">
        <v>7</v>
      </c>
      <c r="AY73" s="36" t="s">
        <v>7</v>
      </c>
      <c r="AZ73" s="29">
        <v>0.0</v>
      </c>
      <c r="BA73" s="36" t="s">
        <v>7</v>
      </c>
      <c r="BB73" s="36" t="s">
        <v>7</v>
      </c>
      <c r="BC73" s="36" t="s">
        <v>7</v>
      </c>
      <c r="BD73" s="36" t="s">
        <v>7</v>
      </c>
      <c r="BE73" s="36" t="s">
        <v>7</v>
      </c>
      <c r="BF73" s="36" t="s">
        <v>7</v>
      </c>
      <c r="BG73" s="29">
        <v>0.0</v>
      </c>
      <c r="BH73" s="36" t="s">
        <v>7</v>
      </c>
      <c r="BI73" s="36" t="s">
        <v>7</v>
      </c>
      <c r="BJ73" s="36" t="s">
        <v>7</v>
      </c>
      <c r="BK73" s="36" t="s">
        <v>7</v>
      </c>
      <c r="BL73" s="36" t="s">
        <v>7</v>
      </c>
      <c r="BM73" s="8"/>
      <c r="BN73" s="37">
        <f t="shared" si="57"/>
        <v>45</v>
      </c>
      <c r="BO73" s="37">
        <f t="shared" si="5"/>
        <v>8</v>
      </c>
      <c r="BP73" s="37">
        <f t="shared" ref="BP73:BT73" si="75">COUNTIF($F73:$BM73,BP$1)</f>
        <v>0</v>
      </c>
      <c r="BQ73" s="37">
        <f t="shared" si="75"/>
        <v>17</v>
      </c>
      <c r="BR73" s="37">
        <f t="shared" si="75"/>
        <v>19</v>
      </c>
      <c r="BS73" s="37">
        <f t="shared" si="75"/>
        <v>6</v>
      </c>
      <c r="BT73" s="37">
        <f t="shared" si="75"/>
        <v>3</v>
      </c>
    </row>
    <row r="74">
      <c r="A74" s="23">
        <v>71.0</v>
      </c>
      <c r="B74" s="24">
        <v>29.0</v>
      </c>
      <c r="C74" s="25" t="s">
        <v>32</v>
      </c>
      <c r="D74" s="26" t="s">
        <v>96</v>
      </c>
      <c r="E74" s="27" t="s">
        <v>76</v>
      </c>
      <c r="F74" s="30" t="s">
        <v>10</v>
      </c>
      <c r="G74" s="30" t="s">
        <v>10</v>
      </c>
      <c r="H74" s="30" t="s">
        <v>10</v>
      </c>
      <c r="I74" s="29">
        <v>0.0</v>
      </c>
      <c r="J74" s="33" t="s">
        <v>9</v>
      </c>
      <c r="K74" s="33" t="s">
        <v>9</v>
      </c>
      <c r="L74" s="33" t="s">
        <v>9</v>
      </c>
      <c r="M74" s="33" t="s">
        <v>9</v>
      </c>
      <c r="N74" s="33" t="s">
        <v>9</v>
      </c>
      <c r="O74" s="33" t="s">
        <v>9</v>
      </c>
      <c r="P74" s="31"/>
      <c r="Q74" s="29">
        <v>0.0</v>
      </c>
      <c r="R74" s="32" t="s">
        <v>15</v>
      </c>
      <c r="S74" s="32" t="s">
        <v>15</v>
      </c>
      <c r="T74" s="32" t="s">
        <v>15</v>
      </c>
      <c r="U74" s="32" t="s">
        <v>15</v>
      </c>
      <c r="V74" s="32" t="s">
        <v>15</v>
      </c>
      <c r="W74" s="29">
        <v>0.0</v>
      </c>
      <c r="X74" s="39" t="s">
        <v>8</v>
      </c>
      <c r="Y74" s="39" t="s">
        <v>8</v>
      </c>
      <c r="Z74" s="39" t="s">
        <v>8</v>
      </c>
      <c r="AA74" s="39" t="s">
        <v>8</v>
      </c>
      <c r="AB74" s="39" t="s">
        <v>8</v>
      </c>
      <c r="AC74" s="39" t="s">
        <v>8</v>
      </c>
      <c r="AD74" s="29">
        <v>0.0</v>
      </c>
      <c r="AE74" s="39" t="s">
        <v>8</v>
      </c>
      <c r="AF74" s="39" t="s">
        <v>8</v>
      </c>
      <c r="AG74" s="39" t="s">
        <v>8</v>
      </c>
      <c r="AH74" s="39" t="s">
        <v>8</v>
      </c>
      <c r="AI74" s="39" t="s">
        <v>8</v>
      </c>
      <c r="AJ74" s="35" t="s">
        <v>8</v>
      </c>
      <c r="AK74" s="35" t="s">
        <v>8</v>
      </c>
      <c r="AL74" s="29">
        <v>0.0</v>
      </c>
      <c r="AM74" s="35" t="s">
        <v>8</v>
      </c>
      <c r="AN74" s="35" t="s">
        <v>8</v>
      </c>
      <c r="AO74" s="35" t="s">
        <v>8</v>
      </c>
      <c r="AP74" s="35" t="s">
        <v>8</v>
      </c>
      <c r="AQ74" s="35" t="s">
        <v>8</v>
      </c>
      <c r="AR74" s="35" t="s">
        <v>8</v>
      </c>
      <c r="AS74" s="29">
        <v>0.0</v>
      </c>
      <c r="AT74" s="36" t="s">
        <v>7</v>
      </c>
      <c r="AU74" s="36" t="s">
        <v>7</v>
      </c>
      <c r="AV74" s="36" t="s">
        <v>7</v>
      </c>
      <c r="AW74" s="36" t="s">
        <v>7</v>
      </c>
      <c r="AX74" s="36" t="s">
        <v>7</v>
      </c>
      <c r="AY74" s="29">
        <v>0.0</v>
      </c>
      <c r="AZ74" s="36" t="s">
        <v>7</v>
      </c>
      <c r="BA74" s="36" t="s">
        <v>7</v>
      </c>
      <c r="BB74" s="36" t="s">
        <v>7</v>
      </c>
      <c r="BC74" s="36" t="s">
        <v>7</v>
      </c>
      <c r="BD74" s="36" t="s">
        <v>7</v>
      </c>
      <c r="BE74" s="36" t="s">
        <v>7</v>
      </c>
      <c r="BF74" s="36" t="s">
        <v>7</v>
      </c>
      <c r="BG74" s="29">
        <v>0.0</v>
      </c>
      <c r="BH74" s="36" t="s">
        <v>7</v>
      </c>
      <c r="BI74" s="36" t="s">
        <v>7</v>
      </c>
      <c r="BJ74" s="36" t="s">
        <v>7</v>
      </c>
      <c r="BK74" s="36" t="s">
        <v>7</v>
      </c>
      <c r="BL74" s="36" t="s">
        <v>7</v>
      </c>
      <c r="BM74" s="8"/>
      <c r="BN74" s="37">
        <f t="shared" si="57"/>
        <v>45</v>
      </c>
      <c r="BO74" s="37">
        <f t="shared" si="5"/>
        <v>8</v>
      </c>
      <c r="BP74" s="37">
        <f t="shared" ref="BP74:BT74" si="76">COUNTIF($F74:$BM74,BP$1)</f>
        <v>0</v>
      </c>
      <c r="BQ74" s="37">
        <f t="shared" si="76"/>
        <v>17</v>
      </c>
      <c r="BR74" s="37">
        <f t="shared" si="76"/>
        <v>19</v>
      </c>
      <c r="BS74" s="37">
        <f t="shared" si="76"/>
        <v>6</v>
      </c>
      <c r="BT74" s="37">
        <f t="shared" si="76"/>
        <v>3</v>
      </c>
    </row>
    <row r="75">
      <c r="A75" s="23">
        <v>72.0</v>
      </c>
      <c r="B75" s="24">
        <v>30.0</v>
      </c>
      <c r="C75" s="25" t="s">
        <v>32</v>
      </c>
      <c r="D75" s="26" t="s">
        <v>97</v>
      </c>
      <c r="E75" s="27" t="s">
        <v>76</v>
      </c>
      <c r="F75" s="30" t="s">
        <v>10</v>
      </c>
      <c r="G75" s="30" t="s">
        <v>10</v>
      </c>
      <c r="H75" s="30" t="s">
        <v>10</v>
      </c>
      <c r="I75" s="30" t="s">
        <v>10</v>
      </c>
      <c r="J75" s="29">
        <v>0.0</v>
      </c>
      <c r="K75" s="33" t="s">
        <v>9</v>
      </c>
      <c r="L75" s="33" t="s">
        <v>9</v>
      </c>
      <c r="M75" s="33" t="s">
        <v>9</v>
      </c>
      <c r="N75" s="33" t="s">
        <v>9</v>
      </c>
      <c r="O75" s="31"/>
      <c r="P75" s="31"/>
      <c r="Q75" s="29">
        <v>0.0</v>
      </c>
      <c r="R75" s="32" t="s">
        <v>15</v>
      </c>
      <c r="S75" s="32" t="s">
        <v>15</v>
      </c>
      <c r="T75" s="32" t="s">
        <v>15</v>
      </c>
      <c r="U75" s="32" t="s">
        <v>15</v>
      </c>
      <c r="V75" s="32" t="s">
        <v>15</v>
      </c>
      <c r="W75" s="31"/>
      <c r="X75" s="29">
        <v>0.0</v>
      </c>
      <c r="Y75" s="39" t="s">
        <v>8</v>
      </c>
      <c r="Z75" s="39" t="s">
        <v>8</v>
      </c>
      <c r="AA75" s="39" t="s">
        <v>8</v>
      </c>
      <c r="AB75" s="39" t="s">
        <v>8</v>
      </c>
      <c r="AC75" s="39" t="s">
        <v>8</v>
      </c>
      <c r="AD75" s="39" t="s">
        <v>8</v>
      </c>
      <c r="AE75" s="29">
        <v>0.0</v>
      </c>
      <c r="AF75" s="39" t="s">
        <v>8</v>
      </c>
      <c r="AG75" s="39" t="s">
        <v>8</v>
      </c>
      <c r="AH75" s="39" t="s">
        <v>8</v>
      </c>
      <c r="AI75" s="39" t="s">
        <v>8</v>
      </c>
      <c r="AJ75" s="35" t="s">
        <v>8</v>
      </c>
      <c r="AK75" s="35" t="s">
        <v>8</v>
      </c>
      <c r="AL75" s="29">
        <v>0.0</v>
      </c>
      <c r="AM75" s="35" t="s">
        <v>8</v>
      </c>
      <c r="AN75" s="35" t="s">
        <v>8</v>
      </c>
      <c r="AO75" s="35" t="s">
        <v>8</v>
      </c>
      <c r="AP75" s="35" t="s">
        <v>8</v>
      </c>
      <c r="AQ75" s="35" t="s">
        <v>8</v>
      </c>
      <c r="AR75" s="35" t="s">
        <v>8</v>
      </c>
      <c r="AS75" s="29">
        <v>0.0</v>
      </c>
      <c r="AT75" s="36" t="s">
        <v>7</v>
      </c>
      <c r="AU75" s="36" t="s">
        <v>7</v>
      </c>
      <c r="AV75" s="36" t="s">
        <v>7</v>
      </c>
      <c r="AW75" s="36" t="s">
        <v>7</v>
      </c>
      <c r="AX75" s="36" t="s">
        <v>7</v>
      </c>
      <c r="AY75" s="29">
        <v>0.0</v>
      </c>
      <c r="AZ75" s="36" t="s">
        <v>7</v>
      </c>
      <c r="BA75" s="36" t="s">
        <v>7</v>
      </c>
      <c r="BB75" s="36" t="s">
        <v>7</v>
      </c>
      <c r="BC75" s="36" t="s">
        <v>7</v>
      </c>
      <c r="BD75" s="36" t="s">
        <v>7</v>
      </c>
      <c r="BE75" s="36" t="s">
        <v>7</v>
      </c>
      <c r="BF75" s="36" t="s">
        <v>7</v>
      </c>
      <c r="BG75" s="29">
        <v>0.0</v>
      </c>
      <c r="BH75" s="36" t="s">
        <v>7</v>
      </c>
      <c r="BI75" s="36" t="s">
        <v>7</v>
      </c>
      <c r="BJ75" s="36" t="s">
        <v>7</v>
      </c>
      <c r="BK75" s="36" t="s">
        <v>7</v>
      </c>
      <c r="BL75" s="36" t="s">
        <v>7</v>
      </c>
      <c r="BM75" s="8"/>
      <c r="BN75" s="37">
        <f t="shared" si="57"/>
        <v>43</v>
      </c>
      <c r="BO75" s="37">
        <f t="shared" si="5"/>
        <v>8</v>
      </c>
      <c r="BP75" s="37">
        <f t="shared" ref="BP75:BT75" si="77">COUNTIF($F75:$BM75,BP$1)</f>
        <v>0</v>
      </c>
      <c r="BQ75" s="37">
        <f t="shared" si="77"/>
        <v>17</v>
      </c>
      <c r="BR75" s="37">
        <f t="shared" si="77"/>
        <v>18</v>
      </c>
      <c r="BS75" s="37">
        <f t="shared" si="77"/>
        <v>4</v>
      </c>
      <c r="BT75" s="37">
        <f t="shared" si="77"/>
        <v>4</v>
      </c>
    </row>
    <row r="76">
      <c r="A76" s="23">
        <v>73.0</v>
      </c>
      <c r="B76" s="24">
        <v>4.0</v>
      </c>
      <c r="C76" s="25" t="s">
        <v>32</v>
      </c>
      <c r="D76" s="26" t="s">
        <v>98</v>
      </c>
      <c r="E76" s="27" t="s">
        <v>80</v>
      </c>
      <c r="F76" s="30" t="s">
        <v>10</v>
      </c>
      <c r="G76" s="30" t="s">
        <v>10</v>
      </c>
      <c r="H76" s="30" t="s">
        <v>10</v>
      </c>
      <c r="I76" s="30" t="s">
        <v>10</v>
      </c>
      <c r="J76" s="29">
        <v>0.0</v>
      </c>
      <c r="K76" s="33" t="s">
        <v>9</v>
      </c>
      <c r="L76" s="33" t="s">
        <v>9</v>
      </c>
      <c r="M76" s="33" t="s">
        <v>9</v>
      </c>
      <c r="N76" s="33" t="s">
        <v>9</v>
      </c>
      <c r="O76" s="33" t="s">
        <v>9</v>
      </c>
      <c r="P76" s="29">
        <v>0.0</v>
      </c>
      <c r="Q76" s="33" t="s">
        <v>9</v>
      </c>
      <c r="R76" s="33" t="s">
        <v>9</v>
      </c>
      <c r="S76" s="33" t="s">
        <v>9</v>
      </c>
      <c r="T76" s="33" t="s">
        <v>9</v>
      </c>
      <c r="U76" s="33" t="s">
        <v>9</v>
      </c>
      <c r="V76" s="33" t="s">
        <v>9</v>
      </c>
      <c r="W76" s="33" t="s">
        <v>9</v>
      </c>
      <c r="X76" s="29">
        <v>0.0</v>
      </c>
      <c r="Y76" s="39" t="s">
        <v>8</v>
      </c>
      <c r="Z76" s="39" t="s">
        <v>8</v>
      </c>
      <c r="AA76" s="39" t="s">
        <v>8</v>
      </c>
      <c r="AB76" s="39" t="s">
        <v>8</v>
      </c>
      <c r="AC76" s="39" t="s">
        <v>8</v>
      </c>
      <c r="AD76" s="29">
        <v>0.0</v>
      </c>
      <c r="AE76" s="39" t="s">
        <v>8</v>
      </c>
      <c r="AF76" s="39" t="s">
        <v>8</v>
      </c>
      <c r="AG76" s="39" t="s">
        <v>8</v>
      </c>
      <c r="AH76" s="39" t="s">
        <v>8</v>
      </c>
      <c r="AI76" s="39" t="s">
        <v>8</v>
      </c>
      <c r="AJ76" s="35" t="s">
        <v>8</v>
      </c>
      <c r="AK76" s="29">
        <v>0.0</v>
      </c>
      <c r="AL76" s="35" t="s">
        <v>8</v>
      </c>
      <c r="AM76" s="35" t="s">
        <v>8</v>
      </c>
      <c r="AN76" s="35" t="s">
        <v>8</v>
      </c>
      <c r="AO76" s="35" t="s">
        <v>8</v>
      </c>
      <c r="AP76" s="35" t="s">
        <v>8</v>
      </c>
      <c r="AQ76" s="35" t="s">
        <v>8</v>
      </c>
      <c r="AR76" s="35" t="s">
        <v>8</v>
      </c>
      <c r="AS76" s="29">
        <v>0.0</v>
      </c>
      <c r="AT76" s="36" t="s">
        <v>7</v>
      </c>
      <c r="AU76" s="36" t="s">
        <v>7</v>
      </c>
      <c r="AV76" s="36" t="s">
        <v>7</v>
      </c>
      <c r="AW76" s="36" t="s">
        <v>7</v>
      </c>
      <c r="AX76" s="36" t="s">
        <v>7</v>
      </c>
      <c r="AY76" s="29">
        <v>0.0</v>
      </c>
      <c r="AZ76" s="36" t="s">
        <v>7</v>
      </c>
      <c r="BA76" s="36" t="s">
        <v>7</v>
      </c>
      <c r="BB76" s="36" t="s">
        <v>7</v>
      </c>
      <c r="BC76" s="36" t="s">
        <v>7</v>
      </c>
      <c r="BD76" s="36" t="s">
        <v>7</v>
      </c>
      <c r="BE76" s="36" t="s">
        <v>7</v>
      </c>
      <c r="BF76" s="36" t="s">
        <v>7</v>
      </c>
      <c r="BG76" s="29">
        <v>0.0</v>
      </c>
      <c r="BH76" s="36" t="s">
        <v>7</v>
      </c>
      <c r="BI76" s="36" t="s">
        <v>7</v>
      </c>
      <c r="BJ76" s="36" t="s">
        <v>7</v>
      </c>
      <c r="BK76" s="36" t="s">
        <v>7</v>
      </c>
      <c r="BL76" s="36" t="s">
        <v>7</v>
      </c>
      <c r="BM76" s="8"/>
      <c r="BN76" s="37">
        <f t="shared" si="57"/>
        <v>51</v>
      </c>
      <c r="BO76" s="37">
        <f t="shared" si="5"/>
        <v>8</v>
      </c>
      <c r="BP76" s="37">
        <f t="shared" ref="BP76:BT76" si="78">COUNTIF($F76:$BM76,BP$1)</f>
        <v>0</v>
      </c>
      <c r="BQ76" s="37">
        <f t="shared" si="78"/>
        <v>17</v>
      </c>
      <c r="BR76" s="37">
        <f t="shared" si="78"/>
        <v>18</v>
      </c>
      <c r="BS76" s="37">
        <f t="shared" si="78"/>
        <v>12</v>
      </c>
      <c r="BT76" s="37">
        <f t="shared" si="78"/>
        <v>4</v>
      </c>
    </row>
    <row r="77">
      <c r="A77" s="23">
        <v>74.0</v>
      </c>
      <c r="B77" s="24">
        <v>31.0</v>
      </c>
      <c r="C77" s="25" t="s">
        <v>37</v>
      </c>
      <c r="D77" s="26" t="s">
        <v>99</v>
      </c>
      <c r="E77" s="27" t="s">
        <v>76</v>
      </c>
      <c r="F77" s="33" t="s">
        <v>9</v>
      </c>
      <c r="G77" s="33" t="s">
        <v>9</v>
      </c>
      <c r="H77" s="33" t="s">
        <v>9</v>
      </c>
      <c r="I77" s="33" t="s">
        <v>9</v>
      </c>
      <c r="J77" s="29">
        <v>0.0</v>
      </c>
      <c r="K77" s="33" t="s">
        <v>9</v>
      </c>
      <c r="L77" s="33" t="s">
        <v>9</v>
      </c>
      <c r="M77" s="33" t="s">
        <v>9</v>
      </c>
      <c r="N77" s="33" t="s">
        <v>9</v>
      </c>
      <c r="O77" s="33" t="s">
        <v>9</v>
      </c>
      <c r="P77" s="33" t="s">
        <v>9</v>
      </c>
      <c r="Q77" s="33" t="s">
        <v>9</v>
      </c>
      <c r="R77" s="29">
        <v>0.0</v>
      </c>
      <c r="S77" s="39" t="s">
        <v>8</v>
      </c>
      <c r="T77" s="39" t="s">
        <v>8</v>
      </c>
      <c r="U77" s="39" t="s">
        <v>8</v>
      </c>
      <c r="V77" s="39" t="s">
        <v>8</v>
      </c>
      <c r="W77" s="29">
        <v>0.0</v>
      </c>
      <c r="X77" s="39" t="s">
        <v>8</v>
      </c>
      <c r="Y77" s="39" t="s">
        <v>8</v>
      </c>
      <c r="Z77" s="39" t="s">
        <v>8</v>
      </c>
      <c r="AA77" s="39" t="s">
        <v>8</v>
      </c>
      <c r="AB77" s="39" t="s">
        <v>8</v>
      </c>
      <c r="AC77" s="39" t="s">
        <v>8</v>
      </c>
      <c r="AD77" s="29">
        <v>0.0</v>
      </c>
      <c r="AE77" s="39" t="s">
        <v>8</v>
      </c>
      <c r="AF77" s="39" t="s">
        <v>8</v>
      </c>
      <c r="AG77" s="39" t="s">
        <v>8</v>
      </c>
      <c r="AH77" s="39" t="s">
        <v>8</v>
      </c>
      <c r="AI77" s="39" t="s">
        <v>8</v>
      </c>
      <c r="AJ77" s="35" t="s">
        <v>8</v>
      </c>
      <c r="AK77" s="35" t="s">
        <v>8</v>
      </c>
      <c r="AL77" s="29">
        <v>0.0</v>
      </c>
      <c r="AM77" s="36" t="s">
        <v>7</v>
      </c>
      <c r="AN77" s="36" t="s">
        <v>7</v>
      </c>
      <c r="AO77" s="36" t="s">
        <v>7</v>
      </c>
      <c r="AP77" s="36" t="s">
        <v>7</v>
      </c>
      <c r="AQ77" s="36" t="s">
        <v>7</v>
      </c>
      <c r="AR77" s="29">
        <v>0.0</v>
      </c>
      <c r="AS77" s="36" t="s">
        <v>7</v>
      </c>
      <c r="AT77" s="36" t="s">
        <v>7</v>
      </c>
      <c r="AU77" s="36" t="s">
        <v>7</v>
      </c>
      <c r="AV77" s="36" t="s">
        <v>7</v>
      </c>
      <c r="AW77" s="36" t="s">
        <v>7</v>
      </c>
      <c r="AX77" s="36" t="s">
        <v>7</v>
      </c>
      <c r="AY77" s="29">
        <v>0.0</v>
      </c>
      <c r="AZ77" s="36" t="s">
        <v>7</v>
      </c>
      <c r="BA77" s="36" t="s">
        <v>7</v>
      </c>
      <c r="BB77" s="36" t="s">
        <v>7</v>
      </c>
      <c r="BC77" s="36" t="s">
        <v>7</v>
      </c>
      <c r="BD77" s="36" t="s">
        <v>7</v>
      </c>
      <c r="BE77" s="36" t="s">
        <v>7</v>
      </c>
      <c r="BF77" s="36" t="s">
        <v>7</v>
      </c>
      <c r="BG77" s="29">
        <v>0.0</v>
      </c>
      <c r="BH77" s="40" t="s">
        <v>6</v>
      </c>
      <c r="BI77" s="40" t="s">
        <v>6</v>
      </c>
      <c r="BJ77" s="40" t="s">
        <v>6</v>
      </c>
      <c r="BK77" s="40" t="s">
        <v>6</v>
      </c>
      <c r="BL77" s="40" t="s">
        <v>6</v>
      </c>
      <c r="BM77" s="8"/>
      <c r="BN77" s="37">
        <f t="shared" si="57"/>
        <v>51</v>
      </c>
      <c r="BO77" s="37">
        <f t="shared" si="5"/>
        <v>8</v>
      </c>
      <c r="BP77" s="37">
        <f t="shared" ref="BP77:BT77" si="79">COUNTIF($F77:$BM77,BP$1)</f>
        <v>5</v>
      </c>
      <c r="BQ77" s="37">
        <f t="shared" si="79"/>
        <v>18</v>
      </c>
      <c r="BR77" s="37">
        <f t="shared" si="79"/>
        <v>17</v>
      </c>
      <c r="BS77" s="37">
        <f t="shared" si="79"/>
        <v>11</v>
      </c>
      <c r="BT77" s="37">
        <f t="shared" si="79"/>
        <v>0</v>
      </c>
    </row>
    <row r="78">
      <c r="A78" s="23">
        <v>75.0</v>
      </c>
      <c r="B78" s="24">
        <v>32.0</v>
      </c>
      <c r="C78" s="25" t="s">
        <v>37</v>
      </c>
      <c r="D78" s="26" t="s">
        <v>100</v>
      </c>
      <c r="E78" s="27" t="s">
        <v>76</v>
      </c>
      <c r="F78" s="33" t="s">
        <v>9</v>
      </c>
      <c r="G78" s="33" t="s">
        <v>9</v>
      </c>
      <c r="H78" s="33" t="s">
        <v>9</v>
      </c>
      <c r="I78" s="33" t="s">
        <v>9</v>
      </c>
      <c r="J78" s="33" t="s">
        <v>9</v>
      </c>
      <c r="K78" s="29">
        <v>0.0</v>
      </c>
      <c r="L78" s="33" t="s">
        <v>9</v>
      </c>
      <c r="M78" s="33" t="s">
        <v>9</v>
      </c>
      <c r="N78" s="33" t="s">
        <v>9</v>
      </c>
      <c r="O78" s="33" t="s">
        <v>9</v>
      </c>
      <c r="P78" s="33" t="s">
        <v>9</v>
      </c>
      <c r="Q78" s="33" t="s">
        <v>9</v>
      </c>
      <c r="R78" s="29">
        <v>0.0</v>
      </c>
      <c r="S78" s="39" t="s">
        <v>8</v>
      </c>
      <c r="T78" s="39" t="s">
        <v>8</v>
      </c>
      <c r="U78" s="39" t="s">
        <v>8</v>
      </c>
      <c r="V78" s="39" t="s">
        <v>8</v>
      </c>
      <c r="W78" s="39" t="s">
        <v>8</v>
      </c>
      <c r="X78" s="39" t="s">
        <v>8</v>
      </c>
      <c r="Y78" s="29">
        <v>0.0</v>
      </c>
      <c r="Z78" s="39" t="s">
        <v>8</v>
      </c>
      <c r="AA78" s="39" t="s">
        <v>8</v>
      </c>
      <c r="AB78" s="39" t="s">
        <v>8</v>
      </c>
      <c r="AC78" s="39" t="s">
        <v>8</v>
      </c>
      <c r="AD78" s="39" t="s">
        <v>8</v>
      </c>
      <c r="AE78" s="29">
        <v>0.0</v>
      </c>
      <c r="AF78" s="39" t="s">
        <v>8</v>
      </c>
      <c r="AG78" s="39" t="s">
        <v>8</v>
      </c>
      <c r="AH78" s="39" t="s">
        <v>8</v>
      </c>
      <c r="AI78" s="39" t="s">
        <v>8</v>
      </c>
      <c r="AJ78" s="35" t="s">
        <v>8</v>
      </c>
      <c r="AK78" s="29">
        <v>0.0</v>
      </c>
      <c r="AL78" s="36" t="s">
        <v>7</v>
      </c>
      <c r="AM78" s="36" t="s">
        <v>7</v>
      </c>
      <c r="AN78" s="36" t="s">
        <v>7</v>
      </c>
      <c r="AO78" s="36" t="s">
        <v>7</v>
      </c>
      <c r="AP78" s="36" t="s">
        <v>7</v>
      </c>
      <c r="AQ78" s="36" t="s">
        <v>7</v>
      </c>
      <c r="AR78" s="29">
        <v>0.0</v>
      </c>
      <c r="AS78" s="36" t="s">
        <v>7</v>
      </c>
      <c r="AT78" s="36" t="s">
        <v>7</v>
      </c>
      <c r="AU78" s="36" t="s">
        <v>7</v>
      </c>
      <c r="AV78" s="36" t="s">
        <v>7</v>
      </c>
      <c r="AW78" s="36" t="s">
        <v>7</v>
      </c>
      <c r="AX78" s="36" t="s">
        <v>7</v>
      </c>
      <c r="AY78" s="36" t="s">
        <v>7</v>
      </c>
      <c r="AZ78" s="29">
        <v>0.0</v>
      </c>
      <c r="BA78" s="36" t="s">
        <v>7</v>
      </c>
      <c r="BB78" s="36" t="s">
        <v>7</v>
      </c>
      <c r="BC78" s="36" t="s">
        <v>7</v>
      </c>
      <c r="BD78" s="36" t="s">
        <v>7</v>
      </c>
      <c r="BE78" s="36" t="s">
        <v>7</v>
      </c>
      <c r="BF78" s="36" t="s">
        <v>7</v>
      </c>
      <c r="BG78" s="29">
        <v>0.0</v>
      </c>
      <c r="BH78" s="40" t="s">
        <v>6</v>
      </c>
      <c r="BI78" s="40" t="s">
        <v>6</v>
      </c>
      <c r="BJ78" s="40" t="s">
        <v>6</v>
      </c>
      <c r="BK78" s="40" t="s">
        <v>6</v>
      </c>
      <c r="BL78" s="40" t="s">
        <v>6</v>
      </c>
      <c r="BM78" s="8"/>
      <c r="BN78" s="37">
        <f t="shared" si="57"/>
        <v>51</v>
      </c>
      <c r="BO78" s="37">
        <f t="shared" si="5"/>
        <v>8</v>
      </c>
      <c r="BP78" s="37">
        <f t="shared" ref="BP78:BT78" si="80">COUNTIF($F78:$BM78,BP$1)</f>
        <v>5</v>
      </c>
      <c r="BQ78" s="37">
        <f t="shared" si="80"/>
        <v>19</v>
      </c>
      <c r="BR78" s="37">
        <f t="shared" si="80"/>
        <v>16</v>
      </c>
      <c r="BS78" s="37">
        <f t="shared" si="80"/>
        <v>11</v>
      </c>
      <c r="BT78" s="37">
        <f t="shared" si="80"/>
        <v>0</v>
      </c>
    </row>
    <row r="79">
      <c r="A79" s="23">
        <v>76.0</v>
      </c>
      <c r="B79" s="24">
        <v>33.0</v>
      </c>
      <c r="C79" s="25" t="s">
        <v>37</v>
      </c>
      <c r="D79" s="26" t="s">
        <v>101</v>
      </c>
      <c r="E79" s="27" t="s">
        <v>76</v>
      </c>
      <c r="F79" s="33" t="s">
        <v>9</v>
      </c>
      <c r="G79" s="33" t="s">
        <v>9</v>
      </c>
      <c r="H79" s="33" t="s">
        <v>9</v>
      </c>
      <c r="I79" s="33" t="s">
        <v>9</v>
      </c>
      <c r="J79" s="33" t="s">
        <v>9</v>
      </c>
      <c r="K79" s="29">
        <v>0.0</v>
      </c>
      <c r="L79" s="33" t="s">
        <v>9</v>
      </c>
      <c r="M79" s="33" t="s">
        <v>9</v>
      </c>
      <c r="N79" s="33" t="s">
        <v>9</v>
      </c>
      <c r="O79" s="33" t="s">
        <v>9</v>
      </c>
      <c r="P79" s="33" t="s">
        <v>9</v>
      </c>
      <c r="Q79" s="29">
        <v>0.0</v>
      </c>
      <c r="R79" s="32" t="s">
        <v>15</v>
      </c>
      <c r="S79" s="32" t="s">
        <v>15</v>
      </c>
      <c r="T79" s="32" t="s">
        <v>15</v>
      </c>
      <c r="U79" s="32" t="s">
        <v>15</v>
      </c>
      <c r="V79" s="32" t="s">
        <v>15</v>
      </c>
      <c r="W79" s="29">
        <v>0.0</v>
      </c>
      <c r="X79" s="39" t="s">
        <v>8</v>
      </c>
      <c r="Y79" s="39" t="s">
        <v>8</v>
      </c>
      <c r="Z79" s="39" t="s">
        <v>8</v>
      </c>
      <c r="AA79" s="39" t="s">
        <v>8</v>
      </c>
      <c r="AB79" s="39" t="s">
        <v>8</v>
      </c>
      <c r="AC79" s="39" t="s">
        <v>8</v>
      </c>
      <c r="AD79" s="39" t="s">
        <v>8</v>
      </c>
      <c r="AE79" s="29">
        <v>0.0</v>
      </c>
      <c r="AF79" s="39" t="s">
        <v>8</v>
      </c>
      <c r="AG79" s="39" t="s">
        <v>8</v>
      </c>
      <c r="AH79" s="39" t="s">
        <v>8</v>
      </c>
      <c r="AI79" s="39" t="s">
        <v>8</v>
      </c>
      <c r="AJ79" s="35" t="s">
        <v>8</v>
      </c>
      <c r="AK79" s="35" t="s">
        <v>8</v>
      </c>
      <c r="AL79" s="29">
        <v>0.0</v>
      </c>
      <c r="AM79" s="36" t="s">
        <v>7</v>
      </c>
      <c r="AN79" s="36" t="s">
        <v>7</v>
      </c>
      <c r="AO79" s="36" t="s">
        <v>7</v>
      </c>
      <c r="AP79" s="36" t="s">
        <v>7</v>
      </c>
      <c r="AQ79" s="36" t="s">
        <v>7</v>
      </c>
      <c r="AR79" s="36" t="s">
        <v>7</v>
      </c>
      <c r="AS79" s="29">
        <v>0.0</v>
      </c>
      <c r="AT79" s="36" t="s">
        <v>7</v>
      </c>
      <c r="AU79" s="36" t="s">
        <v>7</v>
      </c>
      <c r="AV79" s="36" t="s">
        <v>7</v>
      </c>
      <c r="AW79" s="36" t="s">
        <v>7</v>
      </c>
      <c r="AX79" s="36" t="s">
        <v>7</v>
      </c>
      <c r="AY79" s="36" t="s">
        <v>7</v>
      </c>
      <c r="AZ79" s="29">
        <v>0.0</v>
      </c>
      <c r="BA79" s="36" t="s">
        <v>7</v>
      </c>
      <c r="BB79" s="36" t="s">
        <v>7</v>
      </c>
      <c r="BC79" s="36" t="s">
        <v>7</v>
      </c>
      <c r="BD79" s="36" t="s">
        <v>7</v>
      </c>
      <c r="BE79" s="36" t="s">
        <v>7</v>
      </c>
      <c r="BF79" s="36" t="s">
        <v>7</v>
      </c>
      <c r="BG79" s="29">
        <v>0.0</v>
      </c>
      <c r="BH79" s="40" t="s">
        <v>6</v>
      </c>
      <c r="BI79" s="40" t="s">
        <v>6</v>
      </c>
      <c r="BJ79" s="40" t="s">
        <v>6</v>
      </c>
      <c r="BK79" s="40" t="s">
        <v>6</v>
      </c>
      <c r="BL79" s="40" t="s">
        <v>6</v>
      </c>
      <c r="BM79" s="8"/>
      <c r="BN79" s="37">
        <f t="shared" si="57"/>
        <v>46</v>
      </c>
      <c r="BO79" s="37">
        <f t="shared" si="5"/>
        <v>8</v>
      </c>
      <c r="BP79" s="37">
        <f t="shared" ref="BP79:BT79" si="81">COUNTIF($F79:$BM79,BP$1)</f>
        <v>5</v>
      </c>
      <c r="BQ79" s="37">
        <f t="shared" si="81"/>
        <v>18</v>
      </c>
      <c r="BR79" s="37">
        <f t="shared" si="81"/>
        <v>13</v>
      </c>
      <c r="BS79" s="37">
        <f t="shared" si="81"/>
        <v>10</v>
      </c>
      <c r="BT79" s="37">
        <f t="shared" si="81"/>
        <v>0</v>
      </c>
    </row>
    <row r="80">
      <c r="A80" s="23">
        <v>77.0</v>
      </c>
      <c r="B80" s="24">
        <v>34.0</v>
      </c>
      <c r="C80" s="25" t="s">
        <v>37</v>
      </c>
      <c r="D80" s="26" t="s">
        <v>102</v>
      </c>
      <c r="E80" s="27" t="s">
        <v>76</v>
      </c>
      <c r="F80" s="33" t="s">
        <v>9</v>
      </c>
      <c r="G80" s="33" t="s">
        <v>9</v>
      </c>
      <c r="H80" s="33" t="s">
        <v>9</v>
      </c>
      <c r="I80" s="33" t="s">
        <v>9</v>
      </c>
      <c r="J80" s="29">
        <v>0.0</v>
      </c>
      <c r="K80" s="33" t="s">
        <v>9</v>
      </c>
      <c r="L80" s="33" t="s">
        <v>9</v>
      </c>
      <c r="M80" s="33" t="s">
        <v>9</v>
      </c>
      <c r="N80" s="33" t="s">
        <v>9</v>
      </c>
      <c r="O80" s="33" t="s">
        <v>9</v>
      </c>
      <c r="P80" s="29">
        <v>0.0</v>
      </c>
      <c r="Q80" s="31"/>
      <c r="R80" s="32" t="s">
        <v>15</v>
      </c>
      <c r="S80" s="32" t="s">
        <v>15</v>
      </c>
      <c r="T80" s="32" t="s">
        <v>15</v>
      </c>
      <c r="U80" s="32" t="s">
        <v>15</v>
      </c>
      <c r="V80" s="32" t="s">
        <v>15</v>
      </c>
      <c r="W80" s="29">
        <v>0.0</v>
      </c>
      <c r="X80" s="39" t="s">
        <v>8</v>
      </c>
      <c r="Y80" s="39" t="s">
        <v>8</v>
      </c>
      <c r="Z80" s="39" t="s">
        <v>8</v>
      </c>
      <c r="AA80" s="39" t="s">
        <v>8</v>
      </c>
      <c r="AB80" s="39" t="s">
        <v>8</v>
      </c>
      <c r="AC80" s="39" t="s">
        <v>8</v>
      </c>
      <c r="AD80" s="29">
        <v>0.0</v>
      </c>
      <c r="AE80" s="39" t="s">
        <v>8</v>
      </c>
      <c r="AF80" s="39" t="s">
        <v>8</v>
      </c>
      <c r="AG80" s="39" t="s">
        <v>8</v>
      </c>
      <c r="AH80" s="39" t="s">
        <v>8</v>
      </c>
      <c r="AI80" s="39" t="s">
        <v>8</v>
      </c>
      <c r="AJ80" s="35" t="s">
        <v>8</v>
      </c>
      <c r="AK80" s="35" t="s">
        <v>8</v>
      </c>
      <c r="AL80" s="29">
        <v>0.0</v>
      </c>
      <c r="AM80" s="36" t="s">
        <v>7</v>
      </c>
      <c r="AN80" s="36" t="s">
        <v>7</v>
      </c>
      <c r="AO80" s="36" t="s">
        <v>7</v>
      </c>
      <c r="AP80" s="36" t="s">
        <v>7</v>
      </c>
      <c r="AQ80" s="36" t="s">
        <v>7</v>
      </c>
      <c r="AR80" s="29">
        <v>0.0</v>
      </c>
      <c r="AS80" s="36" t="s">
        <v>7</v>
      </c>
      <c r="AT80" s="36" t="s">
        <v>7</v>
      </c>
      <c r="AU80" s="36" t="s">
        <v>7</v>
      </c>
      <c r="AV80" s="36" t="s">
        <v>7</v>
      </c>
      <c r="AW80" s="36" t="s">
        <v>7</v>
      </c>
      <c r="AX80" s="36" t="s">
        <v>7</v>
      </c>
      <c r="AY80" s="29">
        <v>0.0</v>
      </c>
      <c r="AZ80" s="36" t="s">
        <v>7</v>
      </c>
      <c r="BA80" s="36" t="s">
        <v>7</v>
      </c>
      <c r="BB80" s="36" t="s">
        <v>7</v>
      </c>
      <c r="BC80" s="36" t="s">
        <v>7</v>
      </c>
      <c r="BD80" s="36" t="s">
        <v>7</v>
      </c>
      <c r="BE80" s="36" t="s">
        <v>7</v>
      </c>
      <c r="BF80" s="36" t="s">
        <v>7</v>
      </c>
      <c r="BG80" s="29">
        <v>0.0</v>
      </c>
      <c r="BH80" s="40" t="s">
        <v>6</v>
      </c>
      <c r="BI80" s="40" t="s">
        <v>6</v>
      </c>
      <c r="BJ80" s="40" t="s">
        <v>6</v>
      </c>
      <c r="BK80" s="40" t="s">
        <v>6</v>
      </c>
      <c r="BL80" s="40" t="s">
        <v>6</v>
      </c>
      <c r="BM80" s="8"/>
      <c r="BN80" s="37">
        <f t="shared" si="57"/>
        <v>45</v>
      </c>
      <c r="BO80" s="37">
        <f t="shared" si="5"/>
        <v>8</v>
      </c>
      <c r="BP80" s="37">
        <f t="shared" ref="BP80:BT80" si="82">COUNTIF($F80:$BM80,BP$1)</f>
        <v>5</v>
      </c>
      <c r="BQ80" s="37">
        <f t="shared" si="82"/>
        <v>18</v>
      </c>
      <c r="BR80" s="37">
        <f t="shared" si="82"/>
        <v>13</v>
      </c>
      <c r="BS80" s="37">
        <f t="shared" si="82"/>
        <v>9</v>
      </c>
      <c r="BT80" s="37">
        <f t="shared" si="82"/>
        <v>0</v>
      </c>
    </row>
    <row r="81">
      <c r="A81" s="23">
        <v>78.0</v>
      </c>
      <c r="B81" s="24">
        <v>5.0</v>
      </c>
      <c r="C81" s="25" t="s">
        <v>37</v>
      </c>
      <c r="D81" s="26" t="s">
        <v>103</v>
      </c>
      <c r="E81" s="27" t="s">
        <v>80</v>
      </c>
      <c r="F81" s="33" t="s">
        <v>9</v>
      </c>
      <c r="G81" s="33" t="s">
        <v>9</v>
      </c>
      <c r="H81" s="33" t="s">
        <v>9</v>
      </c>
      <c r="I81" s="29">
        <v>0.0</v>
      </c>
      <c r="J81" s="33" t="s">
        <v>9</v>
      </c>
      <c r="K81" s="33" t="s">
        <v>9</v>
      </c>
      <c r="L81" s="33" t="s">
        <v>9</v>
      </c>
      <c r="M81" s="33" t="s">
        <v>9</v>
      </c>
      <c r="N81" s="31"/>
      <c r="O81" s="31"/>
      <c r="P81" s="31"/>
      <c r="Q81" s="29">
        <v>0.0</v>
      </c>
      <c r="R81" s="32" t="s">
        <v>15</v>
      </c>
      <c r="S81" s="32" t="s">
        <v>15</v>
      </c>
      <c r="T81" s="32" t="s">
        <v>15</v>
      </c>
      <c r="U81" s="32" t="s">
        <v>15</v>
      </c>
      <c r="V81" s="32" t="s">
        <v>15</v>
      </c>
      <c r="W81" s="29">
        <v>0.0</v>
      </c>
      <c r="X81" s="39" t="s">
        <v>8</v>
      </c>
      <c r="Y81" s="39" t="s">
        <v>8</v>
      </c>
      <c r="Z81" s="39" t="s">
        <v>8</v>
      </c>
      <c r="AA81" s="39" t="s">
        <v>8</v>
      </c>
      <c r="AB81" s="39" t="s">
        <v>8</v>
      </c>
      <c r="AC81" s="39" t="s">
        <v>8</v>
      </c>
      <c r="AD81" s="29">
        <v>0.0</v>
      </c>
      <c r="AE81" s="39" t="s">
        <v>8</v>
      </c>
      <c r="AF81" s="39" t="s">
        <v>8</v>
      </c>
      <c r="AG81" s="39" t="s">
        <v>8</v>
      </c>
      <c r="AH81" s="39" t="s">
        <v>8</v>
      </c>
      <c r="AI81" s="39" t="s">
        <v>8</v>
      </c>
      <c r="AJ81" s="35" t="s">
        <v>8</v>
      </c>
      <c r="AK81" s="35" t="s">
        <v>8</v>
      </c>
      <c r="AL81" s="29">
        <v>0.0</v>
      </c>
      <c r="AM81" s="36" t="s">
        <v>7</v>
      </c>
      <c r="AN81" s="36" t="s">
        <v>7</v>
      </c>
      <c r="AO81" s="36" t="s">
        <v>7</v>
      </c>
      <c r="AP81" s="36" t="s">
        <v>7</v>
      </c>
      <c r="AQ81" s="36" t="s">
        <v>7</v>
      </c>
      <c r="AR81" s="36" t="s">
        <v>7</v>
      </c>
      <c r="AS81" s="29">
        <v>0.0</v>
      </c>
      <c r="AT81" s="36" t="s">
        <v>7</v>
      </c>
      <c r="AU81" s="36" t="s">
        <v>7</v>
      </c>
      <c r="AV81" s="36" t="s">
        <v>7</v>
      </c>
      <c r="AW81" s="36" t="s">
        <v>7</v>
      </c>
      <c r="AX81" s="36" t="s">
        <v>7</v>
      </c>
      <c r="AY81" s="36" t="s">
        <v>7</v>
      </c>
      <c r="AZ81" s="29">
        <v>0.0</v>
      </c>
      <c r="BA81" s="36" t="s">
        <v>7</v>
      </c>
      <c r="BB81" s="36" t="s">
        <v>7</v>
      </c>
      <c r="BC81" s="36" t="s">
        <v>7</v>
      </c>
      <c r="BD81" s="36" t="s">
        <v>7</v>
      </c>
      <c r="BE81" s="36" t="s">
        <v>7</v>
      </c>
      <c r="BF81" s="36" t="s">
        <v>7</v>
      </c>
      <c r="BG81" s="29">
        <v>0.0</v>
      </c>
      <c r="BH81" s="40" t="s">
        <v>6</v>
      </c>
      <c r="BI81" s="40" t="s">
        <v>6</v>
      </c>
      <c r="BJ81" s="40" t="s">
        <v>6</v>
      </c>
      <c r="BK81" s="40" t="s">
        <v>6</v>
      </c>
      <c r="BL81" s="40" t="s">
        <v>6</v>
      </c>
      <c r="BM81" s="8"/>
      <c r="BN81" s="37">
        <f t="shared" si="57"/>
        <v>43</v>
      </c>
      <c r="BO81" s="37">
        <f t="shared" si="5"/>
        <v>8</v>
      </c>
      <c r="BP81" s="37">
        <f t="shared" ref="BP81:BT81" si="83">COUNTIF($F81:$BM81,BP$1)</f>
        <v>5</v>
      </c>
      <c r="BQ81" s="37">
        <f t="shared" si="83"/>
        <v>18</v>
      </c>
      <c r="BR81" s="37">
        <f t="shared" si="83"/>
        <v>13</v>
      </c>
      <c r="BS81" s="37">
        <f t="shared" si="83"/>
        <v>7</v>
      </c>
      <c r="BT81" s="37">
        <f t="shared" si="83"/>
        <v>0</v>
      </c>
    </row>
    <row r="82">
      <c r="A82" s="23">
        <v>79.0</v>
      </c>
      <c r="B82" s="24">
        <v>35.0</v>
      </c>
      <c r="C82" s="25" t="s">
        <v>42</v>
      </c>
      <c r="D82" s="26" t="s">
        <v>104</v>
      </c>
      <c r="E82" s="27" t="s">
        <v>76</v>
      </c>
      <c r="F82" s="33" t="s">
        <v>9</v>
      </c>
      <c r="G82" s="33" t="s">
        <v>9</v>
      </c>
      <c r="H82" s="33" t="s">
        <v>9</v>
      </c>
      <c r="I82" s="33" t="s">
        <v>9</v>
      </c>
      <c r="J82" s="33" t="s">
        <v>9</v>
      </c>
      <c r="K82" s="29">
        <v>0.0</v>
      </c>
      <c r="L82" s="39" t="s">
        <v>8</v>
      </c>
      <c r="M82" s="39" t="s">
        <v>8</v>
      </c>
      <c r="N82" s="39" t="s">
        <v>8</v>
      </c>
      <c r="O82" s="39" t="s">
        <v>8</v>
      </c>
      <c r="P82" s="29">
        <v>0.0</v>
      </c>
      <c r="Q82" s="39" t="s">
        <v>8</v>
      </c>
      <c r="R82" s="39" t="s">
        <v>8</v>
      </c>
      <c r="S82" s="39" t="s">
        <v>8</v>
      </c>
      <c r="T82" s="39" t="s">
        <v>8</v>
      </c>
      <c r="U82" s="39" t="s">
        <v>8</v>
      </c>
      <c r="V82" s="39" t="s">
        <v>8</v>
      </c>
      <c r="W82" s="39" t="s">
        <v>8</v>
      </c>
      <c r="X82" s="29">
        <v>0.0</v>
      </c>
      <c r="Y82" s="39" t="s">
        <v>8</v>
      </c>
      <c r="Z82" s="39" t="s">
        <v>8</v>
      </c>
      <c r="AA82" s="39" t="s">
        <v>8</v>
      </c>
      <c r="AB82" s="39" t="s">
        <v>8</v>
      </c>
      <c r="AC82" s="39" t="s">
        <v>8</v>
      </c>
      <c r="AD82" s="39" t="s">
        <v>8</v>
      </c>
      <c r="AE82" s="29">
        <v>0.0</v>
      </c>
      <c r="AF82" s="41" t="s">
        <v>7</v>
      </c>
      <c r="AG82" s="41" t="s">
        <v>7</v>
      </c>
      <c r="AH82" s="41" t="s">
        <v>7</v>
      </c>
      <c r="AI82" s="41" t="s">
        <v>7</v>
      </c>
      <c r="AJ82" s="36" t="s">
        <v>7</v>
      </c>
      <c r="AK82" s="29">
        <v>0.0</v>
      </c>
      <c r="AL82" s="36" t="s">
        <v>7</v>
      </c>
      <c r="AM82" s="36" t="s">
        <v>7</v>
      </c>
      <c r="AN82" s="36" t="s">
        <v>7</v>
      </c>
      <c r="AO82" s="36" t="s">
        <v>7</v>
      </c>
      <c r="AP82" s="36" t="s">
        <v>7</v>
      </c>
      <c r="AQ82" s="36" t="s">
        <v>7</v>
      </c>
      <c r="AR82" s="36" t="s">
        <v>7</v>
      </c>
      <c r="AS82" s="29">
        <v>0.0</v>
      </c>
      <c r="AT82" s="36" t="s">
        <v>7</v>
      </c>
      <c r="AU82" s="36" t="s">
        <v>7</v>
      </c>
      <c r="AV82" s="36" t="s">
        <v>7</v>
      </c>
      <c r="AW82" s="36" t="s">
        <v>7</v>
      </c>
      <c r="AX82" s="36" t="s">
        <v>7</v>
      </c>
      <c r="AY82" s="36" t="s">
        <v>7</v>
      </c>
      <c r="AZ82" s="29">
        <v>0.0</v>
      </c>
      <c r="BA82" s="40" t="s">
        <v>6</v>
      </c>
      <c r="BB82" s="40" t="s">
        <v>6</v>
      </c>
      <c r="BC82" s="40" t="s">
        <v>6</v>
      </c>
      <c r="BD82" s="40" t="s">
        <v>6</v>
      </c>
      <c r="BE82" s="40" t="s">
        <v>6</v>
      </c>
      <c r="BF82" s="29">
        <v>0.0</v>
      </c>
      <c r="BG82" s="40" t="s">
        <v>6</v>
      </c>
      <c r="BH82" s="40" t="s">
        <v>6</v>
      </c>
      <c r="BI82" s="40" t="s">
        <v>6</v>
      </c>
      <c r="BJ82" s="40" t="s">
        <v>6</v>
      </c>
      <c r="BK82" s="40" t="s">
        <v>6</v>
      </c>
      <c r="BL82" s="40" t="s">
        <v>6</v>
      </c>
      <c r="BM82" s="8"/>
      <c r="BN82" s="37">
        <f t="shared" si="57"/>
        <v>51</v>
      </c>
      <c r="BO82" s="37">
        <f t="shared" si="5"/>
        <v>8</v>
      </c>
      <c r="BP82" s="37">
        <f t="shared" ref="BP82:BT82" si="84">COUNTIF($F82:$BM82,BP$1)</f>
        <v>11</v>
      </c>
      <c r="BQ82" s="37">
        <f t="shared" si="84"/>
        <v>18</v>
      </c>
      <c r="BR82" s="37">
        <f t="shared" si="84"/>
        <v>17</v>
      </c>
      <c r="BS82" s="37">
        <f t="shared" si="84"/>
        <v>5</v>
      </c>
      <c r="BT82" s="37">
        <f t="shared" si="84"/>
        <v>0</v>
      </c>
    </row>
    <row r="83">
      <c r="A83" s="23">
        <v>80.0</v>
      </c>
      <c r="B83" s="24">
        <v>36.0</v>
      </c>
      <c r="C83" s="25" t="s">
        <v>42</v>
      </c>
      <c r="D83" s="26" t="s">
        <v>105</v>
      </c>
      <c r="E83" s="27" t="s">
        <v>76</v>
      </c>
      <c r="F83" s="33" t="s">
        <v>9</v>
      </c>
      <c r="G83" s="33" t="s">
        <v>9</v>
      </c>
      <c r="H83" s="33" t="s">
        <v>9</v>
      </c>
      <c r="I83" s="33" t="s">
        <v>9</v>
      </c>
      <c r="J83" s="33" t="s">
        <v>9</v>
      </c>
      <c r="K83" s="29">
        <v>0.0</v>
      </c>
      <c r="L83" s="39" t="s">
        <v>8</v>
      </c>
      <c r="M83" s="39" t="s">
        <v>8</v>
      </c>
      <c r="N83" s="39" t="s">
        <v>8</v>
      </c>
      <c r="O83" s="39" t="s">
        <v>8</v>
      </c>
      <c r="P83" s="31"/>
      <c r="Q83" s="29">
        <v>0.0</v>
      </c>
      <c r="R83" s="32" t="s">
        <v>15</v>
      </c>
      <c r="S83" s="32" t="s">
        <v>15</v>
      </c>
      <c r="T83" s="32" t="s">
        <v>15</v>
      </c>
      <c r="U83" s="32" t="s">
        <v>15</v>
      </c>
      <c r="V83" s="32" t="s">
        <v>15</v>
      </c>
      <c r="W83" s="29">
        <v>0.0</v>
      </c>
      <c r="X83" s="39" t="s">
        <v>8</v>
      </c>
      <c r="Y83" s="39" t="s">
        <v>8</v>
      </c>
      <c r="Z83" s="39" t="s">
        <v>8</v>
      </c>
      <c r="AA83" s="39" t="s">
        <v>8</v>
      </c>
      <c r="AB83" s="39" t="s">
        <v>8</v>
      </c>
      <c r="AC83" s="39" t="s">
        <v>8</v>
      </c>
      <c r="AD83" s="39" t="s">
        <v>8</v>
      </c>
      <c r="AE83" s="29">
        <v>0.0</v>
      </c>
      <c r="AF83" s="41" t="s">
        <v>7</v>
      </c>
      <c r="AG83" s="41" t="s">
        <v>7</v>
      </c>
      <c r="AH83" s="41" t="s">
        <v>7</v>
      </c>
      <c r="AI83" s="41" t="s">
        <v>7</v>
      </c>
      <c r="AJ83" s="36" t="s">
        <v>7</v>
      </c>
      <c r="AK83" s="29">
        <v>0.0</v>
      </c>
      <c r="AL83" s="36" t="s">
        <v>7</v>
      </c>
      <c r="AM83" s="36" t="s">
        <v>7</v>
      </c>
      <c r="AN83" s="36" t="s">
        <v>7</v>
      </c>
      <c r="AO83" s="36" t="s">
        <v>7</v>
      </c>
      <c r="AP83" s="36" t="s">
        <v>7</v>
      </c>
      <c r="AQ83" s="36" t="s">
        <v>7</v>
      </c>
      <c r="AR83" s="36" t="s">
        <v>7</v>
      </c>
      <c r="AS83" s="29">
        <v>0.0</v>
      </c>
      <c r="AT83" s="36" t="s">
        <v>7</v>
      </c>
      <c r="AU83" s="36" t="s">
        <v>7</v>
      </c>
      <c r="AV83" s="36" t="s">
        <v>7</v>
      </c>
      <c r="AW83" s="36" t="s">
        <v>7</v>
      </c>
      <c r="AX83" s="36" t="s">
        <v>7</v>
      </c>
      <c r="AY83" s="36" t="s">
        <v>7</v>
      </c>
      <c r="AZ83" s="29">
        <v>0.0</v>
      </c>
      <c r="BA83" s="40" t="s">
        <v>6</v>
      </c>
      <c r="BB83" s="40" t="s">
        <v>6</v>
      </c>
      <c r="BC83" s="40" t="s">
        <v>6</v>
      </c>
      <c r="BD83" s="40" t="s">
        <v>6</v>
      </c>
      <c r="BE83" s="40" t="s">
        <v>6</v>
      </c>
      <c r="BF83" s="29">
        <v>0.0</v>
      </c>
      <c r="BG83" s="40" t="s">
        <v>6</v>
      </c>
      <c r="BH83" s="40" t="s">
        <v>6</v>
      </c>
      <c r="BI83" s="40" t="s">
        <v>6</v>
      </c>
      <c r="BJ83" s="40" t="s">
        <v>6</v>
      </c>
      <c r="BK83" s="40" t="s">
        <v>6</v>
      </c>
      <c r="BL83" s="40" t="s">
        <v>6</v>
      </c>
      <c r="BM83" s="8"/>
      <c r="BN83" s="37">
        <f t="shared" si="57"/>
        <v>45</v>
      </c>
      <c r="BO83" s="37">
        <f t="shared" si="5"/>
        <v>8</v>
      </c>
      <c r="BP83" s="37">
        <f t="shared" ref="BP83:BT83" si="85">COUNTIF($F83:$BM83,BP$1)</f>
        <v>11</v>
      </c>
      <c r="BQ83" s="37">
        <f t="shared" si="85"/>
        <v>18</v>
      </c>
      <c r="BR83" s="37">
        <f t="shared" si="85"/>
        <v>11</v>
      </c>
      <c r="BS83" s="37">
        <f t="shared" si="85"/>
        <v>5</v>
      </c>
      <c r="BT83" s="37">
        <f t="shared" si="85"/>
        <v>0</v>
      </c>
    </row>
    <row r="84">
      <c r="A84" s="23">
        <v>81.0</v>
      </c>
      <c r="B84" s="24">
        <v>37.0</v>
      </c>
      <c r="C84" s="25" t="s">
        <v>42</v>
      </c>
      <c r="D84" s="26" t="s">
        <v>106</v>
      </c>
      <c r="E84" s="27" t="s">
        <v>76</v>
      </c>
      <c r="F84" s="33" t="s">
        <v>9</v>
      </c>
      <c r="G84" s="33" t="s">
        <v>9</v>
      </c>
      <c r="H84" s="33" t="s">
        <v>9</v>
      </c>
      <c r="I84" s="33" t="s">
        <v>9</v>
      </c>
      <c r="J84" s="33" t="s">
        <v>9</v>
      </c>
      <c r="K84" s="29">
        <v>0.0</v>
      </c>
      <c r="L84" s="39" t="s">
        <v>8</v>
      </c>
      <c r="M84" s="39" t="s">
        <v>8</v>
      </c>
      <c r="N84" s="39" t="s">
        <v>8</v>
      </c>
      <c r="O84" s="39" t="s">
        <v>8</v>
      </c>
      <c r="P84" s="31"/>
      <c r="Q84" s="29">
        <v>0.0</v>
      </c>
      <c r="R84" s="32" t="s">
        <v>15</v>
      </c>
      <c r="S84" s="32" t="s">
        <v>15</v>
      </c>
      <c r="T84" s="32" t="s">
        <v>15</v>
      </c>
      <c r="U84" s="32" t="s">
        <v>15</v>
      </c>
      <c r="V84" s="32" t="s">
        <v>15</v>
      </c>
      <c r="W84" s="29">
        <v>0.0</v>
      </c>
      <c r="X84" s="39" t="s">
        <v>8</v>
      </c>
      <c r="Y84" s="39" t="s">
        <v>8</v>
      </c>
      <c r="Z84" s="39" t="s">
        <v>8</v>
      </c>
      <c r="AA84" s="39" t="s">
        <v>8</v>
      </c>
      <c r="AB84" s="39" t="s">
        <v>8</v>
      </c>
      <c r="AC84" s="39" t="s">
        <v>8</v>
      </c>
      <c r="AD84" s="39" t="s">
        <v>8</v>
      </c>
      <c r="AE84" s="29">
        <v>0.0</v>
      </c>
      <c r="AF84" s="41" t="s">
        <v>7</v>
      </c>
      <c r="AG84" s="41" t="s">
        <v>7</v>
      </c>
      <c r="AH84" s="41" t="s">
        <v>7</v>
      </c>
      <c r="AI84" s="41" t="s">
        <v>7</v>
      </c>
      <c r="AJ84" s="36" t="s">
        <v>7</v>
      </c>
      <c r="AK84" s="36" t="s">
        <v>7</v>
      </c>
      <c r="AL84" s="29">
        <v>0.0</v>
      </c>
      <c r="AM84" s="36" t="s">
        <v>7</v>
      </c>
      <c r="AN84" s="36" t="s">
        <v>7</v>
      </c>
      <c r="AO84" s="36" t="s">
        <v>7</v>
      </c>
      <c r="AP84" s="36" t="s">
        <v>7</v>
      </c>
      <c r="AQ84" s="36" t="s">
        <v>7</v>
      </c>
      <c r="AR84" s="29">
        <v>0.0</v>
      </c>
      <c r="AS84" s="36" t="s">
        <v>7</v>
      </c>
      <c r="AT84" s="36" t="s">
        <v>7</v>
      </c>
      <c r="AU84" s="36" t="s">
        <v>7</v>
      </c>
      <c r="AV84" s="36" t="s">
        <v>7</v>
      </c>
      <c r="AW84" s="36" t="s">
        <v>7</v>
      </c>
      <c r="AX84" s="36" t="s">
        <v>7</v>
      </c>
      <c r="AY84" s="36" t="s">
        <v>7</v>
      </c>
      <c r="AZ84" s="29">
        <v>0.0</v>
      </c>
      <c r="BA84" s="40" t="s">
        <v>6</v>
      </c>
      <c r="BB84" s="40" t="s">
        <v>6</v>
      </c>
      <c r="BC84" s="40" t="s">
        <v>6</v>
      </c>
      <c r="BD84" s="40" t="s">
        <v>6</v>
      </c>
      <c r="BE84" s="40" t="s">
        <v>6</v>
      </c>
      <c r="BF84" s="29">
        <v>0.0</v>
      </c>
      <c r="BG84" s="40" t="s">
        <v>6</v>
      </c>
      <c r="BH84" s="40" t="s">
        <v>6</v>
      </c>
      <c r="BI84" s="40" t="s">
        <v>6</v>
      </c>
      <c r="BJ84" s="40" t="s">
        <v>6</v>
      </c>
      <c r="BK84" s="40" t="s">
        <v>6</v>
      </c>
      <c r="BL84" s="40" t="s">
        <v>6</v>
      </c>
      <c r="BM84" s="8"/>
      <c r="BN84" s="37">
        <f t="shared" si="57"/>
        <v>45</v>
      </c>
      <c r="BO84" s="37">
        <f t="shared" si="5"/>
        <v>8</v>
      </c>
      <c r="BP84" s="37">
        <f t="shared" ref="BP84:BT84" si="86">COUNTIF($F84:$BM84,BP$1)</f>
        <v>11</v>
      </c>
      <c r="BQ84" s="37">
        <f t="shared" si="86"/>
        <v>18</v>
      </c>
      <c r="BR84" s="37">
        <f t="shared" si="86"/>
        <v>11</v>
      </c>
      <c r="BS84" s="37">
        <f t="shared" si="86"/>
        <v>5</v>
      </c>
      <c r="BT84" s="37">
        <f t="shared" si="86"/>
        <v>0</v>
      </c>
    </row>
    <row r="85">
      <c r="A85" s="23">
        <v>82.0</v>
      </c>
      <c r="B85" s="24">
        <v>38.0</v>
      </c>
      <c r="C85" s="25" t="s">
        <v>42</v>
      </c>
      <c r="D85" s="26" t="s">
        <v>107</v>
      </c>
      <c r="E85" s="27" t="s">
        <v>76</v>
      </c>
      <c r="F85" s="33" t="s">
        <v>9</v>
      </c>
      <c r="G85" s="33" t="s">
        <v>9</v>
      </c>
      <c r="H85" s="33" t="s">
        <v>9</v>
      </c>
      <c r="I85" s="33" t="s">
        <v>9</v>
      </c>
      <c r="J85" s="33" t="s">
        <v>9</v>
      </c>
      <c r="K85" s="29">
        <v>0.0</v>
      </c>
      <c r="L85" s="31"/>
      <c r="M85" s="31"/>
      <c r="N85" s="31"/>
      <c r="O85" s="31"/>
      <c r="P85" s="31"/>
      <c r="Q85" s="29">
        <v>0.0</v>
      </c>
      <c r="R85" s="32" t="s">
        <v>15</v>
      </c>
      <c r="S85" s="32" t="s">
        <v>15</v>
      </c>
      <c r="T85" s="32" t="s">
        <v>15</v>
      </c>
      <c r="U85" s="39" t="s">
        <v>8</v>
      </c>
      <c r="V85" s="39" t="s">
        <v>8</v>
      </c>
      <c r="W85" s="39" t="s">
        <v>8</v>
      </c>
      <c r="X85" s="29">
        <v>0.0</v>
      </c>
      <c r="Y85" s="39" t="s">
        <v>8</v>
      </c>
      <c r="Z85" s="39" t="s">
        <v>8</v>
      </c>
      <c r="AA85" s="39" t="s">
        <v>8</v>
      </c>
      <c r="AB85" s="39" t="s">
        <v>8</v>
      </c>
      <c r="AC85" s="39" t="s">
        <v>8</v>
      </c>
      <c r="AD85" s="39" t="s">
        <v>8</v>
      </c>
      <c r="AE85" s="29">
        <v>0.0</v>
      </c>
      <c r="AF85" s="41" t="s">
        <v>7</v>
      </c>
      <c r="AG85" s="41" t="s">
        <v>7</v>
      </c>
      <c r="AH85" s="41" t="s">
        <v>7</v>
      </c>
      <c r="AI85" s="41" t="s">
        <v>7</v>
      </c>
      <c r="AJ85" s="36" t="s">
        <v>7</v>
      </c>
      <c r="AK85" s="29">
        <v>0.0</v>
      </c>
      <c r="AL85" s="36" t="s">
        <v>7</v>
      </c>
      <c r="AM85" s="36" t="s">
        <v>7</v>
      </c>
      <c r="AN85" s="36" t="s">
        <v>7</v>
      </c>
      <c r="AO85" s="36" t="s">
        <v>7</v>
      </c>
      <c r="AP85" s="36" t="s">
        <v>7</v>
      </c>
      <c r="AQ85" s="36" t="s">
        <v>7</v>
      </c>
      <c r="AR85" s="36" t="s">
        <v>7</v>
      </c>
      <c r="AS85" s="29">
        <v>0.0</v>
      </c>
      <c r="AT85" s="36" t="s">
        <v>7</v>
      </c>
      <c r="AU85" s="36" t="s">
        <v>7</v>
      </c>
      <c r="AV85" s="36" t="s">
        <v>7</v>
      </c>
      <c r="AW85" s="36" t="s">
        <v>7</v>
      </c>
      <c r="AX85" s="36" t="s">
        <v>7</v>
      </c>
      <c r="AY85" s="36" t="s">
        <v>7</v>
      </c>
      <c r="AZ85" s="29">
        <v>0.0</v>
      </c>
      <c r="BA85" s="40" t="s">
        <v>6</v>
      </c>
      <c r="BB85" s="40" t="s">
        <v>6</v>
      </c>
      <c r="BC85" s="40" t="s">
        <v>6</v>
      </c>
      <c r="BD85" s="40" t="s">
        <v>6</v>
      </c>
      <c r="BE85" s="40" t="s">
        <v>6</v>
      </c>
      <c r="BF85" s="29">
        <v>0.0</v>
      </c>
      <c r="BG85" s="40" t="s">
        <v>6</v>
      </c>
      <c r="BH85" s="40" t="s">
        <v>6</v>
      </c>
      <c r="BI85" s="40" t="s">
        <v>6</v>
      </c>
      <c r="BJ85" s="40" t="s">
        <v>6</v>
      </c>
      <c r="BK85" s="40" t="s">
        <v>6</v>
      </c>
      <c r="BL85" s="40" t="s">
        <v>6</v>
      </c>
      <c r="BM85" s="8"/>
      <c r="BN85" s="37">
        <f t="shared" si="57"/>
        <v>43</v>
      </c>
      <c r="BO85" s="37">
        <f t="shared" si="5"/>
        <v>8</v>
      </c>
      <c r="BP85" s="37">
        <f t="shared" ref="BP85:BT85" si="87">COUNTIF($F85:$BM85,BP$1)</f>
        <v>11</v>
      </c>
      <c r="BQ85" s="37">
        <f t="shared" si="87"/>
        <v>18</v>
      </c>
      <c r="BR85" s="37">
        <f t="shared" si="87"/>
        <v>9</v>
      </c>
      <c r="BS85" s="37">
        <f t="shared" si="87"/>
        <v>5</v>
      </c>
      <c r="BT85" s="37">
        <f t="shared" si="87"/>
        <v>0</v>
      </c>
    </row>
    <row r="86">
      <c r="A86" s="23">
        <v>83.0</v>
      </c>
      <c r="B86" s="24">
        <v>6.0</v>
      </c>
      <c r="C86" s="25" t="s">
        <v>42</v>
      </c>
      <c r="D86" s="26" t="s">
        <v>108</v>
      </c>
      <c r="E86" s="27" t="s">
        <v>80</v>
      </c>
      <c r="F86" s="33" t="s">
        <v>9</v>
      </c>
      <c r="G86" s="33" t="s">
        <v>9</v>
      </c>
      <c r="H86" s="33" t="s">
        <v>9</v>
      </c>
      <c r="I86" s="33" t="s">
        <v>9</v>
      </c>
      <c r="J86" s="29">
        <v>0.0</v>
      </c>
      <c r="K86" s="39" t="s">
        <v>8</v>
      </c>
      <c r="L86" s="39" t="s">
        <v>8</v>
      </c>
      <c r="M86" s="39" t="s">
        <v>8</v>
      </c>
      <c r="N86" s="39" t="s">
        <v>8</v>
      </c>
      <c r="O86" s="39" t="s">
        <v>8</v>
      </c>
      <c r="P86" s="29">
        <v>0.0</v>
      </c>
      <c r="Q86" s="39" t="s">
        <v>8</v>
      </c>
      <c r="R86" s="39" t="s">
        <v>8</v>
      </c>
      <c r="S86" s="39" t="s">
        <v>8</v>
      </c>
      <c r="T86" s="39" t="s">
        <v>8</v>
      </c>
      <c r="U86" s="39" t="s">
        <v>8</v>
      </c>
      <c r="V86" s="39" t="s">
        <v>8</v>
      </c>
      <c r="W86" s="29">
        <v>0.0</v>
      </c>
      <c r="X86" s="39" t="s">
        <v>8</v>
      </c>
      <c r="Y86" s="39" t="s">
        <v>8</v>
      </c>
      <c r="Z86" s="39" t="s">
        <v>8</v>
      </c>
      <c r="AA86" s="39" t="s">
        <v>8</v>
      </c>
      <c r="AB86" s="39" t="s">
        <v>8</v>
      </c>
      <c r="AC86" s="39" t="s">
        <v>8</v>
      </c>
      <c r="AD86" s="39" t="s">
        <v>8</v>
      </c>
      <c r="AE86" s="29">
        <v>0.0</v>
      </c>
      <c r="AF86" s="41" t="s">
        <v>7</v>
      </c>
      <c r="AG86" s="41" t="s">
        <v>7</v>
      </c>
      <c r="AH86" s="41" t="s">
        <v>7</v>
      </c>
      <c r="AI86" s="41" t="s">
        <v>7</v>
      </c>
      <c r="AJ86" s="36" t="s">
        <v>7</v>
      </c>
      <c r="AK86" s="36" t="s">
        <v>7</v>
      </c>
      <c r="AL86" s="29">
        <v>0.0</v>
      </c>
      <c r="AM86" s="36" t="s">
        <v>7</v>
      </c>
      <c r="AN86" s="36" t="s">
        <v>7</v>
      </c>
      <c r="AO86" s="36" t="s">
        <v>7</v>
      </c>
      <c r="AP86" s="36" t="s">
        <v>7</v>
      </c>
      <c r="AQ86" s="36" t="s">
        <v>7</v>
      </c>
      <c r="AR86" s="29">
        <v>0.0</v>
      </c>
      <c r="AS86" s="36" t="s">
        <v>7</v>
      </c>
      <c r="AT86" s="36" t="s">
        <v>7</v>
      </c>
      <c r="AU86" s="36" t="s">
        <v>7</v>
      </c>
      <c r="AV86" s="36" t="s">
        <v>7</v>
      </c>
      <c r="AW86" s="36" t="s">
        <v>7</v>
      </c>
      <c r="AX86" s="36" t="s">
        <v>7</v>
      </c>
      <c r="AY86" s="29">
        <v>0.0</v>
      </c>
      <c r="AZ86" s="40" t="s">
        <v>6</v>
      </c>
      <c r="BA86" s="40" t="s">
        <v>6</v>
      </c>
      <c r="BB86" s="40" t="s">
        <v>6</v>
      </c>
      <c r="BC86" s="40" t="s">
        <v>6</v>
      </c>
      <c r="BD86" s="40" t="s">
        <v>6</v>
      </c>
      <c r="BE86" s="40" t="s">
        <v>6</v>
      </c>
      <c r="BF86" s="29">
        <v>0.0</v>
      </c>
      <c r="BG86" s="40" t="s">
        <v>6</v>
      </c>
      <c r="BH86" s="40" t="s">
        <v>6</v>
      </c>
      <c r="BI86" s="40" t="s">
        <v>6</v>
      </c>
      <c r="BJ86" s="40" t="s">
        <v>6</v>
      </c>
      <c r="BK86" s="40" t="s">
        <v>6</v>
      </c>
      <c r="BL86" s="40" t="s">
        <v>6</v>
      </c>
      <c r="BM86" s="8"/>
      <c r="BN86" s="37">
        <f t="shared" si="57"/>
        <v>51</v>
      </c>
      <c r="BO86" s="37">
        <f t="shared" si="5"/>
        <v>8</v>
      </c>
      <c r="BP86" s="37">
        <f t="shared" ref="BP86:BT86" si="88">COUNTIF($F86:$BM86,BP$1)</f>
        <v>12</v>
      </c>
      <c r="BQ86" s="37">
        <f t="shared" si="88"/>
        <v>17</v>
      </c>
      <c r="BR86" s="37">
        <f t="shared" si="88"/>
        <v>18</v>
      </c>
      <c r="BS86" s="37">
        <f t="shared" si="88"/>
        <v>4</v>
      </c>
      <c r="BT86" s="37">
        <f t="shared" si="88"/>
        <v>0</v>
      </c>
    </row>
    <row r="87">
      <c r="A87" s="23">
        <v>84.0</v>
      </c>
      <c r="B87" s="24">
        <v>39.0</v>
      </c>
      <c r="C87" s="25" t="s">
        <v>47</v>
      </c>
      <c r="D87" s="26" t="s">
        <v>109</v>
      </c>
      <c r="E87" s="27" t="s">
        <v>76</v>
      </c>
      <c r="F87" s="39" t="s">
        <v>8</v>
      </c>
      <c r="G87" s="39" t="s">
        <v>8</v>
      </c>
      <c r="H87" s="39" t="s">
        <v>8</v>
      </c>
      <c r="I87" s="39" t="s">
        <v>8</v>
      </c>
      <c r="J87" s="39" t="s">
        <v>8</v>
      </c>
      <c r="K87" s="29">
        <v>0.0</v>
      </c>
      <c r="L87" s="39" t="s">
        <v>8</v>
      </c>
      <c r="M87" s="39" t="s">
        <v>8</v>
      </c>
      <c r="N87" s="39" t="s">
        <v>8</v>
      </c>
      <c r="O87" s="39" t="s">
        <v>8</v>
      </c>
      <c r="P87" s="39" t="s">
        <v>8</v>
      </c>
      <c r="Q87" s="29">
        <v>0.0</v>
      </c>
      <c r="R87" s="32" t="s">
        <v>15</v>
      </c>
      <c r="S87" s="39" t="s">
        <v>8</v>
      </c>
      <c r="T87" s="39" t="s">
        <v>8</v>
      </c>
      <c r="U87" s="39" t="s">
        <v>8</v>
      </c>
      <c r="V87" s="39" t="s">
        <v>8</v>
      </c>
      <c r="W87" s="39" t="s">
        <v>8</v>
      </c>
      <c r="X87" s="29">
        <v>0.0</v>
      </c>
      <c r="Y87" s="41" t="s">
        <v>7</v>
      </c>
      <c r="Z87" s="41" t="s">
        <v>7</v>
      </c>
      <c r="AA87" s="41" t="s">
        <v>7</v>
      </c>
      <c r="AB87" s="41" t="s">
        <v>7</v>
      </c>
      <c r="AC87" s="41" t="s">
        <v>7</v>
      </c>
      <c r="AD87" s="41" t="s">
        <v>7</v>
      </c>
      <c r="AE87" s="41" t="s">
        <v>7</v>
      </c>
      <c r="AF87" s="29">
        <v>0.0</v>
      </c>
      <c r="AG87" s="41" t="s">
        <v>7</v>
      </c>
      <c r="AH87" s="41" t="s">
        <v>7</v>
      </c>
      <c r="AI87" s="41" t="s">
        <v>7</v>
      </c>
      <c r="AJ87" s="36" t="s">
        <v>7</v>
      </c>
      <c r="AK87" s="29">
        <v>0.0</v>
      </c>
      <c r="AL87" s="36" t="s">
        <v>7</v>
      </c>
      <c r="AM87" s="36" t="s">
        <v>7</v>
      </c>
      <c r="AN87" s="36" t="s">
        <v>7</v>
      </c>
      <c r="AO87" s="36" t="s">
        <v>7</v>
      </c>
      <c r="AP87" s="36" t="s">
        <v>7</v>
      </c>
      <c r="AQ87" s="36" t="s">
        <v>7</v>
      </c>
      <c r="AR87" s="36" t="s">
        <v>7</v>
      </c>
      <c r="AS87" s="29">
        <v>0.0</v>
      </c>
      <c r="AT87" s="40" t="s">
        <v>6</v>
      </c>
      <c r="AU87" s="40" t="s">
        <v>6</v>
      </c>
      <c r="AV87" s="40" t="s">
        <v>6</v>
      </c>
      <c r="AW87" s="40" t="s">
        <v>6</v>
      </c>
      <c r="AX87" s="40" t="s">
        <v>6</v>
      </c>
      <c r="AY87" s="29">
        <v>0.0</v>
      </c>
      <c r="AZ87" s="40" t="s">
        <v>6</v>
      </c>
      <c r="BA87" s="40" t="s">
        <v>6</v>
      </c>
      <c r="BB87" s="40" t="s">
        <v>6</v>
      </c>
      <c r="BC87" s="40" t="s">
        <v>6</v>
      </c>
      <c r="BD87" s="40" t="s">
        <v>6</v>
      </c>
      <c r="BE87" s="40" t="s">
        <v>6</v>
      </c>
      <c r="BF87" s="40" t="s">
        <v>6</v>
      </c>
      <c r="BG87" s="29">
        <v>0.0</v>
      </c>
      <c r="BH87" s="38" t="s">
        <v>10</v>
      </c>
      <c r="BI87" s="38" t="s">
        <v>10</v>
      </c>
      <c r="BJ87" s="38" t="s">
        <v>10</v>
      </c>
      <c r="BK87" s="38" t="s">
        <v>10</v>
      </c>
      <c r="BL87" s="38" t="s">
        <v>10</v>
      </c>
      <c r="BM87" s="8"/>
      <c r="BN87" s="37">
        <f t="shared" si="57"/>
        <v>50</v>
      </c>
      <c r="BO87" s="37">
        <f t="shared" si="5"/>
        <v>8</v>
      </c>
      <c r="BP87" s="37">
        <f t="shared" ref="BP87:BT87" si="89">COUNTIF($F87:$BM87,BP$1)</f>
        <v>12</v>
      </c>
      <c r="BQ87" s="37">
        <f t="shared" si="89"/>
        <v>18</v>
      </c>
      <c r="BR87" s="37">
        <f t="shared" si="89"/>
        <v>15</v>
      </c>
      <c r="BS87" s="37">
        <f t="shared" si="89"/>
        <v>0</v>
      </c>
      <c r="BT87" s="37">
        <f t="shared" si="89"/>
        <v>5</v>
      </c>
    </row>
    <row r="88">
      <c r="A88" s="23">
        <v>85.0</v>
      </c>
      <c r="B88" s="24">
        <v>40.0</v>
      </c>
      <c r="C88" s="25" t="s">
        <v>47</v>
      </c>
      <c r="D88" s="26" t="s">
        <v>110</v>
      </c>
      <c r="E88" s="27" t="s">
        <v>76</v>
      </c>
      <c r="F88" s="39" t="s">
        <v>8</v>
      </c>
      <c r="G88" s="39" t="s">
        <v>8</v>
      </c>
      <c r="H88" s="39" t="s">
        <v>8</v>
      </c>
      <c r="I88" s="39" t="s">
        <v>8</v>
      </c>
      <c r="J88" s="39" t="s">
        <v>8</v>
      </c>
      <c r="K88" s="29">
        <v>0.0</v>
      </c>
      <c r="L88" s="39" t="s">
        <v>8</v>
      </c>
      <c r="M88" s="39" t="s">
        <v>8</v>
      </c>
      <c r="N88" s="39" t="s">
        <v>8</v>
      </c>
      <c r="O88" s="39" t="s">
        <v>8</v>
      </c>
      <c r="P88" s="29">
        <v>0.0</v>
      </c>
      <c r="Q88" s="39" t="s">
        <v>8</v>
      </c>
      <c r="R88" s="39" t="s">
        <v>8</v>
      </c>
      <c r="S88" s="39" t="s">
        <v>8</v>
      </c>
      <c r="T88" s="39" t="s">
        <v>8</v>
      </c>
      <c r="U88" s="39" t="s">
        <v>8</v>
      </c>
      <c r="V88" s="39" t="s">
        <v>8</v>
      </c>
      <c r="W88" s="39" t="s">
        <v>8</v>
      </c>
      <c r="X88" s="29">
        <v>0.0</v>
      </c>
      <c r="Y88" s="41" t="s">
        <v>7</v>
      </c>
      <c r="Z88" s="41" t="s">
        <v>7</v>
      </c>
      <c r="AA88" s="41" t="s">
        <v>7</v>
      </c>
      <c r="AB88" s="41" t="s">
        <v>7</v>
      </c>
      <c r="AC88" s="41" t="s">
        <v>7</v>
      </c>
      <c r="AD88" s="41" t="s">
        <v>7</v>
      </c>
      <c r="AE88" s="41" t="s">
        <v>7</v>
      </c>
      <c r="AF88" s="29">
        <v>0.0</v>
      </c>
      <c r="AG88" s="41" t="s">
        <v>7</v>
      </c>
      <c r="AH88" s="41" t="s">
        <v>7</v>
      </c>
      <c r="AI88" s="41" t="s">
        <v>7</v>
      </c>
      <c r="AJ88" s="36" t="s">
        <v>7</v>
      </c>
      <c r="AK88" s="29">
        <v>0.0</v>
      </c>
      <c r="AL88" s="36" t="s">
        <v>7</v>
      </c>
      <c r="AM88" s="36" t="s">
        <v>7</v>
      </c>
      <c r="AN88" s="36" t="s">
        <v>7</v>
      </c>
      <c r="AO88" s="36" t="s">
        <v>7</v>
      </c>
      <c r="AP88" s="36" t="s">
        <v>7</v>
      </c>
      <c r="AQ88" s="36" t="s">
        <v>7</v>
      </c>
      <c r="AR88" s="36" t="s">
        <v>7</v>
      </c>
      <c r="AS88" s="29">
        <v>0.0</v>
      </c>
      <c r="AT88" s="40" t="s">
        <v>6</v>
      </c>
      <c r="AU88" s="40" t="s">
        <v>6</v>
      </c>
      <c r="AV88" s="40" t="s">
        <v>6</v>
      </c>
      <c r="AW88" s="40" t="s">
        <v>6</v>
      </c>
      <c r="AX88" s="40" t="s">
        <v>6</v>
      </c>
      <c r="AY88" s="29">
        <v>0.0</v>
      </c>
      <c r="AZ88" s="40" t="s">
        <v>6</v>
      </c>
      <c r="BA88" s="40" t="s">
        <v>6</v>
      </c>
      <c r="BB88" s="40" t="s">
        <v>6</v>
      </c>
      <c r="BC88" s="40" t="s">
        <v>6</v>
      </c>
      <c r="BD88" s="40" t="s">
        <v>6</v>
      </c>
      <c r="BE88" s="40" t="s">
        <v>6</v>
      </c>
      <c r="BF88" s="40" t="s">
        <v>6</v>
      </c>
      <c r="BG88" s="29">
        <v>0.0</v>
      </c>
      <c r="BH88" s="38" t="s">
        <v>10</v>
      </c>
      <c r="BI88" s="38" t="s">
        <v>10</v>
      </c>
      <c r="BJ88" s="38" t="s">
        <v>10</v>
      </c>
      <c r="BK88" s="38" t="s">
        <v>10</v>
      </c>
      <c r="BL88" s="38" t="s">
        <v>10</v>
      </c>
      <c r="BM88" s="8"/>
      <c r="BN88" s="37">
        <f t="shared" si="57"/>
        <v>51</v>
      </c>
      <c r="BO88" s="37">
        <f t="shared" si="5"/>
        <v>8</v>
      </c>
      <c r="BP88" s="37">
        <f t="shared" ref="BP88:BT88" si="90">COUNTIF($F88:$BM88,BP$1)</f>
        <v>12</v>
      </c>
      <c r="BQ88" s="37">
        <f t="shared" si="90"/>
        <v>18</v>
      </c>
      <c r="BR88" s="37">
        <f t="shared" si="90"/>
        <v>16</v>
      </c>
      <c r="BS88" s="37">
        <f t="shared" si="90"/>
        <v>0</v>
      </c>
      <c r="BT88" s="37">
        <f t="shared" si="90"/>
        <v>5</v>
      </c>
    </row>
    <row r="89">
      <c r="A89" s="23">
        <v>86.0</v>
      </c>
      <c r="B89" s="24">
        <v>41.0</v>
      </c>
      <c r="C89" s="25" t="s">
        <v>47</v>
      </c>
      <c r="D89" s="26" t="s">
        <v>111</v>
      </c>
      <c r="E89" s="27" t="s">
        <v>76</v>
      </c>
      <c r="F89" s="39" t="s">
        <v>8</v>
      </c>
      <c r="G89" s="39" t="s">
        <v>8</v>
      </c>
      <c r="H89" s="39" t="s">
        <v>8</v>
      </c>
      <c r="I89" s="39" t="s">
        <v>8</v>
      </c>
      <c r="J89" s="39" t="s">
        <v>8</v>
      </c>
      <c r="K89" s="29">
        <v>0.0</v>
      </c>
      <c r="L89" s="39" t="s">
        <v>8</v>
      </c>
      <c r="M89" s="39" t="s">
        <v>8</v>
      </c>
      <c r="N89" s="39" t="s">
        <v>8</v>
      </c>
      <c r="O89" s="39" t="s">
        <v>8</v>
      </c>
      <c r="P89" s="29">
        <v>0.0</v>
      </c>
      <c r="Q89" s="39" t="s">
        <v>8</v>
      </c>
      <c r="R89" s="39" t="s">
        <v>8</v>
      </c>
      <c r="S89" s="39" t="s">
        <v>8</v>
      </c>
      <c r="T89" s="39" t="s">
        <v>8</v>
      </c>
      <c r="U89" s="39" t="s">
        <v>8</v>
      </c>
      <c r="V89" s="32" t="s">
        <v>15</v>
      </c>
      <c r="W89" s="29">
        <v>0.0</v>
      </c>
      <c r="X89" s="41" t="s">
        <v>7</v>
      </c>
      <c r="Y89" s="41" t="s">
        <v>7</v>
      </c>
      <c r="Z89" s="41" t="s">
        <v>7</v>
      </c>
      <c r="AA89" s="41" t="s">
        <v>7</v>
      </c>
      <c r="AB89" s="41" t="s">
        <v>7</v>
      </c>
      <c r="AC89" s="41" t="s">
        <v>7</v>
      </c>
      <c r="AD89" s="41" t="s">
        <v>7</v>
      </c>
      <c r="AE89" s="29">
        <v>0.0</v>
      </c>
      <c r="AF89" s="41" t="s">
        <v>7</v>
      </c>
      <c r="AG89" s="41" t="s">
        <v>7</v>
      </c>
      <c r="AH89" s="41" t="s">
        <v>7</v>
      </c>
      <c r="AI89" s="41" t="s">
        <v>7</v>
      </c>
      <c r="AJ89" s="36" t="s">
        <v>7</v>
      </c>
      <c r="AK89" s="29">
        <v>0.0</v>
      </c>
      <c r="AL89" s="36" t="s">
        <v>7</v>
      </c>
      <c r="AM89" s="36" t="s">
        <v>7</v>
      </c>
      <c r="AN89" s="36" t="s">
        <v>7</v>
      </c>
      <c r="AO89" s="36" t="s">
        <v>7</v>
      </c>
      <c r="AP89" s="36" t="s">
        <v>7</v>
      </c>
      <c r="AQ89" s="36" t="s">
        <v>7</v>
      </c>
      <c r="AR89" s="36" t="s">
        <v>7</v>
      </c>
      <c r="AS89" s="29">
        <v>0.0</v>
      </c>
      <c r="AT89" s="40" t="s">
        <v>6</v>
      </c>
      <c r="AU89" s="40" t="s">
        <v>6</v>
      </c>
      <c r="AV89" s="40" t="s">
        <v>6</v>
      </c>
      <c r="AW89" s="40" t="s">
        <v>6</v>
      </c>
      <c r="AX89" s="40" t="s">
        <v>6</v>
      </c>
      <c r="AY89" s="29">
        <v>0.0</v>
      </c>
      <c r="AZ89" s="40" t="s">
        <v>6</v>
      </c>
      <c r="BA89" s="40" t="s">
        <v>6</v>
      </c>
      <c r="BB89" s="40" t="s">
        <v>6</v>
      </c>
      <c r="BC89" s="40" t="s">
        <v>6</v>
      </c>
      <c r="BD89" s="40" t="s">
        <v>6</v>
      </c>
      <c r="BE89" s="40" t="s">
        <v>6</v>
      </c>
      <c r="BF89" s="40" t="s">
        <v>6</v>
      </c>
      <c r="BG89" s="29">
        <v>0.0</v>
      </c>
      <c r="BH89" s="38" t="s">
        <v>10</v>
      </c>
      <c r="BI89" s="38" t="s">
        <v>10</v>
      </c>
      <c r="BJ89" s="38" t="s">
        <v>10</v>
      </c>
      <c r="BK89" s="38" t="s">
        <v>10</v>
      </c>
      <c r="BL89" s="38" t="s">
        <v>10</v>
      </c>
      <c r="BM89" s="8"/>
      <c r="BN89" s="37">
        <f t="shared" si="57"/>
        <v>50</v>
      </c>
      <c r="BO89" s="37">
        <f t="shared" si="5"/>
        <v>8</v>
      </c>
      <c r="BP89" s="37">
        <f t="shared" ref="BP89:BT89" si="91">COUNTIF($F89:$BM89,BP$1)</f>
        <v>12</v>
      </c>
      <c r="BQ89" s="37">
        <f t="shared" si="91"/>
        <v>19</v>
      </c>
      <c r="BR89" s="37">
        <f t="shared" si="91"/>
        <v>14</v>
      </c>
      <c r="BS89" s="37">
        <f t="shared" si="91"/>
        <v>0</v>
      </c>
      <c r="BT89" s="37">
        <f t="shared" si="91"/>
        <v>5</v>
      </c>
    </row>
    <row r="90">
      <c r="A90" s="23">
        <v>87.0</v>
      </c>
      <c r="B90" s="24">
        <v>42.0</v>
      </c>
      <c r="C90" s="25" t="s">
        <v>47</v>
      </c>
      <c r="D90" s="26" t="s">
        <v>112</v>
      </c>
      <c r="E90" s="27" t="s">
        <v>76</v>
      </c>
      <c r="F90" s="39" t="s">
        <v>8</v>
      </c>
      <c r="G90" s="39" t="s">
        <v>8</v>
      </c>
      <c r="H90" s="39" t="s">
        <v>8</v>
      </c>
      <c r="I90" s="39" t="s">
        <v>8</v>
      </c>
      <c r="J90" s="39" t="s">
        <v>8</v>
      </c>
      <c r="K90" s="29">
        <v>0.0</v>
      </c>
      <c r="L90" s="39" t="s">
        <v>8</v>
      </c>
      <c r="M90" s="39" t="s">
        <v>8</v>
      </c>
      <c r="N90" s="39" t="s">
        <v>8</v>
      </c>
      <c r="O90" s="39" t="s">
        <v>8</v>
      </c>
      <c r="P90" s="31"/>
      <c r="Q90" s="29">
        <v>0.0</v>
      </c>
      <c r="R90" s="32" t="s">
        <v>15</v>
      </c>
      <c r="S90" s="32" t="s">
        <v>15</v>
      </c>
      <c r="T90" s="32" t="s">
        <v>15</v>
      </c>
      <c r="U90" s="32" t="s">
        <v>15</v>
      </c>
      <c r="V90" s="32" t="s">
        <v>15</v>
      </c>
      <c r="W90" s="29">
        <v>0.0</v>
      </c>
      <c r="X90" s="41" t="s">
        <v>7</v>
      </c>
      <c r="Y90" s="41" t="s">
        <v>7</v>
      </c>
      <c r="Z90" s="41" t="s">
        <v>7</v>
      </c>
      <c r="AA90" s="41" t="s">
        <v>7</v>
      </c>
      <c r="AB90" s="41" t="s">
        <v>7</v>
      </c>
      <c r="AC90" s="41" t="s">
        <v>7</v>
      </c>
      <c r="AD90" s="29">
        <v>0.0</v>
      </c>
      <c r="AE90" s="41" t="s">
        <v>7</v>
      </c>
      <c r="AF90" s="41" t="s">
        <v>7</v>
      </c>
      <c r="AG90" s="41" t="s">
        <v>7</v>
      </c>
      <c r="AH90" s="41" t="s">
        <v>7</v>
      </c>
      <c r="AI90" s="41" t="s">
        <v>7</v>
      </c>
      <c r="AJ90" s="36" t="s">
        <v>7</v>
      </c>
      <c r="AK90" s="36" t="s">
        <v>7</v>
      </c>
      <c r="AL90" s="29">
        <v>0.0</v>
      </c>
      <c r="AM90" s="36" t="s">
        <v>7</v>
      </c>
      <c r="AN90" s="36" t="s">
        <v>7</v>
      </c>
      <c r="AO90" s="36" t="s">
        <v>7</v>
      </c>
      <c r="AP90" s="36" t="s">
        <v>7</v>
      </c>
      <c r="AQ90" s="36" t="s">
        <v>7</v>
      </c>
      <c r="AR90" s="36" t="s">
        <v>7</v>
      </c>
      <c r="AS90" s="29">
        <v>0.0</v>
      </c>
      <c r="AT90" s="40" t="s">
        <v>6</v>
      </c>
      <c r="AU90" s="40" t="s">
        <v>6</v>
      </c>
      <c r="AV90" s="40" t="s">
        <v>6</v>
      </c>
      <c r="AW90" s="40" t="s">
        <v>6</v>
      </c>
      <c r="AX90" s="40" t="s">
        <v>6</v>
      </c>
      <c r="AY90" s="29">
        <v>0.0</v>
      </c>
      <c r="AZ90" s="40" t="s">
        <v>6</v>
      </c>
      <c r="BA90" s="40" t="s">
        <v>6</v>
      </c>
      <c r="BB90" s="40" t="s">
        <v>6</v>
      </c>
      <c r="BC90" s="40" t="s">
        <v>6</v>
      </c>
      <c r="BD90" s="40" t="s">
        <v>6</v>
      </c>
      <c r="BE90" s="40" t="s">
        <v>6</v>
      </c>
      <c r="BF90" s="40" t="s">
        <v>6</v>
      </c>
      <c r="BG90" s="29">
        <v>0.0</v>
      </c>
      <c r="BH90" s="38" t="s">
        <v>10</v>
      </c>
      <c r="BI90" s="38" t="s">
        <v>10</v>
      </c>
      <c r="BJ90" s="38" t="s">
        <v>10</v>
      </c>
      <c r="BK90" s="38" t="s">
        <v>10</v>
      </c>
      <c r="BL90" s="38" t="s">
        <v>10</v>
      </c>
      <c r="BM90" s="8"/>
      <c r="BN90" s="37">
        <f t="shared" si="57"/>
        <v>45</v>
      </c>
      <c r="BO90" s="37">
        <f t="shared" si="5"/>
        <v>8</v>
      </c>
      <c r="BP90" s="37">
        <f t="shared" ref="BP90:BT90" si="92">COUNTIF($F90:$BM90,BP$1)</f>
        <v>12</v>
      </c>
      <c r="BQ90" s="37">
        <f t="shared" si="92"/>
        <v>19</v>
      </c>
      <c r="BR90" s="37">
        <f t="shared" si="92"/>
        <v>9</v>
      </c>
      <c r="BS90" s="37">
        <f t="shared" si="92"/>
        <v>0</v>
      </c>
      <c r="BT90" s="37">
        <f t="shared" si="92"/>
        <v>5</v>
      </c>
    </row>
    <row r="91">
      <c r="A91" s="23">
        <v>88.0</v>
      </c>
      <c r="B91" s="24">
        <v>7.0</v>
      </c>
      <c r="C91" s="25" t="s">
        <v>47</v>
      </c>
      <c r="D91" s="26" t="s">
        <v>113</v>
      </c>
      <c r="E91" s="27" t="s">
        <v>80</v>
      </c>
      <c r="F91" s="39" t="s">
        <v>8</v>
      </c>
      <c r="G91" s="39" t="s">
        <v>8</v>
      </c>
      <c r="H91" s="39" t="s">
        <v>8</v>
      </c>
      <c r="I91" s="29">
        <v>0.0</v>
      </c>
      <c r="J91" s="39" t="s">
        <v>8</v>
      </c>
      <c r="K91" s="39" t="s">
        <v>8</v>
      </c>
      <c r="L91" s="39" t="s">
        <v>8</v>
      </c>
      <c r="M91" s="39" t="s">
        <v>8</v>
      </c>
      <c r="N91" s="39" t="s">
        <v>8</v>
      </c>
      <c r="O91" s="39" t="s">
        <v>8</v>
      </c>
      <c r="P91" s="39" t="s">
        <v>8</v>
      </c>
      <c r="Q91" s="29">
        <v>0.0</v>
      </c>
      <c r="R91" s="39" t="s">
        <v>8</v>
      </c>
      <c r="S91" s="39" t="s">
        <v>8</v>
      </c>
      <c r="T91" s="39" t="s">
        <v>8</v>
      </c>
      <c r="U91" s="39" t="s">
        <v>8</v>
      </c>
      <c r="V91" s="39" t="s">
        <v>8</v>
      </c>
      <c r="W91" s="39" t="s">
        <v>8</v>
      </c>
      <c r="X91" s="29">
        <v>0.0</v>
      </c>
      <c r="Y91" s="41" t="s">
        <v>7</v>
      </c>
      <c r="Z91" s="41" t="s">
        <v>7</v>
      </c>
      <c r="AA91" s="41" t="s">
        <v>7</v>
      </c>
      <c r="AB91" s="41" t="s">
        <v>7</v>
      </c>
      <c r="AC91" s="41" t="s">
        <v>7</v>
      </c>
      <c r="AD91" s="41" t="s">
        <v>7</v>
      </c>
      <c r="AE91" s="29">
        <v>0.0</v>
      </c>
      <c r="AF91" s="41" t="s">
        <v>7</v>
      </c>
      <c r="AG91" s="41" t="s">
        <v>7</v>
      </c>
      <c r="AH91" s="41" t="s">
        <v>7</v>
      </c>
      <c r="AI91" s="41" t="s">
        <v>7</v>
      </c>
      <c r="AJ91" s="36" t="s">
        <v>7</v>
      </c>
      <c r="AK91" s="36" t="s">
        <v>7</v>
      </c>
      <c r="AL91" s="29">
        <v>0.0</v>
      </c>
      <c r="AM91" s="36" t="s">
        <v>7</v>
      </c>
      <c r="AN91" s="36" t="s">
        <v>7</v>
      </c>
      <c r="AO91" s="36" t="s">
        <v>7</v>
      </c>
      <c r="AP91" s="36" t="s">
        <v>7</v>
      </c>
      <c r="AQ91" s="36" t="s">
        <v>7</v>
      </c>
      <c r="AR91" s="29">
        <v>0.0</v>
      </c>
      <c r="AS91" s="40" t="s">
        <v>6</v>
      </c>
      <c r="AT91" s="40" t="s">
        <v>6</v>
      </c>
      <c r="AU91" s="40" t="s">
        <v>6</v>
      </c>
      <c r="AV91" s="40" t="s">
        <v>6</v>
      </c>
      <c r="AW91" s="40" t="s">
        <v>6</v>
      </c>
      <c r="AX91" s="40" t="s">
        <v>6</v>
      </c>
      <c r="AY91" s="40" t="s">
        <v>6</v>
      </c>
      <c r="AZ91" s="29">
        <v>0.0</v>
      </c>
      <c r="BA91" s="40" t="s">
        <v>6</v>
      </c>
      <c r="BB91" s="40" t="s">
        <v>6</v>
      </c>
      <c r="BC91" s="40" t="s">
        <v>6</v>
      </c>
      <c r="BD91" s="40" t="s">
        <v>6</v>
      </c>
      <c r="BE91" s="40" t="s">
        <v>6</v>
      </c>
      <c r="BF91" s="29">
        <v>0.0</v>
      </c>
      <c r="BG91" s="38" t="s">
        <v>10</v>
      </c>
      <c r="BH91" s="38" t="s">
        <v>10</v>
      </c>
      <c r="BI91" s="38" t="s">
        <v>10</v>
      </c>
      <c r="BJ91" s="38" t="s">
        <v>10</v>
      </c>
      <c r="BK91" s="38" t="s">
        <v>10</v>
      </c>
      <c r="BL91" s="38" t="s">
        <v>10</v>
      </c>
      <c r="BM91" s="8"/>
      <c r="BN91" s="37">
        <f t="shared" si="57"/>
        <v>51</v>
      </c>
      <c r="BO91" s="37">
        <f t="shared" si="5"/>
        <v>8</v>
      </c>
      <c r="BP91" s="37">
        <f t="shared" ref="BP91:BT91" si="93">COUNTIF($F91:$BM91,BP$1)</f>
        <v>12</v>
      </c>
      <c r="BQ91" s="37">
        <f t="shared" si="93"/>
        <v>17</v>
      </c>
      <c r="BR91" s="37">
        <f t="shared" si="93"/>
        <v>16</v>
      </c>
      <c r="BS91" s="37">
        <f t="shared" si="93"/>
        <v>0</v>
      </c>
      <c r="BT91" s="37">
        <f t="shared" si="93"/>
        <v>6</v>
      </c>
    </row>
    <row r="92">
      <c r="A92" s="23">
        <v>89.0</v>
      </c>
      <c r="B92" s="24">
        <v>43.0</v>
      </c>
      <c r="C92" s="25" t="s">
        <v>53</v>
      </c>
      <c r="D92" s="26" t="s">
        <v>114</v>
      </c>
      <c r="E92" s="27" t="s">
        <v>76</v>
      </c>
      <c r="F92" s="39" t="s">
        <v>8</v>
      </c>
      <c r="G92" s="39" t="s">
        <v>8</v>
      </c>
      <c r="H92" s="39" t="s">
        <v>8</v>
      </c>
      <c r="I92" s="29">
        <v>0.0</v>
      </c>
      <c r="J92" s="39" t="s">
        <v>8</v>
      </c>
      <c r="K92" s="39" t="s">
        <v>8</v>
      </c>
      <c r="L92" s="39" t="s">
        <v>8</v>
      </c>
      <c r="M92" s="39" t="s">
        <v>8</v>
      </c>
      <c r="N92" s="39" t="s">
        <v>8</v>
      </c>
      <c r="O92" s="39" t="s">
        <v>8</v>
      </c>
      <c r="P92" s="39" t="s">
        <v>8</v>
      </c>
      <c r="Q92" s="29">
        <v>0.0</v>
      </c>
      <c r="R92" s="41" t="s">
        <v>7</v>
      </c>
      <c r="S92" s="41" t="s">
        <v>7</v>
      </c>
      <c r="T92" s="41" t="s">
        <v>7</v>
      </c>
      <c r="U92" s="41" t="s">
        <v>7</v>
      </c>
      <c r="V92" s="41" t="s">
        <v>7</v>
      </c>
      <c r="W92" s="29">
        <v>0.0</v>
      </c>
      <c r="X92" s="41" t="s">
        <v>7</v>
      </c>
      <c r="Y92" s="41" t="s">
        <v>7</v>
      </c>
      <c r="Z92" s="41" t="s">
        <v>7</v>
      </c>
      <c r="AA92" s="41" t="s">
        <v>7</v>
      </c>
      <c r="AB92" s="41" t="s">
        <v>7</v>
      </c>
      <c r="AC92" s="41" t="s">
        <v>7</v>
      </c>
      <c r="AD92" s="29">
        <v>0.0</v>
      </c>
      <c r="AE92" s="41" t="s">
        <v>7</v>
      </c>
      <c r="AF92" s="41" t="s">
        <v>7</v>
      </c>
      <c r="AG92" s="41" t="s">
        <v>7</v>
      </c>
      <c r="AH92" s="41" t="s">
        <v>7</v>
      </c>
      <c r="AI92" s="41" t="s">
        <v>7</v>
      </c>
      <c r="AJ92" s="36" t="s">
        <v>7</v>
      </c>
      <c r="AK92" s="36" t="s">
        <v>7</v>
      </c>
      <c r="AL92" s="29">
        <v>0.0</v>
      </c>
      <c r="AM92" s="40" t="s">
        <v>6</v>
      </c>
      <c r="AN92" s="40" t="s">
        <v>6</v>
      </c>
      <c r="AO92" s="40" t="s">
        <v>6</v>
      </c>
      <c r="AP92" s="40" t="s">
        <v>6</v>
      </c>
      <c r="AQ92" s="40" t="s">
        <v>6</v>
      </c>
      <c r="AR92" s="29">
        <v>0.0</v>
      </c>
      <c r="AS92" s="40" t="s">
        <v>6</v>
      </c>
      <c r="AT92" s="40" t="s">
        <v>6</v>
      </c>
      <c r="AU92" s="40" t="s">
        <v>6</v>
      </c>
      <c r="AV92" s="40" t="s">
        <v>6</v>
      </c>
      <c r="AW92" s="40" t="s">
        <v>6</v>
      </c>
      <c r="AX92" s="40" t="s">
        <v>6</v>
      </c>
      <c r="AY92" s="29">
        <v>0.0</v>
      </c>
      <c r="AZ92" s="38" t="s">
        <v>10</v>
      </c>
      <c r="BA92" s="38" t="s">
        <v>10</v>
      </c>
      <c r="BB92" s="38" t="s">
        <v>10</v>
      </c>
      <c r="BC92" s="38" t="s">
        <v>10</v>
      </c>
      <c r="BD92" s="38" t="s">
        <v>10</v>
      </c>
      <c r="BE92" s="38" t="s">
        <v>10</v>
      </c>
      <c r="BF92" s="38" t="s">
        <v>10</v>
      </c>
      <c r="BG92" s="29">
        <v>0.0</v>
      </c>
      <c r="BH92" s="34" t="s">
        <v>9</v>
      </c>
      <c r="BI92" s="34" t="s">
        <v>9</v>
      </c>
      <c r="BJ92" s="34" t="s">
        <v>9</v>
      </c>
      <c r="BK92" s="34" t="s">
        <v>9</v>
      </c>
      <c r="BL92" s="34" t="s">
        <v>9</v>
      </c>
      <c r="BM92" s="8"/>
      <c r="BN92" s="37">
        <f t="shared" si="57"/>
        <v>51</v>
      </c>
      <c r="BO92" s="37">
        <f t="shared" si="5"/>
        <v>8</v>
      </c>
      <c r="BP92" s="37">
        <f t="shared" ref="BP92:BT92" si="94">COUNTIF($F92:$BM92,BP$1)</f>
        <v>11</v>
      </c>
      <c r="BQ92" s="37">
        <f t="shared" si="94"/>
        <v>18</v>
      </c>
      <c r="BR92" s="37">
        <f t="shared" si="94"/>
        <v>10</v>
      </c>
      <c r="BS92" s="37">
        <f t="shared" si="94"/>
        <v>5</v>
      </c>
      <c r="BT92" s="37">
        <f t="shared" si="94"/>
        <v>7</v>
      </c>
    </row>
    <row r="93">
      <c r="A93" s="23">
        <v>90.0</v>
      </c>
      <c r="B93" s="24">
        <v>44.0</v>
      </c>
      <c r="C93" s="25" t="s">
        <v>53</v>
      </c>
      <c r="D93" s="26" t="s">
        <v>115</v>
      </c>
      <c r="E93" s="27" t="s">
        <v>76</v>
      </c>
      <c r="F93" s="39" t="s">
        <v>8</v>
      </c>
      <c r="G93" s="39" t="s">
        <v>8</v>
      </c>
      <c r="H93" s="39" t="s">
        <v>8</v>
      </c>
      <c r="I93" s="29">
        <v>0.0</v>
      </c>
      <c r="J93" s="39" t="s">
        <v>8</v>
      </c>
      <c r="K93" s="39" t="s">
        <v>8</v>
      </c>
      <c r="L93" s="39" t="s">
        <v>8</v>
      </c>
      <c r="M93" s="39" t="s">
        <v>8</v>
      </c>
      <c r="N93" s="39" t="s">
        <v>8</v>
      </c>
      <c r="O93" s="39" t="s">
        <v>8</v>
      </c>
      <c r="P93" s="39" t="s">
        <v>8</v>
      </c>
      <c r="Q93" s="29">
        <v>0.0</v>
      </c>
      <c r="R93" s="41" t="s">
        <v>7</v>
      </c>
      <c r="S93" s="41" t="s">
        <v>7</v>
      </c>
      <c r="T93" s="41" t="s">
        <v>7</v>
      </c>
      <c r="U93" s="41" t="s">
        <v>7</v>
      </c>
      <c r="V93" s="41" t="s">
        <v>7</v>
      </c>
      <c r="W93" s="29">
        <v>0.0</v>
      </c>
      <c r="X93" s="41" t="s">
        <v>7</v>
      </c>
      <c r="Y93" s="41" t="s">
        <v>7</v>
      </c>
      <c r="Z93" s="41" t="s">
        <v>7</v>
      </c>
      <c r="AA93" s="41" t="s">
        <v>7</v>
      </c>
      <c r="AB93" s="41" t="s">
        <v>7</v>
      </c>
      <c r="AC93" s="41" t="s">
        <v>7</v>
      </c>
      <c r="AD93" s="41" t="s">
        <v>7</v>
      </c>
      <c r="AE93" s="29">
        <v>0.0</v>
      </c>
      <c r="AF93" s="41" t="s">
        <v>7</v>
      </c>
      <c r="AG93" s="41" t="s">
        <v>7</v>
      </c>
      <c r="AH93" s="41" t="s">
        <v>7</v>
      </c>
      <c r="AI93" s="41" t="s">
        <v>7</v>
      </c>
      <c r="AJ93" s="36" t="s">
        <v>7</v>
      </c>
      <c r="AK93" s="36" t="s">
        <v>7</v>
      </c>
      <c r="AL93" s="29">
        <v>0.0</v>
      </c>
      <c r="AM93" s="40" t="s">
        <v>6</v>
      </c>
      <c r="AN93" s="40" t="s">
        <v>6</v>
      </c>
      <c r="AO93" s="40" t="s">
        <v>6</v>
      </c>
      <c r="AP93" s="40" t="s">
        <v>6</v>
      </c>
      <c r="AQ93" s="40" t="s">
        <v>6</v>
      </c>
      <c r="AR93" s="29">
        <v>0.0</v>
      </c>
      <c r="AS93" s="40" t="s">
        <v>6</v>
      </c>
      <c r="AT93" s="40" t="s">
        <v>6</v>
      </c>
      <c r="AU93" s="40" t="s">
        <v>6</v>
      </c>
      <c r="AV93" s="40" t="s">
        <v>6</v>
      </c>
      <c r="AW93" s="40" t="s">
        <v>6</v>
      </c>
      <c r="AX93" s="40" t="s">
        <v>6</v>
      </c>
      <c r="AY93" s="40" t="s">
        <v>6</v>
      </c>
      <c r="AZ93" s="29">
        <v>0.0</v>
      </c>
      <c r="BA93" s="38" t="s">
        <v>10</v>
      </c>
      <c r="BB93" s="38" t="s">
        <v>10</v>
      </c>
      <c r="BC93" s="38" t="s">
        <v>10</v>
      </c>
      <c r="BD93" s="38" t="s">
        <v>10</v>
      </c>
      <c r="BE93" s="38" t="s">
        <v>10</v>
      </c>
      <c r="BF93" s="29">
        <v>0.0</v>
      </c>
      <c r="BG93" s="34" t="s">
        <v>9</v>
      </c>
      <c r="BH93" s="34" t="s">
        <v>9</v>
      </c>
      <c r="BI93" s="34" t="s">
        <v>9</v>
      </c>
      <c r="BJ93" s="34" t="s">
        <v>9</v>
      </c>
      <c r="BK93" s="34" t="s">
        <v>9</v>
      </c>
      <c r="BL93" s="34" t="s">
        <v>9</v>
      </c>
      <c r="BM93" s="8"/>
      <c r="BN93" s="37">
        <f t="shared" si="57"/>
        <v>51</v>
      </c>
      <c r="BO93" s="37">
        <f t="shared" si="5"/>
        <v>8</v>
      </c>
      <c r="BP93" s="37">
        <f t="shared" ref="BP93:BT93" si="95">COUNTIF($F93:$BM93,BP$1)</f>
        <v>12</v>
      </c>
      <c r="BQ93" s="37">
        <f t="shared" si="95"/>
        <v>18</v>
      </c>
      <c r="BR93" s="37">
        <f t="shared" si="95"/>
        <v>10</v>
      </c>
      <c r="BS93" s="37">
        <f t="shared" si="95"/>
        <v>6</v>
      </c>
      <c r="BT93" s="37">
        <f t="shared" si="95"/>
        <v>5</v>
      </c>
    </row>
    <row r="94">
      <c r="A94" s="23">
        <v>91.0</v>
      </c>
      <c r="B94" s="24">
        <v>45.0</v>
      </c>
      <c r="C94" s="25" t="s">
        <v>53</v>
      </c>
      <c r="D94" s="26" t="s">
        <v>116</v>
      </c>
      <c r="E94" s="27" t="s">
        <v>76</v>
      </c>
      <c r="F94" s="39" t="s">
        <v>8</v>
      </c>
      <c r="G94" s="39" t="s">
        <v>8</v>
      </c>
      <c r="H94" s="39" t="s">
        <v>8</v>
      </c>
      <c r="I94" s="29">
        <v>0.0</v>
      </c>
      <c r="J94" s="39" t="s">
        <v>8</v>
      </c>
      <c r="K94" s="39" t="s">
        <v>8</v>
      </c>
      <c r="L94" s="39" t="s">
        <v>8</v>
      </c>
      <c r="M94" s="39" t="s">
        <v>8</v>
      </c>
      <c r="N94" s="39" t="s">
        <v>8</v>
      </c>
      <c r="O94" s="39" t="s">
        <v>8</v>
      </c>
      <c r="P94" s="39" t="s">
        <v>8</v>
      </c>
      <c r="Q94" s="29">
        <v>0.0</v>
      </c>
      <c r="R94" s="41" t="s">
        <v>7</v>
      </c>
      <c r="S94" s="41" t="s">
        <v>7</v>
      </c>
      <c r="T94" s="41" t="s">
        <v>7</v>
      </c>
      <c r="U94" s="41" t="s">
        <v>7</v>
      </c>
      <c r="V94" s="41" t="s">
        <v>7</v>
      </c>
      <c r="W94" s="41" t="s">
        <v>7</v>
      </c>
      <c r="X94" s="41" t="s">
        <v>7</v>
      </c>
      <c r="Y94" s="29">
        <v>0.0</v>
      </c>
      <c r="Z94" s="41" t="s">
        <v>7</v>
      </c>
      <c r="AA94" s="41" t="s">
        <v>7</v>
      </c>
      <c r="AB94" s="41" t="s">
        <v>7</v>
      </c>
      <c r="AC94" s="41" t="s">
        <v>7</v>
      </c>
      <c r="AD94" s="29">
        <v>0.0</v>
      </c>
      <c r="AE94" s="41" t="s">
        <v>7</v>
      </c>
      <c r="AF94" s="41" t="s">
        <v>7</v>
      </c>
      <c r="AG94" s="41" t="s">
        <v>7</v>
      </c>
      <c r="AH94" s="41" t="s">
        <v>7</v>
      </c>
      <c r="AI94" s="41" t="s">
        <v>7</v>
      </c>
      <c r="AJ94" s="36" t="s">
        <v>7</v>
      </c>
      <c r="AK94" s="36" t="s">
        <v>7</v>
      </c>
      <c r="AL94" s="29">
        <v>0.0</v>
      </c>
      <c r="AM94" s="40" t="s">
        <v>6</v>
      </c>
      <c r="AN94" s="40" t="s">
        <v>6</v>
      </c>
      <c r="AO94" s="40" t="s">
        <v>6</v>
      </c>
      <c r="AP94" s="40" t="s">
        <v>6</v>
      </c>
      <c r="AQ94" s="40" t="s">
        <v>6</v>
      </c>
      <c r="AR94" s="29">
        <v>0.0</v>
      </c>
      <c r="AS94" s="40" t="s">
        <v>6</v>
      </c>
      <c r="AT94" s="40" t="s">
        <v>6</v>
      </c>
      <c r="AU94" s="40" t="s">
        <v>6</v>
      </c>
      <c r="AV94" s="40" t="s">
        <v>6</v>
      </c>
      <c r="AW94" s="40" t="s">
        <v>6</v>
      </c>
      <c r="AX94" s="40" t="s">
        <v>6</v>
      </c>
      <c r="AY94" s="40" t="s">
        <v>6</v>
      </c>
      <c r="AZ94" s="29">
        <v>0.0</v>
      </c>
      <c r="BA94" s="38" t="s">
        <v>10</v>
      </c>
      <c r="BB94" s="38" t="s">
        <v>10</v>
      </c>
      <c r="BC94" s="38" t="s">
        <v>10</v>
      </c>
      <c r="BD94" s="38" t="s">
        <v>10</v>
      </c>
      <c r="BE94" s="38" t="s">
        <v>10</v>
      </c>
      <c r="BF94" s="29">
        <v>0.0</v>
      </c>
      <c r="BG94" s="34" t="s">
        <v>9</v>
      </c>
      <c r="BH94" s="34" t="s">
        <v>9</v>
      </c>
      <c r="BI94" s="34" t="s">
        <v>9</v>
      </c>
      <c r="BJ94" s="34" t="s">
        <v>9</v>
      </c>
      <c r="BK94" s="34" t="s">
        <v>9</v>
      </c>
      <c r="BL94" s="34" t="s">
        <v>9</v>
      </c>
      <c r="BM94" s="8"/>
      <c r="BN94" s="37">
        <f t="shared" si="57"/>
        <v>51</v>
      </c>
      <c r="BO94" s="37">
        <f t="shared" si="5"/>
        <v>8</v>
      </c>
      <c r="BP94" s="37">
        <f t="shared" ref="BP94:BT94" si="96">COUNTIF($F94:$BM94,BP$1)</f>
        <v>12</v>
      </c>
      <c r="BQ94" s="37">
        <f t="shared" si="96"/>
        <v>18</v>
      </c>
      <c r="BR94" s="37">
        <f t="shared" si="96"/>
        <v>10</v>
      </c>
      <c r="BS94" s="37">
        <f t="shared" si="96"/>
        <v>6</v>
      </c>
      <c r="BT94" s="37">
        <f t="shared" si="96"/>
        <v>5</v>
      </c>
    </row>
    <row r="95">
      <c r="A95" s="23">
        <v>92.0</v>
      </c>
      <c r="B95" s="24">
        <v>46.0</v>
      </c>
      <c r="C95" s="25" t="s">
        <v>53</v>
      </c>
      <c r="D95" s="26" t="s">
        <v>117</v>
      </c>
      <c r="E95" s="27" t="s">
        <v>76</v>
      </c>
      <c r="F95" s="39" t="s">
        <v>8</v>
      </c>
      <c r="G95" s="39" t="s">
        <v>8</v>
      </c>
      <c r="H95" s="39" t="s">
        <v>8</v>
      </c>
      <c r="I95" s="29">
        <v>0.0</v>
      </c>
      <c r="J95" s="39" t="s">
        <v>8</v>
      </c>
      <c r="K95" s="39" t="s">
        <v>8</v>
      </c>
      <c r="L95" s="39" t="s">
        <v>8</v>
      </c>
      <c r="M95" s="39" t="s">
        <v>8</v>
      </c>
      <c r="N95" s="39" t="s">
        <v>8</v>
      </c>
      <c r="O95" s="39" t="s">
        <v>8</v>
      </c>
      <c r="P95" s="39" t="s">
        <v>8</v>
      </c>
      <c r="Q95" s="29">
        <v>0.0</v>
      </c>
      <c r="R95" s="41" t="s">
        <v>7</v>
      </c>
      <c r="S95" s="41" t="s">
        <v>7</v>
      </c>
      <c r="T95" s="41" t="s">
        <v>7</v>
      </c>
      <c r="U95" s="41" t="s">
        <v>7</v>
      </c>
      <c r="V95" s="41" t="s">
        <v>7</v>
      </c>
      <c r="W95" s="29">
        <v>0.0</v>
      </c>
      <c r="X95" s="41" t="s">
        <v>7</v>
      </c>
      <c r="Y95" s="41" t="s">
        <v>7</v>
      </c>
      <c r="Z95" s="41" t="s">
        <v>7</v>
      </c>
      <c r="AA95" s="41" t="s">
        <v>7</v>
      </c>
      <c r="AB95" s="41" t="s">
        <v>7</v>
      </c>
      <c r="AC95" s="41" t="s">
        <v>7</v>
      </c>
      <c r="AD95" s="29">
        <v>0.0</v>
      </c>
      <c r="AE95" s="41" t="s">
        <v>7</v>
      </c>
      <c r="AF95" s="41" t="s">
        <v>7</v>
      </c>
      <c r="AG95" s="41" t="s">
        <v>7</v>
      </c>
      <c r="AH95" s="41" t="s">
        <v>7</v>
      </c>
      <c r="AI95" s="41" t="s">
        <v>7</v>
      </c>
      <c r="AJ95" s="36" t="s">
        <v>7</v>
      </c>
      <c r="AK95" s="36" t="s">
        <v>7</v>
      </c>
      <c r="AL95" s="29">
        <v>0.0</v>
      </c>
      <c r="AM95" s="40" t="s">
        <v>6</v>
      </c>
      <c r="AN95" s="40" t="s">
        <v>6</v>
      </c>
      <c r="AO95" s="40" t="s">
        <v>6</v>
      </c>
      <c r="AP95" s="40" t="s">
        <v>6</v>
      </c>
      <c r="AQ95" s="40" t="s">
        <v>6</v>
      </c>
      <c r="AR95" s="29">
        <v>0.0</v>
      </c>
      <c r="AS95" s="40" t="s">
        <v>6</v>
      </c>
      <c r="AT95" s="40" t="s">
        <v>6</v>
      </c>
      <c r="AU95" s="40" t="s">
        <v>6</v>
      </c>
      <c r="AV95" s="40" t="s">
        <v>6</v>
      </c>
      <c r="AW95" s="40" t="s">
        <v>6</v>
      </c>
      <c r="AX95" s="40" t="s">
        <v>6</v>
      </c>
      <c r="AY95" s="40" t="s">
        <v>6</v>
      </c>
      <c r="AZ95" s="29">
        <v>0.0</v>
      </c>
      <c r="BA95" s="38" t="s">
        <v>10</v>
      </c>
      <c r="BB95" s="38" t="s">
        <v>10</v>
      </c>
      <c r="BC95" s="38" t="s">
        <v>10</v>
      </c>
      <c r="BD95" s="38" t="s">
        <v>10</v>
      </c>
      <c r="BE95" s="38" t="s">
        <v>10</v>
      </c>
      <c r="BF95" s="29">
        <v>0.0</v>
      </c>
      <c r="BG95" s="34" t="s">
        <v>9</v>
      </c>
      <c r="BH95" s="34" t="s">
        <v>9</v>
      </c>
      <c r="BI95" s="34" t="s">
        <v>9</v>
      </c>
      <c r="BJ95" s="34" t="s">
        <v>9</v>
      </c>
      <c r="BK95" s="34" t="s">
        <v>9</v>
      </c>
      <c r="BL95" s="34" t="s">
        <v>9</v>
      </c>
      <c r="BM95" s="8"/>
      <c r="BN95" s="37">
        <f t="shared" si="57"/>
        <v>51</v>
      </c>
      <c r="BO95" s="37">
        <f t="shared" si="5"/>
        <v>8</v>
      </c>
      <c r="BP95" s="37">
        <f t="shared" ref="BP95:BT95" si="97">COUNTIF($F95:$BM95,BP$1)</f>
        <v>12</v>
      </c>
      <c r="BQ95" s="37">
        <f t="shared" si="97"/>
        <v>18</v>
      </c>
      <c r="BR95" s="37">
        <f t="shared" si="97"/>
        <v>10</v>
      </c>
      <c r="BS95" s="37">
        <f t="shared" si="97"/>
        <v>6</v>
      </c>
      <c r="BT95" s="37">
        <f t="shared" si="97"/>
        <v>5</v>
      </c>
    </row>
    <row r="96">
      <c r="A96" s="23">
        <v>93.0</v>
      </c>
      <c r="B96" s="24">
        <v>8.0</v>
      </c>
      <c r="C96" s="25" t="s">
        <v>53</v>
      </c>
      <c r="D96" s="26" t="s">
        <v>118</v>
      </c>
      <c r="E96" s="27" t="s">
        <v>80</v>
      </c>
      <c r="F96" s="39" t="s">
        <v>8</v>
      </c>
      <c r="G96" s="39" t="s">
        <v>8</v>
      </c>
      <c r="H96" s="39" t="s">
        <v>8</v>
      </c>
      <c r="I96" s="39" t="s">
        <v>8</v>
      </c>
      <c r="J96" s="29">
        <v>0.0</v>
      </c>
      <c r="K96" s="39" t="s">
        <v>8</v>
      </c>
      <c r="L96" s="39" t="s">
        <v>8</v>
      </c>
      <c r="M96" s="39" t="s">
        <v>8</v>
      </c>
      <c r="N96" s="39" t="s">
        <v>8</v>
      </c>
      <c r="O96" s="39" t="s">
        <v>8</v>
      </c>
      <c r="P96" s="39" t="s">
        <v>8</v>
      </c>
      <c r="Q96" s="29">
        <v>0.0</v>
      </c>
      <c r="R96" s="32" t="s">
        <v>15</v>
      </c>
      <c r="S96" s="32" t="s">
        <v>15</v>
      </c>
      <c r="T96" s="32" t="s">
        <v>15</v>
      </c>
      <c r="U96" s="32" t="s">
        <v>15</v>
      </c>
      <c r="V96" s="32" t="s">
        <v>15</v>
      </c>
      <c r="W96" s="29">
        <v>0.0</v>
      </c>
      <c r="X96" s="41" t="s">
        <v>7</v>
      </c>
      <c r="Y96" s="41" t="s">
        <v>7</v>
      </c>
      <c r="Z96" s="41" t="s">
        <v>7</v>
      </c>
      <c r="AA96" s="41" t="s">
        <v>7</v>
      </c>
      <c r="AB96" s="41" t="s">
        <v>7</v>
      </c>
      <c r="AC96" s="41" t="s">
        <v>7</v>
      </c>
      <c r="AD96" s="29">
        <v>0.0</v>
      </c>
      <c r="AE96" s="41" t="s">
        <v>7</v>
      </c>
      <c r="AF96" s="41" t="s">
        <v>7</v>
      </c>
      <c r="AG96" s="41" t="s">
        <v>7</v>
      </c>
      <c r="AH96" s="41" t="s">
        <v>7</v>
      </c>
      <c r="AI96" s="41" t="s">
        <v>7</v>
      </c>
      <c r="AJ96" s="36" t="s">
        <v>7</v>
      </c>
      <c r="AK96" s="29">
        <v>0.0</v>
      </c>
      <c r="AL96" s="40" t="s">
        <v>6</v>
      </c>
      <c r="AM96" s="40" t="s">
        <v>6</v>
      </c>
      <c r="AN96" s="40" t="s">
        <v>6</v>
      </c>
      <c r="AO96" s="40" t="s">
        <v>6</v>
      </c>
      <c r="AP96" s="40" t="s">
        <v>6</v>
      </c>
      <c r="AQ96" s="40" t="s">
        <v>6</v>
      </c>
      <c r="AR96" s="40" t="s">
        <v>6</v>
      </c>
      <c r="AS96" s="29">
        <v>0.0</v>
      </c>
      <c r="AT96" s="40" t="s">
        <v>6</v>
      </c>
      <c r="AU96" s="40" t="s">
        <v>6</v>
      </c>
      <c r="AV96" s="40" t="s">
        <v>6</v>
      </c>
      <c r="AW96" s="40" t="s">
        <v>6</v>
      </c>
      <c r="AX96" s="40" t="s">
        <v>6</v>
      </c>
      <c r="AY96" s="29">
        <v>0.0</v>
      </c>
      <c r="AZ96" s="38" t="s">
        <v>10</v>
      </c>
      <c r="BA96" s="38" t="s">
        <v>10</v>
      </c>
      <c r="BB96" s="38" t="s">
        <v>10</v>
      </c>
      <c r="BC96" s="38" t="s">
        <v>10</v>
      </c>
      <c r="BD96" s="38" t="s">
        <v>10</v>
      </c>
      <c r="BE96" s="38" t="s">
        <v>10</v>
      </c>
      <c r="BF96" s="38" t="s">
        <v>10</v>
      </c>
      <c r="BG96" s="29">
        <v>0.0</v>
      </c>
      <c r="BH96" s="34" t="s">
        <v>9</v>
      </c>
      <c r="BI96" s="34" t="s">
        <v>9</v>
      </c>
      <c r="BJ96" s="34" t="s">
        <v>9</v>
      </c>
      <c r="BK96" s="34" t="s">
        <v>9</v>
      </c>
      <c r="BL96" s="34" t="s">
        <v>9</v>
      </c>
      <c r="BM96" s="8"/>
      <c r="BN96" s="37">
        <f t="shared" si="57"/>
        <v>46</v>
      </c>
      <c r="BO96" s="37">
        <f t="shared" si="5"/>
        <v>8</v>
      </c>
      <c r="BP96" s="37">
        <f t="shared" ref="BP96:BT96" si="98">COUNTIF($F96:$BM96,BP$1)</f>
        <v>12</v>
      </c>
      <c r="BQ96" s="37">
        <f t="shared" si="98"/>
        <v>12</v>
      </c>
      <c r="BR96" s="37">
        <f t="shared" si="98"/>
        <v>10</v>
      </c>
      <c r="BS96" s="37">
        <f t="shared" si="98"/>
        <v>5</v>
      </c>
      <c r="BT96" s="37">
        <f t="shared" si="98"/>
        <v>7</v>
      </c>
    </row>
    <row r="97">
      <c r="A97" s="23">
        <v>94.0</v>
      </c>
      <c r="B97" s="24">
        <v>47.0</v>
      </c>
      <c r="C97" s="25" t="s">
        <v>59</v>
      </c>
      <c r="D97" s="26" t="s">
        <v>119</v>
      </c>
      <c r="E97" s="27" t="s">
        <v>76</v>
      </c>
      <c r="F97" s="39" t="s">
        <v>8</v>
      </c>
      <c r="G97" s="39" t="s">
        <v>8</v>
      </c>
      <c r="H97" s="39" t="s">
        <v>8</v>
      </c>
      <c r="I97" s="39" t="s">
        <v>8</v>
      </c>
      <c r="J97" s="29">
        <v>0.0</v>
      </c>
      <c r="K97" s="41" t="s">
        <v>7</v>
      </c>
      <c r="L97" s="41" t="s">
        <v>7</v>
      </c>
      <c r="M97" s="41" t="s">
        <v>7</v>
      </c>
      <c r="N97" s="41" t="s">
        <v>7</v>
      </c>
      <c r="O97" s="41" t="s">
        <v>7</v>
      </c>
      <c r="P97" s="41" t="s">
        <v>7</v>
      </c>
      <c r="Q97" s="41" t="s">
        <v>7</v>
      </c>
      <c r="R97" s="29">
        <v>0.0</v>
      </c>
      <c r="S97" s="41" t="s">
        <v>7</v>
      </c>
      <c r="T97" s="32" t="s">
        <v>15</v>
      </c>
      <c r="U97" s="41" t="s">
        <v>7</v>
      </c>
      <c r="V97" s="41" t="s">
        <v>7</v>
      </c>
      <c r="W97" s="41" t="s">
        <v>7</v>
      </c>
      <c r="X97" s="41" t="s">
        <v>7</v>
      </c>
      <c r="Y97" s="29">
        <v>0.0</v>
      </c>
      <c r="Z97" s="41" t="s">
        <v>7</v>
      </c>
      <c r="AA97" s="41" t="s">
        <v>7</v>
      </c>
      <c r="AB97" s="41" t="s">
        <v>7</v>
      </c>
      <c r="AC97" s="41" t="s">
        <v>7</v>
      </c>
      <c r="AD97" s="41" t="s">
        <v>7</v>
      </c>
      <c r="AE97" s="29">
        <v>0.0</v>
      </c>
      <c r="AF97" s="28" t="s">
        <v>6</v>
      </c>
      <c r="AG97" s="28" t="s">
        <v>6</v>
      </c>
      <c r="AH97" s="28" t="s">
        <v>6</v>
      </c>
      <c r="AI97" s="28" t="s">
        <v>6</v>
      </c>
      <c r="AJ97" s="40" t="s">
        <v>6</v>
      </c>
      <c r="AK97" s="29">
        <v>0.0</v>
      </c>
      <c r="AL97" s="40" t="s">
        <v>6</v>
      </c>
      <c r="AM97" s="40" t="s">
        <v>6</v>
      </c>
      <c r="AN97" s="40" t="s">
        <v>6</v>
      </c>
      <c r="AO97" s="40" t="s">
        <v>6</v>
      </c>
      <c r="AP97" s="40" t="s">
        <v>6</v>
      </c>
      <c r="AQ97" s="40" t="s">
        <v>6</v>
      </c>
      <c r="AR97" s="29">
        <v>0.0</v>
      </c>
      <c r="AS97" s="38" t="s">
        <v>10</v>
      </c>
      <c r="AT97" s="38" t="s">
        <v>10</v>
      </c>
      <c r="AU97" s="38" t="s">
        <v>10</v>
      </c>
      <c r="AV97" s="38" t="s">
        <v>10</v>
      </c>
      <c r="AW97" s="38" t="s">
        <v>10</v>
      </c>
      <c r="AX97" s="38" t="s">
        <v>10</v>
      </c>
      <c r="AY97" s="29">
        <v>0.0</v>
      </c>
      <c r="AZ97" s="34" t="s">
        <v>9</v>
      </c>
      <c r="BA97" s="34" t="s">
        <v>9</v>
      </c>
      <c r="BB97" s="34" t="s">
        <v>9</v>
      </c>
      <c r="BC97" s="34" t="s">
        <v>9</v>
      </c>
      <c r="BD97" s="34" t="s">
        <v>9</v>
      </c>
      <c r="BE97" s="34" t="s">
        <v>9</v>
      </c>
      <c r="BF97" s="34" t="s">
        <v>9</v>
      </c>
      <c r="BG97" s="29">
        <v>0.0</v>
      </c>
      <c r="BH97" s="34" t="s">
        <v>9</v>
      </c>
      <c r="BI97" s="34" t="s">
        <v>9</v>
      </c>
      <c r="BJ97" s="34" t="s">
        <v>9</v>
      </c>
      <c r="BK97" s="34" t="s">
        <v>9</v>
      </c>
      <c r="BL97" s="34" t="s">
        <v>9</v>
      </c>
      <c r="BM97" s="8"/>
      <c r="BN97" s="37">
        <f t="shared" si="57"/>
        <v>50</v>
      </c>
      <c r="BO97" s="37">
        <f t="shared" si="5"/>
        <v>8</v>
      </c>
      <c r="BP97" s="37">
        <f t="shared" ref="BP97:BT97" si="99">COUNTIF($F97:$BM97,BP$1)</f>
        <v>11</v>
      </c>
      <c r="BQ97" s="37">
        <f t="shared" si="99"/>
        <v>17</v>
      </c>
      <c r="BR97" s="37">
        <f t="shared" si="99"/>
        <v>4</v>
      </c>
      <c r="BS97" s="37">
        <f t="shared" si="99"/>
        <v>12</v>
      </c>
      <c r="BT97" s="37">
        <f t="shared" si="99"/>
        <v>6</v>
      </c>
    </row>
    <row r="98">
      <c r="A98" s="23">
        <v>95.0</v>
      </c>
      <c r="B98" s="24">
        <v>48.0</v>
      </c>
      <c r="C98" s="25" t="s">
        <v>59</v>
      </c>
      <c r="D98" s="26" t="s">
        <v>120</v>
      </c>
      <c r="E98" s="27" t="s">
        <v>76</v>
      </c>
      <c r="F98" s="39" t="s">
        <v>8</v>
      </c>
      <c r="G98" s="39" t="s">
        <v>8</v>
      </c>
      <c r="H98" s="39" t="s">
        <v>8</v>
      </c>
      <c r="I98" s="39" t="s">
        <v>8</v>
      </c>
      <c r="J98" s="29">
        <v>0.0</v>
      </c>
      <c r="K98" s="41" t="s">
        <v>7</v>
      </c>
      <c r="L98" s="41" t="s">
        <v>7</v>
      </c>
      <c r="M98" s="41" t="s">
        <v>7</v>
      </c>
      <c r="N98" s="41" t="s">
        <v>7</v>
      </c>
      <c r="O98" s="41" t="s">
        <v>7</v>
      </c>
      <c r="P98" s="41" t="s">
        <v>7</v>
      </c>
      <c r="Q98" s="41" t="s">
        <v>7</v>
      </c>
      <c r="R98" s="29">
        <v>0.0</v>
      </c>
      <c r="S98" s="41" t="s">
        <v>7</v>
      </c>
      <c r="T98" s="41" t="s">
        <v>7</v>
      </c>
      <c r="U98" s="41" t="s">
        <v>7</v>
      </c>
      <c r="V98" s="41" t="s">
        <v>7</v>
      </c>
      <c r="W98" s="41" t="s">
        <v>7</v>
      </c>
      <c r="X98" s="41" t="s">
        <v>7</v>
      </c>
      <c r="Y98" s="29">
        <v>0.0</v>
      </c>
      <c r="Z98" s="41" t="s">
        <v>7</v>
      </c>
      <c r="AA98" s="41" t="s">
        <v>7</v>
      </c>
      <c r="AB98" s="41" t="s">
        <v>7</v>
      </c>
      <c r="AC98" s="41" t="s">
        <v>7</v>
      </c>
      <c r="AD98" s="41" t="s">
        <v>7</v>
      </c>
      <c r="AE98" s="29">
        <v>0.0</v>
      </c>
      <c r="AF98" s="28" t="s">
        <v>6</v>
      </c>
      <c r="AG98" s="28" t="s">
        <v>6</v>
      </c>
      <c r="AH98" s="28" t="s">
        <v>6</v>
      </c>
      <c r="AI98" s="28" t="s">
        <v>6</v>
      </c>
      <c r="AJ98" s="40" t="s">
        <v>6</v>
      </c>
      <c r="AK98" s="29">
        <v>0.0</v>
      </c>
      <c r="AL98" s="40" t="s">
        <v>6</v>
      </c>
      <c r="AM98" s="40" t="s">
        <v>6</v>
      </c>
      <c r="AN98" s="40" t="s">
        <v>6</v>
      </c>
      <c r="AO98" s="40" t="s">
        <v>6</v>
      </c>
      <c r="AP98" s="40" t="s">
        <v>6</v>
      </c>
      <c r="AQ98" s="40" t="s">
        <v>6</v>
      </c>
      <c r="AR98" s="40" t="s">
        <v>6</v>
      </c>
      <c r="AS98" s="29">
        <v>0.0</v>
      </c>
      <c r="AT98" s="38" t="s">
        <v>10</v>
      </c>
      <c r="AU98" s="38" t="s">
        <v>10</v>
      </c>
      <c r="AV98" s="38" t="s">
        <v>10</v>
      </c>
      <c r="AW98" s="38" t="s">
        <v>10</v>
      </c>
      <c r="AX98" s="38" t="s">
        <v>10</v>
      </c>
      <c r="AY98" s="29">
        <v>0.0</v>
      </c>
      <c r="AZ98" s="34" t="s">
        <v>9</v>
      </c>
      <c r="BA98" s="34" t="s">
        <v>9</v>
      </c>
      <c r="BB98" s="34" t="s">
        <v>9</v>
      </c>
      <c r="BC98" s="34" t="s">
        <v>9</v>
      </c>
      <c r="BD98" s="34" t="s">
        <v>9</v>
      </c>
      <c r="BE98" s="34" t="s">
        <v>9</v>
      </c>
      <c r="BF98" s="34" t="s">
        <v>9</v>
      </c>
      <c r="BG98" s="29">
        <v>0.0</v>
      </c>
      <c r="BH98" s="34" t="s">
        <v>9</v>
      </c>
      <c r="BI98" s="34" t="s">
        <v>9</v>
      </c>
      <c r="BJ98" s="34" t="s">
        <v>9</v>
      </c>
      <c r="BK98" s="34" t="s">
        <v>9</v>
      </c>
      <c r="BL98" s="34" t="s">
        <v>9</v>
      </c>
      <c r="BM98" s="8"/>
      <c r="BN98" s="37">
        <f t="shared" si="57"/>
        <v>51</v>
      </c>
      <c r="BO98" s="37">
        <f t="shared" si="5"/>
        <v>8</v>
      </c>
      <c r="BP98" s="37">
        <f t="shared" ref="BP98:BT98" si="100">COUNTIF($F98:$BM98,BP$1)</f>
        <v>12</v>
      </c>
      <c r="BQ98" s="37">
        <f t="shared" si="100"/>
        <v>18</v>
      </c>
      <c r="BR98" s="37">
        <f t="shared" si="100"/>
        <v>4</v>
      </c>
      <c r="BS98" s="37">
        <f t="shared" si="100"/>
        <v>12</v>
      </c>
      <c r="BT98" s="37">
        <f t="shared" si="100"/>
        <v>5</v>
      </c>
    </row>
    <row r="99">
      <c r="A99" s="23">
        <v>96.0</v>
      </c>
      <c r="B99" s="24">
        <v>49.0</v>
      </c>
      <c r="C99" s="25" t="s">
        <v>59</v>
      </c>
      <c r="D99" s="26" t="s">
        <v>121</v>
      </c>
      <c r="E99" s="27" t="s">
        <v>76</v>
      </c>
      <c r="F99" s="39" t="s">
        <v>8</v>
      </c>
      <c r="G99" s="39" t="s">
        <v>8</v>
      </c>
      <c r="H99" s="39" t="s">
        <v>8</v>
      </c>
      <c r="I99" s="39" t="s">
        <v>8</v>
      </c>
      <c r="J99" s="29">
        <v>0.0</v>
      </c>
      <c r="K99" s="41" t="s">
        <v>7</v>
      </c>
      <c r="L99" s="41" t="s">
        <v>7</v>
      </c>
      <c r="M99" s="41" t="s">
        <v>7</v>
      </c>
      <c r="N99" s="41" t="s">
        <v>7</v>
      </c>
      <c r="O99" s="41" t="s">
        <v>7</v>
      </c>
      <c r="P99" s="41" t="s">
        <v>7</v>
      </c>
      <c r="Q99" s="41" t="s">
        <v>7</v>
      </c>
      <c r="R99" s="29">
        <v>0.0</v>
      </c>
      <c r="S99" s="41" t="s">
        <v>7</v>
      </c>
      <c r="T99" s="41" t="s">
        <v>7</v>
      </c>
      <c r="U99" s="41" t="s">
        <v>7</v>
      </c>
      <c r="V99" s="41" t="s">
        <v>7</v>
      </c>
      <c r="W99" s="41" t="s">
        <v>7</v>
      </c>
      <c r="X99" s="41" t="s">
        <v>7</v>
      </c>
      <c r="Y99" s="29">
        <v>0.0</v>
      </c>
      <c r="Z99" s="41" t="s">
        <v>7</v>
      </c>
      <c r="AA99" s="41" t="s">
        <v>7</v>
      </c>
      <c r="AB99" s="41" t="s">
        <v>7</v>
      </c>
      <c r="AC99" s="41" t="s">
        <v>7</v>
      </c>
      <c r="AD99" s="41" t="s">
        <v>7</v>
      </c>
      <c r="AE99" s="29">
        <v>0.0</v>
      </c>
      <c r="AF99" s="28" t="s">
        <v>6</v>
      </c>
      <c r="AG99" s="28" t="s">
        <v>6</v>
      </c>
      <c r="AH99" s="28" t="s">
        <v>6</v>
      </c>
      <c r="AI99" s="28" t="s">
        <v>6</v>
      </c>
      <c r="AJ99" s="40" t="s">
        <v>6</v>
      </c>
      <c r="AK99" s="29">
        <v>0.0</v>
      </c>
      <c r="AL99" s="40" t="s">
        <v>6</v>
      </c>
      <c r="AM99" s="40" t="s">
        <v>6</v>
      </c>
      <c r="AN99" s="40" t="s">
        <v>6</v>
      </c>
      <c r="AO99" s="40" t="s">
        <v>6</v>
      </c>
      <c r="AP99" s="40" t="s">
        <v>6</v>
      </c>
      <c r="AQ99" s="40" t="s">
        <v>6</v>
      </c>
      <c r="AR99" s="40" t="s">
        <v>6</v>
      </c>
      <c r="AS99" s="29">
        <v>0.0</v>
      </c>
      <c r="AT99" s="38" t="s">
        <v>10</v>
      </c>
      <c r="AU99" s="38" t="s">
        <v>10</v>
      </c>
      <c r="AV99" s="38" t="s">
        <v>10</v>
      </c>
      <c r="AW99" s="38" t="s">
        <v>10</v>
      </c>
      <c r="AX99" s="38" t="s">
        <v>10</v>
      </c>
      <c r="AY99" s="29">
        <v>0.0</v>
      </c>
      <c r="AZ99" s="34" t="s">
        <v>9</v>
      </c>
      <c r="BA99" s="34" t="s">
        <v>9</v>
      </c>
      <c r="BB99" s="34" t="s">
        <v>9</v>
      </c>
      <c r="BC99" s="34" t="s">
        <v>9</v>
      </c>
      <c r="BD99" s="34" t="s">
        <v>9</v>
      </c>
      <c r="BE99" s="34" t="s">
        <v>9</v>
      </c>
      <c r="BF99" s="34" t="s">
        <v>9</v>
      </c>
      <c r="BG99" s="29">
        <v>0.0</v>
      </c>
      <c r="BH99" s="34" t="s">
        <v>9</v>
      </c>
      <c r="BI99" s="34" t="s">
        <v>9</v>
      </c>
      <c r="BJ99" s="34" t="s">
        <v>9</v>
      </c>
      <c r="BK99" s="34" t="s">
        <v>9</v>
      </c>
      <c r="BL99" s="34" t="s">
        <v>9</v>
      </c>
      <c r="BM99" s="8"/>
      <c r="BN99" s="37">
        <f t="shared" si="57"/>
        <v>51</v>
      </c>
      <c r="BO99" s="37">
        <f t="shared" si="5"/>
        <v>8</v>
      </c>
      <c r="BP99" s="37">
        <f t="shared" ref="BP99:BT99" si="101">COUNTIF($F99:$BM99,BP$1)</f>
        <v>12</v>
      </c>
      <c r="BQ99" s="37">
        <f t="shared" si="101"/>
        <v>18</v>
      </c>
      <c r="BR99" s="37">
        <f t="shared" si="101"/>
        <v>4</v>
      </c>
      <c r="BS99" s="37">
        <f t="shared" si="101"/>
        <v>12</v>
      </c>
      <c r="BT99" s="37">
        <f t="shared" si="101"/>
        <v>5</v>
      </c>
    </row>
    <row r="100">
      <c r="A100" s="23">
        <v>97.0</v>
      </c>
      <c r="B100" s="24">
        <v>50.0</v>
      </c>
      <c r="C100" s="25" t="s">
        <v>59</v>
      </c>
      <c r="D100" s="26" t="s">
        <v>122</v>
      </c>
      <c r="E100" s="27" t="s">
        <v>76</v>
      </c>
      <c r="F100" s="39" t="s">
        <v>8</v>
      </c>
      <c r="G100" s="39" t="s">
        <v>8</v>
      </c>
      <c r="H100" s="39" t="s">
        <v>8</v>
      </c>
      <c r="I100" s="39" t="s">
        <v>8</v>
      </c>
      <c r="J100" s="29">
        <v>0.0</v>
      </c>
      <c r="K100" s="41" t="s">
        <v>7</v>
      </c>
      <c r="L100" s="41" t="s">
        <v>7</v>
      </c>
      <c r="M100" s="41" t="s">
        <v>7</v>
      </c>
      <c r="N100" s="41" t="s">
        <v>7</v>
      </c>
      <c r="O100" s="41" t="s">
        <v>7</v>
      </c>
      <c r="P100" s="41" t="s">
        <v>7</v>
      </c>
      <c r="Q100" s="41" t="s">
        <v>7</v>
      </c>
      <c r="R100" s="29">
        <v>0.0</v>
      </c>
      <c r="S100" s="41" t="s">
        <v>7</v>
      </c>
      <c r="T100" s="41" t="s">
        <v>7</v>
      </c>
      <c r="U100" s="41" t="s">
        <v>7</v>
      </c>
      <c r="V100" s="41" t="s">
        <v>7</v>
      </c>
      <c r="W100" s="41" t="s">
        <v>7</v>
      </c>
      <c r="X100" s="41" t="s">
        <v>7</v>
      </c>
      <c r="Y100" s="29">
        <v>0.0</v>
      </c>
      <c r="Z100" s="41" t="s">
        <v>7</v>
      </c>
      <c r="AA100" s="41" t="s">
        <v>7</v>
      </c>
      <c r="AB100" s="41" t="s">
        <v>7</v>
      </c>
      <c r="AC100" s="41" t="s">
        <v>7</v>
      </c>
      <c r="AD100" s="41" t="s">
        <v>7</v>
      </c>
      <c r="AE100" s="29">
        <v>0.0</v>
      </c>
      <c r="AF100" s="28" t="s">
        <v>6</v>
      </c>
      <c r="AG100" s="28" t="s">
        <v>6</v>
      </c>
      <c r="AH100" s="28" t="s">
        <v>6</v>
      </c>
      <c r="AI100" s="28" t="s">
        <v>6</v>
      </c>
      <c r="AJ100" s="40" t="s">
        <v>6</v>
      </c>
      <c r="AK100" s="40" t="s">
        <v>6</v>
      </c>
      <c r="AL100" s="29">
        <v>0.0</v>
      </c>
      <c r="AM100" s="40" t="s">
        <v>6</v>
      </c>
      <c r="AN100" s="40" t="s">
        <v>6</v>
      </c>
      <c r="AO100" s="40" t="s">
        <v>6</v>
      </c>
      <c r="AP100" s="40" t="s">
        <v>6</v>
      </c>
      <c r="AQ100" s="40" t="s">
        <v>6</v>
      </c>
      <c r="AR100" s="40" t="s">
        <v>6</v>
      </c>
      <c r="AS100" s="29">
        <v>0.0</v>
      </c>
      <c r="AT100" s="38" t="s">
        <v>10</v>
      </c>
      <c r="AU100" s="38" t="s">
        <v>10</v>
      </c>
      <c r="AV100" s="38" t="s">
        <v>10</v>
      </c>
      <c r="AW100" s="38" t="s">
        <v>10</v>
      </c>
      <c r="AX100" s="38" t="s">
        <v>10</v>
      </c>
      <c r="AY100" s="38" t="s">
        <v>10</v>
      </c>
      <c r="AZ100" s="29">
        <v>0.0</v>
      </c>
      <c r="BA100" s="34" t="s">
        <v>9</v>
      </c>
      <c r="BB100" s="34" t="s">
        <v>9</v>
      </c>
      <c r="BC100" s="34" t="s">
        <v>9</v>
      </c>
      <c r="BD100" s="34" t="s">
        <v>9</v>
      </c>
      <c r="BE100" s="34" t="s">
        <v>9</v>
      </c>
      <c r="BF100" s="34" t="s">
        <v>9</v>
      </c>
      <c r="BG100" s="29">
        <v>0.0</v>
      </c>
      <c r="BH100" s="34" t="s">
        <v>9</v>
      </c>
      <c r="BI100" s="34" t="s">
        <v>9</v>
      </c>
      <c r="BJ100" s="34" t="s">
        <v>9</v>
      </c>
      <c r="BK100" s="34" t="s">
        <v>9</v>
      </c>
      <c r="BL100" s="34" t="s">
        <v>9</v>
      </c>
      <c r="BM100" s="8"/>
      <c r="BN100" s="37">
        <f t="shared" si="57"/>
        <v>51</v>
      </c>
      <c r="BO100" s="37">
        <f t="shared" si="5"/>
        <v>8</v>
      </c>
      <c r="BP100" s="37">
        <f t="shared" ref="BP100:BT100" si="102">COUNTIF($F100:$BM100,BP$1)</f>
        <v>12</v>
      </c>
      <c r="BQ100" s="37">
        <f t="shared" si="102"/>
        <v>18</v>
      </c>
      <c r="BR100" s="37">
        <f t="shared" si="102"/>
        <v>4</v>
      </c>
      <c r="BS100" s="37">
        <f t="shared" si="102"/>
        <v>11</v>
      </c>
      <c r="BT100" s="37">
        <f t="shared" si="102"/>
        <v>6</v>
      </c>
    </row>
    <row r="101">
      <c r="A101" s="23">
        <v>98.0</v>
      </c>
      <c r="B101" s="24">
        <v>9.0</v>
      </c>
      <c r="C101" s="25" t="s">
        <v>59</v>
      </c>
      <c r="D101" s="26" t="s">
        <v>123</v>
      </c>
      <c r="E101" s="27" t="s">
        <v>80</v>
      </c>
      <c r="F101" s="39" t="s">
        <v>8</v>
      </c>
      <c r="G101" s="39" t="s">
        <v>8</v>
      </c>
      <c r="H101" s="39" t="s">
        <v>8</v>
      </c>
      <c r="I101" s="29">
        <v>0.0</v>
      </c>
      <c r="J101" s="41" t="s">
        <v>7</v>
      </c>
      <c r="K101" s="41" t="s">
        <v>7</v>
      </c>
      <c r="L101" s="41" t="s">
        <v>7</v>
      </c>
      <c r="M101" s="41" t="s">
        <v>7</v>
      </c>
      <c r="N101" s="41" t="s">
        <v>7</v>
      </c>
      <c r="O101" s="41" t="s">
        <v>7</v>
      </c>
      <c r="P101" s="41" t="s">
        <v>7</v>
      </c>
      <c r="Q101" s="29">
        <v>0.0</v>
      </c>
      <c r="R101" s="41" t="s">
        <v>7</v>
      </c>
      <c r="S101" s="32" t="s">
        <v>15</v>
      </c>
      <c r="T101" s="41" t="s">
        <v>7</v>
      </c>
      <c r="U101" s="41" t="s">
        <v>7</v>
      </c>
      <c r="V101" s="41" t="s">
        <v>7</v>
      </c>
      <c r="W101" s="41" t="s">
        <v>7</v>
      </c>
      <c r="X101" s="29">
        <v>0.0</v>
      </c>
      <c r="Y101" s="41" t="s">
        <v>7</v>
      </c>
      <c r="Z101" s="41" t="s">
        <v>7</v>
      </c>
      <c r="AA101" s="41" t="s">
        <v>7</v>
      </c>
      <c r="AB101" s="41" t="s">
        <v>7</v>
      </c>
      <c r="AC101" s="41" t="s">
        <v>7</v>
      </c>
      <c r="AD101" s="29">
        <v>0.0</v>
      </c>
      <c r="AE101" s="28" t="s">
        <v>6</v>
      </c>
      <c r="AF101" s="28" t="s">
        <v>6</v>
      </c>
      <c r="AG101" s="28" t="s">
        <v>6</v>
      </c>
      <c r="AH101" s="28" t="s">
        <v>6</v>
      </c>
      <c r="AI101" s="28" t="s">
        <v>6</v>
      </c>
      <c r="AJ101" s="40" t="s">
        <v>6</v>
      </c>
      <c r="AK101" s="40" t="s">
        <v>6</v>
      </c>
      <c r="AL101" s="29">
        <v>0.0</v>
      </c>
      <c r="AM101" s="40" t="s">
        <v>6</v>
      </c>
      <c r="AN101" s="40" t="s">
        <v>6</v>
      </c>
      <c r="AO101" s="40" t="s">
        <v>6</v>
      </c>
      <c r="AP101" s="40" t="s">
        <v>6</v>
      </c>
      <c r="AQ101" s="40" t="s">
        <v>6</v>
      </c>
      <c r="AR101" s="29">
        <v>0.0</v>
      </c>
      <c r="AS101" s="38" t="s">
        <v>10</v>
      </c>
      <c r="AT101" s="38" t="s">
        <v>10</v>
      </c>
      <c r="AU101" s="38" t="s">
        <v>10</v>
      </c>
      <c r="AV101" s="38" t="s">
        <v>10</v>
      </c>
      <c r="AW101" s="38" t="s">
        <v>10</v>
      </c>
      <c r="AX101" s="38" t="s">
        <v>10</v>
      </c>
      <c r="AY101" s="38" t="s">
        <v>10</v>
      </c>
      <c r="AZ101" s="29">
        <v>0.0</v>
      </c>
      <c r="BA101" s="34" t="s">
        <v>9</v>
      </c>
      <c r="BB101" s="34" t="s">
        <v>9</v>
      </c>
      <c r="BC101" s="34" t="s">
        <v>9</v>
      </c>
      <c r="BD101" s="34" t="s">
        <v>9</v>
      </c>
      <c r="BE101" s="34" t="s">
        <v>9</v>
      </c>
      <c r="BF101" s="29">
        <v>0.0</v>
      </c>
      <c r="BG101" s="34" t="s">
        <v>9</v>
      </c>
      <c r="BH101" s="34" t="s">
        <v>9</v>
      </c>
      <c r="BI101" s="34" t="s">
        <v>9</v>
      </c>
      <c r="BJ101" s="34" t="s">
        <v>9</v>
      </c>
      <c r="BK101" s="34" t="s">
        <v>9</v>
      </c>
      <c r="BL101" s="34" t="s">
        <v>9</v>
      </c>
      <c r="BM101" s="8"/>
      <c r="BN101" s="37">
        <f t="shared" si="57"/>
        <v>50</v>
      </c>
      <c r="BO101" s="37">
        <f t="shared" si="5"/>
        <v>8</v>
      </c>
      <c r="BP101" s="37">
        <f t="shared" ref="BP101:BT101" si="103">COUNTIF($F101:$BM101,BP$1)</f>
        <v>12</v>
      </c>
      <c r="BQ101" s="37">
        <f t="shared" si="103"/>
        <v>17</v>
      </c>
      <c r="BR101" s="37">
        <f t="shared" si="103"/>
        <v>3</v>
      </c>
      <c r="BS101" s="37">
        <f t="shared" si="103"/>
        <v>11</v>
      </c>
      <c r="BT101" s="37">
        <f t="shared" si="103"/>
        <v>7</v>
      </c>
    </row>
    <row r="102">
      <c r="A102" s="23">
        <v>99.0</v>
      </c>
      <c r="B102" s="24">
        <v>51.0</v>
      </c>
      <c r="C102" s="25" t="s">
        <v>64</v>
      </c>
      <c r="D102" s="26" t="s">
        <v>124</v>
      </c>
      <c r="E102" s="27" t="s">
        <v>76</v>
      </c>
      <c r="F102" s="41" t="s">
        <v>7</v>
      </c>
      <c r="G102" s="41" t="s">
        <v>7</v>
      </c>
      <c r="H102" s="41" t="s">
        <v>7</v>
      </c>
      <c r="I102" s="29">
        <v>0.0</v>
      </c>
      <c r="J102" s="41" t="s">
        <v>7</v>
      </c>
      <c r="K102" s="41" t="s">
        <v>7</v>
      </c>
      <c r="L102" s="41" t="s">
        <v>7</v>
      </c>
      <c r="M102" s="31"/>
      <c r="N102" s="31"/>
      <c r="O102" s="31"/>
      <c r="P102" s="31"/>
      <c r="Q102" s="29">
        <v>0.0</v>
      </c>
      <c r="R102" s="32" t="s">
        <v>15</v>
      </c>
      <c r="S102" s="32" t="s">
        <v>15</v>
      </c>
      <c r="T102" s="32" t="s">
        <v>15</v>
      </c>
      <c r="U102" s="41" t="s">
        <v>7</v>
      </c>
      <c r="V102" s="41" t="s">
        <v>7</v>
      </c>
      <c r="W102" s="41" t="s">
        <v>7</v>
      </c>
      <c r="X102" s="29">
        <v>0.0</v>
      </c>
      <c r="Y102" s="28" t="s">
        <v>6</v>
      </c>
      <c r="Z102" s="28" t="s">
        <v>6</v>
      </c>
      <c r="AA102" s="28" t="s">
        <v>6</v>
      </c>
      <c r="AB102" s="28" t="s">
        <v>6</v>
      </c>
      <c r="AC102" s="28" t="s">
        <v>6</v>
      </c>
      <c r="AD102" s="29">
        <v>0.0</v>
      </c>
      <c r="AE102" s="28" t="s">
        <v>6</v>
      </c>
      <c r="AF102" s="28" t="s">
        <v>6</v>
      </c>
      <c r="AG102" s="28" t="s">
        <v>6</v>
      </c>
      <c r="AH102" s="28" t="s">
        <v>6</v>
      </c>
      <c r="AI102" s="28" t="s">
        <v>6</v>
      </c>
      <c r="AJ102" s="40" t="s">
        <v>6</v>
      </c>
      <c r="AK102" s="40" t="s">
        <v>6</v>
      </c>
      <c r="AL102" s="29">
        <v>0.0</v>
      </c>
      <c r="AM102" s="38" t="s">
        <v>10</v>
      </c>
      <c r="AN102" s="38" t="s">
        <v>10</v>
      </c>
      <c r="AO102" s="38" t="s">
        <v>10</v>
      </c>
      <c r="AP102" s="38" t="s">
        <v>10</v>
      </c>
      <c r="AQ102" s="38" t="s">
        <v>10</v>
      </c>
      <c r="AR102" s="38" t="s">
        <v>10</v>
      </c>
      <c r="AS102" s="29">
        <v>0.0</v>
      </c>
      <c r="AT102" s="34" t="s">
        <v>9</v>
      </c>
      <c r="AU102" s="34" t="s">
        <v>9</v>
      </c>
      <c r="AV102" s="34" t="s">
        <v>9</v>
      </c>
      <c r="AW102" s="34" t="s">
        <v>9</v>
      </c>
      <c r="AX102" s="34" t="s">
        <v>9</v>
      </c>
      <c r="AY102" s="34" t="s">
        <v>9</v>
      </c>
      <c r="AZ102" s="29">
        <v>0.0</v>
      </c>
      <c r="BA102" s="34" t="s">
        <v>9</v>
      </c>
      <c r="BB102" s="34" t="s">
        <v>9</v>
      </c>
      <c r="BC102" s="34" t="s">
        <v>9</v>
      </c>
      <c r="BD102" s="34" t="s">
        <v>9</v>
      </c>
      <c r="BE102" s="34" t="s">
        <v>9</v>
      </c>
      <c r="BF102" s="34" t="s">
        <v>9</v>
      </c>
      <c r="BG102" s="34" t="s">
        <v>9</v>
      </c>
      <c r="BH102" s="29">
        <v>0.0</v>
      </c>
      <c r="BI102" s="35" t="s">
        <v>8</v>
      </c>
      <c r="BJ102" s="35" t="s">
        <v>8</v>
      </c>
      <c r="BK102" s="35" t="s">
        <v>8</v>
      </c>
      <c r="BL102" s="35" t="s">
        <v>8</v>
      </c>
      <c r="BM102" s="8"/>
      <c r="BN102" s="37">
        <f t="shared" si="57"/>
        <v>44</v>
      </c>
      <c r="BO102" s="37">
        <f t="shared" si="5"/>
        <v>8</v>
      </c>
      <c r="BP102" s="37">
        <f t="shared" ref="BP102:BT102" si="104">COUNTIF($F102:$BM102,BP$1)</f>
        <v>12</v>
      </c>
      <c r="BQ102" s="37">
        <f t="shared" si="104"/>
        <v>9</v>
      </c>
      <c r="BR102" s="37">
        <f t="shared" si="104"/>
        <v>4</v>
      </c>
      <c r="BS102" s="37">
        <f t="shared" si="104"/>
        <v>13</v>
      </c>
      <c r="BT102" s="37">
        <f t="shared" si="104"/>
        <v>6</v>
      </c>
    </row>
    <row r="103">
      <c r="A103" s="23">
        <v>100.0</v>
      </c>
      <c r="B103" s="24">
        <v>52.0</v>
      </c>
      <c r="C103" s="25" t="s">
        <v>64</v>
      </c>
      <c r="D103" s="26" t="s">
        <v>125</v>
      </c>
      <c r="E103" s="27" t="s">
        <v>76</v>
      </c>
      <c r="F103" s="41" t="s">
        <v>7</v>
      </c>
      <c r="G103" s="41" t="s">
        <v>7</v>
      </c>
      <c r="H103" s="41" t="s">
        <v>7</v>
      </c>
      <c r="I103" s="29">
        <v>0.0</v>
      </c>
      <c r="J103" s="41" t="s">
        <v>7</v>
      </c>
      <c r="K103" s="41" t="s">
        <v>7</v>
      </c>
      <c r="L103" s="41" t="s">
        <v>7</v>
      </c>
      <c r="M103" s="41" t="s">
        <v>7</v>
      </c>
      <c r="N103" s="41" t="s">
        <v>7</v>
      </c>
      <c r="O103" s="41" t="s">
        <v>7</v>
      </c>
      <c r="P103" s="31"/>
      <c r="Q103" s="29">
        <v>0.0</v>
      </c>
      <c r="R103" s="41" t="s">
        <v>7</v>
      </c>
      <c r="S103" s="41" t="s">
        <v>7</v>
      </c>
      <c r="T103" s="41" t="s">
        <v>7</v>
      </c>
      <c r="U103" s="41" t="s">
        <v>7</v>
      </c>
      <c r="V103" s="41" t="s">
        <v>7</v>
      </c>
      <c r="W103" s="29">
        <v>0.0</v>
      </c>
      <c r="X103" s="28" t="s">
        <v>6</v>
      </c>
      <c r="Y103" s="28" t="s">
        <v>6</v>
      </c>
      <c r="Z103" s="28" t="s">
        <v>6</v>
      </c>
      <c r="AA103" s="28" t="s">
        <v>6</v>
      </c>
      <c r="AB103" s="28" t="s">
        <v>6</v>
      </c>
      <c r="AC103" s="28" t="s">
        <v>6</v>
      </c>
      <c r="AD103" s="28" t="s">
        <v>6</v>
      </c>
      <c r="AE103" s="29">
        <v>0.0</v>
      </c>
      <c r="AF103" s="28" t="s">
        <v>6</v>
      </c>
      <c r="AG103" s="28" t="s">
        <v>6</v>
      </c>
      <c r="AH103" s="28" t="s">
        <v>6</v>
      </c>
      <c r="AI103" s="28" t="s">
        <v>6</v>
      </c>
      <c r="AJ103" s="40" t="s">
        <v>6</v>
      </c>
      <c r="AK103" s="29">
        <v>0.0</v>
      </c>
      <c r="AL103" s="38" t="s">
        <v>10</v>
      </c>
      <c r="AM103" s="38" t="s">
        <v>10</v>
      </c>
      <c r="AN103" s="38" t="s">
        <v>10</v>
      </c>
      <c r="AO103" s="38" t="s">
        <v>10</v>
      </c>
      <c r="AP103" s="38" t="s">
        <v>10</v>
      </c>
      <c r="AQ103" s="38" t="s">
        <v>10</v>
      </c>
      <c r="AR103" s="29">
        <v>0.0</v>
      </c>
      <c r="AS103" s="34" t="s">
        <v>9</v>
      </c>
      <c r="AT103" s="34" t="s">
        <v>9</v>
      </c>
      <c r="AU103" s="34" t="s">
        <v>9</v>
      </c>
      <c r="AV103" s="34" t="s">
        <v>9</v>
      </c>
      <c r="AW103" s="34" t="s">
        <v>9</v>
      </c>
      <c r="AX103" s="34" t="s">
        <v>9</v>
      </c>
      <c r="AY103" s="34" t="s">
        <v>9</v>
      </c>
      <c r="AZ103" s="29">
        <v>0.0</v>
      </c>
      <c r="BA103" s="34" t="s">
        <v>9</v>
      </c>
      <c r="BB103" s="34" t="s">
        <v>9</v>
      </c>
      <c r="BC103" s="34" t="s">
        <v>9</v>
      </c>
      <c r="BD103" s="34" t="s">
        <v>9</v>
      </c>
      <c r="BE103" s="34" t="s">
        <v>9</v>
      </c>
      <c r="BF103" s="34" t="s">
        <v>9</v>
      </c>
      <c r="BG103" s="34" t="s">
        <v>9</v>
      </c>
      <c r="BH103" s="29">
        <v>0.0</v>
      </c>
      <c r="BI103" s="35" t="s">
        <v>8</v>
      </c>
      <c r="BJ103" s="35" t="s">
        <v>8</v>
      </c>
      <c r="BK103" s="35" t="s">
        <v>8</v>
      </c>
      <c r="BL103" s="35" t="s">
        <v>8</v>
      </c>
      <c r="BM103" s="8"/>
      <c r="BN103" s="37">
        <f t="shared" si="57"/>
        <v>50</v>
      </c>
      <c r="BO103" s="37">
        <f t="shared" si="5"/>
        <v>8</v>
      </c>
      <c r="BP103" s="37">
        <f t="shared" ref="BP103:BT103" si="105">COUNTIF($F103:$BM103,BP$1)</f>
        <v>12</v>
      </c>
      <c r="BQ103" s="37">
        <f t="shared" si="105"/>
        <v>14</v>
      </c>
      <c r="BR103" s="37">
        <f t="shared" si="105"/>
        <v>4</v>
      </c>
      <c r="BS103" s="37">
        <f t="shared" si="105"/>
        <v>14</v>
      </c>
      <c r="BT103" s="37">
        <f t="shared" si="105"/>
        <v>6</v>
      </c>
    </row>
    <row r="104">
      <c r="A104" s="23">
        <v>101.0</v>
      </c>
      <c r="B104" s="24">
        <v>53.0</v>
      </c>
      <c r="C104" s="25" t="s">
        <v>64</v>
      </c>
      <c r="D104" s="26" t="s">
        <v>126</v>
      </c>
      <c r="E104" s="27" t="s">
        <v>76</v>
      </c>
      <c r="F104" s="41" t="s">
        <v>7</v>
      </c>
      <c r="G104" s="41" t="s">
        <v>7</v>
      </c>
      <c r="H104" s="41" t="s">
        <v>7</v>
      </c>
      <c r="I104" s="41" t="s">
        <v>7</v>
      </c>
      <c r="J104" s="29">
        <v>0.0</v>
      </c>
      <c r="K104" s="41" t="s">
        <v>7</v>
      </c>
      <c r="L104" s="41" t="s">
        <v>7</v>
      </c>
      <c r="M104" s="41" t="s">
        <v>7</v>
      </c>
      <c r="N104" s="31"/>
      <c r="O104" s="31"/>
      <c r="P104" s="31"/>
      <c r="Q104" s="29">
        <v>0.0</v>
      </c>
      <c r="R104" s="32" t="s">
        <v>15</v>
      </c>
      <c r="S104" s="32" t="s">
        <v>15</v>
      </c>
      <c r="T104" s="32" t="s">
        <v>15</v>
      </c>
      <c r="U104" s="32" t="s">
        <v>15</v>
      </c>
      <c r="V104" s="41" t="s">
        <v>7</v>
      </c>
      <c r="W104" s="41" t="s">
        <v>7</v>
      </c>
      <c r="X104" s="29">
        <v>0.0</v>
      </c>
      <c r="Y104" s="28" t="s">
        <v>6</v>
      </c>
      <c r="Z104" s="28" t="s">
        <v>6</v>
      </c>
      <c r="AA104" s="28" t="s">
        <v>6</v>
      </c>
      <c r="AB104" s="28" t="s">
        <v>6</v>
      </c>
      <c r="AC104" s="28" t="s">
        <v>6</v>
      </c>
      <c r="AD104" s="29">
        <v>0.0</v>
      </c>
      <c r="AE104" s="28" t="s">
        <v>6</v>
      </c>
      <c r="AF104" s="28" t="s">
        <v>6</v>
      </c>
      <c r="AG104" s="28" t="s">
        <v>6</v>
      </c>
      <c r="AH104" s="28" t="s">
        <v>6</v>
      </c>
      <c r="AI104" s="28" t="s">
        <v>6</v>
      </c>
      <c r="AJ104" s="40" t="s">
        <v>6</v>
      </c>
      <c r="AK104" s="40" t="s">
        <v>6</v>
      </c>
      <c r="AL104" s="29">
        <v>0.0</v>
      </c>
      <c r="AM104" s="38" t="s">
        <v>10</v>
      </c>
      <c r="AN104" s="38" t="s">
        <v>10</v>
      </c>
      <c r="AO104" s="38" t="s">
        <v>10</v>
      </c>
      <c r="AP104" s="38" t="s">
        <v>10</v>
      </c>
      <c r="AQ104" s="38" t="s">
        <v>10</v>
      </c>
      <c r="AR104" s="29">
        <v>0.0</v>
      </c>
      <c r="AS104" s="34" t="s">
        <v>9</v>
      </c>
      <c r="AT104" s="34" t="s">
        <v>9</v>
      </c>
      <c r="AU104" s="34" t="s">
        <v>9</v>
      </c>
      <c r="AV104" s="34" t="s">
        <v>9</v>
      </c>
      <c r="AW104" s="34" t="s">
        <v>9</v>
      </c>
      <c r="AX104" s="34" t="s">
        <v>9</v>
      </c>
      <c r="AY104" s="34" t="s">
        <v>9</v>
      </c>
      <c r="AZ104" s="29">
        <v>0.0</v>
      </c>
      <c r="BA104" s="34" t="s">
        <v>9</v>
      </c>
      <c r="BB104" s="34" t="s">
        <v>9</v>
      </c>
      <c r="BC104" s="34" t="s">
        <v>9</v>
      </c>
      <c r="BD104" s="34" t="s">
        <v>9</v>
      </c>
      <c r="BE104" s="34" t="s">
        <v>9</v>
      </c>
      <c r="BF104" s="34" t="s">
        <v>9</v>
      </c>
      <c r="BG104" s="34" t="s">
        <v>9</v>
      </c>
      <c r="BH104" s="29">
        <v>0.0</v>
      </c>
      <c r="BI104" s="35" t="s">
        <v>8</v>
      </c>
      <c r="BJ104" s="35" t="s">
        <v>8</v>
      </c>
      <c r="BK104" s="35" t="s">
        <v>8</v>
      </c>
      <c r="BL104" s="35" t="s">
        <v>8</v>
      </c>
      <c r="BM104" s="8"/>
      <c r="BN104" s="37">
        <f t="shared" si="57"/>
        <v>44</v>
      </c>
      <c r="BO104" s="37">
        <f t="shared" si="5"/>
        <v>8</v>
      </c>
      <c r="BP104" s="37">
        <f t="shared" ref="BP104:BT104" si="106">COUNTIF($F104:$BM104,BP$1)</f>
        <v>12</v>
      </c>
      <c r="BQ104" s="37">
        <f t="shared" si="106"/>
        <v>9</v>
      </c>
      <c r="BR104" s="37">
        <f t="shared" si="106"/>
        <v>4</v>
      </c>
      <c r="BS104" s="37">
        <f t="shared" si="106"/>
        <v>14</v>
      </c>
      <c r="BT104" s="37">
        <f t="shared" si="106"/>
        <v>5</v>
      </c>
    </row>
    <row r="105">
      <c r="A105" s="23">
        <v>102.0</v>
      </c>
      <c r="B105" s="24">
        <v>54.0</v>
      </c>
      <c r="C105" s="25" t="s">
        <v>64</v>
      </c>
      <c r="D105" s="26" t="s">
        <v>127</v>
      </c>
      <c r="E105" s="27" t="s">
        <v>76</v>
      </c>
      <c r="F105" s="41" t="s">
        <v>7</v>
      </c>
      <c r="G105" s="41" t="s">
        <v>7</v>
      </c>
      <c r="H105" s="41" t="s">
        <v>7</v>
      </c>
      <c r="I105" s="41" t="s">
        <v>7</v>
      </c>
      <c r="J105" s="29">
        <v>0.0</v>
      </c>
      <c r="K105" s="41" t="s">
        <v>7</v>
      </c>
      <c r="L105" s="41" t="s">
        <v>7</v>
      </c>
      <c r="M105" s="41" t="s">
        <v>7</v>
      </c>
      <c r="N105" s="41" t="s">
        <v>7</v>
      </c>
      <c r="O105" s="41" t="s">
        <v>7</v>
      </c>
      <c r="P105" s="31"/>
      <c r="Q105" s="29">
        <v>0.0</v>
      </c>
      <c r="R105" s="32" t="s">
        <v>15</v>
      </c>
      <c r="S105" s="32" t="s">
        <v>15</v>
      </c>
      <c r="T105" s="32" t="s">
        <v>15</v>
      </c>
      <c r="U105" s="32" t="s">
        <v>15</v>
      </c>
      <c r="V105" s="32" t="s">
        <v>15</v>
      </c>
      <c r="W105" s="29">
        <v>0.0</v>
      </c>
      <c r="X105" s="28" t="s">
        <v>6</v>
      </c>
      <c r="Y105" s="28" t="s">
        <v>6</v>
      </c>
      <c r="Z105" s="28" t="s">
        <v>6</v>
      </c>
      <c r="AA105" s="28" t="s">
        <v>6</v>
      </c>
      <c r="AB105" s="28" t="s">
        <v>6</v>
      </c>
      <c r="AC105" s="28" t="s">
        <v>6</v>
      </c>
      <c r="AD105" s="29">
        <v>0.0</v>
      </c>
      <c r="AE105" s="28" t="s">
        <v>6</v>
      </c>
      <c r="AF105" s="28" t="s">
        <v>6</v>
      </c>
      <c r="AG105" s="28" t="s">
        <v>6</v>
      </c>
      <c r="AH105" s="28" t="s">
        <v>6</v>
      </c>
      <c r="AI105" s="28" t="s">
        <v>6</v>
      </c>
      <c r="AJ105" s="40" t="s">
        <v>6</v>
      </c>
      <c r="AK105" s="40" t="s">
        <v>6</v>
      </c>
      <c r="AL105" s="29">
        <v>0.0</v>
      </c>
      <c r="AM105" s="38" t="s">
        <v>10</v>
      </c>
      <c r="AN105" s="38" t="s">
        <v>10</v>
      </c>
      <c r="AO105" s="38" t="s">
        <v>10</v>
      </c>
      <c r="AP105" s="38" t="s">
        <v>10</v>
      </c>
      <c r="AQ105" s="38" t="s">
        <v>10</v>
      </c>
      <c r="AR105" s="29">
        <v>0.0</v>
      </c>
      <c r="AS105" s="34" t="s">
        <v>9</v>
      </c>
      <c r="AT105" s="34" t="s">
        <v>9</v>
      </c>
      <c r="AU105" s="34" t="s">
        <v>9</v>
      </c>
      <c r="AV105" s="34" t="s">
        <v>9</v>
      </c>
      <c r="AW105" s="34" t="s">
        <v>9</v>
      </c>
      <c r="AX105" s="34" t="s">
        <v>9</v>
      </c>
      <c r="AY105" s="34" t="s">
        <v>9</v>
      </c>
      <c r="AZ105" s="29">
        <v>0.0</v>
      </c>
      <c r="BA105" s="34" t="s">
        <v>9</v>
      </c>
      <c r="BB105" s="34" t="s">
        <v>9</v>
      </c>
      <c r="BC105" s="34" t="s">
        <v>9</v>
      </c>
      <c r="BD105" s="34" t="s">
        <v>9</v>
      </c>
      <c r="BE105" s="34" t="s">
        <v>9</v>
      </c>
      <c r="BF105" s="34" t="s">
        <v>9</v>
      </c>
      <c r="BG105" s="34" t="s">
        <v>9</v>
      </c>
      <c r="BH105" s="29">
        <v>0.0</v>
      </c>
      <c r="BI105" s="35" t="s">
        <v>8</v>
      </c>
      <c r="BJ105" s="35" t="s">
        <v>8</v>
      </c>
      <c r="BK105" s="35" t="s">
        <v>8</v>
      </c>
      <c r="BL105" s="35" t="s">
        <v>8</v>
      </c>
      <c r="BM105" s="8"/>
      <c r="BN105" s="37">
        <f t="shared" si="57"/>
        <v>45</v>
      </c>
      <c r="BO105" s="37">
        <f t="shared" si="5"/>
        <v>8</v>
      </c>
      <c r="BP105" s="37">
        <f t="shared" ref="BP105:BT105" si="107">COUNTIF($F105:$BM105,BP$1)</f>
        <v>13</v>
      </c>
      <c r="BQ105" s="37">
        <f t="shared" si="107"/>
        <v>9</v>
      </c>
      <c r="BR105" s="37">
        <f t="shared" si="107"/>
        <v>4</v>
      </c>
      <c r="BS105" s="37">
        <f t="shared" si="107"/>
        <v>14</v>
      </c>
      <c r="BT105" s="37">
        <f t="shared" si="107"/>
        <v>5</v>
      </c>
    </row>
    <row r="106">
      <c r="A106" s="23">
        <v>103.0</v>
      </c>
      <c r="B106" s="24">
        <v>10.0</v>
      </c>
      <c r="C106" s="25" t="s">
        <v>64</v>
      </c>
      <c r="D106" s="26" t="s">
        <v>128</v>
      </c>
      <c r="E106" s="27" t="s">
        <v>80</v>
      </c>
      <c r="F106" s="41" t="s">
        <v>7</v>
      </c>
      <c r="G106" s="41" t="s">
        <v>7</v>
      </c>
      <c r="H106" s="41" t="s">
        <v>7</v>
      </c>
      <c r="I106" s="41" t="s">
        <v>7</v>
      </c>
      <c r="J106" s="29">
        <v>0.0</v>
      </c>
      <c r="K106" s="41" t="s">
        <v>7</v>
      </c>
      <c r="L106" s="41" t="s">
        <v>7</v>
      </c>
      <c r="M106" s="41" t="s">
        <v>7</v>
      </c>
      <c r="N106" s="41" t="s">
        <v>7</v>
      </c>
      <c r="O106" s="41" t="s">
        <v>7</v>
      </c>
      <c r="P106" s="29">
        <v>0.0</v>
      </c>
      <c r="Q106" s="41" t="s">
        <v>7</v>
      </c>
      <c r="R106" s="41" t="s">
        <v>7</v>
      </c>
      <c r="S106" s="41" t="s">
        <v>7</v>
      </c>
      <c r="T106" s="41" t="s">
        <v>7</v>
      </c>
      <c r="U106" s="41" t="s">
        <v>7</v>
      </c>
      <c r="V106" s="41" t="s">
        <v>7</v>
      </c>
      <c r="W106" s="29">
        <v>0.0</v>
      </c>
      <c r="X106" s="28" t="s">
        <v>6</v>
      </c>
      <c r="Y106" s="28" t="s">
        <v>6</v>
      </c>
      <c r="Z106" s="28" t="s">
        <v>6</v>
      </c>
      <c r="AA106" s="28" t="s">
        <v>6</v>
      </c>
      <c r="AB106" s="28" t="s">
        <v>6</v>
      </c>
      <c r="AC106" s="28" t="s">
        <v>6</v>
      </c>
      <c r="AD106" s="28" t="s">
        <v>6</v>
      </c>
      <c r="AE106" s="29">
        <v>0.0</v>
      </c>
      <c r="AF106" s="28" t="s">
        <v>6</v>
      </c>
      <c r="AG106" s="28" t="s">
        <v>6</v>
      </c>
      <c r="AH106" s="28" t="s">
        <v>6</v>
      </c>
      <c r="AI106" s="28" t="s">
        <v>6</v>
      </c>
      <c r="AJ106" s="40" t="s">
        <v>6</v>
      </c>
      <c r="AK106" s="29">
        <v>0.0</v>
      </c>
      <c r="AL106" s="38" t="s">
        <v>10</v>
      </c>
      <c r="AM106" s="38" t="s">
        <v>10</v>
      </c>
      <c r="AN106" s="38" t="s">
        <v>10</v>
      </c>
      <c r="AO106" s="38" t="s">
        <v>10</v>
      </c>
      <c r="AP106" s="38" t="s">
        <v>10</v>
      </c>
      <c r="AQ106" s="38" t="s">
        <v>10</v>
      </c>
      <c r="AR106" s="38" t="s">
        <v>10</v>
      </c>
      <c r="AS106" s="29">
        <v>0.0</v>
      </c>
      <c r="AT106" s="34" t="s">
        <v>9</v>
      </c>
      <c r="AU106" s="34" t="s">
        <v>9</v>
      </c>
      <c r="AV106" s="34" t="s">
        <v>9</v>
      </c>
      <c r="AW106" s="34" t="s">
        <v>9</v>
      </c>
      <c r="AX106" s="34" t="s">
        <v>9</v>
      </c>
      <c r="AY106" s="29">
        <v>0.0</v>
      </c>
      <c r="AZ106" s="34" t="s">
        <v>9</v>
      </c>
      <c r="BA106" s="34" t="s">
        <v>9</v>
      </c>
      <c r="BB106" s="34" t="s">
        <v>9</v>
      </c>
      <c r="BC106" s="34" t="s">
        <v>9</v>
      </c>
      <c r="BD106" s="34" t="s">
        <v>9</v>
      </c>
      <c r="BE106" s="34" t="s">
        <v>9</v>
      </c>
      <c r="BF106" s="34" t="s">
        <v>9</v>
      </c>
      <c r="BG106" s="29">
        <v>0.0</v>
      </c>
      <c r="BH106" s="35" t="s">
        <v>8</v>
      </c>
      <c r="BI106" s="35" t="s">
        <v>8</v>
      </c>
      <c r="BJ106" s="35" t="s">
        <v>8</v>
      </c>
      <c r="BK106" s="35" t="s">
        <v>8</v>
      </c>
      <c r="BL106" s="35" t="s">
        <v>8</v>
      </c>
      <c r="BM106" s="8"/>
      <c r="BN106" s="37">
        <f t="shared" si="57"/>
        <v>51</v>
      </c>
      <c r="BO106" s="37">
        <f t="shared" si="5"/>
        <v>8</v>
      </c>
      <c r="BP106" s="37">
        <f t="shared" ref="BP106:BT106" si="108">COUNTIF($F106:$BM106,BP$1)</f>
        <v>12</v>
      </c>
      <c r="BQ106" s="37">
        <f t="shared" si="108"/>
        <v>15</v>
      </c>
      <c r="BR106" s="37">
        <f t="shared" si="108"/>
        <v>5</v>
      </c>
      <c r="BS106" s="37">
        <f t="shared" si="108"/>
        <v>12</v>
      </c>
      <c r="BT106" s="37">
        <f t="shared" si="108"/>
        <v>7</v>
      </c>
    </row>
    <row r="107">
      <c r="A107" s="23">
        <v>104.0</v>
      </c>
      <c r="B107" s="24">
        <v>55.0</v>
      </c>
      <c r="C107" s="25" t="s">
        <v>68</v>
      </c>
      <c r="D107" s="26" t="s">
        <v>129</v>
      </c>
      <c r="E107" s="27" t="s">
        <v>76</v>
      </c>
      <c r="F107" s="41" t="s">
        <v>7</v>
      </c>
      <c r="G107" s="41" t="s">
        <v>7</v>
      </c>
      <c r="H107" s="41" t="s">
        <v>7</v>
      </c>
      <c r="I107" s="29">
        <v>0.0</v>
      </c>
      <c r="J107" s="41" t="s">
        <v>7</v>
      </c>
      <c r="K107" s="41" t="s">
        <v>7</v>
      </c>
      <c r="L107" s="41" t="s">
        <v>7</v>
      </c>
      <c r="M107" s="41" t="s">
        <v>7</v>
      </c>
      <c r="N107" s="41" t="s">
        <v>7</v>
      </c>
      <c r="O107" s="41" t="s">
        <v>7</v>
      </c>
      <c r="P107" s="31"/>
      <c r="Q107" s="29">
        <v>0.0</v>
      </c>
      <c r="R107" s="28" t="s">
        <v>6</v>
      </c>
      <c r="S107" s="28" t="s">
        <v>6</v>
      </c>
      <c r="T107" s="28" t="s">
        <v>6</v>
      </c>
      <c r="U107" s="28" t="s">
        <v>6</v>
      </c>
      <c r="V107" s="28" t="s">
        <v>6</v>
      </c>
      <c r="W107" s="29">
        <v>0.0</v>
      </c>
      <c r="X107" s="28" t="s">
        <v>6</v>
      </c>
      <c r="Y107" s="28" t="s">
        <v>6</v>
      </c>
      <c r="Z107" s="28" t="s">
        <v>6</v>
      </c>
      <c r="AA107" s="28" t="s">
        <v>6</v>
      </c>
      <c r="AB107" s="28" t="s">
        <v>6</v>
      </c>
      <c r="AC107" s="28" t="s">
        <v>6</v>
      </c>
      <c r="AD107" s="28" t="s">
        <v>6</v>
      </c>
      <c r="AE107" s="29">
        <v>0.0</v>
      </c>
      <c r="AF107" s="30" t="s">
        <v>10</v>
      </c>
      <c r="AG107" s="30" t="s">
        <v>10</v>
      </c>
      <c r="AH107" s="30" t="s">
        <v>10</v>
      </c>
      <c r="AI107" s="30" t="s">
        <v>10</v>
      </c>
      <c r="AJ107" s="38" t="s">
        <v>10</v>
      </c>
      <c r="AK107" s="29">
        <v>0.0</v>
      </c>
      <c r="AL107" s="34" t="s">
        <v>9</v>
      </c>
      <c r="AM107" s="34" t="s">
        <v>9</v>
      </c>
      <c r="AN107" s="34" t="s">
        <v>9</v>
      </c>
      <c r="AO107" s="34" t="s">
        <v>9</v>
      </c>
      <c r="AP107" s="34" t="s">
        <v>9</v>
      </c>
      <c r="AQ107" s="34" t="s">
        <v>9</v>
      </c>
      <c r="AR107" s="34" t="s">
        <v>9</v>
      </c>
      <c r="AS107" s="29">
        <v>0.0</v>
      </c>
      <c r="AT107" s="34" t="s">
        <v>9</v>
      </c>
      <c r="AU107" s="34" t="s">
        <v>9</v>
      </c>
      <c r="AV107" s="34" t="s">
        <v>9</v>
      </c>
      <c r="AW107" s="34" t="s">
        <v>9</v>
      </c>
      <c r="AX107" s="34" t="s">
        <v>9</v>
      </c>
      <c r="AY107" s="34" t="s">
        <v>9</v>
      </c>
      <c r="AZ107" s="34" t="s">
        <v>9</v>
      </c>
      <c r="BA107" s="29">
        <v>0.0</v>
      </c>
      <c r="BB107" s="35" t="s">
        <v>8</v>
      </c>
      <c r="BC107" s="35" t="s">
        <v>8</v>
      </c>
      <c r="BD107" s="35" t="s">
        <v>8</v>
      </c>
      <c r="BE107" s="35" t="s">
        <v>8</v>
      </c>
      <c r="BF107" s="35" t="s">
        <v>8</v>
      </c>
      <c r="BG107" s="35" t="s">
        <v>8</v>
      </c>
      <c r="BH107" s="29">
        <v>0.0</v>
      </c>
      <c r="BI107" s="35" t="s">
        <v>8</v>
      </c>
      <c r="BJ107" s="35" t="s">
        <v>8</v>
      </c>
      <c r="BK107" s="35" t="s">
        <v>8</v>
      </c>
      <c r="BL107" s="35" t="s">
        <v>8</v>
      </c>
      <c r="BM107" s="8"/>
      <c r="BN107" s="37">
        <f t="shared" si="57"/>
        <v>50</v>
      </c>
      <c r="BO107" s="37">
        <f t="shared" si="5"/>
        <v>8</v>
      </c>
      <c r="BP107" s="37">
        <f t="shared" ref="BP107:BT107" si="109">COUNTIF($F107:$BM107,BP$1)</f>
        <v>12</v>
      </c>
      <c r="BQ107" s="37">
        <f t="shared" si="109"/>
        <v>9</v>
      </c>
      <c r="BR107" s="37">
        <f t="shared" si="109"/>
        <v>10</v>
      </c>
      <c r="BS107" s="37">
        <f t="shared" si="109"/>
        <v>14</v>
      </c>
      <c r="BT107" s="37">
        <f t="shared" si="109"/>
        <v>5</v>
      </c>
    </row>
    <row r="108">
      <c r="A108" s="23">
        <v>105.0</v>
      </c>
      <c r="B108" s="24">
        <v>56.0</v>
      </c>
      <c r="C108" s="25" t="s">
        <v>68</v>
      </c>
      <c r="D108" s="26" t="s">
        <v>130</v>
      </c>
      <c r="E108" s="27" t="s">
        <v>76</v>
      </c>
      <c r="F108" s="41" t="s">
        <v>7</v>
      </c>
      <c r="G108" s="41" t="s">
        <v>7</v>
      </c>
      <c r="H108" s="41" t="s">
        <v>7</v>
      </c>
      <c r="I108" s="41" t="s">
        <v>7</v>
      </c>
      <c r="J108" s="29">
        <v>0.0</v>
      </c>
      <c r="K108" s="41" t="s">
        <v>7</v>
      </c>
      <c r="L108" s="41" t="s">
        <v>7</v>
      </c>
      <c r="M108" s="41" t="s">
        <v>7</v>
      </c>
      <c r="N108" s="41" t="s">
        <v>7</v>
      </c>
      <c r="O108" s="41" t="s">
        <v>7</v>
      </c>
      <c r="P108" s="31"/>
      <c r="Q108" s="29">
        <v>0.0</v>
      </c>
      <c r="R108" s="32" t="s">
        <v>15</v>
      </c>
      <c r="S108" s="32" t="s">
        <v>15</v>
      </c>
      <c r="T108" s="32" t="s">
        <v>15</v>
      </c>
      <c r="U108" s="32" t="s">
        <v>15</v>
      </c>
      <c r="V108" s="32" t="s">
        <v>15</v>
      </c>
      <c r="W108" s="29">
        <v>0.0</v>
      </c>
      <c r="X108" s="28" t="s">
        <v>6</v>
      </c>
      <c r="Y108" s="28" t="s">
        <v>6</v>
      </c>
      <c r="Z108" s="28" t="s">
        <v>6</v>
      </c>
      <c r="AA108" s="28" t="s">
        <v>6</v>
      </c>
      <c r="AB108" s="28" t="s">
        <v>6</v>
      </c>
      <c r="AC108" s="28" t="s">
        <v>6</v>
      </c>
      <c r="AD108" s="29">
        <v>0.0</v>
      </c>
      <c r="AE108" s="30" t="s">
        <v>10</v>
      </c>
      <c r="AF108" s="30" t="s">
        <v>10</v>
      </c>
      <c r="AG108" s="30" t="s">
        <v>10</v>
      </c>
      <c r="AH108" s="30" t="s">
        <v>10</v>
      </c>
      <c r="AI108" s="30" t="s">
        <v>10</v>
      </c>
      <c r="AJ108" s="38" t="s">
        <v>10</v>
      </c>
      <c r="AK108" s="30" t="s">
        <v>10</v>
      </c>
      <c r="AL108" s="29">
        <v>0.0</v>
      </c>
      <c r="AM108" s="34" t="s">
        <v>9</v>
      </c>
      <c r="AN108" s="34" t="s">
        <v>9</v>
      </c>
      <c r="AO108" s="34" t="s">
        <v>9</v>
      </c>
      <c r="AP108" s="34" t="s">
        <v>9</v>
      </c>
      <c r="AQ108" s="34" t="s">
        <v>9</v>
      </c>
      <c r="AR108" s="34" t="s">
        <v>9</v>
      </c>
      <c r="AS108" s="29">
        <v>0.0</v>
      </c>
      <c r="AT108" s="34" t="s">
        <v>9</v>
      </c>
      <c r="AU108" s="34" t="s">
        <v>9</v>
      </c>
      <c r="AV108" s="34" t="s">
        <v>9</v>
      </c>
      <c r="AW108" s="34" t="s">
        <v>9</v>
      </c>
      <c r="AX108" s="34" t="s">
        <v>9</v>
      </c>
      <c r="AY108" s="34" t="s">
        <v>9</v>
      </c>
      <c r="AZ108" s="34" t="s">
        <v>9</v>
      </c>
      <c r="BA108" s="29">
        <v>0.0</v>
      </c>
      <c r="BB108" s="35" t="s">
        <v>8</v>
      </c>
      <c r="BC108" s="35" t="s">
        <v>8</v>
      </c>
      <c r="BD108" s="35" t="s">
        <v>8</v>
      </c>
      <c r="BE108" s="35" t="s">
        <v>8</v>
      </c>
      <c r="BF108" s="35" t="s">
        <v>8</v>
      </c>
      <c r="BG108" s="35" t="s">
        <v>8</v>
      </c>
      <c r="BH108" s="29">
        <v>0.0</v>
      </c>
      <c r="BI108" s="35" t="s">
        <v>8</v>
      </c>
      <c r="BJ108" s="35" t="s">
        <v>8</v>
      </c>
      <c r="BK108" s="35" t="s">
        <v>8</v>
      </c>
      <c r="BL108" s="35" t="s">
        <v>8</v>
      </c>
      <c r="BM108" s="8"/>
      <c r="BN108" s="37">
        <f t="shared" si="57"/>
        <v>45</v>
      </c>
      <c r="BO108" s="37">
        <f t="shared" si="5"/>
        <v>8</v>
      </c>
      <c r="BP108" s="37">
        <f t="shared" ref="BP108:BT108" si="110">COUNTIF($F108:$BM108,BP$1)</f>
        <v>6</v>
      </c>
      <c r="BQ108" s="37">
        <f t="shared" si="110"/>
        <v>9</v>
      </c>
      <c r="BR108" s="37">
        <f t="shared" si="110"/>
        <v>10</v>
      </c>
      <c r="BS108" s="37">
        <f t="shared" si="110"/>
        <v>13</v>
      </c>
      <c r="BT108" s="37">
        <f t="shared" si="110"/>
        <v>7</v>
      </c>
    </row>
    <row r="109">
      <c r="A109" s="23">
        <v>106.0</v>
      </c>
      <c r="B109" s="24">
        <v>57.0</v>
      </c>
      <c r="C109" s="25" t="s">
        <v>68</v>
      </c>
      <c r="D109" s="26" t="s">
        <v>131</v>
      </c>
      <c r="E109" s="27" t="s">
        <v>76</v>
      </c>
      <c r="F109" s="41" t="s">
        <v>7</v>
      </c>
      <c r="G109" s="41" t="s">
        <v>7</v>
      </c>
      <c r="H109" s="41" t="s">
        <v>7</v>
      </c>
      <c r="I109" s="29">
        <v>0.0</v>
      </c>
      <c r="J109" s="41" t="s">
        <v>7</v>
      </c>
      <c r="K109" s="41" t="s">
        <v>7</v>
      </c>
      <c r="L109" s="41" t="s">
        <v>7</v>
      </c>
      <c r="M109" s="41" t="s">
        <v>7</v>
      </c>
      <c r="N109" s="41" t="s">
        <v>7</v>
      </c>
      <c r="O109" s="31"/>
      <c r="P109" s="31"/>
      <c r="Q109" s="29">
        <v>0.0</v>
      </c>
      <c r="R109" s="32" t="s">
        <v>15</v>
      </c>
      <c r="S109" s="32" t="s">
        <v>15</v>
      </c>
      <c r="T109" s="32" t="s">
        <v>15</v>
      </c>
      <c r="U109" s="32" t="s">
        <v>15</v>
      </c>
      <c r="V109" s="32" t="s">
        <v>15</v>
      </c>
      <c r="W109" s="29">
        <v>0.0</v>
      </c>
      <c r="X109" s="28" t="s">
        <v>6</v>
      </c>
      <c r="Y109" s="28" t="s">
        <v>6</v>
      </c>
      <c r="Z109" s="28" t="s">
        <v>6</v>
      </c>
      <c r="AA109" s="28" t="s">
        <v>6</v>
      </c>
      <c r="AB109" s="28" t="s">
        <v>6</v>
      </c>
      <c r="AC109" s="28" t="s">
        <v>6</v>
      </c>
      <c r="AD109" s="28" t="s">
        <v>6</v>
      </c>
      <c r="AE109" s="29">
        <v>0.0</v>
      </c>
      <c r="AF109" s="30" t="s">
        <v>10</v>
      </c>
      <c r="AG109" s="30" t="s">
        <v>10</v>
      </c>
      <c r="AH109" s="30" t="s">
        <v>10</v>
      </c>
      <c r="AI109" s="30" t="s">
        <v>10</v>
      </c>
      <c r="AJ109" s="38" t="s">
        <v>10</v>
      </c>
      <c r="AK109" s="29">
        <v>0.0</v>
      </c>
      <c r="AL109" s="34" t="s">
        <v>9</v>
      </c>
      <c r="AM109" s="34" t="s">
        <v>9</v>
      </c>
      <c r="AN109" s="34" t="s">
        <v>9</v>
      </c>
      <c r="AO109" s="34" t="s">
        <v>9</v>
      </c>
      <c r="AP109" s="34" t="s">
        <v>9</v>
      </c>
      <c r="AQ109" s="34" t="s">
        <v>9</v>
      </c>
      <c r="AR109" s="34" t="s">
        <v>9</v>
      </c>
      <c r="AS109" s="29">
        <v>0.0</v>
      </c>
      <c r="AT109" s="34" t="s">
        <v>9</v>
      </c>
      <c r="AU109" s="34" t="s">
        <v>9</v>
      </c>
      <c r="AV109" s="34" t="s">
        <v>9</v>
      </c>
      <c r="AW109" s="34" t="s">
        <v>9</v>
      </c>
      <c r="AX109" s="34" t="s">
        <v>9</v>
      </c>
      <c r="AY109" s="34" t="s">
        <v>9</v>
      </c>
      <c r="AZ109" s="34" t="s">
        <v>9</v>
      </c>
      <c r="BA109" s="29">
        <v>0.0</v>
      </c>
      <c r="BB109" s="35" t="s">
        <v>8</v>
      </c>
      <c r="BC109" s="35" t="s">
        <v>8</v>
      </c>
      <c r="BD109" s="35" t="s">
        <v>8</v>
      </c>
      <c r="BE109" s="35" t="s">
        <v>8</v>
      </c>
      <c r="BF109" s="35" t="s">
        <v>8</v>
      </c>
      <c r="BG109" s="35" t="s">
        <v>8</v>
      </c>
      <c r="BH109" s="29">
        <v>0.0</v>
      </c>
      <c r="BI109" s="35" t="s">
        <v>8</v>
      </c>
      <c r="BJ109" s="35" t="s">
        <v>8</v>
      </c>
      <c r="BK109" s="35" t="s">
        <v>8</v>
      </c>
      <c r="BL109" s="35" t="s">
        <v>8</v>
      </c>
      <c r="BM109" s="8"/>
      <c r="BN109" s="37">
        <f t="shared" si="57"/>
        <v>44</v>
      </c>
      <c r="BO109" s="37">
        <f t="shared" si="5"/>
        <v>8</v>
      </c>
      <c r="BP109" s="37">
        <f t="shared" ref="BP109:BT109" si="111">COUNTIF($F109:$BM109,BP$1)</f>
        <v>7</v>
      </c>
      <c r="BQ109" s="37">
        <f t="shared" si="111"/>
        <v>8</v>
      </c>
      <c r="BR109" s="37">
        <f t="shared" si="111"/>
        <v>10</v>
      </c>
      <c r="BS109" s="37">
        <f t="shared" si="111"/>
        <v>14</v>
      </c>
      <c r="BT109" s="37">
        <f t="shared" si="111"/>
        <v>5</v>
      </c>
    </row>
    <row r="110">
      <c r="A110" s="23">
        <v>107.0</v>
      </c>
      <c r="B110" s="24">
        <v>58.0</v>
      </c>
      <c r="C110" s="25" t="s">
        <v>68</v>
      </c>
      <c r="D110" s="26" t="s">
        <v>132</v>
      </c>
      <c r="E110" s="27" t="s">
        <v>76</v>
      </c>
      <c r="F110" s="41" t="s">
        <v>7</v>
      </c>
      <c r="G110" s="41" t="s">
        <v>7</v>
      </c>
      <c r="H110" s="41" t="s">
        <v>7</v>
      </c>
      <c r="I110" s="29">
        <v>0.0</v>
      </c>
      <c r="J110" s="41" t="s">
        <v>7</v>
      </c>
      <c r="K110" s="41" t="s">
        <v>7</v>
      </c>
      <c r="L110" s="41" t="s">
        <v>7</v>
      </c>
      <c r="M110" s="41" t="s">
        <v>7</v>
      </c>
      <c r="N110" s="41" t="s">
        <v>7</v>
      </c>
      <c r="O110" s="41" t="s">
        <v>7</v>
      </c>
      <c r="P110" s="31"/>
      <c r="Q110" s="29">
        <v>0.0</v>
      </c>
      <c r="R110" s="32" t="s">
        <v>15</v>
      </c>
      <c r="S110" s="32" t="s">
        <v>15</v>
      </c>
      <c r="T110" s="32" t="s">
        <v>15</v>
      </c>
      <c r="U110" s="32" t="s">
        <v>15</v>
      </c>
      <c r="V110" s="32" t="s">
        <v>15</v>
      </c>
      <c r="W110" s="29">
        <v>0.0</v>
      </c>
      <c r="X110" s="28" t="s">
        <v>6</v>
      </c>
      <c r="Y110" s="28" t="s">
        <v>6</v>
      </c>
      <c r="Z110" s="28" t="s">
        <v>6</v>
      </c>
      <c r="AA110" s="28" t="s">
        <v>6</v>
      </c>
      <c r="AB110" s="28" t="s">
        <v>6</v>
      </c>
      <c r="AC110" s="28" t="s">
        <v>6</v>
      </c>
      <c r="AD110" s="28" t="s">
        <v>6</v>
      </c>
      <c r="AE110" s="29">
        <v>0.0</v>
      </c>
      <c r="AF110" s="30" t="s">
        <v>10</v>
      </c>
      <c r="AG110" s="30" t="s">
        <v>10</v>
      </c>
      <c r="AH110" s="30" t="s">
        <v>10</v>
      </c>
      <c r="AI110" s="30" t="s">
        <v>10</v>
      </c>
      <c r="AJ110" s="38" t="s">
        <v>10</v>
      </c>
      <c r="AK110" s="38" t="s">
        <v>10</v>
      </c>
      <c r="AL110" s="29">
        <v>0.0</v>
      </c>
      <c r="AM110" s="34" t="s">
        <v>9</v>
      </c>
      <c r="AN110" s="34" t="s">
        <v>9</v>
      </c>
      <c r="AO110" s="34" t="s">
        <v>9</v>
      </c>
      <c r="AP110" s="34" t="s">
        <v>9</v>
      </c>
      <c r="AQ110" s="34" t="s">
        <v>9</v>
      </c>
      <c r="AR110" s="34" t="s">
        <v>9</v>
      </c>
      <c r="AS110" s="29">
        <v>0.0</v>
      </c>
      <c r="AT110" s="34" t="s">
        <v>9</v>
      </c>
      <c r="AU110" s="34" t="s">
        <v>9</v>
      </c>
      <c r="AV110" s="34" t="s">
        <v>9</v>
      </c>
      <c r="AW110" s="34" t="s">
        <v>9</v>
      </c>
      <c r="AX110" s="34" t="s">
        <v>9</v>
      </c>
      <c r="AY110" s="34" t="s">
        <v>9</v>
      </c>
      <c r="AZ110" s="34" t="s">
        <v>9</v>
      </c>
      <c r="BA110" s="29">
        <v>0.0</v>
      </c>
      <c r="BB110" s="35" t="s">
        <v>8</v>
      </c>
      <c r="BC110" s="35" t="s">
        <v>8</v>
      </c>
      <c r="BD110" s="35" t="s">
        <v>8</v>
      </c>
      <c r="BE110" s="35" t="s">
        <v>8</v>
      </c>
      <c r="BF110" s="35" t="s">
        <v>8</v>
      </c>
      <c r="BG110" s="35" t="s">
        <v>8</v>
      </c>
      <c r="BH110" s="29">
        <v>0.0</v>
      </c>
      <c r="BI110" s="35" t="s">
        <v>8</v>
      </c>
      <c r="BJ110" s="35" t="s">
        <v>8</v>
      </c>
      <c r="BK110" s="35" t="s">
        <v>8</v>
      </c>
      <c r="BL110" s="35" t="s">
        <v>8</v>
      </c>
      <c r="BM110" s="8"/>
      <c r="BN110" s="37">
        <f t="shared" si="57"/>
        <v>45</v>
      </c>
      <c r="BO110" s="37">
        <f t="shared" si="5"/>
        <v>8</v>
      </c>
      <c r="BP110" s="37">
        <f t="shared" ref="BP110:BT110" si="112">COUNTIF($F110:$BM110,BP$1)</f>
        <v>7</v>
      </c>
      <c r="BQ110" s="37">
        <f t="shared" si="112"/>
        <v>9</v>
      </c>
      <c r="BR110" s="37">
        <f t="shared" si="112"/>
        <v>10</v>
      </c>
      <c r="BS110" s="37">
        <f t="shared" si="112"/>
        <v>13</v>
      </c>
      <c r="BT110" s="37">
        <f t="shared" si="112"/>
        <v>6</v>
      </c>
    </row>
    <row r="111" ht="18.0" customHeight="1">
      <c r="A111" s="23">
        <v>108.0</v>
      </c>
      <c r="B111" s="24">
        <v>11.0</v>
      </c>
      <c r="C111" s="25" t="s">
        <v>68</v>
      </c>
      <c r="D111" s="26" t="s">
        <v>133</v>
      </c>
      <c r="E111" s="27" t="s">
        <v>80</v>
      </c>
      <c r="F111" s="41" t="s">
        <v>7</v>
      </c>
      <c r="G111" s="41" t="s">
        <v>7</v>
      </c>
      <c r="H111" s="41" t="s">
        <v>7</v>
      </c>
      <c r="I111" s="29">
        <v>0.0</v>
      </c>
      <c r="J111" s="41" t="s">
        <v>7</v>
      </c>
      <c r="K111" s="41" t="s">
        <v>7</v>
      </c>
      <c r="L111" s="41" t="s">
        <v>7</v>
      </c>
      <c r="M111" s="31"/>
      <c r="N111" s="31"/>
      <c r="O111" s="31"/>
      <c r="P111" s="31"/>
      <c r="Q111" s="29">
        <v>0.0</v>
      </c>
      <c r="R111" s="30" t="s">
        <v>10</v>
      </c>
      <c r="S111" s="30" t="s">
        <v>10</v>
      </c>
      <c r="T111" s="30" t="s">
        <v>10</v>
      </c>
      <c r="U111" s="30" t="s">
        <v>10</v>
      </c>
      <c r="V111" s="30" t="s">
        <v>10</v>
      </c>
      <c r="W111" s="30" t="s">
        <v>10</v>
      </c>
      <c r="X111" s="29">
        <v>0.0</v>
      </c>
      <c r="Y111" s="30" t="s">
        <v>10</v>
      </c>
      <c r="Z111" s="30" t="s">
        <v>10</v>
      </c>
      <c r="AA111" s="30" t="s">
        <v>10</v>
      </c>
      <c r="AB111" s="30" t="s">
        <v>10</v>
      </c>
      <c r="AC111" s="30" t="s">
        <v>10</v>
      </c>
      <c r="AD111" s="29">
        <v>0.0</v>
      </c>
      <c r="AE111" s="30" t="s">
        <v>10</v>
      </c>
      <c r="AF111" s="30" t="s">
        <v>10</v>
      </c>
      <c r="AG111" s="30" t="s">
        <v>10</v>
      </c>
      <c r="AH111" s="30" t="s">
        <v>10</v>
      </c>
      <c r="AI111" s="30" t="s">
        <v>10</v>
      </c>
      <c r="AJ111" s="38" t="s">
        <v>10</v>
      </c>
      <c r="AK111" s="29">
        <v>0.0</v>
      </c>
      <c r="AL111" s="34" t="s">
        <v>9</v>
      </c>
      <c r="AM111" s="34" t="s">
        <v>9</v>
      </c>
      <c r="AN111" s="34" t="s">
        <v>9</v>
      </c>
      <c r="AO111" s="34" t="s">
        <v>9</v>
      </c>
      <c r="AP111" s="34" t="s">
        <v>9</v>
      </c>
      <c r="AQ111" s="34" t="s">
        <v>9</v>
      </c>
      <c r="AR111" s="29">
        <v>0.0</v>
      </c>
      <c r="AS111" s="34" t="s">
        <v>9</v>
      </c>
      <c r="AT111" s="34" t="s">
        <v>9</v>
      </c>
      <c r="AU111" s="34" t="s">
        <v>9</v>
      </c>
      <c r="AV111" s="34" t="s">
        <v>9</v>
      </c>
      <c r="AW111" s="34" t="s">
        <v>9</v>
      </c>
      <c r="AX111" s="34" t="s">
        <v>9</v>
      </c>
      <c r="AY111" s="34" t="s">
        <v>9</v>
      </c>
      <c r="AZ111" s="29">
        <v>0.0</v>
      </c>
      <c r="BA111" s="35" t="s">
        <v>8</v>
      </c>
      <c r="BB111" s="35" t="s">
        <v>8</v>
      </c>
      <c r="BC111" s="35" t="s">
        <v>8</v>
      </c>
      <c r="BD111" s="35" t="s">
        <v>8</v>
      </c>
      <c r="BE111" s="35" t="s">
        <v>8</v>
      </c>
      <c r="BF111" s="29">
        <v>0.0</v>
      </c>
      <c r="BG111" s="35" t="s">
        <v>8</v>
      </c>
      <c r="BH111" s="35" t="s">
        <v>8</v>
      </c>
      <c r="BI111" s="35" t="s">
        <v>8</v>
      </c>
      <c r="BJ111" s="35" t="s">
        <v>8</v>
      </c>
      <c r="BK111" s="35" t="s">
        <v>8</v>
      </c>
      <c r="BL111" s="35" t="s">
        <v>8</v>
      </c>
      <c r="BM111" s="8"/>
      <c r="BN111" s="37">
        <f t="shared" si="57"/>
        <v>47</v>
      </c>
      <c r="BO111" s="37">
        <f t="shared" si="5"/>
        <v>8</v>
      </c>
      <c r="BP111" s="37">
        <f t="shared" ref="BP111:BT111" si="113">COUNTIF($F111:$BM111,BP$1)</f>
        <v>0</v>
      </c>
      <c r="BQ111" s="37">
        <f t="shared" si="113"/>
        <v>6</v>
      </c>
      <c r="BR111" s="37">
        <f t="shared" si="113"/>
        <v>11</v>
      </c>
      <c r="BS111" s="37">
        <f t="shared" si="113"/>
        <v>13</v>
      </c>
      <c r="BT111" s="37">
        <f t="shared" si="113"/>
        <v>17</v>
      </c>
    </row>
    <row r="112">
      <c r="A112" s="23">
        <v>54.0</v>
      </c>
      <c r="B112" s="27">
        <v>15.0</v>
      </c>
      <c r="C112" s="25" t="s">
        <v>12</v>
      </c>
      <c r="D112" s="26" t="s">
        <v>134</v>
      </c>
      <c r="E112" s="27" t="s">
        <v>76</v>
      </c>
      <c r="F112" s="41" t="s">
        <v>7</v>
      </c>
      <c r="G112" s="41" t="s">
        <v>7</v>
      </c>
      <c r="H112" s="41" t="s">
        <v>7</v>
      </c>
      <c r="I112" s="41" t="s">
        <v>7</v>
      </c>
      <c r="J112" s="29">
        <v>0.0</v>
      </c>
      <c r="K112" s="28" t="s">
        <v>6</v>
      </c>
      <c r="L112" s="28" t="s">
        <v>6</v>
      </c>
      <c r="M112" s="28" t="s">
        <v>6</v>
      </c>
      <c r="N112" s="28" t="s">
        <v>6</v>
      </c>
      <c r="O112" s="28" t="s">
        <v>6</v>
      </c>
      <c r="P112" s="31"/>
      <c r="Q112" s="29">
        <v>0.0</v>
      </c>
      <c r="R112" s="32" t="s">
        <v>15</v>
      </c>
      <c r="S112" s="32" t="s">
        <v>15</v>
      </c>
      <c r="T112" s="32" t="s">
        <v>15</v>
      </c>
      <c r="U112" s="32" t="s">
        <v>15</v>
      </c>
      <c r="V112" s="32" t="s">
        <v>15</v>
      </c>
      <c r="W112" s="29">
        <v>0.0</v>
      </c>
      <c r="X112" s="30" t="s">
        <v>10</v>
      </c>
      <c r="Y112" s="30" t="s">
        <v>10</v>
      </c>
      <c r="Z112" s="30" t="s">
        <v>10</v>
      </c>
      <c r="AA112" s="30" t="s">
        <v>10</v>
      </c>
      <c r="AB112" s="30" t="s">
        <v>10</v>
      </c>
      <c r="AC112" s="30" t="s">
        <v>10</v>
      </c>
      <c r="AD112" s="30" t="s">
        <v>10</v>
      </c>
      <c r="AE112" s="29">
        <v>0.0</v>
      </c>
      <c r="AF112" s="33" t="s">
        <v>9</v>
      </c>
      <c r="AG112" s="33" t="s">
        <v>9</v>
      </c>
      <c r="AH112" s="33" t="s">
        <v>9</v>
      </c>
      <c r="AI112" s="33" t="s">
        <v>9</v>
      </c>
      <c r="AJ112" s="34" t="s">
        <v>9</v>
      </c>
      <c r="AK112" s="34" t="s">
        <v>9</v>
      </c>
      <c r="AL112" s="34" t="s">
        <v>9</v>
      </c>
      <c r="AM112" s="29">
        <v>0.0</v>
      </c>
      <c r="AN112" s="34" t="s">
        <v>9</v>
      </c>
      <c r="AO112" s="34" t="s">
        <v>9</v>
      </c>
      <c r="AP112" s="34" t="s">
        <v>9</v>
      </c>
      <c r="AQ112" s="34" t="s">
        <v>9</v>
      </c>
      <c r="AR112" s="34" t="s">
        <v>9</v>
      </c>
      <c r="AS112" s="34" t="s">
        <v>9</v>
      </c>
      <c r="AT112" s="29">
        <v>0.0</v>
      </c>
      <c r="AU112" s="35" t="s">
        <v>8</v>
      </c>
      <c r="AV112" s="35" t="s">
        <v>8</v>
      </c>
      <c r="AW112" s="35" t="s">
        <v>8</v>
      </c>
      <c r="AX112" s="35" t="s">
        <v>8</v>
      </c>
      <c r="AY112" s="35" t="s">
        <v>8</v>
      </c>
      <c r="AZ112" s="35" t="s">
        <v>8</v>
      </c>
      <c r="BA112" s="29">
        <v>0.0</v>
      </c>
      <c r="BB112" s="35" t="s">
        <v>8</v>
      </c>
      <c r="BC112" s="35" t="s">
        <v>8</v>
      </c>
      <c r="BD112" s="35" t="s">
        <v>8</v>
      </c>
      <c r="BE112" s="35" t="s">
        <v>8</v>
      </c>
      <c r="BF112" s="8"/>
      <c r="BG112" s="8"/>
      <c r="BH112" s="8"/>
      <c r="BI112" s="8"/>
      <c r="BJ112" s="8"/>
      <c r="BK112" s="8"/>
      <c r="BL112" s="8"/>
      <c r="BM112" s="8"/>
      <c r="BN112" s="37">
        <f t="shared" si="57"/>
        <v>39</v>
      </c>
      <c r="BO112" s="37">
        <f t="shared" si="5"/>
        <v>7</v>
      </c>
      <c r="BP112" s="37">
        <f t="shared" ref="BP112:BT112" si="114">COUNTIF($F112:$BM112,BP$1)</f>
        <v>5</v>
      </c>
      <c r="BQ112" s="37">
        <f t="shared" si="114"/>
        <v>4</v>
      </c>
      <c r="BR112" s="37">
        <f t="shared" si="114"/>
        <v>10</v>
      </c>
      <c r="BS112" s="37">
        <f t="shared" si="114"/>
        <v>13</v>
      </c>
      <c r="BT112" s="37">
        <f t="shared" si="114"/>
        <v>7</v>
      </c>
    </row>
    <row r="113">
      <c r="A113" s="72"/>
      <c r="B113" s="73"/>
      <c r="C113" s="74"/>
      <c r="D113" s="75"/>
      <c r="E113" s="76"/>
      <c r="F113" s="31"/>
      <c r="G113" s="31"/>
      <c r="H113" s="31"/>
      <c r="I113" s="77"/>
      <c r="J113" s="77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51"/>
      <c r="BN113" s="51"/>
      <c r="BO113" s="37">
        <f t="shared" si="5"/>
        <v>0</v>
      </c>
      <c r="BP113" s="37">
        <f t="shared" ref="BP113:BT113" si="115">COUNTIF($F113:$BM113,BP$1)</f>
        <v>0</v>
      </c>
      <c r="BQ113" s="37">
        <f t="shared" si="115"/>
        <v>0</v>
      </c>
      <c r="BR113" s="37">
        <f t="shared" si="115"/>
        <v>0</v>
      </c>
      <c r="BS113" s="37">
        <f t="shared" si="115"/>
        <v>0</v>
      </c>
      <c r="BT113" s="37">
        <f t="shared" si="115"/>
        <v>0</v>
      </c>
    </row>
    <row r="114">
      <c r="A114" s="72"/>
      <c r="B114" s="78"/>
      <c r="C114" s="79"/>
      <c r="D114" s="80"/>
      <c r="E114" s="78"/>
      <c r="F114" s="81"/>
      <c r="G114" s="81"/>
      <c r="H114" s="81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  <c r="BD114" s="82"/>
      <c r="BE114" s="82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Q114" s="77"/>
      <c r="BR114" s="77"/>
      <c r="BS114" s="77"/>
      <c r="BT114" s="77"/>
    </row>
    <row r="115">
      <c r="A115" s="72"/>
      <c r="B115" s="72"/>
      <c r="C115" s="83"/>
      <c r="D115" s="84"/>
      <c r="E115" s="72"/>
      <c r="F115" s="81"/>
      <c r="G115" s="81"/>
      <c r="H115" s="81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Q115" s="77"/>
      <c r="BR115" s="77"/>
      <c r="BS115" s="77"/>
      <c r="BT115" s="77"/>
    </row>
    <row r="116">
      <c r="A116" s="23">
        <v>109.0</v>
      </c>
      <c r="B116" s="72"/>
      <c r="C116" s="86" t="s">
        <v>135</v>
      </c>
      <c r="D116" s="87" t="s">
        <v>136</v>
      </c>
      <c r="E116" s="88" t="s">
        <v>137</v>
      </c>
      <c r="F116" s="28" t="s">
        <v>6</v>
      </c>
      <c r="G116" s="28" t="s">
        <v>6</v>
      </c>
      <c r="H116" s="28" t="s">
        <v>6</v>
      </c>
      <c r="I116" s="28" t="s">
        <v>6</v>
      </c>
      <c r="J116" s="29">
        <v>0.0</v>
      </c>
      <c r="K116" s="28" t="s">
        <v>6</v>
      </c>
      <c r="L116" s="28" t="s">
        <v>6</v>
      </c>
      <c r="M116" s="28" t="s">
        <v>6</v>
      </c>
      <c r="N116" s="40" t="s">
        <v>6</v>
      </c>
      <c r="O116" s="40" t="s">
        <v>6</v>
      </c>
      <c r="P116" s="29">
        <v>0.0</v>
      </c>
      <c r="Q116" s="40" t="s">
        <v>6</v>
      </c>
      <c r="R116" s="40" t="s">
        <v>6</v>
      </c>
      <c r="S116" s="40" t="s">
        <v>6</v>
      </c>
      <c r="T116" s="40" t="s">
        <v>6</v>
      </c>
      <c r="U116" s="40" t="s">
        <v>6</v>
      </c>
      <c r="V116" s="40" t="s">
        <v>6</v>
      </c>
      <c r="W116" s="29">
        <v>0.0</v>
      </c>
      <c r="X116" s="38" t="s">
        <v>10</v>
      </c>
      <c r="Y116" s="38" t="s">
        <v>10</v>
      </c>
      <c r="Z116" s="38" t="s">
        <v>10</v>
      </c>
      <c r="AA116" s="38" t="s">
        <v>10</v>
      </c>
      <c r="AB116" s="38" t="s">
        <v>10</v>
      </c>
      <c r="AC116" s="38" t="s">
        <v>10</v>
      </c>
      <c r="AD116" s="29">
        <v>0.0</v>
      </c>
      <c r="AE116" s="38" t="s">
        <v>10</v>
      </c>
      <c r="AF116" s="38" t="s">
        <v>10</v>
      </c>
      <c r="AG116" s="38" t="s">
        <v>10</v>
      </c>
      <c r="AH116" s="38" t="s">
        <v>10</v>
      </c>
      <c r="AI116" s="38" t="s">
        <v>10</v>
      </c>
      <c r="AJ116" s="38" t="s">
        <v>10</v>
      </c>
      <c r="AK116" s="29">
        <v>0.0</v>
      </c>
      <c r="AL116" s="38" t="s">
        <v>10</v>
      </c>
      <c r="AM116" s="38" t="s">
        <v>10</v>
      </c>
      <c r="AN116" s="38" t="s">
        <v>10</v>
      </c>
      <c r="AO116" s="38" t="s">
        <v>10</v>
      </c>
      <c r="AP116" s="38" t="s">
        <v>10</v>
      </c>
      <c r="AQ116" s="38" t="s">
        <v>10</v>
      </c>
      <c r="AR116" s="38" t="s">
        <v>10</v>
      </c>
      <c r="AS116" s="29">
        <v>0.0</v>
      </c>
      <c r="AT116" s="38" t="s">
        <v>10</v>
      </c>
      <c r="AU116" s="38" t="s">
        <v>10</v>
      </c>
      <c r="AV116" s="38" t="s">
        <v>10</v>
      </c>
      <c r="AW116" s="38" t="s">
        <v>10</v>
      </c>
      <c r="AX116" s="38" t="s">
        <v>10</v>
      </c>
      <c r="AY116" s="38" t="s">
        <v>10</v>
      </c>
      <c r="AZ116" s="29">
        <v>0.0</v>
      </c>
      <c r="BA116" s="34" t="s">
        <v>9</v>
      </c>
      <c r="BB116" s="34" t="s">
        <v>9</v>
      </c>
      <c r="BC116" s="34" t="s">
        <v>9</v>
      </c>
      <c r="BD116" s="34" t="s">
        <v>9</v>
      </c>
      <c r="BE116" s="34" t="s">
        <v>9</v>
      </c>
      <c r="BF116" s="34" t="s">
        <v>9</v>
      </c>
      <c r="BG116" s="29">
        <v>0.0</v>
      </c>
      <c r="BH116" s="34" t="s">
        <v>9</v>
      </c>
      <c r="BI116" s="34" t="s">
        <v>9</v>
      </c>
      <c r="BJ116" s="34" t="s">
        <v>9</v>
      </c>
      <c r="BK116" s="34" t="s">
        <v>9</v>
      </c>
      <c r="BL116" s="34" t="s">
        <v>9</v>
      </c>
      <c r="BM116" s="77"/>
      <c r="BN116" s="37">
        <f t="shared" ref="BN116:BN125" si="117">SUM(BP116:BT116)</f>
        <v>51</v>
      </c>
      <c r="BO116" s="37">
        <f t="shared" ref="BO116:BO125" si="118">COUNTIF($F116:$BM116,"0")</f>
        <v>8</v>
      </c>
      <c r="BP116" s="37">
        <f t="shared" ref="BP116:BT116" si="116">COUNTIF($F116:$BM116,BP$1)</f>
        <v>15</v>
      </c>
      <c r="BQ116" s="37">
        <f t="shared" si="116"/>
        <v>0</v>
      </c>
      <c r="BR116" s="37">
        <f t="shared" si="116"/>
        <v>0</v>
      </c>
      <c r="BS116" s="37">
        <f t="shared" si="116"/>
        <v>11</v>
      </c>
      <c r="BT116" s="37">
        <f t="shared" si="116"/>
        <v>25</v>
      </c>
    </row>
    <row r="117">
      <c r="A117" s="23">
        <v>110.0</v>
      </c>
      <c r="B117" s="72"/>
      <c r="C117" s="86" t="s">
        <v>138</v>
      </c>
      <c r="D117" s="87" t="s">
        <v>139</v>
      </c>
      <c r="E117" s="88" t="s">
        <v>137</v>
      </c>
      <c r="F117" s="41" t="s">
        <v>7</v>
      </c>
      <c r="G117" s="41" t="s">
        <v>7</v>
      </c>
      <c r="H117" s="41" t="s">
        <v>7</v>
      </c>
      <c r="I117" s="41" t="s">
        <v>7</v>
      </c>
      <c r="J117" s="29">
        <v>0.0</v>
      </c>
      <c r="K117" s="41" t="s">
        <v>7</v>
      </c>
      <c r="L117" s="41" t="s">
        <v>7</v>
      </c>
      <c r="M117" s="41" t="s">
        <v>7</v>
      </c>
      <c r="N117" s="36" t="s">
        <v>7</v>
      </c>
      <c r="O117" s="36" t="s">
        <v>7</v>
      </c>
      <c r="P117" s="89"/>
      <c r="Q117" s="29">
        <v>0.0</v>
      </c>
      <c r="R117" s="90" t="s">
        <v>15</v>
      </c>
      <c r="S117" s="90" t="s">
        <v>15</v>
      </c>
      <c r="T117" s="90" t="s">
        <v>15</v>
      </c>
      <c r="U117" s="90" t="s">
        <v>15</v>
      </c>
      <c r="V117" s="90" t="s">
        <v>15</v>
      </c>
      <c r="W117" s="29">
        <v>0.0</v>
      </c>
      <c r="X117" s="35" t="s">
        <v>8</v>
      </c>
      <c r="Y117" s="35" t="s">
        <v>8</v>
      </c>
      <c r="Z117" s="35" t="s">
        <v>8</v>
      </c>
      <c r="AA117" s="35" t="s">
        <v>8</v>
      </c>
      <c r="AB117" s="35" t="s">
        <v>8</v>
      </c>
      <c r="AC117" s="35" t="s">
        <v>8</v>
      </c>
      <c r="AD117" s="29">
        <v>0.0</v>
      </c>
      <c r="AE117" s="35" t="s">
        <v>8</v>
      </c>
      <c r="AF117" s="35" t="s">
        <v>8</v>
      </c>
      <c r="AG117" s="35" t="s">
        <v>8</v>
      </c>
      <c r="AH117" s="35" t="s">
        <v>8</v>
      </c>
      <c r="AI117" s="35" t="s">
        <v>8</v>
      </c>
      <c r="AJ117" s="35" t="s">
        <v>8</v>
      </c>
      <c r="AK117" s="35" t="s">
        <v>8</v>
      </c>
      <c r="AL117" s="29">
        <v>0.0</v>
      </c>
      <c r="AM117" s="35" t="s">
        <v>8</v>
      </c>
      <c r="AN117" s="35" t="s">
        <v>8</v>
      </c>
      <c r="AO117" s="35" t="s">
        <v>8</v>
      </c>
      <c r="AP117" s="35" t="s">
        <v>8</v>
      </c>
      <c r="AQ117" s="35" t="s">
        <v>8</v>
      </c>
      <c r="AR117" s="29">
        <v>0.0</v>
      </c>
      <c r="AS117" s="35" t="s">
        <v>8</v>
      </c>
      <c r="AT117" s="35" t="s">
        <v>8</v>
      </c>
      <c r="AU117" s="35" t="s">
        <v>8</v>
      </c>
      <c r="AV117" s="35" t="s">
        <v>8</v>
      </c>
      <c r="AW117" s="35" t="s">
        <v>8</v>
      </c>
      <c r="AX117" s="35" t="s">
        <v>8</v>
      </c>
      <c r="AY117" s="35" t="s">
        <v>8</v>
      </c>
      <c r="AZ117" s="29">
        <v>0.0</v>
      </c>
      <c r="BA117" s="40" t="s">
        <v>6</v>
      </c>
      <c r="BB117" s="40" t="s">
        <v>6</v>
      </c>
      <c r="BC117" s="40" t="s">
        <v>6</v>
      </c>
      <c r="BD117" s="40" t="s">
        <v>6</v>
      </c>
      <c r="BE117" s="40" t="s">
        <v>6</v>
      </c>
      <c r="BF117" s="40" t="s">
        <v>6</v>
      </c>
      <c r="BG117" s="29">
        <v>0.0</v>
      </c>
      <c r="BH117" s="40" t="s">
        <v>6</v>
      </c>
      <c r="BI117" s="40" t="s">
        <v>6</v>
      </c>
      <c r="BJ117" s="40" t="s">
        <v>6</v>
      </c>
      <c r="BK117" s="40" t="s">
        <v>6</v>
      </c>
      <c r="BL117" s="40" t="s">
        <v>6</v>
      </c>
      <c r="BM117" s="77"/>
      <c r="BN117" s="37">
        <f t="shared" si="117"/>
        <v>45</v>
      </c>
      <c r="BO117" s="37">
        <f t="shared" si="118"/>
        <v>8</v>
      </c>
      <c r="BP117" s="37">
        <f t="shared" ref="BP117:BT117" si="119">COUNTIF($F117:$BM117,BP$1)</f>
        <v>11</v>
      </c>
      <c r="BQ117" s="37">
        <f t="shared" si="119"/>
        <v>9</v>
      </c>
      <c r="BR117" s="37">
        <f t="shared" si="119"/>
        <v>25</v>
      </c>
      <c r="BS117" s="37">
        <f t="shared" si="119"/>
        <v>0</v>
      </c>
      <c r="BT117" s="37">
        <f t="shared" si="119"/>
        <v>0</v>
      </c>
    </row>
    <row r="118">
      <c r="A118" s="23">
        <v>111.0</v>
      </c>
      <c r="B118" s="72"/>
      <c r="C118" s="86" t="s">
        <v>140</v>
      </c>
      <c r="D118" s="87" t="s">
        <v>141</v>
      </c>
      <c r="E118" s="88" t="s">
        <v>137</v>
      </c>
      <c r="F118" s="33" t="s">
        <v>9</v>
      </c>
      <c r="G118" s="33" t="s">
        <v>9</v>
      </c>
      <c r="H118" s="33" t="s">
        <v>9</v>
      </c>
      <c r="I118" s="33" t="s">
        <v>9</v>
      </c>
      <c r="J118" s="29">
        <v>0.0</v>
      </c>
      <c r="K118" s="33" t="s">
        <v>9</v>
      </c>
      <c r="L118" s="33" t="s">
        <v>9</v>
      </c>
      <c r="M118" s="33" t="s">
        <v>9</v>
      </c>
      <c r="N118" s="34" t="s">
        <v>9</v>
      </c>
      <c r="O118" s="34" t="s">
        <v>9</v>
      </c>
      <c r="P118" s="34" t="s">
        <v>9</v>
      </c>
      <c r="Q118" s="29">
        <v>0.0</v>
      </c>
      <c r="R118" s="34" t="s">
        <v>9</v>
      </c>
      <c r="S118" s="34" t="s">
        <v>9</v>
      </c>
      <c r="T118" s="34" t="s">
        <v>9</v>
      </c>
      <c r="U118" s="34" t="s">
        <v>9</v>
      </c>
      <c r="V118" s="34" t="s">
        <v>9</v>
      </c>
      <c r="W118" s="29">
        <v>0.0</v>
      </c>
      <c r="X118" s="34" t="s">
        <v>9</v>
      </c>
      <c r="Y118" s="36" t="s">
        <v>7</v>
      </c>
      <c r="Z118" s="36" t="s">
        <v>7</v>
      </c>
      <c r="AA118" s="36" t="s">
        <v>7</v>
      </c>
      <c r="AB118" s="36" t="s">
        <v>7</v>
      </c>
      <c r="AC118" s="36" t="s">
        <v>7</v>
      </c>
      <c r="AD118" s="36" t="s">
        <v>7</v>
      </c>
      <c r="AE118" s="29">
        <v>0.0</v>
      </c>
      <c r="AF118" s="36" t="s">
        <v>7</v>
      </c>
      <c r="AG118" s="36" t="s">
        <v>7</v>
      </c>
      <c r="AH118" s="36" t="s">
        <v>7</v>
      </c>
      <c r="AI118" s="36" t="s">
        <v>7</v>
      </c>
      <c r="AJ118" s="36" t="s">
        <v>7</v>
      </c>
      <c r="AK118" s="29">
        <v>0.0</v>
      </c>
      <c r="AL118" s="35" t="s">
        <v>8</v>
      </c>
      <c r="AM118" s="36" t="s">
        <v>7</v>
      </c>
      <c r="AN118" s="36" t="s">
        <v>7</v>
      </c>
      <c r="AO118" s="36" t="s">
        <v>7</v>
      </c>
      <c r="AP118" s="36" t="s">
        <v>7</v>
      </c>
      <c r="AQ118" s="36" t="s">
        <v>7</v>
      </c>
      <c r="AR118" s="36" t="s">
        <v>7</v>
      </c>
      <c r="AS118" s="29">
        <v>0.0</v>
      </c>
      <c r="AT118" s="36" t="s">
        <v>7</v>
      </c>
      <c r="AU118" s="36" t="s">
        <v>7</v>
      </c>
      <c r="AV118" s="36" t="s">
        <v>7</v>
      </c>
      <c r="AW118" s="36" t="s">
        <v>7</v>
      </c>
      <c r="AX118" s="36" t="s">
        <v>7</v>
      </c>
      <c r="AY118" s="36" t="s">
        <v>7</v>
      </c>
      <c r="AZ118" s="29">
        <v>0.0</v>
      </c>
      <c r="BA118" s="35" t="s">
        <v>8</v>
      </c>
      <c r="BB118" s="35" t="s">
        <v>8</v>
      </c>
      <c r="BC118" s="35" t="s">
        <v>8</v>
      </c>
      <c r="BD118" s="35" t="s">
        <v>8</v>
      </c>
      <c r="BE118" s="35" t="s">
        <v>8</v>
      </c>
      <c r="BF118" s="35" t="s">
        <v>8</v>
      </c>
      <c r="BG118" s="29">
        <v>0.0</v>
      </c>
      <c r="BH118" s="35" t="s">
        <v>8</v>
      </c>
      <c r="BI118" s="35" t="s">
        <v>8</v>
      </c>
      <c r="BJ118" s="35" t="s">
        <v>8</v>
      </c>
      <c r="BK118" s="35" t="s">
        <v>8</v>
      </c>
      <c r="BL118" s="35" t="s">
        <v>8</v>
      </c>
      <c r="BM118" s="77"/>
      <c r="BN118" s="37">
        <f t="shared" si="117"/>
        <v>51</v>
      </c>
      <c r="BO118" s="37">
        <f t="shared" si="118"/>
        <v>8</v>
      </c>
      <c r="BP118" s="37">
        <f t="shared" ref="BP118:BT118" si="120">COUNTIF($F118:$BM118,BP$1)</f>
        <v>0</v>
      </c>
      <c r="BQ118" s="37">
        <f t="shared" si="120"/>
        <v>23</v>
      </c>
      <c r="BR118" s="37">
        <f t="shared" si="120"/>
        <v>12</v>
      </c>
      <c r="BS118" s="37">
        <f t="shared" si="120"/>
        <v>16</v>
      </c>
      <c r="BT118" s="37">
        <f t="shared" si="120"/>
        <v>0</v>
      </c>
    </row>
    <row r="119">
      <c r="A119" s="23">
        <v>112.0</v>
      </c>
      <c r="B119" s="72"/>
      <c r="C119" s="86" t="s">
        <v>142</v>
      </c>
      <c r="D119" s="87" t="s">
        <v>143</v>
      </c>
      <c r="E119" s="88" t="s">
        <v>137</v>
      </c>
      <c r="F119" s="30" t="s">
        <v>10</v>
      </c>
      <c r="G119" s="30" t="s">
        <v>10</v>
      </c>
      <c r="H119" s="30" t="s">
        <v>10</v>
      </c>
      <c r="I119" s="30" t="s">
        <v>10</v>
      </c>
      <c r="J119" s="29">
        <v>0.0</v>
      </c>
      <c r="K119" s="30" t="s">
        <v>10</v>
      </c>
      <c r="L119" s="30" t="s">
        <v>10</v>
      </c>
      <c r="M119" s="30" t="s">
        <v>10</v>
      </c>
      <c r="N119" s="38" t="s">
        <v>10</v>
      </c>
      <c r="O119" s="38" t="s">
        <v>10</v>
      </c>
      <c r="P119" s="29">
        <v>0.0</v>
      </c>
      <c r="Q119" s="38" t="s">
        <v>10</v>
      </c>
      <c r="R119" s="38" t="s">
        <v>10</v>
      </c>
      <c r="S119" s="38" t="s">
        <v>10</v>
      </c>
      <c r="T119" s="38" t="s">
        <v>10</v>
      </c>
      <c r="U119" s="38" t="s">
        <v>10</v>
      </c>
      <c r="V119" s="38" t="s">
        <v>10</v>
      </c>
      <c r="W119" s="38" t="s">
        <v>10</v>
      </c>
      <c r="X119" s="29">
        <v>0.0</v>
      </c>
      <c r="Y119" s="34" t="s">
        <v>9</v>
      </c>
      <c r="Z119" s="34" t="s">
        <v>9</v>
      </c>
      <c r="AA119" s="34" t="s">
        <v>9</v>
      </c>
      <c r="AB119" s="34" t="s">
        <v>9</v>
      </c>
      <c r="AC119" s="34" t="s">
        <v>9</v>
      </c>
      <c r="AD119" s="34" t="s">
        <v>9</v>
      </c>
      <c r="AE119" s="29">
        <v>0.0</v>
      </c>
      <c r="AF119" s="34" t="s">
        <v>9</v>
      </c>
      <c r="AG119" s="34" t="s">
        <v>9</v>
      </c>
      <c r="AH119" s="34" t="s">
        <v>9</v>
      </c>
      <c r="AI119" s="34" t="s">
        <v>9</v>
      </c>
      <c r="AJ119" s="34" t="s">
        <v>9</v>
      </c>
      <c r="AK119" s="29">
        <v>0.0</v>
      </c>
      <c r="AL119" s="34" t="s">
        <v>9</v>
      </c>
      <c r="AM119" s="34" t="s">
        <v>9</v>
      </c>
      <c r="AN119" s="34" t="s">
        <v>9</v>
      </c>
      <c r="AO119" s="34" t="s">
        <v>9</v>
      </c>
      <c r="AP119" s="34" t="s">
        <v>9</v>
      </c>
      <c r="AQ119" s="34" t="s">
        <v>9</v>
      </c>
      <c r="AR119" s="34" t="s">
        <v>9</v>
      </c>
      <c r="AS119" s="29">
        <v>0.0</v>
      </c>
      <c r="AT119" s="34" t="s">
        <v>9</v>
      </c>
      <c r="AU119" s="34" t="s">
        <v>9</v>
      </c>
      <c r="AV119" s="34" t="s">
        <v>9</v>
      </c>
      <c r="AW119" s="34" t="s">
        <v>9</v>
      </c>
      <c r="AX119" s="34" t="s">
        <v>9</v>
      </c>
      <c r="AY119" s="34" t="s">
        <v>9</v>
      </c>
      <c r="AZ119" s="29">
        <v>0.0</v>
      </c>
      <c r="BA119" s="36" t="s">
        <v>7</v>
      </c>
      <c r="BB119" s="36" t="s">
        <v>7</v>
      </c>
      <c r="BC119" s="36" t="s">
        <v>7</v>
      </c>
      <c r="BD119" s="36" t="s">
        <v>7</v>
      </c>
      <c r="BE119" s="36" t="s">
        <v>7</v>
      </c>
      <c r="BF119" s="36" t="s">
        <v>7</v>
      </c>
      <c r="BG119" s="29">
        <v>0.0</v>
      </c>
      <c r="BH119" s="36" t="s">
        <v>7</v>
      </c>
      <c r="BI119" s="36" t="s">
        <v>7</v>
      </c>
      <c r="BJ119" s="36" t="s">
        <v>7</v>
      </c>
      <c r="BK119" s="36" t="s">
        <v>7</v>
      </c>
      <c r="BL119" s="36" t="s">
        <v>7</v>
      </c>
      <c r="BM119" s="77"/>
      <c r="BN119" s="37">
        <f t="shared" si="117"/>
        <v>51</v>
      </c>
      <c r="BO119" s="37">
        <f t="shared" si="118"/>
        <v>8</v>
      </c>
      <c r="BP119" s="37">
        <f t="shared" ref="BP119:BT119" si="121">COUNTIF($F119:$BM119,BP$1)</f>
        <v>0</v>
      </c>
      <c r="BQ119" s="37">
        <f t="shared" si="121"/>
        <v>11</v>
      </c>
      <c r="BR119" s="37">
        <f t="shared" si="121"/>
        <v>0</v>
      </c>
      <c r="BS119" s="37">
        <f t="shared" si="121"/>
        <v>24</v>
      </c>
      <c r="BT119" s="37">
        <f t="shared" si="121"/>
        <v>16</v>
      </c>
    </row>
    <row r="120">
      <c r="A120" s="23">
        <v>113.0</v>
      </c>
      <c r="B120" s="72"/>
      <c r="C120" s="86" t="s">
        <v>144</v>
      </c>
      <c r="D120" s="87" t="s">
        <v>145</v>
      </c>
      <c r="E120" s="88" t="s">
        <v>137</v>
      </c>
      <c r="F120" s="39" t="s">
        <v>8</v>
      </c>
      <c r="G120" s="39" t="s">
        <v>8</v>
      </c>
      <c r="H120" s="39" t="s">
        <v>8</v>
      </c>
      <c r="I120" s="39" t="s">
        <v>8</v>
      </c>
      <c r="J120" s="29">
        <v>0.0</v>
      </c>
      <c r="K120" s="39" t="s">
        <v>8</v>
      </c>
      <c r="L120" s="39" t="s">
        <v>8</v>
      </c>
      <c r="M120" s="31"/>
      <c r="N120" s="89"/>
      <c r="O120" s="89"/>
      <c r="P120" s="89"/>
      <c r="Q120" s="29">
        <v>0.0</v>
      </c>
      <c r="R120" s="90" t="s">
        <v>15</v>
      </c>
      <c r="S120" s="90" t="s">
        <v>15</v>
      </c>
      <c r="T120" s="35" t="s">
        <v>8</v>
      </c>
      <c r="U120" s="35" t="s">
        <v>8</v>
      </c>
      <c r="V120" s="35" t="s">
        <v>8</v>
      </c>
      <c r="W120" s="35" t="s">
        <v>8</v>
      </c>
      <c r="X120" s="29">
        <v>0.0</v>
      </c>
      <c r="Y120" s="40" t="s">
        <v>6</v>
      </c>
      <c r="Z120" s="40" t="s">
        <v>6</v>
      </c>
      <c r="AA120" s="40" t="s">
        <v>6</v>
      </c>
      <c r="AB120" s="40" t="s">
        <v>6</v>
      </c>
      <c r="AC120" s="40" t="s">
        <v>6</v>
      </c>
      <c r="AD120" s="40" t="s">
        <v>6</v>
      </c>
      <c r="AE120" s="29">
        <v>0.0</v>
      </c>
      <c r="AF120" s="40" t="s">
        <v>6</v>
      </c>
      <c r="AG120" s="40" t="s">
        <v>6</v>
      </c>
      <c r="AH120" s="40" t="s">
        <v>6</v>
      </c>
      <c r="AI120" s="40" t="s">
        <v>6</v>
      </c>
      <c r="AJ120" s="40" t="s">
        <v>6</v>
      </c>
      <c r="AK120" s="40" t="s">
        <v>6</v>
      </c>
      <c r="AL120" s="29">
        <v>0.0</v>
      </c>
      <c r="AM120" s="40" t="s">
        <v>6</v>
      </c>
      <c r="AN120" s="40" t="s">
        <v>6</v>
      </c>
      <c r="AO120" s="40" t="s">
        <v>6</v>
      </c>
      <c r="AP120" s="40" t="s">
        <v>6</v>
      </c>
      <c r="AQ120" s="40" t="s">
        <v>6</v>
      </c>
      <c r="AR120" s="40" t="s">
        <v>6</v>
      </c>
      <c r="AS120" s="29">
        <v>0.0</v>
      </c>
      <c r="AT120" s="40" t="s">
        <v>6</v>
      </c>
      <c r="AU120" s="40" t="s">
        <v>6</v>
      </c>
      <c r="AV120" s="40" t="s">
        <v>6</v>
      </c>
      <c r="AW120" s="40" t="s">
        <v>6</v>
      </c>
      <c r="AX120" s="40" t="s">
        <v>6</v>
      </c>
      <c r="AY120" s="40" t="s">
        <v>6</v>
      </c>
      <c r="AZ120" s="29">
        <v>0.0</v>
      </c>
      <c r="BA120" s="38" t="s">
        <v>10</v>
      </c>
      <c r="BB120" s="38" t="s">
        <v>10</v>
      </c>
      <c r="BC120" s="38" t="s">
        <v>10</v>
      </c>
      <c r="BD120" s="38" t="s">
        <v>10</v>
      </c>
      <c r="BE120" s="38" t="s">
        <v>10</v>
      </c>
      <c r="BF120" s="38" t="s">
        <v>10</v>
      </c>
      <c r="BG120" s="29">
        <v>0.0</v>
      </c>
      <c r="BH120" s="38" t="s">
        <v>10</v>
      </c>
      <c r="BI120" s="38" t="s">
        <v>10</v>
      </c>
      <c r="BJ120" s="38" t="s">
        <v>10</v>
      </c>
      <c r="BK120" s="38" t="s">
        <v>10</v>
      </c>
      <c r="BL120" s="38" t="s">
        <v>10</v>
      </c>
      <c r="BM120" s="77"/>
      <c r="BN120" s="37">
        <f t="shared" si="117"/>
        <v>45</v>
      </c>
      <c r="BO120" s="37">
        <f t="shared" si="118"/>
        <v>8</v>
      </c>
      <c r="BP120" s="37">
        <f t="shared" ref="BP120:BT120" si="122">COUNTIF($F120:$BM120,BP$1)</f>
        <v>24</v>
      </c>
      <c r="BQ120" s="37">
        <f t="shared" si="122"/>
        <v>0</v>
      </c>
      <c r="BR120" s="37">
        <f t="shared" si="122"/>
        <v>10</v>
      </c>
      <c r="BS120" s="37">
        <f t="shared" si="122"/>
        <v>0</v>
      </c>
      <c r="BT120" s="37">
        <f t="shared" si="122"/>
        <v>11</v>
      </c>
    </row>
    <row r="121">
      <c r="A121" s="23">
        <v>114.0</v>
      </c>
      <c r="B121" s="72"/>
      <c r="C121" s="86" t="s">
        <v>146</v>
      </c>
      <c r="D121" s="91" t="s">
        <v>147</v>
      </c>
      <c r="E121" s="92" t="s">
        <v>148</v>
      </c>
      <c r="F121" s="41" t="s">
        <v>7</v>
      </c>
      <c r="G121" s="41" t="s">
        <v>7</v>
      </c>
      <c r="H121" s="41" t="s">
        <v>7</v>
      </c>
      <c r="I121" s="29">
        <v>0.0</v>
      </c>
      <c r="J121" s="81"/>
      <c r="K121" s="31"/>
      <c r="L121" s="31"/>
      <c r="M121" s="31"/>
      <c r="N121" s="36" t="s">
        <v>7</v>
      </c>
      <c r="O121" s="36" t="s">
        <v>7</v>
      </c>
      <c r="P121" s="36" t="s">
        <v>7</v>
      </c>
      <c r="Q121" s="29">
        <v>0.0</v>
      </c>
      <c r="R121" s="36" t="s">
        <v>7</v>
      </c>
      <c r="S121" s="36" t="s">
        <v>7</v>
      </c>
      <c r="T121" s="36" t="s">
        <v>7</v>
      </c>
      <c r="U121" s="36" t="s">
        <v>7</v>
      </c>
      <c r="V121" s="36" t="s">
        <v>7</v>
      </c>
      <c r="W121" s="36" t="s">
        <v>7</v>
      </c>
      <c r="X121" s="29">
        <v>0.0</v>
      </c>
      <c r="Y121" s="38" t="s">
        <v>10</v>
      </c>
      <c r="Z121" s="38" t="s">
        <v>10</v>
      </c>
      <c r="AA121" s="38" t="s">
        <v>10</v>
      </c>
      <c r="AB121" s="38" t="s">
        <v>10</v>
      </c>
      <c r="AC121" s="38" t="s">
        <v>10</v>
      </c>
      <c r="AD121" s="38" t="s">
        <v>10</v>
      </c>
      <c r="AE121" s="29">
        <v>0.0</v>
      </c>
      <c r="AF121" s="38" t="s">
        <v>10</v>
      </c>
      <c r="AG121" s="38" t="s">
        <v>10</v>
      </c>
      <c r="AH121" s="38" t="s">
        <v>10</v>
      </c>
      <c r="AI121" s="38" t="s">
        <v>10</v>
      </c>
      <c r="AJ121" s="38" t="s">
        <v>10</v>
      </c>
      <c r="AK121" s="38" t="s">
        <v>10</v>
      </c>
      <c r="AL121" s="29">
        <v>0.0</v>
      </c>
      <c r="AM121" s="34" t="s">
        <v>9</v>
      </c>
      <c r="AN121" s="34" t="s">
        <v>9</v>
      </c>
      <c r="AO121" s="34" t="s">
        <v>9</v>
      </c>
      <c r="AP121" s="34" t="s">
        <v>9</v>
      </c>
      <c r="AQ121" s="34" t="s">
        <v>9</v>
      </c>
      <c r="AR121" s="29">
        <v>0.0</v>
      </c>
      <c r="AS121" s="34" t="s">
        <v>9</v>
      </c>
      <c r="AT121" s="34" t="s">
        <v>9</v>
      </c>
      <c r="AU121" s="34" t="s">
        <v>9</v>
      </c>
      <c r="AV121" s="34" t="s">
        <v>9</v>
      </c>
      <c r="AW121" s="34" t="s">
        <v>9</v>
      </c>
      <c r="AX121" s="34" t="s">
        <v>9</v>
      </c>
      <c r="AY121" s="29">
        <v>0.0</v>
      </c>
      <c r="AZ121" s="34" t="s">
        <v>9</v>
      </c>
      <c r="BA121" s="34" t="s">
        <v>9</v>
      </c>
      <c r="BB121" s="34" t="s">
        <v>9</v>
      </c>
      <c r="BC121" s="34" t="s">
        <v>9</v>
      </c>
      <c r="BD121" s="34" t="s">
        <v>9</v>
      </c>
      <c r="BE121" s="34" t="s">
        <v>9</v>
      </c>
      <c r="BF121" s="29">
        <v>0.0</v>
      </c>
      <c r="BG121" s="34" t="s">
        <v>9</v>
      </c>
      <c r="BH121" s="34" t="s">
        <v>9</v>
      </c>
      <c r="BI121" s="34" t="s">
        <v>9</v>
      </c>
      <c r="BJ121" s="34" t="s">
        <v>9</v>
      </c>
      <c r="BK121" s="34" t="s">
        <v>9</v>
      </c>
      <c r="BL121" s="34" t="s">
        <v>9</v>
      </c>
      <c r="BM121" s="77"/>
      <c r="BN121" s="37">
        <f t="shared" si="117"/>
        <v>47</v>
      </c>
      <c r="BO121" s="37">
        <f t="shared" si="118"/>
        <v>8</v>
      </c>
      <c r="BP121" s="37">
        <f t="shared" ref="BP121:BT121" si="123">COUNTIF($F121:$BM121,BP$1)</f>
        <v>0</v>
      </c>
      <c r="BQ121" s="37">
        <f t="shared" si="123"/>
        <v>12</v>
      </c>
      <c r="BR121" s="37">
        <f t="shared" si="123"/>
        <v>0</v>
      </c>
      <c r="BS121" s="37">
        <f t="shared" si="123"/>
        <v>23</v>
      </c>
      <c r="BT121" s="37">
        <f t="shared" si="123"/>
        <v>12</v>
      </c>
    </row>
    <row r="122">
      <c r="A122" s="23">
        <v>115.0</v>
      </c>
      <c r="B122" s="72"/>
      <c r="C122" s="86" t="s">
        <v>149</v>
      </c>
      <c r="D122" s="91" t="s">
        <v>150</v>
      </c>
      <c r="E122" s="92" t="s">
        <v>148</v>
      </c>
      <c r="F122" s="28" t="s">
        <v>6</v>
      </c>
      <c r="G122" s="28" t="s">
        <v>6</v>
      </c>
      <c r="H122" s="28" t="s">
        <v>6</v>
      </c>
      <c r="I122" s="29">
        <v>0.0</v>
      </c>
      <c r="J122" s="41" t="s">
        <v>7</v>
      </c>
      <c r="K122" s="41" t="s">
        <v>7</v>
      </c>
      <c r="L122" s="41" t="s">
        <v>7</v>
      </c>
      <c r="M122" s="41" t="s">
        <v>7</v>
      </c>
      <c r="N122" s="36" t="s">
        <v>7</v>
      </c>
      <c r="O122" s="36" t="s">
        <v>7</v>
      </c>
      <c r="P122" s="29">
        <v>0.0</v>
      </c>
      <c r="Q122" s="36" t="s">
        <v>7</v>
      </c>
      <c r="R122" s="36" t="s">
        <v>7</v>
      </c>
      <c r="S122" s="36" t="s">
        <v>7</v>
      </c>
      <c r="T122" s="36" t="s">
        <v>7</v>
      </c>
      <c r="U122" s="36" t="s">
        <v>7</v>
      </c>
      <c r="V122" s="36" t="s">
        <v>7</v>
      </c>
      <c r="W122" s="29">
        <v>0.0</v>
      </c>
      <c r="X122" s="36" t="s">
        <v>7</v>
      </c>
      <c r="Y122" s="36" t="s">
        <v>7</v>
      </c>
      <c r="Z122" s="36" t="s">
        <v>7</v>
      </c>
      <c r="AA122" s="36" t="s">
        <v>7</v>
      </c>
      <c r="AB122" s="36" t="s">
        <v>7</v>
      </c>
      <c r="AC122" s="36" t="s">
        <v>7</v>
      </c>
      <c r="AD122" s="29">
        <v>0.0</v>
      </c>
      <c r="AE122" s="36" t="s">
        <v>7</v>
      </c>
      <c r="AF122" s="36" t="s">
        <v>7</v>
      </c>
      <c r="AG122" s="36" t="s">
        <v>7</v>
      </c>
      <c r="AH122" s="36" t="s">
        <v>7</v>
      </c>
      <c r="AI122" s="36" t="s">
        <v>7</v>
      </c>
      <c r="AJ122" s="36" t="s">
        <v>7</v>
      </c>
      <c r="AK122" s="36" t="s">
        <v>7</v>
      </c>
      <c r="AL122" s="29">
        <v>0.0</v>
      </c>
      <c r="AM122" s="38" t="s">
        <v>10</v>
      </c>
      <c r="AN122" s="38" t="s">
        <v>10</v>
      </c>
      <c r="AO122" s="38" t="s">
        <v>10</v>
      </c>
      <c r="AP122" s="38" t="s">
        <v>10</v>
      </c>
      <c r="AQ122" s="38" t="s">
        <v>10</v>
      </c>
      <c r="AR122" s="29">
        <v>0.0</v>
      </c>
      <c r="AS122" s="38" t="s">
        <v>10</v>
      </c>
      <c r="AT122" s="38" t="s">
        <v>10</v>
      </c>
      <c r="AU122" s="38" t="s">
        <v>10</v>
      </c>
      <c r="AV122" s="38" t="s">
        <v>10</v>
      </c>
      <c r="AW122" s="38" t="s">
        <v>10</v>
      </c>
      <c r="AX122" s="38" t="s">
        <v>10</v>
      </c>
      <c r="AY122" s="29">
        <v>0.0</v>
      </c>
      <c r="AZ122" s="38" t="s">
        <v>10</v>
      </c>
      <c r="BA122" s="38" t="s">
        <v>10</v>
      </c>
      <c r="BB122" s="38" t="s">
        <v>10</v>
      </c>
      <c r="BC122" s="38" t="s">
        <v>10</v>
      </c>
      <c r="BD122" s="38" t="s">
        <v>10</v>
      </c>
      <c r="BE122" s="38" t="s">
        <v>10</v>
      </c>
      <c r="BF122" s="29">
        <v>0.0</v>
      </c>
      <c r="BG122" s="38" t="s">
        <v>10</v>
      </c>
      <c r="BH122" s="38" t="s">
        <v>10</v>
      </c>
      <c r="BI122" s="38" t="s">
        <v>10</v>
      </c>
      <c r="BJ122" s="38" t="s">
        <v>10</v>
      </c>
      <c r="BK122" s="38" t="s">
        <v>10</v>
      </c>
      <c r="BL122" s="38" t="s">
        <v>10</v>
      </c>
      <c r="BM122" s="77"/>
      <c r="BN122" s="37">
        <f t="shared" si="117"/>
        <v>51</v>
      </c>
      <c r="BO122" s="37">
        <f t="shared" si="118"/>
        <v>8</v>
      </c>
      <c r="BP122" s="37">
        <f t="shared" ref="BP122:BT122" si="124">COUNTIF($F122:$BM122,BP$1)</f>
        <v>3</v>
      </c>
      <c r="BQ122" s="37">
        <f t="shared" si="124"/>
        <v>25</v>
      </c>
      <c r="BR122" s="37">
        <f t="shared" si="124"/>
        <v>0</v>
      </c>
      <c r="BS122" s="37">
        <f t="shared" si="124"/>
        <v>0</v>
      </c>
      <c r="BT122" s="37">
        <f t="shared" si="124"/>
        <v>23</v>
      </c>
    </row>
    <row r="123">
      <c r="A123" s="23">
        <v>116.0</v>
      </c>
      <c r="B123" s="72"/>
      <c r="C123" s="86" t="s">
        <v>151</v>
      </c>
      <c r="D123" s="91" t="s">
        <v>152</v>
      </c>
      <c r="E123" s="92" t="s">
        <v>148</v>
      </c>
      <c r="F123" s="39" t="s">
        <v>8</v>
      </c>
      <c r="G123" s="39" t="s">
        <v>8</v>
      </c>
      <c r="H123" s="39" t="s">
        <v>8</v>
      </c>
      <c r="I123" s="29">
        <v>0.0</v>
      </c>
      <c r="J123" s="28" t="s">
        <v>6</v>
      </c>
      <c r="K123" s="28" t="s">
        <v>6</v>
      </c>
      <c r="L123" s="28" t="s">
        <v>6</v>
      </c>
      <c r="M123" s="28" t="s">
        <v>6</v>
      </c>
      <c r="N123" s="40" t="s">
        <v>6</v>
      </c>
      <c r="O123" s="40" t="s">
        <v>6</v>
      </c>
      <c r="P123" s="40" t="s">
        <v>6</v>
      </c>
      <c r="Q123" s="29">
        <v>0.0</v>
      </c>
      <c r="R123" s="90" t="s">
        <v>15</v>
      </c>
      <c r="S123" s="90" t="s">
        <v>15</v>
      </c>
      <c r="T123" s="90" t="s">
        <v>15</v>
      </c>
      <c r="U123" s="90" t="s">
        <v>15</v>
      </c>
      <c r="V123" s="90" t="s">
        <v>15</v>
      </c>
      <c r="W123" s="29">
        <v>0.0</v>
      </c>
      <c r="X123" s="40" t="s">
        <v>6</v>
      </c>
      <c r="Y123" s="40" t="s">
        <v>6</v>
      </c>
      <c r="Z123" s="40" t="s">
        <v>6</v>
      </c>
      <c r="AA123" s="40" t="s">
        <v>6</v>
      </c>
      <c r="AB123" s="40" t="s">
        <v>6</v>
      </c>
      <c r="AC123" s="40" t="s">
        <v>6</v>
      </c>
      <c r="AD123" s="29">
        <v>0.0</v>
      </c>
      <c r="AE123" s="40" t="s">
        <v>6</v>
      </c>
      <c r="AF123" s="40" t="s">
        <v>6</v>
      </c>
      <c r="AG123" s="40" t="s">
        <v>6</v>
      </c>
      <c r="AH123" s="40" t="s">
        <v>6</v>
      </c>
      <c r="AI123" s="40" t="s">
        <v>6</v>
      </c>
      <c r="AJ123" s="40" t="s">
        <v>6</v>
      </c>
      <c r="AK123" s="29">
        <v>0.0</v>
      </c>
      <c r="AL123" s="36" t="s">
        <v>7</v>
      </c>
      <c r="AM123" s="36" t="s">
        <v>7</v>
      </c>
      <c r="AN123" s="36" t="s">
        <v>7</v>
      </c>
      <c r="AO123" s="36" t="s">
        <v>7</v>
      </c>
      <c r="AP123" s="36" t="s">
        <v>7</v>
      </c>
      <c r="AQ123" s="36" t="s">
        <v>7</v>
      </c>
      <c r="AR123" s="29">
        <v>0.0</v>
      </c>
      <c r="AS123" s="36" t="s">
        <v>7</v>
      </c>
      <c r="AT123" s="36" t="s">
        <v>7</v>
      </c>
      <c r="AU123" s="36" t="s">
        <v>7</v>
      </c>
      <c r="AV123" s="36" t="s">
        <v>7</v>
      </c>
      <c r="AW123" s="36" t="s">
        <v>7</v>
      </c>
      <c r="AX123" s="36" t="s">
        <v>7</v>
      </c>
      <c r="AY123" s="29">
        <v>0.0</v>
      </c>
      <c r="AZ123" s="36" t="s">
        <v>7</v>
      </c>
      <c r="BA123" s="36" t="s">
        <v>7</v>
      </c>
      <c r="BB123" s="36" t="s">
        <v>7</v>
      </c>
      <c r="BC123" s="36" t="s">
        <v>7</v>
      </c>
      <c r="BD123" s="36" t="s">
        <v>7</v>
      </c>
      <c r="BE123" s="36" t="s">
        <v>7</v>
      </c>
      <c r="BF123" s="29">
        <v>0.0</v>
      </c>
      <c r="BG123" s="36" t="s">
        <v>7</v>
      </c>
      <c r="BH123" s="36" t="s">
        <v>7</v>
      </c>
      <c r="BI123" s="36" t="s">
        <v>7</v>
      </c>
      <c r="BJ123" s="36" t="s">
        <v>7</v>
      </c>
      <c r="BK123" s="36" t="s">
        <v>7</v>
      </c>
      <c r="BL123" s="36" t="s">
        <v>7</v>
      </c>
      <c r="BM123" s="77"/>
      <c r="BN123" s="37">
        <f t="shared" si="117"/>
        <v>46</v>
      </c>
      <c r="BO123" s="37">
        <f t="shared" si="118"/>
        <v>8</v>
      </c>
      <c r="BP123" s="37">
        <f t="shared" ref="BP123:BT123" si="125">COUNTIF($F123:$BM123,BP$1)</f>
        <v>19</v>
      </c>
      <c r="BQ123" s="37">
        <f t="shared" si="125"/>
        <v>24</v>
      </c>
      <c r="BR123" s="37">
        <f t="shared" si="125"/>
        <v>3</v>
      </c>
      <c r="BS123" s="37">
        <f t="shared" si="125"/>
        <v>0</v>
      </c>
      <c r="BT123" s="37">
        <f t="shared" si="125"/>
        <v>0</v>
      </c>
    </row>
    <row r="124">
      <c r="A124" s="23">
        <v>117.0</v>
      </c>
      <c r="B124" s="72"/>
      <c r="C124" s="86" t="s">
        <v>153</v>
      </c>
      <c r="D124" s="91" t="s">
        <v>154</v>
      </c>
      <c r="E124" s="92" t="s">
        <v>148</v>
      </c>
      <c r="F124" s="33" t="s">
        <v>9</v>
      </c>
      <c r="G124" s="33" t="s">
        <v>9</v>
      </c>
      <c r="H124" s="33" t="s">
        <v>9</v>
      </c>
      <c r="I124" s="29">
        <v>0.0</v>
      </c>
      <c r="J124" s="39" t="s">
        <v>8</v>
      </c>
      <c r="K124" s="39" t="s">
        <v>8</v>
      </c>
      <c r="L124" s="39" t="s">
        <v>8</v>
      </c>
      <c r="M124" s="39" t="s">
        <v>8</v>
      </c>
      <c r="N124" s="35" t="s">
        <v>8</v>
      </c>
      <c r="O124" s="35" t="s">
        <v>8</v>
      </c>
      <c r="P124" s="29">
        <v>0.0</v>
      </c>
      <c r="Q124" s="35" t="s">
        <v>8</v>
      </c>
      <c r="R124" s="35" t="s">
        <v>8</v>
      </c>
      <c r="S124" s="35" t="s">
        <v>8</v>
      </c>
      <c r="T124" s="35" t="s">
        <v>8</v>
      </c>
      <c r="U124" s="35" t="s">
        <v>8</v>
      </c>
      <c r="V124" s="35" t="s">
        <v>8</v>
      </c>
      <c r="W124" s="29">
        <v>0.0</v>
      </c>
      <c r="X124" s="35" t="s">
        <v>8</v>
      </c>
      <c r="Y124" s="35" t="s">
        <v>8</v>
      </c>
      <c r="Z124" s="35" t="s">
        <v>8</v>
      </c>
      <c r="AA124" s="35" t="s">
        <v>8</v>
      </c>
      <c r="AB124" s="35" t="s">
        <v>8</v>
      </c>
      <c r="AC124" s="35" t="s">
        <v>8</v>
      </c>
      <c r="AD124" s="35" t="s">
        <v>8</v>
      </c>
      <c r="AE124" s="29">
        <v>0.0</v>
      </c>
      <c r="AF124" s="35" t="s">
        <v>8</v>
      </c>
      <c r="AG124" s="35" t="s">
        <v>8</v>
      </c>
      <c r="AH124" s="35" t="s">
        <v>8</v>
      </c>
      <c r="AI124" s="35" t="s">
        <v>8</v>
      </c>
      <c r="AJ124" s="35" t="s">
        <v>8</v>
      </c>
      <c r="AK124" s="29">
        <v>0.0</v>
      </c>
      <c r="AL124" s="40" t="s">
        <v>6</v>
      </c>
      <c r="AM124" s="40" t="s">
        <v>6</v>
      </c>
      <c r="AN124" s="40" t="s">
        <v>6</v>
      </c>
      <c r="AO124" s="40" t="s">
        <v>6</v>
      </c>
      <c r="AP124" s="40" t="s">
        <v>6</v>
      </c>
      <c r="AQ124" s="40" t="s">
        <v>6</v>
      </c>
      <c r="AR124" s="29">
        <v>0.0</v>
      </c>
      <c r="AS124" s="40" t="s">
        <v>6</v>
      </c>
      <c r="AT124" s="40" t="s">
        <v>6</v>
      </c>
      <c r="AU124" s="40" t="s">
        <v>6</v>
      </c>
      <c r="AV124" s="40" t="s">
        <v>6</v>
      </c>
      <c r="AW124" s="40" t="s">
        <v>6</v>
      </c>
      <c r="AX124" s="40" t="s">
        <v>6</v>
      </c>
      <c r="AY124" s="29">
        <v>0.0</v>
      </c>
      <c r="AZ124" s="40" t="s">
        <v>6</v>
      </c>
      <c r="BA124" s="40" t="s">
        <v>6</v>
      </c>
      <c r="BB124" s="40" t="s">
        <v>6</v>
      </c>
      <c r="BC124" s="40" t="s">
        <v>6</v>
      </c>
      <c r="BD124" s="40" t="s">
        <v>6</v>
      </c>
      <c r="BE124" s="40" t="s">
        <v>6</v>
      </c>
      <c r="BF124" s="29">
        <v>0.0</v>
      </c>
      <c r="BG124" s="40" t="s">
        <v>6</v>
      </c>
      <c r="BH124" s="40" t="s">
        <v>6</v>
      </c>
      <c r="BI124" s="40" t="s">
        <v>6</v>
      </c>
      <c r="BJ124" s="40" t="s">
        <v>6</v>
      </c>
      <c r="BK124" s="40" t="s">
        <v>6</v>
      </c>
      <c r="BL124" s="40" t="s">
        <v>6</v>
      </c>
      <c r="BM124" s="77"/>
      <c r="BN124" s="37">
        <f t="shared" si="117"/>
        <v>51</v>
      </c>
      <c r="BO124" s="37">
        <f t="shared" si="118"/>
        <v>8</v>
      </c>
      <c r="BP124" s="37">
        <f t="shared" ref="BP124:BT124" si="126">COUNTIF($F124:$BM124,BP$1)</f>
        <v>24</v>
      </c>
      <c r="BQ124" s="37">
        <f t="shared" si="126"/>
        <v>0</v>
      </c>
      <c r="BR124" s="37">
        <f t="shared" si="126"/>
        <v>24</v>
      </c>
      <c r="BS124" s="37">
        <f t="shared" si="126"/>
        <v>3</v>
      </c>
      <c r="BT124" s="37">
        <f t="shared" si="126"/>
        <v>0</v>
      </c>
    </row>
    <row r="125">
      <c r="A125" s="23">
        <v>118.0</v>
      </c>
      <c r="B125" s="72"/>
      <c r="C125" s="86" t="s">
        <v>155</v>
      </c>
      <c r="D125" s="91" t="s">
        <v>156</v>
      </c>
      <c r="E125" s="92" t="s">
        <v>148</v>
      </c>
      <c r="F125" s="30" t="s">
        <v>10</v>
      </c>
      <c r="G125" s="30" t="s">
        <v>10</v>
      </c>
      <c r="H125" s="30" t="s">
        <v>10</v>
      </c>
      <c r="I125" s="29">
        <v>0.0</v>
      </c>
      <c r="J125" s="33" t="s">
        <v>9</v>
      </c>
      <c r="K125" s="33" t="s">
        <v>9</v>
      </c>
      <c r="L125" s="33" t="s">
        <v>9</v>
      </c>
      <c r="M125" s="31"/>
      <c r="N125" s="89"/>
      <c r="O125" s="89"/>
      <c r="P125" s="29">
        <v>0.0</v>
      </c>
      <c r="Q125" s="34" t="s">
        <v>9</v>
      </c>
      <c r="R125" s="34" t="s">
        <v>9</v>
      </c>
      <c r="S125" s="34" t="s">
        <v>9</v>
      </c>
      <c r="T125" s="34" t="s">
        <v>9</v>
      </c>
      <c r="U125" s="34" t="s">
        <v>9</v>
      </c>
      <c r="V125" s="34" t="s">
        <v>9</v>
      </c>
      <c r="W125" s="34" t="s">
        <v>9</v>
      </c>
      <c r="X125" s="29">
        <v>0.0</v>
      </c>
      <c r="Y125" s="34" t="s">
        <v>9</v>
      </c>
      <c r="Z125" s="34" t="s">
        <v>9</v>
      </c>
      <c r="AA125" s="34" t="s">
        <v>9</v>
      </c>
      <c r="AB125" s="34" t="s">
        <v>9</v>
      </c>
      <c r="AC125" s="34" t="s">
        <v>9</v>
      </c>
      <c r="AD125" s="29">
        <v>0.0</v>
      </c>
      <c r="AE125" s="34" t="s">
        <v>9</v>
      </c>
      <c r="AF125" s="34" t="s">
        <v>9</v>
      </c>
      <c r="AG125" s="34" t="s">
        <v>9</v>
      </c>
      <c r="AH125" s="34" t="s">
        <v>9</v>
      </c>
      <c r="AI125" s="34" t="s">
        <v>9</v>
      </c>
      <c r="AJ125" s="34" t="s">
        <v>9</v>
      </c>
      <c r="AK125" s="34" t="s">
        <v>9</v>
      </c>
      <c r="AL125" s="29">
        <v>0.0</v>
      </c>
      <c r="AM125" s="35" t="s">
        <v>8</v>
      </c>
      <c r="AN125" s="35" t="s">
        <v>8</v>
      </c>
      <c r="AO125" s="35" t="s">
        <v>8</v>
      </c>
      <c r="AP125" s="35" t="s">
        <v>8</v>
      </c>
      <c r="AQ125" s="35" t="s">
        <v>8</v>
      </c>
      <c r="AR125" s="35" t="s">
        <v>8</v>
      </c>
      <c r="AS125" s="29">
        <v>0.0</v>
      </c>
      <c r="AT125" s="35" t="s">
        <v>8</v>
      </c>
      <c r="AU125" s="35" t="s">
        <v>8</v>
      </c>
      <c r="AV125" s="35" t="s">
        <v>8</v>
      </c>
      <c r="AW125" s="35" t="s">
        <v>8</v>
      </c>
      <c r="AX125" s="35" t="s">
        <v>8</v>
      </c>
      <c r="AY125" s="29">
        <v>0.0</v>
      </c>
      <c r="AZ125" s="35" t="s">
        <v>8</v>
      </c>
      <c r="BA125" s="35" t="s">
        <v>8</v>
      </c>
      <c r="BB125" s="35" t="s">
        <v>8</v>
      </c>
      <c r="BC125" s="35" t="s">
        <v>8</v>
      </c>
      <c r="BD125" s="35" t="s">
        <v>8</v>
      </c>
      <c r="BE125" s="35" t="s">
        <v>8</v>
      </c>
      <c r="BF125" s="29">
        <v>0.0</v>
      </c>
      <c r="BG125" s="35" t="s">
        <v>8</v>
      </c>
      <c r="BH125" s="35" t="s">
        <v>8</v>
      </c>
      <c r="BI125" s="35" t="s">
        <v>8</v>
      </c>
      <c r="BJ125" s="35" t="s">
        <v>8</v>
      </c>
      <c r="BK125" s="35" t="s">
        <v>8</v>
      </c>
      <c r="BL125" s="35" t="s">
        <v>8</v>
      </c>
      <c r="BM125" s="77"/>
      <c r="BN125" s="37">
        <f t="shared" si="117"/>
        <v>48</v>
      </c>
      <c r="BO125" s="37">
        <f t="shared" si="118"/>
        <v>8</v>
      </c>
      <c r="BP125" s="37">
        <f t="shared" ref="BP125:BT125" si="127">COUNTIF($F125:$BM125,BP$1)</f>
        <v>0</v>
      </c>
      <c r="BQ125" s="37">
        <f t="shared" si="127"/>
        <v>0</v>
      </c>
      <c r="BR125" s="37">
        <f t="shared" si="127"/>
        <v>23</v>
      </c>
      <c r="BS125" s="37">
        <f t="shared" si="127"/>
        <v>22</v>
      </c>
      <c r="BT125" s="37">
        <f t="shared" si="127"/>
        <v>3</v>
      </c>
    </row>
    <row r="126">
      <c r="A126" s="72"/>
      <c r="B126" s="72"/>
      <c r="C126" s="72"/>
      <c r="D126" s="84"/>
      <c r="E126" s="72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</row>
    <row r="127">
      <c r="A127" s="72"/>
      <c r="B127" s="72"/>
      <c r="C127" s="72"/>
      <c r="D127" s="84"/>
      <c r="E127" s="72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93" t="s">
        <v>157</v>
      </c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</row>
    <row r="128">
      <c r="A128" s="72"/>
      <c r="B128" s="72"/>
      <c r="C128" s="72"/>
      <c r="D128" s="84"/>
      <c r="E128" s="94" t="s">
        <v>6</v>
      </c>
      <c r="F128" s="95">
        <f t="shared" ref="F128:BM128" si="128">COUNTIF(F$4:F$125,$E128)</f>
        <v>23</v>
      </c>
      <c r="G128" s="95">
        <f t="shared" si="128"/>
        <v>23</v>
      </c>
      <c r="H128" s="95">
        <f t="shared" si="128"/>
        <v>23</v>
      </c>
      <c r="I128" s="96">
        <f t="shared" si="128"/>
        <v>11</v>
      </c>
      <c r="J128" s="96">
        <f t="shared" si="128"/>
        <v>10</v>
      </c>
      <c r="K128" s="96">
        <f t="shared" si="128"/>
        <v>21</v>
      </c>
      <c r="L128" s="95">
        <f t="shared" si="128"/>
        <v>21</v>
      </c>
      <c r="M128" s="95">
        <f t="shared" si="128"/>
        <v>21</v>
      </c>
      <c r="N128" s="95">
        <f t="shared" si="128"/>
        <v>21</v>
      </c>
      <c r="O128" s="95">
        <f t="shared" si="128"/>
        <v>19</v>
      </c>
      <c r="P128" s="97">
        <f t="shared" si="128"/>
        <v>9</v>
      </c>
      <c r="Q128" s="97">
        <f t="shared" si="128"/>
        <v>7</v>
      </c>
      <c r="R128" s="97">
        <f t="shared" si="128"/>
        <v>9</v>
      </c>
      <c r="S128" s="95">
        <f t="shared" si="128"/>
        <v>9</v>
      </c>
      <c r="T128" s="95">
        <f t="shared" si="128"/>
        <v>10</v>
      </c>
      <c r="U128" s="95">
        <f t="shared" si="128"/>
        <v>10</v>
      </c>
      <c r="V128" s="95">
        <f t="shared" si="128"/>
        <v>10</v>
      </c>
      <c r="W128" s="97">
        <f t="shared" si="128"/>
        <v>4</v>
      </c>
      <c r="X128" s="97">
        <f t="shared" si="128"/>
        <v>14</v>
      </c>
      <c r="Y128" s="97">
        <f t="shared" si="128"/>
        <v>19</v>
      </c>
      <c r="Z128" s="95">
        <f t="shared" si="128"/>
        <v>19</v>
      </c>
      <c r="AA128" s="95">
        <f t="shared" si="128"/>
        <v>19</v>
      </c>
      <c r="AB128" s="95">
        <f t="shared" si="128"/>
        <v>19</v>
      </c>
      <c r="AC128" s="95">
        <f t="shared" si="128"/>
        <v>19</v>
      </c>
      <c r="AD128" s="98">
        <f t="shared" si="128"/>
        <v>10</v>
      </c>
      <c r="AE128" s="98">
        <f t="shared" si="128"/>
        <v>9</v>
      </c>
      <c r="AF128" s="98">
        <f t="shared" si="128"/>
        <v>22</v>
      </c>
      <c r="AG128" s="95">
        <f t="shared" si="128"/>
        <v>22</v>
      </c>
      <c r="AH128" s="95">
        <f t="shared" si="128"/>
        <v>22</v>
      </c>
      <c r="AI128" s="95">
        <f t="shared" si="128"/>
        <v>22</v>
      </c>
      <c r="AJ128" s="95">
        <f t="shared" si="128"/>
        <v>22</v>
      </c>
      <c r="AK128" s="96">
        <f t="shared" si="128"/>
        <v>12</v>
      </c>
      <c r="AL128" s="96">
        <f t="shared" si="128"/>
        <v>9</v>
      </c>
      <c r="AM128" s="96">
        <f t="shared" si="128"/>
        <v>21</v>
      </c>
      <c r="AN128" s="95">
        <f t="shared" si="128"/>
        <v>21</v>
      </c>
      <c r="AO128" s="95">
        <f t="shared" si="128"/>
        <v>21</v>
      </c>
      <c r="AP128" s="95">
        <f t="shared" si="128"/>
        <v>21</v>
      </c>
      <c r="AQ128" s="95">
        <f t="shared" si="128"/>
        <v>21</v>
      </c>
      <c r="AR128" s="96">
        <f t="shared" si="128"/>
        <v>10</v>
      </c>
      <c r="AS128" s="96">
        <f t="shared" si="128"/>
        <v>10</v>
      </c>
      <c r="AT128" s="96">
        <f t="shared" si="128"/>
        <v>25</v>
      </c>
      <c r="AU128" s="95">
        <f t="shared" si="128"/>
        <v>25</v>
      </c>
      <c r="AV128" s="95">
        <f t="shared" si="128"/>
        <v>25</v>
      </c>
      <c r="AW128" s="95">
        <f t="shared" si="128"/>
        <v>25</v>
      </c>
      <c r="AX128" s="95">
        <f t="shared" si="128"/>
        <v>25</v>
      </c>
      <c r="AY128" s="96">
        <f t="shared" si="128"/>
        <v>9</v>
      </c>
      <c r="AZ128" s="96">
        <f t="shared" si="128"/>
        <v>11</v>
      </c>
      <c r="BA128" s="96">
        <f t="shared" si="128"/>
        <v>24</v>
      </c>
      <c r="BB128" s="95">
        <f t="shared" si="128"/>
        <v>24</v>
      </c>
      <c r="BC128" s="95">
        <f t="shared" si="128"/>
        <v>24</v>
      </c>
      <c r="BD128" s="95">
        <f t="shared" si="128"/>
        <v>24</v>
      </c>
      <c r="BE128" s="95">
        <f t="shared" si="128"/>
        <v>24</v>
      </c>
      <c r="BF128" s="96">
        <f t="shared" si="128"/>
        <v>9</v>
      </c>
      <c r="BG128" s="96">
        <f t="shared" si="128"/>
        <v>10</v>
      </c>
      <c r="BH128" s="96">
        <f t="shared" si="128"/>
        <v>25</v>
      </c>
      <c r="BI128" s="95">
        <f t="shared" si="128"/>
        <v>25</v>
      </c>
      <c r="BJ128" s="95">
        <f t="shared" si="128"/>
        <v>25</v>
      </c>
      <c r="BK128" s="95">
        <f t="shared" si="128"/>
        <v>25</v>
      </c>
      <c r="BL128" s="95">
        <f t="shared" si="128"/>
        <v>25</v>
      </c>
      <c r="BM128" s="95">
        <f t="shared" si="128"/>
        <v>0</v>
      </c>
      <c r="BN128" s="84"/>
      <c r="BO128" s="84"/>
      <c r="BP128" s="84"/>
      <c r="BQ128" s="84"/>
      <c r="BR128" s="84"/>
      <c r="BS128" s="84"/>
      <c r="BT128" s="84"/>
    </row>
    <row r="129">
      <c r="A129" s="72"/>
      <c r="B129" s="72"/>
      <c r="C129" s="72"/>
      <c r="D129" s="84"/>
      <c r="E129" s="99" t="s">
        <v>7</v>
      </c>
      <c r="F129" s="95">
        <f t="shared" ref="F129:BM129" si="129">COUNTIF(F$4:F$125,$E129)</f>
        <v>24</v>
      </c>
      <c r="G129" s="95">
        <f t="shared" si="129"/>
        <v>24</v>
      </c>
      <c r="H129" s="95">
        <f t="shared" si="129"/>
        <v>24</v>
      </c>
      <c r="I129" s="96">
        <f t="shared" si="129"/>
        <v>14</v>
      </c>
      <c r="J129" s="96">
        <f t="shared" si="129"/>
        <v>11</v>
      </c>
      <c r="K129" s="96">
        <f t="shared" si="129"/>
        <v>25</v>
      </c>
      <c r="L129" s="95">
        <f t="shared" si="129"/>
        <v>25</v>
      </c>
      <c r="M129" s="95">
        <f t="shared" si="129"/>
        <v>23</v>
      </c>
      <c r="N129" s="95">
        <f t="shared" si="129"/>
        <v>23</v>
      </c>
      <c r="O129" s="95">
        <f t="shared" si="129"/>
        <v>22</v>
      </c>
      <c r="P129" s="97">
        <f t="shared" si="129"/>
        <v>9</v>
      </c>
      <c r="Q129" s="97">
        <f t="shared" si="129"/>
        <v>10</v>
      </c>
      <c r="R129" s="97">
        <f t="shared" si="129"/>
        <v>18</v>
      </c>
      <c r="S129" s="95">
        <f t="shared" si="129"/>
        <v>21</v>
      </c>
      <c r="T129" s="95">
        <f t="shared" si="129"/>
        <v>21</v>
      </c>
      <c r="U129" s="95">
        <f t="shared" si="129"/>
        <v>24</v>
      </c>
      <c r="V129" s="95">
        <f t="shared" si="129"/>
        <v>25</v>
      </c>
      <c r="W129" s="97">
        <f t="shared" si="129"/>
        <v>14</v>
      </c>
      <c r="X129" s="97">
        <f t="shared" si="129"/>
        <v>19</v>
      </c>
      <c r="Y129" s="97">
        <f t="shared" si="129"/>
        <v>18</v>
      </c>
      <c r="Z129" s="95">
        <f t="shared" si="129"/>
        <v>26</v>
      </c>
      <c r="AA129" s="95">
        <f t="shared" si="129"/>
        <v>26</v>
      </c>
      <c r="AB129" s="95">
        <f t="shared" si="129"/>
        <v>26</v>
      </c>
      <c r="AC129" s="95">
        <f t="shared" si="129"/>
        <v>26</v>
      </c>
      <c r="AD129" s="98">
        <f t="shared" si="129"/>
        <v>15</v>
      </c>
      <c r="AE129" s="98">
        <f t="shared" si="129"/>
        <v>12</v>
      </c>
      <c r="AF129" s="98">
        <f t="shared" si="129"/>
        <v>23</v>
      </c>
      <c r="AG129" s="95">
        <f t="shared" si="129"/>
        <v>25</v>
      </c>
      <c r="AH129" s="95">
        <f t="shared" si="129"/>
        <v>25</v>
      </c>
      <c r="AI129" s="95">
        <f t="shared" si="129"/>
        <v>25</v>
      </c>
      <c r="AJ129" s="95">
        <f t="shared" si="129"/>
        <v>25</v>
      </c>
      <c r="AK129" s="96">
        <f t="shared" si="129"/>
        <v>14</v>
      </c>
      <c r="AL129" s="96">
        <f t="shared" si="129"/>
        <v>13</v>
      </c>
      <c r="AM129" s="96">
        <f t="shared" si="129"/>
        <v>25</v>
      </c>
      <c r="AN129" s="95">
        <f t="shared" si="129"/>
        <v>25</v>
      </c>
      <c r="AO129" s="95">
        <f t="shared" si="129"/>
        <v>25</v>
      </c>
      <c r="AP129" s="95">
        <f t="shared" si="129"/>
        <v>25</v>
      </c>
      <c r="AQ129" s="95">
        <f t="shared" si="129"/>
        <v>25</v>
      </c>
      <c r="AR129" s="96">
        <f t="shared" si="129"/>
        <v>14</v>
      </c>
      <c r="AS129" s="96">
        <f t="shared" si="129"/>
        <v>10</v>
      </c>
      <c r="AT129" s="96">
        <f t="shared" si="129"/>
        <v>27</v>
      </c>
      <c r="AU129" s="95">
        <f t="shared" si="129"/>
        <v>27</v>
      </c>
      <c r="AV129" s="95">
        <f t="shared" si="129"/>
        <v>27</v>
      </c>
      <c r="AW129" s="95">
        <f t="shared" si="129"/>
        <v>27</v>
      </c>
      <c r="AX129" s="95">
        <f t="shared" si="129"/>
        <v>27</v>
      </c>
      <c r="AY129" s="96">
        <f t="shared" si="129"/>
        <v>14</v>
      </c>
      <c r="AZ129" s="96">
        <f t="shared" si="129"/>
        <v>11</v>
      </c>
      <c r="BA129" s="96">
        <f t="shared" si="129"/>
        <v>29</v>
      </c>
      <c r="BB129" s="95">
        <f t="shared" si="129"/>
        <v>29</v>
      </c>
      <c r="BC129" s="95">
        <f t="shared" si="129"/>
        <v>29</v>
      </c>
      <c r="BD129" s="95">
        <f t="shared" si="129"/>
        <v>29</v>
      </c>
      <c r="BE129" s="95">
        <f t="shared" si="129"/>
        <v>29</v>
      </c>
      <c r="BF129" s="96">
        <f t="shared" si="129"/>
        <v>18</v>
      </c>
      <c r="BG129" s="96">
        <f t="shared" si="129"/>
        <v>11</v>
      </c>
      <c r="BH129" s="96">
        <f t="shared" si="129"/>
        <v>29</v>
      </c>
      <c r="BI129" s="95">
        <f t="shared" si="129"/>
        <v>29</v>
      </c>
      <c r="BJ129" s="95">
        <f t="shared" si="129"/>
        <v>29</v>
      </c>
      <c r="BK129" s="95">
        <f t="shared" si="129"/>
        <v>29</v>
      </c>
      <c r="BL129" s="95">
        <f t="shared" si="129"/>
        <v>29</v>
      </c>
      <c r="BM129" s="95">
        <f t="shared" si="129"/>
        <v>0</v>
      </c>
      <c r="BN129" s="84"/>
      <c r="BO129" s="84"/>
      <c r="BP129" s="84"/>
      <c r="BQ129" s="84"/>
      <c r="BR129" s="84"/>
      <c r="BS129" s="84"/>
      <c r="BT129" s="84"/>
    </row>
    <row r="130">
      <c r="A130" s="72"/>
      <c r="B130" s="72"/>
      <c r="C130" s="72"/>
      <c r="D130" s="84"/>
      <c r="E130" s="100" t="s">
        <v>8</v>
      </c>
      <c r="F130" s="95">
        <f t="shared" ref="F130:BM130" si="130">COUNTIF(F$4:F$125,$E130)</f>
        <v>27</v>
      </c>
      <c r="G130" s="95">
        <f t="shared" si="130"/>
        <v>27</v>
      </c>
      <c r="H130" s="95">
        <f t="shared" si="130"/>
        <v>27</v>
      </c>
      <c r="I130" s="96">
        <f t="shared" si="130"/>
        <v>15</v>
      </c>
      <c r="J130" s="96">
        <f t="shared" si="130"/>
        <v>15</v>
      </c>
      <c r="K130" s="96">
        <f t="shared" si="130"/>
        <v>14</v>
      </c>
      <c r="L130" s="95">
        <f t="shared" si="130"/>
        <v>25</v>
      </c>
      <c r="M130" s="95">
        <f t="shared" si="130"/>
        <v>24</v>
      </c>
      <c r="N130" s="95">
        <f t="shared" si="130"/>
        <v>24</v>
      </c>
      <c r="O130" s="95">
        <f t="shared" si="130"/>
        <v>24</v>
      </c>
      <c r="P130" s="97">
        <f t="shared" si="130"/>
        <v>13</v>
      </c>
      <c r="Q130" s="97">
        <f t="shared" si="130"/>
        <v>7</v>
      </c>
      <c r="R130" s="97">
        <f t="shared" si="130"/>
        <v>8</v>
      </c>
      <c r="S130" s="95">
        <f t="shared" si="130"/>
        <v>14</v>
      </c>
      <c r="T130" s="95">
        <f t="shared" si="130"/>
        <v>15</v>
      </c>
      <c r="U130" s="95">
        <f t="shared" si="130"/>
        <v>16</v>
      </c>
      <c r="V130" s="95">
        <f t="shared" si="130"/>
        <v>15</v>
      </c>
      <c r="W130" s="97">
        <f t="shared" si="130"/>
        <v>9</v>
      </c>
      <c r="X130" s="97">
        <f t="shared" si="130"/>
        <v>17</v>
      </c>
      <c r="Y130" s="97">
        <f t="shared" si="130"/>
        <v>23</v>
      </c>
      <c r="Z130" s="95">
        <f t="shared" si="130"/>
        <v>26</v>
      </c>
      <c r="AA130" s="95">
        <f t="shared" si="130"/>
        <v>26</v>
      </c>
      <c r="AB130" s="95">
        <f t="shared" si="130"/>
        <v>26</v>
      </c>
      <c r="AC130" s="95">
        <f t="shared" si="130"/>
        <v>26</v>
      </c>
      <c r="AD130" s="98">
        <f t="shared" si="130"/>
        <v>17</v>
      </c>
      <c r="AE130" s="98">
        <f t="shared" si="130"/>
        <v>11</v>
      </c>
      <c r="AF130" s="98">
        <f t="shared" si="130"/>
        <v>19</v>
      </c>
      <c r="AG130" s="95">
        <f t="shared" si="130"/>
        <v>28</v>
      </c>
      <c r="AH130" s="95">
        <f t="shared" si="130"/>
        <v>28</v>
      </c>
      <c r="AI130" s="95">
        <f t="shared" si="130"/>
        <v>28</v>
      </c>
      <c r="AJ130" s="95">
        <f t="shared" si="130"/>
        <v>28</v>
      </c>
      <c r="AK130" s="96">
        <f t="shared" si="130"/>
        <v>16</v>
      </c>
      <c r="AL130" s="96">
        <f t="shared" si="130"/>
        <v>10</v>
      </c>
      <c r="AM130" s="96">
        <f t="shared" si="130"/>
        <v>22</v>
      </c>
      <c r="AN130" s="95">
        <f t="shared" si="130"/>
        <v>30</v>
      </c>
      <c r="AO130" s="95">
        <f t="shared" si="130"/>
        <v>30</v>
      </c>
      <c r="AP130" s="95">
        <f t="shared" si="130"/>
        <v>30</v>
      </c>
      <c r="AQ130" s="95">
        <f t="shared" si="130"/>
        <v>30</v>
      </c>
      <c r="AR130" s="96">
        <f t="shared" si="130"/>
        <v>18</v>
      </c>
      <c r="AS130" s="96">
        <f t="shared" si="130"/>
        <v>17</v>
      </c>
      <c r="AT130" s="96">
        <f t="shared" si="130"/>
        <v>16</v>
      </c>
      <c r="AU130" s="95">
        <f t="shared" si="130"/>
        <v>28</v>
      </c>
      <c r="AV130" s="95">
        <f t="shared" si="130"/>
        <v>28</v>
      </c>
      <c r="AW130" s="95">
        <f t="shared" si="130"/>
        <v>28</v>
      </c>
      <c r="AX130" s="95">
        <f t="shared" si="130"/>
        <v>28</v>
      </c>
      <c r="AY130" s="96">
        <f t="shared" si="130"/>
        <v>16</v>
      </c>
      <c r="AZ130" s="96">
        <f t="shared" si="130"/>
        <v>15</v>
      </c>
      <c r="BA130" s="96">
        <f t="shared" si="130"/>
        <v>15</v>
      </c>
      <c r="BB130" s="95">
        <f t="shared" si="130"/>
        <v>26</v>
      </c>
      <c r="BC130" s="95">
        <f t="shared" si="130"/>
        <v>26</v>
      </c>
      <c r="BD130" s="95">
        <f t="shared" si="130"/>
        <v>26</v>
      </c>
      <c r="BE130" s="95">
        <f t="shared" si="130"/>
        <v>26</v>
      </c>
      <c r="BF130" s="96">
        <f t="shared" si="130"/>
        <v>16</v>
      </c>
      <c r="BG130" s="96">
        <f t="shared" si="130"/>
        <v>13</v>
      </c>
      <c r="BH130" s="96">
        <f t="shared" si="130"/>
        <v>11</v>
      </c>
      <c r="BI130" s="95">
        <f t="shared" si="130"/>
        <v>22</v>
      </c>
      <c r="BJ130" s="95">
        <f t="shared" si="130"/>
        <v>22</v>
      </c>
      <c r="BK130" s="95">
        <f t="shared" si="130"/>
        <v>22</v>
      </c>
      <c r="BL130" s="95">
        <f t="shared" si="130"/>
        <v>22</v>
      </c>
      <c r="BM130" s="95">
        <f t="shared" si="130"/>
        <v>0</v>
      </c>
      <c r="BN130" s="84"/>
      <c r="BO130" s="84"/>
      <c r="BP130" s="84"/>
      <c r="BQ130" s="84"/>
      <c r="BR130" s="84"/>
      <c r="BS130" s="84"/>
      <c r="BT130" s="84"/>
    </row>
    <row r="131">
      <c r="A131" s="72"/>
      <c r="B131" s="72"/>
      <c r="C131" s="72"/>
      <c r="D131" s="84"/>
      <c r="E131" s="101" t="s">
        <v>9</v>
      </c>
      <c r="F131" s="95">
        <f t="shared" ref="F131:BM131" si="131">COUNTIF(F$4:F$125,$E131)</f>
        <v>20</v>
      </c>
      <c r="G131" s="95">
        <f t="shared" si="131"/>
        <v>20</v>
      </c>
      <c r="H131" s="95">
        <f t="shared" si="131"/>
        <v>20</v>
      </c>
      <c r="I131" s="96">
        <f t="shared" si="131"/>
        <v>18</v>
      </c>
      <c r="J131" s="96">
        <f t="shared" si="131"/>
        <v>20</v>
      </c>
      <c r="K131" s="96">
        <f t="shared" si="131"/>
        <v>19</v>
      </c>
      <c r="L131" s="95">
        <f t="shared" si="131"/>
        <v>21</v>
      </c>
      <c r="M131" s="95">
        <f t="shared" si="131"/>
        <v>20</v>
      </c>
      <c r="N131" s="95">
        <f t="shared" si="131"/>
        <v>19</v>
      </c>
      <c r="O131" s="95">
        <f t="shared" si="131"/>
        <v>17</v>
      </c>
      <c r="P131" s="97">
        <f t="shared" si="131"/>
        <v>10</v>
      </c>
      <c r="Q131" s="97">
        <f t="shared" si="131"/>
        <v>14</v>
      </c>
      <c r="R131" s="97">
        <f t="shared" si="131"/>
        <v>18</v>
      </c>
      <c r="S131" s="95">
        <f t="shared" si="131"/>
        <v>16</v>
      </c>
      <c r="T131" s="95">
        <f t="shared" si="131"/>
        <v>18</v>
      </c>
      <c r="U131" s="95">
        <f t="shared" si="131"/>
        <v>19</v>
      </c>
      <c r="V131" s="95">
        <f t="shared" si="131"/>
        <v>19</v>
      </c>
      <c r="W131" s="97">
        <f t="shared" si="131"/>
        <v>13</v>
      </c>
      <c r="X131" s="97">
        <f t="shared" si="131"/>
        <v>17</v>
      </c>
      <c r="Y131" s="97">
        <f t="shared" si="131"/>
        <v>25</v>
      </c>
      <c r="Z131" s="95">
        <f t="shared" si="131"/>
        <v>27</v>
      </c>
      <c r="AA131" s="95">
        <f t="shared" si="131"/>
        <v>27</v>
      </c>
      <c r="AB131" s="95">
        <f t="shared" si="131"/>
        <v>27</v>
      </c>
      <c r="AC131" s="95">
        <f t="shared" si="131"/>
        <v>27</v>
      </c>
      <c r="AD131" s="98">
        <f t="shared" si="131"/>
        <v>21</v>
      </c>
      <c r="AE131" s="98">
        <f t="shared" si="131"/>
        <v>19</v>
      </c>
      <c r="AF131" s="98">
        <f t="shared" si="131"/>
        <v>22</v>
      </c>
      <c r="AG131" s="95">
        <f t="shared" si="131"/>
        <v>24</v>
      </c>
      <c r="AH131" s="95">
        <f t="shared" si="131"/>
        <v>24</v>
      </c>
      <c r="AI131" s="95">
        <f t="shared" si="131"/>
        <v>24</v>
      </c>
      <c r="AJ131" s="95">
        <f t="shared" si="131"/>
        <v>24</v>
      </c>
      <c r="AK131" s="96">
        <f t="shared" si="131"/>
        <v>20</v>
      </c>
      <c r="AL131" s="96">
        <f t="shared" si="131"/>
        <v>17</v>
      </c>
      <c r="AM131" s="96">
        <f t="shared" si="131"/>
        <v>18</v>
      </c>
      <c r="AN131" s="95">
        <f t="shared" si="131"/>
        <v>20</v>
      </c>
      <c r="AO131" s="95">
        <f t="shared" si="131"/>
        <v>20</v>
      </c>
      <c r="AP131" s="95">
        <f t="shared" si="131"/>
        <v>20</v>
      </c>
      <c r="AQ131" s="95">
        <f t="shared" si="131"/>
        <v>20</v>
      </c>
      <c r="AR131" s="96">
        <f t="shared" si="131"/>
        <v>18</v>
      </c>
      <c r="AS131" s="96">
        <f t="shared" si="131"/>
        <v>15</v>
      </c>
      <c r="AT131" s="96">
        <f t="shared" si="131"/>
        <v>19</v>
      </c>
      <c r="AU131" s="95">
        <f t="shared" si="131"/>
        <v>19</v>
      </c>
      <c r="AV131" s="95">
        <f t="shared" si="131"/>
        <v>19</v>
      </c>
      <c r="AW131" s="95">
        <f t="shared" si="131"/>
        <v>19</v>
      </c>
      <c r="AX131" s="95">
        <f t="shared" si="131"/>
        <v>19</v>
      </c>
      <c r="AY131" s="96">
        <f t="shared" si="131"/>
        <v>17</v>
      </c>
      <c r="AZ131" s="96">
        <f t="shared" si="131"/>
        <v>16</v>
      </c>
      <c r="BA131" s="96">
        <f t="shared" si="131"/>
        <v>18</v>
      </c>
      <c r="BB131" s="95">
        <f t="shared" si="131"/>
        <v>18</v>
      </c>
      <c r="BC131" s="95">
        <f t="shared" si="131"/>
        <v>18</v>
      </c>
      <c r="BD131" s="95">
        <f t="shared" si="131"/>
        <v>18</v>
      </c>
      <c r="BE131" s="95">
        <f t="shared" si="131"/>
        <v>18</v>
      </c>
      <c r="BF131" s="96">
        <f t="shared" si="131"/>
        <v>16</v>
      </c>
      <c r="BG131" s="96">
        <f t="shared" si="131"/>
        <v>16</v>
      </c>
      <c r="BH131" s="96">
        <f t="shared" si="131"/>
        <v>18</v>
      </c>
      <c r="BI131" s="95">
        <f t="shared" si="131"/>
        <v>18</v>
      </c>
      <c r="BJ131" s="95">
        <f t="shared" si="131"/>
        <v>18</v>
      </c>
      <c r="BK131" s="95">
        <f t="shared" si="131"/>
        <v>18</v>
      </c>
      <c r="BL131" s="95">
        <f t="shared" si="131"/>
        <v>18</v>
      </c>
      <c r="BM131" s="95">
        <f t="shared" si="131"/>
        <v>0</v>
      </c>
      <c r="BN131" s="84"/>
      <c r="BO131" s="84"/>
      <c r="BP131" s="84"/>
      <c r="BQ131" s="84"/>
      <c r="BR131" s="84"/>
      <c r="BS131" s="84"/>
      <c r="BT131" s="84"/>
    </row>
    <row r="132">
      <c r="A132" s="72"/>
      <c r="B132" s="72"/>
      <c r="C132" s="72"/>
      <c r="D132" s="84"/>
      <c r="E132" s="102" t="s">
        <v>10</v>
      </c>
      <c r="F132" s="95">
        <f t="shared" ref="F132:BM132" si="132">COUNTIF(F$4:F$125,$E132)</f>
        <v>24</v>
      </c>
      <c r="G132" s="95">
        <f t="shared" si="132"/>
        <v>24</v>
      </c>
      <c r="H132" s="95">
        <f t="shared" si="132"/>
        <v>24</v>
      </c>
      <c r="I132" s="96">
        <f t="shared" si="132"/>
        <v>9</v>
      </c>
      <c r="J132" s="96">
        <f t="shared" si="132"/>
        <v>8</v>
      </c>
      <c r="K132" s="96">
        <f t="shared" si="132"/>
        <v>24</v>
      </c>
      <c r="L132" s="95">
        <f t="shared" si="132"/>
        <v>24</v>
      </c>
      <c r="M132" s="95">
        <f t="shared" si="132"/>
        <v>24</v>
      </c>
      <c r="N132" s="95">
        <f t="shared" si="132"/>
        <v>23</v>
      </c>
      <c r="O132" s="95">
        <f t="shared" si="132"/>
        <v>20</v>
      </c>
      <c r="P132" s="97">
        <f t="shared" si="132"/>
        <v>5</v>
      </c>
      <c r="Q132" s="97">
        <f t="shared" si="132"/>
        <v>5</v>
      </c>
      <c r="R132" s="97">
        <f t="shared" si="132"/>
        <v>7</v>
      </c>
      <c r="S132" s="95">
        <f t="shared" si="132"/>
        <v>5</v>
      </c>
      <c r="T132" s="95">
        <f t="shared" si="132"/>
        <v>7</v>
      </c>
      <c r="U132" s="95">
        <f t="shared" si="132"/>
        <v>8</v>
      </c>
      <c r="V132" s="95">
        <f t="shared" si="132"/>
        <v>10</v>
      </c>
      <c r="W132" s="97">
        <f t="shared" si="132"/>
        <v>7</v>
      </c>
      <c r="X132" s="97">
        <f t="shared" si="132"/>
        <v>10</v>
      </c>
      <c r="Y132" s="97">
        <f t="shared" si="132"/>
        <v>19</v>
      </c>
      <c r="Z132" s="95">
        <f t="shared" si="132"/>
        <v>19</v>
      </c>
      <c r="AA132" s="95">
        <f t="shared" si="132"/>
        <v>19</v>
      </c>
      <c r="AB132" s="95">
        <f t="shared" si="132"/>
        <v>19</v>
      </c>
      <c r="AC132" s="95">
        <f t="shared" si="132"/>
        <v>19</v>
      </c>
      <c r="AD132" s="98">
        <f t="shared" si="132"/>
        <v>10</v>
      </c>
      <c r="AE132" s="98">
        <f t="shared" si="132"/>
        <v>8</v>
      </c>
      <c r="AF132" s="98">
        <f t="shared" si="132"/>
        <v>18</v>
      </c>
      <c r="AG132" s="95">
        <f t="shared" si="132"/>
        <v>19</v>
      </c>
      <c r="AH132" s="95">
        <f t="shared" si="132"/>
        <v>19</v>
      </c>
      <c r="AI132" s="95">
        <f t="shared" si="132"/>
        <v>19</v>
      </c>
      <c r="AJ132" s="95">
        <f t="shared" si="132"/>
        <v>19</v>
      </c>
      <c r="AK132" s="96">
        <f t="shared" si="132"/>
        <v>10</v>
      </c>
      <c r="AL132" s="96">
        <f t="shared" si="132"/>
        <v>7</v>
      </c>
      <c r="AM132" s="96">
        <f t="shared" si="132"/>
        <v>22</v>
      </c>
      <c r="AN132" s="95">
        <f t="shared" si="132"/>
        <v>22</v>
      </c>
      <c r="AO132" s="95">
        <f t="shared" si="132"/>
        <v>22</v>
      </c>
      <c r="AP132" s="95">
        <f t="shared" si="132"/>
        <v>22</v>
      </c>
      <c r="AQ132" s="95">
        <f t="shared" si="132"/>
        <v>22</v>
      </c>
      <c r="AR132" s="96">
        <f t="shared" si="132"/>
        <v>9</v>
      </c>
      <c r="AS132" s="96">
        <f t="shared" si="132"/>
        <v>9</v>
      </c>
      <c r="AT132" s="96">
        <f t="shared" si="132"/>
        <v>19</v>
      </c>
      <c r="AU132" s="95">
        <f t="shared" si="132"/>
        <v>19</v>
      </c>
      <c r="AV132" s="95">
        <f t="shared" si="132"/>
        <v>19</v>
      </c>
      <c r="AW132" s="95">
        <f t="shared" si="132"/>
        <v>19</v>
      </c>
      <c r="AX132" s="95">
        <f t="shared" si="132"/>
        <v>19</v>
      </c>
      <c r="AY132" s="96">
        <f t="shared" si="132"/>
        <v>10</v>
      </c>
      <c r="AZ132" s="96">
        <f t="shared" si="132"/>
        <v>10</v>
      </c>
      <c r="BA132" s="96">
        <f t="shared" si="132"/>
        <v>21</v>
      </c>
      <c r="BB132" s="95">
        <f t="shared" si="132"/>
        <v>21</v>
      </c>
      <c r="BC132" s="95">
        <f t="shared" si="132"/>
        <v>21</v>
      </c>
      <c r="BD132" s="95">
        <f t="shared" si="132"/>
        <v>21</v>
      </c>
      <c r="BE132" s="95">
        <f t="shared" si="132"/>
        <v>21</v>
      </c>
      <c r="BF132" s="96">
        <f t="shared" si="132"/>
        <v>8</v>
      </c>
      <c r="BG132" s="96">
        <f t="shared" si="132"/>
        <v>9</v>
      </c>
      <c r="BH132" s="96">
        <f t="shared" si="132"/>
        <v>21</v>
      </c>
      <c r="BI132" s="95">
        <f t="shared" si="132"/>
        <v>21</v>
      </c>
      <c r="BJ132" s="95">
        <f t="shared" si="132"/>
        <v>21</v>
      </c>
      <c r="BK132" s="95">
        <f t="shared" si="132"/>
        <v>21</v>
      </c>
      <c r="BL132" s="95">
        <f t="shared" si="132"/>
        <v>21</v>
      </c>
      <c r="BM132" s="95">
        <f t="shared" si="132"/>
        <v>0</v>
      </c>
      <c r="BN132" s="84"/>
      <c r="BO132" s="84"/>
      <c r="BP132" s="84"/>
      <c r="BQ132" s="84"/>
      <c r="BR132" s="84"/>
      <c r="BS132" s="84"/>
      <c r="BT132" s="84"/>
    </row>
    <row r="133">
      <c r="A133" s="72"/>
      <c r="B133" s="72"/>
      <c r="C133" s="72"/>
      <c r="D133" s="84"/>
      <c r="E133" s="23" t="s">
        <v>158</v>
      </c>
      <c r="F133" s="103">
        <f t="shared" ref="F133:BM133" si="133">F128+F129+F130</f>
        <v>74</v>
      </c>
      <c r="G133" s="103">
        <f t="shared" si="133"/>
        <v>74</v>
      </c>
      <c r="H133" s="103">
        <f t="shared" si="133"/>
        <v>74</v>
      </c>
      <c r="I133" s="104">
        <f t="shared" si="133"/>
        <v>40</v>
      </c>
      <c r="J133" s="104">
        <f t="shared" si="133"/>
        <v>36</v>
      </c>
      <c r="K133" s="104">
        <f t="shared" si="133"/>
        <v>60</v>
      </c>
      <c r="L133" s="103">
        <f t="shared" si="133"/>
        <v>71</v>
      </c>
      <c r="M133" s="103">
        <f t="shared" si="133"/>
        <v>68</v>
      </c>
      <c r="N133" s="103">
        <f t="shared" si="133"/>
        <v>68</v>
      </c>
      <c r="O133" s="103">
        <f t="shared" si="133"/>
        <v>65</v>
      </c>
      <c r="P133" s="105">
        <f t="shared" si="133"/>
        <v>31</v>
      </c>
      <c r="Q133" s="105">
        <f t="shared" si="133"/>
        <v>24</v>
      </c>
      <c r="R133" s="105">
        <f t="shared" si="133"/>
        <v>35</v>
      </c>
      <c r="S133" s="103">
        <f t="shared" si="133"/>
        <v>44</v>
      </c>
      <c r="T133" s="103">
        <f t="shared" si="133"/>
        <v>46</v>
      </c>
      <c r="U133" s="103">
        <f t="shared" si="133"/>
        <v>50</v>
      </c>
      <c r="V133" s="103">
        <f t="shared" si="133"/>
        <v>50</v>
      </c>
      <c r="W133" s="105">
        <f t="shared" si="133"/>
        <v>27</v>
      </c>
      <c r="X133" s="105">
        <f t="shared" si="133"/>
        <v>50</v>
      </c>
      <c r="Y133" s="105">
        <f t="shared" si="133"/>
        <v>60</v>
      </c>
      <c r="Z133" s="103">
        <f t="shared" si="133"/>
        <v>71</v>
      </c>
      <c r="AA133" s="103">
        <f t="shared" si="133"/>
        <v>71</v>
      </c>
      <c r="AB133" s="103">
        <f t="shared" si="133"/>
        <v>71</v>
      </c>
      <c r="AC133" s="103">
        <f t="shared" si="133"/>
        <v>71</v>
      </c>
      <c r="AD133" s="104">
        <f t="shared" si="133"/>
        <v>42</v>
      </c>
      <c r="AE133" s="104">
        <f t="shared" si="133"/>
        <v>32</v>
      </c>
      <c r="AF133" s="104">
        <f t="shared" si="133"/>
        <v>64</v>
      </c>
      <c r="AG133" s="103">
        <f t="shared" si="133"/>
        <v>75</v>
      </c>
      <c r="AH133" s="103">
        <f t="shared" si="133"/>
        <v>75</v>
      </c>
      <c r="AI133" s="103">
        <f t="shared" si="133"/>
        <v>75</v>
      </c>
      <c r="AJ133" s="103">
        <f t="shared" si="133"/>
        <v>75</v>
      </c>
      <c r="AK133" s="104">
        <f t="shared" si="133"/>
        <v>42</v>
      </c>
      <c r="AL133" s="104">
        <f t="shared" si="133"/>
        <v>32</v>
      </c>
      <c r="AM133" s="104">
        <f t="shared" si="133"/>
        <v>68</v>
      </c>
      <c r="AN133" s="103">
        <f t="shared" si="133"/>
        <v>76</v>
      </c>
      <c r="AO133" s="103">
        <f t="shared" si="133"/>
        <v>76</v>
      </c>
      <c r="AP133" s="103">
        <f t="shared" si="133"/>
        <v>76</v>
      </c>
      <c r="AQ133" s="103">
        <f t="shared" si="133"/>
        <v>76</v>
      </c>
      <c r="AR133" s="104">
        <f t="shared" si="133"/>
        <v>42</v>
      </c>
      <c r="AS133" s="104">
        <f t="shared" si="133"/>
        <v>37</v>
      </c>
      <c r="AT133" s="104">
        <f t="shared" si="133"/>
        <v>68</v>
      </c>
      <c r="AU133" s="103">
        <f t="shared" si="133"/>
        <v>80</v>
      </c>
      <c r="AV133" s="103">
        <f t="shared" si="133"/>
        <v>80</v>
      </c>
      <c r="AW133" s="103">
        <f t="shared" si="133"/>
        <v>80</v>
      </c>
      <c r="AX133" s="103">
        <f t="shared" si="133"/>
        <v>80</v>
      </c>
      <c r="AY133" s="104">
        <f t="shared" si="133"/>
        <v>39</v>
      </c>
      <c r="AZ133" s="104">
        <f t="shared" si="133"/>
        <v>37</v>
      </c>
      <c r="BA133" s="104">
        <f t="shared" si="133"/>
        <v>68</v>
      </c>
      <c r="BB133" s="103">
        <f t="shared" si="133"/>
        <v>79</v>
      </c>
      <c r="BC133" s="103">
        <f t="shared" si="133"/>
        <v>79</v>
      </c>
      <c r="BD133" s="103">
        <f t="shared" si="133"/>
        <v>79</v>
      </c>
      <c r="BE133" s="103">
        <f t="shared" si="133"/>
        <v>79</v>
      </c>
      <c r="BF133" s="104">
        <f t="shared" si="133"/>
        <v>43</v>
      </c>
      <c r="BG133" s="104">
        <f t="shared" si="133"/>
        <v>34</v>
      </c>
      <c r="BH133" s="104">
        <f t="shared" si="133"/>
        <v>65</v>
      </c>
      <c r="BI133" s="103">
        <f t="shared" si="133"/>
        <v>76</v>
      </c>
      <c r="BJ133" s="103">
        <f t="shared" si="133"/>
        <v>76</v>
      </c>
      <c r="BK133" s="103">
        <f t="shared" si="133"/>
        <v>76</v>
      </c>
      <c r="BL133" s="103">
        <f t="shared" si="133"/>
        <v>76</v>
      </c>
      <c r="BM133" s="103">
        <f t="shared" si="133"/>
        <v>0</v>
      </c>
      <c r="BN133" s="84"/>
      <c r="BO133" s="84"/>
      <c r="BP133" s="84"/>
      <c r="BQ133" s="84"/>
      <c r="BR133" s="84"/>
      <c r="BS133" s="84"/>
      <c r="BT133" s="84"/>
    </row>
    <row r="134">
      <c r="A134" s="72"/>
      <c r="B134" s="72"/>
      <c r="C134" s="72"/>
      <c r="D134" s="84"/>
      <c r="E134" s="23" t="s">
        <v>159</v>
      </c>
      <c r="F134" s="103">
        <f t="shared" ref="F134:BM134" si="134">F129+F130+G131</f>
        <v>71</v>
      </c>
      <c r="G134" s="103">
        <f t="shared" si="134"/>
        <v>71</v>
      </c>
      <c r="H134" s="103">
        <f t="shared" si="134"/>
        <v>69</v>
      </c>
      <c r="I134" s="104">
        <f t="shared" si="134"/>
        <v>49</v>
      </c>
      <c r="J134" s="104">
        <f t="shared" si="134"/>
        <v>45</v>
      </c>
      <c r="K134" s="104">
        <f t="shared" si="134"/>
        <v>60</v>
      </c>
      <c r="L134" s="103">
        <f t="shared" si="134"/>
        <v>70</v>
      </c>
      <c r="M134" s="103">
        <f t="shared" si="134"/>
        <v>66</v>
      </c>
      <c r="N134" s="103">
        <f t="shared" si="134"/>
        <v>64</v>
      </c>
      <c r="O134" s="103">
        <f t="shared" si="134"/>
        <v>56</v>
      </c>
      <c r="P134" s="105">
        <f t="shared" si="134"/>
        <v>36</v>
      </c>
      <c r="Q134" s="105">
        <f t="shared" si="134"/>
        <v>35</v>
      </c>
      <c r="R134" s="105">
        <f t="shared" si="134"/>
        <v>42</v>
      </c>
      <c r="S134" s="103">
        <f t="shared" si="134"/>
        <v>53</v>
      </c>
      <c r="T134" s="103">
        <f t="shared" si="134"/>
        <v>55</v>
      </c>
      <c r="U134" s="103">
        <f t="shared" si="134"/>
        <v>59</v>
      </c>
      <c r="V134" s="103">
        <f t="shared" si="134"/>
        <v>53</v>
      </c>
      <c r="W134" s="105">
        <f t="shared" si="134"/>
        <v>40</v>
      </c>
      <c r="X134" s="105">
        <f t="shared" si="134"/>
        <v>61</v>
      </c>
      <c r="Y134" s="105">
        <f t="shared" si="134"/>
        <v>68</v>
      </c>
      <c r="Z134" s="103">
        <f t="shared" si="134"/>
        <v>79</v>
      </c>
      <c r="AA134" s="103">
        <f t="shared" si="134"/>
        <v>79</v>
      </c>
      <c r="AB134" s="103">
        <f t="shared" si="134"/>
        <v>79</v>
      </c>
      <c r="AC134" s="103">
        <f t="shared" si="134"/>
        <v>73</v>
      </c>
      <c r="AD134" s="104">
        <f t="shared" si="134"/>
        <v>51</v>
      </c>
      <c r="AE134" s="104">
        <f t="shared" si="134"/>
        <v>45</v>
      </c>
      <c r="AF134" s="104">
        <f t="shared" si="134"/>
        <v>66</v>
      </c>
      <c r="AG134" s="103">
        <f t="shared" si="134"/>
        <v>77</v>
      </c>
      <c r="AH134" s="103">
        <f t="shared" si="134"/>
        <v>77</v>
      </c>
      <c r="AI134" s="103">
        <f t="shared" si="134"/>
        <v>77</v>
      </c>
      <c r="AJ134" s="103">
        <f t="shared" si="134"/>
        <v>73</v>
      </c>
      <c r="AK134" s="104">
        <f t="shared" si="134"/>
        <v>47</v>
      </c>
      <c r="AL134" s="104">
        <f t="shared" si="134"/>
        <v>41</v>
      </c>
      <c r="AM134" s="104">
        <f t="shared" si="134"/>
        <v>67</v>
      </c>
      <c r="AN134" s="103">
        <f t="shared" si="134"/>
        <v>75</v>
      </c>
      <c r="AO134" s="103">
        <f t="shared" si="134"/>
        <v>75</v>
      </c>
      <c r="AP134" s="103">
        <f t="shared" si="134"/>
        <v>75</v>
      </c>
      <c r="AQ134" s="103">
        <f t="shared" si="134"/>
        <v>73</v>
      </c>
      <c r="AR134" s="104">
        <f t="shared" si="134"/>
        <v>47</v>
      </c>
      <c r="AS134" s="104">
        <f t="shared" si="134"/>
        <v>46</v>
      </c>
      <c r="AT134" s="104">
        <f t="shared" si="134"/>
        <v>62</v>
      </c>
      <c r="AU134" s="103">
        <f t="shared" si="134"/>
        <v>74</v>
      </c>
      <c r="AV134" s="103">
        <f t="shared" si="134"/>
        <v>74</v>
      </c>
      <c r="AW134" s="103">
        <f t="shared" si="134"/>
        <v>74</v>
      </c>
      <c r="AX134" s="103">
        <f t="shared" si="134"/>
        <v>72</v>
      </c>
      <c r="AY134" s="104">
        <f t="shared" si="134"/>
        <v>46</v>
      </c>
      <c r="AZ134" s="104">
        <f t="shared" si="134"/>
        <v>44</v>
      </c>
      <c r="BA134" s="104">
        <f t="shared" si="134"/>
        <v>62</v>
      </c>
      <c r="BB134" s="103">
        <f t="shared" si="134"/>
        <v>73</v>
      </c>
      <c r="BC134" s="103">
        <f t="shared" si="134"/>
        <v>73</v>
      </c>
      <c r="BD134" s="103">
        <f t="shared" si="134"/>
        <v>73</v>
      </c>
      <c r="BE134" s="103">
        <f t="shared" si="134"/>
        <v>71</v>
      </c>
      <c r="BF134" s="104">
        <f t="shared" si="134"/>
        <v>50</v>
      </c>
      <c r="BG134" s="104">
        <f t="shared" si="134"/>
        <v>42</v>
      </c>
      <c r="BH134" s="104">
        <f t="shared" si="134"/>
        <v>58</v>
      </c>
      <c r="BI134" s="103">
        <f t="shared" si="134"/>
        <v>69</v>
      </c>
      <c r="BJ134" s="103">
        <f t="shared" si="134"/>
        <v>69</v>
      </c>
      <c r="BK134" s="103">
        <f t="shared" si="134"/>
        <v>69</v>
      </c>
      <c r="BL134" s="103">
        <f t="shared" si="134"/>
        <v>51</v>
      </c>
      <c r="BM134" s="103">
        <f t="shared" si="134"/>
        <v>0</v>
      </c>
      <c r="BN134" s="84"/>
      <c r="BO134" s="84"/>
      <c r="BP134" s="84"/>
      <c r="BQ134" s="84"/>
      <c r="BR134" s="84"/>
      <c r="BS134" s="84"/>
      <c r="BT134" s="84"/>
    </row>
    <row r="135">
      <c r="A135" s="72"/>
      <c r="B135" s="72"/>
      <c r="C135" s="72"/>
      <c r="D135" s="106"/>
      <c r="E135" s="107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108"/>
      <c r="AE135" s="108"/>
      <c r="AF135" s="108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</row>
    <row r="136">
      <c r="A136" s="72"/>
      <c r="B136" s="72"/>
      <c r="C136" s="72"/>
      <c r="D136" s="106"/>
      <c r="E136" s="107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108"/>
      <c r="AE136" s="108"/>
      <c r="AF136" s="108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</row>
    <row r="137" collapsed="1">
      <c r="A137" s="72"/>
      <c r="B137" s="72"/>
      <c r="C137" s="72"/>
      <c r="D137" s="84"/>
      <c r="E137" s="72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108"/>
      <c r="AE137" s="108"/>
      <c r="AF137" s="108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</row>
    <row r="138" hidden="1" outlineLevel="1">
      <c r="A138" s="72"/>
      <c r="B138" s="72"/>
      <c r="C138" s="72"/>
      <c r="D138" s="93" t="s">
        <v>160</v>
      </c>
      <c r="E138" s="94" t="s">
        <v>6</v>
      </c>
      <c r="F138" s="95">
        <f t="shared" ref="F138:BG138" si="135">COUNTIF(F$4:F$51,$E138)</f>
        <v>9</v>
      </c>
      <c r="G138" s="95">
        <f t="shared" si="135"/>
        <v>9</v>
      </c>
      <c r="H138" s="95">
        <f t="shared" si="135"/>
        <v>9</v>
      </c>
      <c r="I138" s="96">
        <f t="shared" si="135"/>
        <v>5</v>
      </c>
      <c r="J138" s="96">
        <f t="shared" si="135"/>
        <v>4</v>
      </c>
      <c r="K138" s="96">
        <f t="shared" si="135"/>
        <v>7</v>
      </c>
      <c r="L138" s="95">
        <f t="shared" si="135"/>
        <v>7</v>
      </c>
      <c r="M138" s="95">
        <f t="shared" si="135"/>
        <v>7</v>
      </c>
      <c r="N138" s="95">
        <f t="shared" si="135"/>
        <v>7</v>
      </c>
      <c r="O138" s="95">
        <f t="shared" si="135"/>
        <v>6</v>
      </c>
      <c r="P138" s="98">
        <f t="shared" si="135"/>
        <v>3</v>
      </c>
      <c r="Q138" s="98">
        <f t="shared" si="135"/>
        <v>3</v>
      </c>
      <c r="R138" s="98">
        <f t="shared" si="135"/>
        <v>3</v>
      </c>
      <c r="S138" s="95">
        <f t="shared" si="135"/>
        <v>3</v>
      </c>
      <c r="T138" s="95">
        <f t="shared" si="135"/>
        <v>3</v>
      </c>
      <c r="U138" s="95">
        <f t="shared" si="135"/>
        <v>3</v>
      </c>
      <c r="V138" s="95">
        <f t="shared" si="135"/>
        <v>3</v>
      </c>
      <c r="W138" s="98">
        <f t="shared" si="135"/>
        <v>2</v>
      </c>
      <c r="X138" s="98">
        <f t="shared" si="135"/>
        <v>6</v>
      </c>
      <c r="Y138" s="98">
        <f t="shared" si="135"/>
        <v>8</v>
      </c>
      <c r="Z138" s="95">
        <f t="shared" si="135"/>
        <v>8</v>
      </c>
      <c r="AA138" s="95">
        <f t="shared" si="135"/>
        <v>8</v>
      </c>
      <c r="AB138" s="95">
        <f t="shared" si="135"/>
        <v>8</v>
      </c>
      <c r="AC138" s="95">
        <f t="shared" si="135"/>
        <v>8</v>
      </c>
      <c r="AD138" s="98">
        <f t="shared" si="135"/>
        <v>4</v>
      </c>
      <c r="AE138" s="98">
        <f t="shared" si="135"/>
        <v>4</v>
      </c>
      <c r="AF138" s="98">
        <f t="shared" si="135"/>
        <v>10</v>
      </c>
      <c r="AG138" s="95">
        <f t="shared" si="135"/>
        <v>10</v>
      </c>
      <c r="AH138" s="95">
        <f t="shared" si="135"/>
        <v>10</v>
      </c>
      <c r="AI138" s="95">
        <f t="shared" si="135"/>
        <v>10</v>
      </c>
      <c r="AJ138" s="95">
        <f t="shared" si="135"/>
        <v>10</v>
      </c>
      <c r="AK138" s="96">
        <f t="shared" si="135"/>
        <v>6</v>
      </c>
      <c r="AL138" s="96">
        <f t="shared" si="135"/>
        <v>4</v>
      </c>
      <c r="AM138" s="96">
        <f t="shared" si="135"/>
        <v>9</v>
      </c>
      <c r="AN138" s="95">
        <f t="shared" si="135"/>
        <v>9</v>
      </c>
      <c r="AO138" s="95">
        <f t="shared" si="135"/>
        <v>9</v>
      </c>
      <c r="AP138" s="95">
        <f t="shared" si="135"/>
        <v>9</v>
      </c>
      <c r="AQ138" s="95">
        <f t="shared" si="135"/>
        <v>9</v>
      </c>
      <c r="AR138" s="95">
        <f t="shared" si="135"/>
        <v>5</v>
      </c>
      <c r="AS138" s="95">
        <f t="shared" si="135"/>
        <v>4</v>
      </c>
      <c r="AT138" s="95">
        <f t="shared" si="135"/>
        <v>13</v>
      </c>
      <c r="AU138" s="95">
        <f t="shared" si="135"/>
        <v>13</v>
      </c>
      <c r="AV138" s="95">
        <f t="shared" si="135"/>
        <v>13</v>
      </c>
      <c r="AW138" s="95">
        <f t="shared" si="135"/>
        <v>13</v>
      </c>
      <c r="AX138" s="95">
        <f t="shared" si="135"/>
        <v>13</v>
      </c>
      <c r="AY138" s="95">
        <f t="shared" si="135"/>
        <v>4</v>
      </c>
      <c r="AZ138" s="95">
        <f t="shared" si="135"/>
        <v>5</v>
      </c>
      <c r="BA138" s="95">
        <f t="shared" si="135"/>
        <v>12</v>
      </c>
      <c r="BB138" s="95">
        <f t="shared" si="135"/>
        <v>12</v>
      </c>
      <c r="BC138" s="95">
        <f t="shared" si="135"/>
        <v>12</v>
      </c>
      <c r="BD138" s="95">
        <f t="shared" si="135"/>
        <v>12</v>
      </c>
      <c r="BE138" s="95">
        <f t="shared" si="135"/>
        <v>12</v>
      </c>
      <c r="BF138" s="95">
        <f t="shared" si="135"/>
        <v>4</v>
      </c>
      <c r="BG138" s="95">
        <f t="shared" si="135"/>
        <v>4</v>
      </c>
      <c r="BH138" s="95"/>
      <c r="BI138" s="95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</row>
    <row r="139" hidden="1" outlineLevel="1">
      <c r="A139" s="72"/>
      <c r="B139" s="72"/>
      <c r="C139" s="72"/>
      <c r="D139" s="84"/>
      <c r="E139" s="99" t="s">
        <v>7</v>
      </c>
      <c r="F139" s="95">
        <f t="shared" ref="F139:BG139" si="136">COUNTIF(F$4:F$51,$E139)</f>
        <v>6</v>
      </c>
      <c r="G139" s="95">
        <f t="shared" si="136"/>
        <v>6</v>
      </c>
      <c r="H139" s="95">
        <f t="shared" si="136"/>
        <v>6</v>
      </c>
      <c r="I139" s="96">
        <f t="shared" si="136"/>
        <v>3</v>
      </c>
      <c r="J139" s="96">
        <f t="shared" si="136"/>
        <v>3</v>
      </c>
      <c r="K139" s="96">
        <f t="shared" si="136"/>
        <v>8</v>
      </c>
      <c r="L139" s="95">
        <f t="shared" si="136"/>
        <v>8</v>
      </c>
      <c r="M139" s="95">
        <f t="shared" si="136"/>
        <v>8</v>
      </c>
      <c r="N139" s="95">
        <f t="shared" si="136"/>
        <v>8</v>
      </c>
      <c r="O139" s="95">
        <f t="shared" si="136"/>
        <v>8</v>
      </c>
      <c r="P139" s="98">
        <f t="shared" si="136"/>
        <v>3</v>
      </c>
      <c r="Q139" s="98">
        <f t="shared" si="136"/>
        <v>4</v>
      </c>
      <c r="R139" s="98">
        <f t="shared" si="136"/>
        <v>9</v>
      </c>
      <c r="S139" s="95">
        <f t="shared" si="136"/>
        <v>9</v>
      </c>
      <c r="T139" s="95">
        <f t="shared" si="136"/>
        <v>9</v>
      </c>
      <c r="U139" s="95">
        <f t="shared" si="136"/>
        <v>10</v>
      </c>
      <c r="V139" s="95">
        <f t="shared" si="136"/>
        <v>10</v>
      </c>
      <c r="W139" s="98">
        <f t="shared" si="136"/>
        <v>5</v>
      </c>
      <c r="X139" s="98">
        <f t="shared" si="136"/>
        <v>7</v>
      </c>
      <c r="Y139" s="98">
        <f t="shared" si="136"/>
        <v>6</v>
      </c>
      <c r="Z139" s="95">
        <f t="shared" si="136"/>
        <v>9</v>
      </c>
      <c r="AA139" s="95">
        <f t="shared" si="136"/>
        <v>9</v>
      </c>
      <c r="AB139" s="95">
        <f t="shared" si="136"/>
        <v>9</v>
      </c>
      <c r="AC139" s="95">
        <f t="shared" si="136"/>
        <v>9</v>
      </c>
      <c r="AD139" s="98">
        <f t="shared" si="136"/>
        <v>5</v>
      </c>
      <c r="AE139" s="98">
        <f t="shared" si="136"/>
        <v>4</v>
      </c>
      <c r="AF139" s="98">
        <f t="shared" si="136"/>
        <v>8</v>
      </c>
      <c r="AG139" s="95">
        <f t="shared" si="136"/>
        <v>8</v>
      </c>
      <c r="AH139" s="95">
        <f t="shared" si="136"/>
        <v>8</v>
      </c>
      <c r="AI139" s="95">
        <f t="shared" si="136"/>
        <v>8</v>
      </c>
      <c r="AJ139" s="95">
        <f t="shared" si="136"/>
        <v>8</v>
      </c>
      <c r="AK139" s="96">
        <f t="shared" si="136"/>
        <v>5</v>
      </c>
      <c r="AL139" s="96">
        <f t="shared" si="136"/>
        <v>5</v>
      </c>
      <c r="AM139" s="96">
        <f t="shared" si="136"/>
        <v>8</v>
      </c>
      <c r="AN139" s="95">
        <f t="shared" si="136"/>
        <v>8</v>
      </c>
      <c r="AO139" s="95">
        <f t="shared" si="136"/>
        <v>8</v>
      </c>
      <c r="AP139" s="95">
        <f t="shared" si="136"/>
        <v>8</v>
      </c>
      <c r="AQ139" s="95">
        <f t="shared" si="136"/>
        <v>8</v>
      </c>
      <c r="AR139" s="95">
        <f t="shared" si="136"/>
        <v>4</v>
      </c>
      <c r="AS139" s="95">
        <f t="shared" si="136"/>
        <v>4</v>
      </c>
      <c r="AT139" s="95">
        <f t="shared" si="136"/>
        <v>9</v>
      </c>
      <c r="AU139" s="95">
        <f t="shared" si="136"/>
        <v>9</v>
      </c>
      <c r="AV139" s="95">
        <f t="shared" si="136"/>
        <v>9</v>
      </c>
      <c r="AW139" s="95">
        <f t="shared" si="136"/>
        <v>9</v>
      </c>
      <c r="AX139" s="95">
        <f t="shared" si="136"/>
        <v>9</v>
      </c>
      <c r="AY139" s="95">
        <f t="shared" si="136"/>
        <v>4</v>
      </c>
      <c r="AZ139" s="95">
        <f t="shared" si="136"/>
        <v>4</v>
      </c>
      <c r="BA139" s="95">
        <f t="shared" si="136"/>
        <v>10</v>
      </c>
      <c r="BB139" s="95">
        <f t="shared" si="136"/>
        <v>10</v>
      </c>
      <c r="BC139" s="95">
        <f t="shared" si="136"/>
        <v>10</v>
      </c>
      <c r="BD139" s="95">
        <f t="shared" si="136"/>
        <v>10</v>
      </c>
      <c r="BE139" s="95">
        <f t="shared" si="136"/>
        <v>10</v>
      </c>
      <c r="BF139" s="95">
        <f t="shared" si="136"/>
        <v>6</v>
      </c>
      <c r="BG139" s="95">
        <f t="shared" si="136"/>
        <v>4</v>
      </c>
      <c r="BH139" s="95"/>
      <c r="BI139" s="95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</row>
    <row r="140" hidden="1" outlineLevel="1">
      <c r="A140" s="72"/>
      <c r="B140" s="72"/>
      <c r="C140" s="72"/>
      <c r="D140" s="84"/>
      <c r="E140" s="100" t="s">
        <v>8</v>
      </c>
      <c r="F140" s="95">
        <f t="shared" ref="F140:BG140" si="137">COUNTIF(F$4:F$51,$E140)</f>
        <v>10</v>
      </c>
      <c r="G140" s="95">
        <f t="shared" si="137"/>
        <v>10</v>
      </c>
      <c r="H140" s="95">
        <f t="shared" si="137"/>
        <v>10</v>
      </c>
      <c r="I140" s="96">
        <f t="shared" si="137"/>
        <v>5</v>
      </c>
      <c r="J140" s="96">
        <f t="shared" si="137"/>
        <v>5</v>
      </c>
      <c r="K140" s="96">
        <f t="shared" si="137"/>
        <v>5</v>
      </c>
      <c r="L140" s="95">
        <f t="shared" si="137"/>
        <v>9</v>
      </c>
      <c r="M140" s="95">
        <f t="shared" si="137"/>
        <v>9</v>
      </c>
      <c r="N140" s="95">
        <f t="shared" si="137"/>
        <v>9</v>
      </c>
      <c r="O140" s="95">
        <f t="shared" si="137"/>
        <v>9</v>
      </c>
      <c r="P140" s="98">
        <f t="shared" si="137"/>
        <v>6</v>
      </c>
      <c r="Q140" s="98">
        <f t="shared" si="137"/>
        <v>2</v>
      </c>
      <c r="R140" s="98">
        <f t="shared" si="137"/>
        <v>2</v>
      </c>
      <c r="S140" s="95">
        <f t="shared" si="137"/>
        <v>5</v>
      </c>
      <c r="T140" s="95">
        <f t="shared" si="137"/>
        <v>5</v>
      </c>
      <c r="U140" s="95">
        <f t="shared" si="137"/>
        <v>5</v>
      </c>
      <c r="V140" s="95">
        <f t="shared" si="137"/>
        <v>5</v>
      </c>
      <c r="W140" s="98">
        <f t="shared" si="137"/>
        <v>2</v>
      </c>
      <c r="X140" s="98">
        <f t="shared" si="137"/>
        <v>5</v>
      </c>
      <c r="Y140" s="98">
        <f t="shared" si="137"/>
        <v>6</v>
      </c>
      <c r="Z140" s="95">
        <f t="shared" si="137"/>
        <v>8</v>
      </c>
      <c r="AA140" s="95">
        <f t="shared" si="137"/>
        <v>8</v>
      </c>
      <c r="AB140" s="95">
        <f t="shared" si="137"/>
        <v>8</v>
      </c>
      <c r="AC140" s="95">
        <f t="shared" si="137"/>
        <v>8</v>
      </c>
      <c r="AD140" s="98">
        <f t="shared" si="137"/>
        <v>5</v>
      </c>
      <c r="AE140" s="98">
        <f t="shared" si="137"/>
        <v>3</v>
      </c>
      <c r="AF140" s="98">
        <f t="shared" si="137"/>
        <v>4</v>
      </c>
      <c r="AG140" s="95">
        <f t="shared" si="137"/>
        <v>9</v>
      </c>
      <c r="AH140" s="95">
        <f t="shared" si="137"/>
        <v>9</v>
      </c>
      <c r="AI140" s="95">
        <f t="shared" si="137"/>
        <v>9</v>
      </c>
      <c r="AJ140" s="95">
        <f t="shared" si="137"/>
        <v>9</v>
      </c>
      <c r="AK140" s="96">
        <f t="shared" si="137"/>
        <v>3</v>
      </c>
      <c r="AL140" s="96">
        <f t="shared" si="137"/>
        <v>4</v>
      </c>
      <c r="AM140" s="96">
        <f t="shared" si="137"/>
        <v>5</v>
      </c>
      <c r="AN140" s="95">
        <f t="shared" si="137"/>
        <v>10</v>
      </c>
      <c r="AO140" s="95">
        <f t="shared" si="137"/>
        <v>10</v>
      </c>
      <c r="AP140" s="95">
        <f t="shared" si="137"/>
        <v>10</v>
      </c>
      <c r="AQ140" s="95">
        <f t="shared" si="137"/>
        <v>10</v>
      </c>
      <c r="AR140" s="95">
        <f t="shared" si="137"/>
        <v>5</v>
      </c>
      <c r="AS140" s="95">
        <f t="shared" si="137"/>
        <v>5</v>
      </c>
      <c r="AT140" s="95">
        <f t="shared" si="137"/>
        <v>5</v>
      </c>
      <c r="AU140" s="95">
        <f t="shared" si="137"/>
        <v>10</v>
      </c>
      <c r="AV140" s="95">
        <f t="shared" si="137"/>
        <v>10</v>
      </c>
      <c r="AW140" s="95">
        <f t="shared" si="137"/>
        <v>10</v>
      </c>
      <c r="AX140" s="95">
        <f t="shared" si="137"/>
        <v>10</v>
      </c>
      <c r="AY140" s="95">
        <f t="shared" si="137"/>
        <v>5</v>
      </c>
      <c r="AZ140" s="95">
        <f t="shared" si="137"/>
        <v>5</v>
      </c>
      <c r="BA140" s="95">
        <f t="shared" si="137"/>
        <v>5</v>
      </c>
      <c r="BB140" s="95">
        <f t="shared" si="137"/>
        <v>9</v>
      </c>
      <c r="BC140" s="95">
        <f t="shared" si="137"/>
        <v>9</v>
      </c>
      <c r="BD140" s="95">
        <f t="shared" si="137"/>
        <v>9</v>
      </c>
      <c r="BE140" s="95">
        <f t="shared" si="137"/>
        <v>9</v>
      </c>
      <c r="BF140" s="95">
        <f t="shared" si="137"/>
        <v>5</v>
      </c>
      <c r="BG140" s="95">
        <f t="shared" si="137"/>
        <v>4</v>
      </c>
      <c r="BH140" s="95"/>
      <c r="BI140" s="95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</row>
    <row r="141" hidden="1" outlineLevel="1">
      <c r="A141" s="72"/>
      <c r="B141" s="72"/>
      <c r="C141" s="72"/>
      <c r="D141" s="84"/>
      <c r="E141" s="101" t="s">
        <v>9</v>
      </c>
      <c r="F141" s="95">
        <f t="shared" ref="F141:BG141" si="138">COUNTIF(F$4:F$51,$E141)</f>
        <v>8</v>
      </c>
      <c r="G141" s="95">
        <f t="shared" si="138"/>
        <v>8</v>
      </c>
      <c r="H141" s="95">
        <f t="shared" si="138"/>
        <v>8</v>
      </c>
      <c r="I141" s="96">
        <f t="shared" si="138"/>
        <v>8</v>
      </c>
      <c r="J141" s="96">
        <f t="shared" si="138"/>
        <v>8</v>
      </c>
      <c r="K141" s="96">
        <f t="shared" si="138"/>
        <v>8</v>
      </c>
      <c r="L141" s="95">
        <f t="shared" si="138"/>
        <v>8</v>
      </c>
      <c r="M141" s="95">
        <f t="shared" si="138"/>
        <v>8</v>
      </c>
      <c r="N141" s="95">
        <f t="shared" si="138"/>
        <v>8</v>
      </c>
      <c r="O141" s="95">
        <f t="shared" si="138"/>
        <v>7</v>
      </c>
      <c r="P141" s="98">
        <f t="shared" si="138"/>
        <v>6</v>
      </c>
      <c r="Q141" s="98">
        <f t="shared" si="138"/>
        <v>6</v>
      </c>
      <c r="R141" s="98">
        <f t="shared" si="138"/>
        <v>7</v>
      </c>
      <c r="S141" s="95">
        <f t="shared" si="138"/>
        <v>7</v>
      </c>
      <c r="T141" s="95">
        <f t="shared" si="138"/>
        <v>8</v>
      </c>
      <c r="U141" s="95">
        <f t="shared" si="138"/>
        <v>9</v>
      </c>
      <c r="V141" s="95">
        <f t="shared" si="138"/>
        <v>10</v>
      </c>
      <c r="W141" s="98">
        <f t="shared" si="138"/>
        <v>7</v>
      </c>
      <c r="X141" s="98">
        <f t="shared" si="138"/>
        <v>7</v>
      </c>
      <c r="Y141" s="98">
        <f t="shared" si="138"/>
        <v>13</v>
      </c>
      <c r="Z141" s="95">
        <f t="shared" si="138"/>
        <v>13</v>
      </c>
      <c r="AA141" s="95">
        <f t="shared" si="138"/>
        <v>13</v>
      </c>
      <c r="AB141" s="95">
        <f t="shared" si="138"/>
        <v>13</v>
      </c>
      <c r="AC141" s="95">
        <f t="shared" si="138"/>
        <v>13</v>
      </c>
      <c r="AD141" s="98">
        <f t="shared" si="138"/>
        <v>11</v>
      </c>
      <c r="AE141" s="98">
        <f t="shared" si="138"/>
        <v>9</v>
      </c>
      <c r="AF141" s="98">
        <f t="shared" si="138"/>
        <v>12</v>
      </c>
      <c r="AG141" s="95">
        <f t="shared" si="138"/>
        <v>12</v>
      </c>
      <c r="AH141" s="95">
        <f t="shared" si="138"/>
        <v>12</v>
      </c>
      <c r="AI141" s="95">
        <f t="shared" si="138"/>
        <v>12</v>
      </c>
      <c r="AJ141" s="95">
        <f t="shared" si="138"/>
        <v>12</v>
      </c>
      <c r="AK141" s="96">
        <f t="shared" si="138"/>
        <v>10</v>
      </c>
      <c r="AL141" s="96">
        <f t="shared" si="138"/>
        <v>9</v>
      </c>
      <c r="AM141" s="96">
        <f t="shared" si="138"/>
        <v>8</v>
      </c>
      <c r="AN141" s="95">
        <f t="shared" si="138"/>
        <v>9</v>
      </c>
      <c r="AO141" s="95">
        <f t="shared" si="138"/>
        <v>9</v>
      </c>
      <c r="AP141" s="95">
        <f t="shared" si="138"/>
        <v>9</v>
      </c>
      <c r="AQ141" s="95">
        <f t="shared" si="138"/>
        <v>9</v>
      </c>
      <c r="AR141" s="95">
        <f t="shared" si="138"/>
        <v>9</v>
      </c>
      <c r="AS141" s="95">
        <f t="shared" si="138"/>
        <v>8</v>
      </c>
      <c r="AT141" s="95">
        <f t="shared" si="138"/>
        <v>7</v>
      </c>
      <c r="AU141" s="95">
        <f t="shared" si="138"/>
        <v>7</v>
      </c>
      <c r="AV141" s="95">
        <f t="shared" si="138"/>
        <v>7</v>
      </c>
      <c r="AW141" s="95">
        <f t="shared" si="138"/>
        <v>7</v>
      </c>
      <c r="AX141" s="95">
        <f t="shared" si="138"/>
        <v>7</v>
      </c>
      <c r="AY141" s="95">
        <f t="shared" si="138"/>
        <v>7</v>
      </c>
      <c r="AZ141" s="95">
        <f t="shared" si="138"/>
        <v>7</v>
      </c>
      <c r="BA141" s="95">
        <f t="shared" si="138"/>
        <v>6</v>
      </c>
      <c r="BB141" s="95">
        <f t="shared" si="138"/>
        <v>6</v>
      </c>
      <c r="BC141" s="95">
        <f t="shared" si="138"/>
        <v>6</v>
      </c>
      <c r="BD141" s="95">
        <f t="shared" si="138"/>
        <v>6</v>
      </c>
      <c r="BE141" s="95">
        <f t="shared" si="138"/>
        <v>6</v>
      </c>
      <c r="BF141" s="95">
        <f t="shared" si="138"/>
        <v>6</v>
      </c>
      <c r="BG141" s="95">
        <f t="shared" si="138"/>
        <v>7</v>
      </c>
      <c r="BH141" s="95"/>
      <c r="BI141" s="95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</row>
    <row r="142" hidden="1" outlineLevel="1">
      <c r="A142" s="72"/>
      <c r="B142" s="72"/>
      <c r="C142" s="72"/>
      <c r="D142" s="84"/>
      <c r="E142" s="102" t="s">
        <v>10</v>
      </c>
      <c r="F142" s="95">
        <f t="shared" ref="F142:BG142" si="139">COUNTIF(F$4:F$51,$E142)</f>
        <v>15</v>
      </c>
      <c r="G142" s="95">
        <f t="shared" si="139"/>
        <v>15</v>
      </c>
      <c r="H142" s="95">
        <f t="shared" si="139"/>
        <v>15</v>
      </c>
      <c r="I142" s="96">
        <f t="shared" si="139"/>
        <v>6</v>
      </c>
      <c r="J142" s="96">
        <f t="shared" si="139"/>
        <v>5</v>
      </c>
      <c r="K142" s="96">
        <f t="shared" si="139"/>
        <v>16</v>
      </c>
      <c r="L142" s="95">
        <f t="shared" si="139"/>
        <v>16</v>
      </c>
      <c r="M142" s="95">
        <f t="shared" si="139"/>
        <v>16</v>
      </c>
      <c r="N142" s="95">
        <f t="shared" si="139"/>
        <v>15</v>
      </c>
      <c r="O142" s="95">
        <f t="shared" si="139"/>
        <v>13</v>
      </c>
      <c r="P142" s="98">
        <f t="shared" si="139"/>
        <v>3</v>
      </c>
      <c r="Q142" s="98">
        <f t="shared" si="139"/>
        <v>3</v>
      </c>
      <c r="R142" s="98">
        <f t="shared" si="139"/>
        <v>4</v>
      </c>
      <c r="S142" s="95">
        <f t="shared" si="139"/>
        <v>2</v>
      </c>
      <c r="T142" s="95">
        <f t="shared" si="139"/>
        <v>3</v>
      </c>
      <c r="U142" s="95">
        <f t="shared" si="139"/>
        <v>3</v>
      </c>
      <c r="V142" s="95">
        <f t="shared" si="139"/>
        <v>5</v>
      </c>
      <c r="W142" s="98">
        <f t="shared" si="139"/>
        <v>3</v>
      </c>
      <c r="X142" s="98">
        <f t="shared" si="139"/>
        <v>5</v>
      </c>
      <c r="Y142" s="98">
        <f t="shared" si="139"/>
        <v>10</v>
      </c>
      <c r="Z142" s="95">
        <f t="shared" si="139"/>
        <v>10</v>
      </c>
      <c r="AA142" s="95">
        <f t="shared" si="139"/>
        <v>10</v>
      </c>
      <c r="AB142" s="95">
        <f t="shared" si="139"/>
        <v>10</v>
      </c>
      <c r="AC142" s="95">
        <f t="shared" si="139"/>
        <v>10</v>
      </c>
      <c r="AD142" s="98">
        <f t="shared" si="139"/>
        <v>5</v>
      </c>
      <c r="AE142" s="98">
        <f t="shared" si="139"/>
        <v>4</v>
      </c>
      <c r="AF142" s="98">
        <f t="shared" si="139"/>
        <v>8</v>
      </c>
      <c r="AG142" s="95">
        <f t="shared" si="139"/>
        <v>9</v>
      </c>
      <c r="AH142" s="95">
        <f t="shared" si="139"/>
        <v>9</v>
      </c>
      <c r="AI142" s="95">
        <f t="shared" si="139"/>
        <v>9</v>
      </c>
      <c r="AJ142" s="95">
        <f t="shared" si="139"/>
        <v>9</v>
      </c>
      <c r="AK142" s="96">
        <f t="shared" si="139"/>
        <v>6</v>
      </c>
      <c r="AL142" s="96">
        <f t="shared" si="139"/>
        <v>2</v>
      </c>
      <c r="AM142" s="96">
        <f t="shared" si="139"/>
        <v>12</v>
      </c>
      <c r="AN142" s="95">
        <f t="shared" si="139"/>
        <v>12</v>
      </c>
      <c r="AO142" s="95">
        <f t="shared" si="139"/>
        <v>12</v>
      </c>
      <c r="AP142" s="95">
        <f t="shared" si="139"/>
        <v>12</v>
      </c>
      <c r="AQ142" s="95">
        <f t="shared" si="139"/>
        <v>12</v>
      </c>
      <c r="AR142" s="95">
        <f t="shared" si="139"/>
        <v>4</v>
      </c>
      <c r="AS142" s="95">
        <f t="shared" si="139"/>
        <v>5</v>
      </c>
      <c r="AT142" s="95">
        <f t="shared" si="139"/>
        <v>9</v>
      </c>
      <c r="AU142" s="95">
        <f t="shared" si="139"/>
        <v>9</v>
      </c>
      <c r="AV142" s="95">
        <f t="shared" si="139"/>
        <v>9</v>
      </c>
      <c r="AW142" s="95">
        <f t="shared" si="139"/>
        <v>9</v>
      </c>
      <c r="AX142" s="95">
        <f t="shared" si="139"/>
        <v>9</v>
      </c>
      <c r="AY142" s="95">
        <f t="shared" si="139"/>
        <v>5</v>
      </c>
      <c r="AZ142" s="95">
        <f t="shared" si="139"/>
        <v>6</v>
      </c>
      <c r="BA142" s="95">
        <f t="shared" si="139"/>
        <v>11</v>
      </c>
      <c r="BB142" s="95">
        <f t="shared" si="139"/>
        <v>11</v>
      </c>
      <c r="BC142" s="95">
        <f t="shared" si="139"/>
        <v>11</v>
      </c>
      <c r="BD142" s="95">
        <f t="shared" si="139"/>
        <v>11</v>
      </c>
      <c r="BE142" s="95">
        <f t="shared" si="139"/>
        <v>11</v>
      </c>
      <c r="BF142" s="95">
        <f t="shared" si="139"/>
        <v>5</v>
      </c>
      <c r="BG142" s="95">
        <f t="shared" si="139"/>
        <v>6</v>
      </c>
      <c r="BH142" s="95"/>
      <c r="BI142" s="95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</row>
    <row r="143" hidden="1" outlineLevel="1">
      <c r="A143" s="72"/>
      <c r="B143" s="72"/>
      <c r="C143" s="72"/>
      <c r="D143" s="84"/>
      <c r="E143" s="23" t="s">
        <v>158</v>
      </c>
      <c r="F143" s="103">
        <f t="shared" ref="F143:BG143" si="140">F138+F139+F140</f>
        <v>25</v>
      </c>
      <c r="G143" s="103">
        <f t="shared" si="140"/>
        <v>25</v>
      </c>
      <c r="H143" s="103">
        <f t="shared" si="140"/>
        <v>25</v>
      </c>
      <c r="I143" s="104">
        <f t="shared" si="140"/>
        <v>13</v>
      </c>
      <c r="J143" s="104">
        <f t="shared" si="140"/>
        <v>12</v>
      </c>
      <c r="K143" s="104">
        <f t="shared" si="140"/>
        <v>20</v>
      </c>
      <c r="L143" s="103">
        <f t="shared" si="140"/>
        <v>24</v>
      </c>
      <c r="M143" s="103">
        <f t="shared" si="140"/>
        <v>24</v>
      </c>
      <c r="N143" s="103">
        <f t="shared" si="140"/>
        <v>24</v>
      </c>
      <c r="O143" s="103">
        <f t="shared" si="140"/>
        <v>23</v>
      </c>
      <c r="P143" s="104">
        <f t="shared" si="140"/>
        <v>12</v>
      </c>
      <c r="Q143" s="104">
        <f t="shared" si="140"/>
        <v>9</v>
      </c>
      <c r="R143" s="104">
        <f t="shared" si="140"/>
        <v>14</v>
      </c>
      <c r="S143" s="103">
        <f t="shared" si="140"/>
        <v>17</v>
      </c>
      <c r="T143" s="103">
        <f t="shared" si="140"/>
        <v>17</v>
      </c>
      <c r="U143" s="103">
        <f t="shared" si="140"/>
        <v>18</v>
      </c>
      <c r="V143" s="103">
        <f t="shared" si="140"/>
        <v>18</v>
      </c>
      <c r="W143" s="104">
        <f t="shared" si="140"/>
        <v>9</v>
      </c>
      <c r="X143" s="104">
        <f t="shared" si="140"/>
        <v>18</v>
      </c>
      <c r="Y143" s="104">
        <f t="shared" si="140"/>
        <v>20</v>
      </c>
      <c r="Z143" s="103">
        <f t="shared" si="140"/>
        <v>25</v>
      </c>
      <c r="AA143" s="103">
        <f t="shared" si="140"/>
        <v>25</v>
      </c>
      <c r="AB143" s="103">
        <f t="shared" si="140"/>
        <v>25</v>
      </c>
      <c r="AC143" s="103">
        <f t="shared" si="140"/>
        <v>25</v>
      </c>
      <c r="AD143" s="104">
        <f t="shared" si="140"/>
        <v>14</v>
      </c>
      <c r="AE143" s="104">
        <f t="shared" si="140"/>
        <v>11</v>
      </c>
      <c r="AF143" s="104">
        <f t="shared" si="140"/>
        <v>22</v>
      </c>
      <c r="AG143" s="103">
        <f t="shared" si="140"/>
        <v>27</v>
      </c>
      <c r="AH143" s="103">
        <f t="shared" si="140"/>
        <v>27</v>
      </c>
      <c r="AI143" s="103">
        <f t="shared" si="140"/>
        <v>27</v>
      </c>
      <c r="AJ143" s="103">
        <f t="shared" si="140"/>
        <v>27</v>
      </c>
      <c r="AK143" s="104">
        <f t="shared" si="140"/>
        <v>14</v>
      </c>
      <c r="AL143" s="104">
        <f t="shared" si="140"/>
        <v>13</v>
      </c>
      <c r="AM143" s="104">
        <f t="shared" si="140"/>
        <v>22</v>
      </c>
      <c r="AN143" s="103">
        <f t="shared" si="140"/>
        <v>27</v>
      </c>
      <c r="AO143" s="103">
        <f t="shared" si="140"/>
        <v>27</v>
      </c>
      <c r="AP143" s="103">
        <f t="shared" si="140"/>
        <v>27</v>
      </c>
      <c r="AQ143" s="103">
        <f t="shared" si="140"/>
        <v>27</v>
      </c>
      <c r="AR143" s="103">
        <f t="shared" si="140"/>
        <v>14</v>
      </c>
      <c r="AS143" s="103">
        <f t="shared" si="140"/>
        <v>13</v>
      </c>
      <c r="AT143" s="103">
        <f t="shared" si="140"/>
        <v>27</v>
      </c>
      <c r="AU143" s="103">
        <f t="shared" si="140"/>
        <v>32</v>
      </c>
      <c r="AV143" s="103">
        <f t="shared" si="140"/>
        <v>32</v>
      </c>
      <c r="AW143" s="103">
        <f t="shared" si="140"/>
        <v>32</v>
      </c>
      <c r="AX143" s="103">
        <f t="shared" si="140"/>
        <v>32</v>
      </c>
      <c r="AY143" s="103">
        <f t="shared" si="140"/>
        <v>13</v>
      </c>
      <c r="AZ143" s="103">
        <f t="shared" si="140"/>
        <v>14</v>
      </c>
      <c r="BA143" s="103">
        <f t="shared" si="140"/>
        <v>27</v>
      </c>
      <c r="BB143" s="103">
        <f t="shared" si="140"/>
        <v>31</v>
      </c>
      <c r="BC143" s="103">
        <f t="shared" si="140"/>
        <v>31</v>
      </c>
      <c r="BD143" s="103">
        <f t="shared" si="140"/>
        <v>31</v>
      </c>
      <c r="BE143" s="103">
        <f t="shared" si="140"/>
        <v>31</v>
      </c>
      <c r="BF143" s="103">
        <f t="shared" si="140"/>
        <v>15</v>
      </c>
      <c r="BG143" s="103">
        <f t="shared" si="140"/>
        <v>12</v>
      </c>
      <c r="BH143" s="103"/>
      <c r="BI143" s="103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</row>
    <row r="144" hidden="1" outlineLevel="1">
      <c r="A144" s="72"/>
      <c r="B144" s="72"/>
      <c r="C144" s="72"/>
      <c r="D144" s="84"/>
      <c r="E144" s="23" t="s">
        <v>159</v>
      </c>
      <c r="F144" s="103">
        <f t="shared" ref="F144:BF144" si="141">F139+F140+G141</f>
        <v>24</v>
      </c>
      <c r="G144" s="103">
        <f t="shared" si="141"/>
        <v>24</v>
      </c>
      <c r="H144" s="103">
        <f t="shared" si="141"/>
        <v>24</v>
      </c>
      <c r="I144" s="104">
        <f t="shared" si="141"/>
        <v>16</v>
      </c>
      <c r="J144" s="104">
        <f t="shared" si="141"/>
        <v>16</v>
      </c>
      <c r="K144" s="104">
        <f t="shared" si="141"/>
        <v>21</v>
      </c>
      <c r="L144" s="103">
        <f t="shared" si="141"/>
        <v>25</v>
      </c>
      <c r="M144" s="103">
        <f t="shared" si="141"/>
        <v>25</v>
      </c>
      <c r="N144" s="103">
        <f t="shared" si="141"/>
        <v>24</v>
      </c>
      <c r="O144" s="103">
        <f t="shared" si="141"/>
        <v>23</v>
      </c>
      <c r="P144" s="104">
        <f t="shared" si="141"/>
        <v>15</v>
      </c>
      <c r="Q144" s="104">
        <f t="shared" si="141"/>
        <v>13</v>
      </c>
      <c r="R144" s="104">
        <f t="shared" si="141"/>
        <v>18</v>
      </c>
      <c r="S144" s="103">
        <f t="shared" si="141"/>
        <v>22</v>
      </c>
      <c r="T144" s="103">
        <f t="shared" si="141"/>
        <v>23</v>
      </c>
      <c r="U144" s="103">
        <f t="shared" si="141"/>
        <v>25</v>
      </c>
      <c r="V144" s="103">
        <f t="shared" si="141"/>
        <v>22</v>
      </c>
      <c r="W144" s="104">
        <f t="shared" si="141"/>
        <v>14</v>
      </c>
      <c r="X144" s="104">
        <f t="shared" si="141"/>
        <v>25</v>
      </c>
      <c r="Y144" s="104">
        <f t="shared" si="141"/>
        <v>25</v>
      </c>
      <c r="Z144" s="103">
        <f t="shared" si="141"/>
        <v>30</v>
      </c>
      <c r="AA144" s="103">
        <f t="shared" si="141"/>
        <v>30</v>
      </c>
      <c r="AB144" s="103">
        <f t="shared" si="141"/>
        <v>30</v>
      </c>
      <c r="AC144" s="103">
        <f t="shared" si="141"/>
        <v>28</v>
      </c>
      <c r="AD144" s="104">
        <f t="shared" si="141"/>
        <v>19</v>
      </c>
      <c r="AE144" s="104">
        <f t="shared" si="141"/>
        <v>19</v>
      </c>
      <c r="AF144" s="104">
        <f t="shared" si="141"/>
        <v>24</v>
      </c>
      <c r="AG144" s="103">
        <f t="shared" si="141"/>
        <v>29</v>
      </c>
      <c r="AH144" s="103">
        <f t="shared" si="141"/>
        <v>29</v>
      </c>
      <c r="AI144" s="103">
        <f t="shared" si="141"/>
        <v>29</v>
      </c>
      <c r="AJ144" s="103">
        <f t="shared" si="141"/>
        <v>27</v>
      </c>
      <c r="AK144" s="104">
        <f t="shared" si="141"/>
        <v>17</v>
      </c>
      <c r="AL144" s="104">
        <f t="shared" si="141"/>
        <v>17</v>
      </c>
      <c r="AM144" s="104">
        <f t="shared" si="141"/>
        <v>22</v>
      </c>
      <c r="AN144" s="103">
        <f t="shared" si="141"/>
        <v>27</v>
      </c>
      <c r="AO144" s="103">
        <f t="shared" si="141"/>
        <v>27</v>
      </c>
      <c r="AP144" s="103">
        <f t="shared" si="141"/>
        <v>27</v>
      </c>
      <c r="AQ144" s="103">
        <f t="shared" si="141"/>
        <v>27</v>
      </c>
      <c r="AR144" s="103">
        <f t="shared" si="141"/>
        <v>17</v>
      </c>
      <c r="AS144" s="103">
        <f t="shared" si="141"/>
        <v>16</v>
      </c>
      <c r="AT144" s="103">
        <f t="shared" si="141"/>
        <v>21</v>
      </c>
      <c r="AU144" s="103">
        <f t="shared" si="141"/>
        <v>26</v>
      </c>
      <c r="AV144" s="103">
        <f t="shared" si="141"/>
        <v>26</v>
      </c>
      <c r="AW144" s="103">
        <f t="shared" si="141"/>
        <v>26</v>
      </c>
      <c r="AX144" s="103">
        <f t="shared" si="141"/>
        <v>26</v>
      </c>
      <c r="AY144" s="103">
        <f t="shared" si="141"/>
        <v>16</v>
      </c>
      <c r="AZ144" s="103">
        <f t="shared" si="141"/>
        <v>15</v>
      </c>
      <c r="BA144" s="103">
        <f t="shared" si="141"/>
        <v>21</v>
      </c>
      <c r="BB144" s="103">
        <f t="shared" si="141"/>
        <v>25</v>
      </c>
      <c r="BC144" s="103">
        <f t="shared" si="141"/>
        <v>25</v>
      </c>
      <c r="BD144" s="103">
        <f t="shared" si="141"/>
        <v>25</v>
      </c>
      <c r="BE144" s="103">
        <f t="shared" si="141"/>
        <v>25</v>
      </c>
      <c r="BF144" s="103">
        <f t="shared" si="141"/>
        <v>18</v>
      </c>
      <c r="BG144" s="103">
        <f>BG139+BG140+BJ141</f>
        <v>8</v>
      </c>
      <c r="BH144" s="103"/>
      <c r="BI144" s="103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</row>
    <row r="145" hidden="1" outlineLevel="1">
      <c r="A145" s="72"/>
      <c r="B145" s="72"/>
      <c r="C145" s="72"/>
      <c r="D145" s="84"/>
      <c r="E145" s="72"/>
      <c r="F145" s="77"/>
      <c r="G145" s="77"/>
      <c r="H145" s="77"/>
      <c r="I145" s="109"/>
      <c r="J145" s="109"/>
      <c r="K145" s="109"/>
      <c r="L145" s="77"/>
      <c r="M145" s="77"/>
      <c r="N145" s="77"/>
      <c r="O145" s="77"/>
      <c r="P145" s="110"/>
      <c r="Q145" s="110"/>
      <c r="R145" s="110"/>
      <c r="S145" s="77"/>
      <c r="T145" s="77"/>
      <c r="U145" s="77"/>
      <c r="V145" s="77"/>
      <c r="W145" s="110"/>
      <c r="X145" s="110"/>
      <c r="Y145" s="110"/>
      <c r="Z145" s="77"/>
      <c r="AA145" s="77"/>
      <c r="AB145" s="77"/>
      <c r="AC145" s="77"/>
      <c r="AD145" s="110"/>
      <c r="AE145" s="110"/>
      <c r="AF145" s="110"/>
      <c r="AG145" s="77"/>
      <c r="AH145" s="77"/>
      <c r="AI145" s="77"/>
      <c r="AJ145" s="77"/>
      <c r="AK145" s="109"/>
      <c r="AL145" s="109"/>
      <c r="AM145" s="109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7"/>
      <c r="BH145" s="77"/>
      <c r="BI145" s="77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</row>
    <row r="146" hidden="1" outlineLevel="1">
      <c r="A146" s="72"/>
      <c r="B146" s="72"/>
      <c r="C146" s="72"/>
      <c r="D146" s="93" t="s">
        <v>76</v>
      </c>
      <c r="E146" s="94" t="s">
        <v>6</v>
      </c>
      <c r="F146" s="95">
        <f t="shared" ref="F146:BG146" si="142">COUNTIF(F$55:F$111,$E146)</f>
        <v>12</v>
      </c>
      <c r="G146" s="95">
        <f t="shared" si="142"/>
        <v>12</v>
      </c>
      <c r="H146" s="95">
        <f t="shared" si="142"/>
        <v>12</v>
      </c>
      <c r="I146" s="96">
        <f t="shared" si="142"/>
        <v>5</v>
      </c>
      <c r="J146" s="96">
        <f t="shared" si="142"/>
        <v>5</v>
      </c>
      <c r="K146" s="96">
        <f t="shared" si="142"/>
        <v>9</v>
      </c>
      <c r="L146" s="95">
        <f t="shared" si="142"/>
        <v>9</v>
      </c>
      <c r="M146" s="95">
        <f t="shared" si="142"/>
        <v>9</v>
      </c>
      <c r="N146" s="95">
        <f t="shared" si="142"/>
        <v>9</v>
      </c>
      <c r="O146" s="95">
        <f t="shared" si="142"/>
        <v>8</v>
      </c>
      <c r="P146" s="98">
        <f t="shared" si="142"/>
        <v>4</v>
      </c>
      <c r="Q146" s="98">
        <f t="shared" si="142"/>
        <v>2</v>
      </c>
      <c r="R146" s="98">
        <f t="shared" si="142"/>
        <v>3</v>
      </c>
      <c r="S146" s="95">
        <f t="shared" si="142"/>
        <v>3</v>
      </c>
      <c r="T146" s="95">
        <f t="shared" si="142"/>
        <v>4</v>
      </c>
      <c r="U146" s="95">
        <f t="shared" si="142"/>
        <v>4</v>
      </c>
      <c r="V146" s="95">
        <f t="shared" si="142"/>
        <v>4</v>
      </c>
      <c r="W146" s="98">
        <f t="shared" si="142"/>
        <v>2</v>
      </c>
      <c r="X146" s="98">
        <f t="shared" si="142"/>
        <v>7</v>
      </c>
      <c r="Y146" s="98">
        <f t="shared" si="142"/>
        <v>9</v>
      </c>
      <c r="Z146" s="95">
        <f t="shared" si="142"/>
        <v>9</v>
      </c>
      <c r="AA146" s="95">
        <f t="shared" si="142"/>
        <v>9</v>
      </c>
      <c r="AB146" s="95">
        <f t="shared" si="142"/>
        <v>9</v>
      </c>
      <c r="AC146" s="95">
        <f t="shared" si="142"/>
        <v>9</v>
      </c>
      <c r="AD146" s="98">
        <f t="shared" si="142"/>
        <v>5</v>
      </c>
      <c r="AE146" s="98">
        <f t="shared" si="142"/>
        <v>4</v>
      </c>
      <c r="AF146" s="98">
        <f t="shared" si="142"/>
        <v>10</v>
      </c>
      <c r="AG146" s="95">
        <f t="shared" si="142"/>
        <v>10</v>
      </c>
      <c r="AH146" s="95">
        <f t="shared" si="142"/>
        <v>10</v>
      </c>
      <c r="AI146" s="95">
        <f t="shared" si="142"/>
        <v>10</v>
      </c>
      <c r="AJ146" s="95">
        <f t="shared" si="142"/>
        <v>10</v>
      </c>
      <c r="AK146" s="96">
        <f t="shared" si="142"/>
        <v>5</v>
      </c>
      <c r="AL146" s="96">
        <f t="shared" si="142"/>
        <v>4</v>
      </c>
      <c r="AM146" s="96">
        <f t="shared" si="142"/>
        <v>10</v>
      </c>
      <c r="AN146" s="95">
        <f t="shared" si="142"/>
        <v>10</v>
      </c>
      <c r="AO146" s="95">
        <f t="shared" si="142"/>
        <v>10</v>
      </c>
      <c r="AP146" s="95">
        <f t="shared" si="142"/>
        <v>10</v>
      </c>
      <c r="AQ146" s="95">
        <f t="shared" si="142"/>
        <v>10</v>
      </c>
      <c r="AR146" s="95">
        <f t="shared" si="142"/>
        <v>4</v>
      </c>
      <c r="AS146" s="95">
        <f t="shared" si="142"/>
        <v>5</v>
      </c>
      <c r="AT146" s="95">
        <f t="shared" si="142"/>
        <v>10</v>
      </c>
      <c r="AU146" s="95">
        <f t="shared" si="142"/>
        <v>10</v>
      </c>
      <c r="AV146" s="95">
        <f t="shared" si="142"/>
        <v>10</v>
      </c>
      <c r="AW146" s="95">
        <f t="shared" si="142"/>
        <v>10</v>
      </c>
      <c r="AX146" s="95">
        <f t="shared" si="142"/>
        <v>10</v>
      </c>
      <c r="AY146" s="95">
        <f t="shared" si="142"/>
        <v>4</v>
      </c>
      <c r="AZ146" s="95">
        <f t="shared" si="142"/>
        <v>5</v>
      </c>
      <c r="BA146" s="95">
        <f t="shared" si="142"/>
        <v>10</v>
      </c>
      <c r="BB146" s="95">
        <f t="shared" si="142"/>
        <v>10</v>
      </c>
      <c r="BC146" s="95">
        <f t="shared" si="142"/>
        <v>10</v>
      </c>
      <c r="BD146" s="95">
        <f t="shared" si="142"/>
        <v>10</v>
      </c>
      <c r="BE146" s="95">
        <f t="shared" si="142"/>
        <v>10</v>
      </c>
      <c r="BF146" s="95">
        <f t="shared" si="142"/>
        <v>4</v>
      </c>
      <c r="BG146" s="95">
        <f t="shared" si="142"/>
        <v>5</v>
      </c>
      <c r="BH146" s="95"/>
      <c r="BI146" s="95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</row>
    <row r="147" hidden="1" outlineLevel="1">
      <c r="A147" s="72"/>
      <c r="B147" s="72"/>
      <c r="C147" s="72"/>
      <c r="D147" s="84"/>
      <c r="E147" s="99" t="s">
        <v>7</v>
      </c>
      <c r="F147" s="95">
        <f t="shared" ref="F147:BG147" si="143">COUNTIF(F$55:F$111,$E147)</f>
        <v>13</v>
      </c>
      <c r="G147" s="95">
        <f t="shared" si="143"/>
        <v>13</v>
      </c>
      <c r="H147" s="95">
        <f t="shared" si="143"/>
        <v>13</v>
      </c>
      <c r="I147" s="96">
        <f t="shared" si="143"/>
        <v>7</v>
      </c>
      <c r="J147" s="96">
        <f t="shared" si="143"/>
        <v>7</v>
      </c>
      <c r="K147" s="96">
        <f t="shared" si="143"/>
        <v>15</v>
      </c>
      <c r="L147" s="95">
        <f t="shared" si="143"/>
        <v>15</v>
      </c>
      <c r="M147" s="95">
        <f t="shared" si="143"/>
        <v>13</v>
      </c>
      <c r="N147" s="95">
        <f t="shared" si="143"/>
        <v>12</v>
      </c>
      <c r="O147" s="95">
        <f t="shared" si="143"/>
        <v>11</v>
      </c>
      <c r="P147" s="98">
        <f t="shared" si="143"/>
        <v>5</v>
      </c>
      <c r="Q147" s="98">
        <f t="shared" si="143"/>
        <v>5</v>
      </c>
      <c r="R147" s="98">
        <f t="shared" si="143"/>
        <v>7</v>
      </c>
      <c r="S147" s="95">
        <f t="shared" si="143"/>
        <v>10</v>
      </c>
      <c r="T147" s="95">
        <f t="shared" si="143"/>
        <v>10</v>
      </c>
      <c r="U147" s="95">
        <f t="shared" si="143"/>
        <v>12</v>
      </c>
      <c r="V147" s="95">
        <f t="shared" si="143"/>
        <v>13</v>
      </c>
      <c r="W147" s="98">
        <f t="shared" si="143"/>
        <v>8</v>
      </c>
      <c r="X147" s="98">
        <f t="shared" si="143"/>
        <v>11</v>
      </c>
      <c r="Y147" s="98">
        <f t="shared" si="143"/>
        <v>10</v>
      </c>
      <c r="Z147" s="95">
        <f t="shared" si="143"/>
        <v>15</v>
      </c>
      <c r="AA147" s="95">
        <f t="shared" si="143"/>
        <v>15</v>
      </c>
      <c r="AB147" s="95">
        <f t="shared" si="143"/>
        <v>15</v>
      </c>
      <c r="AC147" s="95">
        <f t="shared" si="143"/>
        <v>15</v>
      </c>
      <c r="AD147" s="98">
        <f t="shared" si="143"/>
        <v>9</v>
      </c>
      <c r="AE147" s="98">
        <f t="shared" si="143"/>
        <v>7</v>
      </c>
      <c r="AF147" s="98">
        <f t="shared" si="143"/>
        <v>13</v>
      </c>
      <c r="AG147" s="95">
        <f t="shared" si="143"/>
        <v>15</v>
      </c>
      <c r="AH147" s="95">
        <f t="shared" si="143"/>
        <v>15</v>
      </c>
      <c r="AI147" s="95">
        <f t="shared" si="143"/>
        <v>15</v>
      </c>
      <c r="AJ147" s="95">
        <f t="shared" si="143"/>
        <v>15</v>
      </c>
      <c r="AK147" s="96">
        <f t="shared" si="143"/>
        <v>8</v>
      </c>
      <c r="AL147" s="96">
        <f t="shared" si="143"/>
        <v>7</v>
      </c>
      <c r="AM147" s="96">
        <f t="shared" si="143"/>
        <v>15</v>
      </c>
      <c r="AN147" s="95">
        <f t="shared" si="143"/>
        <v>15</v>
      </c>
      <c r="AO147" s="95">
        <f t="shared" si="143"/>
        <v>15</v>
      </c>
      <c r="AP147" s="95">
        <f t="shared" si="143"/>
        <v>15</v>
      </c>
      <c r="AQ147" s="95">
        <f t="shared" si="143"/>
        <v>15</v>
      </c>
      <c r="AR147" s="95">
        <f t="shared" si="143"/>
        <v>9</v>
      </c>
      <c r="AS147" s="95">
        <f t="shared" si="143"/>
        <v>5</v>
      </c>
      <c r="AT147" s="95">
        <f t="shared" si="143"/>
        <v>16</v>
      </c>
      <c r="AU147" s="95">
        <f t="shared" si="143"/>
        <v>16</v>
      </c>
      <c r="AV147" s="95">
        <f t="shared" si="143"/>
        <v>16</v>
      </c>
      <c r="AW147" s="95">
        <f t="shared" si="143"/>
        <v>16</v>
      </c>
      <c r="AX147" s="95">
        <f t="shared" si="143"/>
        <v>16</v>
      </c>
      <c r="AY147" s="95">
        <f t="shared" si="143"/>
        <v>9</v>
      </c>
      <c r="AZ147" s="95">
        <f t="shared" si="143"/>
        <v>6</v>
      </c>
      <c r="BA147" s="95">
        <f t="shared" si="143"/>
        <v>17</v>
      </c>
      <c r="BB147" s="95">
        <f t="shared" si="143"/>
        <v>17</v>
      </c>
      <c r="BC147" s="95">
        <f t="shared" si="143"/>
        <v>17</v>
      </c>
      <c r="BD147" s="95">
        <f t="shared" si="143"/>
        <v>17</v>
      </c>
      <c r="BE147" s="95">
        <f t="shared" si="143"/>
        <v>17</v>
      </c>
      <c r="BF147" s="95">
        <f t="shared" si="143"/>
        <v>11</v>
      </c>
      <c r="BG147" s="95">
        <f t="shared" si="143"/>
        <v>6</v>
      </c>
      <c r="BH147" s="95"/>
      <c r="BI147" s="95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</row>
    <row r="148" hidden="1" outlineLevel="1">
      <c r="A148" s="72"/>
      <c r="B148" s="72"/>
      <c r="C148" s="72"/>
      <c r="D148" s="84"/>
      <c r="E148" s="100" t="s">
        <v>8</v>
      </c>
      <c r="F148" s="95">
        <f t="shared" ref="F148:BG148" si="144">COUNTIF(F$55:F$111,$E148)</f>
        <v>15</v>
      </c>
      <c r="G148" s="95">
        <f t="shared" si="144"/>
        <v>15</v>
      </c>
      <c r="H148" s="95">
        <f t="shared" si="144"/>
        <v>15</v>
      </c>
      <c r="I148" s="96">
        <f t="shared" si="144"/>
        <v>9</v>
      </c>
      <c r="J148" s="96">
        <f t="shared" si="144"/>
        <v>9</v>
      </c>
      <c r="K148" s="96">
        <f t="shared" si="144"/>
        <v>7</v>
      </c>
      <c r="L148" s="95">
        <f t="shared" si="144"/>
        <v>14</v>
      </c>
      <c r="M148" s="95">
        <f t="shared" si="144"/>
        <v>14</v>
      </c>
      <c r="N148" s="95">
        <f t="shared" si="144"/>
        <v>14</v>
      </c>
      <c r="O148" s="95">
        <f t="shared" si="144"/>
        <v>14</v>
      </c>
      <c r="P148" s="98">
        <f t="shared" si="144"/>
        <v>7</v>
      </c>
      <c r="Q148" s="98">
        <f t="shared" si="144"/>
        <v>4</v>
      </c>
      <c r="R148" s="98">
        <f t="shared" si="144"/>
        <v>5</v>
      </c>
      <c r="S148" s="95">
        <f t="shared" si="144"/>
        <v>8</v>
      </c>
      <c r="T148" s="95">
        <f t="shared" si="144"/>
        <v>8</v>
      </c>
      <c r="U148" s="95">
        <f t="shared" si="144"/>
        <v>9</v>
      </c>
      <c r="V148" s="95">
        <f t="shared" si="144"/>
        <v>8</v>
      </c>
      <c r="W148" s="98">
        <f t="shared" si="144"/>
        <v>6</v>
      </c>
      <c r="X148" s="98">
        <f t="shared" si="144"/>
        <v>10</v>
      </c>
      <c r="Y148" s="98">
        <f t="shared" si="144"/>
        <v>15</v>
      </c>
      <c r="Z148" s="95">
        <f t="shared" si="144"/>
        <v>16</v>
      </c>
      <c r="AA148" s="95">
        <f t="shared" si="144"/>
        <v>16</v>
      </c>
      <c r="AB148" s="95">
        <f t="shared" si="144"/>
        <v>16</v>
      </c>
      <c r="AC148" s="95">
        <f t="shared" si="144"/>
        <v>16</v>
      </c>
      <c r="AD148" s="98">
        <f t="shared" si="144"/>
        <v>11</v>
      </c>
      <c r="AE148" s="98">
        <f t="shared" si="144"/>
        <v>7</v>
      </c>
      <c r="AF148" s="98">
        <f t="shared" si="144"/>
        <v>13</v>
      </c>
      <c r="AG148" s="95">
        <f t="shared" si="144"/>
        <v>17</v>
      </c>
      <c r="AH148" s="95">
        <f t="shared" si="144"/>
        <v>17</v>
      </c>
      <c r="AI148" s="95">
        <f t="shared" si="144"/>
        <v>17</v>
      </c>
      <c r="AJ148" s="95">
        <f t="shared" si="144"/>
        <v>17</v>
      </c>
      <c r="AK148" s="96">
        <f t="shared" si="144"/>
        <v>12</v>
      </c>
      <c r="AL148" s="96">
        <f t="shared" si="144"/>
        <v>5</v>
      </c>
      <c r="AM148" s="96">
        <f t="shared" si="144"/>
        <v>15</v>
      </c>
      <c r="AN148" s="95">
        <f t="shared" si="144"/>
        <v>18</v>
      </c>
      <c r="AO148" s="95">
        <f t="shared" si="144"/>
        <v>18</v>
      </c>
      <c r="AP148" s="95">
        <f t="shared" si="144"/>
        <v>18</v>
      </c>
      <c r="AQ148" s="95">
        <f t="shared" si="144"/>
        <v>18</v>
      </c>
      <c r="AR148" s="95">
        <f t="shared" si="144"/>
        <v>12</v>
      </c>
      <c r="AS148" s="95">
        <f t="shared" si="144"/>
        <v>11</v>
      </c>
      <c r="AT148" s="95">
        <f t="shared" si="144"/>
        <v>9</v>
      </c>
      <c r="AU148" s="95">
        <f t="shared" si="144"/>
        <v>15</v>
      </c>
      <c r="AV148" s="95">
        <f t="shared" si="144"/>
        <v>15</v>
      </c>
      <c r="AW148" s="95">
        <f t="shared" si="144"/>
        <v>15</v>
      </c>
      <c r="AX148" s="95">
        <f t="shared" si="144"/>
        <v>15</v>
      </c>
      <c r="AY148" s="95">
        <f t="shared" si="144"/>
        <v>9</v>
      </c>
      <c r="AZ148" s="95">
        <f t="shared" si="144"/>
        <v>8</v>
      </c>
      <c r="BA148" s="95">
        <f t="shared" si="144"/>
        <v>8</v>
      </c>
      <c r="BB148" s="95">
        <f t="shared" si="144"/>
        <v>14</v>
      </c>
      <c r="BC148" s="95">
        <f t="shared" si="144"/>
        <v>14</v>
      </c>
      <c r="BD148" s="95">
        <f t="shared" si="144"/>
        <v>14</v>
      </c>
      <c r="BE148" s="95">
        <f t="shared" si="144"/>
        <v>14</v>
      </c>
      <c r="BF148" s="95">
        <f t="shared" si="144"/>
        <v>10</v>
      </c>
      <c r="BG148" s="95">
        <f t="shared" si="144"/>
        <v>8</v>
      </c>
      <c r="BH148" s="95"/>
      <c r="BI148" s="95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</row>
    <row r="149" hidden="1" outlineLevel="1">
      <c r="A149" s="72"/>
      <c r="B149" s="72"/>
      <c r="C149" s="72"/>
      <c r="D149" s="84"/>
      <c r="E149" s="101" t="s">
        <v>9</v>
      </c>
      <c r="F149" s="95">
        <f t="shared" ref="F149:BG149" si="145">COUNTIF(F$55:F$111,$E149)</f>
        <v>10</v>
      </c>
      <c r="G149" s="95">
        <f t="shared" si="145"/>
        <v>10</v>
      </c>
      <c r="H149" s="95">
        <f t="shared" si="145"/>
        <v>10</v>
      </c>
      <c r="I149" s="96">
        <f t="shared" si="145"/>
        <v>9</v>
      </c>
      <c r="J149" s="96">
        <f t="shared" si="145"/>
        <v>11</v>
      </c>
      <c r="K149" s="96">
        <f t="shared" si="145"/>
        <v>9</v>
      </c>
      <c r="L149" s="95">
        <f t="shared" si="145"/>
        <v>11</v>
      </c>
      <c r="M149" s="95">
        <f t="shared" si="145"/>
        <v>11</v>
      </c>
      <c r="N149" s="95">
        <f t="shared" si="145"/>
        <v>10</v>
      </c>
      <c r="O149" s="95">
        <f t="shared" si="145"/>
        <v>9</v>
      </c>
      <c r="P149" s="98">
        <f t="shared" si="145"/>
        <v>3</v>
      </c>
      <c r="Q149" s="98">
        <f t="shared" si="145"/>
        <v>7</v>
      </c>
      <c r="R149" s="98">
        <f t="shared" si="145"/>
        <v>9</v>
      </c>
      <c r="S149" s="95">
        <f t="shared" si="145"/>
        <v>7</v>
      </c>
      <c r="T149" s="95">
        <f t="shared" si="145"/>
        <v>8</v>
      </c>
      <c r="U149" s="95">
        <f t="shared" si="145"/>
        <v>8</v>
      </c>
      <c r="V149" s="95">
        <f t="shared" si="145"/>
        <v>7</v>
      </c>
      <c r="W149" s="98">
        <f t="shared" si="145"/>
        <v>5</v>
      </c>
      <c r="X149" s="98">
        <f t="shared" si="145"/>
        <v>9</v>
      </c>
      <c r="Y149" s="98">
        <f t="shared" si="145"/>
        <v>10</v>
      </c>
      <c r="Z149" s="95">
        <f t="shared" si="145"/>
        <v>12</v>
      </c>
      <c r="AA149" s="95">
        <f t="shared" si="145"/>
        <v>12</v>
      </c>
      <c r="AB149" s="95">
        <f t="shared" si="145"/>
        <v>12</v>
      </c>
      <c r="AC149" s="95">
        <f t="shared" si="145"/>
        <v>12</v>
      </c>
      <c r="AD149" s="98">
        <f t="shared" si="145"/>
        <v>9</v>
      </c>
      <c r="AE149" s="98">
        <f t="shared" si="145"/>
        <v>9</v>
      </c>
      <c r="AF149" s="98">
        <f t="shared" si="145"/>
        <v>7</v>
      </c>
      <c r="AG149" s="95">
        <f t="shared" si="145"/>
        <v>9</v>
      </c>
      <c r="AH149" s="95">
        <f t="shared" si="145"/>
        <v>9</v>
      </c>
      <c r="AI149" s="95">
        <f t="shared" si="145"/>
        <v>9</v>
      </c>
      <c r="AJ149" s="95">
        <f t="shared" si="145"/>
        <v>9</v>
      </c>
      <c r="AK149" s="96">
        <f t="shared" si="145"/>
        <v>8</v>
      </c>
      <c r="AL149" s="96">
        <f t="shared" si="145"/>
        <v>6</v>
      </c>
      <c r="AM149" s="96">
        <f t="shared" si="145"/>
        <v>8</v>
      </c>
      <c r="AN149" s="95">
        <f t="shared" si="145"/>
        <v>8</v>
      </c>
      <c r="AO149" s="95">
        <f t="shared" si="145"/>
        <v>8</v>
      </c>
      <c r="AP149" s="95">
        <f t="shared" si="145"/>
        <v>8</v>
      </c>
      <c r="AQ149" s="95">
        <f t="shared" si="145"/>
        <v>8</v>
      </c>
      <c r="AR149" s="95">
        <f t="shared" si="145"/>
        <v>7</v>
      </c>
      <c r="AS149" s="95">
        <f t="shared" si="145"/>
        <v>5</v>
      </c>
      <c r="AT149" s="95">
        <f t="shared" si="145"/>
        <v>10</v>
      </c>
      <c r="AU149" s="95">
        <f t="shared" si="145"/>
        <v>10</v>
      </c>
      <c r="AV149" s="95">
        <f t="shared" si="145"/>
        <v>10</v>
      </c>
      <c r="AW149" s="95">
        <f t="shared" si="145"/>
        <v>10</v>
      </c>
      <c r="AX149" s="95">
        <f t="shared" si="145"/>
        <v>10</v>
      </c>
      <c r="AY149" s="95">
        <f t="shared" si="145"/>
        <v>9</v>
      </c>
      <c r="AZ149" s="95">
        <f t="shared" si="145"/>
        <v>8</v>
      </c>
      <c r="BA149" s="95">
        <f t="shared" si="145"/>
        <v>10</v>
      </c>
      <c r="BB149" s="95">
        <f t="shared" si="145"/>
        <v>10</v>
      </c>
      <c r="BC149" s="95">
        <f t="shared" si="145"/>
        <v>10</v>
      </c>
      <c r="BD149" s="95">
        <f t="shared" si="145"/>
        <v>10</v>
      </c>
      <c r="BE149" s="95">
        <f t="shared" si="145"/>
        <v>10</v>
      </c>
      <c r="BF149" s="95">
        <f t="shared" si="145"/>
        <v>9</v>
      </c>
      <c r="BG149" s="95">
        <f t="shared" si="145"/>
        <v>8</v>
      </c>
      <c r="BH149" s="95"/>
      <c r="BI149" s="95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</row>
    <row r="150" hidden="1" outlineLevel="1">
      <c r="A150" s="72"/>
      <c r="B150" s="72"/>
      <c r="C150" s="72"/>
      <c r="D150" s="84"/>
      <c r="E150" s="102" t="s">
        <v>10</v>
      </c>
      <c r="F150" s="95">
        <f t="shared" ref="F150:BG150" si="146">COUNTIF(F$55:F$111,$E150)</f>
        <v>7</v>
      </c>
      <c r="G150" s="95">
        <f t="shared" si="146"/>
        <v>7</v>
      </c>
      <c r="H150" s="95">
        <f t="shared" si="146"/>
        <v>7</v>
      </c>
      <c r="I150" s="96">
        <f t="shared" si="146"/>
        <v>2</v>
      </c>
      <c r="J150" s="96">
        <f t="shared" si="146"/>
        <v>3</v>
      </c>
      <c r="K150" s="96">
        <f t="shared" si="146"/>
        <v>7</v>
      </c>
      <c r="L150" s="95">
        <f t="shared" si="146"/>
        <v>7</v>
      </c>
      <c r="M150" s="95">
        <f t="shared" si="146"/>
        <v>7</v>
      </c>
      <c r="N150" s="95">
        <f t="shared" si="146"/>
        <v>7</v>
      </c>
      <c r="O150" s="95">
        <f t="shared" si="146"/>
        <v>6</v>
      </c>
      <c r="P150" s="98">
        <f t="shared" si="146"/>
        <v>2</v>
      </c>
      <c r="Q150" s="98">
        <f t="shared" si="146"/>
        <v>1</v>
      </c>
      <c r="R150" s="98">
        <f t="shared" si="146"/>
        <v>2</v>
      </c>
      <c r="S150" s="95">
        <f t="shared" si="146"/>
        <v>2</v>
      </c>
      <c r="T150" s="95">
        <f t="shared" si="146"/>
        <v>3</v>
      </c>
      <c r="U150" s="95">
        <f t="shared" si="146"/>
        <v>4</v>
      </c>
      <c r="V150" s="95">
        <f t="shared" si="146"/>
        <v>4</v>
      </c>
      <c r="W150" s="98">
        <f t="shared" si="146"/>
        <v>3</v>
      </c>
      <c r="X150" s="98">
        <f t="shared" si="146"/>
        <v>1</v>
      </c>
      <c r="Y150" s="98">
        <f t="shared" si="146"/>
        <v>4</v>
      </c>
      <c r="Z150" s="95">
        <f t="shared" si="146"/>
        <v>4</v>
      </c>
      <c r="AA150" s="95">
        <f t="shared" si="146"/>
        <v>4</v>
      </c>
      <c r="AB150" s="95">
        <f t="shared" si="146"/>
        <v>4</v>
      </c>
      <c r="AC150" s="95">
        <f t="shared" si="146"/>
        <v>4</v>
      </c>
      <c r="AD150" s="98">
        <f t="shared" si="146"/>
        <v>1</v>
      </c>
      <c r="AE150" s="98">
        <f t="shared" si="146"/>
        <v>3</v>
      </c>
      <c r="AF150" s="98">
        <f t="shared" si="146"/>
        <v>6</v>
      </c>
      <c r="AG150" s="95">
        <f t="shared" si="146"/>
        <v>6</v>
      </c>
      <c r="AH150" s="95">
        <f t="shared" si="146"/>
        <v>6</v>
      </c>
      <c r="AI150" s="95">
        <f t="shared" si="146"/>
        <v>6</v>
      </c>
      <c r="AJ150" s="95">
        <f t="shared" si="146"/>
        <v>6</v>
      </c>
      <c r="AK150" s="96">
        <f t="shared" si="146"/>
        <v>3</v>
      </c>
      <c r="AL150" s="96">
        <f t="shared" si="146"/>
        <v>2</v>
      </c>
      <c r="AM150" s="96">
        <f t="shared" si="146"/>
        <v>6</v>
      </c>
      <c r="AN150" s="95">
        <f t="shared" si="146"/>
        <v>6</v>
      </c>
      <c r="AO150" s="95">
        <f t="shared" si="146"/>
        <v>6</v>
      </c>
      <c r="AP150" s="95">
        <f t="shared" si="146"/>
        <v>6</v>
      </c>
      <c r="AQ150" s="95">
        <f t="shared" si="146"/>
        <v>6</v>
      </c>
      <c r="AR150" s="95">
        <f t="shared" si="146"/>
        <v>3</v>
      </c>
      <c r="AS150" s="95">
        <f t="shared" si="146"/>
        <v>2</v>
      </c>
      <c r="AT150" s="95">
        <f t="shared" si="146"/>
        <v>6</v>
      </c>
      <c r="AU150" s="95">
        <f t="shared" si="146"/>
        <v>6</v>
      </c>
      <c r="AV150" s="95">
        <f t="shared" si="146"/>
        <v>6</v>
      </c>
      <c r="AW150" s="95">
        <f t="shared" si="146"/>
        <v>6</v>
      </c>
      <c r="AX150" s="95">
        <f t="shared" si="146"/>
        <v>6</v>
      </c>
      <c r="AY150" s="95">
        <f t="shared" si="146"/>
        <v>3</v>
      </c>
      <c r="AZ150" s="95">
        <f t="shared" si="146"/>
        <v>2</v>
      </c>
      <c r="BA150" s="95">
        <f t="shared" si="146"/>
        <v>6</v>
      </c>
      <c r="BB150" s="95">
        <f t="shared" si="146"/>
        <v>6</v>
      </c>
      <c r="BC150" s="95">
        <f t="shared" si="146"/>
        <v>6</v>
      </c>
      <c r="BD150" s="95">
        <f t="shared" si="146"/>
        <v>6</v>
      </c>
      <c r="BE150" s="95">
        <f t="shared" si="146"/>
        <v>6</v>
      </c>
      <c r="BF150" s="95">
        <f t="shared" si="146"/>
        <v>2</v>
      </c>
      <c r="BG150" s="95">
        <f t="shared" si="146"/>
        <v>2</v>
      </c>
      <c r="BH150" s="95"/>
      <c r="BI150" s="95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</row>
    <row r="151" hidden="1" outlineLevel="1">
      <c r="A151" s="72"/>
      <c r="B151" s="72"/>
      <c r="C151" s="72"/>
      <c r="D151" s="84"/>
      <c r="E151" s="23" t="s">
        <v>158</v>
      </c>
      <c r="F151" s="103">
        <f t="shared" ref="F151:BG151" si="147">F146+F147+F148</f>
        <v>40</v>
      </c>
      <c r="G151" s="103">
        <f t="shared" si="147"/>
        <v>40</v>
      </c>
      <c r="H151" s="103">
        <f t="shared" si="147"/>
        <v>40</v>
      </c>
      <c r="I151" s="104">
        <f t="shared" si="147"/>
        <v>21</v>
      </c>
      <c r="J151" s="104">
        <f t="shared" si="147"/>
        <v>21</v>
      </c>
      <c r="K151" s="104">
        <f t="shared" si="147"/>
        <v>31</v>
      </c>
      <c r="L151" s="103">
        <f t="shared" si="147"/>
        <v>38</v>
      </c>
      <c r="M151" s="103">
        <f t="shared" si="147"/>
        <v>36</v>
      </c>
      <c r="N151" s="103">
        <f t="shared" si="147"/>
        <v>35</v>
      </c>
      <c r="O151" s="103">
        <f t="shared" si="147"/>
        <v>33</v>
      </c>
      <c r="P151" s="104">
        <f t="shared" si="147"/>
        <v>16</v>
      </c>
      <c r="Q151" s="104">
        <f t="shared" si="147"/>
        <v>11</v>
      </c>
      <c r="R151" s="104">
        <f t="shared" si="147"/>
        <v>15</v>
      </c>
      <c r="S151" s="103">
        <f t="shared" si="147"/>
        <v>21</v>
      </c>
      <c r="T151" s="103">
        <f t="shared" si="147"/>
        <v>22</v>
      </c>
      <c r="U151" s="103">
        <f t="shared" si="147"/>
        <v>25</v>
      </c>
      <c r="V151" s="103">
        <f t="shared" si="147"/>
        <v>25</v>
      </c>
      <c r="W151" s="104">
        <f t="shared" si="147"/>
        <v>16</v>
      </c>
      <c r="X151" s="104">
        <f t="shared" si="147"/>
        <v>28</v>
      </c>
      <c r="Y151" s="104">
        <f t="shared" si="147"/>
        <v>34</v>
      </c>
      <c r="Z151" s="103">
        <f t="shared" si="147"/>
        <v>40</v>
      </c>
      <c r="AA151" s="103">
        <f t="shared" si="147"/>
        <v>40</v>
      </c>
      <c r="AB151" s="103">
        <f t="shared" si="147"/>
        <v>40</v>
      </c>
      <c r="AC151" s="103">
        <f t="shared" si="147"/>
        <v>40</v>
      </c>
      <c r="AD151" s="104">
        <f t="shared" si="147"/>
        <v>25</v>
      </c>
      <c r="AE151" s="104">
        <f t="shared" si="147"/>
        <v>18</v>
      </c>
      <c r="AF151" s="104">
        <f t="shared" si="147"/>
        <v>36</v>
      </c>
      <c r="AG151" s="103">
        <f t="shared" si="147"/>
        <v>42</v>
      </c>
      <c r="AH151" s="103">
        <f t="shared" si="147"/>
        <v>42</v>
      </c>
      <c r="AI151" s="103">
        <f t="shared" si="147"/>
        <v>42</v>
      </c>
      <c r="AJ151" s="103">
        <f t="shared" si="147"/>
        <v>42</v>
      </c>
      <c r="AK151" s="104">
        <f t="shared" si="147"/>
        <v>25</v>
      </c>
      <c r="AL151" s="104">
        <f t="shared" si="147"/>
        <v>16</v>
      </c>
      <c r="AM151" s="104">
        <f t="shared" si="147"/>
        <v>40</v>
      </c>
      <c r="AN151" s="103">
        <f t="shared" si="147"/>
        <v>43</v>
      </c>
      <c r="AO151" s="103">
        <f t="shared" si="147"/>
        <v>43</v>
      </c>
      <c r="AP151" s="103">
        <f t="shared" si="147"/>
        <v>43</v>
      </c>
      <c r="AQ151" s="103">
        <f t="shared" si="147"/>
        <v>43</v>
      </c>
      <c r="AR151" s="103">
        <f t="shared" si="147"/>
        <v>25</v>
      </c>
      <c r="AS151" s="103">
        <f t="shared" si="147"/>
        <v>21</v>
      </c>
      <c r="AT151" s="103">
        <f t="shared" si="147"/>
        <v>35</v>
      </c>
      <c r="AU151" s="103">
        <f t="shared" si="147"/>
        <v>41</v>
      </c>
      <c r="AV151" s="103">
        <f t="shared" si="147"/>
        <v>41</v>
      </c>
      <c r="AW151" s="103">
        <f t="shared" si="147"/>
        <v>41</v>
      </c>
      <c r="AX151" s="103">
        <f t="shared" si="147"/>
        <v>41</v>
      </c>
      <c r="AY151" s="103">
        <f t="shared" si="147"/>
        <v>22</v>
      </c>
      <c r="AZ151" s="103">
        <f t="shared" si="147"/>
        <v>19</v>
      </c>
      <c r="BA151" s="103">
        <f t="shared" si="147"/>
        <v>35</v>
      </c>
      <c r="BB151" s="103">
        <f t="shared" si="147"/>
        <v>41</v>
      </c>
      <c r="BC151" s="103">
        <f t="shared" si="147"/>
        <v>41</v>
      </c>
      <c r="BD151" s="103">
        <f t="shared" si="147"/>
        <v>41</v>
      </c>
      <c r="BE151" s="103">
        <f t="shared" si="147"/>
        <v>41</v>
      </c>
      <c r="BF151" s="103">
        <f t="shared" si="147"/>
        <v>25</v>
      </c>
      <c r="BG151" s="103">
        <f t="shared" si="147"/>
        <v>19</v>
      </c>
      <c r="BH151" s="103"/>
      <c r="BI151" s="103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</row>
    <row r="152" hidden="1" outlineLevel="1">
      <c r="A152" s="72"/>
      <c r="B152" s="72"/>
      <c r="C152" s="72"/>
      <c r="D152" s="84"/>
      <c r="E152" s="23" t="s">
        <v>159</v>
      </c>
      <c r="F152" s="103">
        <f t="shared" ref="F152:BF152" si="148">F147+F148+G149</f>
        <v>38</v>
      </c>
      <c r="G152" s="103">
        <f t="shared" si="148"/>
        <v>38</v>
      </c>
      <c r="H152" s="103">
        <f t="shared" si="148"/>
        <v>37</v>
      </c>
      <c r="I152" s="104">
        <f t="shared" si="148"/>
        <v>27</v>
      </c>
      <c r="J152" s="104">
        <f t="shared" si="148"/>
        <v>25</v>
      </c>
      <c r="K152" s="104">
        <f t="shared" si="148"/>
        <v>33</v>
      </c>
      <c r="L152" s="103">
        <f t="shared" si="148"/>
        <v>40</v>
      </c>
      <c r="M152" s="103">
        <f t="shared" si="148"/>
        <v>37</v>
      </c>
      <c r="N152" s="103">
        <f t="shared" si="148"/>
        <v>35</v>
      </c>
      <c r="O152" s="103">
        <f t="shared" si="148"/>
        <v>28</v>
      </c>
      <c r="P152" s="104">
        <f t="shared" si="148"/>
        <v>19</v>
      </c>
      <c r="Q152" s="104">
        <f t="shared" si="148"/>
        <v>18</v>
      </c>
      <c r="R152" s="104">
        <f t="shared" si="148"/>
        <v>19</v>
      </c>
      <c r="S152" s="103">
        <f t="shared" si="148"/>
        <v>26</v>
      </c>
      <c r="T152" s="103">
        <f t="shared" si="148"/>
        <v>26</v>
      </c>
      <c r="U152" s="103">
        <f t="shared" si="148"/>
        <v>28</v>
      </c>
      <c r="V152" s="103">
        <f t="shared" si="148"/>
        <v>26</v>
      </c>
      <c r="W152" s="104">
        <f t="shared" si="148"/>
        <v>23</v>
      </c>
      <c r="X152" s="104">
        <f t="shared" si="148"/>
        <v>31</v>
      </c>
      <c r="Y152" s="104">
        <f t="shared" si="148"/>
        <v>37</v>
      </c>
      <c r="Z152" s="103">
        <f t="shared" si="148"/>
        <v>43</v>
      </c>
      <c r="AA152" s="103">
        <f t="shared" si="148"/>
        <v>43</v>
      </c>
      <c r="AB152" s="103">
        <f t="shared" si="148"/>
        <v>43</v>
      </c>
      <c r="AC152" s="103">
        <f t="shared" si="148"/>
        <v>40</v>
      </c>
      <c r="AD152" s="104">
        <f t="shared" si="148"/>
        <v>29</v>
      </c>
      <c r="AE152" s="104">
        <f t="shared" si="148"/>
        <v>21</v>
      </c>
      <c r="AF152" s="104">
        <f t="shared" si="148"/>
        <v>35</v>
      </c>
      <c r="AG152" s="103">
        <f t="shared" si="148"/>
        <v>41</v>
      </c>
      <c r="AH152" s="103">
        <f t="shared" si="148"/>
        <v>41</v>
      </c>
      <c r="AI152" s="103">
        <f t="shared" si="148"/>
        <v>41</v>
      </c>
      <c r="AJ152" s="103">
        <f t="shared" si="148"/>
        <v>40</v>
      </c>
      <c r="AK152" s="104">
        <f t="shared" si="148"/>
        <v>26</v>
      </c>
      <c r="AL152" s="104">
        <f t="shared" si="148"/>
        <v>20</v>
      </c>
      <c r="AM152" s="104">
        <f t="shared" si="148"/>
        <v>38</v>
      </c>
      <c r="AN152" s="103">
        <f t="shared" si="148"/>
        <v>41</v>
      </c>
      <c r="AO152" s="103">
        <f t="shared" si="148"/>
        <v>41</v>
      </c>
      <c r="AP152" s="103">
        <f t="shared" si="148"/>
        <v>41</v>
      </c>
      <c r="AQ152" s="103">
        <f t="shared" si="148"/>
        <v>40</v>
      </c>
      <c r="AR152" s="103">
        <f t="shared" si="148"/>
        <v>26</v>
      </c>
      <c r="AS152" s="103">
        <f t="shared" si="148"/>
        <v>26</v>
      </c>
      <c r="AT152" s="103">
        <f t="shared" si="148"/>
        <v>35</v>
      </c>
      <c r="AU152" s="103">
        <f t="shared" si="148"/>
        <v>41</v>
      </c>
      <c r="AV152" s="103">
        <f t="shared" si="148"/>
        <v>41</v>
      </c>
      <c r="AW152" s="103">
        <f t="shared" si="148"/>
        <v>41</v>
      </c>
      <c r="AX152" s="103">
        <f t="shared" si="148"/>
        <v>40</v>
      </c>
      <c r="AY152" s="103">
        <f t="shared" si="148"/>
        <v>26</v>
      </c>
      <c r="AZ152" s="103">
        <f t="shared" si="148"/>
        <v>24</v>
      </c>
      <c r="BA152" s="103">
        <f t="shared" si="148"/>
        <v>35</v>
      </c>
      <c r="BB152" s="103">
        <f t="shared" si="148"/>
        <v>41</v>
      </c>
      <c r="BC152" s="103">
        <f t="shared" si="148"/>
        <v>41</v>
      </c>
      <c r="BD152" s="103">
        <f t="shared" si="148"/>
        <v>41</v>
      </c>
      <c r="BE152" s="103">
        <f t="shared" si="148"/>
        <v>40</v>
      </c>
      <c r="BF152" s="103">
        <f t="shared" si="148"/>
        <v>29</v>
      </c>
      <c r="BG152" s="103">
        <f>BG147+BG148+BJ149</f>
        <v>14</v>
      </c>
      <c r="BH152" s="103"/>
      <c r="BI152" s="103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</row>
    <row r="153">
      <c r="A153" s="72"/>
      <c r="B153" s="72"/>
      <c r="C153" s="72"/>
      <c r="D153" s="84"/>
      <c r="E153" s="72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</row>
    <row r="154">
      <c r="A154" s="72"/>
      <c r="B154" s="72"/>
      <c r="C154" s="77"/>
      <c r="D154" s="111" t="s">
        <v>161</v>
      </c>
      <c r="E154" s="112" t="s">
        <v>162</v>
      </c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</row>
    <row r="155">
      <c r="A155" s="72"/>
      <c r="B155" s="72"/>
      <c r="C155" s="94" t="s">
        <v>6</v>
      </c>
      <c r="D155" s="113">
        <v>0.625</v>
      </c>
      <c r="E155" s="114">
        <v>0.0</v>
      </c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</row>
    <row r="156">
      <c r="A156" s="72"/>
      <c r="B156" s="72"/>
      <c r="C156" s="115" t="s">
        <v>7</v>
      </c>
      <c r="D156" s="113">
        <v>0.7916666666666666</v>
      </c>
      <c r="E156" s="114">
        <v>0.16666666666666666</v>
      </c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</row>
    <row r="157">
      <c r="A157" s="72"/>
      <c r="B157" s="72"/>
      <c r="C157" s="100" t="s">
        <v>8</v>
      </c>
      <c r="D157" s="113">
        <v>0.875</v>
      </c>
      <c r="E157" s="114">
        <v>0.25</v>
      </c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</row>
    <row r="158">
      <c r="A158" s="72"/>
      <c r="B158" s="72"/>
      <c r="C158" s="101" t="s">
        <v>9</v>
      </c>
      <c r="D158" s="113">
        <v>0.0</v>
      </c>
      <c r="E158" s="114">
        <v>0.375</v>
      </c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</row>
    <row r="159">
      <c r="A159" s="72"/>
      <c r="B159" s="72"/>
      <c r="C159" s="116" t="s">
        <v>10</v>
      </c>
      <c r="D159" s="113">
        <v>0.375</v>
      </c>
      <c r="E159" s="114">
        <v>0.75</v>
      </c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</row>
    <row r="160">
      <c r="A160" s="72"/>
      <c r="B160" s="72"/>
      <c r="C160" s="117" t="s">
        <v>163</v>
      </c>
      <c r="D160" s="113">
        <v>0.625</v>
      </c>
      <c r="E160" s="114">
        <v>0.7916666666666666</v>
      </c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</row>
    <row r="161">
      <c r="A161" s="72"/>
      <c r="B161" s="72"/>
      <c r="C161" s="117" t="s">
        <v>164</v>
      </c>
      <c r="D161" s="113">
        <v>0.8333333333333334</v>
      </c>
      <c r="E161" s="114">
        <v>0.0</v>
      </c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</row>
    <row r="162">
      <c r="A162" s="72"/>
      <c r="B162" s="72"/>
      <c r="C162" s="117" t="s">
        <v>165</v>
      </c>
      <c r="D162" s="113">
        <v>0.7916666666666666</v>
      </c>
      <c r="E162" s="114">
        <v>0.9583333333333334</v>
      </c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</row>
    <row r="163">
      <c r="A163" s="72"/>
      <c r="B163" s="72"/>
      <c r="C163" s="117" t="s">
        <v>166</v>
      </c>
      <c r="D163" s="113">
        <v>0.0</v>
      </c>
      <c r="E163" s="114">
        <v>0.16666666666666666</v>
      </c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</row>
    <row r="164">
      <c r="A164" s="72"/>
      <c r="B164" s="72"/>
      <c r="C164" s="117" t="s">
        <v>167</v>
      </c>
      <c r="D164" s="113">
        <v>0.875</v>
      </c>
      <c r="E164" s="114">
        <v>0.041666666666666664</v>
      </c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</row>
    <row r="165">
      <c r="A165" s="72"/>
      <c r="B165" s="72"/>
      <c r="C165" s="117" t="s">
        <v>168</v>
      </c>
      <c r="D165" s="113">
        <v>0.08333333333333333</v>
      </c>
      <c r="E165" s="114">
        <v>0.25</v>
      </c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</row>
    <row r="166">
      <c r="A166" s="72"/>
      <c r="B166" s="72"/>
      <c r="C166" s="117" t="s">
        <v>169</v>
      </c>
      <c r="D166" s="113">
        <v>0.0</v>
      </c>
      <c r="E166" s="114">
        <v>0.16666666666666666</v>
      </c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</row>
    <row r="167">
      <c r="A167" s="72"/>
      <c r="B167" s="72"/>
      <c r="C167" s="117" t="s">
        <v>170</v>
      </c>
      <c r="D167" s="113">
        <v>0.20833333333333334</v>
      </c>
      <c r="E167" s="114">
        <v>0.375</v>
      </c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</row>
    <row r="168">
      <c r="A168" s="72"/>
      <c r="B168" s="72"/>
      <c r="C168" s="117" t="s">
        <v>171</v>
      </c>
      <c r="D168" s="113">
        <v>0.375</v>
      </c>
      <c r="E168" s="114">
        <v>0.5416666666666666</v>
      </c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</row>
    <row r="169">
      <c r="A169" s="72"/>
      <c r="B169" s="72"/>
      <c r="C169" s="117" t="s">
        <v>172</v>
      </c>
      <c r="D169" s="113">
        <v>0.5833333333333334</v>
      </c>
      <c r="E169" s="114">
        <v>0.75</v>
      </c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</row>
    <row r="170">
      <c r="A170" s="72"/>
      <c r="B170" s="72"/>
      <c r="C170" s="72"/>
      <c r="D170" s="84"/>
      <c r="E170" s="72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</row>
    <row r="171">
      <c r="A171" s="72"/>
      <c r="B171" s="72"/>
      <c r="C171" s="72"/>
      <c r="D171" s="84"/>
      <c r="E171" s="72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</row>
    <row r="172">
      <c r="A172" s="72"/>
      <c r="B172" s="72"/>
      <c r="C172" s="72"/>
      <c r="D172" s="84"/>
      <c r="E172" s="72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</row>
    <row r="173">
      <c r="A173" s="72"/>
      <c r="B173" s="72"/>
      <c r="C173" s="72"/>
      <c r="D173" s="84"/>
      <c r="E173" s="72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</row>
    <row r="174">
      <c r="A174" s="72"/>
      <c r="B174" s="72"/>
      <c r="C174" s="72"/>
      <c r="D174" s="84"/>
      <c r="E174" s="72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</row>
    <row r="175">
      <c r="A175" s="72"/>
      <c r="B175" s="72"/>
      <c r="C175" s="72"/>
      <c r="D175" s="84"/>
      <c r="E175" s="72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</row>
    <row r="176">
      <c r="A176" s="72"/>
      <c r="B176" s="72"/>
      <c r="C176" s="72"/>
      <c r="D176" s="84"/>
      <c r="E176" s="72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</row>
    <row r="177">
      <c r="A177" s="72"/>
      <c r="B177" s="72"/>
      <c r="C177" s="72"/>
      <c r="D177" s="84"/>
      <c r="E177" s="72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</row>
    <row r="178">
      <c r="A178" s="72"/>
      <c r="B178" s="72"/>
      <c r="C178" s="72"/>
      <c r="D178" s="84"/>
      <c r="E178" s="72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</row>
    <row r="179">
      <c r="A179" s="72"/>
      <c r="B179" s="72"/>
      <c r="C179" s="72"/>
      <c r="D179" s="84"/>
      <c r="E179" s="72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</row>
    <row r="180">
      <c r="A180" s="72"/>
      <c r="B180" s="72"/>
      <c r="C180" s="72"/>
      <c r="D180" s="84"/>
      <c r="E180" s="72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</row>
    <row r="181">
      <c r="A181" s="72"/>
      <c r="B181" s="72"/>
      <c r="C181" s="72"/>
      <c r="D181" s="84"/>
      <c r="E181" s="72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</row>
    <row r="182">
      <c r="A182" s="72"/>
      <c r="B182" s="72"/>
      <c r="C182" s="72"/>
      <c r="D182" s="84"/>
      <c r="E182" s="72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</row>
    <row r="183">
      <c r="A183" s="72"/>
      <c r="B183" s="72"/>
      <c r="C183" s="72"/>
      <c r="D183" s="84"/>
      <c r="E183" s="72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</row>
    <row r="184">
      <c r="A184" s="72"/>
      <c r="B184" s="72"/>
      <c r="C184" s="72"/>
      <c r="D184" s="84"/>
      <c r="E184" s="72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</row>
    <row r="185">
      <c r="A185" s="72"/>
      <c r="B185" s="72"/>
      <c r="C185" s="72"/>
      <c r="D185" s="84"/>
      <c r="E185" s="72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</row>
    <row r="186">
      <c r="A186" s="72"/>
      <c r="B186" s="72"/>
      <c r="C186" s="72"/>
      <c r="D186" s="84"/>
      <c r="E186" s="72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</row>
    <row r="187">
      <c r="A187" s="72"/>
      <c r="B187" s="72"/>
      <c r="C187" s="72"/>
      <c r="D187" s="84"/>
      <c r="E187" s="72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</row>
    <row r="188">
      <c r="A188" s="72"/>
      <c r="B188" s="72"/>
      <c r="C188" s="72"/>
      <c r="D188" s="84"/>
      <c r="E188" s="72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</row>
    <row r="189">
      <c r="A189" s="72"/>
      <c r="B189" s="72"/>
      <c r="C189" s="72"/>
      <c r="D189" s="84"/>
      <c r="E189" s="72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</row>
    <row r="190">
      <c r="A190" s="72"/>
      <c r="B190" s="72"/>
      <c r="C190" s="72"/>
      <c r="D190" s="84"/>
      <c r="E190" s="72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</row>
    <row r="191">
      <c r="A191" s="72"/>
      <c r="B191" s="72"/>
      <c r="C191" s="72"/>
      <c r="D191" s="84"/>
      <c r="E191" s="72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</row>
    <row r="192">
      <c r="A192" s="72"/>
      <c r="B192" s="72"/>
      <c r="C192" s="72"/>
      <c r="D192" s="84"/>
      <c r="E192" s="72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</row>
    <row r="193">
      <c r="A193" s="72"/>
      <c r="B193" s="72"/>
      <c r="C193" s="72"/>
      <c r="D193" s="84"/>
      <c r="E193" s="72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</row>
    <row r="194">
      <c r="A194" s="72"/>
      <c r="B194" s="72"/>
      <c r="C194" s="72"/>
      <c r="D194" s="84"/>
      <c r="E194" s="72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</row>
    <row r="195">
      <c r="A195" s="72"/>
      <c r="B195" s="72"/>
      <c r="C195" s="72"/>
      <c r="D195" s="84"/>
      <c r="E195" s="72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</row>
    <row r="196">
      <c r="A196" s="72"/>
      <c r="B196" s="72"/>
      <c r="C196" s="72"/>
      <c r="D196" s="84"/>
      <c r="E196" s="72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</row>
    <row r="197">
      <c r="A197" s="72"/>
      <c r="B197" s="72"/>
      <c r="C197" s="72"/>
      <c r="D197" s="84"/>
      <c r="E197" s="72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</row>
    <row r="198">
      <c r="A198" s="72"/>
      <c r="B198" s="72"/>
      <c r="C198" s="72"/>
      <c r="D198" s="84"/>
      <c r="E198" s="72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</row>
    <row r="199">
      <c r="A199" s="72"/>
      <c r="B199" s="72"/>
      <c r="C199" s="72"/>
      <c r="D199" s="84"/>
      <c r="E199" s="72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</row>
    <row r="200">
      <c r="A200" s="72"/>
      <c r="B200" s="72"/>
      <c r="C200" s="72"/>
      <c r="D200" s="84"/>
      <c r="E200" s="72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</row>
    <row r="201">
      <c r="A201" s="72"/>
      <c r="B201" s="72"/>
      <c r="C201" s="72"/>
      <c r="D201" s="84"/>
      <c r="E201" s="72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</row>
    <row r="202">
      <c r="A202" s="72"/>
      <c r="B202" s="72"/>
      <c r="C202" s="72"/>
      <c r="D202" s="84"/>
      <c r="E202" s="72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</row>
    <row r="203">
      <c r="A203" s="72"/>
      <c r="B203" s="72"/>
      <c r="C203" s="72"/>
      <c r="D203" s="84"/>
      <c r="E203" s="72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</row>
    <row r="204">
      <c r="A204" s="72"/>
      <c r="B204" s="72"/>
      <c r="C204" s="72"/>
      <c r="D204" s="84"/>
      <c r="E204" s="72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</row>
    <row r="205">
      <c r="A205" s="72"/>
      <c r="B205" s="72"/>
      <c r="C205" s="72"/>
      <c r="D205" s="84"/>
      <c r="E205" s="72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</row>
    <row r="206">
      <c r="A206" s="72"/>
      <c r="B206" s="72"/>
      <c r="C206" s="72"/>
      <c r="D206" s="84"/>
      <c r="E206" s="72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</row>
    <row r="207">
      <c r="A207" s="72"/>
      <c r="B207" s="72"/>
      <c r="C207" s="72"/>
      <c r="D207" s="84"/>
      <c r="E207" s="72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</row>
    <row r="208">
      <c r="A208" s="72"/>
      <c r="B208" s="72"/>
      <c r="C208" s="72"/>
      <c r="D208" s="84"/>
      <c r="E208" s="72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</row>
    <row r="209">
      <c r="A209" s="72"/>
      <c r="B209" s="72"/>
      <c r="C209" s="72"/>
      <c r="D209" s="84"/>
      <c r="E209" s="72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</row>
    <row r="210">
      <c r="A210" s="72"/>
      <c r="B210" s="72"/>
      <c r="C210" s="72"/>
      <c r="D210" s="84"/>
      <c r="E210" s="72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</row>
    <row r="211">
      <c r="A211" s="72"/>
      <c r="B211" s="72"/>
      <c r="C211" s="72"/>
      <c r="D211" s="84"/>
      <c r="E211" s="72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</row>
    <row r="212">
      <c r="A212" s="72"/>
      <c r="B212" s="72"/>
      <c r="C212" s="72"/>
      <c r="D212" s="84"/>
      <c r="E212" s="72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</row>
    <row r="213">
      <c r="A213" s="72"/>
      <c r="B213" s="72"/>
      <c r="C213" s="72"/>
      <c r="D213" s="84"/>
      <c r="E213" s="72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</row>
    <row r="214">
      <c r="A214" s="72"/>
      <c r="B214" s="72"/>
      <c r="C214" s="72"/>
      <c r="D214" s="84"/>
      <c r="E214" s="72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</row>
    <row r="215">
      <c r="A215" s="72"/>
      <c r="B215" s="72"/>
      <c r="C215" s="72"/>
      <c r="D215" s="84"/>
      <c r="E215" s="72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</row>
    <row r="216">
      <c r="A216" s="72"/>
      <c r="B216" s="72"/>
      <c r="C216" s="72"/>
      <c r="D216" s="84"/>
      <c r="E216" s="72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</row>
    <row r="217">
      <c r="A217" s="72"/>
      <c r="B217" s="72"/>
      <c r="C217" s="72"/>
      <c r="D217" s="84"/>
      <c r="E217" s="72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</row>
    <row r="218">
      <c r="A218" s="72"/>
      <c r="B218" s="72"/>
      <c r="C218" s="72"/>
      <c r="D218" s="84"/>
      <c r="E218" s="72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</row>
    <row r="219">
      <c r="A219" s="72"/>
      <c r="B219" s="72"/>
      <c r="C219" s="72"/>
      <c r="D219" s="84"/>
      <c r="E219" s="72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</row>
    <row r="220">
      <c r="A220" s="72"/>
      <c r="B220" s="72"/>
      <c r="C220" s="72"/>
      <c r="D220" s="84"/>
      <c r="E220" s="72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</row>
    <row r="221">
      <c r="A221" s="72"/>
      <c r="B221" s="72"/>
      <c r="C221" s="72"/>
      <c r="D221" s="84"/>
      <c r="E221" s="72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</row>
    <row r="222">
      <c r="A222" s="72"/>
      <c r="B222" s="72"/>
      <c r="C222" s="72"/>
      <c r="D222" s="84"/>
      <c r="E222" s="72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</row>
    <row r="223">
      <c r="A223" s="72"/>
      <c r="B223" s="72"/>
      <c r="C223" s="72"/>
      <c r="D223" s="84"/>
      <c r="E223" s="72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</row>
    <row r="224">
      <c r="A224" s="72"/>
      <c r="B224" s="72"/>
      <c r="C224" s="72"/>
      <c r="D224" s="84"/>
      <c r="E224" s="72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</row>
    <row r="225">
      <c r="A225" s="72"/>
      <c r="B225" s="72"/>
      <c r="C225" s="72"/>
      <c r="D225" s="84"/>
      <c r="E225" s="72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</row>
    <row r="226">
      <c r="A226" s="72"/>
      <c r="B226" s="72"/>
      <c r="C226" s="72"/>
      <c r="D226" s="84"/>
      <c r="E226" s="72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</row>
    <row r="227">
      <c r="A227" s="72"/>
      <c r="B227" s="72"/>
      <c r="C227" s="72"/>
      <c r="D227" s="84"/>
      <c r="E227" s="72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</row>
    <row r="228">
      <c r="A228" s="72"/>
      <c r="B228" s="72"/>
      <c r="C228" s="72"/>
      <c r="D228" s="84"/>
      <c r="E228" s="72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</row>
    <row r="229">
      <c r="A229" s="72"/>
      <c r="B229" s="72"/>
      <c r="C229" s="72"/>
      <c r="D229" s="84"/>
      <c r="E229" s="72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</row>
    <row r="230">
      <c r="A230" s="72"/>
      <c r="B230" s="72"/>
      <c r="C230" s="72"/>
      <c r="D230" s="84"/>
      <c r="E230" s="72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</row>
    <row r="231">
      <c r="A231" s="72"/>
      <c r="B231" s="72"/>
      <c r="C231" s="72"/>
      <c r="D231" s="84"/>
      <c r="E231" s="72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</row>
    <row r="232">
      <c r="A232" s="72"/>
      <c r="B232" s="72"/>
      <c r="C232" s="72"/>
      <c r="D232" s="84"/>
      <c r="E232" s="72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</row>
    <row r="233">
      <c r="A233" s="72"/>
      <c r="B233" s="72"/>
      <c r="C233" s="72"/>
      <c r="D233" s="84"/>
      <c r="E233" s="72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</row>
    <row r="234">
      <c r="A234" s="72"/>
      <c r="B234" s="72"/>
      <c r="C234" s="72"/>
      <c r="D234" s="84"/>
      <c r="E234" s="72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</row>
    <row r="235">
      <c r="A235" s="72"/>
      <c r="B235" s="72"/>
      <c r="C235" s="72"/>
      <c r="D235" s="84"/>
      <c r="E235" s="72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</row>
    <row r="236">
      <c r="A236" s="72"/>
      <c r="B236" s="72"/>
      <c r="C236" s="72"/>
      <c r="D236" s="84"/>
      <c r="E236" s="72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</row>
    <row r="237">
      <c r="A237" s="72"/>
      <c r="B237" s="72"/>
      <c r="C237" s="72"/>
      <c r="D237" s="84"/>
      <c r="E237" s="72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</row>
    <row r="238">
      <c r="A238" s="72"/>
      <c r="B238" s="72"/>
      <c r="C238" s="72"/>
      <c r="D238" s="84"/>
      <c r="E238" s="72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</row>
    <row r="239">
      <c r="A239" s="72"/>
      <c r="B239" s="72"/>
      <c r="C239" s="72"/>
      <c r="D239" s="84"/>
      <c r="E239" s="72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</row>
    <row r="240">
      <c r="A240" s="72"/>
      <c r="B240" s="72"/>
      <c r="C240" s="72"/>
      <c r="D240" s="84"/>
      <c r="E240" s="72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</row>
    <row r="241">
      <c r="A241" s="72"/>
      <c r="B241" s="72"/>
      <c r="C241" s="72"/>
      <c r="D241" s="84"/>
      <c r="E241" s="72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</row>
    <row r="242">
      <c r="A242" s="72"/>
      <c r="B242" s="72"/>
      <c r="C242" s="72"/>
      <c r="D242" s="84"/>
      <c r="E242" s="72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</row>
    <row r="243">
      <c r="A243" s="72"/>
      <c r="B243" s="72"/>
      <c r="C243" s="72"/>
      <c r="D243" s="84"/>
      <c r="E243" s="72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</row>
    <row r="244">
      <c r="A244" s="72"/>
      <c r="B244" s="72"/>
      <c r="C244" s="72"/>
      <c r="D244" s="84"/>
      <c r="E244" s="72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</row>
    <row r="245">
      <c r="A245" s="72"/>
      <c r="B245" s="72"/>
      <c r="C245" s="72"/>
      <c r="D245" s="84"/>
      <c r="E245" s="72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</row>
    <row r="246">
      <c r="A246" s="72"/>
      <c r="B246" s="72"/>
      <c r="C246" s="72"/>
      <c r="D246" s="84"/>
      <c r="E246" s="72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</row>
    <row r="247">
      <c r="A247" s="72"/>
      <c r="B247" s="72"/>
      <c r="C247" s="72"/>
      <c r="D247" s="84"/>
      <c r="E247" s="72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</row>
    <row r="248">
      <c r="A248" s="72"/>
      <c r="B248" s="72"/>
      <c r="C248" s="72"/>
      <c r="D248" s="84"/>
      <c r="E248" s="72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</row>
    <row r="249">
      <c r="A249" s="72"/>
      <c r="B249" s="72"/>
      <c r="C249" s="72"/>
      <c r="D249" s="84"/>
      <c r="E249" s="72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</row>
    <row r="250">
      <c r="A250" s="72"/>
      <c r="B250" s="72"/>
      <c r="C250" s="72"/>
      <c r="D250" s="84"/>
      <c r="E250" s="72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</row>
    <row r="251">
      <c r="A251" s="72"/>
      <c r="B251" s="72"/>
      <c r="C251" s="72"/>
      <c r="D251" s="84"/>
      <c r="E251" s="72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</row>
    <row r="252">
      <c r="A252" s="72"/>
      <c r="B252" s="72"/>
      <c r="C252" s="72"/>
      <c r="D252" s="84"/>
      <c r="E252" s="72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</row>
    <row r="253">
      <c r="A253" s="72"/>
      <c r="B253" s="72"/>
      <c r="C253" s="72"/>
      <c r="D253" s="84"/>
      <c r="E253" s="72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</row>
    <row r="254">
      <c r="A254" s="72"/>
      <c r="B254" s="72"/>
      <c r="C254" s="72"/>
      <c r="D254" s="84"/>
      <c r="E254" s="72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</row>
    <row r="255">
      <c r="A255" s="72"/>
      <c r="B255" s="72"/>
      <c r="C255" s="72"/>
      <c r="D255" s="84"/>
      <c r="E255" s="72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</row>
    <row r="256">
      <c r="A256" s="72"/>
      <c r="B256" s="72"/>
      <c r="C256" s="72"/>
      <c r="D256" s="84"/>
      <c r="E256" s="72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</row>
    <row r="257">
      <c r="A257" s="72"/>
      <c r="B257" s="72"/>
      <c r="C257" s="72"/>
      <c r="D257" s="84"/>
      <c r="E257" s="72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</row>
    <row r="258">
      <c r="A258" s="72"/>
      <c r="B258" s="72"/>
      <c r="C258" s="72"/>
      <c r="D258" s="84"/>
      <c r="E258" s="72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</row>
    <row r="259">
      <c r="A259" s="72"/>
      <c r="B259" s="72"/>
      <c r="C259" s="72"/>
      <c r="D259" s="84"/>
      <c r="E259" s="72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</row>
    <row r="260">
      <c r="A260" s="72"/>
      <c r="B260" s="72"/>
      <c r="C260" s="72"/>
      <c r="D260" s="84"/>
      <c r="E260" s="72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</row>
    <row r="261">
      <c r="A261" s="72"/>
      <c r="B261" s="72"/>
      <c r="C261" s="72"/>
      <c r="D261" s="84"/>
      <c r="E261" s="72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</row>
    <row r="262">
      <c r="A262" s="72"/>
      <c r="B262" s="72"/>
      <c r="C262" s="72"/>
      <c r="D262" s="84"/>
      <c r="E262" s="72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</row>
    <row r="263">
      <c r="A263" s="72"/>
      <c r="B263" s="72"/>
      <c r="C263" s="72"/>
      <c r="D263" s="84"/>
      <c r="E263" s="72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</row>
    <row r="264">
      <c r="A264" s="72"/>
      <c r="B264" s="72"/>
      <c r="C264" s="72"/>
      <c r="D264" s="84"/>
      <c r="E264" s="72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</row>
    <row r="265">
      <c r="A265" s="72"/>
      <c r="B265" s="72"/>
      <c r="C265" s="72"/>
      <c r="D265" s="84"/>
      <c r="E265" s="72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</row>
    <row r="266">
      <c r="A266" s="72"/>
      <c r="B266" s="72"/>
      <c r="C266" s="72"/>
      <c r="D266" s="84"/>
      <c r="E266" s="72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</row>
    <row r="267">
      <c r="A267" s="72"/>
      <c r="B267" s="72"/>
      <c r="C267" s="72"/>
      <c r="D267" s="84"/>
      <c r="E267" s="72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</row>
    <row r="268">
      <c r="A268" s="72"/>
      <c r="B268" s="72"/>
      <c r="C268" s="72"/>
      <c r="D268" s="84"/>
      <c r="E268" s="72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</row>
    <row r="269">
      <c r="A269" s="72"/>
      <c r="B269" s="72"/>
      <c r="C269" s="72"/>
      <c r="D269" s="84"/>
      <c r="E269" s="72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</row>
    <row r="270">
      <c r="A270" s="72"/>
      <c r="B270" s="72"/>
      <c r="C270" s="72"/>
      <c r="D270" s="84"/>
      <c r="E270" s="72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</row>
    <row r="271">
      <c r="A271" s="72"/>
      <c r="B271" s="72"/>
      <c r="C271" s="72"/>
      <c r="D271" s="84"/>
      <c r="E271" s="72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</row>
    <row r="272">
      <c r="A272" s="72"/>
      <c r="B272" s="72"/>
      <c r="C272" s="72"/>
      <c r="D272" s="84"/>
      <c r="E272" s="72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</row>
    <row r="273">
      <c r="A273" s="72"/>
      <c r="B273" s="72"/>
      <c r="C273" s="72"/>
      <c r="D273" s="84"/>
      <c r="E273" s="72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</row>
    <row r="274">
      <c r="A274" s="72"/>
      <c r="B274" s="72"/>
      <c r="C274" s="72"/>
      <c r="D274" s="84"/>
      <c r="E274" s="72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</row>
    <row r="275">
      <c r="A275" s="72"/>
      <c r="B275" s="72"/>
      <c r="C275" s="72"/>
      <c r="D275" s="84"/>
      <c r="E275" s="72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</row>
    <row r="276">
      <c r="A276" s="72"/>
      <c r="B276" s="72"/>
      <c r="C276" s="72"/>
      <c r="D276" s="84"/>
      <c r="E276" s="72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</row>
    <row r="277">
      <c r="A277" s="72"/>
      <c r="B277" s="72"/>
      <c r="C277" s="72"/>
      <c r="D277" s="84"/>
      <c r="E277" s="72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</row>
    <row r="278">
      <c r="A278" s="72"/>
      <c r="B278" s="72"/>
      <c r="C278" s="72"/>
      <c r="D278" s="84"/>
      <c r="E278" s="72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</row>
    <row r="279">
      <c r="A279" s="72"/>
      <c r="B279" s="72"/>
      <c r="C279" s="72"/>
      <c r="D279" s="84"/>
      <c r="E279" s="72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</row>
    <row r="280">
      <c r="A280" s="72"/>
      <c r="B280" s="72"/>
      <c r="C280" s="72"/>
      <c r="D280" s="84"/>
      <c r="E280" s="72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</row>
    <row r="281">
      <c r="A281" s="72"/>
      <c r="B281" s="72"/>
      <c r="C281" s="72"/>
      <c r="D281" s="84"/>
      <c r="E281" s="72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</row>
    <row r="282">
      <c r="A282" s="72"/>
      <c r="B282" s="72"/>
      <c r="C282" s="72"/>
      <c r="D282" s="84"/>
      <c r="E282" s="72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</row>
    <row r="283">
      <c r="A283" s="72"/>
      <c r="B283" s="72"/>
      <c r="C283" s="72"/>
      <c r="D283" s="84"/>
      <c r="E283" s="72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</row>
    <row r="284">
      <c r="A284" s="72"/>
      <c r="B284" s="72"/>
      <c r="C284" s="72"/>
      <c r="D284" s="84"/>
      <c r="E284" s="72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</row>
    <row r="285">
      <c r="A285" s="72"/>
      <c r="B285" s="72"/>
      <c r="C285" s="72"/>
      <c r="D285" s="84"/>
      <c r="E285" s="72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</row>
    <row r="286">
      <c r="A286" s="72"/>
      <c r="B286" s="72"/>
      <c r="C286" s="72"/>
      <c r="D286" s="84"/>
      <c r="E286" s="72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</row>
    <row r="287">
      <c r="A287" s="72"/>
      <c r="B287" s="72"/>
      <c r="C287" s="72"/>
      <c r="D287" s="84"/>
      <c r="E287" s="72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</row>
    <row r="288">
      <c r="A288" s="72"/>
      <c r="B288" s="72"/>
      <c r="C288" s="72"/>
      <c r="D288" s="84"/>
      <c r="E288" s="72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</row>
    <row r="289">
      <c r="A289" s="72"/>
      <c r="B289" s="72"/>
      <c r="C289" s="72"/>
      <c r="D289" s="84"/>
      <c r="E289" s="72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</row>
    <row r="290">
      <c r="A290" s="72"/>
      <c r="B290" s="72"/>
      <c r="C290" s="72"/>
      <c r="D290" s="84"/>
      <c r="E290" s="72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</row>
    <row r="291">
      <c r="A291" s="72"/>
      <c r="B291" s="72"/>
      <c r="C291" s="72"/>
      <c r="D291" s="84"/>
      <c r="E291" s="72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</row>
    <row r="292">
      <c r="A292" s="72"/>
      <c r="B292" s="72"/>
      <c r="C292" s="72"/>
      <c r="D292" s="84"/>
      <c r="E292" s="72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</row>
    <row r="293">
      <c r="A293" s="72"/>
      <c r="B293" s="72"/>
      <c r="C293" s="72"/>
      <c r="D293" s="84"/>
      <c r="E293" s="72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</row>
    <row r="294">
      <c r="A294" s="72"/>
      <c r="B294" s="72"/>
      <c r="C294" s="72"/>
      <c r="D294" s="84"/>
      <c r="E294" s="72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</row>
    <row r="295">
      <c r="A295" s="72"/>
      <c r="B295" s="72"/>
      <c r="C295" s="72"/>
      <c r="D295" s="84"/>
      <c r="E295" s="72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</row>
    <row r="296">
      <c r="A296" s="72"/>
      <c r="B296" s="72"/>
      <c r="C296" s="72"/>
      <c r="D296" s="84"/>
      <c r="E296" s="72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</row>
    <row r="297">
      <c r="A297" s="72"/>
      <c r="B297" s="72"/>
      <c r="C297" s="72"/>
      <c r="D297" s="84"/>
      <c r="E297" s="72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</row>
    <row r="298">
      <c r="A298" s="72"/>
      <c r="B298" s="72"/>
      <c r="C298" s="72"/>
      <c r="D298" s="84"/>
      <c r="E298" s="72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</row>
    <row r="299">
      <c r="A299" s="72"/>
      <c r="B299" s="72"/>
      <c r="C299" s="72"/>
      <c r="D299" s="84"/>
      <c r="E299" s="72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</row>
    <row r="300">
      <c r="A300" s="72"/>
      <c r="B300" s="72"/>
      <c r="C300" s="72"/>
      <c r="D300" s="84"/>
      <c r="E300" s="72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</row>
    <row r="301">
      <c r="A301" s="72"/>
      <c r="B301" s="72"/>
      <c r="C301" s="72"/>
      <c r="D301" s="84"/>
      <c r="E301" s="72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</row>
    <row r="302">
      <c r="A302" s="72"/>
      <c r="B302" s="72"/>
      <c r="C302" s="72"/>
      <c r="D302" s="84"/>
      <c r="E302" s="72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</row>
    <row r="303">
      <c r="A303" s="72"/>
      <c r="B303" s="72"/>
      <c r="C303" s="72"/>
      <c r="D303" s="84"/>
      <c r="E303" s="72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</row>
    <row r="304">
      <c r="A304" s="72"/>
      <c r="B304" s="72"/>
      <c r="C304" s="72"/>
      <c r="D304" s="84"/>
      <c r="E304" s="72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</row>
    <row r="305">
      <c r="A305" s="72"/>
      <c r="B305" s="72"/>
      <c r="C305" s="72"/>
      <c r="D305" s="84"/>
      <c r="E305" s="72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</row>
    <row r="306">
      <c r="A306" s="72"/>
      <c r="B306" s="72"/>
      <c r="C306" s="72"/>
      <c r="D306" s="84"/>
      <c r="E306" s="72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</row>
    <row r="307">
      <c r="A307" s="72"/>
      <c r="B307" s="72"/>
      <c r="C307" s="72"/>
      <c r="D307" s="84"/>
      <c r="E307" s="72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</row>
    <row r="308">
      <c r="A308" s="72"/>
      <c r="B308" s="72"/>
      <c r="C308" s="72"/>
      <c r="D308" s="84"/>
      <c r="E308" s="72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</row>
    <row r="309">
      <c r="A309" s="72"/>
      <c r="B309" s="72"/>
      <c r="C309" s="72"/>
      <c r="D309" s="84"/>
      <c r="E309" s="72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</row>
    <row r="310">
      <c r="A310" s="72"/>
      <c r="B310" s="72"/>
      <c r="C310" s="72"/>
      <c r="D310" s="84"/>
      <c r="E310" s="72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</row>
    <row r="311">
      <c r="A311" s="72"/>
      <c r="B311" s="72"/>
      <c r="C311" s="72"/>
      <c r="D311" s="84"/>
      <c r="E311" s="72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</row>
    <row r="312">
      <c r="A312" s="72"/>
      <c r="B312" s="72"/>
      <c r="C312" s="72"/>
      <c r="D312" s="84"/>
      <c r="E312" s="72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</row>
    <row r="313">
      <c r="A313" s="72"/>
      <c r="B313" s="72"/>
      <c r="C313" s="72"/>
      <c r="D313" s="84"/>
      <c r="E313" s="72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</row>
    <row r="314">
      <c r="A314" s="72"/>
      <c r="B314" s="72"/>
      <c r="C314" s="72"/>
      <c r="D314" s="84"/>
      <c r="E314" s="72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</row>
    <row r="315">
      <c r="A315" s="72"/>
      <c r="B315" s="72"/>
      <c r="C315" s="72"/>
      <c r="D315" s="84"/>
      <c r="E315" s="72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</row>
    <row r="316">
      <c r="A316" s="72"/>
      <c r="B316" s="72"/>
      <c r="C316" s="72"/>
      <c r="D316" s="84"/>
      <c r="E316" s="72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</row>
    <row r="317">
      <c r="A317" s="72"/>
      <c r="B317" s="72"/>
      <c r="C317" s="72"/>
      <c r="D317" s="84"/>
      <c r="E317" s="72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</row>
    <row r="318">
      <c r="A318" s="72"/>
      <c r="B318" s="72"/>
      <c r="C318" s="72"/>
      <c r="D318" s="84"/>
      <c r="E318" s="72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</row>
    <row r="319">
      <c r="A319" s="72"/>
      <c r="B319" s="72"/>
      <c r="C319" s="72"/>
      <c r="D319" s="84"/>
      <c r="E319" s="72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</row>
    <row r="320">
      <c r="A320" s="72"/>
      <c r="B320" s="72"/>
      <c r="C320" s="72"/>
      <c r="D320" s="84"/>
      <c r="E320" s="72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</row>
    <row r="321">
      <c r="A321" s="72"/>
      <c r="B321" s="72"/>
      <c r="C321" s="72"/>
      <c r="D321" s="84"/>
      <c r="E321" s="72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</row>
    <row r="322">
      <c r="A322" s="72"/>
      <c r="B322" s="72"/>
      <c r="C322" s="72"/>
      <c r="D322" s="84"/>
      <c r="E322" s="72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</row>
    <row r="323">
      <c r="A323" s="72"/>
      <c r="B323" s="72"/>
      <c r="C323" s="72"/>
      <c r="D323" s="84"/>
      <c r="E323" s="72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</row>
    <row r="324">
      <c r="A324" s="72"/>
      <c r="B324" s="72"/>
      <c r="C324" s="72"/>
      <c r="D324" s="84"/>
      <c r="E324" s="72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</row>
    <row r="325">
      <c r="A325" s="72"/>
      <c r="B325" s="72"/>
      <c r="C325" s="72"/>
      <c r="D325" s="84"/>
      <c r="E325" s="72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</row>
    <row r="326">
      <c r="A326" s="72"/>
      <c r="B326" s="72"/>
      <c r="C326" s="72"/>
      <c r="D326" s="84"/>
      <c r="E326" s="72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</row>
    <row r="327">
      <c r="A327" s="72"/>
      <c r="B327" s="72"/>
      <c r="C327" s="72"/>
      <c r="D327" s="84"/>
      <c r="E327" s="72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</row>
    <row r="328">
      <c r="A328" s="72"/>
      <c r="B328" s="72"/>
      <c r="C328" s="72"/>
      <c r="D328" s="84"/>
      <c r="E328" s="72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</row>
    <row r="329">
      <c r="A329" s="72"/>
      <c r="B329" s="72"/>
      <c r="C329" s="72"/>
      <c r="D329" s="84"/>
      <c r="E329" s="72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</row>
    <row r="330">
      <c r="A330" s="72"/>
      <c r="B330" s="72"/>
      <c r="C330" s="72"/>
      <c r="D330" s="84"/>
      <c r="E330" s="72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</row>
    <row r="331">
      <c r="A331" s="72"/>
      <c r="B331" s="72"/>
      <c r="C331" s="72"/>
      <c r="D331" s="84"/>
      <c r="E331" s="72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</row>
    <row r="332">
      <c r="A332" s="72"/>
      <c r="B332" s="72"/>
      <c r="C332" s="72"/>
      <c r="D332" s="84"/>
      <c r="E332" s="72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</row>
    <row r="333">
      <c r="A333" s="72"/>
      <c r="B333" s="72"/>
      <c r="C333" s="72"/>
      <c r="D333" s="84"/>
      <c r="E333" s="72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</row>
    <row r="334">
      <c r="A334" s="72"/>
      <c r="B334" s="72"/>
      <c r="C334" s="72"/>
      <c r="D334" s="84"/>
      <c r="E334" s="72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</row>
    <row r="335">
      <c r="A335" s="72"/>
      <c r="B335" s="72"/>
      <c r="C335" s="72"/>
      <c r="D335" s="84"/>
      <c r="E335" s="72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</row>
    <row r="336">
      <c r="A336" s="72"/>
      <c r="B336" s="72"/>
      <c r="C336" s="72"/>
      <c r="D336" s="84"/>
      <c r="E336" s="72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</row>
    <row r="337">
      <c r="A337" s="72"/>
      <c r="B337" s="72"/>
      <c r="C337" s="72"/>
      <c r="D337" s="84"/>
      <c r="E337" s="72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</row>
    <row r="338">
      <c r="A338" s="72"/>
      <c r="B338" s="72"/>
      <c r="C338" s="72"/>
      <c r="D338" s="84"/>
      <c r="E338" s="72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</row>
    <row r="339">
      <c r="A339" s="72"/>
      <c r="B339" s="72"/>
      <c r="C339" s="72"/>
      <c r="D339" s="84"/>
      <c r="E339" s="72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</row>
    <row r="340">
      <c r="A340" s="72"/>
      <c r="B340" s="72"/>
      <c r="C340" s="72"/>
      <c r="D340" s="84"/>
      <c r="E340" s="72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</row>
    <row r="341">
      <c r="A341" s="72"/>
      <c r="B341" s="72"/>
      <c r="C341" s="72"/>
      <c r="D341" s="84"/>
      <c r="E341" s="72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</row>
    <row r="342">
      <c r="A342" s="72"/>
      <c r="B342" s="72"/>
      <c r="C342" s="72"/>
      <c r="D342" s="84"/>
      <c r="E342" s="72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</row>
    <row r="343">
      <c r="A343" s="72"/>
      <c r="B343" s="72"/>
      <c r="C343" s="72"/>
      <c r="D343" s="84"/>
      <c r="E343" s="72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</row>
    <row r="344">
      <c r="A344" s="72"/>
      <c r="B344" s="72"/>
      <c r="C344" s="72"/>
      <c r="D344" s="84"/>
      <c r="E344" s="72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</row>
    <row r="345">
      <c r="A345" s="72"/>
      <c r="B345" s="72"/>
      <c r="C345" s="72"/>
      <c r="D345" s="84"/>
      <c r="E345" s="72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</row>
    <row r="346">
      <c r="A346" s="72"/>
      <c r="B346" s="72"/>
      <c r="C346" s="72"/>
      <c r="D346" s="84"/>
      <c r="E346" s="72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</row>
    <row r="347">
      <c r="A347" s="72"/>
      <c r="B347" s="72"/>
      <c r="C347" s="72"/>
      <c r="D347" s="84"/>
      <c r="E347" s="72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</row>
    <row r="348">
      <c r="A348" s="72"/>
      <c r="B348" s="72"/>
      <c r="C348" s="72"/>
      <c r="D348" s="84"/>
      <c r="E348" s="72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</row>
    <row r="349">
      <c r="A349" s="72"/>
      <c r="B349" s="72"/>
      <c r="C349" s="72"/>
      <c r="D349" s="84"/>
      <c r="E349" s="72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</row>
    <row r="350">
      <c r="A350" s="72"/>
      <c r="B350" s="72"/>
      <c r="C350" s="72"/>
      <c r="D350" s="84"/>
      <c r="E350" s="72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</row>
    <row r="351">
      <c r="A351" s="72"/>
      <c r="B351" s="72"/>
      <c r="C351" s="72"/>
      <c r="D351" s="84"/>
      <c r="E351" s="72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</row>
    <row r="352">
      <c r="A352" s="72"/>
      <c r="B352" s="72"/>
      <c r="C352" s="72"/>
      <c r="D352" s="84"/>
      <c r="E352" s="72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</row>
    <row r="353">
      <c r="A353" s="72"/>
      <c r="B353" s="72"/>
      <c r="C353" s="72"/>
      <c r="D353" s="84"/>
      <c r="E353" s="72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</row>
    <row r="354">
      <c r="A354" s="72"/>
      <c r="B354" s="72"/>
      <c r="C354" s="72"/>
      <c r="D354" s="84"/>
      <c r="E354" s="72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</row>
    <row r="355">
      <c r="A355" s="72"/>
      <c r="B355" s="72"/>
      <c r="C355" s="72"/>
      <c r="D355" s="84"/>
      <c r="E355" s="72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</row>
    <row r="356">
      <c r="A356" s="72"/>
      <c r="B356" s="72"/>
      <c r="C356" s="72"/>
      <c r="D356" s="84"/>
      <c r="E356" s="72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</row>
    <row r="357">
      <c r="A357" s="72"/>
      <c r="B357" s="72"/>
      <c r="C357" s="72"/>
      <c r="D357" s="84"/>
      <c r="E357" s="72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</row>
    <row r="358">
      <c r="A358" s="72"/>
      <c r="B358" s="72"/>
      <c r="C358" s="72"/>
      <c r="D358" s="84"/>
      <c r="E358" s="72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</row>
    <row r="359">
      <c r="A359" s="72"/>
      <c r="B359" s="72"/>
      <c r="C359" s="72"/>
      <c r="D359" s="84"/>
      <c r="E359" s="72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</row>
    <row r="360">
      <c r="A360" s="72"/>
      <c r="B360" s="72"/>
      <c r="C360" s="72"/>
      <c r="D360" s="84"/>
      <c r="E360" s="72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</row>
    <row r="361">
      <c r="A361" s="72"/>
      <c r="B361" s="72"/>
      <c r="C361" s="72"/>
      <c r="D361" s="84"/>
      <c r="E361" s="72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</row>
    <row r="362">
      <c r="A362" s="72"/>
      <c r="B362" s="72"/>
      <c r="C362" s="72"/>
      <c r="D362" s="84"/>
      <c r="E362" s="72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</row>
    <row r="363">
      <c r="A363" s="72"/>
      <c r="B363" s="72"/>
      <c r="C363" s="72"/>
      <c r="D363" s="84"/>
      <c r="E363" s="72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</row>
    <row r="364">
      <c r="A364" s="72"/>
      <c r="B364" s="72"/>
      <c r="C364" s="72"/>
      <c r="D364" s="84"/>
      <c r="E364" s="72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</row>
    <row r="365">
      <c r="A365" s="72"/>
      <c r="B365" s="72"/>
      <c r="C365" s="72"/>
      <c r="D365" s="84"/>
      <c r="E365" s="72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</row>
    <row r="366">
      <c r="A366" s="72"/>
      <c r="B366" s="72"/>
      <c r="C366" s="72"/>
      <c r="D366" s="84"/>
      <c r="E366" s="72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</row>
    <row r="367">
      <c r="A367" s="72"/>
      <c r="B367" s="72"/>
      <c r="C367" s="72"/>
      <c r="D367" s="84"/>
      <c r="E367" s="72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</row>
    <row r="368">
      <c r="A368" s="72"/>
      <c r="B368" s="72"/>
      <c r="C368" s="72"/>
      <c r="D368" s="84"/>
      <c r="E368" s="72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</row>
    <row r="369">
      <c r="A369" s="72"/>
      <c r="B369" s="72"/>
      <c r="C369" s="72"/>
      <c r="D369" s="84"/>
      <c r="E369" s="72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</row>
    <row r="370">
      <c r="A370" s="72"/>
      <c r="B370" s="72"/>
      <c r="C370" s="72"/>
      <c r="D370" s="84"/>
      <c r="E370" s="72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</row>
    <row r="371">
      <c r="A371" s="72"/>
      <c r="B371" s="72"/>
      <c r="C371" s="72"/>
      <c r="D371" s="84"/>
      <c r="E371" s="72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</row>
    <row r="372">
      <c r="A372" s="72"/>
      <c r="B372" s="72"/>
      <c r="C372" s="72"/>
      <c r="D372" s="84"/>
      <c r="E372" s="72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</row>
    <row r="373">
      <c r="A373" s="72"/>
      <c r="B373" s="72"/>
      <c r="C373" s="72"/>
      <c r="D373" s="84"/>
      <c r="E373" s="72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</row>
    <row r="374">
      <c r="A374" s="72"/>
      <c r="B374" s="72"/>
      <c r="C374" s="72"/>
      <c r="D374" s="84"/>
      <c r="E374" s="72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</row>
    <row r="375">
      <c r="A375" s="72"/>
      <c r="B375" s="72"/>
      <c r="C375" s="72"/>
      <c r="D375" s="84"/>
      <c r="E375" s="72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</row>
    <row r="376">
      <c r="A376" s="72"/>
      <c r="B376" s="72"/>
      <c r="C376" s="72"/>
      <c r="D376" s="84"/>
      <c r="E376" s="72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</row>
    <row r="377">
      <c r="A377" s="72"/>
      <c r="B377" s="72"/>
      <c r="C377" s="72"/>
      <c r="D377" s="84"/>
      <c r="E377" s="72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</row>
    <row r="378">
      <c r="A378" s="72"/>
      <c r="B378" s="72"/>
      <c r="C378" s="72"/>
      <c r="D378" s="84"/>
      <c r="E378" s="72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</row>
    <row r="379">
      <c r="A379" s="72"/>
      <c r="B379" s="72"/>
      <c r="C379" s="72"/>
      <c r="D379" s="84"/>
      <c r="E379" s="72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</row>
    <row r="380">
      <c r="A380" s="72"/>
      <c r="B380" s="72"/>
      <c r="C380" s="72"/>
      <c r="D380" s="84"/>
      <c r="E380" s="72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</row>
    <row r="381">
      <c r="A381" s="72"/>
      <c r="B381" s="72"/>
      <c r="C381" s="72"/>
      <c r="D381" s="84"/>
      <c r="E381" s="72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</row>
    <row r="382">
      <c r="A382" s="72"/>
      <c r="B382" s="72"/>
      <c r="C382" s="72"/>
      <c r="D382" s="84"/>
      <c r="E382" s="72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</row>
    <row r="383">
      <c r="A383" s="72"/>
      <c r="B383" s="72"/>
      <c r="C383" s="72"/>
      <c r="D383" s="84"/>
      <c r="E383" s="72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</row>
    <row r="384">
      <c r="A384" s="72"/>
      <c r="B384" s="72"/>
      <c r="C384" s="72"/>
      <c r="D384" s="84"/>
      <c r="E384" s="72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</row>
    <row r="385">
      <c r="A385" s="72"/>
      <c r="B385" s="72"/>
      <c r="C385" s="72"/>
      <c r="D385" s="84"/>
      <c r="E385" s="72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</row>
    <row r="386">
      <c r="A386" s="72"/>
      <c r="B386" s="72"/>
      <c r="C386" s="72"/>
      <c r="D386" s="84"/>
      <c r="E386" s="72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</row>
    <row r="387">
      <c r="A387" s="72"/>
      <c r="B387" s="72"/>
      <c r="C387" s="72"/>
      <c r="D387" s="84"/>
      <c r="E387" s="72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</row>
    <row r="388">
      <c r="A388" s="72"/>
      <c r="B388" s="72"/>
      <c r="C388" s="72"/>
      <c r="D388" s="84"/>
      <c r="E388" s="72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</row>
    <row r="389">
      <c r="A389" s="72"/>
      <c r="B389" s="72"/>
      <c r="C389" s="72"/>
      <c r="D389" s="84"/>
      <c r="E389" s="72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</row>
    <row r="390">
      <c r="A390" s="72"/>
      <c r="B390" s="72"/>
      <c r="C390" s="72"/>
      <c r="D390" s="84"/>
      <c r="E390" s="72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</row>
    <row r="391">
      <c r="A391" s="72"/>
      <c r="B391" s="72"/>
      <c r="C391" s="72"/>
      <c r="D391" s="84"/>
      <c r="E391" s="72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</row>
    <row r="392">
      <c r="A392" s="72"/>
      <c r="B392" s="72"/>
      <c r="C392" s="72"/>
      <c r="D392" s="84"/>
      <c r="E392" s="72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</row>
    <row r="393">
      <c r="A393" s="72"/>
      <c r="B393" s="72"/>
      <c r="C393" s="72"/>
      <c r="D393" s="84"/>
      <c r="E393" s="72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</row>
    <row r="394">
      <c r="A394" s="72"/>
      <c r="B394" s="72"/>
      <c r="C394" s="72"/>
      <c r="D394" s="84"/>
      <c r="E394" s="72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</row>
    <row r="395">
      <c r="A395" s="72"/>
      <c r="B395" s="72"/>
      <c r="C395" s="72"/>
      <c r="D395" s="84"/>
      <c r="E395" s="72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</row>
    <row r="396">
      <c r="A396" s="72"/>
      <c r="B396" s="72"/>
      <c r="C396" s="72"/>
      <c r="D396" s="84"/>
      <c r="E396" s="72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</row>
    <row r="397">
      <c r="A397" s="72"/>
      <c r="B397" s="72"/>
      <c r="C397" s="72"/>
      <c r="D397" s="84"/>
      <c r="E397" s="72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</row>
    <row r="398">
      <c r="A398" s="72"/>
      <c r="B398" s="72"/>
      <c r="C398" s="72"/>
      <c r="D398" s="84"/>
      <c r="E398" s="72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</row>
    <row r="399">
      <c r="A399" s="72"/>
      <c r="B399" s="72"/>
      <c r="C399" s="72"/>
      <c r="D399" s="84"/>
      <c r="E399" s="72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</row>
    <row r="400">
      <c r="A400" s="72"/>
      <c r="B400" s="72"/>
      <c r="C400" s="72"/>
      <c r="D400" s="84"/>
      <c r="E400" s="72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</row>
    <row r="401">
      <c r="A401" s="72"/>
      <c r="B401" s="72"/>
      <c r="C401" s="72"/>
      <c r="D401" s="84"/>
      <c r="E401" s="72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</row>
    <row r="402">
      <c r="A402" s="72"/>
      <c r="B402" s="72"/>
      <c r="C402" s="72"/>
      <c r="D402" s="84"/>
      <c r="E402" s="72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</row>
    <row r="403">
      <c r="A403" s="72"/>
      <c r="B403" s="72"/>
      <c r="C403" s="72"/>
      <c r="D403" s="84"/>
      <c r="E403" s="72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</row>
    <row r="404">
      <c r="A404" s="72"/>
      <c r="B404" s="72"/>
      <c r="C404" s="72"/>
      <c r="D404" s="84"/>
      <c r="E404" s="72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</row>
    <row r="405">
      <c r="A405" s="72"/>
      <c r="B405" s="72"/>
      <c r="C405" s="72"/>
      <c r="D405" s="84"/>
      <c r="E405" s="72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</row>
    <row r="406">
      <c r="A406" s="72"/>
      <c r="B406" s="72"/>
      <c r="C406" s="72"/>
      <c r="D406" s="84"/>
      <c r="E406" s="72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</row>
    <row r="407">
      <c r="A407" s="72"/>
      <c r="B407" s="72"/>
      <c r="C407" s="72"/>
      <c r="D407" s="84"/>
      <c r="E407" s="72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</row>
    <row r="408">
      <c r="A408" s="72"/>
      <c r="B408" s="72"/>
      <c r="C408" s="72"/>
      <c r="D408" s="84"/>
      <c r="E408" s="72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</row>
    <row r="409">
      <c r="A409" s="72"/>
      <c r="B409" s="72"/>
      <c r="C409" s="72"/>
      <c r="D409" s="84"/>
      <c r="E409" s="72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</row>
    <row r="410">
      <c r="A410" s="72"/>
      <c r="B410" s="72"/>
      <c r="C410" s="72"/>
      <c r="D410" s="84"/>
      <c r="E410" s="72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</row>
    <row r="411">
      <c r="A411" s="72"/>
      <c r="B411" s="72"/>
      <c r="C411" s="72"/>
      <c r="D411" s="84"/>
      <c r="E411" s="72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</row>
    <row r="412">
      <c r="A412" s="72"/>
      <c r="B412" s="72"/>
      <c r="C412" s="72"/>
      <c r="D412" s="84"/>
      <c r="E412" s="72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</row>
    <row r="413">
      <c r="A413" s="72"/>
      <c r="B413" s="72"/>
      <c r="C413" s="72"/>
      <c r="D413" s="84"/>
      <c r="E413" s="72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</row>
    <row r="414">
      <c r="A414" s="72"/>
      <c r="B414" s="72"/>
      <c r="C414" s="72"/>
      <c r="D414" s="84"/>
      <c r="E414" s="72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</row>
    <row r="415">
      <c r="A415" s="72"/>
      <c r="B415" s="72"/>
      <c r="C415" s="72"/>
      <c r="D415" s="84"/>
      <c r="E415" s="72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</row>
    <row r="416">
      <c r="A416" s="72"/>
      <c r="B416" s="72"/>
      <c r="C416" s="72"/>
      <c r="D416" s="84"/>
      <c r="E416" s="72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</row>
    <row r="417">
      <c r="A417" s="72"/>
      <c r="B417" s="72"/>
      <c r="C417" s="72"/>
      <c r="D417" s="84"/>
      <c r="E417" s="72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</row>
    <row r="418">
      <c r="A418" s="72"/>
      <c r="B418" s="72"/>
      <c r="C418" s="72"/>
      <c r="D418" s="84"/>
      <c r="E418" s="72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</row>
    <row r="419">
      <c r="A419" s="72"/>
      <c r="B419" s="72"/>
      <c r="C419" s="72"/>
      <c r="D419" s="84"/>
      <c r="E419" s="72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</row>
    <row r="420">
      <c r="A420" s="72"/>
      <c r="B420" s="72"/>
      <c r="C420" s="72"/>
      <c r="D420" s="84"/>
      <c r="E420" s="72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</row>
    <row r="421">
      <c r="A421" s="72"/>
      <c r="B421" s="72"/>
      <c r="C421" s="72"/>
      <c r="D421" s="84"/>
      <c r="E421" s="72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</row>
    <row r="422">
      <c r="A422" s="72"/>
      <c r="B422" s="72"/>
      <c r="C422" s="72"/>
      <c r="D422" s="84"/>
      <c r="E422" s="72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</row>
    <row r="423">
      <c r="A423" s="72"/>
      <c r="B423" s="72"/>
      <c r="C423" s="72"/>
      <c r="D423" s="84"/>
      <c r="E423" s="72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</row>
    <row r="424">
      <c r="A424" s="72"/>
      <c r="B424" s="72"/>
      <c r="C424" s="72"/>
      <c r="D424" s="84"/>
      <c r="E424" s="72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</row>
    <row r="425">
      <c r="A425" s="72"/>
      <c r="B425" s="72"/>
      <c r="C425" s="72"/>
      <c r="D425" s="84"/>
      <c r="E425" s="72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</row>
    <row r="426">
      <c r="A426" s="72"/>
      <c r="B426" s="72"/>
      <c r="C426" s="72"/>
      <c r="D426" s="84"/>
      <c r="E426" s="72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</row>
    <row r="427">
      <c r="A427" s="72"/>
      <c r="B427" s="72"/>
      <c r="C427" s="72"/>
      <c r="D427" s="84"/>
      <c r="E427" s="72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</row>
    <row r="428">
      <c r="A428" s="72"/>
      <c r="B428" s="72"/>
      <c r="C428" s="72"/>
      <c r="D428" s="84"/>
      <c r="E428" s="72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</row>
    <row r="429">
      <c r="A429" s="72"/>
      <c r="B429" s="72"/>
      <c r="C429" s="72"/>
      <c r="D429" s="84"/>
      <c r="E429" s="72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</row>
    <row r="430">
      <c r="A430" s="72"/>
      <c r="B430" s="72"/>
      <c r="C430" s="72"/>
      <c r="D430" s="84"/>
      <c r="E430" s="72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</row>
    <row r="431">
      <c r="A431" s="72"/>
      <c r="B431" s="72"/>
      <c r="C431" s="72"/>
      <c r="D431" s="84"/>
      <c r="E431" s="72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</row>
    <row r="432">
      <c r="A432" s="72"/>
      <c r="B432" s="72"/>
      <c r="C432" s="72"/>
      <c r="D432" s="84"/>
      <c r="E432" s="72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</row>
    <row r="433">
      <c r="A433" s="72"/>
      <c r="B433" s="72"/>
      <c r="C433" s="72"/>
      <c r="D433" s="84"/>
      <c r="E433" s="72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</row>
    <row r="434">
      <c r="A434" s="72"/>
      <c r="B434" s="72"/>
      <c r="C434" s="72"/>
      <c r="D434" s="84"/>
      <c r="E434" s="72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</row>
    <row r="435">
      <c r="A435" s="72"/>
      <c r="B435" s="72"/>
      <c r="C435" s="72"/>
      <c r="D435" s="84"/>
      <c r="E435" s="72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</row>
    <row r="436">
      <c r="A436" s="72"/>
      <c r="B436" s="72"/>
      <c r="C436" s="72"/>
      <c r="D436" s="84"/>
      <c r="E436" s="72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</row>
    <row r="437">
      <c r="A437" s="72"/>
      <c r="B437" s="72"/>
      <c r="C437" s="72"/>
      <c r="D437" s="84"/>
      <c r="E437" s="72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</row>
    <row r="438">
      <c r="A438" s="72"/>
      <c r="B438" s="72"/>
      <c r="C438" s="72"/>
      <c r="D438" s="84"/>
      <c r="E438" s="72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</row>
    <row r="439">
      <c r="A439" s="72"/>
      <c r="B439" s="72"/>
      <c r="C439" s="72"/>
      <c r="D439" s="84"/>
      <c r="E439" s="72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</row>
    <row r="440">
      <c r="A440" s="72"/>
      <c r="B440" s="72"/>
      <c r="C440" s="72"/>
      <c r="D440" s="84"/>
      <c r="E440" s="72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</row>
    <row r="441">
      <c r="A441" s="72"/>
      <c r="B441" s="72"/>
      <c r="C441" s="72"/>
      <c r="D441" s="84"/>
      <c r="E441" s="72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</row>
    <row r="442">
      <c r="A442" s="72"/>
      <c r="B442" s="72"/>
      <c r="C442" s="72"/>
      <c r="D442" s="84"/>
      <c r="E442" s="72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</row>
    <row r="443">
      <c r="A443" s="72"/>
      <c r="B443" s="72"/>
      <c r="C443" s="72"/>
      <c r="D443" s="84"/>
      <c r="E443" s="72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</row>
    <row r="444">
      <c r="A444" s="72"/>
      <c r="B444" s="72"/>
      <c r="C444" s="72"/>
      <c r="D444" s="84"/>
      <c r="E444" s="72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</row>
    <row r="445">
      <c r="A445" s="72"/>
      <c r="B445" s="72"/>
      <c r="C445" s="72"/>
      <c r="D445" s="84"/>
      <c r="E445" s="72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</row>
    <row r="446">
      <c r="A446" s="72"/>
      <c r="B446" s="72"/>
      <c r="C446" s="72"/>
      <c r="D446" s="84"/>
      <c r="E446" s="72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</row>
    <row r="447">
      <c r="A447" s="72"/>
      <c r="B447" s="72"/>
      <c r="C447" s="72"/>
      <c r="D447" s="84"/>
      <c r="E447" s="72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</row>
    <row r="448">
      <c r="A448" s="72"/>
      <c r="B448" s="72"/>
      <c r="C448" s="72"/>
      <c r="D448" s="84"/>
      <c r="E448" s="72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</row>
    <row r="449">
      <c r="A449" s="72"/>
      <c r="B449" s="72"/>
      <c r="C449" s="72"/>
      <c r="D449" s="84"/>
      <c r="E449" s="72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</row>
    <row r="450">
      <c r="A450" s="72"/>
      <c r="B450" s="72"/>
      <c r="C450" s="72"/>
      <c r="D450" s="84"/>
      <c r="E450" s="72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</row>
    <row r="451">
      <c r="A451" s="72"/>
      <c r="B451" s="72"/>
      <c r="C451" s="72"/>
      <c r="D451" s="84"/>
      <c r="E451" s="72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</row>
    <row r="452">
      <c r="A452" s="72"/>
      <c r="B452" s="72"/>
      <c r="C452" s="72"/>
      <c r="D452" s="84"/>
      <c r="E452" s="72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</row>
    <row r="453">
      <c r="A453" s="72"/>
      <c r="B453" s="72"/>
      <c r="C453" s="72"/>
      <c r="D453" s="84"/>
      <c r="E453" s="72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</row>
    <row r="454">
      <c r="A454" s="72"/>
      <c r="B454" s="72"/>
      <c r="C454" s="72"/>
      <c r="D454" s="84"/>
      <c r="E454" s="72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</row>
    <row r="455">
      <c r="A455" s="72"/>
      <c r="B455" s="72"/>
      <c r="C455" s="72"/>
      <c r="D455" s="84"/>
      <c r="E455" s="72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</row>
    <row r="456">
      <c r="A456" s="72"/>
      <c r="B456" s="72"/>
      <c r="C456" s="72"/>
      <c r="D456" s="84"/>
      <c r="E456" s="72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</row>
    <row r="457">
      <c r="A457" s="72"/>
      <c r="B457" s="72"/>
      <c r="C457" s="72"/>
      <c r="D457" s="84"/>
      <c r="E457" s="72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</row>
    <row r="458">
      <c r="A458" s="72"/>
      <c r="B458" s="72"/>
      <c r="C458" s="72"/>
      <c r="D458" s="84"/>
      <c r="E458" s="72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</row>
    <row r="459">
      <c r="A459" s="72"/>
      <c r="B459" s="72"/>
      <c r="C459" s="72"/>
      <c r="D459" s="84"/>
      <c r="E459" s="72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</row>
    <row r="460">
      <c r="A460" s="72"/>
      <c r="B460" s="72"/>
      <c r="C460" s="72"/>
      <c r="D460" s="84"/>
      <c r="E460" s="72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</row>
    <row r="461">
      <c r="A461" s="72"/>
      <c r="B461" s="72"/>
      <c r="C461" s="72"/>
      <c r="D461" s="84"/>
      <c r="E461" s="72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</row>
    <row r="462">
      <c r="A462" s="72"/>
      <c r="B462" s="72"/>
      <c r="C462" s="72"/>
      <c r="D462" s="84"/>
      <c r="E462" s="72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</row>
    <row r="463">
      <c r="A463" s="72"/>
      <c r="B463" s="72"/>
      <c r="C463" s="72"/>
      <c r="D463" s="84"/>
      <c r="E463" s="72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</row>
    <row r="464">
      <c r="A464" s="72"/>
      <c r="B464" s="72"/>
      <c r="C464" s="72"/>
      <c r="D464" s="84"/>
      <c r="E464" s="72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</row>
    <row r="465">
      <c r="A465" s="72"/>
      <c r="B465" s="72"/>
      <c r="C465" s="72"/>
      <c r="D465" s="84"/>
      <c r="E465" s="72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</row>
    <row r="466">
      <c r="A466" s="72"/>
      <c r="B466" s="72"/>
      <c r="C466" s="72"/>
      <c r="D466" s="84"/>
      <c r="E466" s="72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</row>
    <row r="467">
      <c r="A467" s="72"/>
      <c r="B467" s="72"/>
      <c r="C467" s="72"/>
      <c r="D467" s="84"/>
      <c r="E467" s="72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</row>
    <row r="468">
      <c r="A468" s="72"/>
      <c r="B468" s="72"/>
      <c r="C468" s="72"/>
      <c r="D468" s="84"/>
      <c r="E468" s="72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</row>
    <row r="469">
      <c r="A469" s="72"/>
      <c r="B469" s="72"/>
      <c r="C469" s="72"/>
      <c r="D469" s="84"/>
      <c r="E469" s="72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</row>
    <row r="470">
      <c r="A470" s="72"/>
      <c r="B470" s="72"/>
      <c r="C470" s="72"/>
      <c r="D470" s="84"/>
      <c r="E470" s="72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</row>
    <row r="471">
      <c r="A471" s="72"/>
      <c r="B471" s="72"/>
      <c r="C471" s="72"/>
      <c r="D471" s="84"/>
      <c r="E471" s="72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</row>
    <row r="472">
      <c r="A472" s="72"/>
      <c r="B472" s="72"/>
      <c r="C472" s="72"/>
      <c r="D472" s="84"/>
      <c r="E472" s="72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</row>
    <row r="473">
      <c r="A473" s="72"/>
      <c r="B473" s="72"/>
      <c r="C473" s="72"/>
      <c r="D473" s="84"/>
      <c r="E473" s="72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</row>
    <row r="474">
      <c r="A474" s="72"/>
      <c r="B474" s="72"/>
      <c r="C474" s="72"/>
      <c r="D474" s="84"/>
      <c r="E474" s="72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</row>
    <row r="475">
      <c r="A475" s="72"/>
      <c r="B475" s="72"/>
      <c r="C475" s="72"/>
      <c r="D475" s="84"/>
      <c r="E475" s="72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</row>
    <row r="476">
      <c r="A476" s="72"/>
      <c r="B476" s="72"/>
      <c r="C476" s="72"/>
      <c r="D476" s="84"/>
      <c r="E476" s="72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</row>
    <row r="477">
      <c r="A477" s="72"/>
      <c r="B477" s="72"/>
      <c r="C477" s="72"/>
      <c r="D477" s="84"/>
      <c r="E477" s="72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</row>
    <row r="478">
      <c r="A478" s="72"/>
      <c r="B478" s="72"/>
      <c r="C478" s="72"/>
      <c r="D478" s="84"/>
      <c r="E478" s="72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</row>
    <row r="479">
      <c r="A479" s="72"/>
      <c r="B479" s="72"/>
      <c r="C479" s="72"/>
      <c r="D479" s="84"/>
      <c r="E479" s="72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</row>
    <row r="480">
      <c r="A480" s="72"/>
      <c r="B480" s="72"/>
      <c r="C480" s="72"/>
      <c r="D480" s="84"/>
      <c r="E480" s="72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</row>
    <row r="481">
      <c r="A481" s="72"/>
      <c r="B481" s="72"/>
      <c r="C481" s="72"/>
      <c r="D481" s="84"/>
      <c r="E481" s="72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</row>
    <row r="482">
      <c r="A482" s="72"/>
      <c r="B482" s="72"/>
      <c r="C482" s="72"/>
      <c r="D482" s="84"/>
      <c r="E482" s="72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</row>
    <row r="483">
      <c r="A483" s="72"/>
      <c r="B483" s="72"/>
      <c r="C483" s="72"/>
      <c r="D483" s="84"/>
      <c r="E483" s="72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</row>
    <row r="484">
      <c r="A484" s="72"/>
      <c r="B484" s="72"/>
      <c r="C484" s="72"/>
      <c r="D484" s="84"/>
      <c r="E484" s="72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</row>
    <row r="485">
      <c r="A485" s="72"/>
      <c r="B485" s="72"/>
      <c r="C485" s="72"/>
      <c r="D485" s="84"/>
      <c r="E485" s="72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</row>
    <row r="486">
      <c r="A486" s="72"/>
      <c r="B486" s="72"/>
      <c r="C486" s="72"/>
      <c r="D486" s="84"/>
      <c r="E486" s="72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</row>
    <row r="487">
      <c r="A487" s="72"/>
      <c r="B487" s="72"/>
      <c r="C487" s="72"/>
      <c r="D487" s="84"/>
      <c r="E487" s="72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</row>
    <row r="488">
      <c r="A488" s="72"/>
      <c r="B488" s="72"/>
      <c r="C488" s="72"/>
      <c r="D488" s="84"/>
      <c r="E488" s="72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</row>
    <row r="489">
      <c r="A489" s="72"/>
      <c r="B489" s="72"/>
      <c r="C489" s="72"/>
      <c r="D489" s="84"/>
      <c r="E489" s="72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</row>
    <row r="490">
      <c r="A490" s="72"/>
      <c r="B490" s="72"/>
      <c r="C490" s="72"/>
      <c r="D490" s="84"/>
      <c r="E490" s="72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</row>
    <row r="491">
      <c r="A491" s="72"/>
      <c r="B491" s="72"/>
      <c r="C491" s="72"/>
      <c r="D491" s="84"/>
      <c r="E491" s="72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</row>
    <row r="492">
      <c r="A492" s="72"/>
      <c r="B492" s="72"/>
      <c r="C492" s="72"/>
      <c r="D492" s="84"/>
      <c r="E492" s="72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</row>
    <row r="493">
      <c r="A493" s="72"/>
      <c r="B493" s="72"/>
      <c r="C493" s="72"/>
      <c r="D493" s="84"/>
      <c r="E493" s="72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</row>
    <row r="494">
      <c r="A494" s="72"/>
      <c r="B494" s="72"/>
      <c r="C494" s="72"/>
      <c r="D494" s="84"/>
      <c r="E494" s="72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</row>
    <row r="495">
      <c r="A495" s="72"/>
      <c r="B495" s="72"/>
      <c r="C495" s="72"/>
      <c r="D495" s="84"/>
      <c r="E495" s="72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</row>
    <row r="496">
      <c r="A496" s="72"/>
      <c r="B496" s="72"/>
      <c r="C496" s="72"/>
      <c r="D496" s="84"/>
      <c r="E496" s="72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</row>
    <row r="497">
      <c r="A497" s="72"/>
      <c r="B497" s="72"/>
      <c r="C497" s="72"/>
      <c r="D497" s="84"/>
      <c r="E497" s="72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</row>
    <row r="498">
      <c r="A498" s="72"/>
      <c r="B498" s="72"/>
      <c r="C498" s="72"/>
      <c r="D498" s="84"/>
      <c r="E498" s="72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</row>
    <row r="499">
      <c r="A499" s="72"/>
      <c r="B499" s="72"/>
      <c r="C499" s="72"/>
      <c r="D499" s="84"/>
      <c r="E499" s="72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</row>
    <row r="500">
      <c r="A500" s="72"/>
      <c r="B500" s="72"/>
      <c r="C500" s="72"/>
      <c r="D500" s="84"/>
      <c r="E500" s="72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</row>
    <row r="501">
      <c r="A501" s="72"/>
      <c r="B501" s="72"/>
      <c r="C501" s="72"/>
      <c r="D501" s="84"/>
      <c r="E501" s="72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</row>
    <row r="502">
      <c r="A502" s="72"/>
      <c r="B502" s="72"/>
      <c r="C502" s="72"/>
      <c r="D502" s="84"/>
      <c r="E502" s="72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</row>
    <row r="503">
      <c r="A503" s="72"/>
      <c r="B503" s="72"/>
      <c r="C503" s="72"/>
      <c r="D503" s="84"/>
      <c r="E503" s="72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</row>
    <row r="504">
      <c r="A504" s="72"/>
      <c r="B504" s="72"/>
      <c r="C504" s="72"/>
      <c r="D504" s="84"/>
      <c r="E504" s="72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</row>
    <row r="505">
      <c r="A505" s="72"/>
      <c r="B505" s="72"/>
      <c r="C505" s="72"/>
      <c r="D505" s="84"/>
      <c r="E505" s="72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</row>
    <row r="506">
      <c r="A506" s="72"/>
      <c r="B506" s="72"/>
      <c r="C506" s="72"/>
      <c r="D506" s="84"/>
      <c r="E506" s="72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</row>
    <row r="507">
      <c r="A507" s="72"/>
      <c r="B507" s="72"/>
      <c r="C507" s="72"/>
      <c r="D507" s="84"/>
      <c r="E507" s="72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</row>
    <row r="508">
      <c r="A508" s="72"/>
      <c r="B508" s="72"/>
      <c r="C508" s="72"/>
      <c r="D508" s="84"/>
      <c r="E508" s="72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</row>
    <row r="509">
      <c r="A509" s="72"/>
      <c r="B509" s="72"/>
      <c r="C509" s="72"/>
      <c r="D509" s="84"/>
      <c r="E509" s="72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</row>
    <row r="510">
      <c r="A510" s="72"/>
      <c r="B510" s="72"/>
      <c r="C510" s="72"/>
      <c r="D510" s="84"/>
      <c r="E510" s="72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</row>
    <row r="511">
      <c r="A511" s="72"/>
      <c r="B511" s="72"/>
      <c r="C511" s="72"/>
      <c r="D511" s="84"/>
      <c r="E511" s="72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</row>
    <row r="512">
      <c r="A512" s="72"/>
      <c r="B512" s="72"/>
      <c r="C512" s="72"/>
      <c r="D512" s="84"/>
      <c r="E512" s="72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</row>
    <row r="513">
      <c r="A513" s="72"/>
      <c r="B513" s="72"/>
      <c r="C513" s="72"/>
      <c r="D513" s="84"/>
      <c r="E513" s="72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</row>
    <row r="514">
      <c r="A514" s="72"/>
      <c r="B514" s="72"/>
      <c r="C514" s="72"/>
      <c r="D514" s="84"/>
      <c r="E514" s="72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</row>
    <row r="515">
      <c r="A515" s="72"/>
      <c r="B515" s="72"/>
      <c r="C515" s="72"/>
      <c r="D515" s="84"/>
      <c r="E515" s="72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</row>
    <row r="516">
      <c r="A516" s="72"/>
      <c r="B516" s="72"/>
      <c r="C516" s="72"/>
      <c r="D516" s="84"/>
      <c r="E516" s="72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</row>
    <row r="517">
      <c r="A517" s="72"/>
      <c r="B517" s="72"/>
      <c r="C517" s="72"/>
      <c r="D517" s="84"/>
      <c r="E517" s="72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</row>
    <row r="518">
      <c r="A518" s="72"/>
      <c r="B518" s="72"/>
      <c r="C518" s="72"/>
      <c r="D518" s="84"/>
      <c r="E518" s="72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</row>
    <row r="519">
      <c r="A519" s="72"/>
      <c r="B519" s="72"/>
      <c r="C519" s="72"/>
      <c r="D519" s="84"/>
      <c r="E519" s="72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</row>
    <row r="520">
      <c r="A520" s="72"/>
      <c r="B520" s="72"/>
      <c r="C520" s="72"/>
      <c r="D520" s="84"/>
      <c r="E520" s="72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</row>
    <row r="521">
      <c r="A521" s="72"/>
      <c r="B521" s="72"/>
      <c r="C521" s="72"/>
      <c r="D521" s="84"/>
      <c r="E521" s="72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</row>
    <row r="522">
      <c r="A522" s="72"/>
      <c r="B522" s="72"/>
      <c r="C522" s="72"/>
      <c r="D522" s="84"/>
      <c r="E522" s="72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</row>
    <row r="523">
      <c r="A523" s="72"/>
      <c r="B523" s="72"/>
      <c r="C523" s="72"/>
      <c r="D523" s="84"/>
      <c r="E523" s="72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</row>
    <row r="524">
      <c r="A524" s="72"/>
      <c r="B524" s="72"/>
      <c r="C524" s="72"/>
      <c r="D524" s="84"/>
      <c r="E524" s="72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</row>
    <row r="525">
      <c r="A525" s="72"/>
      <c r="B525" s="72"/>
      <c r="C525" s="72"/>
      <c r="D525" s="84"/>
      <c r="E525" s="72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</row>
    <row r="526">
      <c r="A526" s="72"/>
      <c r="B526" s="72"/>
      <c r="C526" s="72"/>
      <c r="D526" s="84"/>
      <c r="E526" s="72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</row>
    <row r="527">
      <c r="A527" s="72"/>
      <c r="B527" s="72"/>
      <c r="C527" s="72"/>
      <c r="D527" s="84"/>
      <c r="E527" s="72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</row>
    <row r="528">
      <c r="A528" s="72"/>
      <c r="B528" s="72"/>
      <c r="C528" s="72"/>
      <c r="D528" s="84"/>
      <c r="E528" s="72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</row>
    <row r="529">
      <c r="A529" s="72"/>
      <c r="B529" s="72"/>
      <c r="C529" s="72"/>
      <c r="D529" s="84"/>
      <c r="E529" s="72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</row>
    <row r="530">
      <c r="A530" s="72"/>
      <c r="B530" s="72"/>
      <c r="C530" s="72"/>
      <c r="D530" s="84"/>
      <c r="E530" s="72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</row>
    <row r="531">
      <c r="A531" s="72"/>
      <c r="B531" s="72"/>
      <c r="C531" s="72"/>
      <c r="D531" s="84"/>
      <c r="E531" s="72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</row>
    <row r="532">
      <c r="A532" s="72"/>
      <c r="B532" s="72"/>
      <c r="C532" s="72"/>
      <c r="D532" s="84"/>
      <c r="E532" s="72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</row>
    <row r="533">
      <c r="A533" s="72"/>
      <c r="B533" s="72"/>
      <c r="C533" s="72"/>
      <c r="D533" s="84"/>
      <c r="E533" s="72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</row>
    <row r="534">
      <c r="A534" s="72"/>
      <c r="B534" s="72"/>
      <c r="C534" s="72"/>
      <c r="D534" s="84"/>
      <c r="E534" s="72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</row>
    <row r="535">
      <c r="A535" s="72"/>
      <c r="B535" s="72"/>
      <c r="C535" s="72"/>
      <c r="D535" s="84"/>
      <c r="E535" s="72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</row>
    <row r="536">
      <c r="A536" s="72"/>
      <c r="B536" s="72"/>
      <c r="C536" s="72"/>
      <c r="D536" s="84"/>
      <c r="E536" s="72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</row>
    <row r="537">
      <c r="A537" s="72"/>
      <c r="B537" s="72"/>
      <c r="C537" s="72"/>
      <c r="D537" s="84"/>
      <c r="E537" s="72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</row>
    <row r="538">
      <c r="A538" s="72"/>
      <c r="B538" s="72"/>
      <c r="C538" s="72"/>
      <c r="D538" s="84"/>
      <c r="E538" s="72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</row>
    <row r="539">
      <c r="A539" s="72"/>
      <c r="B539" s="72"/>
      <c r="C539" s="72"/>
      <c r="D539" s="84"/>
      <c r="E539" s="72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</row>
    <row r="540">
      <c r="A540" s="72"/>
      <c r="B540" s="72"/>
      <c r="C540" s="72"/>
      <c r="D540" s="84"/>
      <c r="E540" s="72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</row>
    <row r="541">
      <c r="A541" s="72"/>
      <c r="B541" s="72"/>
      <c r="C541" s="72"/>
      <c r="D541" s="84"/>
      <c r="E541" s="72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</row>
    <row r="542">
      <c r="A542" s="72"/>
      <c r="B542" s="72"/>
      <c r="C542" s="72"/>
      <c r="D542" s="84"/>
      <c r="E542" s="72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</row>
    <row r="543">
      <c r="A543" s="72"/>
      <c r="B543" s="72"/>
      <c r="C543" s="72"/>
      <c r="D543" s="84"/>
      <c r="E543" s="72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</row>
    <row r="544">
      <c r="A544" s="72"/>
      <c r="B544" s="72"/>
      <c r="C544" s="72"/>
      <c r="D544" s="84"/>
      <c r="E544" s="72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</row>
    <row r="545">
      <c r="A545" s="72"/>
      <c r="B545" s="72"/>
      <c r="C545" s="72"/>
      <c r="D545" s="84"/>
      <c r="E545" s="72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</row>
    <row r="546">
      <c r="A546" s="72"/>
      <c r="B546" s="72"/>
      <c r="C546" s="72"/>
      <c r="D546" s="84"/>
      <c r="E546" s="72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</row>
    <row r="547">
      <c r="A547" s="72"/>
      <c r="B547" s="72"/>
      <c r="C547" s="72"/>
      <c r="D547" s="84"/>
      <c r="E547" s="72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</row>
    <row r="548">
      <c r="A548" s="72"/>
      <c r="B548" s="72"/>
      <c r="C548" s="72"/>
      <c r="D548" s="84"/>
      <c r="E548" s="72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</row>
    <row r="549">
      <c r="A549" s="72"/>
      <c r="B549" s="72"/>
      <c r="C549" s="72"/>
      <c r="D549" s="84"/>
      <c r="E549" s="72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</row>
    <row r="550">
      <c r="A550" s="72"/>
      <c r="B550" s="72"/>
      <c r="C550" s="72"/>
      <c r="D550" s="84"/>
      <c r="E550" s="72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</row>
    <row r="551">
      <c r="A551" s="72"/>
      <c r="B551" s="72"/>
      <c r="C551" s="72"/>
      <c r="D551" s="84"/>
      <c r="E551" s="72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</row>
    <row r="552">
      <c r="A552" s="72"/>
      <c r="B552" s="72"/>
      <c r="C552" s="72"/>
      <c r="D552" s="84"/>
      <c r="E552" s="72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</row>
    <row r="553">
      <c r="A553" s="72"/>
      <c r="B553" s="72"/>
      <c r="C553" s="72"/>
      <c r="D553" s="84"/>
      <c r="E553" s="72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</row>
    <row r="554">
      <c r="A554" s="72"/>
      <c r="B554" s="72"/>
      <c r="C554" s="72"/>
      <c r="D554" s="84"/>
      <c r="E554" s="72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</row>
    <row r="555">
      <c r="A555" s="72"/>
      <c r="B555" s="72"/>
      <c r="C555" s="72"/>
      <c r="D555" s="84"/>
      <c r="E555" s="72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</row>
    <row r="556">
      <c r="A556" s="72"/>
      <c r="B556" s="72"/>
      <c r="C556" s="72"/>
      <c r="D556" s="84"/>
      <c r="E556" s="72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</row>
    <row r="557">
      <c r="A557" s="72"/>
      <c r="B557" s="72"/>
      <c r="C557" s="72"/>
      <c r="D557" s="84"/>
      <c r="E557" s="72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</row>
    <row r="558">
      <c r="A558" s="72"/>
      <c r="B558" s="72"/>
      <c r="C558" s="72"/>
      <c r="D558" s="84"/>
      <c r="E558" s="72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</row>
    <row r="559">
      <c r="A559" s="72"/>
      <c r="B559" s="72"/>
      <c r="C559" s="72"/>
      <c r="D559" s="84"/>
      <c r="E559" s="72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</row>
    <row r="560">
      <c r="A560" s="72"/>
      <c r="B560" s="72"/>
      <c r="C560" s="72"/>
      <c r="D560" s="84"/>
      <c r="E560" s="72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</row>
    <row r="561">
      <c r="A561" s="72"/>
      <c r="B561" s="72"/>
      <c r="C561" s="72"/>
      <c r="D561" s="84"/>
      <c r="E561" s="72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</row>
    <row r="562">
      <c r="A562" s="72"/>
      <c r="B562" s="72"/>
      <c r="C562" s="72"/>
      <c r="D562" s="84"/>
      <c r="E562" s="72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</row>
    <row r="563">
      <c r="A563" s="72"/>
      <c r="B563" s="72"/>
      <c r="C563" s="72"/>
      <c r="D563" s="84"/>
      <c r="E563" s="72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</row>
    <row r="564">
      <c r="A564" s="72"/>
      <c r="B564" s="72"/>
      <c r="C564" s="72"/>
      <c r="D564" s="84"/>
      <c r="E564" s="72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</row>
    <row r="565">
      <c r="A565" s="72"/>
      <c r="B565" s="72"/>
      <c r="C565" s="72"/>
      <c r="D565" s="84"/>
      <c r="E565" s="72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</row>
    <row r="566">
      <c r="A566" s="72"/>
      <c r="B566" s="72"/>
      <c r="C566" s="72"/>
      <c r="D566" s="84"/>
      <c r="E566" s="72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</row>
    <row r="567">
      <c r="A567" s="72"/>
      <c r="B567" s="72"/>
      <c r="C567" s="72"/>
      <c r="D567" s="84"/>
      <c r="E567" s="72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</row>
    <row r="568">
      <c r="A568" s="72"/>
      <c r="B568" s="72"/>
      <c r="C568" s="72"/>
      <c r="D568" s="84"/>
      <c r="E568" s="72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</row>
    <row r="569">
      <c r="A569" s="72"/>
      <c r="B569" s="72"/>
      <c r="C569" s="72"/>
      <c r="D569" s="84"/>
      <c r="E569" s="72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</row>
    <row r="570">
      <c r="A570" s="72"/>
      <c r="B570" s="72"/>
      <c r="C570" s="72"/>
      <c r="D570" s="84"/>
      <c r="E570" s="72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</row>
    <row r="571">
      <c r="A571" s="72"/>
      <c r="B571" s="72"/>
      <c r="C571" s="72"/>
      <c r="D571" s="84"/>
      <c r="E571" s="72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</row>
    <row r="572">
      <c r="A572" s="72"/>
      <c r="B572" s="72"/>
      <c r="C572" s="72"/>
      <c r="D572" s="84"/>
      <c r="E572" s="72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</row>
    <row r="573">
      <c r="A573" s="72"/>
      <c r="B573" s="72"/>
      <c r="C573" s="72"/>
      <c r="D573" s="84"/>
      <c r="E573" s="72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</row>
    <row r="574">
      <c r="A574" s="72"/>
      <c r="B574" s="72"/>
      <c r="C574" s="72"/>
      <c r="D574" s="84"/>
      <c r="E574" s="72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</row>
    <row r="575">
      <c r="A575" s="72"/>
      <c r="B575" s="72"/>
      <c r="C575" s="72"/>
      <c r="D575" s="84"/>
      <c r="E575" s="72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</row>
    <row r="576">
      <c r="A576" s="72"/>
      <c r="B576" s="72"/>
      <c r="C576" s="72"/>
      <c r="D576" s="84"/>
      <c r="E576" s="72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</row>
    <row r="577">
      <c r="A577" s="72"/>
      <c r="B577" s="72"/>
      <c r="C577" s="72"/>
      <c r="D577" s="84"/>
      <c r="E577" s="72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</row>
    <row r="578">
      <c r="A578" s="72"/>
      <c r="B578" s="72"/>
      <c r="C578" s="72"/>
      <c r="D578" s="84"/>
      <c r="E578" s="72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</row>
    <row r="579">
      <c r="A579" s="72"/>
      <c r="B579" s="72"/>
      <c r="C579" s="72"/>
      <c r="D579" s="84"/>
      <c r="E579" s="72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</row>
    <row r="580">
      <c r="A580" s="72"/>
      <c r="B580" s="72"/>
      <c r="C580" s="72"/>
      <c r="D580" s="84"/>
      <c r="E580" s="72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</row>
    <row r="581">
      <c r="A581" s="72"/>
      <c r="B581" s="72"/>
      <c r="C581" s="72"/>
      <c r="D581" s="84"/>
      <c r="E581" s="72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</row>
    <row r="582">
      <c r="A582" s="72"/>
      <c r="B582" s="72"/>
      <c r="C582" s="72"/>
      <c r="D582" s="84"/>
      <c r="E582" s="72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</row>
    <row r="583">
      <c r="A583" s="72"/>
      <c r="B583" s="72"/>
      <c r="C583" s="72"/>
      <c r="D583" s="84"/>
      <c r="E583" s="72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</row>
    <row r="584">
      <c r="A584" s="72"/>
      <c r="B584" s="72"/>
      <c r="C584" s="72"/>
      <c r="D584" s="84"/>
      <c r="E584" s="72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</row>
    <row r="585">
      <c r="A585" s="72"/>
      <c r="B585" s="72"/>
      <c r="C585" s="72"/>
      <c r="D585" s="84"/>
      <c r="E585" s="72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</row>
    <row r="586">
      <c r="A586" s="72"/>
      <c r="B586" s="72"/>
      <c r="C586" s="72"/>
      <c r="D586" s="84"/>
      <c r="E586" s="72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</row>
    <row r="587">
      <c r="A587" s="72"/>
      <c r="B587" s="72"/>
      <c r="C587" s="72"/>
      <c r="D587" s="84"/>
      <c r="E587" s="72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</row>
    <row r="588">
      <c r="A588" s="72"/>
      <c r="B588" s="72"/>
      <c r="C588" s="72"/>
      <c r="D588" s="84"/>
      <c r="E588" s="72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</row>
    <row r="589">
      <c r="A589" s="72"/>
      <c r="B589" s="72"/>
      <c r="C589" s="72"/>
      <c r="D589" s="84"/>
      <c r="E589" s="72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</row>
    <row r="590">
      <c r="A590" s="72"/>
      <c r="B590" s="72"/>
      <c r="C590" s="72"/>
      <c r="D590" s="84"/>
      <c r="E590" s="72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</row>
    <row r="591">
      <c r="A591" s="72"/>
      <c r="B591" s="72"/>
      <c r="C591" s="72"/>
      <c r="D591" s="84"/>
      <c r="E591" s="72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</row>
    <row r="592">
      <c r="A592" s="72"/>
      <c r="B592" s="72"/>
      <c r="C592" s="72"/>
      <c r="D592" s="84"/>
      <c r="E592" s="72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</row>
    <row r="593">
      <c r="A593" s="72"/>
      <c r="B593" s="72"/>
      <c r="C593" s="72"/>
      <c r="D593" s="84"/>
      <c r="E593" s="72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</row>
    <row r="594">
      <c r="A594" s="72"/>
      <c r="B594" s="72"/>
      <c r="C594" s="72"/>
      <c r="D594" s="84"/>
      <c r="E594" s="72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</row>
    <row r="595">
      <c r="A595" s="72"/>
      <c r="B595" s="72"/>
      <c r="C595" s="72"/>
      <c r="D595" s="84"/>
      <c r="E595" s="72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</row>
    <row r="596">
      <c r="A596" s="72"/>
      <c r="B596" s="72"/>
      <c r="C596" s="72"/>
      <c r="D596" s="84"/>
      <c r="E596" s="72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</row>
    <row r="597">
      <c r="A597" s="72"/>
      <c r="B597" s="72"/>
      <c r="C597" s="72"/>
      <c r="D597" s="84"/>
      <c r="E597" s="72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</row>
    <row r="598">
      <c r="A598" s="72"/>
      <c r="B598" s="72"/>
      <c r="C598" s="72"/>
      <c r="D598" s="84"/>
      <c r="E598" s="72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</row>
    <row r="599">
      <c r="A599" s="72"/>
      <c r="B599" s="72"/>
      <c r="C599" s="72"/>
      <c r="D599" s="84"/>
      <c r="E599" s="72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</row>
    <row r="600">
      <c r="A600" s="72"/>
      <c r="B600" s="72"/>
      <c r="C600" s="72"/>
      <c r="D600" s="84"/>
      <c r="E600" s="72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</row>
    <row r="601">
      <c r="A601" s="72"/>
      <c r="B601" s="72"/>
      <c r="C601" s="72"/>
      <c r="D601" s="84"/>
      <c r="E601" s="72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</row>
    <row r="602">
      <c r="A602" s="72"/>
      <c r="B602" s="72"/>
      <c r="C602" s="72"/>
      <c r="D602" s="84"/>
      <c r="E602" s="72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</row>
    <row r="603">
      <c r="A603" s="72"/>
      <c r="B603" s="72"/>
      <c r="C603" s="72"/>
      <c r="D603" s="84"/>
      <c r="E603" s="72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</row>
    <row r="604">
      <c r="A604" s="72"/>
      <c r="B604" s="72"/>
      <c r="C604" s="72"/>
      <c r="D604" s="84"/>
      <c r="E604" s="72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</row>
    <row r="605">
      <c r="A605" s="72"/>
      <c r="B605" s="72"/>
      <c r="C605" s="72"/>
      <c r="D605" s="84"/>
      <c r="E605" s="72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</row>
    <row r="606">
      <c r="A606" s="72"/>
      <c r="B606" s="72"/>
      <c r="C606" s="72"/>
      <c r="D606" s="84"/>
      <c r="E606" s="72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</row>
    <row r="607">
      <c r="A607" s="72"/>
      <c r="B607" s="72"/>
      <c r="C607" s="72"/>
      <c r="D607" s="84"/>
      <c r="E607" s="72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</row>
    <row r="608">
      <c r="A608" s="72"/>
      <c r="B608" s="72"/>
      <c r="C608" s="72"/>
      <c r="D608" s="84"/>
      <c r="E608" s="72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</row>
    <row r="609">
      <c r="A609" s="72"/>
      <c r="B609" s="72"/>
      <c r="C609" s="72"/>
      <c r="D609" s="84"/>
      <c r="E609" s="72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</row>
    <row r="610">
      <c r="A610" s="72"/>
      <c r="B610" s="72"/>
      <c r="C610" s="72"/>
      <c r="D610" s="84"/>
      <c r="E610" s="72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</row>
    <row r="611">
      <c r="A611" s="72"/>
      <c r="B611" s="72"/>
      <c r="C611" s="72"/>
      <c r="D611" s="84"/>
      <c r="E611" s="72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</row>
    <row r="612">
      <c r="A612" s="72"/>
      <c r="B612" s="72"/>
      <c r="C612" s="72"/>
      <c r="D612" s="84"/>
      <c r="E612" s="72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</row>
    <row r="613">
      <c r="A613" s="72"/>
      <c r="B613" s="72"/>
      <c r="C613" s="72"/>
      <c r="D613" s="84"/>
      <c r="E613" s="72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</row>
    <row r="614">
      <c r="A614" s="72"/>
      <c r="B614" s="72"/>
      <c r="C614" s="72"/>
      <c r="D614" s="84"/>
      <c r="E614" s="72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</row>
    <row r="615">
      <c r="A615" s="72"/>
      <c r="B615" s="72"/>
      <c r="C615" s="72"/>
      <c r="D615" s="84"/>
      <c r="E615" s="72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</row>
    <row r="616">
      <c r="A616" s="72"/>
      <c r="B616" s="72"/>
      <c r="C616" s="72"/>
      <c r="D616" s="84"/>
      <c r="E616" s="72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</row>
    <row r="617">
      <c r="A617" s="72"/>
      <c r="B617" s="72"/>
      <c r="C617" s="72"/>
      <c r="D617" s="84"/>
      <c r="E617" s="72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</row>
    <row r="618">
      <c r="A618" s="72"/>
      <c r="B618" s="72"/>
      <c r="C618" s="72"/>
      <c r="D618" s="84"/>
      <c r="E618" s="72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</row>
    <row r="619">
      <c r="A619" s="72"/>
      <c r="B619" s="72"/>
      <c r="C619" s="72"/>
      <c r="D619" s="84"/>
      <c r="E619" s="72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</row>
    <row r="620">
      <c r="A620" s="72"/>
      <c r="B620" s="72"/>
      <c r="C620" s="72"/>
      <c r="D620" s="84"/>
      <c r="E620" s="72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</row>
    <row r="621">
      <c r="A621" s="72"/>
      <c r="B621" s="72"/>
      <c r="C621" s="72"/>
      <c r="D621" s="84"/>
      <c r="E621" s="72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</row>
    <row r="622">
      <c r="A622" s="72"/>
      <c r="B622" s="72"/>
      <c r="C622" s="72"/>
      <c r="D622" s="84"/>
      <c r="E622" s="72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</row>
    <row r="623">
      <c r="A623" s="72"/>
      <c r="B623" s="72"/>
      <c r="C623" s="72"/>
      <c r="D623" s="84"/>
      <c r="E623" s="72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</row>
    <row r="624">
      <c r="A624" s="72"/>
      <c r="B624" s="72"/>
      <c r="C624" s="72"/>
      <c r="D624" s="84"/>
      <c r="E624" s="72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</row>
    <row r="625">
      <c r="A625" s="72"/>
      <c r="B625" s="72"/>
      <c r="C625" s="72"/>
      <c r="D625" s="84"/>
      <c r="E625" s="72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</row>
    <row r="626">
      <c r="A626" s="72"/>
      <c r="B626" s="72"/>
      <c r="C626" s="72"/>
      <c r="D626" s="84"/>
      <c r="E626" s="72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</row>
    <row r="627">
      <c r="A627" s="72"/>
      <c r="B627" s="72"/>
      <c r="C627" s="72"/>
      <c r="D627" s="84"/>
      <c r="E627" s="72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</row>
    <row r="628">
      <c r="A628" s="72"/>
      <c r="B628" s="72"/>
      <c r="C628" s="72"/>
      <c r="D628" s="84"/>
      <c r="E628" s="72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</row>
    <row r="629">
      <c r="A629" s="72"/>
      <c r="B629" s="72"/>
      <c r="C629" s="72"/>
      <c r="D629" s="84"/>
      <c r="E629" s="72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</row>
    <row r="630">
      <c r="A630" s="72"/>
      <c r="B630" s="72"/>
      <c r="C630" s="72"/>
      <c r="D630" s="84"/>
      <c r="E630" s="72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</row>
    <row r="631">
      <c r="A631" s="72"/>
      <c r="B631" s="72"/>
      <c r="C631" s="72"/>
      <c r="D631" s="84"/>
      <c r="E631" s="72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</row>
    <row r="632">
      <c r="A632" s="72"/>
      <c r="B632" s="72"/>
      <c r="C632" s="72"/>
      <c r="D632" s="84"/>
      <c r="E632" s="72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</row>
    <row r="633">
      <c r="A633" s="72"/>
      <c r="B633" s="72"/>
      <c r="C633" s="72"/>
      <c r="D633" s="84"/>
      <c r="E633" s="72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</row>
    <row r="634">
      <c r="A634" s="72"/>
      <c r="B634" s="72"/>
      <c r="C634" s="72"/>
      <c r="D634" s="84"/>
      <c r="E634" s="72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</row>
    <row r="635">
      <c r="A635" s="72"/>
      <c r="B635" s="72"/>
      <c r="C635" s="72"/>
      <c r="D635" s="84"/>
      <c r="E635" s="72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</row>
    <row r="636">
      <c r="A636" s="72"/>
      <c r="B636" s="72"/>
      <c r="C636" s="72"/>
      <c r="D636" s="84"/>
      <c r="E636" s="72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</row>
    <row r="637">
      <c r="A637" s="72"/>
      <c r="B637" s="72"/>
      <c r="C637" s="72"/>
      <c r="D637" s="84"/>
      <c r="E637" s="72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</row>
    <row r="638">
      <c r="A638" s="72"/>
      <c r="B638" s="72"/>
      <c r="C638" s="72"/>
      <c r="D638" s="84"/>
      <c r="E638" s="72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</row>
    <row r="639">
      <c r="A639" s="72"/>
      <c r="B639" s="72"/>
      <c r="C639" s="72"/>
      <c r="D639" s="84"/>
      <c r="E639" s="72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</row>
    <row r="640">
      <c r="A640" s="72"/>
      <c r="B640" s="72"/>
      <c r="C640" s="72"/>
      <c r="D640" s="84"/>
      <c r="E640" s="72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</row>
    <row r="641">
      <c r="A641" s="72"/>
      <c r="B641" s="72"/>
      <c r="C641" s="72"/>
      <c r="D641" s="84"/>
      <c r="E641" s="72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</row>
    <row r="642">
      <c r="A642" s="72"/>
      <c r="B642" s="72"/>
      <c r="C642" s="72"/>
      <c r="D642" s="84"/>
      <c r="E642" s="72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</row>
    <row r="643">
      <c r="A643" s="72"/>
      <c r="B643" s="72"/>
      <c r="C643" s="72"/>
      <c r="D643" s="84"/>
      <c r="E643" s="72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</row>
    <row r="644">
      <c r="A644" s="72"/>
      <c r="B644" s="72"/>
      <c r="C644" s="72"/>
      <c r="D644" s="84"/>
      <c r="E644" s="72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</row>
    <row r="645">
      <c r="A645" s="72"/>
      <c r="B645" s="72"/>
      <c r="C645" s="72"/>
      <c r="D645" s="84"/>
      <c r="E645" s="72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</row>
    <row r="646">
      <c r="A646" s="72"/>
      <c r="B646" s="72"/>
      <c r="C646" s="72"/>
      <c r="D646" s="84"/>
      <c r="E646" s="72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</row>
    <row r="647">
      <c r="A647" s="72"/>
      <c r="B647" s="72"/>
      <c r="C647" s="72"/>
      <c r="D647" s="84"/>
      <c r="E647" s="72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</row>
    <row r="648">
      <c r="A648" s="72"/>
      <c r="B648" s="72"/>
      <c r="C648" s="72"/>
      <c r="D648" s="84"/>
      <c r="E648" s="72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</row>
    <row r="649">
      <c r="A649" s="72"/>
      <c r="B649" s="72"/>
      <c r="C649" s="72"/>
      <c r="D649" s="84"/>
      <c r="E649" s="72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</row>
    <row r="650">
      <c r="A650" s="72"/>
      <c r="B650" s="72"/>
      <c r="C650" s="72"/>
      <c r="D650" s="84"/>
      <c r="E650" s="72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</row>
    <row r="651">
      <c r="A651" s="72"/>
      <c r="B651" s="72"/>
      <c r="C651" s="72"/>
      <c r="D651" s="84"/>
      <c r="E651" s="72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</row>
    <row r="652">
      <c r="A652" s="72"/>
      <c r="B652" s="72"/>
      <c r="C652" s="72"/>
      <c r="D652" s="84"/>
      <c r="E652" s="72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</row>
    <row r="653">
      <c r="A653" s="72"/>
      <c r="B653" s="72"/>
      <c r="C653" s="72"/>
      <c r="D653" s="84"/>
      <c r="E653" s="72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</row>
    <row r="654">
      <c r="A654" s="72"/>
      <c r="B654" s="72"/>
      <c r="C654" s="72"/>
      <c r="D654" s="84"/>
      <c r="E654" s="72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</row>
    <row r="655">
      <c r="A655" s="72"/>
      <c r="B655" s="72"/>
      <c r="C655" s="72"/>
      <c r="D655" s="84"/>
      <c r="E655" s="72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</row>
    <row r="656">
      <c r="A656" s="72"/>
      <c r="B656" s="72"/>
      <c r="C656" s="72"/>
      <c r="D656" s="84"/>
      <c r="E656" s="72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</row>
    <row r="657">
      <c r="A657" s="72"/>
      <c r="B657" s="72"/>
      <c r="C657" s="72"/>
      <c r="D657" s="84"/>
      <c r="E657" s="72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</row>
    <row r="658">
      <c r="A658" s="72"/>
      <c r="B658" s="72"/>
      <c r="C658" s="72"/>
      <c r="D658" s="84"/>
      <c r="E658" s="72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</row>
    <row r="659">
      <c r="A659" s="72"/>
      <c r="B659" s="72"/>
      <c r="C659" s="72"/>
      <c r="D659" s="84"/>
      <c r="E659" s="72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</row>
    <row r="660">
      <c r="A660" s="72"/>
      <c r="B660" s="72"/>
      <c r="C660" s="72"/>
      <c r="D660" s="84"/>
      <c r="E660" s="72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</row>
    <row r="661">
      <c r="A661" s="72"/>
      <c r="B661" s="72"/>
      <c r="C661" s="72"/>
      <c r="D661" s="84"/>
      <c r="E661" s="72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</row>
    <row r="662">
      <c r="A662" s="72"/>
      <c r="B662" s="72"/>
      <c r="C662" s="72"/>
      <c r="D662" s="84"/>
      <c r="E662" s="72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</row>
    <row r="663">
      <c r="A663" s="72"/>
      <c r="B663" s="72"/>
      <c r="C663" s="72"/>
      <c r="D663" s="84"/>
      <c r="E663" s="72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</row>
    <row r="664">
      <c r="A664" s="72"/>
      <c r="B664" s="72"/>
      <c r="C664" s="72"/>
      <c r="D664" s="84"/>
      <c r="E664" s="72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</row>
    <row r="665">
      <c r="A665" s="72"/>
      <c r="B665" s="72"/>
      <c r="C665" s="72"/>
      <c r="D665" s="84"/>
      <c r="E665" s="72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</row>
    <row r="666">
      <c r="A666" s="72"/>
      <c r="B666" s="72"/>
      <c r="C666" s="72"/>
      <c r="D666" s="84"/>
      <c r="E666" s="72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</row>
    <row r="667">
      <c r="A667" s="72"/>
      <c r="B667" s="72"/>
      <c r="C667" s="72"/>
      <c r="D667" s="84"/>
      <c r="E667" s="72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</row>
    <row r="668">
      <c r="A668" s="72"/>
      <c r="B668" s="72"/>
      <c r="C668" s="72"/>
      <c r="D668" s="84"/>
      <c r="E668" s="72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</row>
    <row r="669">
      <c r="A669" s="72"/>
      <c r="B669" s="72"/>
      <c r="C669" s="72"/>
      <c r="D669" s="84"/>
      <c r="E669" s="72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</row>
    <row r="670">
      <c r="A670" s="72"/>
      <c r="B670" s="72"/>
      <c r="C670" s="72"/>
      <c r="D670" s="84"/>
      <c r="E670" s="72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</row>
    <row r="671">
      <c r="A671" s="72"/>
      <c r="B671" s="72"/>
      <c r="C671" s="72"/>
      <c r="D671" s="84"/>
      <c r="E671" s="72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</row>
    <row r="672">
      <c r="A672" s="72"/>
      <c r="B672" s="72"/>
      <c r="C672" s="72"/>
      <c r="D672" s="84"/>
      <c r="E672" s="72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</row>
    <row r="673">
      <c r="A673" s="72"/>
      <c r="B673" s="72"/>
      <c r="C673" s="72"/>
      <c r="D673" s="84"/>
      <c r="E673" s="72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</row>
    <row r="674">
      <c r="A674" s="72"/>
      <c r="B674" s="72"/>
      <c r="C674" s="72"/>
      <c r="D674" s="84"/>
      <c r="E674" s="72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</row>
    <row r="675">
      <c r="A675" s="72"/>
      <c r="B675" s="72"/>
      <c r="C675" s="72"/>
      <c r="D675" s="84"/>
      <c r="E675" s="72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</row>
    <row r="676">
      <c r="A676" s="72"/>
      <c r="B676" s="72"/>
      <c r="C676" s="72"/>
      <c r="D676" s="84"/>
      <c r="E676" s="72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</row>
    <row r="677">
      <c r="A677" s="72"/>
      <c r="B677" s="72"/>
      <c r="C677" s="72"/>
      <c r="D677" s="84"/>
      <c r="E677" s="72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</row>
    <row r="678">
      <c r="A678" s="72"/>
      <c r="B678" s="72"/>
      <c r="C678" s="72"/>
      <c r="D678" s="84"/>
      <c r="E678" s="72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</row>
    <row r="679">
      <c r="A679" s="72"/>
      <c r="B679" s="72"/>
      <c r="C679" s="72"/>
      <c r="D679" s="84"/>
      <c r="E679" s="72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</row>
    <row r="680">
      <c r="A680" s="72"/>
      <c r="B680" s="72"/>
      <c r="C680" s="72"/>
      <c r="D680" s="84"/>
      <c r="E680" s="72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</row>
    <row r="681">
      <c r="A681" s="72"/>
      <c r="B681" s="72"/>
      <c r="C681" s="72"/>
      <c r="D681" s="84"/>
      <c r="E681" s="72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</row>
    <row r="682">
      <c r="A682" s="72"/>
      <c r="B682" s="72"/>
      <c r="C682" s="72"/>
      <c r="D682" s="84"/>
      <c r="E682" s="72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</row>
    <row r="683">
      <c r="A683" s="72"/>
      <c r="B683" s="72"/>
      <c r="C683" s="72"/>
      <c r="D683" s="84"/>
      <c r="E683" s="72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</row>
    <row r="684">
      <c r="A684" s="72"/>
      <c r="B684" s="72"/>
      <c r="C684" s="72"/>
      <c r="D684" s="84"/>
      <c r="E684" s="72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</row>
    <row r="685">
      <c r="A685" s="72"/>
      <c r="B685" s="72"/>
      <c r="C685" s="72"/>
      <c r="D685" s="84"/>
      <c r="E685" s="72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</row>
    <row r="686">
      <c r="A686" s="72"/>
      <c r="B686" s="72"/>
      <c r="C686" s="72"/>
      <c r="D686" s="84"/>
      <c r="E686" s="72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</row>
    <row r="687">
      <c r="A687" s="72"/>
      <c r="B687" s="72"/>
      <c r="C687" s="72"/>
      <c r="D687" s="84"/>
      <c r="E687" s="72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</row>
    <row r="688">
      <c r="A688" s="72"/>
      <c r="B688" s="72"/>
      <c r="C688" s="72"/>
      <c r="D688" s="84"/>
      <c r="E688" s="72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</row>
    <row r="689">
      <c r="A689" s="72"/>
      <c r="B689" s="72"/>
      <c r="C689" s="72"/>
      <c r="D689" s="84"/>
      <c r="E689" s="72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</row>
    <row r="690">
      <c r="A690" s="72"/>
      <c r="B690" s="72"/>
      <c r="C690" s="72"/>
      <c r="D690" s="84"/>
      <c r="E690" s="72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</row>
    <row r="691">
      <c r="A691" s="72"/>
      <c r="B691" s="72"/>
      <c r="C691" s="72"/>
      <c r="D691" s="84"/>
      <c r="E691" s="72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</row>
    <row r="692">
      <c r="A692" s="72"/>
      <c r="B692" s="72"/>
      <c r="C692" s="72"/>
      <c r="D692" s="84"/>
      <c r="E692" s="72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</row>
    <row r="693">
      <c r="A693" s="72"/>
      <c r="B693" s="72"/>
      <c r="C693" s="72"/>
      <c r="D693" s="84"/>
      <c r="E693" s="72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</row>
    <row r="694">
      <c r="A694" s="72"/>
      <c r="B694" s="72"/>
      <c r="C694" s="72"/>
      <c r="D694" s="84"/>
      <c r="E694" s="72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</row>
    <row r="695">
      <c r="A695" s="72"/>
      <c r="B695" s="72"/>
      <c r="C695" s="72"/>
      <c r="D695" s="84"/>
      <c r="E695" s="72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</row>
    <row r="696">
      <c r="A696" s="72"/>
      <c r="B696" s="72"/>
      <c r="C696" s="72"/>
      <c r="D696" s="84"/>
      <c r="E696" s="72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</row>
    <row r="697">
      <c r="A697" s="72"/>
      <c r="B697" s="72"/>
      <c r="C697" s="72"/>
      <c r="D697" s="84"/>
      <c r="E697" s="72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</row>
    <row r="698">
      <c r="A698" s="72"/>
      <c r="B698" s="72"/>
      <c r="C698" s="72"/>
      <c r="D698" s="84"/>
      <c r="E698" s="72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</row>
    <row r="699">
      <c r="A699" s="72"/>
      <c r="B699" s="72"/>
      <c r="C699" s="72"/>
      <c r="D699" s="84"/>
      <c r="E699" s="72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</row>
    <row r="700">
      <c r="A700" s="72"/>
      <c r="B700" s="72"/>
      <c r="C700" s="72"/>
      <c r="D700" s="84"/>
      <c r="E700" s="72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</row>
    <row r="701">
      <c r="A701" s="72"/>
      <c r="B701" s="72"/>
      <c r="C701" s="72"/>
      <c r="D701" s="84"/>
      <c r="E701" s="72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</row>
    <row r="702">
      <c r="A702" s="72"/>
      <c r="B702" s="72"/>
      <c r="C702" s="72"/>
      <c r="D702" s="84"/>
      <c r="E702" s="72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</row>
    <row r="703">
      <c r="A703" s="72"/>
      <c r="B703" s="72"/>
      <c r="C703" s="72"/>
      <c r="D703" s="84"/>
      <c r="E703" s="72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</row>
    <row r="704">
      <c r="A704" s="72"/>
      <c r="B704" s="72"/>
      <c r="C704" s="72"/>
      <c r="D704" s="84"/>
      <c r="E704" s="72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</row>
    <row r="705">
      <c r="A705" s="72"/>
      <c r="B705" s="72"/>
      <c r="C705" s="72"/>
      <c r="D705" s="84"/>
      <c r="E705" s="72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</row>
    <row r="706">
      <c r="A706" s="72"/>
      <c r="B706" s="72"/>
      <c r="C706" s="72"/>
      <c r="D706" s="84"/>
      <c r="E706" s="72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</row>
    <row r="707">
      <c r="A707" s="72"/>
      <c r="B707" s="72"/>
      <c r="C707" s="72"/>
      <c r="D707" s="84"/>
      <c r="E707" s="72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</row>
    <row r="708">
      <c r="A708" s="72"/>
      <c r="B708" s="72"/>
      <c r="C708" s="72"/>
      <c r="D708" s="84"/>
      <c r="E708" s="72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</row>
    <row r="709">
      <c r="A709" s="72"/>
      <c r="B709" s="72"/>
      <c r="C709" s="72"/>
      <c r="D709" s="84"/>
      <c r="E709" s="72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</row>
    <row r="710">
      <c r="A710" s="72"/>
      <c r="B710" s="72"/>
      <c r="C710" s="72"/>
      <c r="D710" s="84"/>
      <c r="E710" s="72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</row>
    <row r="711">
      <c r="A711" s="72"/>
      <c r="B711" s="72"/>
      <c r="C711" s="72"/>
      <c r="D711" s="84"/>
      <c r="E711" s="72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</row>
    <row r="712">
      <c r="A712" s="72"/>
      <c r="B712" s="72"/>
      <c r="C712" s="72"/>
      <c r="D712" s="84"/>
      <c r="E712" s="72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</row>
    <row r="713">
      <c r="A713" s="72"/>
      <c r="B713" s="72"/>
      <c r="C713" s="72"/>
      <c r="D713" s="84"/>
      <c r="E713" s="72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</row>
    <row r="714">
      <c r="A714" s="72"/>
      <c r="B714" s="72"/>
      <c r="C714" s="72"/>
      <c r="D714" s="84"/>
      <c r="E714" s="72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</row>
    <row r="715">
      <c r="A715" s="72"/>
      <c r="B715" s="72"/>
      <c r="C715" s="72"/>
      <c r="D715" s="84"/>
      <c r="E715" s="72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</row>
    <row r="716">
      <c r="A716" s="72"/>
      <c r="B716" s="72"/>
      <c r="C716" s="72"/>
      <c r="D716" s="84"/>
      <c r="E716" s="72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</row>
    <row r="717">
      <c r="A717" s="72"/>
      <c r="B717" s="72"/>
      <c r="C717" s="72"/>
      <c r="D717" s="84"/>
      <c r="E717" s="72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</row>
    <row r="718">
      <c r="A718" s="72"/>
      <c r="B718" s="72"/>
      <c r="C718" s="72"/>
      <c r="D718" s="84"/>
      <c r="E718" s="72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</row>
    <row r="719">
      <c r="A719" s="72"/>
      <c r="B719" s="72"/>
      <c r="C719" s="72"/>
      <c r="D719" s="84"/>
      <c r="E719" s="72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</row>
    <row r="720">
      <c r="A720" s="72"/>
      <c r="B720" s="72"/>
      <c r="C720" s="72"/>
      <c r="D720" s="84"/>
      <c r="E720" s="72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</row>
    <row r="721">
      <c r="A721" s="72"/>
      <c r="B721" s="72"/>
      <c r="C721" s="72"/>
      <c r="D721" s="84"/>
      <c r="E721" s="72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</row>
    <row r="722">
      <c r="A722" s="72"/>
      <c r="B722" s="72"/>
      <c r="C722" s="72"/>
      <c r="D722" s="84"/>
      <c r="E722" s="72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</row>
    <row r="723">
      <c r="A723" s="72"/>
      <c r="B723" s="72"/>
      <c r="C723" s="72"/>
      <c r="D723" s="84"/>
      <c r="E723" s="72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</row>
    <row r="724">
      <c r="A724" s="72"/>
      <c r="B724" s="72"/>
      <c r="C724" s="72"/>
      <c r="D724" s="84"/>
      <c r="E724" s="72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</row>
    <row r="725">
      <c r="A725" s="72"/>
      <c r="B725" s="72"/>
      <c r="C725" s="72"/>
      <c r="D725" s="84"/>
      <c r="E725" s="72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</row>
    <row r="726">
      <c r="A726" s="72"/>
      <c r="B726" s="72"/>
      <c r="C726" s="72"/>
      <c r="D726" s="84"/>
      <c r="E726" s="72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</row>
    <row r="727">
      <c r="A727" s="72"/>
      <c r="B727" s="72"/>
      <c r="C727" s="72"/>
      <c r="D727" s="84"/>
      <c r="E727" s="72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</row>
    <row r="728">
      <c r="A728" s="72"/>
      <c r="B728" s="72"/>
      <c r="C728" s="72"/>
      <c r="D728" s="84"/>
      <c r="E728" s="72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</row>
    <row r="729">
      <c r="A729" s="72"/>
      <c r="B729" s="72"/>
      <c r="C729" s="72"/>
      <c r="D729" s="84"/>
      <c r="E729" s="72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</row>
    <row r="730">
      <c r="A730" s="72"/>
      <c r="B730" s="72"/>
      <c r="C730" s="72"/>
      <c r="D730" s="84"/>
      <c r="E730" s="72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</row>
    <row r="731">
      <c r="A731" s="72"/>
      <c r="B731" s="72"/>
      <c r="C731" s="72"/>
      <c r="D731" s="84"/>
      <c r="E731" s="72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</row>
    <row r="732">
      <c r="A732" s="72"/>
      <c r="B732" s="72"/>
      <c r="C732" s="72"/>
      <c r="D732" s="84"/>
      <c r="E732" s="72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</row>
    <row r="733">
      <c r="A733" s="72"/>
      <c r="B733" s="72"/>
      <c r="C733" s="72"/>
      <c r="D733" s="84"/>
      <c r="E733" s="72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</row>
    <row r="734">
      <c r="A734" s="72"/>
      <c r="B734" s="72"/>
      <c r="C734" s="72"/>
      <c r="D734" s="84"/>
      <c r="E734" s="72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</row>
    <row r="735">
      <c r="A735" s="72"/>
      <c r="B735" s="72"/>
      <c r="C735" s="72"/>
      <c r="D735" s="84"/>
      <c r="E735" s="72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</row>
    <row r="736">
      <c r="A736" s="72"/>
      <c r="B736" s="72"/>
      <c r="C736" s="72"/>
      <c r="D736" s="84"/>
      <c r="E736" s="72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</row>
    <row r="737">
      <c r="A737" s="72"/>
      <c r="B737" s="72"/>
      <c r="C737" s="72"/>
      <c r="D737" s="84"/>
      <c r="E737" s="72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</row>
    <row r="738">
      <c r="A738" s="72"/>
      <c r="B738" s="72"/>
      <c r="C738" s="72"/>
      <c r="D738" s="84"/>
      <c r="E738" s="72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</row>
    <row r="739">
      <c r="A739" s="72"/>
      <c r="B739" s="72"/>
      <c r="C739" s="72"/>
      <c r="D739" s="84"/>
      <c r="E739" s="72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</row>
    <row r="740">
      <c r="A740" s="72"/>
      <c r="B740" s="72"/>
      <c r="C740" s="72"/>
      <c r="D740" s="84"/>
      <c r="E740" s="72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</row>
    <row r="741">
      <c r="A741" s="72"/>
      <c r="B741" s="72"/>
      <c r="C741" s="72"/>
      <c r="D741" s="84"/>
      <c r="E741" s="72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</row>
    <row r="742">
      <c r="A742" s="72"/>
      <c r="B742" s="72"/>
      <c r="C742" s="72"/>
      <c r="D742" s="84"/>
      <c r="E742" s="72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</row>
    <row r="743">
      <c r="A743" s="72"/>
      <c r="B743" s="72"/>
      <c r="C743" s="72"/>
      <c r="D743" s="84"/>
      <c r="E743" s="72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</row>
    <row r="744">
      <c r="A744" s="72"/>
      <c r="B744" s="72"/>
      <c r="C744" s="72"/>
      <c r="D744" s="84"/>
      <c r="E744" s="72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</row>
    <row r="745">
      <c r="A745" s="72"/>
      <c r="B745" s="72"/>
      <c r="C745" s="72"/>
      <c r="D745" s="84"/>
      <c r="E745" s="72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</row>
    <row r="746">
      <c r="A746" s="72"/>
      <c r="B746" s="72"/>
      <c r="C746" s="72"/>
      <c r="D746" s="84"/>
      <c r="E746" s="72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</row>
    <row r="747">
      <c r="A747" s="72"/>
      <c r="B747" s="72"/>
      <c r="C747" s="72"/>
      <c r="D747" s="84"/>
      <c r="E747" s="72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</row>
    <row r="748">
      <c r="A748" s="72"/>
      <c r="B748" s="72"/>
      <c r="C748" s="72"/>
      <c r="D748" s="84"/>
      <c r="E748" s="72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</row>
    <row r="749">
      <c r="A749" s="72"/>
      <c r="B749" s="72"/>
      <c r="C749" s="72"/>
      <c r="D749" s="84"/>
      <c r="E749" s="72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</row>
    <row r="750">
      <c r="A750" s="72"/>
      <c r="B750" s="72"/>
      <c r="C750" s="72"/>
      <c r="D750" s="84"/>
      <c r="E750" s="72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</row>
    <row r="751">
      <c r="A751" s="72"/>
      <c r="B751" s="72"/>
      <c r="C751" s="72"/>
      <c r="D751" s="84"/>
      <c r="E751" s="72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</row>
    <row r="752">
      <c r="A752" s="72"/>
      <c r="B752" s="72"/>
      <c r="C752" s="72"/>
      <c r="D752" s="84"/>
      <c r="E752" s="72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</row>
    <row r="753">
      <c r="A753" s="72"/>
      <c r="B753" s="72"/>
      <c r="C753" s="72"/>
      <c r="D753" s="84"/>
      <c r="E753" s="72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</row>
    <row r="754">
      <c r="A754" s="72"/>
      <c r="B754" s="72"/>
      <c r="C754" s="72"/>
      <c r="D754" s="84"/>
      <c r="E754" s="72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</row>
    <row r="755">
      <c r="A755" s="72"/>
      <c r="B755" s="72"/>
      <c r="C755" s="72"/>
      <c r="D755" s="84"/>
      <c r="E755" s="72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</row>
    <row r="756">
      <c r="A756" s="72"/>
      <c r="B756" s="72"/>
      <c r="C756" s="72"/>
      <c r="D756" s="84"/>
      <c r="E756" s="72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</row>
    <row r="757">
      <c r="A757" s="72"/>
      <c r="B757" s="72"/>
      <c r="C757" s="72"/>
      <c r="D757" s="84"/>
      <c r="E757" s="72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</row>
    <row r="758">
      <c r="A758" s="72"/>
      <c r="B758" s="72"/>
      <c r="C758" s="72"/>
      <c r="D758" s="84"/>
      <c r="E758" s="72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</row>
    <row r="759">
      <c r="A759" s="72"/>
      <c r="B759" s="72"/>
      <c r="C759" s="72"/>
      <c r="D759" s="84"/>
      <c r="E759" s="72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</row>
    <row r="760">
      <c r="A760" s="72"/>
      <c r="B760" s="72"/>
      <c r="C760" s="72"/>
      <c r="D760" s="84"/>
      <c r="E760" s="72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</row>
    <row r="761">
      <c r="A761" s="72"/>
      <c r="B761" s="72"/>
      <c r="C761" s="72"/>
      <c r="D761" s="84"/>
      <c r="E761" s="72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</row>
    <row r="762">
      <c r="A762" s="72"/>
      <c r="B762" s="72"/>
      <c r="C762" s="72"/>
      <c r="D762" s="84"/>
      <c r="E762" s="72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</row>
    <row r="763">
      <c r="A763" s="72"/>
      <c r="B763" s="72"/>
      <c r="C763" s="72"/>
      <c r="D763" s="84"/>
      <c r="E763" s="72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</row>
    <row r="764">
      <c r="A764" s="72"/>
      <c r="B764" s="72"/>
      <c r="C764" s="72"/>
      <c r="D764" s="84"/>
      <c r="E764" s="72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</row>
    <row r="765">
      <c r="A765" s="72"/>
      <c r="B765" s="72"/>
      <c r="C765" s="72"/>
      <c r="D765" s="84"/>
      <c r="E765" s="72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</row>
    <row r="766">
      <c r="A766" s="72"/>
      <c r="B766" s="72"/>
      <c r="C766" s="72"/>
      <c r="D766" s="84"/>
      <c r="E766" s="72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</row>
    <row r="767">
      <c r="A767" s="72"/>
      <c r="B767" s="72"/>
      <c r="C767" s="72"/>
      <c r="D767" s="84"/>
      <c r="E767" s="72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</row>
    <row r="768">
      <c r="A768" s="72"/>
      <c r="B768" s="72"/>
      <c r="C768" s="72"/>
      <c r="D768" s="84"/>
      <c r="E768" s="72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</row>
    <row r="769">
      <c r="A769" s="72"/>
      <c r="B769" s="72"/>
      <c r="C769" s="72"/>
      <c r="D769" s="84"/>
      <c r="E769" s="72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</row>
    <row r="770">
      <c r="A770" s="72"/>
      <c r="B770" s="72"/>
      <c r="C770" s="72"/>
      <c r="D770" s="84"/>
      <c r="E770" s="72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</row>
    <row r="771">
      <c r="A771" s="72"/>
      <c r="B771" s="72"/>
      <c r="C771" s="72"/>
      <c r="D771" s="84"/>
      <c r="E771" s="72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</row>
    <row r="772">
      <c r="A772" s="72"/>
      <c r="B772" s="72"/>
      <c r="C772" s="72"/>
      <c r="D772" s="84"/>
      <c r="E772" s="72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</row>
    <row r="773">
      <c r="A773" s="72"/>
      <c r="B773" s="72"/>
      <c r="C773" s="72"/>
      <c r="D773" s="84"/>
      <c r="E773" s="72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</row>
    <row r="774">
      <c r="A774" s="72"/>
      <c r="B774" s="72"/>
      <c r="C774" s="72"/>
      <c r="D774" s="84"/>
      <c r="E774" s="72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</row>
    <row r="775">
      <c r="A775" s="72"/>
      <c r="B775" s="72"/>
      <c r="C775" s="72"/>
      <c r="D775" s="84"/>
      <c r="E775" s="72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</row>
    <row r="776">
      <c r="A776" s="72"/>
      <c r="B776" s="72"/>
      <c r="C776" s="72"/>
      <c r="D776" s="84"/>
      <c r="E776" s="72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</row>
    <row r="777">
      <c r="A777" s="72"/>
      <c r="B777" s="72"/>
      <c r="C777" s="72"/>
      <c r="D777" s="84"/>
      <c r="E777" s="72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</row>
    <row r="778">
      <c r="A778" s="72"/>
      <c r="B778" s="72"/>
      <c r="C778" s="72"/>
      <c r="D778" s="84"/>
      <c r="E778" s="72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</row>
    <row r="779">
      <c r="A779" s="72"/>
      <c r="B779" s="72"/>
      <c r="C779" s="72"/>
      <c r="D779" s="84"/>
      <c r="E779" s="72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</row>
    <row r="780">
      <c r="A780" s="72"/>
      <c r="B780" s="72"/>
      <c r="C780" s="72"/>
      <c r="D780" s="84"/>
      <c r="E780" s="72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</row>
    <row r="781">
      <c r="A781" s="72"/>
      <c r="B781" s="72"/>
      <c r="C781" s="72"/>
      <c r="D781" s="84"/>
      <c r="E781" s="72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</row>
    <row r="782">
      <c r="A782" s="72"/>
      <c r="B782" s="72"/>
      <c r="C782" s="72"/>
      <c r="D782" s="84"/>
      <c r="E782" s="72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</row>
    <row r="783">
      <c r="A783" s="72"/>
      <c r="B783" s="72"/>
      <c r="C783" s="72"/>
      <c r="D783" s="84"/>
      <c r="E783" s="72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</row>
    <row r="784">
      <c r="A784" s="72"/>
      <c r="B784" s="72"/>
      <c r="C784" s="72"/>
      <c r="D784" s="84"/>
      <c r="E784" s="72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</row>
    <row r="785">
      <c r="A785" s="72"/>
      <c r="B785" s="72"/>
      <c r="C785" s="72"/>
      <c r="D785" s="84"/>
      <c r="E785" s="72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</row>
    <row r="786">
      <c r="A786" s="72"/>
      <c r="B786" s="72"/>
      <c r="C786" s="72"/>
      <c r="D786" s="84"/>
      <c r="E786" s="72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</row>
    <row r="787">
      <c r="A787" s="72"/>
      <c r="B787" s="72"/>
      <c r="C787" s="72"/>
      <c r="D787" s="84"/>
      <c r="E787" s="72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</row>
    <row r="788">
      <c r="A788" s="72"/>
      <c r="B788" s="72"/>
      <c r="C788" s="72"/>
      <c r="D788" s="84"/>
      <c r="E788" s="72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</row>
    <row r="789">
      <c r="A789" s="72"/>
      <c r="B789" s="72"/>
      <c r="C789" s="72"/>
      <c r="D789" s="84"/>
      <c r="E789" s="72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</row>
    <row r="790">
      <c r="A790" s="72"/>
      <c r="B790" s="72"/>
      <c r="C790" s="72"/>
      <c r="D790" s="84"/>
      <c r="E790" s="72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</row>
    <row r="791">
      <c r="A791" s="72"/>
      <c r="B791" s="72"/>
      <c r="C791" s="72"/>
      <c r="D791" s="84"/>
      <c r="E791" s="72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</row>
    <row r="792">
      <c r="A792" s="72"/>
      <c r="B792" s="72"/>
      <c r="C792" s="72"/>
      <c r="D792" s="84"/>
      <c r="E792" s="72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</row>
    <row r="793">
      <c r="A793" s="72"/>
      <c r="B793" s="72"/>
      <c r="C793" s="72"/>
      <c r="D793" s="84"/>
      <c r="E793" s="72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</row>
    <row r="794">
      <c r="A794" s="72"/>
      <c r="B794" s="72"/>
      <c r="C794" s="72"/>
      <c r="D794" s="84"/>
      <c r="E794" s="72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</row>
    <row r="795">
      <c r="A795" s="72"/>
      <c r="B795" s="72"/>
      <c r="C795" s="72"/>
      <c r="D795" s="84"/>
      <c r="E795" s="72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</row>
    <row r="796">
      <c r="A796" s="72"/>
      <c r="B796" s="72"/>
      <c r="C796" s="72"/>
      <c r="D796" s="84"/>
      <c r="E796" s="72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</row>
    <row r="797">
      <c r="A797" s="72"/>
      <c r="B797" s="72"/>
      <c r="C797" s="72"/>
      <c r="D797" s="84"/>
      <c r="E797" s="72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</row>
    <row r="798">
      <c r="A798" s="72"/>
      <c r="B798" s="72"/>
      <c r="C798" s="72"/>
      <c r="D798" s="84"/>
      <c r="E798" s="72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</row>
    <row r="799">
      <c r="A799" s="72"/>
      <c r="B799" s="72"/>
      <c r="C799" s="72"/>
      <c r="D799" s="84"/>
      <c r="E799" s="72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</row>
    <row r="800">
      <c r="A800" s="72"/>
      <c r="B800" s="72"/>
      <c r="C800" s="72"/>
      <c r="D800" s="84"/>
      <c r="E800" s="72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</row>
    <row r="801">
      <c r="A801" s="72"/>
      <c r="B801" s="72"/>
      <c r="C801" s="72"/>
      <c r="D801" s="84"/>
      <c r="E801" s="72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</row>
    <row r="802">
      <c r="A802" s="72"/>
      <c r="B802" s="72"/>
      <c r="C802" s="72"/>
      <c r="D802" s="84"/>
      <c r="E802" s="72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</row>
    <row r="803">
      <c r="A803" s="72"/>
      <c r="B803" s="72"/>
      <c r="C803" s="72"/>
      <c r="D803" s="84"/>
      <c r="E803" s="72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</row>
    <row r="804">
      <c r="A804" s="72"/>
      <c r="B804" s="72"/>
      <c r="C804" s="72"/>
      <c r="D804" s="84"/>
      <c r="E804" s="72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</row>
    <row r="805">
      <c r="A805" s="72"/>
      <c r="B805" s="72"/>
      <c r="C805" s="72"/>
      <c r="D805" s="84"/>
      <c r="E805" s="72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</row>
    <row r="806">
      <c r="A806" s="72"/>
      <c r="B806" s="72"/>
      <c r="C806" s="72"/>
      <c r="D806" s="84"/>
      <c r="E806" s="72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</row>
    <row r="807">
      <c r="A807" s="72"/>
      <c r="B807" s="72"/>
      <c r="C807" s="72"/>
      <c r="D807" s="84"/>
      <c r="E807" s="72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</row>
    <row r="808">
      <c r="A808" s="72"/>
      <c r="B808" s="72"/>
      <c r="C808" s="72"/>
      <c r="D808" s="84"/>
      <c r="E808" s="72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</row>
    <row r="809">
      <c r="A809" s="72"/>
      <c r="B809" s="72"/>
      <c r="C809" s="72"/>
      <c r="D809" s="84"/>
      <c r="E809" s="72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</row>
    <row r="810">
      <c r="A810" s="72"/>
      <c r="B810" s="72"/>
      <c r="C810" s="72"/>
      <c r="D810" s="84"/>
      <c r="E810" s="72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</row>
    <row r="811">
      <c r="A811" s="72"/>
      <c r="B811" s="72"/>
      <c r="C811" s="72"/>
      <c r="D811" s="84"/>
      <c r="E811" s="72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</row>
    <row r="812">
      <c r="A812" s="72"/>
      <c r="B812" s="72"/>
      <c r="C812" s="72"/>
      <c r="D812" s="84"/>
      <c r="E812" s="72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</row>
    <row r="813">
      <c r="A813" s="72"/>
      <c r="B813" s="72"/>
      <c r="C813" s="72"/>
      <c r="D813" s="84"/>
      <c r="E813" s="72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</row>
    <row r="814">
      <c r="A814" s="72"/>
      <c r="B814" s="72"/>
      <c r="C814" s="72"/>
      <c r="D814" s="84"/>
      <c r="E814" s="72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</row>
    <row r="815">
      <c r="A815" s="72"/>
      <c r="B815" s="72"/>
      <c r="C815" s="72"/>
      <c r="D815" s="84"/>
      <c r="E815" s="72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</row>
    <row r="816">
      <c r="A816" s="72"/>
      <c r="B816" s="72"/>
      <c r="C816" s="72"/>
      <c r="D816" s="84"/>
      <c r="E816" s="72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</row>
    <row r="817">
      <c r="A817" s="72"/>
      <c r="B817" s="72"/>
      <c r="C817" s="72"/>
      <c r="D817" s="84"/>
      <c r="E817" s="72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</row>
    <row r="818">
      <c r="A818" s="72"/>
      <c r="B818" s="72"/>
      <c r="C818" s="72"/>
      <c r="D818" s="84"/>
      <c r="E818" s="72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</row>
    <row r="819">
      <c r="A819" s="72"/>
      <c r="B819" s="72"/>
      <c r="C819" s="72"/>
      <c r="D819" s="84"/>
      <c r="E819" s="72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</row>
    <row r="820">
      <c r="A820" s="72"/>
      <c r="B820" s="72"/>
      <c r="C820" s="72"/>
      <c r="D820" s="84"/>
      <c r="E820" s="72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</row>
    <row r="821">
      <c r="A821" s="72"/>
      <c r="B821" s="72"/>
      <c r="C821" s="72"/>
      <c r="D821" s="84"/>
      <c r="E821" s="72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</row>
    <row r="822">
      <c r="A822" s="72"/>
      <c r="B822" s="72"/>
      <c r="C822" s="72"/>
      <c r="D822" s="84"/>
      <c r="E822" s="72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</row>
    <row r="823">
      <c r="A823" s="72"/>
      <c r="B823" s="72"/>
      <c r="C823" s="72"/>
      <c r="D823" s="84"/>
      <c r="E823" s="72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</row>
    <row r="824">
      <c r="A824" s="72"/>
      <c r="B824" s="72"/>
      <c r="C824" s="72"/>
      <c r="D824" s="84"/>
      <c r="E824" s="72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</row>
    <row r="825">
      <c r="A825" s="72"/>
      <c r="B825" s="72"/>
      <c r="C825" s="72"/>
      <c r="D825" s="84"/>
      <c r="E825" s="72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</row>
    <row r="826">
      <c r="A826" s="72"/>
      <c r="B826" s="72"/>
      <c r="C826" s="72"/>
      <c r="D826" s="84"/>
      <c r="E826" s="72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</row>
    <row r="827">
      <c r="A827" s="72"/>
      <c r="B827" s="72"/>
      <c r="C827" s="72"/>
      <c r="D827" s="84"/>
      <c r="E827" s="72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</row>
    <row r="828">
      <c r="A828" s="72"/>
      <c r="B828" s="72"/>
      <c r="C828" s="72"/>
      <c r="D828" s="84"/>
      <c r="E828" s="72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</row>
    <row r="829">
      <c r="A829" s="72"/>
      <c r="B829" s="72"/>
      <c r="C829" s="72"/>
      <c r="D829" s="84"/>
      <c r="E829" s="72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</row>
    <row r="830">
      <c r="A830" s="72"/>
      <c r="B830" s="72"/>
      <c r="C830" s="72"/>
      <c r="D830" s="84"/>
      <c r="E830" s="72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</row>
    <row r="831">
      <c r="A831" s="72"/>
      <c r="B831" s="72"/>
      <c r="C831" s="72"/>
      <c r="D831" s="84"/>
      <c r="E831" s="72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</row>
    <row r="832">
      <c r="A832" s="72"/>
      <c r="B832" s="72"/>
      <c r="C832" s="72"/>
      <c r="D832" s="84"/>
      <c r="E832" s="72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</row>
    <row r="833">
      <c r="A833" s="72"/>
      <c r="B833" s="72"/>
      <c r="C833" s="72"/>
      <c r="D833" s="84"/>
      <c r="E833" s="72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</row>
    <row r="834">
      <c r="A834" s="72"/>
      <c r="B834" s="72"/>
      <c r="C834" s="72"/>
      <c r="D834" s="84"/>
      <c r="E834" s="72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</row>
    <row r="835">
      <c r="A835" s="72"/>
      <c r="B835" s="72"/>
      <c r="C835" s="72"/>
      <c r="D835" s="84"/>
      <c r="E835" s="72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</row>
    <row r="836">
      <c r="A836" s="72"/>
      <c r="B836" s="72"/>
      <c r="C836" s="72"/>
      <c r="D836" s="84"/>
      <c r="E836" s="72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</row>
    <row r="837">
      <c r="A837" s="72"/>
      <c r="B837" s="72"/>
      <c r="C837" s="72"/>
      <c r="D837" s="84"/>
      <c r="E837" s="72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</row>
    <row r="838">
      <c r="A838" s="72"/>
      <c r="B838" s="72"/>
      <c r="C838" s="72"/>
      <c r="D838" s="84"/>
      <c r="E838" s="72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</row>
    <row r="839">
      <c r="A839" s="72"/>
      <c r="B839" s="72"/>
      <c r="C839" s="72"/>
      <c r="D839" s="84"/>
      <c r="E839" s="72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</row>
    <row r="840">
      <c r="A840" s="72"/>
      <c r="B840" s="72"/>
      <c r="C840" s="72"/>
      <c r="D840" s="84"/>
      <c r="E840" s="72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</row>
    <row r="841">
      <c r="A841" s="72"/>
      <c r="B841" s="72"/>
      <c r="C841" s="72"/>
      <c r="D841" s="84"/>
      <c r="E841" s="72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</row>
    <row r="842">
      <c r="A842" s="72"/>
      <c r="B842" s="72"/>
      <c r="C842" s="72"/>
      <c r="D842" s="84"/>
      <c r="E842" s="72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</row>
    <row r="843">
      <c r="A843" s="72"/>
      <c r="B843" s="72"/>
      <c r="C843" s="72"/>
      <c r="D843" s="84"/>
      <c r="E843" s="72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</row>
    <row r="844">
      <c r="A844" s="72"/>
      <c r="B844" s="72"/>
      <c r="C844" s="72"/>
      <c r="D844" s="84"/>
      <c r="E844" s="72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</row>
    <row r="845">
      <c r="A845" s="72"/>
      <c r="B845" s="72"/>
      <c r="C845" s="72"/>
      <c r="D845" s="84"/>
      <c r="E845" s="72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</row>
    <row r="846">
      <c r="A846" s="72"/>
      <c r="B846" s="72"/>
      <c r="C846" s="72"/>
      <c r="D846" s="84"/>
      <c r="E846" s="72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</row>
    <row r="847">
      <c r="A847" s="72"/>
      <c r="B847" s="72"/>
      <c r="C847" s="72"/>
      <c r="D847" s="84"/>
      <c r="E847" s="72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</row>
    <row r="848">
      <c r="A848" s="72"/>
      <c r="B848" s="72"/>
      <c r="C848" s="72"/>
      <c r="D848" s="84"/>
      <c r="E848" s="72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</row>
    <row r="849">
      <c r="A849" s="72"/>
      <c r="B849" s="72"/>
      <c r="C849" s="72"/>
      <c r="D849" s="84"/>
      <c r="E849" s="72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</row>
    <row r="850">
      <c r="A850" s="72"/>
      <c r="B850" s="72"/>
      <c r="C850" s="72"/>
      <c r="D850" s="84"/>
      <c r="E850" s="72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</row>
    <row r="851">
      <c r="A851" s="72"/>
      <c r="B851" s="72"/>
      <c r="C851" s="72"/>
      <c r="D851" s="84"/>
      <c r="E851" s="72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</row>
    <row r="852">
      <c r="A852" s="72"/>
      <c r="B852" s="72"/>
      <c r="C852" s="72"/>
      <c r="D852" s="84"/>
      <c r="E852" s="72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</row>
    <row r="853">
      <c r="A853" s="72"/>
      <c r="B853" s="72"/>
      <c r="C853" s="72"/>
      <c r="D853" s="84"/>
      <c r="E853" s="72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</row>
    <row r="854">
      <c r="A854" s="72"/>
      <c r="B854" s="72"/>
      <c r="C854" s="72"/>
      <c r="D854" s="84"/>
      <c r="E854" s="72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</row>
    <row r="855">
      <c r="A855" s="72"/>
      <c r="B855" s="72"/>
      <c r="C855" s="72"/>
      <c r="D855" s="84"/>
      <c r="E855" s="72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</row>
    <row r="856">
      <c r="A856" s="72"/>
      <c r="B856" s="72"/>
      <c r="C856" s="72"/>
      <c r="D856" s="84"/>
      <c r="E856" s="72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</row>
    <row r="857">
      <c r="A857" s="72"/>
      <c r="B857" s="72"/>
      <c r="C857" s="72"/>
      <c r="D857" s="84"/>
      <c r="E857" s="72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</row>
    <row r="858">
      <c r="A858" s="72"/>
      <c r="B858" s="72"/>
      <c r="C858" s="72"/>
      <c r="D858" s="84"/>
      <c r="E858" s="72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</row>
    <row r="859">
      <c r="A859" s="72"/>
      <c r="B859" s="72"/>
      <c r="C859" s="72"/>
      <c r="D859" s="84"/>
      <c r="E859" s="72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</row>
    <row r="860">
      <c r="A860" s="72"/>
      <c r="B860" s="72"/>
      <c r="C860" s="72"/>
      <c r="D860" s="84"/>
      <c r="E860" s="72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</row>
    <row r="861">
      <c r="A861" s="72"/>
      <c r="B861" s="72"/>
      <c r="C861" s="72"/>
      <c r="D861" s="84"/>
      <c r="E861" s="72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</row>
    <row r="862">
      <c r="A862" s="72"/>
      <c r="B862" s="72"/>
      <c r="C862" s="72"/>
      <c r="D862" s="84"/>
      <c r="E862" s="72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</row>
    <row r="863">
      <c r="A863" s="72"/>
      <c r="B863" s="72"/>
      <c r="C863" s="72"/>
      <c r="D863" s="84"/>
      <c r="E863" s="72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</row>
    <row r="864">
      <c r="A864" s="72"/>
      <c r="B864" s="72"/>
      <c r="C864" s="72"/>
      <c r="D864" s="84"/>
      <c r="E864" s="72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</row>
    <row r="865">
      <c r="A865" s="72"/>
      <c r="B865" s="72"/>
      <c r="C865" s="72"/>
      <c r="D865" s="84"/>
      <c r="E865" s="72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</row>
    <row r="866">
      <c r="A866" s="72"/>
      <c r="B866" s="72"/>
      <c r="C866" s="72"/>
      <c r="D866" s="84"/>
      <c r="E866" s="72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</row>
    <row r="867">
      <c r="A867" s="72"/>
      <c r="B867" s="72"/>
      <c r="C867" s="72"/>
      <c r="D867" s="84"/>
      <c r="E867" s="72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</row>
    <row r="868">
      <c r="A868" s="72"/>
      <c r="B868" s="72"/>
      <c r="C868" s="72"/>
      <c r="D868" s="84"/>
      <c r="E868" s="72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</row>
    <row r="869">
      <c r="A869" s="72"/>
      <c r="B869" s="72"/>
      <c r="C869" s="72"/>
      <c r="D869" s="84"/>
      <c r="E869" s="72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</row>
    <row r="870">
      <c r="A870" s="72"/>
      <c r="B870" s="72"/>
      <c r="C870" s="72"/>
      <c r="D870" s="84"/>
      <c r="E870" s="72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</row>
    <row r="871">
      <c r="A871" s="72"/>
      <c r="B871" s="72"/>
      <c r="C871" s="72"/>
      <c r="D871" s="84"/>
      <c r="E871" s="72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</row>
    <row r="872">
      <c r="A872" s="72"/>
      <c r="B872" s="72"/>
      <c r="C872" s="72"/>
      <c r="D872" s="84"/>
      <c r="E872" s="72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</row>
    <row r="873">
      <c r="A873" s="72"/>
      <c r="B873" s="72"/>
      <c r="C873" s="72"/>
      <c r="D873" s="84"/>
      <c r="E873" s="72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</row>
    <row r="874">
      <c r="A874" s="72"/>
      <c r="B874" s="72"/>
      <c r="C874" s="72"/>
      <c r="D874" s="84"/>
      <c r="E874" s="72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</row>
    <row r="875">
      <c r="A875" s="72"/>
      <c r="B875" s="72"/>
      <c r="C875" s="72"/>
      <c r="D875" s="84"/>
      <c r="E875" s="72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</row>
    <row r="876">
      <c r="A876" s="72"/>
      <c r="B876" s="72"/>
      <c r="C876" s="72"/>
      <c r="D876" s="84"/>
      <c r="E876" s="72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</row>
    <row r="877">
      <c r="A877" s="72"/>
      <c r="B877" s="72"/>
      <c r="C877" s="72"/>
      <c r="D877" s="84"/>
      <c r="E877" s="72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</row>
    <row r="878">
      <c r="A878" s="72"/>
      <c r="B878" s="72"/>
      <c r="C878" s="72"/>
      <c r="D878" s="84"/>
      <c r="E878" s="72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</row>
    <row r="879">
      <c r="A879" s="72"/>
      <c r="B879" s="72"/>
      <c r="C879" s="72"/>
      <c r="D879" s="84"/>
      <c r="E879" s="72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</row>
    <row r="880">
      <c r="A880" s="72"/>
      <c r="B880" s="72"/>
      <c r="C880" s="72"/>
      <c r="D880" s="84"/>
      <c r="E880" s="72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</row>
    <row r="881">
      <c r="A881" s="72"/>
      <c r="B881" s="72"/>
      <c r="C881" s="72"/>
      <c r="D881" s="84"/>
      <c r="E881" s="72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</row>
    <row r="882">
      <c r="A882" s="72"/>
      <c r="B882" s="72"/>
      <c r="C882" s="72"/>
      <c r="D882" s="84"/>
      <c r="E882" s="72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</row>
    <row r="883">
      <c r="A883" s="72"/>
      <c r="B883" s="72"/>
      <c r="C883" s="72"/>
      <c r="D883" s="84"/>
      <c r="E883" s="72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</row>
    <row r="884">
      <c r="A884" s="72"/>
      <c r="B884" s="72"/>
      <c r="C884" s="72"/>
      <c r="D884" s="84"/>
      <c r="E884" s="72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</row>
    <row r="885">
      <c r="A885" s="72"/>
      <c r="B885" s="72"/>
      <c r="C885" s="72"/>
      <c r="D885" s="84"/>
      <c r="E885" s="72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</row>
    <row r="886">
      <c r="A886" s="72"/>
      <c r="B886" s="72"/>
      <c r="C886" s="72"/>
      <c r="D886" s="84"/>
      <c r="E886" s="72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</row>
    <row r="887">
      <c r="A887" s="72"/>
      <c r="B887" s="72"/>
      <c r="C887" s="72"/>
      <c r="D887" s="84"/>
      <c r="E887" s="72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</row>
    <row r="888">
      <c r="A888" s="72"/>
      <c r="B888" s="72"/>
      <c r="C888" s="72"/>
      <c r="D888" s="84"/>
      <c r="E888" s="72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</row>
    <row r="889">
      <c r="A889" s="72"/>
      <c r="B889" s="72"/>
      <c r="C889" s="72"/>
      <c r="D889" s="84"/>
      <c r="E889" s="72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</row>
    <row r="890">
      <c r="A890" s="72"/>
      <c r="B890" s="72"/>
      <c r="C890" s="72"/>
      <c r="D890" s="84"/>
      <c r="E890" s="72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</row>
    <row r="891">
      <c r="A891" s="72"/>
      <c r="B891" s="72"/>
      <c r="C891" s="72"/>
      <c r="D891" s="84"/>
      <c r="E891" s="72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</row>
    <row r="892">
      <c r="A892" s="72"/>
      <c r="B892" s="72"/>
      <c r="C892" s="72"/>
      <c r="D892" s="84"/>
      <c r="E892" s="72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</row>
    <row r="893">
      <c r="A893" s="72"/>
      <c r="B893" s="72"/>
      <c r="C893" s="72"/>
      <c r="D893" s="84"/>
      <c r="E893" s="72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</row>
    <row r="894">
      <c r="A894" s="72"/>
      <c r="B894" s="72"/>
      <c r="C894" s="72"/>
      <c r="D894" s="84"/>
      <c r="E894" s="72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</row>
    <row r="895">
      <c r="A895" s="72"/>
      <c r="B895" s="72"/>
      <c r="C895" s="72"/>
      <c r="D895" s="84"/>
      <c r="E895" s="72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</row>
    <row r="896">
      <c r="A896" s="72"/>
      <c r="B896" s="72"/>
      <c r="C896" s="72"/>
      <c r="D896" s="84"/>
      <c r="E896" s="72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</row>
    <row r="897">
      <c r="A897" s="72"/>
      <c r="B897" s="72"/>
      <c r="C897" s="72"/>
      <c r="D897" s="84"/>
      <c r="E897" s="72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</row>
    <row r="898">
      <c r="A898" s="72"/>
      <c r="B898" s="72"/>
      <c r="C898" s="72"/>
      <c r="D898" s="84"/>
      <c r="E898" s="72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</row>
    <row r="899">
      <c r="A899" s="72"/>
      <c r="B899" s="72"/>
      <c r="C899" s="72"/>
      <c r="D899" s="84"/>
      <c r="E899" s="72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</row>
    <row r="900">
      <c r="A900" s="72"/>
      <c r="B900" s="72"/>
      <c r="C900" s="72"/>
      <c r="D900" s="84"/>
      <c r="E900" s="72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</row>
    <row r="901">
      <c r="A901" s="72"/>
      <c r="B901" s="72"/>
      <c r="C901" s="72"/>
      <c r="D901" s="84"/>
      <c r="E901" s="72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</row>
    <row r="902">
      <c r="A902" s="72"/>
      <c r="B902" s="72"/>
      <c r="C902" s="72"/>
      <c r="D902" s="84"/>
      <c r="E902" s="72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</row>
    <row r="903">
      <c r="A903" s="72"/>
      <c r="B903" s="72"/>
      <c r="C903" s="72"/>
      <c r="D903" s="84"/>
      <c r="E903" s="72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</row>
    <row r="904">
      <c r="A904" s="72"/>
      <c r="B904" s="72"/>
      <c r="C904" s="72"/>
      <c r="D904" s="84"/>
      <c r="E904" s="72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</row>
    <row r="905">
      <c r="A905" s="72"/>
      <c r="B905" s="72"/>
      <c r="C905" s="72"/>
      <c r="D905" s="84"/>
      <c r="E905" s="72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</row>
    <row r="906">
      <c r="A906" s="72"/>
      <c r="B906" s="72"/>
      <c r="C906" s="72"/>
      <c r="D906" s="84"/>
      <c r="E906" s="72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</row>
    <row r="907">
      <c r="A907" s="72"/>
      <c r="B907" s="72"/>
      <c r="C907" s="72"/>
      <c r="D907" s="84"/>
      <c r="E907" s="72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</row>
    <row r="908">
      <c r="A908" s="72"/>
      <c r="B908" s="72"/>
      <c r="C908" s="72"/>
      <c r="D908" s="84"/>
      <c r="E908" s="72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</row>
    <row r="909">
      <c r="A909" s="72"/>
      <c r="B909" s="72"/>
      <c r="C909" s="72"/>
      <c r="D909" s="84"/>
      <c r="E909" s="72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</row>
    <row r="910">
      <c r="A910" s="72"/>
      <c r="B910" s="72"/>
      <c r="C910" s="72"/>
      <c r="D910" s="84"/>
      <c r="E910" s="72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</row>
    <row r="911">
      <c r="A911" s="72"/>
      <c r="B911" s="72"/>
      <c r="C911" s="72"/>
      <c r="D911" s="84"/>
      <c r="E911" s="72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</row>
    <row r="912">
      <c r="A912" s="72"/>
      <c r="B912" s="72"/>
      <c r="C912" s="72"/>
      <c r="D912" s="84"/>
      <c r="E912" s="72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</row>
    <row r="913">
      <c r="A913" s="72"/>
      <c r="B913" s="72"/>
      <c r="C913" s="72"/>
      <c r="D913" s="84"/>
      <c r="E913" s="72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</row>
    <row r="914">
      <c r="A914" s="72"/>
      <c r="B914" s="72"/>
      <c r="C914" s="72"/>
      <c r="D914" s="84"/>
      <c r="E914" s="72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</row>
    <row r="915">
      <c r="A915" s="72"/>
      <c r="B915" s="72"/>
      <c r="C915" s="72"/>
      <c r="D915" s="84"/>
      <c r="E915" s="72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</row>
    <row r="916">
      <c r="A916" s="72"/>
      <c r="B916" s="72"/>
      <c r="C916" s="72"/>
      <c r="D916" s="84"/>
      <c r="E916" s="72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</row>
    <row r="917">
      <c r="A917" s="72"/>
      <c r="B917" s="72"/>
      <c r="C917" s="72"/>
      <c r="D917" s="84"/>
      <c r="E917" s="72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</row>
    <row r="918">
      <c r="A918" s="72"/>
      <c r="B918" s="72"/>
      <c r="C918" s="72"/>
      <c r="D918" s="84"/>
      <c r="E918" s="72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</row>
    <row r="919">
      <c r="A919" s="72"/>
      <c r="B919" s="72"/>
      <c r="C919" s="72"/>
      <c r="D919" s="84"/>
      <c r="E919" s="72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</row>
    <row r="920">
      <c r="A920" s="72"/>
      <c r="B920" s="72"/>
      <c r="C920" s="72"/>
      <c r="D920" s="84"/>
      <c r="E920" s="72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</row>
    <row r="921">
      <c r="A921" s="72"/>
      <c r="B921" s="72"/>
      <c r="C921" s="72"/>
      <c r="D921" s="84"/>
      <c r="E921" s="72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</row>
    <row r="922">
      <c r="A922" s="72"/>
      <c r="B922" s="72"/>
      <c r="C922" s="72"/>
      <c r="D922" s="84"/>
      <c r="E922" s="72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</row>
    <row r="923">
      <c r="A923" s="72"/>
      <c r="B923" s="72"/>
      <c r="C923" s="72"/>
      <c r="D923" s="84"/>
      <c r="E923" s="72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</row>
    <row r="924">
      <c r="A924" s="72"/>
      <c r="B924" s="72"/>
      <c r="C924" s="72"/>
      <c r="D924" s="84"/>
      <c r="E924" s="72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</row>
    <row r="925">
      <c r="A925" s="72"/>
      <c r="B925" s="72"/>
      <c r="C925" s="72"/>
      <c r="D925" s="84"/>
      <c r="E925" s="72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</row>
    <row r="926">
      <c r="A926" s="72"/>
      <c r="B926" s="72"/>
      <c r="C926" s="72"/>
      <c r="D926" s="84"/>
      <c r="E926" s="72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</row>
    <row r="927">
      <c r="A927" s="72"/>
      <c r="B927" s="72"/>
      <c r="C927" s="72"/>
      <c r="D927" s="84"/>
      <c r="E927" s="72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</row>
    <row r="928">
      <c r="A928" s="72"/>
      <c r="B928" s="72"/>
      <c r="C928" s="72"/>
      <c r="D928" s="84"/>
      <c r="E928" s="72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</row>
    <row r="929">
      <c r="A929" s="72"/>
      <c r="B929" s="72"/>
      <c r="C929" s="72"/>
      <c r="D929" s="84"/>
      <c r="E929" s="72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</row>
    <row r="930">
      <c r="A930" s="72"/>
      <c r="B930" s="72"/>
      <c r="C930" s="72"/>
      <c r="D930" s="84"/>
      <c r="E930" s="72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</row>
    <row r="931">
      <c r="A931" s="72"/>
      <c r="B931" s="72"/>
      <c r="C931" s="72"/>
      <c r="D931" s="84"/>
      <c r="E931" s="72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</row>
    <row r="932">
      <c r="A932" s="72"/>
      <c r="B932" s="72"/>
      <c r="C932" s="72"/>
      <c r="D932" s="84"/>
      <c r="E932" s="72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</row>
    <row r="933">
      <c r="A933" s="72"/>
      <c r="B933" s="72"/>
      <c r="C933" s="72"/>
      <c r="D933" s="84"/>
      <c r="E933" s="72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</row>
    <row r="934">
      <c r="A934" s="72"/>
      <c r="B934" s="72"/>
      <c r="C934" s="72"/>
      <c r="D934" s="84"/>
      <c r="E934" s="72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</row>
    <row r="935">
      <c r="A935" s="72"/>
      <c r="B935" s="72"/>
      <c r="C935" s="72"/>
      <c r="D935" s="84"/>
      <c r="E935" s="72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</row>
    <row r="936">
      <c r="A936" s="72"/>
      <c r="B936" s="72"/>
      <c r="C936" s="72"/>
      <c r="D936" s="84"/>
      <c r="E936" s="72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</row>
    <row r="937">
      <c r="A937" s="72"/>
      <c r="B937" s="72"/>
      <c r="C937" s="72"/>
      <c r="D937" s="84"/>
      <c r="E937" s="72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</row>
    <row r="938">
      <c r="A938" s="72"/>
      <c r="B938" s="72"/>
      <c r="C938" s="72"/>
      <c r="D938" s="84"/>
      <c r="E938" s="72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</row>
    <row r="939">
      <c r="A939" s="72"/>
      <c r="B939" s="72"/>
      <c r="C939" s="72"/>
      <c r="D939" s="84"/>
      <c r="E939" s="72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</row>
    <row r="940">
      <c r="A940" s="72"/>
      <c r="B940" s="72"/>
      <c r="C940" s="72"/>
      <c r="D940" s="84"/>
      <c r="E940" s="72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</row>
    <row r="941">
      <c r="A941" s="72"/>
      <c r="B941" s="72"/>
      <c r="C941" s="72"/>
      <c r="D941" s="84"/>
      <c r="E941" s="72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</row>
    <row r="942">
      <c r="A942" s="72"/>
      <c r="B942" s="72"/>
      <c r="C942" s="72"/>
      <c r="D942" s="84"/>
      <c r="E942" s="72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</row>
    <row r="943">
      <c r="A943" s="72"/>
      <c r="B943" s="72"/>
      <c r="C943" s="72"/>
      <c r="D943" s="84"/>
      <c r="E943" s="72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</row>
    <row r="944">
      <c r="A944" s="72"/>
      <c r="B944" s="72"/>
      <c r="C944" s="72"/>
      <c r="D944" s="84"/>
      <c r="E944" s="72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</row>
    <row r="945">
      <c r="A945" s="72"/>
      <c r="B945" s="72"/>
      <c r="C945" s="72"/>
      <c r="D945" s="84"/>
      <c r="E945" s="72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</row>
    <row r="946">
      <c r="A946" s="72"/>
      <c r="B946" s="72"/>
      <c r="C946" s="72"/>
      <c r="D946" s="84"/>
      <c r="E946" s="72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</row>
    <row r="947">
      <c r="A947" s="72"/>
      <c r="B947" s="72"/>
      <c r="C947" s="72"/>
      <c r="D947" s="84"/>
      <c r="E947" s="72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</row>
    <row r="948">
      <c r="A948" s="72"/>
      <c r="B948" s="72"/>
      <c r="C948" s="72"/>
      <c r="D948" s="84"/>
      <c r="E948" s="72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</row>
    <row r="949">
      <c r="A949" s="72"/>
      <c r="B949" s="72"/>
      <c r="C949" s="72"/>
      <c r="D949" s="84"/>
      <c r="E949" s="72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</row>
    <row r="950">
      <c r="A950" s="72"/>
      <c r="B950" s="72"/>
      <c r="C950" s="72"/>
      <c r="D950" s="84"/>
      <c r="E950" s="72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</row>
    <row r="951">
      <c r="A951" s="72"/>
      <c r="B951" s="72"/>
      <c r="C951" s="72"/>
      <c r="D951" s="84"/>
      <c r="E951" s="72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</row>
    <row r="952">
      <c r="A952" s="72"/>
      <c r="B952" s="72"/>
      <c r="C952" s="72"/>
      <c r="D952" s="84"/>
      <c r="E952" s="72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</row>
    <row r="953">
      <c r="A953" s="72"/>
      <c r="B953" s="72"/>
      <c r="C953" s="72"/>
      <c r="D953" s="84"/>
      <c r="E953" s="72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</row>
    <row r="954">
      <c r="A954" s="72"/>
      <c r="B954" s="72"/>
      <c r="C954" s="72"/>
      <c r="D954" s="84"/>
      <c r="E954" s="72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</row>
    <row r="955">
      <c r="A955" s="72"/>
      <c r="B955" s="72"/>
      <c r="C955" s="72"/>
      <c r="D955" s="84"/>
      <c r="E955" s="72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</row>
    <row r="956">
      <c r="A956" s="72"/>
      <c r="B956" s="72"/>
      <c r="C956" s="72"/>
      <c r="D956" s="84"/>
      <c r="E956" s="72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</row>
    <row r="957">
      <c r="A957" s="72"/>
      <c r="B957" s="72"/>
      <c r="C957" s="72"/>
      <c r="D957" s="84"/>
      <c r="E957" s="72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</row>
    <row r="958">
      <c r="A958" s="72"/>
      <c r="B958" s="72"/>
      <c r="C958" s="72"/>
      <c r="D958" s="84"/>
      <c r="E958" s="72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</row>
    <row r="959">
      <c r="A959" s="72"/>
      <c r="B959" s="72"/>
      <c r="C959" s="72"/>
      <c r="D959" s="84"/>
      <c r="E959" s="72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</row>
    <row r="960">
      <c r="A960" s="72"/>
      <c r="B960" s="72"/>
      <c r="C960" s="72"/>
      <c r="D960" s="84"/>
      <c r="E960" s="72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</row>
    <row r="961">
      <c r="A961" s="72"/>
      <c r="B961" s="72"/>
      <c r="C961" s="72"/>
      <c r="D961" s="84"/>
      <c r="E961" s="72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</row>
    <row r="962">
      <c r="A962" s="72"/>
      <c r="B962" s="72"/>
      <c r="C962" s="72"/>
      <c r="D962" s="84"/>
      <c r="E962" s="72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</row>
    <row r="963">
      <c r="A963" s="72"/>
      <c r="B963" s="72"/>
      <c r="C963" s="72"/>
      <c r="D963" s="84"/>
      <c r="E963" s="72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</row>
    <row r="964">
      <c r="A964" s="72"/>
      <c r="B964" s="72"/>
      <c r="C964" s="72"/>
      <c r="D964" s="84"/>
      <c r="E964" s="72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</row>
    <row r="965">
      <c r="A965" s="72"/>
      <c r="B965" s="72"/>
      <c r="C965" s="72"/>
      <c r="D965" s="84"/>
      <c r="E965" s="72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</row>
    <row r="966">
      <c r="A966" s="72"/>
      <c r="B966" s="72"/>
      <c r="C966" s="72"/>
      <c r="D966" s="84"/>
      <c r="E966" s="72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</row>
    <row r="967">
      <c r="A967" s="72"/>
      <c r="B967" s="72"/>
      <c r="C967" s="72"/>
      <c r="D967" s="84"/>
      <c r="E967" s="72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</row>
    <row r="968">
      <c r="A968" s="72"/>
      <c r="B968" s="72"/>
      <c r="C968" s="72"/>
      <c r="D968" s="84"/>
      <c r="E968" s="72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</row>
    <row r="969">
      <c r="A969" s="72"/>
      <c r="B969" s="72"/>
      <c r="C969" s="72"/>
      <c r="D969" s="84"/>
      <c r="E969" s="72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</row>
    <row r="970">
      <c r="A970" s="72"/>
      <c r="B970" s="72"/>
      <c r="C970" s="72"/>
      <c r="D970" s="84"/>
      <c r="E970" s="72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</row>
    <row r="971">
      <c r="A971" s="72"/>
      <c r="B971" s="72"/>
      <c r="C971" s="72"/>
      <c r="D971" s="84"/>
      <c r="E971" s="72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</row>
    <row r="972">
      <c r="A972" s="72"/>
      <c r="B972" s="72"/>
      <c r="C972" s="72"/>
      <c r="D972" s="84"/>
      <c r="E972" s="72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</row>
    <row r="973">
      <c r="A973" s="72"/>
      <c r="B973" s="72"/>
      <c r="C973" s="72"/>
      <c r="D973" s="84"/>
      <c r="E973" s="72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</row>
    <row r="974">
      <c r="A974" s="72"/>
      <c r="B974" s="72"/>
      <c r="C974" s="72"/>
      <c r="D974" s="84"/>
      <c r="E974" s="72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</row>
    <row r="975">
      <c r="A975" s="72"/>
      <c r="B975" s="72"/>
      <c r="C975" s="72"/>
      <c r="D975" s="84"/>
      <c r="E975" s="72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</row>
    <row r="976">
      <c r="A976" s="72"/>
      <c r="B976" s="72"/>
      <c r="C976" s="72"/>
      <c r="D976" s="84"/>
      <c r="E976" s="72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</row>
    <row r="977">
      <c r="A977" s="72"/>
      <c r="B977" s="72"/>
      <c r="C977" s="72"/>
      <c r="D977" s="84"/>
      <c r="E977" s="72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</row>
    <row r="978">
      <c r="A978" s="72"/>
      <c r="B978" s="72"/>
      <c r="C978" s="72"/>
      <c r="D978" s="84"/>
      <c r="E978" s="72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</row>
    <row r="979">
      <c r="A979" s="72"/>
      <c r="B979" s="72"/>
      <c r="C979" s="72"/>
      <c r="D979" s="84"/>
      <c r="E979" s="72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</row>
    <row r="980">
      <c r="A980" s="72"/>
      <c r="B980" s="72"/>
      <c r="C980" s="72"/>
      <c r="D980" s="84"/>
      <c r="E980" s="72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</row>
    <row r="981">
      <c r="A981" s="72"/>
      <c r="B981" s="72"/>
      <c r="C981" s="72"/>
      <c r="D981" s="84"/>
      <c r="E981" s="72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</row>
    <row r="982">
      <c r="A982" s="72"/>
      <c r="B982" s="72"/>
      <c r="C982" s="72"/>
      <c r="D982" s="84"/>
      <c r="E982" s="72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</row>
    <row r="983">
      <c r="A983" s="72"/>
      <c r="B983" s="72"/>
      <c r="C983" s="72"/>
      <c r="D983" s="84"/>
      <c r="E983" s="72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</row>
    <row r="984">
      <c r="A984" s="72"/>
      <c r="B984" s="72"/>
      <c r="C984" s="72"/>
      <c r="D984" s="84"/>
      <c r="E984" s="72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</row>
    <row r="985">
      <c r="A985" s="72"/>
      <c r="B985" s="72"/>
      <c r="C985" s="72"/>
      <c r="D985" s="84"/>
      <c r="E985" s="72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</row>
    <row r="986">
      <c r="A986" s="72"/>
      <c r="B986" s="72"/>
      <c r="C986" s="72"/>
      <c r="D986" s="84"/>
      <c r="E986" s="72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</row>
    <row r="987">
      <c r="A987" s="72"/>
      <c r="B987" s="72"/>
      <c r="C987" s="72"/>
      <c r="D987" s="84"/>
      <c r="E987" s="72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</row>
    <row r="988">
      <c r="A988" s="72"/>
      <c r="B988" s="72"/>
      <c r="C988" s="72"/>
      <c r="D988" s="84"/>
      <c r="E988" s="72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</row>
    <row r="989">
      <c r="A989" s="72"/>
      <c r="B989" s="72"/>
      <c r="C989" s="72"/>
      <c r="D989" s="84"/>
      <c r="E989" s="72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</row>
    <row r="990">
      <c r="A990" s="72"/>
      <c r="B990" s="72"/>
      <c r="C990" s="72"/>
      <c r="D990" s="84"/>
      <c r="E990" s="72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</row>
    <row r="991">
      <c r="A991" s="72"/>
      <c r="B991" s="72"/>
      <c r="C991" s="72"/>
      <c r="D991" s="84"/>
      <c r="E991" s="72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</row>
    <row r="992">
      <c r="A992" s="72"/>
      <c r="B992" s="72"/>
      <c r="C992" s="72"/>
      <c r="D992" s="84"/>
      <c r="E992" s="72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</row>
    <row r="993">
      <c r="A993" s="72"/>
      <c r="B993" s="72"/>
      <c r="C993" s="72"/>
      <c r="D993" s="84"/>
      <c r="E993" s="72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</row>
    <row r="994">
      <c r="A994" s="72"/>
      <c r="B994" s="72"/>
      <c r="C994" s="72"/>
      <c r="D994" s="84"/>
      <c r="E994" s="72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</row>
    <row r="995">
      <c r="A995" s="72"/>
      <c r="B995" s="72"/>
      <c r="C995" s="72"/>
      <c r="D995" s="84"/>
      <c r="E995" s="72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</row>
    <row r="996">
      <c r="A996" s="72"/>
      <c r="B996" s="72"/>
      <c r="C996" s="72"/>
      <c r="D996" s="84"/>
      <c r="E996" s="72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</row>
  </sheetData>
  <autoFilter ref="$A$3:$BT$111"/>
  <customSheetViews>
    <customSheetView guid="{F87EEDFB-3480-485C-8442-4D2F0199C10B}" filter="1" showAutoFilter="1">
      <autoFilter ref="$B$3:$BT$125">
        <filterColumn colId="57">
          <filters>
            <filter val="D"/>
          </filters>
        </filterColumn>
      </autoFilter>
    </customSheetView>
    <customSheetView guid="{988808EA-12CE-42BA-93B7-8E7B51A3CACD}" filter="1" showAutoFilter="1">
      <autoFilter ref="$A$3:$BT$113"/>
    </customSheetView>
    <customSheetView guid="{699425E1-8284-4EE9-9DE5-3120653220CE}" filter="1" showAutoFilter="1">
      <autoFilter ref="$A$3:$BT$49"/>
    </customSheetView>
  </customSheetViews>
  <mergeCells count="2">
    <mergeCell ref="BN1:BN2"/>
    <mergeCell ref="BO1:BO2"/>
  </mergeCells>
  <conditionalFormatting sqref="A1:BT2 F4:BM125 BN54:BN55 BN114:BT115">
    <cfRule type="containsText" dxfId="0" priority="1" operator="containsText" text="Sun">
      <formula>NOT(ISERROR(SEARCH(("Sun"),(A1))))</formula>
    </cfRule>
  </conditionalFormatting>
  <conditionalFormatting sqref="F1:BL1">
    <cfRule type="timePeriod" dxfId="1" priority="2" timePeriod="today"/>
  </conditionalFormatting>
  <conditionalFormatting sqref="F1:BL1">
    <cfRule type="expression" dxfId="2" priority="3">
      <formula>F1=46023.0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 outlineLevelRow="1"/>
  <cols>
    <col customWidth="1" min="1" max="1" width="4.13"/>
    <col customWidth="1" min="2" max="2" width="6.88"/>
    <col customWidth="1" min="3" max="3" width="24.75"/>
    <col customWidth="1" hidden="1" min="4" max="4" width="18.0"/>
    <col customWidth="1" min="5" max="5" width="17.13"/>
    <col customWidth="1" hidden="1" min="6" max="6" width="11.25"/>
    <col customWidth="1" min="7" max="59" width="4.75"/>
  </cols>
  <sheetData>
    <row r="1">
      <c r="A1" s="2"/>
      <c r="B1" s="1"/>
      <c r="C1" s="3"/>
      <c r="D1" s="3"/>
      <c r="E1" s="4"/>
      <c r="F1" s="4"/>
      <c r="G1" s="6">
        <v>46106.0</v>
      </c>
      <c r="H1" s="6">
        <v>46107.0</v>
      </c>
      <c r="I1" s="6">
        <v>46108.0</v>
      </c>
      <c r="J1" s="6">
        <v>46109.0</v>
      </c>
      <c r="K1" s="6">
        <v>46110.0</v>
      </c>
      <c r="L1" s="6">
        <v>46111.0</v>
      </c>
      <c r="M1" s="6">
        <v>46112.0</v>
      </c>
      <c r="N1" s="6">
        <v>46113.0</v>
      </c>
      <c r="O1" s="6">
        <v>46114.0</v>
      </c>
      <c r="P1" s="6">
        <v>46115.0</v>
      </c>
      <c r="Q1" s="6">
        <v>46116.0</v>
      </c>
      <c r="R1" s="6">
        <v>46117.0</v>
      </c>
      <c r="S1" s="6">
        <v>46118.0</v>
      </c>
      <c r="T1" s="6">
        <v>46119.0</v>
      </c>
      <c r="U1" s="6">
        <v>46120.0</v>
      </c>
      <c r="V1" s="6">
        <v>46121.0</v>
      </c>
      <c r="W1" s="6">
        <v>46122.0</v>
      </c>
      <c r="X1" s="6">
        <v>46123.0</v>
      </c>
      <c r="Y1" s="6">
        <v>46124.0</v>
      </c>
      <c r="Z1" s="6">
        <v>46125.0</v>
      </c>
      <c r="AA1" s="6">
        <v>46126.0</v>
      </c>
      <c r="AB1" s="6">
        <v>46127.0</v>
      </c>
      <c r="AC1" s="6">
        <v>46128.0</v>
      </c>
      <c r="AD1" s="6">
        <v>46129.0</v>
      </c>
      <c r="AE1" s="6">
        <v>46130.0</v>
      </c>
      <c r="AF1" s="6">
        <v>46131.0</v>
      </c>
      <c r="AG1" s="6">
        <v>46132.0</v>
      </c>
      <c r="AH1" s="6">
        <v>46133.0</v>
      </c>
      <c r="AI1" s="6">
        <v>46134.0</v>
      </c>
      <c r="AJ1" s="6">
        <v>46135.0</v>
      </c>
      <c r="AK1" s="6">
        <v>46136.0</v>
      </c>
      <c r="AL1" s="6">
        <v>46137.0</v>
      </c>
      <c r="AM1" s="7">
        <v>46138.0</v>
      </c>
      <c r="AN1" s="6">
        <v>46139.0</v>
      </c>
      <c r="AO1" s="6">
        <v>46140.0</v>
      </c>
      <c r="AP1" s="6">
        <v>46141.0</v>
      </c>
      <c r="AQ1" s="7">
        <v>46142.0</v>
      </c>
      <c r="AR1" s="7">
        <v>46143.0</v>
      </c>
      <c r="AS1" s="6">
        <v>46144.0</v>
      </c>
      <c r="AT1" s="6">
        <v>46145.0</v>
      </c>
      <c r="AU1" s="6">
        <v>46146.0</v>
      </c>
      <c r="AV1" s="6">
        <v>46147.0</v>
      </c>
      <c r="AW1" s="6">
        <v>46148.0</v>
      </c>
      <c r="AX1" s="6">
        <v>46149.0</v>
      </c>
      <c r="AY1" s="6">
        <v>46150.0</v>
      </c>
      <c r="AZ1" s="8"/>
      <c r="BA1" s="9" t="s">
        <v>4</v>
      </c>
      <c r="BB1" s="3" t="s">
        <v>5</v>
      </c>
      <c r="BC1" s="3" t="s">
        <v>6</v>
      </c>
      <c r="BD1" s="3" t="s">
        <v>7</v>
      </c>
      <c r="BE1" s="3" t="s">
        <v>8</v>
      </c>
      <c r="BF1" s="3" t="s">
        <v>9</v>
      </c>
      <c r="BG1" s="1" t="s">
        <v>10</v>
      </c>
    </row>
    <row r="2">
      <c r="A2" s="1" t="s">
        <v>0</v>
      </c>
      <c r="B2" s="2" t="s">
        <v>11</v>
      </c>
      <c r="C2" s="3" t="s">
        <v>2</v>
      </c>
      <c r="D2" s="10"/>
      <c r="E2" s="4" t="s">
        <v>3</v>
      </c>
      <c r="F2" s="118" t="s">
        <v>173</v>
      </c>
      <c r="G2" s="13" t="str">
        <f t="shared" ref="G2:AY2" si="1">CHOOSE(WEEKDAY(G1),"Sun","Mon","Tue","Wed","Thu","Fri","Sat")</f>
        <v>Wed</v>
      </c>
      <c r="H2" s="13" t="str">
        <f t="shared" si="1"/>
        <v>Thu</v>
      </c>
      <c r="I2" s="13" t="str">
        <f t="shared" si="1"/>
        <v>Fri</v>
      </c>
      <c r="J2" s="13" t="str">
        <f t="shared" si="1"/>
        <v>Sat</v>
      </c>
      <c r="K2" s="13" t="str">
        <f t="shared" si="1"/>
        <v>Sun</v>
      </c>
      <c r="L2" s="13" t="str">
        <f t="shared" si="1"/>
        <v>Mon</v>
      </c>
      <c r="M2" s="13" t="str">
        <f t="shared" si="1"/>
        <v>Tue</v>
      </c>
      <c r="N2" s="13" t="str">
        <f t="shared" si="1"/>
        <v>Wed</v>
      </c>
      <c r="O2" s="13" t="str">
        <f t="shared" si="1"/>
        <v>Thu</v>
      </c>
      <c r="P2" s="13" t="str">
        <f t="shared" si="1"/>
        <v>Fri</v>
      </c>
      <c r="Q2" s="13" t="str">
        <f t="shared" si="1"/>
        <v>Sat</v>
      </c>
      <c r="R2" s="13" t="str">
        <f t="shared" si="1"/>
        <v>Sun</v>
      </c>
      <c r="S2" s="13" t="str">
        <f t="shared" si="1"/>
        <v>Mon</v>
      </c>
      <c r="T2" s="13" t="str">
        <f t="shared" si="1"/>
        <v>Tue</v>
      </c>
      <c r="U2" s="13" t="str">
        <f t="shared" si="1"/>
        <v>Wed</v>
      </c>
      <c r="V2" s="13" t="str">
        <f t="shared" si="1"/>
        <v>Thu</v>
      </c>
      <c r="W2" s="13" t="str">
        <f t="shared" si="1"/>
        <v>Fri</v>
      </c>
      <c r="X2" s="13" t="str">
        <f t="shared" si="1"/>
        <v>Sat</v>
      </c>
      <c r="Y2" s="13" t="str">
        <f t="shared" si="1"/>
        <v>Sun</v>
      </c>
      <c r="Z2" s="13" t="str">
        <f t="shared" si="1"/>
        <v>Mon</v>
      </c>
      <c r="AA2" s="13" t="str">
        <f t="shared" si="1"/>
        <v>Tue</v>
      </c>
      <c r="AB2" s="13" t="str">
        <f t="shared" si="1"/>
        <v>Wed</v>
      </c>
      <c r="AC2" s="13" t="str">
        <f t="shared" si="1"/>
        <v>Thu</v>
      </c>
      <c r="AD2" s="13" t="str">
        <f t="shared" si="1"/>
        <v>Fri</v>
      </c>
      <c r="AE2" s="13" t="str">
        <f t="shared" si="1"/>
        <v>Sat</v>
      </c>
      <c r="AF2" s="13" t="str">
        <f t="shared" si="1"/>
        <v>Sun</v>
      </c>
      <c r="AG2" s="13" t="str">
        <f t="shared" si="1"/>
        <v>Mon</v>
      </c>
      <c r="AH2" s="13" t="str">
        <f t="shared" si="1"/>
        <v>Tue</v>
      </c>
      <c r="AI2" s="13" t="str">
        <f t="shared" si="1"/>
        <v>Wed</v>
      </c>
      <c r="AJ2" s="13" t="str">
        <f t="shared" si="1"/>
        <v>Thu</v>
      </c>
      <c r="AK2" s="13" t="str">
        <f t="shared" si="1"/>
        <v>Fri</v>
      </c>
      <c r="AL2" s="13" t="str">
        <f t="shared" si="1"/>
        <v>Sat</v>
      </c>
      <c r="AM2" s="13" t="str">
        <f t="shared" si="1"/>
        <v>Sun</v>
      </c>
      <c r="AN2" s="13" t="str">
        <f t="shared" si="1"/>
        <v>Mon</v>
      </c>
      <c r="AO2" s="13" t="str">
        <f t="shared" si="1"/>
        <v>Tue</v>
      </c>
      <c r="AP2" s="13" t="str">
        <f t="shared" si="1"/>
        <v>Wed</v>
      </c>
      <c r="AQ2" s="13" t="str">
        <f t="shared" si="1"/>
        <v>Thu</v>
      </c>
      <c r="AR2" s="13" t="str">
        <f t="shared" si="1"/>
        <v>Fri</v>
      </c>
      <c r="AS2" s="13" t="str">
        <f t="shared" si="1"/>
        <v>Sat</v>
      </c>
      <c r="AT2" s="13" t="str">
        <f t="shared" si="1"/>
        <v>Sun</v>
      </c>
      <c r="AU2" s="13" t="str">
        <f t="shared" si="1"/>
        <v>Mon</v>
      </c>
      <c r="AV2" s="13" t="str">
        <f t="shared" si="1"/>
        <v>Tue</v>
      </c>
      <c r="AW2" s="13" t="str">
        <f t="shared" si="1"/>
        <v>Wed</v>
      </c>
      <c r="AX2" s="13" t="str">
        <f t="shared" si="1"/>
        <v>Thu</v>
      </c>
      <c r="AY2" s="13" t="str">
        <f t="shared" si="1"/>
        <v>Fri</v>
      </c>
      <c r="AZ2" s="8"/>
      <c r="BA2" s="14"/>
      <c r="BB2" s="14"/>
      <c r="BC2" s="15"/>
      <c r="BD2" s="15"/>
      <c r="BE2" s="15"/>
      <c r="BF2" s="15"/>
      <c r="BG2" s="16"/>
    </row>
    <row r="3">
      <c r="A3" s="119"/>
      <c r="B3" s="120"/>
      <c r="C3" s="22"/>
      <c r="D3" s="22"/>
      <c r="E3" s="120"/>
      <c r="F3" s="120"/>
      <c r="G3" s="21">
        <f t="shared" ref="G3:AY3" si="2">COUNTIF(G24:G122,"&lt;&gt;0")</f>
        <v>95</v>
      </c>
      <c r="H3" s="21">
        <f t="shared" si="2"/>
        <v>95</v>
      </c>
      <c r="I3" s="21">
        <f t="shared" si="2"/>
        <v>95</v>
      </c>
      <c r="J3" s="21">
        <f t="shared" si="2"/>
        <v>56</v>
      </c>
      <c r="K3" s="21">
        <f t="shared" si="2"/>
        <v>47</v>
      </c>
      <c r="L3" s="21">
        <f t="shared" si="2"/>
        <v>87</v>
      </c>
      <c r="M3" s="21">
        <f t="shared" si="2"/>
        <v>95</v>
      </c>
      <c r="N3" s="21">
        <f t="shared" si="2"/>
        <v>95</v>
      </c>
      <c r="O3" s="21">
        <f t="shared" si="2"/>
        <v>95</v>
      </c>
      <c r="P3" s="21">
        <f t="shared" si="2"/>
        <v>95</v>
      </c>
      <c r="Q3" s="21">
        <f t="shared" si="2"/>
        <v>54</v>
      </c>
      <c r="R3" s="21">
        <f t="shared" si="2"/>
        <v>45</v>
      </c>
      <c r="S3" s="21">
        <f t="shared" si="2"/>
        <v>90</v>
      </c>
      <c r="T3" s="21">
        <f t="shared" si="2"/>
        <v>94</v>
      </c>
      <c r="U3" s="21">
        <f t="shared" si="2"/>
        <v>94</v>
      </c>
      <c r="V3" s="21">
        <f t="shared" si="2"/>
        <v>94</v>
      </c>
      <c r="W3" s="21">
        <f t="shared" si="2"/>
        <v>94</v>
      </c>
      <c r="X3" s="21">
        <f t="shared" si="2"/>
        <v>60</v>
      </c>
      <c r="Y3" s="21">
        <f t="shared" si="2"/>
        <v>44</v>
      </c>
      <c r="Z3" s="21">
        <f t="shared" si="2"/>
        <v>82</v>
      </c>
      <c r="AA3" s="21">
        <f t="shared" si="2"/>
        <v>93</v>
      </c>
      <c r="AB3" s="21">
        <f t="shared" si="2"/>
        <v>93</v>
      </c>
      <c r="AC3" s="21">
        <f t="shared" si="2"/>
        <v>93</v>
      </c>
      <c r="AD3" s="21">
        <f t="shared" si="2"/>
        <v>93</v>
      </c>
      <c r="AE3" s="21">
        <f t="shared" si="2"/>
        <v>57</v>
      </c>
      <c r="AF3" s="21">
        <f t="shared" si="2"/>
        <v>51</v>
      </c>
      <c r="AG3" s="21">
        <f t="shared" si="2"/>
        <v>78</v>
      </c>
      <c r="AH3" s="21">
        <f t="shared" si="2"/>
        <v>93</v>
      </c>
      <c r="AI3" s="21">
        <f t="shared" si="2"/>
        <v>93</v>
      </c>
      <c r="AJ3" s="21">
        <f t="shared" si="2"/>
        <v>93</v>
      </c>
      <c r="AK3" s="21">
        <f t="shared" si="2"/>
        <v>93</v>
      </c>
      <c r="AL3" s="21">
        <f t="shared" si="2"/>
        <v>64</v>
      </c>
      <c r="AM3" s="21">
        <f t="shared" si="2"/>
        <v>46</v>
      </c>
      <c r="AN3" s="21">
        <f t="shared" si="2"/>
        <v>76</v>
      </c>
      <c r="AO3" s="21">
        <f t="shared" si="2"/>
        <v>93</v>
      </c>
      <c r="AP3" s="21">
        <f t="shared" si="2"/>
        <v>93</v>
      </c>
      <c r="AQ3" s="21">
        <f t="shared" si="2"/>
        <v>93</v>
      </c>
      <c r="AR3" s="21">
        <f t="shared" si="2"/>
        <v>93</v>
      </c>
      <c r="AS3" s="21">
        <f t="shared" si="2"/>
        <v>61</v>
      </c>
      <c r="AT3" s="21">
        <f t="shared" si="2"/>
        <v>51</v>
      </c>
      <c r="AU3" s="21">
        <f t="shared" si="2"/>
        <v>74</v>
      </c>
      <c r="AV3" s="21">
        <f t="shared" si="2"/>
        <v>93</v>
      </c>
      <c r="AW3" s="21">
        <f t="shared" si="2"/>
        <v>93</v>
      </c>
      <c r="AX3" s="21">
        <f t="shared" si="2"/>
        <v>93</v>
      </c>
      <c r="AY3" s="21">
        <f t="shared" si="2"/>
        <v>93</v>
      </c>
      <c r="AZ3" s="22"/>
      <c r="BA3" s="22"/>
      <c r="BB3" s="22"/>
      <c r="BC3" s="22"/>
      <c r="BD3" s="22"/>
      <c r="BE3" s="22"/>
      <c r="BF3" s="22"/>
      <c r="BG3" s="22"/>
    </row>
    <row r="4">
      <c r="A4" s="27">
        <v>1.0</v>
      </c>
      <c r="B4" s="25" t="s">
        <v>174</v>
      </c>
      <c r="C4" s="26" t="s">
        <v>48</v>
      </c>
      <c r="D4" s="26" t="s">
        <v>175</v>
      </c>
      <c r="E4" s="27" t="s">
        <v>14</v>
      </c>
      <c r="F4" s="121">
        <v>0.0</v>
      </c>
      <c r="G4" s="38" t="s">
        <v>10</v>
      </c>
      <c r="H4" s="38" t="s">
        <v>10</v>
      </c>
      <c r="I4" s="38" t="s">
        <v>10</v>
      </c>
      <c r="J4" s="38" t="s">
        <v>10</v>
      </c>
      <c r="K4" s="29">
        <v>0.0</v>
      </c>
      <c r="L4" s="38" t="s">
        <v>10</v>
      </c>
      <c r="M4" s="38" t="s">
        <v>10</v>
      </c>
      <c r="N4" s="38" t="s">
        <v>10</v>
      </c>
      <c r="O4" s="38" t="s">
        <v>10</v>
      </c>
      <c r="P4" s="38" t="s">
        <v>10</v>
      </c>
      <c r="Q4" s="29">
        <v>0.0</v>
      </c>
      <c r="R4" s="33" t="s">
        <v>9</v>
      </c>
      <c r="S4" s="33" t="s">
        <v>9</v>
      </c>
      <c r="T4" s="33" t="s">
        <v>9</v>
      </c>
      <c r="U4" s="33" t="s">
        <v>9</v>
      </c>
      <c r="V4" s="33" t="s">
        <v>9</v>
      </c>
      <c r="W4" s="33" t="s">
        <v>9</v>
      </c>
      <c r="X4" s="33" t="s">
        <v>9</v>
      </c>
      <c r="Y4" s="29">
        <v>0.0</v>
      </c>
      <c r="Z4" s="33" t="s">
        <v>9</v>
      </c>
      <c r="AA4" s="33" t="s">
        <v>9</v>
      </c>
      <c r="AB4" s="33" t="s">
        <v>9</v>
      </c>
      <c r="AC4" s="33" t="s">
        <v>9</v>
      </c>
      <c r="AD4" s="33" t="s">
        <v>9</v>
      </c>
      <c r="AE4" s="33" t="s">
        <v>9</v>
      </c>
      <c r="AF4" s="33" t="s">
        <v>9</v>
      </c>
      <c r="AG4" s="29">
        <v>0.0</v>
      </c>
      <c r="AH4" s="33" t="s">
        <v>9</v>
      </c>
      <c r="AI4" s="33" t="s">
        <v>9</v>
      </c>
      <c r="AJ4" s="34" t="s">
        <v>9</v>
      </c>
      <c r="AK4" s="34" t="s">
        <v>9</v>
      </c>
      <c r="AL4" s="34" t="s">
        <v>9</v>
      </c>
      <c r="AM4" s="29">
        <v>0.0</v>
      </c>
      <c r="AN4" s="34" t="s">
        <v>9</v>
      </c>
      <c r="AO4" s="34" t="s">
        <v>9</v>
      </c>
      <c r="AP4" s="34" t="s">
        <v>9</v>
      </c>
      <c r="AQ4" s="34" t="s">
        <v>9</v>
      </c>
      <c r="AR4" s="34" t="s">
        <v>9</v>
      </c>
      <c r="AS4" s="34" t="s">
        <v>9</v>
      </c>
      <c r="AT4" s="34" t="s">
        <v>9</v>
      </c>
      <c r="AU4" s="29">
        <v>0.0</v>
      </c>
      <c r="AV4" s="34" t="s">
        <v>9</v>
      </c>
      <c r="AW4" s="34" t="s">
        <v>9</v>
      </c>
      <c r="AX4" s="34" t="s">
        <v>9</v>
      </c>
      <c r="AY4" s="34" t="s">
        <v>9</v>
      </c>
      <c r="AZ4" s="8"/>
      <c r="BA4" s="37">
        <f t="shared" ref="BA4:BA122" si="4">SUM(BC4:BG4)</f>
        <v>39</v>
      </c>
      <c r="BB4" s="37">
        <f t="shared" ref="BB4:BB122" si="5">COUNTIF($G4:$AZ4,"0")</f>
        <v>6</v>
      </c>
      <c r="BC4" s="37">
        <f t="shared" ref="BC4:BG4" si="3">COUNTIF($G4:$AZ4,BC$1)</f>
        <v>0</v>
      </c>
      <c r="BD4" s="37">
        <f t="shared" si="3"/>
        <v>0</v>
      </c>
      <c r="BE4" s="37">
        <f t="shared" si="3"/>
        <v>0</v>
      </c>
      <c r="BF4" s="37">
        <f t="shared" si="3"/>
        <v>30</v>
      </c>
      <c r="BG4" s="37">
        <f t="shared" si="3"/>
        <v>9</v>
      </c>
    </row>
    <row r="5">
      <c r="A5" s="27">
        <v>2.0</v>
      </c>
      <c r="B5" s="25" t="s">
        <v>174</v>
      </c>
      <c r="C5" s="26" t="s">
        <v>49</v>
      </c>
      <c r="D5" s="26" t="s">
        <v>176</v>
      </c>
      <c r="E5" s="27" t="s">
        <v>14</v>
      </c>
      <c r="F5" s="121">
        <v>0.0</v>
      </c>
      <c r="G5" s="38" t="s">
        <v>10</v>
      </c>
      <c r="H5" s="38" t="s">
        <v>10</v>
      </c>
      <c r="I5" s="38" t="s">
        <v>10</v>
      </c>
      <c r="J5" s="38" t="s">
        <v>10</v>
      </c>
      <c r="K5" s="29">
        <v>0.0</v>
      </c>
      <c r="L5" s="38" t="s">
        <v>10</v>
      </c>
      <c r="M5" s="38" t="s">
        <v>10</v>
      </c>
      <c r="N5" s="38" t="s">
        <v>10</v>
      </c>
      <c r="O5" s="38" t="s">
        <v>10</v>
      </c>
      <c r="P5" s="38" t="s">
        <v>10</v>
      </c>
      <c r="Q5" s="29">
        <v>0.0</v>
      </c>
      <c r="R5" s="33" t="s">
        <v>9</v>
      </c>
      <c r="S5" s="33" t="s">
        <v>9</v>
      </c>
      <c r="T5" s="33" t="s">
        <v>9</v>
      </c>
      <c r="U5" s="33" t="s">
        <v>9</v>
      </c>
      <c r="V5" s="33" t="s">
        <v>9</v>
      </c>
      <c r="W5" s="33" t="s">
        <v>9</v>
      </c>
      <c r="X5" s="33" t="s">
        <v>9</v>
      </c>
      <c r="Y5" s="29">
        <v>0.0</v>
      </c>
      <c r="Z5" s="33" t="s">
        <v>9</v>
      </c>
      <c r="AA5" s="33" t="s">
        <v>9</v>
      </c>
      <c r="AB5" s="33" t="s">
        <v>9</v>
      </c>
      <c r="AC5" s="33" t="s">
        <v>9</v>
      </c>
      <c r="AD5" s="33" t="s">
        <v>9</v>
      </c>
      <c r="AE5" s="33" t="s">
        <v>9</v>
      </c>
      <c r="AF5" s="33" t="s">
        <v>9</v>
      </c>
      <c r="AG5" s="29">
        <v>0.0</v>
      </c>
      <c r="AH5" s="33" t="s">
        <v>9</v>
      </c>
      <c r="AI5" s="33" t="s">
        <v>9</v>
      </c>
      <c r="AJ5" s="34" t="s">
        <v>9</v>
      </c>
      <c r="AK5" s="34" t="s">
        <v>9</v>
      </c>
      <c r="AL5" s="34" t="s">
        <v>9</v>
      </c>
      <c r="AM5" s="29">
        <v>0.0</v>
      </c>
      <c r="AN5" s="34" t="s">
        <v>9</v>
      </c>
      <c r="AO5" s="34" t="s">
        <v>9</v>
      </c>
      <c r="AP5" s="34" t="s">
        <v>9</v>
      </c>
      <c r="AQ5" s="34" t="s">
        <v>9</v>
      </c>
      <c r="AR5" s="34" t="s">
        <v>9</v>
      </c>
      <c r="AS5" s="34" t="s">
        <v>9</v>
      </c>
      <c r="AT5" s="34" t="s">
        <v>9</v>
      </c>
      <c r="AU5" s="29">
        <v>0.0</v>
      </c>
      <c r="AV5" s="34" t="s">
        <v>9</v>
      </c>
      <c r="AW5" s="34" t="s">
        <v>9</v>
      </c>
      <c r="AX5" s="34" t="s">
        <v>9</v>
      </c>
      <c r="AY5" s="34" t="s">
        <v>9</v>
      </c>
      <c r="AZ5" s="8"/>
      <c r="BA5" s="37">
        <f t="shared" si="4"/>
        <v>39</v>
      </c>
      <c r="BB5" s="37">
        <f t="shared" si="5"/>
        <v>6</v>
      </c>
      <c r="BC5" s="37">
        <f t="shared" ref="BC5:BG5" si="6">COUNTIF($G5:$AZ5,BC$1)</f>
        <v>0</v>
      </c>
      <c r="BD5" s="37">
        <f t="shared" si="6"/>
        <v>0</v>
      </c>
      <c r="BE5" s="37">
        <f t="shared" si="6"/>
        <v>0</v>
      </c>
      <c r="BF5" s="37">
        <f t="shared" si="6"/>
        <v>30</v>
      </c>
      <c r="BG5" s="37">
        <f t="shared" si="6"/>
        <v>9</v>
      </c>
    </row>
    <row r="6">
      <c r="A6" s="27">
        <v>3.0</v>
      </c>
      <c r="B6" s="25" t="s">
        <v>174</v>
      </c>
      <c r="C6" s="26" t="s">
        <v>51</v>
      </c>
      <c r="D6" s="26" t="s">
        <v>177</v>
      </c>
      <c r="E6" s="27" t="s">
        <v>14</v>
      </c>
      <c r="F6" s="121">
        <v>0.0</v>
      </c>
      <c r="G6" s="38" t="s">
        <v>10</v>
      </c>
      <c r="H6" s="38" t="s">
        <v>10</v>
      </c>
      <c r="I6" s="38" t="s">
        <v>10</v>
      </c>
      <c r="J6" s="38" t="s">
        <v>10</v>
      </c>
      <c r="K6" s="29">
        <v>0.0</v>
      </c>
      <c r="L6" s="38" t="s">
        <v>10</v>
      </c>
      <c r="M6" s="38" t="s">
        <v>10</v>
      </c>
      <c r="N6" s="38" t="s">
        <v>10</v>
      </c>
      <c r="O6" s="38" t="s">
        <v>10</v>
      </c>
      <c r="P6" s="38" t="s">
        <v>10</v>
      </c>
      <c r="Q6" s="29">
        <v>0.0</v>
      </c>
      <c r="R6" s="33" t="s">
        <v>9</v>
      </c>
      <c r="S6" s="33" t="s">
        <v>9</v>
      </c>
      <c r="T6" s="33" t="s">
        <v>9</v>
      </c>
      <c r="U6" s="33" t="s">
        <v>9</v>
      </c>
      <c r="V6" s="33" t="s">
        <v>9</v>
      </c>
      <c r="W6" s="33" t="s">
        <v>9</v>
      </c>
      <c r="X6" s="33" t="s">
        <v>9</v>
      </c>
      <c r="Y6" s="29">
        <v>0.0</v>
      </c>
      <c r="Z6" s="33" t="s">
        <v>9</v>
      </c>
      <c r="AA6" s="33" t="s">
        <v>9</v>
      </c>
      <c r="AB6" s="33" t="s">
        <v>9</v>
      </c>
      <c r="AC6" s="33" t="s">
        <v>9</v>
      </c>
      <c r="AD6" s="33" t="s">
        <v>9</v>
      </c>
      <c r="AE6" s="33" t="s">
        <v>9</v>
      </c>
      <c r="AF6" s="33" t="s">
        <v>9</v>
      </c>
      <c r="AG6" s="29">
        <v>0.0</v>
      </c>
      <c r="AH6" s="33" t="s">
        <v>9</v>
      </c>
      <c r="AI6" s="33" t="s">
        <v>9</v>
      </c>
      <c r="AJ6" s="34" t="s">
        <v>9</v>
      </c>
      <c r="AK6" s="34" t="s">
        <v>9</v>
      </c>
      <c r="AL6" s="34" t="s">
        <v>9</v>
      </c>
      <c r="AM6" s="29">
        <v>0.0</v>
      </c>
      <c r="AN6" s="34" t="s">
        <v>9</v>
      </c>
      <c r="AO6" s="34" t="s">
        <v>9</v>
      </c>
      <c r="AP6" s="34" t="s">
        <v>9</v>
      </c>
      <c r="AQ6" s="34" t="s">
        <v>9</v>
      </c>
      <c r="AR6" s="34" t="s">
        <v>9</v>
      </c>
      <c r="AS6" s="34" t="s">
        <v>9</v>
      </c>
      <c r="AT6" s="34" t="s">
        <v>9</v>
      </c>
      <c r="AU6" s="29">
        <v>0.0</v>
      </c>
      <c r="AV6" s="34" t="s">
        <v>9</v>
      </c>
      <c r="AW6" s="34" t="s">
        <v>9</v>
      </c>
      <c r="AX6" s="34" t="s">
        <v>9</v>
      </c>
      <c r="AY6" s="34" t="s">
        <v>9</v>
      </c>
      <c r="AZ6" s="8"/>
      <c r="BA6" s="37">
        <f t="shared" si="4"/>
        <v>39</v>
      </c>
      <c r="BB6" s="37">
        <f t="shared" si="5"/>
        <v>6</v>
      </c>
      <c r="BC6" s="37">
        <f t="shared" ref="BC6:BG6" si="7">COUNTIF($G6:$AZ6,BC$1)</f>
        <v>0</v>
      </c>
      <c r="BD6" s="37">
        <f t="shared" si="7"/>
        <v>0</v>
      </c>
      <c r="BE6" s="37">
        <f t="shared" si="7"/>
        <v>0</v>
      </c>
      <c r="BF6" s="37">
        <f t="shared" si="7"/>
        <v>30</v>
      </c>
      <c r="BG6" s="37">
        <f t="shared" si="7"/>
        <v>9</v>
      </c>
    </row>
    <row r="7">
      <c r="A7" s="27">
        <v>4.0</v>
      </c>
      <c r="B7" s="25" t="s">
        <v>174</v>
      </c>
      <c r="C7" s="26" t="s">
        <v>52</v>
      </c>
      <c r="D7" s="26" t="s">
        <v>178</v>
      </c>
      <c r="E7" s="27" t="s">
        <v>14</v>
      </c>
      <c r="F7" s="121">
        <v>0.0</v>
      </c>
      <c r="G7" s="38" t="s">
        <v>10</v>
      </c>
      <c r="H7" s="38" t="s">
        <v>10</v>
      </c>
      <c r="I7" s="38" t="s">
        <v>10</v>
      </c>
      <c r="J7" s="38" t="s">
        <v>10</v>
      </c>
      <c r="K7" s="29">
        <v>0.0</v>
      </c>
      <c r="L7" s="38" t="s">
        <v>10</v>
      </c>
      <c r="M7" s="38" t="s">
        <v>10</v>
      </c>
      <c r="N7" s="38" t="s">
        <v>10</v>
      </c>
      <c r="O7" s="38" t="s">
        <v>10</v>
      </c>
      <c r="P7" s="38" t="s">
        <v>10</v>
      </c>
      <c r="Q7" s="29">
        <v>0.0</v>
      </c>
      <c r="R7" s="33" t="s">
        <v>9</v>
      </c>
      <c r="S7" s="33" t="s">
        <v>9</v>
      </c>
      <c r="T7" s="33" t="s">
        <v>9</v>
      </c>
      <c r="U7" s="33" t="s">
        <v>9</v>
      </c>
      <c r="V7" s="33" t="s">
        <v>9</v>
      </c>
      <c r="W7" s="33" t="s">
        <v>9</v>
      </c>
      <c r="X7" s="33" t="s">
        <v>9</v>
      </c>
      <c r="Y7" s="29">
        <v>0.0</v>
      </c>
      <c r="Z7" s="33" t="s">
        <v>9</v>
      </c>
      <c r="AA7" s="33" t="s">
        <v>9</v>
      </c>
      <c r="AB7" s="33" t="s">
        <v>9</v>
      </c>
      <c r="AC7" s="33" t="s">
        <v>9</v>
      </c>
      <c r="AD7" s="33" t="s">
        <v>9</v>
      </c>
      <c r="AE7" s="33" t="s">
        <v>9</v>
      </c>
      <c r="AF7" s="29">
        <v>0.0</v>
      </c>
      <c r="AG7" s="33" t="s">
        <v>9</v>
      </c>
      <c r="AH7" s="33" t="s">
        <v>9</v>
      </c>
      <c r="AI7" s="33" t="s">
        <v>9</v>
      </c>
      <c r="AJ7" s="34" t="s">
        <v>9</v>
      </c>
      <c r="AK7" s="34" t="s">
        <v>9</v>
      </c>
      <c r="AL7" s="34" t="s">
        <v>9</v>
      </c>
      <c r="AM7" s="34" t="s">
        <v>9</v>
      </c>
      <c r="AN7" s="29">
        <v>0.0</v>
      </c>
      <c r="AO7" s="34" t="s">
        <v>9</v>
      </c>
      <c r="AP7" s="34" t="s">
        <v>9</v>
      </c>
      <c r="AQ7" s="34" t="s">
        <v>9</v>
      </c>
      <c r="AR7" s="34" t="s">
        <v>9</v>
      </c>
      <c r="AS7" s="34" t="s">
        <v>9</v>
      </c>
      <c r="AT7" s="29">
        <v>0.0</v>
      </c>
      <c r="AU7" s="34" t="s">
        <v>9</v>
      </c>
      <c r="AV7" s="34" t="s">
        <v>9</v>
      </c>
      <c r="AW7" s="34" t="s">
        <v>9</v>
      </c>
      <c r="AX7" s="34" t="s">
        <v>9</v>
      </c>
      <c r="AY7" s="34" t="s">
        <v>9</v>
      </c>
      <c r="AZ7" s="8"/>
      <c r="BA7" s="37">
        <f t="shared" si="4"/>
        <v>39</v>
      </c>
      <c r="BB7" s="37">
        <f t="shared" si="5"/>
        <v>6</v>
      </c>
      <c r="BC7" s="37">
        <f t="shared" ref="BC7:BG7" si="8">COUNTIF($G7:$AZ7,BC$1)</f>
        <v>0</v>
      </c>
      <c r="BD7" s="37">
        <f t="shared" si="8"/>
        <v>0</v>
      </c>
      <c r="BE7" s="37">
        <f t="shared" si="8"/>
        <v>0</v>
      </c>
      <c r="BF7" s="37">
        <f t="shared" si="8"/>
        <v>30</v>
      </c>
      <c r="BG7" s="37">
        <f t="shared" si="8"/>
        <v>9</v>
      </c>
    </row>
    <row r="8">
      <c r="A8" s="27">
        <v>5.0</v>
      </c>
      <c r="B8" s="25" t="s">
        <v>179</v>
      </c>
      <c r="C8" s="26" t="s">
        <v>54</v>
      </c>
      <c r="D8" s="26" t="s">
        <v>180</v>
      </c>
      <c r="E8" s="27" t="s">
        <v>14</v>
      </c>
      <c r="F8" s="121">
        <v>0.0</v>
      </c>
      <c r="G8" s="38" t="s">
        <v>10</v>
      </c>
      <c r="H8" s="38" t="s">
        <v>10</v>
      </c>
      <c r="I8" s="38" t="s">
        <v>10</v>
      </c>
      <c r="J8" s="29">
        <v>0.0</v>
      </c>
      <c r="K8" s="33" t="s">
        <v>9</v>
      </c>
      <c r="L8" s="33" t="s">
        <v>9</v>
      </c>
      <c r="M8" s="33" t="s">
        <v>9</v>
      </c>
      <c r="N8" s="33" t="s">
        <v>9</v>
      </c>
      <c r="O8" s="33" t="s">
        <v>9</v>
      </c>
      <c r="P8" s="33" t="s">
        <v>9</v>
      </c>
      <c r="Q8" s="33" t="s">
        <v>9</v>
      </c>
      <c r="R8" s="29">
        <v>0.0</v>
      </c>
      <c r="S8" s="33" t="s">
        <v>9</v>
      </c>
      <c r="T8" s="33" t="s">
        <v>9</v>
      </c>
      <c r="U8" s="33" t="s">
        <v>9</v>
      </c>
      <c r="V8" s="33" t="s">
        <v>9</v>
      </c>
      <c r="W8" s="33" t="s">
        <v>9</v>
      </c>
      <c r="X8" s="33" t="s">
        <v>9</v>
      </c>
      <c r="Y8" s="33" t="s">
        <v>9</v>
      </c>
      <c r="Z8" s="29">
        <v>0.0</v>
      </c>
      <c r="AA8" s="33" t="s">
        <v>9</v>
      </c>
      <c r="AB8" s="33" t="s">
        <v>9</v>
      </c>
      <c r="AC8" s="33" t="s">
        <v>9</v>
      </c>
      <c r="AD8" s="33" t="s">
        <v>9</v>
      </c>
      <c r="AE8" s="33" t="s">
        <v>9</v>
      </c>
      <c r="AF8" s="29">
        <v>0.0</v>
      </c>
      <c r="AG8" s="33" t="s">
        <v>9</v>
      </c>
      <c r="AH8" s="33" t="s">
        <v>9</v>
      </c>
      <c r="AI8" s="33" t="s">
        <v>9</v>
      </c>
      <c r="AJ8" s="34" t="s">
        <v>9</v>
      </c>
      <c r="AK8" s="34" t="s">
        <v>9</v>
      </c>
      <c r="AL8" s="34" t="s">
        <v>9</v>
      </c>
      <c r="AM8" s="29">
        <v>0.0</v>
      </c>
      <c r="AN8" s="34" t="s">
        <v>9</v>
      </c>
      <c r="AO8" s="34" t="s">
        <v>9</v>
      </c>
      <c r="AP8" s="34" t="s">
        <v>9</v>
      </c>
      <c r="AQ8" s="34" t="s">
        <v>9</v>
      </c>
      <c r="AR8" s="34" t="s">
        <v>9</v>
      </c>
      <c r="AS8" s="34" t="s">
        <v>9</v>
      </c>
      <c r="AT8" s="34" t="s">
        <v>9</v>
      </c>
      <c r="AU8" s="29">
        <v>0.0</v>
      </c>
      <c r="AV8" s="34" t="s">
        <v>9</v>
      </c>
      <c r="AW8" s="34" t="s">
        <v>9</v>
      </c>
      <c r="AX8" s="34" t="s">
        <v>9</v>
      </c>
      <c r="AY8" s="34" t="s">
        <v>9</v>
      </c>
      <c r="AZ8" s="8"/>
      <c r="BA8" s="37">
        <f t="shared" si="4"/>
        <v>39</v>
      </c>
      <c r="BB8" s="37">
        <f t="shared" si="5"/>
        <v>6</v>
      </c>
      <c r="BC8" s="37">
        <f t="shared" ref="BC8:BG8" si="9">COUNTIF($G8:$AZ8,BC$1)</f>
        <v>0</v>
      </c>
      <c r="BD8" s="37">
        <f t="shared" si="9"/>
        <v>0</v>
      </c>
      <c r="BE8" s="37">
        <f t="shared" si="9"/>
        <v>0</v>
      </c>
      <c r="BF8" s="37">
        <f t="shared" si="9"/>
        <v>36</v>
      </c>
      <c r="BG8" s="37">
        <f t="shared" si="9"/>
        <v>3</v>
      </c>
    </row>
    <row r="9">
      <c r="A9" s="27">
        <v>6.0</v>
      </c>
      <c r="B9" s="25" t="s">
        <v>179</v>
      </c>
      <c r="C9" s="26" t="s">
        <v>55</v>
      </c>
      <c r="D9" s="26" t="s">
        <v>181</v>
      </c>
      <c r="E9" s="27" t="s">
        <v>14</v>
      </c>
      <c r="F9" s="121">
        <v>0.0</v>
      </c>
      <c r="G9" s="38" t="s">
        <v>10</v>
      </c>
      <c r="H9" s="38" t="s">
        <v>10</v>
      </c>
      <c r="I9" s="38" t="s">
        <v>10</v>
      </c>
      <c r="J9" s="29">
        <v>0.0</v>
      </c>
      <c r="K9" s="33" t="s">
        <v>9</v>
      </c>
      <c r="L9" s="33" t="s">
        <v>9</v>
      </c>
      <c r="M9" s="33" t="s">
        <v>9</v>
      </c>
      <c r="N9" s="33" t="s">
        <v>9</v>
      </c>
      <c r="O9" s="33" t="s">
        <v>9</v>
      </c>
      <c r="P9" s="33" t="s">
        <v>9</v>
      </c>
      <c r="Q9" s="33" t="s">
        <v>9</v>
      </c>
      <c r="R9" s="29">
        <v>0.0</v>
      </c>
      <c r="S9" s="33" t="s">
        <v>9</v>
      </c>
      <c r="T9" s="33" t="s">
        <v>9</v>
      </c>
      <c r="U9" s="33" t="s">
        <v>9</v>
      </c>
      <c r="V9" s="33" t="s">
        <v>9</v>
      </c>
      <c r="W9" s="33" t="s">
        <v>9</v>
      </c>
      <c r="X9" s="33" t="s">
        <v>9</v>
      </c>
      <c r="Y9" s="33" t="s">
        <v>9</v>
      </c>
      <c r="Z9" s="29">
        <v>0.0</v>
      </c>
      <c r="AA9" s="33" t="s">
        <v>9</v>
      </c>
      <c r="AB9" s="33" t="s">
        <v>9</v>
      </c>
      <c r="AC9" s="33" t="s">
        <v>9</v>
      </c>
      <c r="AD9" s="33" t="s">
        <v>9</v>
      </c>
      <c r="AE9" s="33" t="s">
        <v>9</v>
      </c>
      <c r="AF9" s="33" t="s">
        <v>9</v>
      </c>
      <c r="AG9" s="29">
        <v>0.0</v>
      </c>
      <c r="AH9" s="33" t="s">
        <v>9</v>
      </c>
      <c r="AI9" s="33" t="s">
        <v>9</v>
      </c>
      <c r="AJ9" s="34" t="s">
        <v>9</v>
      </c>
      <c r="AK9" s="34" t="s">
        <v>9</v>
      </c>
      <c r="AL9" s="34" t="s">
        <v>9</v>
      </c>
      <c r="AM9" s="29">
        <v>0.0</v>
      </c>
      <c r="AN9" s="34" t="s">
        <v>9</v>
      </c>
      <c r="AO9" s="34" t="s">
        <v>9</v>
      </c>
      <c r="AP9" s="34" t="s">
        <v>9</v>
      </c>
      <c r="AQ9" s="34" t="s">
        <v>9</v>
      </c>
      <c r="AR9" s="34" t="s">
        <v>9</v>
      </c>
      <c r="AS9" s="34" t="s">
        <v>9</v>
      </c>
      <c r="AT9" s="29">
        <v>0.0</v>
      </c>
      <c r="AU9" s="34" t="s">
        <v>9</v>
      </c>
      <c r="AV9" s="34" t="s">
        <v>9</v>
      </c>
      <c r="AW9" s="34" t="s">
        <v>9</v>
      </c>
      <c r="AX9" s="34" t="s">
        <v>9</v>
      </c>
      <c r="AY9" s="34" t="s">
        <v>9</v>
      </c>
      <c r="AZ9" s="8"/>
      <c r="BA9" s="37">
        <f t="shared" si="4"/>
        <v>39</v>
      </c>
      <c r="BB9" s="37">
        <f t="shared" si="5"/>
        <v>6</v>
      </c>
      <c r="BC9" s="37">
        <f t="shared" ref="BC9:BG9" si="10">COUNTIF($G9:$AZ9,BC$1)</f>
        <v>0</v>
      </c>
      <c r="BD9" s="37">
        <f t="shared" si="10"/>
        <v>0</v>
      </c>
      <c r="BE9" s="37">
        <f t="shared" si="10"/>
        <v>0</v>
      </c>
      <c r="BF9" s="37">
        <f t="shared" si="10"/>
        <v>36</v>
      </c>
      <c r="BG9" s="37">
        <f t="shared" si="10"/>
        <v>3</v>
      </c>
    </row>
    <row r="10">
      <c r="A10" s="27">
        <v>7.0</v>
      </c>
      <c r="B10" s="25" t="s">
        <v>179</v>
      </c>
      <c r="C10" s="26" t="s">
        <v>56</v>
      </c>
      <c r="D10" s="26" t="s">
        <v>182</v>
      </c>
      <c r="E10" s="27" t="s">
        <v>14</v>
      </c>
      <c r="F10" s="121">
        <v>0.0</v>
      </c>
      <c r="G10" s="38" t="s">
        <v>10</v>
      </c>
      <c r="H10" s="38" t="s">
        <v>10</v>
      </c>
      <c r="I10" s="38" t="s">
        <v>10</v>
      </c>
      <c r="J10" s="29">
        <v>0.0</v>
      </c>
      <c r="K10" s="33" t="s">
        <v>9</v>
      </c>
      <c r="L10" s="33" t="s">
        <v>9</v>
      </c>
      <c r="M10" s="33" t="s">
        <v>9</v>
      </c>
      <c r="N10" s="33" t="s">
        <v>9</v>
      </c>
      <c r="O10" s="33" t="s">
        <v>9</v>
      </c>
      <c r="P10" s="33" t="s">
        <v>9</v>
      </c>
      <c r="Q10" s="33" t="s">
        <v>9</v>
      </c>
      <c r="R10" s="29">
        <v>0.0</v>
      </c>
      <c r="S10" s="33" t="s">
        <v>9</v>
      </c>
      <c r="T10" s="33" t="s">
        <v>9</v>
      </c>
      <c r="U10" s="33" t="s">
        <v>9</v>
      </c>
      <c r="V10" s="33" t="s">
        <v>9</v>
      </c>
      <c r="W10" s="33" t="s">
        <v>9</v>
      </c>
      <c r="X10" s="33" t="s">
        <v>9</v>
      </c>
      <c r="Y10" s="33" t="s">
        <v>9</v>
      </c>
      <c r="Z10" s="29">
        <v>0.0</v>
      </c>
      <c r="AA10" s="33" t="s">
        <v>9</v>
      </c>
      <c r="AB10" s="33" t="s">
        <v>9</v>
      </c>
      <c r="AC10" s="33" t="s">
        <v>9</v>
      </c>
      <c r="AD10" s="33" t="s">
        <v>9</v>
      </c>
      <c r="AE10" s="33" t="s">
        <v>9</v>
      </c>
      <c r="AF10" s="29">
        <v>0.0</v>
      </c>
      <c r="AG10" s="33" t="s">
        <v>9</v>
      </c>
      <c r="AH10" s="33" t="s">
        <v>9</v>
      </c>
      <c r="AI10" s="33" t="s">
        <v>9</v>
      </c>
      <c r="AJ10" s="34" t="s">
        <v>9</v>
      </c>
      <c r="AK10" s="34" t="s">
        <v>9</v>
      </c>
      <c r="AL10" s="34" t="s">
        <v>9</v>
      </c>
      <c r="AM10" s="29">
        <v>0.0</v>
      </c>
      <c r="AN10" s="34" t="s">
        <v>9</v>
      </c>
      <c r="AO10" s="34" t="s">
        <v>9</v>
      </c>
      <c r="AP10" s="34" t="s">
        <v>9</v>
      </c>
      <c r="AQ10" s="34" t="s">
        <v>9</v>
      </c>
      <c r="AR10" s="34" t="s">
        <v>9</v>
      </c>
      <c r="AS10" s="34" t="s">
        <v>9</v>
      </c>
      <c r="AT10" s="29">
        <v>0.0</v>
      </c>
      <c r="AU10" s="34" t="s">
        <v>9</v>
      </c>
      <c r="AV10" s="34" t="s">
        <v>9</v>
      </c>
      <c r="AW10" s="34" t="s">
        <v>9</v>
      </c>
      <c r="AX10" s="34" t="s">
        <v>9</v>
      </c>
      <c r="AY10" s="34" t="s">
        <v>9</v>
      </c>
      <c r="AZ10" s="8"/>
      <c r="BA10" s="37">
        <f t="shared" si="4"/>
        <v>39</v>
      </c>
      <c r="BB10" s="37">
        <f t="shared" si="5"/>
        <v>6</v>
      </c>
      <c r="BC10" s="37">
        <f t="shared" ref="BC10:BG10" si="11">COUNTIF($G10:$AZ10,BC$1)</f>
        <v>0</v>
      </c>
      <c r="BD10" s="37">
        <f t="shared" si="11"/>
        <v>0</v>
      </c>
      <c r="BE10" s="37">
        <f t="shared" si="11"/>
        <v>0</v>
      </c>
      <c r="BF10" s="37">
        <f t="shared" si="11"/>
        <v>36</v>
      </c>
      <c r="BG10" s="37">
        <f t="shared" si="11"/>
        <v>3</v>
      </c>
    </row>
    <row r="11">
      <c r="A11" s="27">
        <v>8.0</v>
      </c>
      <c r="B11" s="25" t="s">
        <v>179</v>
      </c>
      <c r="C11" s="26" t="s">
        <v>57</v>
      </c>
      <c r="D11" s="26" t="s">
        <v>183</v>
      </c>
      <c r="E11" s="27" t="s">
        <v>14</v>
      </c>
      <c r="F11" s="122">
        <v>0.25</v>
      </c>
      <c r="G11" s="38" t="s">
        <v>10</v>
      </c>
      <c r="H11" s="38" t="s">
        <v>10</v>
      </c>
      <c r="I11" s="38" t="s">
        <v>10</v>
      </c>
      <c r="J11" s="29">
        <v>0.0</v>
      </c>
      <c r="K11" s="33" t="s">
        <v>9</v>
      </c>
      <c r="L11" s="33" t="s">
        <v>9</v>
      </c>
      <c r="M11" s="38" t="s">
        <v>10</v>
      </c>
      <c r="N11" s="38" t="s">
        <v>10</v>
      </c>
      <c r="O11" s="38" t="s">
        <v>10</v>
      </c>
      <c r="P11" s="38" t="s">
        <v>10</v>
      </c>
      <c r="Q11" s="38" t="s">
        <v>10</v>
      </c>
      <c r="R11" s="29">
        <v>0.0</v>
      </c>
      <c r="S11" s="38" t="s">
        <v>10</v>
      </c>
      <c r="T11" s="38" t="s">
        <v>10</v>
      </c>
      <c r="U11" s="38" t="s">
        <v>10</v>
      </c>
      <c r="V11" s="38" t="s">
        <v>10</v>
      </c>
      <c r="W11" s="38" t="s">
        <v>10</v>
      </c>
      <c r="X11" s="38" t="s">
        <v>10</v>
      </c>
      <c r="Y11" s="29">
        <v>0.0</v>
      </c>
      <c r="Z11" s="38" t="s">
        <v>10</v>
      </c>
      <c r="AA11" s="38" t="s">
        <v>10</v>
      </c>
      <c r="AB11" s="38" t="s">
        <v>10</v>
      </c>
      <c r="AC11" s="38" t="s">
        <v>10</v>
      </c>
      <c r="AD11" s="38" t="s">
        <v>10</v>
      </c>
      <c r="AE11" s="38" t="s">
        <v>10</v>
      </c>
      <c r="AF11" s="29">
        <v>0.0</v>
      </c>
      <c r="AG11" s="38" t="s">
        <v>10</v>
      </c>
      <c r="AH11" s="38" t="s">
        <v>10</v>
      </c>
      <c r="AI11" s="38" t="s">
        <v>10</v>
      </c>
      <c r="AJ11" s="38" t="s">
        <v>10</v>
      </c>
      <c r="AK11" s="38" t="s">
        <v>10</v>
      </c>
      <c r="AL11" s="29">
        <v>0.0</v>
      </c>
      <c r="AM11" s="38" t="s">
        <v>10</v>
      </c>
      <c r="AN11" s="38" t="s">
        <v>10</v>
      </c>
      <c r="AO11" s="38" t="s">
        <v>10</v>
      </c>
      <c r="AP11" s="38" t="s">
        <v>10</v>
      </c>
      <c r="AQ11" s="38" t="s">
        <v>10</v>
      </c>
      <c r="AR11" s="38" t="s">
        <v>10</v>
      </c>
      <c r="AS11" s="38" t="s">
        <v>10</v>
      </c>
      <c r="AT11" s="29">
        <v>0.0</v>
      </c>
      <c r="AU11" s="38" t="s">
        <v>10</v>
      </c>
      <c r="AV11" s="38" t="s">
        <v>10</v>
      </c>
      <c r="AW11" s="38" t="s">
        <v>10</v>
      </c>
      <c r="AX11" s="38" t="s">
        <v>10</v>
      </c>
      <c r="AY11" s="38" t="s">
        <v>10</v>
      </c>
      <c r="AZ11" s="8"/>
      <c r="BA11" s="37">
        <f t="shared" si="4"/>
        <v>39</v>
      </c>
      <c r="BB11" s="37">
        <f t="shared" si="5"/>
        <v>6</v>
      </c>
      <c r="BC11" s="37">
        <f t="shared" ref="BC11:BG11" si="12">COUNTIF($G11:$AZ11,BC$1)</f>
        <v>0</v>
      </c>
      <c r="BD11" s="37">
        <f t="shared" si="12"/>
        <v>0</v>
      </c>
      <c r="BE11" s="37">
        <f t="shared" si="12"/>
        <v>0</v>
      </c>
      <c r="BF11" s="37">
        <f t="shared" si="12"/>
        <v>2</v>
      </c>
      <c r="BG11" s="37">
        <f t="shared" si="12"/>
        <v>37</v>
      </c>
    </row>
    <row r="12">
      <c r="A12" s="27">
        <v>9.0</v>
      </c>
      <c r="B12" s="25" t="s">
        <v>184</v>
      </c>
      <c r="C12" s="26" t="s">
        <v>60</v>
      </c>
      <c r="D12" s="26" t="s">
        <v>185</v>
      </c>
      <c r="E12" s="27" t="s">
        <v>186</v>
      </c>
      <c r="F12" s="121">
        <v>0.0</v>
      </c>
      <c r="G12" s="33" t="s">
        <v>9</v>
      </c>
      <c r="H12" s="33" t="s">
        <v>9</v>
      </c>
      <c r="I12" s="33" t="s">
        <v>9</v>
      </c>
      <c r="J12" s="33" t="s">
        <v>9</v>
      </c>
      <c r="K12" s="29">
        <v>0.0</v>
      </c>
      <c r="L12" s="33" t="s">
        <v>9</v>
      </c>
      <c r="M12" s="33" t="s">
        <v>9</v>
      </c>
      <c r="N12" s="33" t="s">
        <v>9</v>
      </c>
      <c r="O12" s="33" t="s">
        <v>9</v>
      </c>
      <c r="P12" s="33" t="s">
        <v>9</v>
      </c>
      <c r="Q12" s="33" t="s">
        <v>9</v>
      </c>
      <c r="R12" s="33" t="s">
        <v>9</v>
      </c>
      <c r="S12" s="29">
        <v>0.0</v>
      </c>
      <c r="T12" s="33" t="s">
        <v>9</v>
      </c>
      <c r="U12" s="33" t="s">
        <v>9</v>
      </c>
      <c r="V12" s="33" t="s">
        <v>9</v>
      </c>
      <c r="W12" s="33" t="s">
        <v>9</v>
      </c>
      <c r="X12" s="33" t="s">
        <v>9</v>
      </c>
      <c r="Y12" s="33" t="s">
        <v>9</v>
      </c>
      <c r="Z12" s="29">
        <v>0.0</v>
      </c>
      <c r="AA12" s="33" t="s">
        <v>9</v>
      </c>
      <c r="AB12" s="33" t="s">
        <v>9</v>
      </c>
      <c r="AC12" s="33" t="s">
        <v>9</v>
      </c>
      <c r="AD12" s="33" t="s">
        <v>9</v>
      </c>
      <c r="AE12" s="33" t="s">
        <v>9</v>
      </c>
      <c r="AF12" s="29">
        <v>0.0</v>
      </c>
      <c r="AG12" s="38" t="s">
        <v>10</v>
      </c>
      <c r="AH12" s="38" t="s">
        <v>10</v>
      </c>
      <c r="AI12" s="38" t="s">
        <v>10</v>
      </c>
      <c r="AJ12" s="38" t="s">
        <v>10</v>
      </c>
      <c r="AK12" s="38" t="s">
        <v>10</v>
      </c>
      <c r="AL12" s="29">
        <v>0.0</v>
      </c>
      <c r="AM12" s="38" t="s">
        <v>10</v>
      </c>
      <c r="AN12" s="38" t="s">
        <v>10</v>
      </c>
      <c r="AO12" s="38" t="s">
        <v>10</v>
      </c>
      <c r="AP12" s="38" t="s">
        <v>10</v>
      </c>
      <c r="AQ12" s="38" t="s">
        <v>10</v>
      </c>
      <c r="AR12" s="38" t="s">
        <v>10</v>
      </c>
      <c r="AS12" s="38" t="s">
        <v>10</v>
      </c>
      <c r="AT12" s="29">
        <v>0.0</v>
      </c>
      <c r="AU12" s="38" t="s">
        <v>10</v>
      </c>
      <c r="AV12" s="38" t="s">
        <v>10</v>
      </c>
      <c r="AW12" s="38" t="s">
        <v>10</v>
      </c>
      <c r="AX12" s="38" t="s">
        <v>10</v>
      </c>
      <c r="AY12" s="38" t="s">
        <v>10</v>
      </c>
      <c r="AZ12" s="8"/>
      <c r="BA12" s="37">
        <f t="shared" si="4"/>
        <v>39</v>
      </c>
      <c r="BB12" s="37">
        <f t="shared" si="5"/>
        <v>6</v>
      </c>
      <c r="BC12" s="37">
        <f t="shared" ref="BC12:BG12" si="13">COUNTIF($G12:$AZ12,BC$1)</f>
        <v>0</v>
      </c>
      <c r="BD12" s="37">
        <f t="shared" si="13"/>
        <v>0</v>
      </c>
      <c r="BE12" s="37">
        <f t="shared" si="13"/>
        <v>0</v>
      </c>
      <c r="BF12" s="37">
        <f t="shared" si="13"/>
        <v>22</v>
      </c>
      <c r="BG12" s="37">
        <f t="shared" si="13"/>
        <v>17</v>
      </c>
    </row>
    <row r="13">
      <c r="A13" s="27">
        <v>10.0</v>
      </c>
      <c r="B13" s="25" t="s">
        <v>184</v>
      </c>
      <c r="C13" s="26" t="s">
        <v>61</v>
      </c>
      <c r="D13" s="26" t="s">
        <v>187</v>
      </c>
      <c r="E13" s="27" t="s">
        <v>14</v>
      </c>
      <c r="F13" s="121">
        <v>0.0</v>
      </c>
      <c r="G13" s="33" t="s">
        <v>9</v>
      </c>
      <c r="H13" s="33" t="s">
        <v>9</v>
      </c>
      <c r="I13" s="33" t="s">
        <v>9</v>
      </c>
      <c r="J13" s="33" t="s">
        <v>9</v>
      </c>
      <c r="K13" s="29">
        <v>0.0</v>
      </c>
      <c r="L13" s="33" t="s">
        <v>9</v>
      </c>
      <c r="M13" s="33" t="s">
        <v>9</v>
      </c>
      <c r="N13" s="33" t="s">
        <v>9</v>
      </c>
      <c r="O13" s="33" t="s">
        <v>9</v>
      </c>
      <c r="P13" s="33" t="s">
        <v>9</v>
      </c>
      <c r="Q13" s="33" t="s">
        <v>9</v>
      </c>
      <c r="R13" s="33" t="s">
        <v>9</v>
      </c>
      <c r="S13" s="29">
        <v>0.0</v>
      </c>
      <c r="T13" s="33" t="s">
        <v>9</v>
      </c>
      <c r="U13" s="33" t="s">
        <v>9</v>
      </c>
      <c r="V13" s="33" t="s">
        <v>9</v>
      </c>
      <c r="W13" s="33" t="s">
        <v>9</v>
      </c>
      <c r="X13" s="33" t="s">
        <v>9</v>
      </c>
      <c r="Y13" s="33" t="s">
        <v>9</v>
      </c>
      <c r="Z13" s="29">
        <v>0.0</v>
      </c>
      <c r="AA13" s="33" t="s">
        <v>9</v>
      </c>
      <c r="AB13" s="33" t="s">
        <v>9</v>
      </c>
      <c r="AC13" s="33" t="s">
        <v>9</v>
      </c>
      <c r="AD13" s="33" t="s">
        <v>9</v>
      </c>
      <c r="AE13" s="33" t="s">
        <v>9</v>
      </c>
      <c r="AF13" s="29">
        <v>0.0</v>
      </c>
      <c r="AG13" s="33" t="s">
        <v>9</v>
      </c>
      <c r="AH13" s="33" t="s">
        <v>9</v>
      </c>
      <c r="AI13" s="33" t="s">
        <v>9</v>
      </c>
      <c r="AJ13" s="34" t="s">
        <v>9</v>
      </c>
      <c r="AK13" s="34" t="s">
        <v>9</v>
      </c>
      <c r="AL13" s="34" t="s">
        <v>9</v>
      </c>
      <c r="AM13" s="34" t="s">
        <v>9</v>
      </c>
      <c r="AN13" s="29">
        <v>0.0</v>
      </c>
      <c r="AO13" s="34" t="s">
        <v>9</v>
      </c>
      <c r="AP13" s="34" t="s">
        <v>9</v>
      </c>
      <c r="AQ13" s="34" t="s">
        <v>9</v>
      </c>
      <c r="AR13" s="34" t="s">
        <v>9</v>
      </c>
      <c r="AS13" s="34" t="s">
        <v>9</v>
      </c>
      <c r="AT13" s="29">
        <v>0.0</v>
      </c>
      <c r="AU13" s="34" t="s">
        <v>9</v>
      </c>
      <c r="AV13" s="34" t="s">
        <v>9</v>
      </c>
      <c r="AW13" s="34" t="s">
        <v>9</v>
      </c>
      <c r="AX13" s="34" t="s">
        <v>9</v>
      </c>
      <c r="AY13" s="34" t="s">
        <v>9</v>
      </c>
      <c r="AZ13" s="8"/>
      <c r="BA13" s="37">
        <f t="shared" si="4"/>
        <v>39</v>
      </c>
      <c r="BB13" s="37">
        <f t="shared" si="5"/>
        <v>6</v>
      </c>
      <c r="BC13" s="37">
        <f t="shared" ref="BC13:BG13" si="14">COUNTIF($G13:$AZ13,BC$1)</f>
        <v>0</v>
      </c>
      <c r="BD13" s="37">
        <f t="shared" si="14"/>
        <v>0</v>
      </c>
      <c r="BE13" s="37">
        <f t="shared" si="14"/>
        <v>0</v>
      </c>
      <c r="BF13" s="37">
        <f t="shared" si="14"/>
        <v>39</v>
      </c>
      <c r="BG13" s="37">
        <f t="shared" si="14"/>
        <v>0</v>
      </c>
    </row>
    <row r="14">
      <c r="A14" s="27">
        <v>11.0</v>
      </c>
      <c r="B14" s="25" t="s">
        <v>184</v>
      </c>
      <c r="C14" s="26" t="s">
        <v>43</v>
      </c>
      <c r="D14" s="123" t="s">
        <v>188</v>
      </c>
      <c r="E14" s="27" t="s">
        <v>14</v>
      </c>
      <c r="F14" s="121">
        <v>0.0</v>
      </c>
      <c r="G14" s="28" t="s">
        <v>6</v>
      </c>
      <c r="H14" s="28" t="s">
        <v>6</v>
      </c>
      <c r="I14" s="28" t="s">
        <v>6</v>
      </c>
      <c r="J14" s="29">
        <v>0.0</v>
      </c>
      <c r="K14" s="38" t="s">
        <v>10</v>
      </c>
      <c r="L14" s="38" t="s">
        <v>10</v>
      </c>
      <c r="M14" s="38" t="s">
        <v>10</v>
      </c>
      <c r="N14" s="38" t="s">
        <v>10</v>
      </c>
      <c r="O14" s="38" t="s">
        <v>10</v>
      </c>
      <c r="P14" s="38" t="s">
        <v>10</v>
      </c>
      <c r="Q14" s="29">
        <v>0.0</v>
      </c>
      <c r="R14" s="33" t="s">
        <v>9</v>
      </c>
      <c r="S14" s="33" t="s">
        <v>9</v>
      </c>
      <c r="T14" s="33" t="s">
        <v>9</v>
      </c>
      <c r="U14" s="33" t="s">
        <v>9</v>
      </c>
      <c r="V14" s="33" t="s">
        <v>9</v>
      </c>
      <c r="W14" s="33" t="s">
        <v>9</v>
      </c>
      <c r="X14" s="33" t="s">
        <v>9</v>
      </c>
      <c r="Y14" s="29">
        <v>0.0</v>
      </c>
      <c r="Z14" s="33" t="s">
        <v>9</v>
      </c>
      <c r="AA14" s="33" t="s">
        <v>9</v>
      </c>
      <c r="AB14" s="33" t="s">
        <v>9</v>
      </c>
      <c r="AC14" s="33" t="s">
        <v>9</v>
      </c>
      <c r="AD14" s="33" t="s">
        <v>9</v>
      </c>
      <c r="AE14" s="33" t="s">
        <v>9</v>
      </c>
      <c r="AF14" s="33" t="s">
        <v>9</v>
      </c>
      <c r="AG14" s="29">
        <v>0.0</v>
      </c>
      <c r="AH14" s="33" t="s">
        <v>9</v>
      </c>
      <c r="AI14" s="33" t="s">
        <v>9</v>
      </c>
      <c r="AJ14" s="34" t="s">
        <v>9</v>
      </c>
      <c r="AK14" s="34" t="s">
        <v>9</v>
      </c>
      <c r="AL14" s="34" t="s">
        <v>9</v>
      </c>
      <c r="AM14" s="34" t="s">
        <v>9</v>
      </c>
      <c r="AN14" s="29">
        <v>0.0</v>
      </c>
      <c r="AO14" s="34" t="s">
        <v>9</v>
      </c>
      <c r="AP14" s="34" t="s">
        <v>9</v>
      </c>
      <c r="AQ14" s="34" t="s">
        <v>9</v>
      </c>
      <c r="AR14" s="34" t="s">
        <v>9</v>
      </c>
      <c r="AS14" s="34" t="s">
        <v>9</v>
      </c>
      <c r="AT14" s="29">
        <v>0.0</v>
      </c>
      <c r="AU14" s="34" t="s">
        <v>9</v>
      </c>
      <c r="AV14" s="34" t="s">
        <v>9</v>
      </c>
      <c r="AW14" s="34" t="s">
        <v>9</v>
      </c>
      <c r="AX14" s="34" t="s">
        <v>9</v>
      </c>
      <c r="AY14" s="34" t="s">
        <v>9</v>
      </c>
      <c r="AZ14" s="8"/>
      <c r="BA14" s="37">
        <f t="shared" si="4"/>
        <v>39</v>
      </c>
      <c r="BB14" s="37">
        <f t="shared" si="5"/>
        <v>6</v>
      </c>
      <c r="BC14" s="37">
        <f t="shared" ref="BC14:BG14" si="15">COUNTIF($G14:$AZ14,BC$1)</f>
        <v>3</v>
      </c>
      <c r="BD14" s="37">
        <f t="shared" si="15"/>
        <v>0</v>
      </c>
      <c r="BE14" s="37">
        <f t="shared" si="15"/>
        <v>0</v>
      </c>
      <c r="BF14" s="37">
        <f t="shared" si="15"/>
        <v>30</v>
      </c>
      <c r="BG14" s="37">
        <f t="shared" si="15"/>
        <v>6</v>
      </c>
    </row>
    <row r="15">
      <c r="A15" s="27">
        <v>12.0</v>
      </c>
      <c r="B15" s="25" t="s">
        <v>184</v>
      </c>
      <c r="C15" s="26" t="s">
        <v>58</v>
      </c>
      <c r="D15" s="26" t="s">
        <v>189</v>
      </c>
      <c r="E15" s="27" t="s">
        <v>14</v>
      </c>
      <c r="F15" s="121">
        <v>0.0</v>
      </c>
      <c r="G15" s="38" t="s">
        <v>10</v>
      </c>
      <c r="H15" s="38" t="s">
        <v>10</v>
      </c>
      <c r="I15" s="38" t="s">
        <v>10</v>
      </c>
      <c r="J15" s="29">
        <v>0.0</v>
      </c>
      <c r="K15" s="33" t="s">
        <v>9</v>
      </c>
      <c r="L15" s="33" t="s">
        <v>9</v>
      </c>
      <c r="M15" s="33" t="s">
        <v>9</v>
      </c>
      <c r="N15" s="33" t="s">
        <v>9</v>
      </c>
      <c r="O15" s="33" t="s">
        <v>9</v>
      </c>
      <c r="P15" s="33" t="s">
        <v>9</v>
      </c>
      <c r="Q15" s="33" t="s">
        <v>9</v>
      </c>
      <c r="R15" s="29">
        <v>0.0</v>
      </c>
      <c r="S15" s="33" t="s">
        <v>9</v>
      </c>
      <c r="T15" s="33" t="s">
        <v>9</v>
      </c>
      <c r="U15" s="33" t="s">
        <v>9</v>
      </c>
      <c r="V15" s="33" t="s">
        <v>9</v>
      </c>
      <c r="W15" s="33" t="s">
        <v>9</v>
      </c>
      <c r="X15" s="33" t="s">
        <v>9</v>
      </c>
      <c r="Y15" s="29">
        <v>0.0</v>
      </c>
      <c r="Z15" s="33" t="s">
        <v>9</v>
      </c>
      <c r="AA15" s="33" t="s">
        <v>9</v>
      </c>
      <c r="AB15" s="33" t="s">
        <v>9</v>
      </c>
      <c r="AC15" s="33" t="s">
        <v>9</v>
      </c>
      <c r="AD15" s="33" t="s">
        <v>9</v>
      </c>
      <c r="AE15" s="33" t="s">
        <v>9</v>
      </c>
      <c r="AF15" s="33" t="s">
        <v>9</v>
      </c>
      <c r="AG15" s="29">
        <v>0.0</v>
      </c>
      <c r="AH15" s="33" t="s">
        <v>9</v>
      </c>
      <c r="AI15" s="33" t="s">
        <v>9</v>
      </c>
      <c r="AJ15" s="34" t="s">
        <v>9</v>
      </c>
      <c r="AK15" s="34" t="s">
        <v>9</v>
      </c>
      <c r="AL15" s="34" t="s">
        <v>9</v>
      </c>
      <c r="AM15" s="34" t="s">
        <v>9</v>
      </c>
      <c r="AN15" s="29">
        <v>0.0</v>
      </c>
      <c r="AO15" s="34" t="s">
        <v>9</v>
      </c>
      <c r="AP15" s="34" t="s">
        <v>9</v>
      </c>
      <c r="AQ15" s="34" t="s">
        <v>9</v>
      </c>
      <c r="AR15" s="34" t="s">
        <v>9</v>
      </c>
      <c r="AS15" s="34" t="s">
        <v>9</v>
      </c>
      <c r="AT15" s="29">
        <v>0.0</v>
      </c>
      <c r="AU15" s="34" t="s">
        <v>9</v>
      </c>
      <c r="AV15" s="34" t="s">
        <v>9</v>
      </c>
      <c r="AW15" s="34" t="s">
        <v>9</v>
      </c>
      <c r="AX15" s="34" t="s">
        <v>9</v>
      </c>
      <c r="AY15" s="34" t="s">
        <v>9</v>
      </c>
      <c r="AZ15" s="8"/>
      <c r="BA15" s="37">
        <f t="shared" si="4"/>
        <v>39</v>
      </c>
      <c r="BB15" s="37">
        <f t="shared" si="5"/>
        <v>6</v>
      </c>
      <c r="BC15" s="37">
        <f t="shared" ref="BC15:BG15" si="16">COUNTIF($G15:$AZ15,BC$1)</f>
        <v>0</v>
      </c>
      <c r="BD15" s="37">
        <f t="shared" si="16"/>
        <v>0</v>
      </c>
      <c r="BE15" s="37">
        <f t="shared" si="16"/>
        <v>0</v>
      </c>
      <c r="BF15" s="37">
        <f t="shared" si="16"/>
        <v>36</v>
      </c>
      <c r="BG15" s="37">
        <f t="shared" si="16"/>
        <v>3</v>
      </c>
    </row>
    <row r="16">
      <c r="A16" s="27">
        <v>13.0</v>
      </c>
      <c r="B16" s="25" t="s">
        <v>190</v>
      </c>
      <c r="C16" s="26" t="s">
        <v>65</v>
      </c>
      <c r="D16" s="26" t="s">
        <v>191</v>
      </c>
      <c r="E16" s="27" t="s">
        <v>14</v>
      </c>
      <c r="F16" s="121">
        <v>0.625</v>
      </c>
      <c r="G16" s="33" t="s">
        <v>9</v>
      </c>
      <c r="H16" s="33" t="s">
        <v>9</v>
      </c>
      <c r="I16" s="33" t="s">
        <v>9</v>
      </c>
      <c r="J16" s="33" t="s">
        <v>9</v>
      </c>
      <c r="K16" s="33" t="s">
        <v>9</v>
      </c>
      <c r="L16" s="29">
        <v>0.0</v>
      </c>
      <c r="M16" s="39" t="s">
        <v>8</v>
      </c>
      <c r="N16" s="39" t="s">
        <v>8</v>
      </c>
      <c r="O16" s="39" t="s">
        <v>8</v>
      </c>
      <c r="P16" s="39" t="s">
        <v>8</v>
      </c>
      <c r="Q16" s="39" t="s">
        <v>8</v>
      </c>
      <c r="R16" s="29">
        <v>0.0</v>
      </c>
      <c r="S16" s="28" t="s">
        <v>6</v>
      </c>
      <c r="T16" s="28" t="s">
        <v>6</v>
      </c>
      <c r="U16" s="28" t="s">
        <v>6</v>
      </c>
      <c r="V16" s="28" t="s">
        <v>6</v>
      </c>
      <c r="W16" s="28" t="s">
        <v>6</v>
      </c>
      <c r="X16" s="28" t="s">
        <v>6</v>
      </c>
      <c r="Y16" s="28" t="s">
        <v>6</v>
      </c>
      <c r="Z16" s="29">
        <v>0.0</v>
      </c>
      <c r="AA16" s="28" t="s">
        <v>6</v>
      </c>
      <c r="AB16" s="28" t="s">
        <v>6</v>
      </c>
      <c r="AC16" s="28" t="s">
        <v>6</v>
      </c>
      <c r="AD16" s="28" t="s">
        <v>6</v>
      </c>
      <c r="AE16" s="29">
        <v>0.0</v>
      </c>
      <c r="AF16" s="28" t="s">
        <v>6</v>
      </c>
      <c r="AG16" s="28" t="s">
        <v>6</v>
      </c>
      <c r="AH16" s="28" t="s">
        <v>6</v>
      </c>
      <c r="AI16" s="28" t="s">
        <v>6</v>
      </c>
      <c r="AJ16" s="40" t="s">
        <v>6</v>
      </c>
      <c r="AK16" s="40" t="s">
        <v>6</v>
      </c>
      <c r="AL16" s="40" t="s">
        <v>6</v>
      </c>
      <c r="AM16" s="29">
        <v>0.0</v>
      </c>
      <c r="AN16" s="40" t="s">
        <v>6</v>
      </c>
      <c r="AO16" s="40" t="s">
        <v>6</v>
      </c>
      <c r="AP16" s="40" t="s">
        <v>6</v>
      </c>
      <c r="AQ16" s="40" t="s">
        <v>6</v>
      </c>
      <c r="AR16" s="40" t="s">
        <v>6</v>
      </c>
      <c r="AS16" s="29">
        <v>0.0</v>
      </c>
      <c r="AT16" s="40" t="s">
        <v>6</v>
      </c>
      <c r="AU16" s="40" t="s">
        <v>6</v>
      </c>
      <c r="AV16" s="40" t="s">
        <v>6</v>
      </c>
      <c r="AW16" s="40" t="s">
        <v>6</v>
      </c>
      <c r="AX16" s="40" t="s">
        <v>6</v>
      </c>
      <c r="AY16" s="40" t="s">
        <v>6</v>
      </c>
      <c r="AZ16" s="8"/>
      <c r="BA16" s="37">
        <f t="shared" si="4"/>
        <v>39</v>
      </c>
      <c r="BB16" s="37">
        <f t="shared" si="5"/>
        <v>6</v>
      </c>
      <c r="BC16" s="37">
        <f t="shared" ref="BC16:BG16" si="17">COUNTIF($G16:$AZ16,BC$1)</f>
        <v>29</v>
      </c>
      <c r="BD16" s="37">
        <f t="shared" si="17"/>
        <v>0</v>
      </c>
      <c r="BE16" s="37">
        <f t="shared" si="17"/>
        <v>5</v>
      </c>
      <c r="BF16" s="37">
        <f t="shared" si="17"/>
        <v>5</v>
      </c>
      <c r="BG16" s="37">
        <f t="shared" si="17"/>
        <v>0</v>
      </c>
    </row>
    <row r="17">
      <c r="A17" s="27">
        <v>14.0</v>
      </c>
      <c r="B17" s="25" t="s">
        <v>190</v>
      </c>
      <c r="C17" s="26" t="s">
        <v>66</v>
      </c>
      <c r="D17" s="26" t="s">
        <v>192</v>
      </c>
      <c r="E17" s="27" t="s">
        <v>14</v>
      </c>
      <c r="F17" s="121">
        <v>0.625</v>
      </c>
      <c r="G17" s="33" t="s">
        <v>9</v>
      </c>
      <c r="H17" s="33" t="s">
        <v>9</v>
      </c>
      <c r="I17" s="33" t="s">
        <v>9</v>
      </c>
      <c r="J17" s="33" t="s">
        <v>9</v>
      </c>
      <c r="K17" s="33" t="s">
        <v>9</v>
      </c>
      <c r="L17" s="29">
        <v>0.0</v>
      </c>
      <c r="M17" s="39" t="s">
        <v>8</v>
      </c>
      <c r="N17" s="39" t="s">
        <v>8</v>
      </c>
      <c r="O17" s="39" t="s">
        <v>8</v>
      </c>
      <c r="P17" s="39" t="s">
        <v>8</v>
      </c>
      <c r="Q17" s="39" t="s">
        <v>8</v>
      </c>
      <c r="R17" s="29">
        <v>0.0</v>
      </c>
      <c r="S17" s="28" t="s">
        <v>6</v>
      </c>
      <c r="T17" s="28" t="s">
        <v>6</v>
      </c>
      <c r="U17" s="28" t="s">
        <v>6</v>
      </c>
      <c r="V17" s="28" t="s">
        <v>6</v>
      </c>
      <c r="W17" s="28" t="s">
        <v>6</v>
      </c>
      <c r="X17" s="28" t="s">
        <v>6</v>
      </c>
      <c r="Y17" s="28" t="s">
        <v>6</v>
      </c>
      <c r="Z17" s="29">
        <v>0.0</v>
      </c>
      <c r="AA17" s="28" t="s">
        <v>6</v>
      </c>
      <c r="AB17" s="28" t="s">
        <v>6</v>
      </c>
      <c r="AC17" s="28" t="s">
        <v>6</v>
      </c>
      <c r="AD17" s="28" t="s">
        <v>6</v>
      </c>
      <c r="AE17" s="29">
        <v>0.0</v>
      </c>
      <c r="AF17" s="28" t="s">
        <v>6</v>
      </c>
      <c r="AG17" s="28" t="s">
        <v>6</v>
      </c>
      <c r="AH17" s="28" t="s">
        <v>6</v>
      </c>
      <c r="AI17" s="28" t="s">
        <v>6</v>
      </c>
      <c r="AJ17" s="40" t="s">
        <v>6</v>
      </c>
      <c r="AK17" s="40" t="s">
        <v>6</v>
      </c>
      <c r="AL17" s="40" t="s">
        <v>6</v>
      </c>
      <c r="AM17" s="29">
        <v>0.0</v>
      </c>
      <c r="AN17" s="40" t="s">
        <v>6</v>
      </c>
      <c r="AO17" s="40" t="s">
        <v>6</v>
      </c>
      <c r="AP17" s="40" t="s">
        <v>6</v>
      </c>
      <c r="AQ17" s="40" t="s">
        <v>6</v>
      </c>
      <c r="AR17" s="40" t="s">
        <v>6</v>
      </c>
      <c r="AS17" s="29">
        <v>0.0</v>
      </c>
      <c r="AT17" s="40" t="s">
        <v>6</v>
      </c>
      <c r="AU17" s="40" t="s">
        <v>6</v>
      </c>
      <c r="AV17" s="40" t="s">
        <v>6</v>
      </c>
      <c r="AW17" s="40" t="s">
        <v>6</v>
      </c>
      <c r="AX17" s="40" t="s">
        <v>6</v>
      </c>
      <c r="AY17" s="40" t="s">
        <v>6</v>
      </c>
      <c r="AZ17" s="8"/>
      <c r="BA17" s="37">
        <f t="shared" si="4"/>
        <v>39</v>
      </c>
      <c r="BB17" s="37">
        <f t="shared" si="5"/>
        <v>6</v>
      </c>
      <c r="BC17" s="37">
        <f t="shared" ref="BC17:BG17" si="18">COUNTIF($G17:$AZ17,BC$1)</f>
        <v>29</v>
      </c>
      <c r="BD17" s="37">
        <f t="shared" si="18"/>
        <v>0</v>
      </c>
      <c r="BE17" s="37">
        <f t="shared" si="18"/>
        <v>5</v>
      </c>
      <c r="BF17" s="37">
        <f t="shared" si="18"/>
        <v>5</v>
      </c>
      <c r="BG17" s="37">
        <f t="shared" si="18"/>
        <v>0</v>
      </c>
    </row>
    <row r="18">
      <c r="A18" s="27">
        <v>15.0</v>
      </c>
      <c r="B18" s="25" t="s">
        <v>190</v>
      </c>
      <c r="C18" s="26" t="s">
        <v>67</v>
      </c>
      <c r="D18" s="26" t="s">
        <v>193</v>
      </c>
      <c r="E18" s="27" t="s">
        <v>14</v>
      </c>
      <c r="F18" s="121">
        <v>0.625</v>
      </c>
      <c r="G18" s="33" t="s">
        <v>9</v>
      </c>
      <c r="H18" s="33" t="s">
        <v>9</v>
      </c>
      <c r="I18" s="33" t="s">
        <v>9</v>
      </c>
      <c r="J18" s="33" t="s">
        <v>9</v>
      </c>
      <c r="K18" s="33" t="s">
        <v>9</v>
      </c>
      <c r="L18" s="29">
        <v>0.0</v>
      </c>
      <c r="M18" s="39" t="s">
        <v>8</v>
      </c>
      <c r="N18" s="39" t="s">
        <v>8</v>
      </c>
      <c r="O18" s="39" t="s">
        <v>8</v>
      </c>
      <c r="P18" s="39" t="s">
        <v>8</v>
      </c>
      <c r="Q18" s="39" t="s">
        <v>8</v>
      </c>
      <c r="R18" s="29">
        <v>0.0</v>
      </c>
      <c r="S18" s="28" t="s">
        <v>6</v>
      </c>
      <c r="T18" s="28" t="s">
        <v>6</v>
      </c>
      <c r="U18" s="28" t="s">
        <v>6</v>
      </c>
      <c r="V18" s="28" t="s">
        <v>6</v>
      </c>
      <c r="W18" s="28" t="s">
        <v>6</v>
      </c>
      <c r="X18" s="28" t="s">
        <v>6</v>
      </c>
      <c r="Y18" s="28" t="s">
        <v>6</v>
      </c>
      <c r="Z18" s="29">
        <v>0.0</v>
      </c>
      <c r="AA18" s="28" t="s">
        <v>6</v>
      </c>
      <c r="AB18" s="28" t="s">
        <v>6</v>
      </c>
      <c r="AC18" s="28" t="s">
        <v>6</v>
      </c>
      <c r="AD18" s="28" t="s">
        <v>6</v>
      </c>
      <c r="AE18" s="29">
        <v>0.0</v>
      </c>
      <c r="AF18" s="28" t="s">
        <v>6</v>
      </c>
      <c r="AG18" s="28" t="s">
        <v>6</v>
      </c>
      <c r="AH18" s="28" t="s">
        <v>6</v>
      </c>
      <c r="AI18" s="28" t="s">
        <v>6</v>
      </c>
      <c r="AJ18" s="40" t="s">
        <v>6</v>
      </c>
      <c r="AK18" s="40" t="s">
        <v>6</v>
      </c>
      <c r="AL18" s="40" t="s">
        <v>6</v>
      </c>
      <c r="AM18" s="29">
        <v>0.0</v>
      </c>
      <c r="AN18" s="40" t="s">
        <v>6</v>
      </c>
      <c r="AO18" s="40" t="s">
        <v>6</v>
      </c>
      <c r="AP18" s="40" t="s">
        <v>6</v>
      </c>
      <c r="AQ18" s="40" t="s">
        <v>6</v>
      </c>
      <c r="AR18" s="40" t="s">
        <v>6</v>
      </c>
      <c r="AS18" s="29">
        <v>0.0</v>
      </c>
      <c r="AT18" s="40" t="s">
        <v>6</v>
      </c>
      <c r="AU18" s="40" t="s">
        <v>6</v>
      </c>
      <c r="AV18" s="40" t="s">
        <v>6</v>
      </c>
      <c r="AW18" s="40" t="s">
        <v>6</v>
      </c>
      <c r="AX18" s="40" t="s">
        <v>6</v>
      </c>
      <c r="AY18" s="40" t="s">
        <v>6</v>
      </c>
      <c r="AZ18" s="8"/>
      <c r="BA18" s="37">
        <f t="shared" si="4"/>
        <v>39</v>
      </c>
      <c r="BB18" s="37">
        <f t="shared" si="5"/>
        <v>6</v>
      </c>
      <c r="BC18" s="37">
        <f t="shared" ref="BC18:BG18" si="19">COUNTIF($G18:$AZ18,BC$1)</f>
        <v>29</v>
      </c>
      <c r="BD18" s="37">
        <f t="shared" si="19"/>
        <v>0</v>
      </c>
      <c r="BE18" s="37">
        <f t="shared" si="19"/>
        <v>5</v>
      </c>
      <c r="BF18" s="37">
        <f t="shared" si="19"/>
        <v>5</v>
      </c>
      <c r="BG18" s="37">
        <f t="shared" si="19"/>
        <v>0</v>
      </c>
    </row>
    <row r="19">
      <c r="A19" s="27">
        <v>16.0</v>
      </c>
      <c r="B19" s="25" t="s">
        <v>190</v>
      </c>
      <c r="C19" s="26" t="s">
        <v>31</v>
      </c>
      <c r="D19" s="26" t="s">
        <v>194</v>
      </c>
      <c r="E19" s="27" t="s">
        <v>14</v>
      </c>
      <c r="F19" s="121">
        <v>0.625</v>
      </c>
      <c r="G19" s="41" t="s">
        <v>7</v>
      </c>
      <c r="H19" s="41" t="s">
        <v>7</v>
      </c>
      <c r="I19" s="41" t="s">
        <v>7</v>
      </c>
      <c r="J19" s="41" t="s">
        <v>7</v>
      </c>
      <c r="K19" s="29">
        <v>0.0</v>
      </c>
      <c r="L19" s="28" t="s">
        <v>6</v>
      </c>
      <c r="M19" s="28" t="s">
        <v>6</v>
      </c>
      <c r="N19" s="28" t="s">
        <v>6</v>
      </c>
      <c r="O19" s="28" t="s">
        <v>6</v>
      </c>
      <c r="P19" s="28" t="s">
        <v>6</v>
      </c>
      <c r="Q19" s="28" t="s">
        <v>6</v>
      </c>
      <c r="R19" s="29">
        <v>0.0</v>
      </c>
      <c r="S19" s="28" t="s">
        <v>6</v>
      </c>
      <c r="T19" s="28" t="s">
        <v>6</v>
      </c>
      <c r="U19" s="28" t="s">
        <v>6</v>
      </c>
      <c r="V19" s="28" t="s">
        <v>6</v>
      </c>
      <c r="W19" s="28" t="s">
        <v>6</v>
      </c>
      <c r="X19" s="28" t="s">
        <v>6</v>
      </c>
      <c r="Y19" s="29">
        <v>0.0</v>
      </c>
      <c r="Z19" s="28" t="s">
        <v>6</v>
      </c>
      <c r="AA19" s="28" t="s">
        <v>6</v>
      </c>
      <c r="AB19" s="28" t="s">
        <v>6</v>
      </c>
      <c r="AC19" s="28" t="s">
        <v>6</v>
      </c>
      <c r="AD19" s="28" t="s">
        <v>6</v>
      </c>
      <c r="AE19" s="29">
        <v>0.0</v>
      </c>
      <c r="AF19" s="28" t="s">
        <v>6</v>
      </c>
      <c r="AG19" s="28" t="s">
        <v>6</v>
      </c>
      <c r="AH19" s="28" t="s">
        <v>6</v>
      </c>
      <c r="AI19" s="28" t="s">
        <v>6</v>
      </c>
      <c r="AJ19" s="40" t="s">
        <v>6</v>
      </c>
      <c r="AK19" s="40" t="s">
        <v>6</v>
      </c>
      <c r="AL19" s="29">
        <v>0.0</v>
      </c>
      <c r="AM19" s="40" t="s">
        <v>6</v>
      </c>
      <c r="AN19" s="40" t="s">
        <v>6</v>
      </c>
      <c r="AO19" s="40" t="s">
        <v>6</v>
      </c>
      <c r="AP19" s="40" t="s">
        <v>6</v>
      </c>
      <c r="AQ19" s="40" t="s">
        <v>6</v>
      </c>
      <c r="AR19" s="40" t="s">
        <v>6</v>
      </c>
      <c r="AS19" s="29">
        <v>0.0</v>
      </c>
      <c r="AT19" s="40" t="s">
        <v>6</v>
      </c>
      <c r="AU19" s="40" t="s">
        <v>6</v>
      </c>
      <c r="AV19" s="40" t="s">
        <v>6</v>
      </c>
      <c r="AW19" s="40" t="s">
        <v>6</v>
      </c>
      <c r="AX19" s="40" t="s">
        <v>6</v>
      </c>
      <c r="AY19" s="40" t="s">
        <v>6</v>
      </c>
      <c r="AZ19" s="8"/>
      <c r="BA19" s="37">
        <f t="shared" si="4"/>
        <v>39</v>
      </c>
      <c r="BB19" s="37">
        <f t="shared" si="5"/>
        <v>6</v>
      </c>
      <c r="BC19" s="37">
        <f t="shared" ref="BC19:BG19" si="20">COUNTIF($G19:$AZ19,BC$1)</f>
        <v>35</v>
      </c>
      <c r="BD19" s="37">
        <f t="shared" si="20"/>
        <v>4</v>
      </c>
      <c r="BE19" s="37">
        <f t="shared" si="20"/>
        <v>0</v>
      </c>
      <c r="BF19" s="37">
        <f t="shared" si="20"/>
        <v>0</v>
      </c>
      <c r="BG19" s="37">
        <f t="shared" si="20"/>
        <v>0</v>
      </c>
    </row>
    <row r="20">
      <c r="A20" s="27">
        <v>17.0</v>
      </c>
      <c r="B20" s="25" t="s">
        <v>195</v>
      </c>
      <c r="C20" s="26" t="s">
        <v>69</v>
      </c>
      <c r="D20" s="26" t="s">
        <v>196</v>
      </c>
      <c r="E20" s="27" t="s">
        <v>14</v>
      </c>
      <c r="F20" s="121">
        <v>0.625</v>
      </c>
      <c r="G20" s="39" t="s">
        <v>8</v>
      </c>
      <c r="H20" s="39" t="s">
        <v>8</v>
      </c>
      <c r="I20" s="39" t="s">
        <v>8</v>
      </c>
      <c r="J20" s="29">
        <v>0.0</v>
      </c>
      <c r="K20" s="39" t="s">
        <v>8</v>
      </c>
      <c r="L20" s="39" t="s">
        <v>8</v>
      </c>
      <c r="M20" s="39" t="s">
        <v>8</v>
      </c>
      <c r="N20" s="39" t="s">
        <v>8</v>
      </c>
      <c r="O20" s="39" t="s">
        <v>8</v>
      </c>
      <c r="P20" s="39" t="s">
        <v>8</v>
      </c>
      <c r="Q20" s="29">
        <v>0.0</v>
      </c>
      <c r="R20" s="28" t="s">
        <v>6</v>
      </c>
      <c r="S20" s="28" t="s">
        <v>6</v>
      </c>
      <c r="T20" s="28" t="s">
        <v>6</v>
      </c>
      <c r="U20" s="28" t="s">
        <v>6</v>
      </c>
      <c r="V20" s="28" t="s">
        <v>6</v>
      </c>
      <c r="W20" s="28" t="s">
        <v>6</v>
      </c>
      <c r="X20" s="29">
        <v>0.0</v>
      </c>
      <c r="Y20" s="28" t="s">
        <v>6</v>
      </c>
      <c r="Z20" s="28" t="s">
        <v>6</v>
      </c>
      <c r="AA20" s="28" t="s">
        <v>6</v>
      </c>
      <c r="AB20" s="28" t="s">
        <v>6</v>
      </c>
      <c r="AC20" s="28" t="s">
        <v>6</v>
      </c>
      <c r="AD20" s="28" t="s">
        <v>6</v>
      </c>
      <c r="AE20" s="28" t="s">
        <v>6</v>
      </c>
      <c r="AF20" s="29">
        <v>0.0</v>
      </c>
      <c r="AG20" s="28" t="s">
        <v>6</v>
      </c>
      <c r="AH20" s="28" t="s">
        <v>6</v>
      </c>
      <c r="AI20" s="28" t="s">
        <v>6</v>
      </c>
      <c r="AJ20" s="40" t="s">
        <v>6</v>
      </c>
      <c r="AK20" s="40" t="s">
        <v>6</v>
      </c>
      <c r="AL20" s="40" t="s">
        <v>6</v>
      </c>
      <c r="AM20" s="40" t="s">
        <v>6</v>
      </c>
      <c r="AN20" s="29">
        <v>0.0</v>
      </c>
      <c r="AO20" s="40" t="s">
        <v>6</v>
      </c>
      <c r="AP20" s="40" t="s">
        <v>6</v>
      </c>
      <c r="AQ20" s="40" t="s">
        <v>6</v>
      </c>
      <c r="AR20" s="40" t="s">
        <v>6</v>
      </c>
      <c r="AS20" s="40" t="s">
        <v>6</v>
      </c>
      <c r="AT20" s="29">
        <v>0.0</v>
      </c>
      <c r="AU20" s="40" t="s">
        <v>6</v>
      </c>
      <c r="AV20" s="40" t="s">
        <v>6</v>
      </c>
      <c r="AW20" s="40" t="s">
        <v>6</v>
      </c>
      <c r="AX20" s="40" t="s">
        <v>6</v>
      </c>
      <c r="AY20" s="40" t="s">
        <v>6</v>
      </c>
      <c r="AZ20" s="8"/>
      <c r="BA20" s="37">
        <f t="shared" si="4"/>
        <v>39</v>
      </c>
      <c r="BB20" s="37">
        <f t="shared" si="5"/>
        <v>6</v>
      </c>
      <c r="BC20" s="37">
        <f t="shared" ref="BC20:BG20" si="21">COUNTIF($G20:$AZ20,BC$1)</f>
        <v>30</v>
      </c>
      <c r="BD20" s="37">
        <f t="shared" si="21"/>
        <v>0</v>
      </c>
      <c r="BE20" s="37">
        <f t="shared" si="21"/>
        <v>9</v>
      </c>
      <c r="BF20" s="37">
        <f t="shared" si="21"/>
        <v>0</v>
      </c>
      <c r="BG20" s="37">
        <f t="shared" si="21"/>
        <v>0</v>
      </c>
    </row>
    <row r="21">
      <c r="A21" s="27">
        <v>18.0</v>
      </c>
      <c r="B21" s="25" t="s">
        <v>195</v>
      </c>
      <c r="C21" s="26" t="s">
        <v>70</v>
      </c>
      <c r="D21" s="26" t="s">
        <v>197</v>
      </c>
      <c r="E21" s="27" t="s">
        <v>14</v>
      </c>
      <c r="F21" s="121">
        <v>0.625</v>
      </c>
      <c r="G21" s="39" t="s">
        <v>8</v>
      </c>
      <c r="H21" s="39" t="s">
        <v>8</v>
      </c>
      <c r="I21" s="39" t="s">
        <v>8</v>
      </c>
      <c r="J21" s="29">
        <v>0.0</v>
      </c>
      <c r="K21" s="39" t="s">
        <v>8</v>
      </c>
      <c r="L21" s="39" t="s">
        <v>8</v>
      </c>
      <c r="M21" s="39" t="s">
        <v>8</v>
      </c>
      <c r="N21" s="39" t="s">
        <v>8</v>
      </c>
      <c r="O21" s="39" t="s">
        <v>8</v>
      </c>
      <c r="P21" s="39" t="s">
        <v>8</v>
      </c>
      <c r="Q21" s="29">
        <v>0.0</v>
      </c>
      <c r="R21" s="28" t="s">
        <v>6</v>
      </c>
      <c r="S21" s="28" t="s">
        <v>6</v>
      </c>
      <c r="T21" s="28" t="s">
        <v>6</v>
      </c>
      <c r="U21" s="28" t="s">
        <v>6</v>
      </c>
      <c r="V21" s="28" t="s">
        <v>6</v>
      </c>
      <c r="W21" s="28" t="s">
        <v>6</v>
      </c>
      <c r="X21" s="29">
        <v>0.0</v>
      </c>
      <c r="Y21" s="28" t="s">
        <v>6</v>
      </c>
      <c r="Z21" s="28" t="s">
        <v>6</v>
      </c>
      <c r="AA21" s="28" t="s">
        <v>6</v>
      </c>
      <c r="AB21" s="28" t="s">
        <v>6</v>
      </c>
      <c r="AC21" s="28" t="s">
        <v>6</v>
      </c>
      <c r="AD21" s="28" t="s">
        <v>6</v>
      </c>
      <c r="AE21" s="28" t="s">
        <v>6</v>
      </c>
      <c r="AF21" s="29">
        <v>0.0</v>
      </c>
      <c r="AG21" s="28" t="s">
        <v>6</v>
      </c>
      <c r="AH21" s="28" t="s">
        <v>6</v>
      </c>
      <c r="AI21" s="28" t="s">
        <v>6</v>
      </c>
      <c r="AJ21" s="40" t="s">
        <v>6</v>
      </c>
      <c r="AK21" s="40" t="s">
        <v>6</v>
      </c>
      <c r="AL21" s="40" t="s">
        <v>6</v>
      </c>
      <c r="AM21" s="40" t="s">
        <v>6</v>
      </c>
      <c r="AN21" s="29">
        <v>0.0</v>
      </c>
      <c r="AO21" s="40" t="s">
        <v>6</v>
      </c>
      <c r="AP21" s="40" t="s">
        <v>6</v>
      </c>
      <c r="AQ21" s="40" t="s">
        <v>6</v>
      </c>
      <c r="AR21" s="40" t="s">
        <v>6</v>
      </c>
      <c r="AS21" s="40" t="s">
        <v>6</v>
      </c>
      <c r="AT21" s="29">
        <v>0.0</v>
      </c>
      <c r="AU21" s="40" t="s">
        <v>6</v>
      </c>
      <c r="AV21" s="40" t="s">
        <v>6</v>
      </c>
      <c r="AW21" s="40" t="s">
        <v>6</v>
      </c>
      <c r="AX21" s="40" t="s">
        <v>6</v>
      </c>
      <c r="AY21" s="40" t="s">
        <v>6</v>
      </c>
      <c r="AZ21" s="8"/>
      <c r="BA21" s="37">
        <f t="shared" si="4"/>
        <v>39</v>
      </c>
      <c r="BB21" s="37">
        <f t="shared" si="5"/>
        <v>6</v>
      </c>
      <c r="BC21" s="37">
        <f t="shared" ref="BC21:BG21" si="22">COUNTIF($G21:$AZ21,BC$1)</f>
        <v>30</v>
      </c>
      <c r="BD21" s="37">
        <f t="shared" si="22"/>
        <v>0</v>
      </c>
      <c r="BE21" s="37">
        <f t="shared" si="22"/>
        <v>9</v>
      </c>
      <c r="BF21" s="37">
        <f t="shared" si="22"/>
        <v>0</v>
      </c>
      <c r="BG21" s="37">
        <f t="shared" si="22"/>
        <v>0</v>
      </c>
    </row>
    <row r="22">
      <c r="A22" s="27">
        <v>19.0</v>
      </c>
      <c r="B22" s="25" t="s">
        <v>195</v>
      </c>
      <c r="C22" s="26" t="s">
        <v>71</v>
      </c>
      <c r="D22" s="26" t="s">
        <v>198</v>
      </c>
      <c r="E22" s="27" t="s">
        <v>186</v>
      </c>
      <c r="F22" s="121">
        <v>0.625</v>
      </c>
      <c r="G22" s="39" t="s">
        <v>8</v>
      </c>
      <c r="H22" s="39" t="s">
        <v>8</v>
      </c>
      <c r="I22" s="39" t="s">
        <v>8</v>
      </c>
      <c r="J22" s="29">
        <v>0.0</v>
      </c>
      <c r="K22" s="39" t="s">
        <v>8</v>
      </c>
      <c r="L22" s="39" t="s">
        <v>8</v>
      </c>
      <c r="M22" s="39" t="s">
        <v>8</v>
      </c>
      <c r="N22" s="39" t="s">
        <v>8</v>
      </c>
      <c r="O22" s="39" t="s">
        <v>8</v>
      </c>
      <c r="P22" s="39" t="s">
        <v>8</v>
      </c>
      <c r="Q22" s="29">
        <v>0.0</v>
      </c>
      <c r="R22" s="28" t="s">
        <v>6</v>
      </c>
      <c r="S22" s="28" t="s">
        <v>6</v>
      </c>
      <c r="T22" s="28" t="s">
        <v>6</v>
      </c>
      <c r="U22" s="28" t="s">
        <v>6</v>
      </c>
      <c r="V22" s="28" t="s">
        <v>6</v>
      </c>
      <c r="W22" s="28" t="s">
        <v>6</v>
      </c>
      <c r="X22" s="29">
        <v>0.0</v>
      </c>
      <c r="Y22" s="28" t="s">
        <v>6</v>
      </c>
      <c r="Z22" s="28" t="s">
        <v>6</v>
      </c>
      <c r="AA22" s="28" t="s">
        <v>6</v>
      </c>
      <c r="AB22" s="28" t="s">
        <v>6</v>
      </c>
      <c r="AC22" s="28" t="s">
        <v>6</v>
      </c>
      <c r="AD22" s="28" t="s">
        <v>6</v>
      </c>
      <c r="AE22" s="28" t="s">
        <v>6</v>
      </c>
      <c r="AF22" s="29">
        <v>0.0</v>
      </c>
      <c r="AG22" s="28" t="s">
        <v>6</v>
      </c>
      <c r="AH22" s="28" t="s">
        <v>6</v>
      </c>
      <c r="AI22" s="28" t="s">
        <v>6</v>
      </c>
      <c r="AJ22" s="40" t="s">
        <v>6</v>
      </c>
      <c r="AK22" s="40" t="s">
        <v>6</v>
      </c>
      <c r="AL22" s="40" t="s">
        <v>6</v>
      </c>
      <c r="AM22" s="40" t="s">
        <v>6</v>
      </c>
      <c r="AN22" s="29">
        <v>0.0</v>
      </c>
      <c r="AO22" s="40" t="s">
        <v>6</v>
      </c>
      <c r="AP22" s="40" t="s">
        <v>6</v>
      </c>
      <c r="AQ22" s="40" t="s">
        <v>6</v>
      </c>
      <c r="AR22" s="40" t="s">
        <v>6</v>
      </c>
      <c r="AS22" s="40" t="s">
        <v>6</v>
      </c>
      <c r="AT22" s="29">
        <v>0.0</v>
      </c>
      <c r="AU22" s="40" t="s">
        <v>6</v>
      </c>
      <c r="AV22" s="40" t="s">
        <v>6</v>
      </c>
      <c r="AW22" s="40" t="s">
        <v>6</v>
      </c>
      <c r="AX22" s="40" t="s">
        <v>6</v>
      </c>
      <c r="AY22" s="40" t="s">
        <v>6</v>
      </c>
      <c r="AZ22" s="8"/>
      <c r="BA22" s="37">
        <f t="shared" si="4"/>
        <v>39</v>
      </c>
      <c r="BB22" s="37">
        <f t="shared" si="5"/>
        <v>6</v>
      </c>
      <c r="BC22" s="37">
        <f t="shared" ref="BC22:BG22" si="23">COUNTIF($G22:$AZ22,BC$1)</f>
        <v>30</v>
      </c>
      <c r="BD22" s="37">
        <f t="shared" si="23"/>
        <v>0</v>
      </c>
      <c r="BE22" s="37">
        <f t="shared" si="23"/>
        <v>9</v>
      </c>
      <c r="BF22" s="37">
        <f t="shared" si="23"/>
        <v>0</v>
      </c>
      <c r="BG22" s="37">
        <f t="shared" si="23"/>
        <v>0</v>
      </c>
    </row>
    <row r="23">
      <c r="A23" s="27">
        <v>20.0</v>
      </c>
      <c r="B23" s="25" t="s">
        <v>195</v>
      </c>
      <c r="C23" s="26" t="s">
        <v>72</v>
      </c>
      <c r="D23" s="26" t="s">
        <v>199</v>
      </c>
      <c r="E23" s="27" t="s">
        <v>186</v>
      </c>
      <c r="F23" s="121">
        <v>0.625</v>
      </c>
      <c r="G23" s="39" t="s">
        <v>8</v>
      </c>
      <c r="H23" s="39" t="s">
        <v>8</v>
      </c>
      <c r="I23" s="39" t="s">
        <v>8</v>
      </c>
      <c r="J23" s="29">
        <v>0.0</v>
      </c>
      <c r="K23" s="39" t="s">
        <v>8</v>
      </c>
      <c r="L23" s="39" t="s">
        <v>8</v>
      </c>
      <c r="M23" s="39" t="s">
        <v>8</v>
      </c>
      <c r="N23" s="39" t="s">
        <v>8</v>
      </c>
      <c r="O23" s="39" t="s">
        <v>8</v>
      </c>
      <c r="P23" s="39" t="s">
        <v>8</v>
      </c>
      <c r="Q23" s="29">
        <v>0.0</v>
      </c>
      <c r="R23" s="28" t="s">
        <v>6</v>
      </c>
      <c r="S23" s="28" t="s">
        <v>6</v>
      </c>
      <c r="T23" s="28" t="s">
        <v>6</v>
      </c>
      <c r="U23" s="28" t="s">
        <v>6</v>
      </c>
      <c r="V23" s="28" t="s">
        <v>6</v>
      </c>
      <c r="W23" s="28" t="s">
        <v>6</v>
      </c>
      <c r="X23" s="29">
        <v>0.0</v>
      </c>
      <c r="Y23" s="28" t="s">
        <v>6</v>
      </c>
      <c r="Z23" s="28" t="s">
        <v>6</v>
      </c>
      <c r="AA23" s="28" t="s">
        <v>6</v>
      </c>
      <c r="AB23" s="28" t="s">
        <v>6</v>
      </c>
      <c r="AC23" s="28" t="s">
        <v>6</v>
      </c>
      <c r="AD23" s="28" t="s">
        <v>6</v>
      </c>
      <c r="AE23" s="28" t="s">
        <v>6</v>
      </c>
      <c r="AF23" s="29">
        <v>0.0</v>
      </c>
      <c r="AG23" s="28" t="s">
        <v>6</v>
      </c>
      <c r="AH23" s="28" t="s">
        <v>6</v>
      </c>
      <c r="AI23" s="28" t="s">
        <v>6</v>
      </c>
      <c r="AJ23" s="40" t="s">
        <v>6</v>
      </c>
      <c r="AK23" s="40" t="s">
        <v>6</v>
      </c>
      <c r="AL23" s="40" t="s">
        <v>6</v>
      </c>
      <c r="AM23" s="40" t="s">
        <v>6</v>
      </c>
      <c r="AN23" s="29">
        <v>0.0</v>
      </c>
      <c r="AO23" s="40" t="s">
        <v>6</v>
      </c>
      <c r="AP23" s="40" t="s">
        <v>6</v>
      </c>
      <c r="AQ23" s="40" t="s">
        <v>6</v>
      </c>
      <c r="AR23" s="40" t="s">
        <v>6</v>
      </c>
      <c r="AS23" s="40" t="s">
        <v>6</v>
      </c>
      <c r="AT23" s="29">
        <v>0.0</v>
      </c>
      <c r="AU23" s="40" t="s">
        <v>6</v>
      </c>
      <c r="AV23" s="40" t="s">
        <v>6</v>
      </c>
      <c r="AW23" s="40" t="s">
        <v>6</v>
      </c>
      <c r="AX23" s="40" t="s">
        <v>6</v>
      </c>
      <c r="AY23" s="40" t="s">
        <v>6</v>
      </c>
      <c r="AZ23" s="8"/>
      <c r="BA23" s="37">
        <f t="shared" si="4"/>
        <v>39</v>
      </c>
      <c r="BB23" s="37">
        <f t="shared" si="5"/>
        <v>6</v>
      </c>
      <c r="BC23" s="37">
        <f t="shared" ref="BC23:BG23" si="24">COUNTIF($G23:$AZ23,BC$1)</f>
        <v>30</v>
      </c>
      <c r="BD23" s="37">
        <f t="shared" si="24"/>
        <v>0</v>
      </c>
      <c r="BE23" s="37">
        <f t="shared" si="24"/>
        <v>9</v>
      </c>
      <c r="BF23" s="37">
        <f t="shared" si="24"/>
        <v>0</v>
      </c>
      <c r="BG23" s="37">
        <f t="shared" si="24"/>
        <v>0</v>
      </c>
    </row>
    <row r="24">
      <c r="A24" s="27">
        <v>21.0</v>
      </c>
      <c r="B24" s="124" t="s">
        <v>200</v>
      </c>
      <c r="C24" s="26" t="s">
        <v>13</v>
      </c>
      <c r="D24" s="26" t="s">
        <v>201</v>
      </c>
      <c r="E24" s="27" t="s">
        <v>14</v>
      </c>
      <c r="F24" s="121">
        <v>0.625</v>
      </c>
      <c r="G24" s="39" t="s">
        <v>8</v>
      </c>
      <c r="H24" s="39" t="s">
        <v>8</v>
      </c>
      <c r="I24" s="39" t="s">
        <v>8</v>
      </c>
      <c r="J24" s="39" t="s">
        <v>8</v>
      </c>
      <c r="K24" s="29">
        <v>0.0</v>
      </c>
      <c r="L24" s="41" t="s">
        <v>7</v>
      </c>
      <c r="M24" s="41" t="s">
        <v>7</v>
      </c>
      <c r="N24" s="41" t="s">
        <v>7</v>
      </c>
      <c r="O24" s="41" t="s">
        <v>7</v>
      </c>
      <c r="P24" s="41" t="s">
        <v>7</v>
      </c>
      <c r="Q24" s="29">
        <v>0.0</v>
      </c>
      <c r="R24" s="28" t="s">
        <v>6</v>
      </c>
      <c r="S24" s="28" t="s">
        <v>6</v>
      </c>
      <c r="T24" s="28" t="s">
        <v>6</v>
      </c>
      <c r="U24" s="28" t="s">
        <v>6</v>
      </c>
      <c r="V24" s="28" t="s">
        <v>6</v>
      </c>
      <c r="W24" s="28" t="s">
        <v>6</v>
      </c>
      <c r="X24" s="28" t="s">
        <v>6</v>
      </c>
      <c r="Y24" s="29">
        <v>0.0</v>
      </c>
      <c r="Z24" s="28" t="s">
        <v>6</v>
      </c>
      <c r="AA24" s="28" t="s">
        <v>6</v>
      </c>
      <c r="AB24" s="28" t="s">
        <v>6</v>
      </c>
      <c r="AC24" s="28" t="s">
        <v>6</v>
      </c>
      <c r="AD24" s="28" t="s">
        <v>6</v>
      </c>
      <c r="AE24" s="28" t="s">
        <v>6</v>
      </c>
      <c r="AF24" s="28" t="s">
        <v>6</v>
      </c>
      <c r="AG24" s="29">
        <v>0.0</v>
      </c>
      <c r="AH24" s="28" t="s">
        <v>6</v>
      </c>
      <c r="AI24" s="28" t="s">
        <v>6</v>
      </c>
      <c r="AJ24" s="40" t="s">
        <v>6</v>
      </c>
      <c r="AK24" s="40" t="s">
        <v>6</v>
      </c>
      <c r="AL24" s="40" t="s">
        <v>6</v>
      </c>
      <c r="AM24" s="29">
        <v>0.0</v>
      </c>
      <c r="AN24" s="40" t="s">
        <v>6</v>
      </c>
      <c r="AO24" s="40" t="s">
        <v>6</v>
      </c>
      <c r="AP24" s="40" t="s">
        <v>6</v>
      </c>
      <c r="AQ24" s="40" t="s">
        <v>6</v>
      </c>
      <c r="AR24" s="40" t="s">
        <v>6</v>
      </c>
      <c r="AS24" s="29">
        <v>0.0</v>
      </c>
      <c r="AT24" s="40" t="s">
        <v>6</v>
      </c>
      <c r="AU24" s="40" t="s">
        <v>6</v>
      </c>
      <c r="AV24" s="40" t="s">
        <v>6</v>
      </c>
      <c r="AW24" s="40" t="s">
        <v>6</v>
      </c>
      <c r="AX24" s="40" t="s">
        <v>6</v>
      </c>
      <c r="AY24" s="40" t="s">
        <v>6</v>
      </c>
      <c r="AZ24" s="8"/>
      <c r="BA24" s="37">
        <f t="shared" si="4"/>
        <v>39</v>
      </c>
      <c r="BB24" s="37">
        <f t="shared" si="5"/>
        <v>6</v>
      </c>
      <c r="BC24" s="37">
        <f t="shared" ref="BC24:BG24" si="25">COUNTIF($G24:$AZ24,BC$1)</f>
        <v>30</v>
      </c>
      <c r="BD24" s="37">
        <f t="shared" si="25"/>
        <v>5</v>
      </c>
      <c r="BE24" s="37">
        <f t="shared" si="25"/>
        <v>4</v>
      </c>
      <c r="BF24" s="37">
        <f t="shared" si="25"/>
        <v>0</v>
      </c>
      <c r="BG24" s="37">
        <f t="shared" si="25"/>
        <v>0</v>
      </c>
    </row>
    <row r="25">
      <c r="A25" s="27">
        <v>22.0</v>
      </c>
      <c r="B25" s="124" t="s">
        <v>200</v>
      </c>
      <c r="C25" s="26" t="s">
        <v>16</v>
      </c>
      <c r="D25" s="26" t="s">
        <v>202</v>
      </c>
      <c r="E25" s="27" t="s">
        <v>14</v>
      </c>
      <c r="F25" s="121">
        <v>0.625</v>
      </c>
      <c r="G25" s="39" t="s">
        <v>8</v>
      </c>
      <c r="H25" s="39" t="s">
        <v>8</v>
      </c>
      <c r="I25" s="39" t="s">
        <v>8</v>
      </c>
      <c r="J25" s="39" t="s">
        <v>8</v>
      </c>
      <c r="K25" s="29">
        <v>0.0</v>
      </c>
      <c r="L25" s="41" t="s">
        <v>7</v>
      </c>
      <c r="M25" s="41" t="s">
        <v>7</v>
      </c>
      <c r="N25" s="41" t="s">
        <v>7</v>
      </c>
      <c r="O25" s="41" t="s">
        <v>7</v>
      </c>
      <c r="P25" s="41" t="s">
        <v>7</v>
      </c>
      <c r="Q25" s="29">
        <v>0.0</v>
      </c>
      <c r="R25" s="28" t="s">
        <v>6</v>
      </c>
      <c r="S25" s="28" t="s">
        <v>6</v>
      </c>
      <c r="T25" s="28" t="s">
        <v>6</v>
      </c>
      <c r="U25" s="28" t="s">
        <v>6</v>
      </c>
      <c r="V25" s="28" t="s">
        <v>6</v>
      </c>
      <c r="W25" s="28" t="s">
        <v>6</v>
      </c>
      <c r="X25" s="28" t="s">
        <v>6</v>
      </c>
      <c r="Y25" s="29">
        <v>0.0</v>
      </c>
      <c r="Z25" s="28" t="s">
        <v>6</v>
      </c>
      <c r="AA25" s="28" t="s">
        <v>6</v>
      </c>
      <c r="AB25" s="28" t="s">
        <v>6</v>
      </c>
      <c r="AC25" s="28" t="s">
        <v>6</v>
      </c>
      <c r="AD25" s="28" t="s">
        <v>6</v>
      </c>
      <c r="AE25" s="28" t="s">
        <v>6</v>
      </c>
      <c r="AF25" s="28" t="s">
        <v>6</v>
      </c>
      <c r="AG25" s="29">
        <v>0.0</v>
      </c>
      <c r="AH25" s="28" t="s">
        <v>6</v>
      </c>
      <c r="AI25" s="28" t="s">
        <v>6</v>
      </c>
      <c r="AJ25" s="40" t="s">
        <v>6</v>
      </c>
      <c r="AK25" s="40" t="s">
        <v>6</v>
      </c>
      <c r="AL25" s="40" t="s">
        <v>6</v>
      </c>
      <c r="AM25" s="29">
        <v>0.0</v>
      </c>
      <c r="AN25" s="40" t="s">
        <v>6</v>
      </c>
      <c r="AO25" s="40" t="s">
        <v>6</v>
      </c>
      <c r="AP25" s="40" t="s">
        <v>6</v>
      </c>
      <c r="AQ25" s="40" t="s">
        <v>6</v>
      </c>
      <c r="AR25" s="40" t="s">
        <v>6</v>
      </c>
      <c r="AS25" s="29">
        <v>0.0</v>
      </c>
      <c r="AT25" s="40" t="s">
        <v>6</v>
      </c>
      <c r="AU25" s="40" t="s">
        <v>6</v>
      </c>
      <c r="AV25" s="40" t="s">
        <v>6</v>
      </c>
      <c r="AW25" s="40" t="s">
        <v>6</v>
      </c>
      <c r="AX25" s="40" t="s">
        <v>6</v>
      </c>
      <c r="AY25" s="40" t="s">
        <v>6</v>
      </c>
      <c r="AZ25" s="8"/>
      <c r="BA25" s="37">
        <f t="shared" si="4"/>
        <v>39</v>
      </c>
      <c r="BB25" s="37">
        <f t="shared" si="5"/>
        <v>6</v>
      </c>
      <c r="BC25" s="37">
        <f t="shared" ref="BC25:BG25" si="26">COUNTIF($G25:$AZ25,BC$1)</f>
        <v>30</v>
      </c>
      <c r="BD25" s="37">
        <f t="shared" si="26"/>
        <v>5</v>
      </c>
      <c r="BE25" s="37">
        <f t="shared" si="26"/>
        <v>4</v>
      </c>
      <c r="BF25" s="37">
        <f t="shared" si="26"/>
        <v>0</v>
      </c>
      <c r="BG25" s="37">
        <f t="shared" si="26"/>
        <v>0</v>
      </c>
    </row>
    <row r="26">
      <c r="A26" s="27">
        <v>23.0</v>
      </c>
      <c r="B26" s="124" t="s">
        <v>200</v>
      </c>
      <c r="C26" s="26" t="s">
        <v>17</v>
      </c>
      <c r="D26" s="26" t="s">
        <v>203</v>
      </c>
      <c r="E26" s="27" t="s">
        <v>14</v>
      </c>
      <c r="F26" s="121">
        <v>0.625</v>
      </c>
      <c r="G26" s="39" t="s">
        <v>8</v>
      </c>
      <c r="H26" s="39" t="s">
        <v>8</v>
      </c>
      <c r="I26" s="39" t="s">
        <v>8</v>
      </c>
      <c r="J26" s="39" t="s">
        <v>8</v>
      </c>
      <c r="K26" s="29">
        <v>0.0</v>
      </c>
      <c r="L26" s="41" t="s">
        <v>7</v>
      </c>
      <c r="M26" s="41" t="s">
        <v>7</v>
      </c>
      <c r="N26" s="41" t="s">
        <v>7</v>
      </c>
      <c r="O26" s="41" t="s">
        <v>7</v>
      </c>
      <c r="P26" s="41" t="s">
        <v>7</v>
      </c>
      <c r="Q26" s="29">
        <v>0.0</v>
      </c>
      <c r="R26" s="28" t="s">
        <v>6</v>
      </c>
      <c r="S26" s="28" t="s">
        <v>6</v>
      </c>
      <c r="T26" s="28" t="s">
        <v>6</v>
      </c>
      <c r="U26" s="28" t="s">
        <v>6</v>
      </c>
      <c r="V26" s="28" t="s">
        <v>6</v>
      </c>
      <c r="W26" s="28" t="s">
        <v>6</v>
      </c>
      <c r="X26" s="28" t="s">
        <v>6</v>
      </c>
      <c r="Y26" s="29">
        <v>0.0</v>
      </c>
      <c r="Z26" s="28" t="s">
        <v>6</v>
      </c>
      <c r="AA26" s="28" t="s">
        <v>6</v>
      </c>
      <c r="AB26" s="28" t="s">
        <v>6</v>
      </c>
      <c r="AC26" s="28" t="s">
        <v>6</v>
      </c>
      <c r="AD26" s="28" t="s">
        <v>6</v>
      </c>
      <c r="AE26" s="28" t="s">
        <v>6</v>
      </c>
      <c r="AF26" s="28" t="s">
        <v>6</v>
      </c>
      <c r="AG26" s="29">
        <v>0.0</v>
      </c>
      <c r="AH26" s="28" t="s">
        <v>6</v>
      </c>
      <c r="AI26" s="28" t="s">
        <v>6</v>
      </c>
      <c r="AJ26" s="40" t="s">
        <v>6</v>
      </c>
      <c r="AK26" s="40" t="s">
        <v>6</v>
      </c>
      <c r="AL26" s="40" t="s">
        <v>6</v>
      </c>
      <c r="AM26" s="29">
        <v>0.0</v>
      </c>
      <c r="AN26" s="40" t="s">
        <v>6</v>
      </c>
      <c r="AO26" s="40" t="s">
        <v>6</v>
      </c>
      <c r="AP26" s="40" t="s">
        <v>6</v>
      </c>
      <c r="AQ26" s="40" t="s">
        <v>6</v>
      </c>
      <c r="AR26" s="40" t="s">
        <v>6</v>
      </c>
      <c r="AS26" s="29">
        <v>0.0</v>
      </c>
      <c r="AT26" s="40" t="s">
        <v>6</v>
      </c>
      <c r="AU26" s="40" t="s">
        <v>6</v>
      </c>
      <c r="AV26" s="40" t="s">
        <v>6</v>
      </c>
      <c r="AW26" s="40" t="s">
        <v>6</v>
      </c>
      <c r="AX26" s="40" t="s">
        <v>6</v>
      </c>
      <c r="AY26" s="40" t="s">
        <v>6</v>
      </c>
      <c r="AZ26" s="8"/>
      <c r="BA26" s="37">
        <f t="shared" si="4"/>
        <v>39</v>
      </c>
      <c r="BB26" s="37">
        <f t="shared" si="5"/>
        <v>6</v>
      </c>
      <c r="BC26" s="37">
        <f t="shared" ref="BC26:BG26" si="27">COUNTIF($G26:$AZ26,BC$1)</f>
        <v>30</v>
      </c>
      <c r="BD26" s="37">
        <f t="shared" si="27"/>
        <v>5</v>
      </c>
      <c r="BE26" s="37">
        <f t="shared" si="27"/>
        <v>4</v>
      </c>
      <c r="BF26" s="37">
        <f t="shared" si="27"/>
        <v>0</v>
      </c>
      <c r="BG26" s="37">
        <f t="shared" si="27"/>
        <v>0</v>
      </c>
    </row>
    <row r="27">
      <c r="A27" s="27">
        <v>24.0</v>
      </c>
      <c r="B27" s="124" t="s">
        <v>200</v>
      </c>
      <c r="C27" s="26" t="s">
        <v>19</v>
      </c>
      <c r="D27" s="26" t="s">
        <v>204</v>
      </c>
      <c r="E27" s="27" t="s">
        <v>14</v>
      </c>
      <c r="F27" s="121">
        <v>0.625</v>
      </c>
      <c r="G27" s="39" t="s">
        <v>8</v>
      </c>
      <c r="H27" s="39" t="s">
        <v>8</v>
      </c>
      <c r="I27" s="39" t="s">
        <v>8</v>
      </c>
      <c r="J27" s="39" t="s">
        <v>8</v>
      </c>
      <c r="K27" s="29">
        <v>0.0</v>
      </c>
      <c r="L27" s="41" t="s">
        <v>7</v>
      </c>
      <c r="M27" s="41" t="s">
        <v>7</v>
      </c>
      <c r="N27" s="41" t="s">
        <v>7</v>
      </c>
      <c r="O27" s="41" t="s">
        <v>7</v>
      </c>
      <c r="P27" s="41" t="s">
        <v>7</v>
      </c>
      <c r="Q27" s="29">
        <v>0.0</v>
      </c>
      <c r="R27" s="28" t="s">
        <v>6</v>
      </c>
      <c r="S27" s="28" t="s">
        <v>6</v>
      </c>
      <c r="T27" s="28" t="s">
        <v>6</v>
      </c>
      <c r="U27" s="28" t="s">
        <v>6</v>
      </c>
      <c r="V27" s="28" t="s">
        <v>6</v>
      </c>
      <c r="W27" s="28" t="s">
        <v>6</v>
      </c>
      <c r="X27" s="28" t="s">
        <v>6</v>
      </c>
      <c r="Y27" s="29">
        <v>0.0</v>
      </c>
      <c r="Z27" s="28" t="s">
        <v>6</v>
      </c>
      <c r="AA27" s="28" t="s">
        <v>6</v>
      </c>
      <c r="AB27" s="28" t="s">
        <v>6</v>
      </c>
      <c r="AC27" s="28" t="s">
        <v>6</v>
      </c>
      <c r="AD27" s="28" t="s">
        <v>6</v>
      </c>
      <c r="AE27" s="29">
        <v>0.0</v>
      </c>
      <c r="AF27" s="28" t="s">
        <v>6</v>
      </c>
      <c r="AG27" s="28" t="s">
        <v>6</v>
      </c>
      <c r="AH27" s="28" t="s">
        <v>6</v>
      </c>
      <c r="AI27" s="28" t="s">
        <v>6</v>
      </c>
      <c r="AJ27" s="40" t="s">
        <v>6</v>
      </c>
      <c r="AK27" s="40" t="s">
        <v>6</v>
      </c>
      <c r="AL27" s="40" t="s">
        <v>6</v>
      </c>
      <c r="AM27" s="29">
        <v>0.0</v>
      </c>
      <c r="AN27" s="40" t="s">
        <v>6</v>
      </c>
      <c r="AO27" s="40" t="s">
        <v>6</v>
      </c>
      <c r="AP27" s="40" t="s">
        <v>6</v>
      </c>
      <c r="AQ27" s="40" t="s">
        <v>6</v>
      </c>
      <c r="AR27" s="40" t="s">
        <v>6</v>
      </c>
      <c r="AS27" s="40" t="s">
        <v>6</v>
      </c>
      <c r="AT27" s="40" t="s">
        <v>6</v>
      </c>
      <c r="AU27" s="29">
        <v>0.0</v>
      </c>
      <c r="AV27" s="40" t="s">
        <v>6</v>
      </c>
      <c r="AW27" s="40" t="s">
        <v>6</v>
      </c>
      <c r="AX27" s="40" t="s">
        <v>6</v>
      </c>
      <c r="AY27" s="40" t="s">
        <v>6</v>
      </c>
      <c r="AZ27" s="8"/>
      <c r="BA27" s="37">
        <f t="shared" si="4"/>
        <v>39</v>
      </c>
      <c r="BB27" s="37">
        <f t="shared" si="5"/>
        <v>6</v>
      </c>
      <c r="BC27" s="37">
        <f t="shared" ref="BC27:BG27" si="28">COUNTIF($G27:$AZ27,BC$1)</f>
        <v>30</v>
      </c>
      <c r="BD27" s="37">
        <f t="shared" si="28"/>
        <v>5</v>
      </c>
      <c r="BE27" s="37">
        <f t="shared" si="28"/>
        <v>4</v>
      </c>
      <c r="BF27" s="37">
        <f t="shared" si="28"/>
        <v>0</v>
      </c>
      <c r="BG27" s="37">
        <f t="shared" si="28"/>
        <v>0</v>
      </c>
    </row>
    <row r="28">
      <c r="A28" s="27">
        <v>25.0</v>
      </c>
      <c r="B28" s="25" t="s">
        <v>205</v>
      </c>
      <c r="C28" s="26" t="s">
        <v>22</v>
      </c>
      <c r="D28" s="26" t="s">
        <v>206</v>
      </c>
      <c r="E28" s="27" t="s">
        <v>14</v>
      </c>
      <c r="F28" s="121">
        <v>0.375</v>
      </c>
      <c r="G28" s="41" t="s">
        <v>7</v>
      </c>
      <c r="H28" s="41" t="s">
        <v>7</v>
      </c>
      <c r="I28" s="41" t="s">
        <v>7</v>
      </c>
      <c r="J28" s="29">
        <v>0.0</v>
      </c>
      <c r="K28" s="41" t="s">
        <v>7</v>
      </c>
      <c r="L28" s="41" t="s">
        <v>7</v>
      </c>
      <c r="M28" s="41" t="s">
        <v>7</v>
      </c>
      <c r="N28" s="41" t="s">
        <v>7</v>
      </c>
      <c r="O28" s="41" t="s">
        <v>7</v>
      </c>
      <c r="P28" s="41" t="s">
        <v>7</v>
      </c>
      <c r="Q28" s="41" t="s">
        <v>7</v>
      </c>
      <c r="R28" s="29">
        <v>0.0</v>
      </c>
      <c r="S28" s="38" t="s">
        <v>10</v>
      </c>
      <c r="T28" s="38" t="s">
        <v>10</v>
      </c>
      <c r="U28" s="38" t="s">
        <v>10</v>
      </c>
      <c r="V28" s="38" t="s">
        <v>10</v>
      </c>
      <c r="W28" s="38" t="s">
        <v>10</v>
      </c>
      <c r="X28" s="38" t="s">
        <v>10</v>
      </c>
      <c r="Y28" s="29">
        <v>0.0</v>
      </c>
      <c r="Z28" s="38" t="s">
        <v>10</v>
      </c>
      <c r="AA28" s="38" t="s">
        <v>10</v>
      </c>
      <c r="AB28" s="38" t="s">
        <v>10</v>
      </c>
      <c r="AC28" s="38" t="s">
        <v>10</v>
      </c>
      <c r="AD28" s="33" t="s">
        <v>9</v>
      </c>
      <c r="AE28" s="29">
        <v>0.0</v>
      </c>
      <c r="AF28" s="33" t="s">
        <v>9</v>
      </c>
      <c r="AG28" s="33" t="s">
        <v>9</v>
      </c>
      <c r="AH28" s="33" t="s">
        <v>9</v>
      </c>
      <c r="AI28" s="33" t="s">
        <v>9</v>
      </c>
      <c r="AJ28" s="34" t="s">
        <v>9</v>
      </c>
      <c r="AK28" s="34" t="s">
        <v>9</v>
      </c>
      <c r="AL28" s="29">
        <v>0.0</v>
      </c>
      <c r="AM28" s="34" t="s">
        <v>9</v>
      </c>
      <c r="AN28" s="34" t="s">
        <v>9</v>
      </c>
      <c r="AO28" s="34" t="s">
        <v>9</v>
      </c>
      <c r="AP28" s="34" t="s">
        <v>9</v>
      </c>
      <c r="AQ28" s="34" t="s">
        <v>9</v>
      </c>
      <c r="AR28" s="34" t="s">
        <v>9</v>
      </c>
      <c r="AS28" s="34" t="s">
        <v>9</v>
      </c>
      <c r="AT28" s="29">
        <v>0.0</v>
      </c>
      <c r="AU28" s="34" t="s">
        <v>9</v>
      </c>
      <c r="AV28" s="34" t="s">
        <v>9</v>
      </c>
      <c r="AW28" s="34" t="s">
        <v>9</v>
      </c>
      <c r="AX28" s="34" t="s">
        <v>9</v>
      </c>
      <c r="AY28" s="34" t="s">
        <v>9</v>
      </c>
      <c r="AZ28" s="8"/>
      <c r="BA28" s="37">
        <f t="shared" si="4"/>
        <v>39</v>
      </c>
      <c r="BB28" s="37">
        <f t="shared" si="5"/>
        <v>6</v>
      </c>
      <c r="BC28" s="37">
        <f t="shared" ref="BC28:BG28" si="29">COUNTIF($G28:$AZ28,BC$1)</f>
        <v>0</v>
      </c>
      <c r="BD28" s="37">
        <f t="shared" si="29"/>
        <v>10</v>
      </c>
      <c r="BE28" s="37">
        <f t="shared" si="29"/>
        <v>0</v>
      </c>
      <c r="BF28" s="37">
        <f t="shared" si="29"/>
        <v>19</v>
      </c>
      <c r="BG28" s="37">
        <f t="shared" si="29"/>
        <v>10</v>
      </c>
    </row>
    <row r="29">
      <c r="A29" s="27">
        <v>26.0</v>
      </c>
      <c r="B29" s="25" t="s">
        <v>205</v>
      </c>
      <c r="C29" s="26" t="s">
        <v>23</v>
      </c>
      <c r="D29" s="26" t="s">
        <v>207</v>
      </c>
      <c r="E29" s="27" t="s">
        <v>14</v>
      </c>
      <c r="F29" s="121">
        <v>0.375</v>
      </c>
      <c r="G29" s="41" t="s">
        <v>7</v>
      </c>
      <c r="H29" s="41" t="s">
        <v>7</v>
      </c>
      <c r="I29" s="41" t="s">
        <v>7</v>
      </c>
      <c r="J29" s="29">
        <v>0.0</v>
      </c>
      <c r="K29" s="41" t="s">
        <v>7</v>
      </c>
      <c r="L29" s="41" t="s">
        <v>7</v>
      </c>
      <c r="M29" s="41" t="s">
        <v>7</v>
      </c>
      <c r="N29" s="41" t="s">
        <v>7</v>
      </c>
      <c r="O29" s="41" t="s">
        <v>7</v>
      </c>
      <c r="P29" s="41" t="s">
        <v>7</v>
      </c>
      <c r="Q29" s="41" t="s">
        <v>7</v>
      </c>
      <c r="R29" s="29">
        <v>0.0</v>
      </c>
      <c r="S29" s="38" t="s">
        <v>10</v>
      </c>
      <c r="T29" s="38" t="s">
        <v>10</v>
      </c>
      <c r="U29" s="38" t="s">
        <v>10</v>
      </c>
      <c r="V29" s="38" t="s">
        <v>10</v>
      </c>
      <c r="W29" s="38" t="s">
        <v>10</v>
      </c>
      <c r="X29" s="29">
        <v>0.0</v>
      </c>
      <c r="Y29" s="38" t="s">
        <v>10</v>
      </c>
      <c r="Z29" s="38" t="s">
        <v>10</v>
      </c>
      <c r="AA29" s="38" t="s">
        <v>10</v>
      </c>
      <c r="AB29" s="38" t="s">
        <v>10</v>
      </c>
      <c r="AC29" s="28" t="s">
        <v>6</v>
      </c>
      <c r="AD29" s="28" t="s">
        <v>6</v>
      </c>
      <c r="AE29" s="29">
        <v>0.0</v>
      </c>
      <c r="AF29" s="28" t="s">
        <v>6</v>
      </c>
      <c r="AG29" s="28" t="s">
        <v>6</v>
      </c>
      <c r="AH29" s="28" t="s">
        <v>6</v>
      </c>
      <c r="AI29" s="28" t="s">
        <v>6</v>
      </c>
      <c r="AJ29" s="40" t="s">
        <v>6</v>
      </c>
      <c r="AK29" s="40" t="s">
        <v>6</v>
      </c>
      <c r="AL29" s="29">
        <v>0.0</v>
      </c>
      <c r="AM29" s="40" t="s">
        <v>6</v>
      </c>
      <c r="AN29" s="40" t="s">
        <v>6</v>
      </c>
      <c r="AO29" s="40" t="s">
        <v>6</v>
      </c>
      <c r="AP29" s="40" t="s">
        <v>6</v>
      </c>
      <c r="AQ29" s="40" t="s">
        <v>6</v>
      </c>
      <c r="AR29" s="40" t="s">
        <v>6</v>
      </c>
      <c r="AS29" s="40" t="s">
        <v>6</v>
      </c>
      <c r="AT29" s="29">
        <v>0.0</v>
      </c>
      <c r="AU29" s="40" t="s">
        <v>6</v>
      </c>
      <c r="AV29" s="40" t="s">
        <v>6</v>
      </c>
      <c r="AW29" s="40" t="s">
        <v>6</v>
      </c>
      <c r="AX29" s="40" t="s">
        <v>6</v>
      </c>
      <c r="AY29" s="40" t="s">
        <v>6</v>
      </c>
      <c r="AZ29" s="8"/>
      <c r="BA29" s="37">
        <f t="shared" si="4"/>
        <v>39</v>
      </c>
      <c r="BB29" s="37">
        <f t="shared" si="5"/>
        <v>6</v>
      </c>
      <c r="BC29" s="37">
        <f t="shared" ref="BC29:BG29" si="30">COUNTIF($G29:$AZ29,BC$1)</f>
        <v>20</v>
      </c>
      <c r="BD29" s="37">
        <f t="shared" si="30"/>
        <v>10</v>
      </c>
      <c r="BE29" s="37">
        <f t="shared" si="30"/>
        <v>0</v>
      </c>
      <c r="BF29" s="37">
        <f t="shared" si="30"/>
        <v>0</v>
      </c>
      <c r="BG29" s="37">
        <f t="shared" si="30"/>
        <v>9</v>
      </c>
    </row>
    <row r="30">
      <c r="A30" s="27">
        <v>27.0</v>
      </c>
      <c r="B30" s="25" t="s">
        <v>205</v>
      </c>
      <c r="C30" s="26" t="s">
        <v>24</v>
      </c>
      <c r="D30" s="26" t="s">
        <v>208</v>
      </c>
      <c r="E30" s="27" t="s">
        <v>14</v>
      </c>
      <c r="F30" s="122">
        <v>0.25</v>
      </c>
      <c r="G30" s="41" t="s">
        <v>7</v>
      </c>
      <c r="H30" s="41" t="s">
        <v>7</v>
      </c>
      <c r="I30" s="41" t="s">
        <v>7</v>
      </c>
      <c r="J30" s="29">
        <v>0.0</v>
      </c>
      <c r="K30" s="41" t="s">
        <v>7</v>
      </c>
      <c r="L30" s="41" t="s">
        <v>7</v>
      </c>
      <c r="M30" s="41" t="s">
        <v>7</v>
      </c>
      <c r="N30" s="41" t="s">
        <v>7</v>
      </c>
      <c r="O30" s="41" t="s">
        <v>7</v>
      </c>
      <c r="P30" s="41" t="s">
        <v>7</v>
      </c>
      <c r="Q30" s="41" t="s">
        <v>7</v>
      </c>
      <c r="R30" s="29">
        <v>0.0</v>
      </c>
      <c r="S30" s="38" t="s">
        <v>10</v>
      </c>
      <c r="T30" s="38" t="s">
        <v>10</v>
      </c>
      <c r="U30" s="38" t="s">
        <v>10</v>
      </c>
      <c r="V30" s="38" t="s">
        <v>10</v>
      </c>
      <c r="W30" s="38" t="s">
        <v>10</v>
      </c>
      <c r="X30" s="38" t="s">
        <v>10</v>
      </c>
      <c r="Y30" s="29">
        <v>0.0</v>
      </c>
      <c r="Z30" s="38" t="s">
        <v>10</v>
      </c>
      <c r="AA30" s="38" t="s">
        <v>10</v>
      </c>
      <c r="AB30" s="38" t="s">
        <v>10</v>
      </c>
      <c r="AC30" s="38" t="s">
        <v>10</v>
      </c>
      <c r="AD30" s="38" t="s">
        <v>10</v>
      </c>
      <c r="AE30" s="29">
        <v>0.0</v>
      </c>
      <c r="AF30" s="38" t="s">
        <v>10</v>
      </c>
      <c r="AG30" s="38" t="s">
        <v>10</v>
      </c>
      <c r="AH30" s="38" t="s">
        <v>10</v>
      </c>
      <c r="AI30" s="38" t="s">
        <v>10</v>
      </c>
      <c r="AJ30" s="38" t="s">
        <v>10</v>
      </c>
      <c r="AK30" s="38" t="s">
        <v>10</v>
      </c>
      <c r="AL30" s="38" t="s">
        <v>10</v>
      </c>
      <c r="AM30" s="29">
        <v>0.0</v>
      </c>
      <c r="AN30" s="38" t="s">
        <v>10</v>
      </c>
      <c r="AO30" s="38" t="s">
        <v>10</v>
      </c>
      <c r="AP30" s="38" t="s">
        <v>10</v>
      </c>
      <c r="AQ30" s="38" t="s">
        <v>10</v>
      </c>
      <c r="AR30" s="38" t="s">
        <v>10</v>
      </c>
      <c r="AS30" s="29">
        <v>0.0</v>
      </c>
      <c r="AT30" s="38" t="s">
        <v>10</v>
      </c>
      <c r="AU30" s="38" t="s">
        <v>10</v>
      </c>
      <c r="AV30" s="38" t="s">
        <v>10</v>
      </c>
      <c r="AW30" s="38" t="s">
        <v>10</v>
      </c>
      <c r="AX30" s="38" t="s">
        <v>10</v>
      </c>
      <c r="AY30" s="38" t="s">
        <v>10</v>
      </c>
      <c r="AZ30" s="8"/>
      <c r="BA30" s="37">
        <f t="shared" si="4"/>
        <v>39</v>
      </c>
      <c r="BB30" s="37">
        <f t="shared" si="5"/>
        <v>6</v>
      </c>
      <c r="BC30" s="37">
        <f t="shared" ref="BC30:BG30" si="31">COUNTIF($G30:$AZ30,BC$1)</f>
        <v>0</v>
      </c>
      <c r="BD30" s="37">
        <f t="shared" si="31"/>
        <v>10</v>
      </c>
      <c r="BE30" s="37">
        <f t="shared" si="31"/>
        <v>0</v>
      </c>
      <c r="BF30" s="37">
        <f t="shared" si="31"/>
        <v>0</v>
      </c>
      <c r="BG30" s="37">
        <f t="shared" si="31"/>
        <v>29</v>
      </c>
    </row>
    <row r="31">
      <c r="A31" s="27">
        <v>28.0</v>
      </c>
      <c r="B31" s="25" t="s">
        <v>205</v>
      </c>
      <c r="C31" s="26" t="s">
        <v>25</v>
      </c>
      <c r="D31" s="26" t="s">
        <v>209</v>
      </c>
      <c r="E31" s="27" t="s">
        <v>14</v>
      </c>
      <c r="F31" s="122">
        <v>0.25</v>
      </c>
      <c r="G31" s="41" t="s">
        <v>7</v>
      </c>
      <c r="H31" s="41" t="s">
        <v>7</v>
      </c>
      <c r="I31" s="41" t="s">
        <v>7</v>
      </c>
      <c r="J31" s="29">
        <v>0.0</v>
      </c>
      <c r="K31" s="41" t="s">
        <v>7</v>
      </c>
      <c r="L31" s="41" t="s">
        <v>7</v>
      </c>
      <c r="M31" s="41" t="s">
        <v>7</v>
      </c>
      <c r="N31" s="41" t="s">
        <v>7</v>
      </c>
      <c r="O31" s="41" t="s">
        <v>7</v>
      </c>
      <c r="P31" s="41" t="s">
        <v>7</v>
      </c>
      <c r="Q31" s="41" t="s">
        <v>7</v>
      </c>
      <c r="R31" s="29">
        <v>0.0</v>
      </c>
      <c r="S31" s="38" t="s">
        <v>10</v>
      </c>
      <c r="T31" s="38" t="s">
        <v>10</v>
      </c>
      <c r="U31" s="38" t="s">
        <v>10</v>
      </c>
      <c r="V31" s="38" t="s">
        <v>10</v>
      </c>
      <c r="W31" s="38" t="s">
        <v>10</v>
      </c>
      <c r="X31" s="38" t="s">
        <v>10</v>
      </c>
      <c r="Y31" s="29">
        <v>0.0</v>
      </c>
      <c r="Z31" s="38" t="s">
        <v>10</v>
      </c>
      <c r="AA31" s="38" t="s">
        <v>10</v>
      </c>
      <c r="AB31" s="38" t="s">
        <v>10</v>
      </c>
      <c r="AC31" s="38" t="s">
        <v>10</v>
      </c>
      <c r="AD31" s="38" t="s">
        <v>10</v>
      </c>
      <c r="AE31" s="29">
        <v>0.0</v>
      </c>
      <c r="AF31" s="38" t="s">
        <v>10</v>
      </c>
      <c r="AG31" s="38" t="s">
        <v>10</v>
      </c>
      <c r="AH31" s="38" t="s">
        <v>10</v>
      </c>
      <c r="AI31" s="38" t="s">
        <v>10</v>
      </c>
      <c r="AJ31" s="38" t="s">
        <v>10</v>
      </c>
      <c r="AK31" s="38" t="s">
        <v>10</v>
      </c>
      <c r="AL31" s="38" t="s">
        <v>10</v>
      </c>
      <c r="AM31" s="29">
        <v>0.0</v>
      </c>
      <c r="AN31" s="38" t="s">
        <v>10</v>
      </c>
      <c r="AO31" s="38" t="s">
        <v>10</v>
      </c>
      <c r="AP31" s="38" t="s">
        <v>10</v>
      </c>
      <c r="AQ31" s="38" t="s">
        <v>10</v>
      </c>
      <c r="AR31" s="38" t="s">
        <v>10</v>
      </c>
      <c r="AS31" s="29">
        <v>0.0</v>
      </c>
      <c r="AT31" s="38" t="s">
        <v>10</v>
      </c>
      <c r="AU31" s="38" t="s">
        <v>10</v>
      </c>
      <c r="AV31" s="38" t="s">
        <v>10</v>
      </c>
      <c r="AW31" s="38" t="s">
        <v>10</v>
      </c>
      <c r="AX31" s="38" t="s">
        <v>10</v>
      </c>
      <c r="AY31" s="38" t="s">
        <v>10</v>
      </c>
      <c r="AZ31" s="8"/>
      <c r="BA31" s="37">
        <f t="shared" si="4"/>
        <v>39</v>
      </c>
      <c r="BB31" s="37">
        <f t="shared" si="5"/>
        <v>6</v>
      </c>
      <c r="BC31" s="37">
        <f t="shared" ref="BC31:BG31" si="32">COUNTIF($G31:$AZ31,BC$1)</f>
        <v>0</v>
      </c>
      <c r="BD31" s="37">
        <f t="shared" si="32"/>
        <v>10</v>
      </c>
      <c r="BE31" s="37">
        <f t="shared" si="32"/>
        <v>0</v>
      </c>
      <c r="BF31" s="37">
        <f t="shared" si="32"/>
        <v>0</v>
      </c>
      <c r="BG31" s="37">
        <f t="shared" si="32"/>
        <v>29</v>
      </c>
    </row>
    <row r="32">
      <c r="A32" s="27">
        <v>29.0</v>
      </c>
      <c r="B32" s="25" t="s">
        <v>210</v>
      </c>
      <c r="C32" s="26" t="s">
        <v>18</v>
      </c>
      <c r="D32" s="26" t="s">
        <v>211</v>
      </c>
      <c r="E32" s="27" t="s">
        <v>14</v>
      </c>
      <c r="F32" s="122">
        <v>0.25</v>
      </c>
      <c r="G32" s="39" t="s">
        <v>8</v>
      </c>
      <c r="H32" s="39" t="s">
        <v>8</v>
      </c>
      <c r="I32" s="39" t="s">
        <v>8</v>
      </c>
      <c r="J32" s="39" t="s">
        <v>8</v>
      </c>
      <c r="K32" s="29">
        <v>0.0</v>
      </c>
      <c r="L32" s="41" t="s">
        <v>7</v>
      </c>
      <c r="M32" s="41" t="s">
        <v>7</v>
      </c>
      <c r="N32" s="41" t="s">
        <v>7</v>
      </c>
      <c r="O32" s="41" t="s">
        <v>7</v>
      </c>
      <c r="P32" s="41" t="s">
        <v>7</v>
      </c>
      <c r="Q32" s="29">
        <v>0.0</v>
      </c>
      <c r="R32" s="38" t="s">
        <v>10</v>
      </c>
      <c r="S32" s="38" t="s">
        <v>10</v>
      </c>
      <c r="T32" s="38" t="s">
        <v>10</v>
      </c>
      <c r="U32" s="38" t="s">
        <v>10</v>
      </c>
      <c r="V32" s="38" t="s">
        <v>10</v>
      </c>
      <c r="W32" s="38" t="s">
        <v>10</v>
      </c>
      <c r="X32" s="29">
        <v>0.0</v>
      </c>
      <c r="Y32" s="38" t="s">
        <v>10</v>
      </c>
      <c r="Z32" s="38" t="s">
        <v>10</v>
      </c>
      <c r="AA32" s="38" t="s">
        <v>10</v>
      </c>
      <c r="AB32" s="38" t="s">
        <v>10</v>
      </c>
      <c r="AC32" s="38" t="s">
        <v>10</v>
      </c>
      <c r="AD32" s="33" t="s">
        <v>9</v>
      </c>
      <c r="AE32" s="33" t="s">
        <v>9</v>
      </c>
      <c r="AF32" s="29">
        <v>0.0</v>
      </c>
      <c r="AG32" s="33" t="s">
        <v>9</v>
      </c>
      <c r="AH32" s="33" t="s">
        <v>9</v>
      </c>
      <c r="AI32" s="33" t="s">
        <v>9</v>
      </c>
      <c r="AJ32" s="34" t="s">
        <v>9</v>
      </c>
      <c r="AK32" s="34" t="s">
        <v>9</v>
      </c>
      <c r="AL32" s="34" t="s">
        <v>9</v>
      </c>
      <c r="AM32" s="34" t="s">
        <v>9</v>
      </c>
      <c r="AN32" s="29">
        <v>0.0</v>
      </c>
      <c r="AO32" s="34" t="s">
        <v>9</v>
      </c>
      <c r="AP32" s="34" t="s">
        <v>9</v>
      </c>
      <c r="AQ32" s="34" t="s">
        <v>9</v>
      </c>
      <c r="AR32" s="34" t="s">
        <v>9</v>
      </c>
      <c r="AS32" s="34" t="s">
        <v>9</v>
      </c>
      <c r="AT32" s="29">
        <v>0.0</v>
      </c>
      <c r="AU32" s="34" t="s">
        <v>9</v>
      </c>
      <c r="AV32" s="34" t="s">
        <v>9</v>
      </c>
      <c r="AW32" s="34" t="s">
        <v>9</v>
      </c>
      <c r="AX32" s="34" t="s">
        <v>9</v>
      </c>
      <c r="AY32" s="34" t="s">
        <v>9</v>
      </c>
      <c r="AZ32" s="8"/>
      <c r="BA32" s="37">
        <f t="shared" si="4"/>
        <v>39</v>
      </c>
      <c r="BB32" s="37">
        <f t="shared" si="5"/>
        <v>6</v>
      </c>
      <c r="BC32" s="37">
        <f t="shared" ref="BC32:BG32" si="33">COUNTIF($G32:$AZ32,BC$1)</f>
        <v>0</v>
      </c>
      <c r="BD32" s="37">
        <f t="shared" si="33"/>
        <v>5</v>
      </c>
      <c r="BE32" s="37">
        <f t="shared" si="33"/>
        <v>4</v>
      </c>
      <c r="BF32" s="37">
        <f t="shared" si="33"/>
        <v>19</v>
      </c>
      <c r="BG32" s="37">
        <f t="shared" si="33"/>
        <v>11</v>
      </c>
    </row>
    <row r="33">
      <c r="A33" s="27">
        <v>30.0</v>
      </c>
      <c r="B33" s="25" t="s">
        <v>210</v>
      </c>
      <c r="C33" s="26" t="s">
        <v>27</v>
      </c>
      <c r="D33" s="26" t="s">
        <v>212</v>
      </c>
      <c r="E33" s="27" t="s">
        <v>14</v>
      </c>
      <c r="F33" s="121">
        <v>0.375</v>
      </c>
      <c r="G33" s="41" t="s">
        <v>7</v>
      </c>
      <c r="H33" s="41" t="s">
        <v>7</v>
      </c>
      <c r="I33" s="41" t="s">
        <v>7</v>
      </c>
      <c r="J33" s="41" t="s">
        <v>7</v>
      </c>
      <c r="K33" s="29">
        <v>0.0</v>
      </c>
      <c r="L33" s="28" t="s">
        <v>6</v>
      </c>
      <c r="M33" s="28" t="s">
        <v>6</v>
      </c>
      <c r="N33" s="28" t="s">
        <v>6</v>
      </c>
      <c r="O33" s="28" t="s">
        <v>6</v>
      </c>
      <c r="P33" s="28" t="s">
        <v>6</v>
      </c>
      <c r="Q33" s="29">
        <v>0.0</v>
      </c>
      <c r="R33" s="38" t="s">
        <v>10</v>
      </c>
      <c r="S33" s="38" t="s">
        <v>10</v>
      </c>
      <c r="T33" s="38" t="s">
        <v>10</v>
      </c>
      <c r="U33" s="38" t="s">
        <v>10</v>
      </c>
      <c r="V33" s="38" t="s">
        <v>10</v>
      </c>
      <c r="W33" s="38" t="s">
        <v>10</v>
      </c>
      <c r="X33" s="29">
        <v>0.0</v>
      </c>
      <c r="Y33" s="38" t="s">
        <v>10</v>
      </c>
      <c r="Z33" s="38" t="s">
        <v>10</v>
      </c>
      <c r="AA33" s="38" t="s">
        <v>10</v>
      </c>
      <c r="AB33" s="38" t="s">
        <v>10</v>
      </c>
      <c r="AC33" s="28" t="s">
        <v>6</v>
      </c>
      <c r="AD33" s="28" t="s">
        <v>6</v>
      </c>
      <c r="AE33" s="28" t="s">
        <v>6</v>
      </c>
      <c r="AF33" s="29">
        <v>0.0</v>
      </c>
      <c r="AG33" s="28" t="s">
        <v>6</v>
      </c>
      <c r="AH33" s="28" t="s">
        <v>6</v>
      </c>
      <c r="AI33" s="28" t="s">
        <v>6</v>
      </c>
      <c r="AJ33" s="40" t="s">
        <v>6</v>
      </c>
      <c r="AK33" s="40" t="s">
        <v>6</v>
      </c>
      <c r="AL33" s="40" t="s">
        <v>6</v>
      </c>
      <c r="AM33" s="29">
        <v>0.0</v>
      </c>
      <c r="AN33" s="40" t="s">
        <v>6</v>
      </c>
      <c r="AO33" s="40" t="s">
        <v>6</v>
      </c>
      <c r="AP33" s="40" t="s">
        <v>6</v>
      </c>
      <c r="AQ33" s="40" t="s">
        <v>6</v>
      </c>
      <c r="AR33" s="40" t="s">
        <v>6</v>
      </c>
      <c r="AS33" s="40" t="s">
        <v>6</v>
      </c>
      <c r="AT33" s="40" t="s">
        <v>6</v>
      </c>
      <c r="AU33" s="29">
        <v>0.0</v>
      </c>
      <c r="AV33" s="40" t="s">
        <v>6</v>
      </c>
      <c r="AW33" s="40" t="s">
        <v>6</v>
      </c>
      <c r="AX33" s="40" t="s">
        <v>6</v>
      </c>
      <c r="AY33" s="40" t="s">
        <v>6</v>
      </c>
      <c r="AZ33" s="8"/>
      <c r="BA33" s="37">
        <f t="shared" si="4"/>
        <v>39</v>
      </c>
      <c r="BB33" s="37">
        <f t="shared" si="5"/>
        <v>6</v>
      </c>
      <c r="BC33" s="37">
        <f t="shared" ref="BC33:BG33" si="34">COUNTIF($G33:$AZ33,BC$1)</f>
        <v>25</v>
      </c>
      <c r="BD33" s="37">
        <f t="shared" si="34"/>
        <v>4</v>
      </c>
      <c r="BE33" s="37">
        <f t="shared" si="34"/>
        <v>0</v>
      </c>
      <c r="BF33" s="37">
        <f t="shared" si="34"/>
        <v>0</v>
      </c>
      <c r="BG33" s="37">
        <f t="shared" si="34"/>
        <v>10</v>
      </c>
    </row>
    <row r="34">
      <c r="A34" s="27">
        <v>31.0</v>
      </c>
      <c r="B34" s="25" t="s">
        <v>210</v>
      </c>
      <c r="C34" s="26" t="s">
        <v>29</v>
      </c>
      <c r="D34" s="26" t="s">
        <v>213</v>
      </c>
      <c r="E34" s="27" t="s">
        <v>14</v>
      </c>
      <c r="F34" s="122">
        <v>0.25</v>
      </c>
      <c r="G34" s="41" t="s">
        <v>7</v>
      </c>
      <c r="H34" s="41" t="s">
        <v>7</v>
      </c>
      <c r="I34" s="41" t="s">
        <v>7</v>
      </c>
      <c r="J34" s="41" t="s">
        <v>7</v>
      </c>
      <c r="K34" s="29">
        <v>0.0</v>
      </c>
      <c r="L34" s="28" t="s">
        <v>6</v>
      </c>
      <c r="M34" s="28" t="s">
        <v>6</v>
      </c>
      <c r="N34" s="28" t="s">
        <v>6</v>
      </c>
      <c r="O34" s="28" t="s">
        <v>6</v>
      </c>
      <c r="P34" s="28" t="s">
        <v>6</v>
      </c>
      <c r="Q34" s="29">
        <v>0.0</v>
      </c>
      <c r="R34" s="38" t="s">
        <v>10</v>
      </c>
      <c r="S34" s="38" t="s">
        <v>10</v>
      </c>
      <c r="T34" s="38" t="s">
        <v>10</v>
      </c>
      <c r="U34" s="38" t="s">
        <v>10</v>
      </c>
      <c r="V34" s="38" t="s">
        <v>10</v>
      </c>
      <c r="W34" s="38" t="s">
        <v>10</v>
      </c>
      <c r="X34" s="29">
        <v>0.0</v>
      </c>
      <c r="Y34" s="38" t="s">
        <v>10</v>
      </c>
      <c r="Z34" s="38" t="s">
        <v>10</v>
      </c>
      <c r="AA34" s="38" t="s">
        <v>10</v>
      </c>
      <c r="AB34" s="38" t="s">
        <v>10</v>
      </c>
      <c r="AC34" s="28" t="s">
        <v>6</v>
      </c>
      <c r="AD34" s="28" t="s">
        <v>6</v>
      </c>
      <c r="AE34" s="29">
        <v>0.0</v>
      </c>
      <c r="AF34" s="28" t="s">
        <v>6</v>
      </c>
      <c r="AG34" s="28" t="s">
        <v>6</v>
      </c>
      <c r="AH34" s="28" t="s">
        <v>6</v>
      </c>
      <c r="AI34" s="28" t="s">
        <v>6</v>
      </c>
      <c r="AJ34" s="40" t="s">
        <v>6</v>
      </c>
      <c r="AK34" s="40" t="s">
        <v>6</v>
      </c>
      <c r="AL34" s="29">
        <v>0.0</v>
      </c>
      <c r="AM34" s="40" t="s">
        <v>6</v>
      </c>
      <c r="AN34" s="40" t="s">
        <v>6</v>
      </c>
      <c r="AO34" s="40" t="s">
        <v>6</v>
      </c>
      <c r="AP34" s="40" t="s">
        <v>6</v>
      </c>
      <c r="AQ34" s="40" t="s">
        <v>6</v>
      </c>
      <c r="AR34" s="40" t="s">
        <v>6</v>
      </c>
      <c r="AS34" s="40" t="s">
        <v>6</v>
      </c>
      <c r="AT34" s="29">
        <v>0.0</v>
      </c>
      <c r="AU34" s="40" t="s">
        <v>6</v>
      </c>
      <c r="AV34" s="40" t="s">
        <v>6</v>
      </c>
      <c r="AW34" s="40" t="s">
        <v>6</v>
      </c>
      <c r="AX34" s="40" t="s">
        <v>6</v>
      </c>
      <c r="AY34" s="40" t="s">
        <v>6</v>
      </c>
      <c r="AZ34" s="8"/>
      <c r="BA34" s="37">
        <f t="shared" si="4"/>
        <v>39</v>
      </c>
      <c r="BB34" s="37">
        <f t="shared" si="5"/>
        <v>6</v>
      </c>
      <c r="BC34" s="37">
        <f t="shared" ref="BC34:BG34" si="35">COUNTIF($G34:$AZ34,BC$1)</f>
        <v>25</v>
      </c>
      <c r="BD34" s="37">
        <f t="shared" si="35"/>
        <v>4</v>
      </c>
      <c r="BE34" s="37">
        <f t="shared" si="35"/>
        <v>0</v>
      </c>
      <c r="BF34" s="37">
        <f t="shared" si="35"/>
        <v>0</v>
      </c>
      <c r="BG34" s="37">
        <f t="shared" si="35"/>
        <v>10</v>
      </c>
    </row>
    <row r="35">
      <c r="A35" s="27">
        <v>32.0</v>
      </c>
      <c r="B35" s="25" t="s">
        <v>210</v>
      </c>
      <c r="C35" s="26" t="s">
        <v>30</v>
      </c>
      <c r="D35" s="26" t="s">
        <v>214</v>
      </c>
      <c r="E35" s="27" t="s">
        <v>14</v>
      </c>
      <c r="F35" s="122">
        <v>0.25</v>
      </c>
      <c r="G35" s="41" t="s">
        <v>7</v>
      </c>
      <c r="H35" s="41" t="s">
        <v>7</v>
      </c>
      <c r="I35" s="41" t="s">
        <v>7</v>
      </c>
      <c r="J35" s="41" t="s">
        <v>7</v>
      </c>
      <c r="K35" s="29">
        <v>0.0</v>
      </c>
      <c r="L35" s="28" t="s">
        <v>6</v>
      </c>
      <c r="M35" s="28" t="s">
        <v>6</v>
      </c>
      <c r="N35" s="28" t="s">
        <v>6</v>
      </c>
      <c r="O35" s="28" t="s">
        <v>6</v>
      </c>
      <c r="P35" s="28" t="s">
        <v>6</v>
      </c>
      <c r="Q35" s="29">
        <v>0.0</v>
      </c>
      <c r="R35" s="38" t="s">
        <v>10</v>
      </c>
      <c r="S35" s="38" t="s">
        <v>10</v>
      </c>
      <c r="T35" s="38" t="s">
        <v>10</v>
      </c>
      <c r="U35" s="38" t="s">
        <v>10</v>
      </c>
      <c r="V35" s="38" t="s">
        <v>10</v>
      </c>
      <c r="W35" s="38" t="s">
        <v>10</v>
      </c>
      <c r="X35" s="29">
        <v>0.0</v>
      </c>
      <c r="Y35" s="38" t="s">
        <v>10</v>
      </c>
      <c r="Z35" s="38" t="s">
        <v>10</v>
      </c>
      <c r="AA35" s="38" t="s">
        <v>10</v>
      </c>
      <c r="AB35" s="38" t="s">
        <v>10</v>
      </c>
      <c r="AC35" s="38" t="s">
        <v>10</v>
      </c>
      <c r="AD35" s="33" t="s">
        <v>9</v>
      </c>
      <c r="AE35" s="33" t="s">
        <v>9</v>
      </c>
      <c r="AF35" s="29">
        <v>0.0</v>
      </c>
      <c r="AG35" s="33" t="s">
        <v>9</v>
      </c>
      <c r="AH35" s="33" t="s">
        <v>9</v>
      </c>
      <c r="AI35" s="33" t="s">
        <v>9</v>
      </c>
      <c r="AJ35" s="34" t="s">
        <v>9</v>
      </c>
      <c r="AK35" s="34" t="s">
        <v>9</v>
      </c>
      <c r="AL35" s="34" t="s">
        <v>9</v>
      </c>
      <c r="AM35" s="29">
        <v>0.0</v>
      </c>
      <c r="AN35" s="34" t="s">
        <v>9</v>
      </c>
      <c r="AO35" s="34" t="s">
        <v>9</v>
      </c>
      <c r="AP35" s="34" t="s">
        <v>9</v>
      </c>
      <c r="AQ35" s="34" t="s">
        <v>9</v>
      </c>
      <c r="AR35" s="34" t="s">
        <v>9</v>
      </c>
      <c r="AS35" s="34" t="s">
        <v>9</v>
      </c>
      <c r="AT35" s="34" t="s">
        <v>9</v>
      </c>
      <c r="AU35" s="29">
        <v>0.0</v>
      </c>
      <c r="AV35" s="34" t="s">
        <v>9</v>
      </c>
      <c r="AW35" s="34" t="s">
        <v>9</v>
      </c>
      <c r="AX35" s="34" t="s">
        <v>9</v>
      </c>
      <c r="AY35" s="34" t="s">
        <v>9</v>
      </c>
      <c r="AZ35" s="8"/>
      <c r="BA35" s="37">
        <f t="shared" si="4"/>
        <v>39</v>
      </c>
      <c r="BB35" s="37">
        <f t="shared" si="5"/>
        <v>6</v>
      </c>
      <c r="BC35" s="37">
        <f t="shared" ref="BC35:BG35" si="36">COUNTIF($G35:$AZ35,BC$1)</f>
        <v>5</v>
      </c>
      <c r="BD35" s="37">
        <f t="shared" si="36"/>
        <v>4</v>
      </c>
      <c r="BE35" s="37">
        <f t="shared" si="36"/>
        <v>0</v>
      </c>
      <c r="BF35" s="37">
        <f t="shared" si="36"/>
        <v>19</v>
      </c>
      <c r="BG35" s="37">
        <f t="shared" si="36"/>
        <v>11</v>
      </c>
    </row>
    <row r="36">
      <c r="A36" s="27">
        <v>33.0</v>
      </c>
      <c r="B36" s="25" t="s">
        <v>215</v>
      </c>
      <c r="C36" s="26" t="s">
        <v>33</v>
      </c>
      <c r="D36" s="26" t="s">
        <v>216</v>
      </c>
      <c r="E36" s="27" t="s">
        <v>14</v>
      </c>
      <c r="F36" s="122">
        <v>0.25</v>
      </c>
      <c r="G36" s="28" t="s">
        <v>6</v>
      </c>
      <c r="H36" s="28" t="s">
        <v>6</v>
      </c>
      <c r="I36" s="28" t="s">
        <v>6</v>
      </c>
      <c r="J36" s="29">
        <v>0.0</v>
      </c>
      <c r="K36" s="28" t="s">
        <v>6</v>
      </c>
      <c r="L36" s="28" t="s">
        <v>6</v>
      </c>
      <c r="M36" s="28" t="s">
        <v>6</v>
      </c>
      <c r="N36" s="28" t="s">
        <v>6</v>
      </c>
      <c r="O36" s="28" t="s">
        <v>6</v>
      </c>
      <c r="P36" s="28" t="s">
        <v>6</v>
      </c>
      <c r="Q36" s="28" t="s">
        <v>6</v>
      </c>
      <c r="R36" s="29">
        <v>0.0</v>
      </c>
      <c r="S36" s="38" t="s">
        <v>10</v>
      </c>
      <c r="T36" s="38" t="s">
        <v>10</v>
      </c>
      <c r="U36" s="38" t="s">
        <v>10</v>
      </c>
      <c r="V36" s="38" t="s">
        <v>10</v>
      </c>
      <c r="W36" s="38" t="s">
        <v>10</v>
      </c>
      <c r="X36" s="38" t="s">
        <v>10</v>
      </c>
      <c r="Y36" s="29">
        <v>0.0</v>
      </c>
      <c r="Z36" s="38" t="s">
        <v>10</v>
      </c>
      <c r="AA36" s="38" t="s">
        <v>10</v>
      </c>
      <c r="AB36" s="38" t="s">
        <v>10</v>
      </c>
      <c r="AC36" s="38" t="s">
        <v>10</v>
      </c>
      <c r="AD36" s="33" t="s">
        <v>9</v>
      </c>
      <c r="AE36" s="29">
        <v>0.0</v>
      </c>
      <c r="AF36" s="33" t="s">
        <v>9</v>
      </c>
      <c r="AG36" s="33" t="s">
        <v>9</v>
      </c>
      <c r="AH36" s="33" t="s">
        <v>9</v>
      </c>
      <c r="AI36" s="33" t="s">
        <v>9</v>
      </c>
      <c r="AJ36" s="34" t="s">
        <v>9</v>
      </c>
      <c r="AK36" s="34" t="s">
        <v>9</v>
      </c>
      <c r="AL36" s="34" t="s">
        <v>9</v>
      </c>
      <c r="AM36" s="29">
        <v>0.0</v>
      </c>
      <c r="AN36" s="34" t="s">
        <v>9</v>
      </c>
      <c r="AO36" s="34" t="s">
        <v>9</v>
      </c>
      <c r="AP36" s="34" t="s">
        <v>9</v>
      </c>
      <c r="AQ36" s="34" t="s">
        <v>9</v>
      </c>
      <c r="AR36" s="34" t="s">
        <v>9</v>
      </c>
      <c r="AS36" s="34" t="s">
        <v>9</v>
      </c>
      <c r="AT36" s="34" t="s">
        <v>9</v>
      </c>
      <c r="AU36" s="29">
        <v>0.0</v>
      </c>
      <c r="AV36" s="34" t="s">
        <v>9</v>
      </c>
      <c r="AW36" s="34" t="s">
        <v>9</v>
      </c>
      <c r="AX36" s="34" t="s">
        <v>9</v>
      </c>
      <c r="AY36" s="34" t="s">
        <v>9</v>
      </c>
      <c r="AZ36" s="8"/>
      <c r="BA36" s="37">
        <f t="shared" si="4"/>
        <v>39</v>
      </c>
      <c r="BB36" s="37">
        <f t="shared" si="5"/>
        <v>6</v>
      </c>
      <c r="BC36" s="37">
        <f t="shared" ref="BC36:BG36" si="37">COUNTIF($G36:$AZ36,BC$1)</f>
        <v>10</v>
      </c>
      <c r="BD36" s="37">
        <f t="shared" si="37"/>
        <v>0</v>
      </c>
      <c r="BE36" s="37">
        <f t="shared" si="37"/>
        <v>0</v>
      </c>
      <c r="BF36" s="37">
        <f t="shared" si="37"/>
        <v>19</v>
      </c>
      <c r="BG36" s="37">
        <f t="shared" si="37"/>
        <v>10</v>
      </c>
    </row>
    <row r="37">
      <c r="A37" s="27">
        <v>34.0</v>
      </c>
      <c r="B37" s="25" t="s">
        <v>215</v>
      </c>
      <c r="C37" s="26" t="s">
        <v>34</v>
      </c>
      <c r="D37" s="26" t="s">
        <v>217</v>
      </c>
      <c r="E37" s="27" t="s">
        <v>14</v>
      </c>
      <c r="F37" s="121">
        <v>0.375</v>
      </c>
      <c r="G37" s="28" t="s">
        <v>6</v>
      </c>
      <c r="H37" s="28" t="s">
        <v>6</v>
      </c>
      <c r="I37" s="28" t="s">
        <v>6</v>
      </c>
      <c r="J37" s="29">
        <v>0.0</v>
      </c>
      <c r="K37" s="28" t="s">
        <v>6</v>
      </c>
      <c r="L37" s="28" t="s">
        <v>6</v>
      </c>
      <c r="M37" s="28" t="s">
        <v>6</v>
      </c>
      <c r="N37" s="28" t="s">
        <v>6</v>
      </c>
      <c r="O37" s="28" t="s">
        <v>6</v>
      </c>
      <c r="P37" s="28" t="s">
        <v>6</v>
      </c>
      <c r="Q37" s="28" t="s">
        <v>6</v>
      </c>
      <c r="R37" s="29">
        <v>0.0</v>
      </c>
      <c r="S37" s="38" t="s">
        <v>10</v>
      </c>
      <c r="T37" s="38" t="s">
        <v>10</v>
      </c>
      <c r="U37" s="38" t="s">
        <v>10</v>
      </c>
      <c r="V37" s="38" t="s">
        <v>10</v>
      </c>
      <c r="W37" s="38" t="s">
        <v>10</v>
      </c>
      <c r="X37" s="38" t="s">
        <v>10</v>
      </c>
      <c r="Y37" s="29">
        <v>0.0</v>
      </c>
      <c r="Z37" s="38" t="s">
        <v>10</v>
      </c>
      <c r="AA37" s="38" t="s">
        <v>10</v>
      </c>
      <c r="AB37" s="38" t="s">
        <v>10</v>
      </c>
      <c r="AC37" s="38" t="s">
        <v>10</v>
      </c>
      <c r="AD37" s="33" t="s">
        <v>9</v>
      </c>
      <c r="AE37" s="33" t="s">
        <v>9</v>
      </c>
      <c r="AF37" s="29">
        <v>0.0</v>
      </c>
      <c r="AG37" s="33" t="s">
        <v>9</v>
      </c>
      <c r="AH37" s="33" t="s">
        <v>9</v>
      </c>
      <c r="AI37" s="33" t="s">
        <v>9</v>
      </c>
      <c r="AJ37" s="34" t="s">
        <v>9</v>
      </c>
      <c r="AK37" s="34" t="s">
        <v>9</v>
      </c>
      <c r="AL37" s="34" t="s">
        <v>9</v>
      </c>
      <c r="AM37" s="29">
        <v>0.0</v>
      </c>
      <c r="AN37" s="34" t="s">
        <v>9</v>
      </c>
      <c r="AO37" s="34" t="s">
        <v>9</v>
      </c>
      <c r="AP37" s="34" t="s">
        <v>9</v>
      </c>
      <c r="AQ37" s="34" t="s">
        <v>9</v>
      </c>
      <c r="AR37" s="34" t="s">
        <v>9</v>
      </c>
      <c r="AS37" s="29">
        <v>0.0</v>
      </c>
      <c r="AT37" s="34" t="s">
        <v>9</v>
      </c>
      <c r="AU37" s="34" t="s">
        <v>9</v>
      </c>
      <c r="AV37" s="34" t="s">
        <v>9</v>
      </c>
      <c r="AW37" s="34" t="s">
        <v>9</v>
      </c>
      <c r="AX37" s="34" t="s">
        <v>9</v>
      </c>
      <c r="AY37" s="34" t="s">
        <v>9</v>
      </c>
      <c r="AZ37" s="8"/>
      <c r="BA37" s="37">
        <f t="shared" si="4"/>
        <v>39</v>
      </c>
      <c r="BB37" s="37">
        <f t="shared" si="5"/>
        <v>6</v>
      </c>
      <c r="BC37" s="37">
        <f t="shared" ref="BC37:BG37" si="38">COUNTIF($G37:$AZ37,BC$1)</f>
        <v>10</v>
      </c>
      <c r="BD37" s="37">
        <f t="shared" si="38"/>
        <v>0</v>
      </c>
      <c r="BE37" s="37">
        <f t="shared" si="38"/>
        <v>0</v>
      </c>
      <c r="BF37" s="37">
        <f t="shared" si="38"/>
        <v>19</v>
      </c>
      <c r="BG37" s="37">
        <f t="shared" si="38"/>
        <v>10</v>
      </c>
    </row>
    <row r="38">
      <c r="A38" s="27">
        <v>35.0</v>
      </c>
      <c r="B38" s="25" t="s">
        <v>215</v>
      </c>
      <c r="C38" s="26" t="s">
        <v>35</v>
      </c>
      <c r="D38" s="26" t="s">
        <v>218</v>
      </c>
      <c r="E38" s="27" t="s">
        <v>14</v>
      </c>
      <c r="F38" s="121">
        <v>0.375</v>
      </c>
      <c r="G38" s="28" t="s">
        <v>6</v>
      </c>
      <c r="H38" s="28" t="s">
        <v>6</v>
      </c>
      <c r="I38" s="28" t="s">
        <v>6</v>
      </c>
      <c r="J38" s="29">
        <v>0.0</v>
      </c>
      <c r="K38" s="28" t="s">
        <v>6</v>
      </c>
      <c r="L38" s="28" t="s">
        <v>6</v>
      </c>
      <c r="M38" s="28" t="s">
        <v>6</v>
      </c>
      <c r="N38" s="28" t="s">
        <v>6</v>
      </c>
      <c r="O38" s="28" t="s">
        <v>6</v>
      </c>
      <c r="P38" s="28" t="s">
        <v>6</v>
      </c>
      <c r="Q38" s="28" t="s">
        <v>6</v>
      </c>
      <c r="R38" s="29">
        <v>0.0</v>
      </c>
      <c r="S38" s="38" t="s">
        <v>10</v>
      </c>
      <c r="T38" s="38" t="s">
        <v>10</v>
      </c>
      <c r="U38" s="38" t="s">
        <v>10</v>
      </c>
      <c r="V38" s="38" t="s">
        <v>10</v>
      </c>
      <c r="W38" s="38" t="s">
        <v>10</v>
      </c>
      <c r="X38" s="38" t="s">
        <v>10</v>
      </c>
      <c r="Y38" s="29">
        <v>0.0</v>
      </c>
      <c r="Z38" s="38" t="s">
        <v>10</v>
      </c>
      <c r="AA38" s="38" t="s">
        <v>10</v>
      </c>
      <c r="AB38" s="38" t="s">
        <v>10</v>
      </c>
      <c r="AC38" s="28" t="s">
        <v>6</v>
      </c>
      <c r="AD38" s="28" t="s">
        <v>6</v>
      </c>
      <c r="AE38" s="29">
        <v>0.0</v>
      </c>
      <c r="AF38" s="28" t="s">
        <v>6</v>
      </c>
      <c r="AG38" s="28" t="s">
        <v>6</v>
      </c>
      <c r="AH38" s="28" t="s">
        <v>6</v>
      </c>
      <c r="AI38" s="28" t="s">
        <v>6</v>
      </c>
      <c r="AJ38" s="40" t="s">
        <v>6</v>
      </c>
      <c r="AK38" s="40" t="s">
        <v>6</v>
      </c>
      <c r="AL38" s="29">
        <v>0.0</v>
      </c>
      <c r="AM38" s="40" t="s">
        <v>6</v>
      </c>
      <c r="AN38" s="40" t="s">
        <v>6</v>
      </c>
      <c r="AO38" s="40" t="s">
        <v>6</v>
      </c>
      <c r="AP38" s="40" t="s">
        <v>6</v>
      </c>
      <c r="AQ38" s="40" t="s">
        <v>6</v>
      </c>
      <c r="AR38" s="40" t="s">
        <v>6</v>
      </c>
      <c r="AS38" s="40" t="s">
        <v>6</v>
      </c>
      <c r="AT38" s="29">
        <v>0.0</v>
      </c>
      <c r="AU38" s="40" t="s">
        <v>6</v>
      </c>
      <c r="AV38" s="40" t="s">
        <v>6</v>
      </c>
      <c r="AW38" s="40" t="s">
        <v>6</v>
      </c>
      <c r="AX38" s="40" t="s">
        <v>6</v>
      </c>
      <c r="AY38" s="40" t="s">
        <v>6</v>
      </c>
      <c r="AZ38" s="8"/>
      <c r="BA38" s="37">
        <f t="shared" si="4"/>
        <v>39</v>
      </c>
      <c r="BB38" s="37">
        <f t="shared" si="5"/>
        <v>6</v>
      </c>
      <c r="BC38" s="37">
        <f t="shared" ref="BC38:BG38" si="39">COUNTIF($G38:$AZ38,BC$1)</f>
        <v>30</v>
      </c>
      <c r="BD38" s="37">
        <f t="shared" si="39"/>
        <v>0</v>
      </c>
      <c r="BE38" s="37">
        <f t="shared" si="39"/>
        <v>0</v>
      </c>
      <c r="BF38" s="37">
        <f t="shared" si="39"/>
        <v>0</v>
      </c>
      <c r="BG38" s="37">
        <f t="shared" si="39"/>
        <v>9</v>
      </c>
    </row>
    <row r="39">
      <c r="A39" s="27">
        <v>36.0</v>
      </c>
      <c r="B39" s="25" t="s">
        <v>215</v>
      </c>
      <c r="C39" s="26" t="s">
        <v>36</v>
      </c>
      <c r="D39" s="123" t="s">
        <v>219</v>
      </c>
      <c r="E39" s="27" t="s">
        <v>14</v>
      </c>
      <c r="F39" s="121">
        <v>0.375</v>
      </c>
      <c r="G39" s="28" t="s">
        <v>6</v>
      </c>
      <c r="H39" s="28" t="s">
        <v>6</v>
      </c>
      <c r="I39" s="28" t="s">
        <v>6</v>
      </c>
      <c r="J39" s="29">
        <v>0.0</v>
      </c>
      <c r="K39" s="28" t="s">
        <v>6</v>
      </c>
      <c r="L39" s="28" t="s">
        <v>6</v>
      </c>
      <c r="M39" s="28" t="s">
        <v>6</v>
      </c>
      <c r="N39" s="28" t="s">
        <v>6</v>
      </c>
      <c r="O39" s="28" t="s">
        <v>6</v>
      </c>
      <c r="P39" s="28" t="s">
        <v>6</v>
      </c>
      <c r="Q39" s="28" t="s">
        <v>6</v>
      </c>
      <c r="R39" s="29">
        <v>0.0</v>
      </c>
      <c r="S39" s="38" t="s">
        <v>10</v>
      </c>
      <c r="T39" s="38" t="s">
        <v>10</v>
      </c>
      <c r="U39" s="38" t="s">
        <v>10</v>
      </c>
      <c r="V39" s="38" t="s">
        <v>10</v>
      </c>
      <c r="W39" s="38" t="s">
        <v>10</v>
      </c>
      <c r="X39" s="38" t="s">
        <v>10</v>
      </c>
      <c r="Y39" s="29">
        <v>0.0</v>
      </c>
      <c r="Z39" s="38" t="s">
        <v>10</v>
      </c>
      <c r="AA39" s="38" t="s">
        <v>10</v>
      </c>
      <c r="AB39" s="38" t="s">
        <v>10</v>
      </c>
      <c r="AC39" s="38" t="s">
        <v>10</v>
      </c>
      <c r="AD39" s="33" t="s">
        <v>9</v>
      </c>
      <c r="AE39" s="33" t="s">
        <v>9</v>
      </c>
      <c r="AF39" s="29">
        <v>0.0</v>
      </c>
      <c r="AG39" s="33" t="s">
        <v>9</v>
      </c>
      <c r="AH39" s="33" t="s">
        <v>9</v>
      </c>
      <c r="AI39" s="33" t="s">
        <v>9</v>
      </c>
      <c r="AJ39" s="34" t="s">
        <v>9</v>
      </c>
      <c r="AK39" s="34" t="s">
        <v>9</v>
      </c>
      <c r="AL39" s="29">
        <v>0.0</v>
      </c>
      <c r="AM39" s="34" t="s">
        <v>9</v>
      </c>
      <c r="AN39" s="34" t="s">
        <v>9</v>
      </c>
      <c r="AO39" s="34" t="s">
        <v>9</v>
      </c>
      <c r="AP39" s="34" t="s">
        <v>9</v>
      </c>
      <c r="AQ39" s="34" t="s">
        <v>9</v>
      </c>
      <c r="AR39" s="34" t="s">
        <v>9</v>
      </c>
      <c r="AS39" s="29">
        <v>0.0</v>
      </c>
      <c r="AT39" s="34" t="s">
        <v>9</v>
      </c>
      <c r="AU39" s="34" t="s">
        <v>9</v>
      </c>
      <c r="AV39" s="34" t="s">
        <v>9</v>
      </c>
      <c r="AW39" s="34" t="s">
        <v>9</v>
      </c>
      <c r="AX39" s="34" t="s">
        <v>9</v>
      </c>
      <c r="AY39" s="34" t="s">
        <v>9</v>
      </c>
      <c r="AZ39" s="8"/>
      <c r="BA39" s="37">
        <f t="shared" si="4"/>
        <v>39</v>
      </c>
      <c r="BB39" s="37">
        <f t="shared" si="5"/>
        <v>6</v>
      </c>
      <c r="BC39" s="37">
        <f t="shared" ref="BC39:BG39" si="40">COUNTIF($G39:$AZ39,BC$1)</f>
        <v>10</v>
      </c>
      <c r="BD39" s="37">
        <f t="shared" si="40"/>
        <v>0</v>
      </c>
      <c r="BE39" s="37">
        <f t="shared" si="40"/>
        <v>0</v>
      </c>
      <c r="BF39" s="37">
        <f t="shared" si="40"/>
        <v>19</v>
      </c>
      <c r="BG39" s="37">
        <f t="shared" si="40"/>
        <v>10</v>
      </c>
    </row>
    <row r="40">
      <c r="A40" s="27">
        <v>37.0</v>
      </c>
      <c r="B40" s="25" t="s">
        <v>220</v>
      </c>
      <c r="C40" s="26" t="s">
        <v>38</v>
      </c>
      <c r="D40" s="26" t="s">
        <v>221</v>
      </c>
      <c r="E40" s="27" t="s">
        <v>186</v>
      </c>
      <c r="F40" s="121">
        <v>0.375</v>
      </c>
      <c r="G40" s="28" t="s">
        <v>6</v>
      </c>
      <c r="H40" s="28" t="s">
        <v>6</v>
      </c>
      <c r="I40" s="28" t="s">
        <v>6</v>
      </c>
      <c r="J40" s="28" t="s">
        <v>6</v>
      </c>
      <c r="K40" s="29">
        <v>0.0</v>
      </c>
      <c r="L40" s="28" t="s">
        <v>6</v>
      </c>
      <c r="M40" s="28" t="s">
        <v>6</v>
      </c>
      <c r="N40" s="28" t="s">
        <v>6</v>
      </c>
      <c r="O40" s="28" t="s">
        <v>6</v>
      </c>
      <c r="P40" s="28" t="s">
        <v>6</v>
      </c>
      <c r="Q40" s="29">
        <v>0.0</v>
      </c>
      <c r="R40" s="38" t="s">
        <v>10</v>
      </c>
      <c r="S40" s="38" t="s">
        <v>10</v>
      </c>
      <c r="T40" s="38" t="s">
        <v>10</v>
      </c>
      <c r="U40" s="38" t="s">
        <v>10</v>
      </c>
      <c r="V40" s="38" t="s">
        <v>10</v>
      </c>
      <c r="W40" s="38" t="s">
        <v>10</v>
      </c>
      <c r="X40" s="29">
        <v>0.0</v>
      </c>
      <c r="Y40" s="38" t="s">
        <v>10</v>
      </c>
      <c r="Z40" s="38" t="s">
        <v>10</v>
      </c>
      <c r="AA40" s="38" t="s">
        <v>10</v>
      </c>
      <c r="AB40" s="38" t="s">
        <v>10</v>
      </c>
      <c r="AC40" s="28" t="s">
        <v>6</v>
      </c>
      <c r="AD40" s="28" t="s">
        <v>6</v>
      </c>
      <c r="AE40" s="28" t="s">
        <v>6</v>
      </c>
      <c r="AF40" s="29">
        <v>0.0</v>
      </c>
      <c r="AG40" s="28" t="s">
        <v>6</v>
      </c>
      <c r="AH40" s="28" t="s">
        <v>6</v>
      </c>
      <c r="AI40" s="28" t="s">
        <v>6</v>
      </c>
      <c r="AJ40" s="40" t="s">
        <v>6</v>
      </c>
      <c r="AK40" s="40" t="s">
        <v>6</v>
      </c>
      <c r="AL40" s="40" t="s">
        <v>6</v>
      </c>
      <c r="AM40" s="29">
        <v>0.0</v>
      </c>
      <c r="AN40" s="40" t="s">
        <v>6</v>
      </c>
      <c r="AO40" s="40" t="s">
        <v>6</v>
      </c>
      <c r="AP40" s="40" t="s">
        <v>6</v>
      </c>
      <c r="AQ40" s="40" t="s">
        <v>6</v>
      </c>
      <c r="AR40" s="40" t="s">
        <v>6</v>
      </c>
      <c r="AS40" s="40" t="s">
        <v>6</v>
      </c>
      <c r="AT40" s="29">
        <v>0.0</v>
      </c>
      <c r="AU40" s="40" t="s">
        <v>6</v>
      </c>
      <c r="AV40" s="40" t="s">
        <v>6</v>
      </c>
      <c r="AW40" s="40" t="s">
        <v>6</v>
      </c>
      <c r="AX40" s="40" t="s">
        <v>6</v>
      </c>
      <c r="AY40" s="40" t="s">
        <v>6</v>
      </c>
      <c r="AZ40" s="8"/>
      <c r="BA40" s="37">
        <f t="shared" si="4"/>
        <v>39</v>
      </c>
      <c r="BB40" s="37">
        <f t="shared" si="5"/>
        <v>6</v>
      </c>
      <c r="BC40" s="37">
        <f t="shared" ref="BC40:BG40" si="41">COUNTIF($G40:$AZ40,BC$1)</f>
        <v>29</v>
      </c>
      <c r="BD40" s="37">
        <f t="shared" si="41"/>
        <v>0</v>
      </c>
      <c r="BE40" s="37">
        <f t="shared" si="41"/>
        <v>0</v>
      </c>
      <c r="BF40" s="37">
        <f t="shared" si="41"/>
        <v>0</v>
      </c>
      <c r="BG40" s="37">
        <f t="shared" si="41"/>
        <v>10</v>
      </c>
    </row>
    <row r="41">
      <c r="A41" s="27">
        <v>38.0</v>
      </c>
      <c r="B41" s="25" t="s">
        <v>220</v>
      </c>
      <c r="C41" s="26" t="s">
        <v>39</v>
      </c>
      <c r="D41" s="123" t="s">
        <v>222</v>
      </c>
      <c r="E41" s="27" t="s">
        <v>14</v>
      </c>
      <c r="F41" s="122">
        <v>0.25</v>
      </c>
      <c r="G41" s="28" t="s">
        <v>6</v>
      </c>
      <c r="H41" s="28" t="s">
        <v>6</v>
      </c>
      <c r="I41" s="28" t="s">
        <v>6</v>
      </c>
      <c r="J41" s="28" t="s">
        <v>6</v>
      </c>
      <c r="K41" s="29">
        <v>0.0</v>
      </c>
      <c r="L41" s="28" t="s">
        <v>6</v>
      </c>
      <c r="M41" s="28" t="s">
        <v>6</v>
      </c>
      <c r="N41" s="28" t="s">
        <v>6</v>
      </c>
      <c r="O41" s="28" t="s">
        <v>6</v>
      </c>
      <c r="P41" s="28" t="s">
        <v>6</v>
      </c>
      <c r="Q41" s="29">
        <v>0.0</v>
      </c>
      <c r="R41" s="38" t="s">
        <v>10</v>
      </c>
      <c r="S41" s="38" t="s">
        <v>10</v>
      </c>
      <c r="T41" s="38" t="s">
        <v>10</v>
      </c>
      <c r="U41" s="38" t="s">
        <v>10</v>
      </c>
      <c r="V41" s="38" t="s">
        <v>10</v>
      </c>
      <c r="W41" s="38" t="s">
        <v>10</v>
      </c>
      <c r="X41" s="29">
        <v>0.0</v>
      </c>
      <c r="Y41" s="38" t="s">
        <v>10</v>
      </c>
      <c r="Z41" s="38" t="s">
        <v>10</v>
      </c>
      <c r="AA41" s="38" t="s">
        <v>10</v>
      </c>
      <c r="AB41" s="38" t="s">
        <v>10</v>
      </c>
      <c r="AC41" s="38" t="s">
        <v>10</v>
      </c>
      <c r="AD41" s="33" t="s">
        <v>9</v>
      </c>
      <c r="AE41" s="33" t="s">
        <v>9</v>
      </c>
      <c r="AF41" s="29">
        <v>0.0</v>
      </c>
      <c r="AG41" s="33" t="s">
        <v>9</v>
      </c>
      <c r="AH41" s="33" t="s">
        <v>9</v>
      </c>
      <c r="AI41" s="33" t="s">
        <v>9</v>
      </c>
      <c r="AJ41" s="34" t="s">
        <v>9</v>
      </c>
      <c r="AK41" s="34" t="s">
        <v>9</v>
      </c>
      <c r="AL41" s="29">
        <v>0.0</v>
      </c>
      <c r="AM41" s="34" t="s">
        <v>9</v>
      </c>
      <c r="AN41" s="34" t="s">
        <v>9</v>
      </c>
      <c r="AO41" s="34" t="s">
        <v>9</v>
      </c>
      <c r="AP41" s="34" t="s">
        <v>9</v>
      </c>
      <c r="AQ41" s="34" t="s">
        <v>9</v>
      </c>
      <c r="AR41" s="34" t="s">
        <v>9</v>
      </c>
      <c r="AS41" s="29">
        <v>0.0</v>
      </c>
      <c r="AT41" s="34" t="s">
        <v>9</v>
      </c>
      <c r="AU41" s="34" t="s">
        <v>9</v>
      </c>
      <c r="AV41" s="34" t="s">
        <v>9</v>
      </c>
      <c r="AW41" s="34" t="s">
        <v>9</v>
      </c>
      <c r="AX41" s="34" t="s">
        <v>9</v>
      </c>
      <c r="AY41" s="34" t="s">
        <v>9</v>
      </c>
      <c r="AZ41" s="8"/>
      <c r="BA41" s="37">
        <f t="shared" si="4"/>
        <v>39</v>
      </c>
      <c r="BB41" s="37">
        <f t="shared" si="5"/>
        <v>6</v>
      </c>
      <c r="BC41" s="37">
        <f t="shared" ref="BC41:BG41" si="42">COUNTIF($G41:$AZ41,BC$1)</f>
        <v>9</v>
      </c>
      <c r="BD41" s="37">
        <f t="shared" si="42"/>
        <v>0</v>
      </c>
      <c r="BE41" s="37">
        <f t="shared" si="42"/>
        <v>0</v>
      </c>
      <c r="BF41" s="37">
        <f t="shared" si="42"/>
        <v>19</v>
      </c>
      <c r="BG41" s="37">
        <f t="shared" si="42"/>
        <v>11</v>
      </c>
    </row>
    <row r="42">
      <c r="A42" s="27">
        <v>40.0</v>
      </c>
      <c r="B42" s="25" t="s">
        <v>220</v>
      </c>
      <c r="C42" s="26" t="s">
        <v>41</v>
      </c>
      <c r="D42" s="26" t="s">
        <v>223</v>
      </c>
      <c r="E42" s="27" t="s">
        <v>14</v>
      </c>
      <c r="F42" s="121">
        <v>0.375</v>
      </c>
      <c r="G42" s="28" t="s">
        <v>6</v>
      </c>
      <c r="H42" s="28" t="s">
        <v>6</v>
      </c>
      <c r="I42" s="28" t="s">
        <v>6</v>
      </c>
      <c r="J42" s="28" t="s">
        <v>6</v>
      </c>
      <c r="K42" s="29">
        <v>0.0</v>
      </c>
      <c r="L42" s="28" t="s">
        <v>6</v>
      </c>
      <c r="M42" s="28" t="s">
        <v>6</v>
      </c>
      <c r="N42" s="28" t="s">
        <v>6</v>
      </c>
      <c r="O42" s="28" t="s">
        <v>6</v>
      </c>
      <c r="P42" s="28" t="s">
        <v>6</v>
      </c>
      <c r="Q42" s="29">
        <v>0.0</v>
      </c>
      <c r="R42" s="38" t="s">
        <v>10</v>
      </c>
      <c r="S42" s="38" t="s">
        <v>10</v>
      </c>
      <c r="T42" s="38" t="s">
        <v>10</v>
      </c>
      <c r="U42" s="38" t="s">
        <v>10</v>
      </c>
      <c r="V42" s="38" t="s">
        <v>10</v>
      </c>
      <c r="W42" s="38" t="s">
        <v>10</v>
      </c>
      <c r="X42" s="29">
        <v>0.0</v>
      </c>
      <c r="Y42" s="38" t="s">
        <v>10</v>
      </c>
      <c r="Z42" s="38" t="s">
        <v>10</v>
      </c>
      <c r="AA42" s="38" t="s">
        <v>10</v>
      </c>
      <c r="AB42" s="38" t="s">
        <v>10</v>
      </c>
      <c r="AC42" s="38" t="s">
        <v>10</v>
      </c>
      <c r="AD42" s="33" t="s">
        <v>9</v>
      </c>
      <c r="AE42" s="33" t="s">
        <v>9</v>
      </c>
      <c r="AF42" s="29">
        <v>0.0</v>
      </c>
      <c r="AG42" s="33" t="s">
        <v>9</v>
      </c>
      <c r="AH42" s="33" t="s">
        <v>9</v>
      </c>
      <c r="AI42" s="33" t="s">
        <v>9</v>
      </c>
      <c r="AJ42" s="34" t="s">
        <v>9</v>
      </c>
      <c r="AK42" s="34" t="s">
        <v>9</v>
      </c>
      <c r="AL42" s="29">
        <v>0.0</v>
      </c>
      <c r="AM42" s="34" t="s">
        <v>9</v>
      </c>
      <c r="AN42" s="34" t="s">
        <v>9</v>
      </c>
      <c r="AO42" s="34" t="s">
        <v>9</v>
      </c>
      <c r="AP42" s="34" t="s">
        <v>9</v>
      </c>
      <c r="AQ42" s="34" t="s">
        <v>9</v>
      </c>
      <c r="AR42" s="34" t="s">
        <v>9</v>
      </c>
      <c r="AS42" s="29">
        <v>0.0</v>
      </c>
      <c r="AT42" s="34" t="s">
        <v>9</v>
      </c>
      <c r="AU42" s="34" t="s">
        <v>9</v>
      </c>
      <c r="AV42" s="34" t="s">
        <v>9</v>
      </c>
      <c r="AW42" s="34" t="s">
        <v>9</v>
      </c>
      <c r="AX42" s="34" t="s">
        <v>9</v>
      </c>
      <c r="AY42" s="34" t="s">
        <v>9</v>
      </c>
      <c r="AZ42" s="8"/>
      <c r="BA42" s="37">
        <f t="shared" si="4"/>
        <v>39</v>
      </c>
      <c r="BB42" s="37">
        <f t="shared" si="5"/>
        <v>6</v>
      </c>
      <c r="BC42" s="37">
        <f t="shared" ref="BC42:BG42" si="43">COUNTIF($G42:$AZ42,BC$1)</f>
        <v>9</v>
      </c>
      <c r="BD42" s="37">
        <f t="shared" si="43"/>
        <v>0</v>
      </c>
      <c r="BE42" s="37">
        <f t="shared" si="43"/>
        <v>0</v>
      </c>
      <c r="BF42" s="37">
        <f t="shared" si="43"/>
        <v>19</v>
      </c>
      <c r="BG42" s="37">
        <f t="shared" si="43"/>
        <v>11</v>
      </c>
    </row>
    <row r="43">
      <c r="A43" s="27">
        <v>41.0</v>
      </c>
      <c r="B43" s="25" t="s">
        <v>224</v>
      </c>
      <c r="C43" s="26" t="s">
        <v>44</v>
      </c>
      <c r="D43" s="26" t="s">
        <v>225</v>
      </c>
      <c r="E43" s="27" t="s">
        <v>14</v>
      </c>
      <c r="F43" s="121">
        <v>0.375</v>
      </c>
      <c r="G43" s="28" t="s">
        <v>6</v>
      </c>
      <c r="H43" s="28" t="s">
        <v>6</v>
      </c>
      <c r="I43" s="28" t="s">
        <v>6</v>
      </c>
      <c r="J43" s="29">
        <v>0.0</v>
      </c>
      <c r="K43" s="38" t="s">
        <v>10</v>
      </c>
      <c r="L43" s="38" t="s">
        <v>10</v>
      </c>
      <c r="M43" s="38" t="s">
        <v>10</v>
      </c>
      <c r="N43" s="38" t="s">
        <v>10</v>
      </c>
      <c r="O43" s="38" t="s">
        <v>10</v>
      </c>
      <c r="P43" s="38" t="s">
        <v>10</v>
      </c>
      <c r="Q43" s="38" t="s">
        <v>10</v>
      </c>
      <c r="R43" s="29">
        <v>0.0</v>
      </c>
      <c r="S43" s="38" t="s">
        <v>10</v>
      </c>
      <c r="T43" s="38" t="s">
        <v>10</v>
      </c>
      <c r="U43" s="38" t="s">
        <v>10</v>
      </c>
      <c r="V43" s="38" t="s">
        <v>10</v>
      </c>
      <c r="W43" s="38" t="s">
        <v>10</v>
      </c>
      <c r="X43" s="38" t="s">
        <v>10</v>
      </c>
      <c r="Y43" s="29">
        <v>0.0</v>
      </c>
      <c r="Z43" s="38" t="s">
        <v>10</v>
      </c>
      <c r="AA43" s="38" t="s">
        <v>10</v>
      </c>
      <c r="AB43" s="38" t="s">
        <v>10</v>
      </c>
      <c r="AC43" s="28" t="s">
        <v>6</v>
      </c>
      <c r="AD43" s="28" t="s">
        <v>6</v>
      </c>
      <c r="AE43" s="29">
        <v>0.0</v>
      </c>
      <c r="AF43" s="28" t="s">
        <v>6</v>
      </c>
      <c r="AG43" s="28" t="s">
        <v>6</v>
      </c>
      <c r="AH43" s="28" t="s">
        <v>6</v>
      </c>
      <c r="AI43" s="28" t="s">
        <v>6</v>
      </c>
      <c r="AJ43" s="40" t="s">
        <v>6</v>
      </c>
      <c r="AK43" s="40" t="s">
        <v>6</v>
      </c>
      <c r="AL43" s="29">
        <v>0.0</v>
      </c>
      <c r="AM43" s="40" t="s">
        <v>6</v>
      </c>
      <c r="AN43" s="40" t="s">
        <v>6</v>
      </c>
      <c r="AO43" s="40" t="s">
        <v>6</v>
      </c>
      <c r="AP43" s="40" t="s">
        <v>6</v>
      </c>
      <c r="AQ43" s="40" t="s">
        <v>6</v>
      </c>
      <c r="AR43" s="40" t="s">
        <v>6</v>
      </c>
      <c r="AS43" s="29">
        <v>0.0</v>
      </c>
      <c r="AT43" s="40" t="s">
        <v>6</v>
      </c>
      <c r="AU43" s="40" t="s">
        <v>6</v>
      </c>
      <c r="AV43" s="40" t="s">
        <v>6</v>
      </c>
      <c r="AW43" s="40" t="s">
        <v>6</v>
      </c>
      <c r="AX43" s="40" t="s">
        <v>6</v>
      </c>
      <c r="AY43" s="40" t="s">
        <v>6</v>
      </c>
      <c r="AZ43" s="8"/>
      <c r="BA43" s="37">
        <f t="shared" si="4"/>
        <v>39</v>
      </c>
      <c r="BB43" s="37">
        <f t="shared" si="5"/>
        <v>6</v>
      </c>
      <c r="BC43" s="37">
        <f t="shared" ref="BC43:BG43" si="44">COUNTIF($G43:$AZ43,BC$1)</f>
        <v>23</v>
      </c>
      <c r="BD43" s="37">
        <f t="shared" si="44"/>
        <v>0</v>
      </c>
      <c r="BE43" s="37">
        <f t="shared" si="44"/>
        <v>0</v>
      </c>
      <c r="BF43" s="37">
        <f t="shared" si="44"/>
        <v>0</v>
      </c>
      <c r="BG43" s="37">
        <f t="shared" si="44"/>
        <v>16</v>
      </c>
    </row>
    <row r="44">
      <c r="A44" s="27">
        <v>42.0</v>
      </c>
      <c r="B44" s="25" t="s">
        <v>224</v>
      </c>
      <c r="C44" s="26" t="s">
        <v>45</v>
      </c>
      <c r="D44" s="26" t="s">
        <v>226</v>
      </c>
      <c r="E44" s="27" t="s">
        <v>14</v>
      </c>
      <c r="F44" s="122">
        <v>0.25</v>
      </c>
      <c r="G44" s="28" t="s">
        <v>6</v>
      </c>
      <c r="H44" s="28" t="s">
        <v>6</v>
      </c>
      <c r="I44" s="28" t="s">
        <v>6</v>
      </c>
      <c r="J44" s="29">
        <v>0.0</v>
      </c>
      <c r="K44" s="38" t="s">
        <v>10</v>
      </c>
      <c r="L44" s="38" t="s">
        <v>10</v>
      </c>
      <c r="M44" s="38" t="s">
        <v>10</v>
      </c>
      <c r="N44" s="38" t="s">
        <v>10</v>
      </c>
      <c r="O44" s="38" t="s">
        <v>10</v>
      </c>
      <c r="P44" s="38" t="s">
        <v>10</v>
      </c>
      <c r="Q44" s="38" t="s">
        <v>10</v>
      </c>
      <c r="R44" s="29">
        <v>0.0</v>
      </c>
      <c r="S44" s="38" t="s">
        <v>10</v>
      </c>
      <c r="T44" s="38" t="s">
        <v>10</v>
      </c>
      <c r="U44" s="38" t="s">
        <v>10</v>
      </c>
      <c r="V44" s="38" t="s">
        <v>10</v>
      </c>
      <c r="W44" s="38" t="s">
        <v>10</v>
      </c>
      <c r="X44" s="38" t="s">
        <v>10</v>
      </c>
      <c r="Y44" s="29">
        <v>0.0</v>
      </c>
      <c r="Z44" s="38" t="s">
        <v>10</v>
      </c>
      <c r="AA44" s="38" t="s">
        <v>10</v>
      </c>
      <c r="AB44" s="38" t="s">
        <v>10</v>
      </c>
      <c r="AC44" s="38" t="s">
        <v>10</v>
      </c>
      <c r="AD44" s="38" t="s">
        <v>10</v>
      </c>
      <c r="AE44" s="29">
        <v>0.0</v>
      </c>
      <c r="AF44" s="38" t="s">
        <v>10</v>
      </c>
      <c r="AG44" s="38" t="s">
        <v>10</v>
      </c>
      <c r="AH44" s="38" t="s">
        <v>10</v>
      </c>
      <c r="AI44" s="38" t="s">
        <v>10</v>
      </c>
      <c r="AJ44" s="38" t="s">
        <v>10</v>
      </c>
      <c r="AK44" s="38" t="s">
        <v>10</v>
      </c>
      <c r="AL44" s="38" t="s">
        <v>10</v>
      </c>
      <c r="AM44" s="29">
        <v>0.0</v>
      </c>
      <c r="AN44" s="38" t="s">
        <v>10</v>
      </c>
      <c r="AO44" s="38" t="s">
        <v>10</v>
      </c>
      <c r="AP44" s="38" t="s">
        <v>10</v>
      </c>
      <c r="AQ44" s="38" t="s">
        <v>10</v>
      </c>
      <c r="AR44" s="38" t="s">
        <v>10</v>
      </c>
      <c r="AS44" s="29">
        <v>0.0</v>
      </c>
      <c r="AT44" s="38" t="s">
        <v>10</v>
      </c>
      <c r="AU44" s="38" t="s">
        <v>10</v>
      </c>
      <c r="AV44" s="38" t="s">
        <v>10</v>
      </c>
      <c r="AW44" s="38" t="s">
        <v>10</v>
      </c>
      <c r="AX44" s="38" t="s">
        <v>10</v>
      </c>
      <c r="AY44" s="38" t="s">
        <v>10</v>
      </c>
      <c r="AZ44" s="8"/>
      <c r="BA44" s="37">
        <f t="shared" si="4"/>
        <v>39</v>
      </c>
      <c r="BB44" s="37">
        <f t="shared" si="5"/>
        <v>6</v>
      </c>
      <c r="BC44" s="37">
        <f t="shared" ref="BC44:BG44" si="45">COUNTIF($G44:$AZ44,BC$1)</f>
        <v>3</v>
      </c>
      <c r="BD44" s="37">
        <f t="shared" si="45"/>
        <v>0</v>
      </c>
      <c r="BE44" s="37">
        <f t="shared" si="45"/>
        <v>0</v>
      </c>
      <c r="BF44" s="37">
        <f t="shared" si="45"/>
        <v>0</v>
      </c>
      <c r="BG44" s="37">
        <f t="shared" si="45"/>
        <v>36</v>
      </c>
    </row>
    <row r="45">
      <c r="A45" s="27">
        <v>43.0</v>
      </c>
      <c r="B45" s="25" t="s">
        <v>224</v>
      </c>
      <c r="C45" s="26" t="s">
        <v>46</v>
      </c>
      <c r="D45" s="26" t="s">
        <v>227</v>
      </c>
      <c r="E45" s="27" t="s">
        <v>14</v>
      </c>
      <c r="F45" s="121">
        <v>0.375</v>
      </c>
      <c r="G45" s="28" t="s">
        <v>6</v>
      </c>
      <c r="H45" s="28" t="s">
        <v>6</v>
      </c>
      <c r="I45" s="28" t="s">
        <v>6</v>
      </c>
      <c r="J45" s="29">
        <v>0.0</v>
      </c>
      <c r="K45" s="38" t="s">
        <v>10</v>
      </c>
      <c r="L45" s="38" t="s">
        <v>10</v>
      </c>
      <c r="M45" s="38" t="s">
        <v>10</v>
      </c>
      <c r="N45" s="38" t="s">
        <v>10</v>
      </c>
      <c r="O45" s="38" t="s">
        <v>10</v>
      </c>
      <c r="P45" s="38" t="s">
        <v>10</v>
      </c>
      <c r="Q45" s="38" t="s">
        <v>10</v>
      </c>
      <c r="R45" s="29">
        <v>0.0</v>
      </c>
      <c r="S45" s="38" t="s">
        <v>10</v>
      </c>
      <c r="T45" s="38" t="s">
        <v>10</v>
      </c>
      <c r="U45" s="38" t="s">
        <v>10</v>
      </c>
      <c r="V45" s="38" t="s">
        <v>10</v>
      </c>
      <c r="W45" s="38" t="s">
        <v>10</v>
      </c>
      <c r="X45" s="38" t="s">
        <v>10</v>
      </c>
      <c r="Y45" s="29">
        <v>0.0</v>
      </c>
      <c r="Z45" s="38" t="s">
        <v>10</v>
      </c>
      <c r="AA45" s="38" t="s">
        <v>10</v>
      </c>
      <c r="AB45" s="38" t="s">
        <v>10</v>
      </c>
      <c r="AC45" s="28" t="s">
        <v>6</v>
      </c>
      <c r="AD45" s="28" t="s">
        <v>6</v>
      </c>
      <c r="AE45" s="29">
        <v>0.0</v>
      </c>
      <c r="AF45" s="33" t="s">
        <v>9</v>
      </c>
      <c r="AG45" s="33" t="s">
        <v>9</v>
      </c>
      <c r="AH45" s="33" t="s">
        <v>9</v>
      </c>
      <c r="AI45" s="33" t="s">
        <v>9</v>
      </c>
      <c r="AJ45" s="34" t="s">
        <v>9</v>
      </c>
      <c r="AK45" s="34" t="s">
        <v>9</v>
      </c>
      <c r="AL45" s="34" t="s">
        <v>9</v>
      </c>
      <c r="AM45" s="29">
        <v>0.0</v>
      </c>
      <c r="AN45" s="34" t="s">
        <v>9</v>
      </c>
      <c r="AO45" s="34" t="s">
        <v>9</v>
      </c>
      <c r="AP45" s="34" t="s">
        <v>9</v>
      </c>
      <c r="AQ45" s="34" t="s">
        <v>9</v>
      </c>
      <c r="AR45" s="34" t="s">
        <v>9</v>
      </c>
      <c r="AS45" s="34" t="s">
        <v>9</v>
      </c>
      <c r="AT45" s="34" t="s">
        <v>9</v>
      </c>
      <c r="AU45" s="29">
        <v>0.0</v>
      </c>
      <c r="AV45" s="34" t="s">
        <v>9</v>
      </c>
      <c r="AW45" s="34" t="s">
        <v>9</v>
      </c>
      <c r="AX45" s="34" t="s">
        <v>9</v>
      </c>
      <c r="AY45" s="34" t="s">
        <v>9</v>
      </c>
      <c r="AZ45" s="8"/>
      <c r="BA45" s="37">
        <f t="shared" si="4"/>
        <v>39</v>
      </c>
      <c r="BB45" s="37">
        <f t="shared" si="5"/>
        <v>6</v>
      </c>
      <c r="BC45" s="37">
        <f t="shared" ref="BC45:BG45" si="46">COUNTIF($G45:$AZ45,BC$1)</f>
        <v>5</v>
      </c>
      <c r="BD45" s="37">
        <f t="shared" si="46"/>
        <v>0</v>
      </c>
      <c r="BE45" s="37">
        <f t="shared" si="46"/>
        <v>0</v>
      </c>
      <c r="BF45" s="37">
        <f t="shared" si="46"/>
        <v>18</v>
      </c>
      <c r="BG45" s="37">
        <f t="shared" si="46"/>
        <v>16</v>
      </c>
    </row>
    <row r="46">
      <c r="A46" s="27">
        <v>44.0</v>
      </c>
      <c r="B46" s="25" t="s">
        <v>224</v>
      </c>
      <c r="C46" s="26" t="s">
        <v>50</v>
      </c>
      <c r="D46" s="26" t="s">
        <v>228</v>
      </c>
      <c r="E46" s="27" t="s">
        <v>14</v>
      </c>
      <c r="F46" s="122">
        <v>0.25</v>
      </c>
      <c r="G46" s="38" t="s">
        <v>10</v>
      </c>
      <c r="H46" s="38" t="s">
        <v>10</v>
      </c>
      <c r="I46" s="38" t="s">
        <v>10</v>
      </c>
      <c r="J46" s="38" t="s">
        <v>10</v>
      </c>
      <c r="K46" s="29">
        <v>0.0</v>
      </c>
      <c r="L46" s="38" t="s">
        <v>10</v>
      </c>
      <c r="M46" s="38" t="s">
        <v>10</v>
      </c>
      <c r="N46" s="38" t="s">
        <v>10</v>
      </c>
      <c r="O46" s="38" t="s">
        <v>10</v>
      </c>
      <c r="P46" s="38" t="s">
        <v>10</v>
      </c>
      <c r="Q46" s="29">
        <v>0.0</v>
      </c>
      <c r="R46" s="38" t="s">
        <v>10</v>
      </c>
      <c r="S46" s="38" t="s">
        <v>10</v>
      </c>
      <c r="T46" s="38" t="s">
        <v>10</v>
      </c>
      <c r="U46" s="38" t="s">
        <v>10</v>
      </c>
      <c r="V46" s="38" t="s">
        <v>10</v>
      </c>
      <c r="W46" s="38" t="s">
        <v>10</v>
      </c>
      <c r="X46" s="38" t="s">
        <v>10</v>
      </c>
      <c r="Y46" s="29">
        <v>0.0</v>
      </c>
      <c r="Z46" s="38" t="s">
        <v>10</v>
      </c>
      <c r="AA46" s="38" t="s">
        <v>10</v>
      </c>
      <c r="AB46" s="38" t="s">
        <v>10</v>
      </c>
      <c r="AC46" s="38" t="s">
        <v>10</v>
      </c>
      <c r="AD46" s="38" t="s">
        <v>10</v>
      </c>
      <c r="AE46" s="29">
        <v>0.0</v>
      </c>
      <c r="AF46" s="38" t="s">
        <v>10</v>
      </c>
      <c r="AG46" s="38" t="s">
        <v>10</v>
      </c>
      <c r="AH46" s="38" t="s">
        <v>10</v>
      </c>
      <c r="AI46" s="38" t="s">
        <v>10</v>
      </c>
      <c r="AJ46" s="38" t="s">
        <v>10</v>
      </c>
      <c r="AK46" s="38" t="s">
        <v>10</v>
      </c>
      <c r="AL46" s="38" t="s">
        <v>10</v>
      </c>
      <c r="AM46" s="29">
        <v>0.0</v>
      </c>
      <c r="AN46" s="38" t="s">
        <v>10</v>
      </c>
      <c r="AO46" s="38" t="s">
        <v>10</v>
      </c>
      <c r="AP46" s="38" t="s">
        <v>10</v>
      </c>
      <c r="AQ46" s="38" t="s">
        <v>10</v>
      </c>
      <c r="AR46" s="38" t="s">
        <v>10</v>
      </c>
      <c r="AS46" s="29">
        <v>0.0</v>
      </c>
      <c r="AT46" s="38" t="s">
        <v>10</v>
      </c>
      <c r="AU46" s="38" t="s">
        <v>10</v>
      </c>
      <c r="AV46" s="38" t="s">
        <v>10</v>
      </c>
      <c r="AW46" s="38" t="s">
        <v>10</v>
      </c>
      <c r="AX46" s="38" t="s">
        <v>10</v>
      </c>
      <c r="AY46" s="38" t="s">
        <v>10</v>
      </c>
      <c r="AZ46" s="8"/>
      <c r="BA46" s="37">
        <f t="shared" si="4"/>
        <v>39</v>
      </c>
      <c r="BB46" s="37">
        <f t="shared" si="5"/>
        <v>6</v>
      </c>
      <c r="BC46" s="37">
        <f t="shared" ref="BC46:BG46" si="47">COUNTIF($G46:$AZ46,BC$1)</f>
        <v>0</v>
      </c>
      <c r="BD46" s="37">
        <f t="shared" si="47"/>
        <v>0</v>
      </c>
      <c r="BE46" s="37">
        <f t="shared" si="47"/>
        <v>0</v>
      </c>
      <c r="BF46" s="37">
        <f t="shared" si="47"/>
        <v>0</v>
      </c>
      <c r="BG46" s="37">
        <f t="shared" si="47"/>
        <v>39</v>
      </c>
    </row>
    <row r="47">
      <c r="A47" s="27">
        <v>45.0</v>
      </c>
      <c r="B47" s="25" t="s">
        <v>229</v>
      </c>
      <c r="C47" s="26" t="s">
        <v>28</v>
      </c>
      <c r="D47" s="26" t="s">
        <v>230</v>
      </c>
      <c r="E47" s="27" t="s">
        <v>14</v>
      </c>
      <c r="F47" s="122">
        <v>0.25</v>
      </c>
      <c r="G47" s="41" t="s">
        <v>7</v>
      </c>
      <c r="H47" s="41" t="s">
        <v>7</v>
      </c>
      <c r="I47" s="41" t="s">
        <v>7</v>
      </c>
      <c r="J47" s="41" t="s">
        <v>7</v>
      </c>
      <c r="K47" s="29">
        <v>0.0</v>
      </c>
      <c r="L47" s="28" t="s">
        <v>6</v>
      </c>
      <c r="M47" s="28" t="s">
        <v>6</v>
      </c>
      <c r="N47" s="28" t="s">
        <v>6</v>
      </c>
      <c r="O47" s="28" t="s">
        <v>6</v>
      </c>
      <c r="P47" s="28" t="s">
        <v>6</v>
      </c>
      <c r="Q47" s="28" t="s">
        <v>6</v>
      </c>
      <c r="R47" s="29">
        <v>0.0</v>
      </c>
      <c r="S47" s="38" t="s">
        <v>10</v>
      </c>
      <c r="T47" s="38" t="s">
        <v>10</v>
      </c>
      <c r="U47" s="38" t="s">
        <v>10</v>
      </c>
      <c r="V47" s="38" t="s">
        <v>10</v>
      </c>
      <c r="W47" s="38" t="s">
        <v>10</v>
      </c>
      <c r="X47" s="38" t="s">
        <v>10</v>
      </c>
      <c r="Y47" s="29">
        <v>0.0</v>
      </c>
      <c r="Z47" s="38" t="s">
        <v>10</v>
      </c>
      <c r="AA47" s="38" t="s">
        <v>10</v>
      </c>
      <c r="AB47" s="38" t="s">
        <v>10</v>
      </c>
      <c r="AC47" s="38" t="s">
        <v>10</v>
      </c>
      <c r="AD47" s="38" t="s">
        <v>10</v>
      </c>
      <c r="AE47" s="38" t="s">
        <v>10</v>
      </c>
      <c r="AF47" s="29">
        <v>0.0</v>
      </c>
      <c r="AG47" s="38" t="s">
        <v>10</v>
      </c>
      <c r="AH47" s="38" t="s">
        <v>10</v>
      </c>
      <c r="AI47" s="38" t="s">
        <v>10</v>
      </c>
      <c r="AJ47" s="38" t="s">
        <v>10</v>
      </c>
      <c r="AK47" s="38" t="s">
        <v>10</v>
      </c>
      <c r="AL47" s="29">
        <v>0.0</v>
      </c>
      <c r="AM47" s="38" t="s">
        <v>10</v>
      </c>
      <c r="AN47" s="38" t="s">
        <v>10</v>
      </c>
      <c r="AO47" s="38" t="s">
        <v>10</v>
      </c>
      <c r="AP47" s="38" t="s">
        <v>10</v>
      </c>
      <c r="AQ47" s="38" t="s">
        <v>10</v>
      </c>
      <c r="AR47" s="38" t="s">
        <v>10</v>
      </c>
      <c r="AS47" s="38" t="s">
        <v>10</v>
      </c>
      <c r="AT47" s="29">
        <v>0.0</v>
      </c>
      <c r="AU47" s="38" t="s">
        <v>10</v>
      </c>
      <c r="AV47" s="38" t="s">
        <v>10</v>
      </c>
      <c r="AW47" s="38" t="s">
        <v>10</v>
      </c>
      <c r="AX47" s="38" t="s">
        <v>10</v>
      </c>
      <c r="AY47" s="38" t="s">
        <v>10</v>
      </c>
      <c r="AZ47" s="8"/>
      <c r="BA47" s="37">
        <f t="shared" si="4"/>
        <v>39</v>
      </c>
      <c r="BB47" s="37">
        <f t="shared" si="5"/>
        <v>6</v>
      </c>
      <c r="BC47" s="37">
        <f t="shared" ref="BC47:BG47" si="48">COUNTIF($G47:$AZ47,BC$1)</f>
        <v>6</v>
      </c>
      <c r="BD47" s="37">
        <f t="shared" si="48"/>
        <v>4</v>
      </c>
      <c r="BE47" s="37">
        <f t="shared" si="48"/>
        <v>0</v>
      </c>
      <c r="BF47" s="37">
        <f t="shared" si="48"/>
        <v>0</v>
      </c>
      <c r="BG47" s="37">
        <f t="shared" si="48"/>
        <v>29</v>
      </c>
    </row>
    <row r="48">
      <c r="A48" s="27">
        <v>46.0</v>
      </c>
      <c r="B48" s="25" t="s">
        <v>229</v>
      </c>
      <c r="C48" s="26" t="s">
        <v>21</v>
      </c>
      <c r="D48" s="26" t="s">
        <v>231</v>
      </c>
      <c r="E48" s="27" t="s">
        <v>14</v>
      </c>
      <c r="F48" s="121">
        <v>0.375</v>
      </c>
      <c r="G48" s="41" t="s">
        <v>7</v>
      </c>
      <c r="H48" s="41" t="s">
        <v>7</v>
      </c>
      <c r="I48" s="41" t="s">
        <v>7</v>
      </c>
      <c r="J48" s="29">
        <v>0.0</v>
      </c>
      <c r="K48" s="38" t="s">
        <v>10</v>
      </c>
      <c r="L48" s="38" t="s">
        <v>10</v>
      </c>
      <c r="M48" s="38" t="s">
        <v>10</v>
      </c>
      <c r="N48" s="38" t="s">
        <v>10</v>
      </c>
      <c r="O48" s="38" t="s">
        <v>10</v>
      </c>
      <c r="P48" s="38" t="s">
        <v>10</v>
      </c>
      <c r="Q48" s="29">
        <v>0.0</v>
      </c>
      <c r="R48" s="38" t="s">
        <v>10</v>
      </c>
      <c r="S48" s="38" t="s">
        <v>10</v>
      </c>
      <c r="T48" s="38" t="s">
        <v>10</v>
      </c>
      <c r="U48" s="38" t="s">
        <v>10</v>
      </c>
      <c r="V48" s="38" t="s">
        <v>10</v>
      </c>
      <c r="W48" s="38" t="s">
        <v>10</v>
      </c>
      <c r="X48" s="29">
        <v>0.0</v>
      </c>
      <c r="Y48" s="38" t="s">
        <v>10</v>
      </c>
      <c r="Z48" s="38" t="s">
        <v>10</v>
      </c>
      <c r="AA48" s="38" t="s">
        <v>10</v>
      </c>
      <c r="AB48" s="38" t="s">
        <v>10</v>
      </c>
      <c r="AC48" s="38" t="s">
        <v>10</v>
      </c>
      <c r="AD48" s="38" t="s">
        <v>10</v>
      </c>
      <c r="AE48" s="29">
        <v>0.0</v>
      </c>
      <c r="AF48" s="38" t="s">
        <v>10</v>
      </c>
      <c r="AG48" s="38" t="s">
        <v>10</v>
      </c>
      <c r="AH48" s="38" t="s">
        <v>10</v>
      </c>
      <c r="AI48" s="38" t="s">
        <v>10</v>
      </c>
      <c r="AJ48" s="38" t="s">
        <v>10</v>
      </c>
      <c r="AK48" s="38" t="s">
        <v>10</v>
      </c>
      <c r="AL48" s="29">
        <v>0.0</v>
      </c>
      <c r="AM48" s="38" t="s">
        <v>10</v>
      </c>
      <c r="AN48" s="38" t="s">
        <v>10</v>
      </c>
      <c r="AO48" s="38" t="s">
        <v>10</v>
      </c>
      <c r="AP48" s="38" t="s">
        <v>10</v>
      </c>
      <c r="AQ48" s="38" t="s">
        <v>10</v>
      </c>
      <c r="AR48" s="38" t="s">
        <v>10</v>
      </c>
      <c r="AS48" s="38" t="s">
        <v>10</v>
      </c>
      <c r="AT48" s="29">
        <v>0.0</v>
      </c>
      <c r="AU48" s="38" t="s">
        <v>10</v>
      </c>
      <c r="AV48" s="38" t="s">
        <v>10</v>
      </c>
      <c r="AW48" s="38" t="s">
        <v>10</v>
      </c>
      <c r="AX48" s="38" t="s">
        <v>10</v>
      </c>
      <c r="AY48" s="38" t="s">
        <v>10</v>
      </c>
      <c r="AZ48" s="8"/>
      <c r="BA48" s="37">
        <f t="shared" si="4"/>
        <v>39</v>
      </c>
      <c r="BB48" s="37">
        <f t="shared" si="5"/>
        <v>6</v>
      </c>
      <c r="BC48" s="37">
        <f t="shared" ref="BC48:BG48" si="49">COUNTIF($G48:$AZ48,BC$1)</f>
        <v>0</v>
      </c>
      <c r="BD48" s="37">
        <f t="shared" si="49"/>
        <v>3</v>
      </c>
      <c r="BE48" s="37">
        <f t="shared" si="49"/>
        <v>0</v>
      </c>
      <c r="BF48" s="37">
        <f t="shared" si="49"/>
        <v>0</v>
      </c>
      <c r="BG48" s="37">
        <f t="shared" si="49"/>
        <v>36</v>
      </c>
    </row>
    <row r="49">
      <c r="A49" s="27">
        <v>47.0</v>
      </c>
      <c r="B49" s="25" t="s">
        <v>229</v>
      </c>
      <c r="C49" s="26" t="s">
        <v>63</v>
      </c>
      <c r="D49" s="26" t="s">
        <v>232</v>
      </c>
      <c r="E49" s="27" t="s">
        <v>14</v>
      </c>
      <c r="F49" s="122">
        <v>0.25</v>
      </c>
      <c r="G49" s="33" t="s">
        <v>9</v>
      </c>
      <c r="H49" s="33" t="s">
        <v>9</v>
      </c>
      <c r="I49" s="33" t="s">
        <v>9</v>
      </c>
      <c r="J49" s="33" t="s">
        <v>9</v>
      </c>
      <c r="K49" s="29">
        <v>0.0</v>
      </c>
      <c r="L49" s="38" t="s">
        <v>10</v>
      </c>
      <c r="M49" s="38" t="s">
        <v>10</v>
      </c>
      <c r="N49" s="38" t="s">
        <v>10</v>
      </c>
      <c r="O49" s="38" t="s">
        <v>10</v>
      </c>
      <c r="P49" s="38" t="s">
        <v>10</v>
      </c>
      <c r="Q49" s="38" t="s">
        <v>10</v>
      </c>
      <c r="R49" s="29">
        <v>0.0</v>
      </c>
      <c r="S49" s="38" t="s">
        <v>10</v>
      </c>
      <c r="T49" s="38" t="s">
        <v>10</v>
      </c>
      <c r="U49" s="38" t="s">
        <v>10</v>
      </c>
      <c r="V49" s="38" t="s">
        <v>10</v>
      </c>
      <c r="W49" s="38" t="s">
        <v>10</v>
      </c>
      <c r="X49" s="29">
        <v>0.0</v>
      </c>
      <c r="Y49" s="38" t="s">
        <v>10</v>
      </c>
      <c r="Z49" s="38" t="s">
        <v>10</v>
      </c>
      <c r="AA49" s="38" t="s">
        <v>10</v>
      </c>
      <c r="AB49" s="38" t="s">
        <v>10</v>
      </c>
      <c r="AC49" s="38" t="s">
        <v>10</v>
      </c>
      <c r="AD49" s="28" t="s">
        <v>6</v>
      </c>
      <c r="AE49" s="28" t="s">
        <v>6</v>
      </c>
      <c r="AF49" s="29">
        <v>0.0</v>
      </c>
      <c r="AG49" s="28" t="s">
        <v>6</v>
      </c>
      <c r="AH49" s="28" t="s">
        <v>6</v>
      </c>
      <c r="AI49" s="28" t="s">
        <v>6</v>
      </c>
      <c r="AJ49" s="40" t="s">
        <v>6</v>
      </c>
      <c r="AK49" s="40" t="s">
        <v>6</v>
      </c>
      <c r="AL49" s="40" t="s">
        <v>6</v>
      </c>
      <c r="AM49" s="29">
        <v>0.0</v>
      </c>
      <c r="AN49" s="40" t="s">
        <v>6</v>
      </c>
      <c r="AO49" s="40" t="s">
        <v>6</v>
      </c>
      <c r="AP49" s="40" t="s">
        <v>6</v>
      </c>
      <c r="AQ49" s="40" t="s">
        <v>6</v>
      </c>
      <c r="AR49" s="40" t="s">
        <v>6</v>
      </c>
      <c r="AS49" s="40" t="s">
        <v>6</v>
      </c>
      <c r="AT49" s="29">
        <v>0.0</v>
      </c>
      <c r="AU49" s="40" t="s">
        <v>6</v>
      </c>
      <c r="AV49" s="40" t="s">
        <v>6</v>
      </c>
      <c r="AW49" s="40" t="s">
        <v>6</v>
      </c>
      <c r="AX49" s="40" t="s">
        <v>6</v>
      </c>
      <c r="AY49" s="40" t="s">
        <v>6</v>
      </c>
      <c r="AZ49" s="8"/>
      <c r="BA49" s="37">
        <f t="shared" si="4"/>
        <v>39</v>
      </c>
      <c r="BB49" s="37">
        <f t="shared" si="5"/>
        <v>6</v>
      </c>
      <c r="BC49" s="37">
        <f t="shared" ref="BC49:BG49" si="50">COUNTIF($G49:$AZ49,BC$1)</f>
        <v>19</v>
      </c>
      <c r="BD49" s="37">
        <f t="shared" si="50"/>
        <v>0</v>
      </c>
      <c r="BE49" s="37">
        <f t="shared" si="50"/>
        <v>0</v>
      </c>
      <c r="BF49" s="37">
        <f t="shared" si="50"/>
        <v>4</v>
      </c>
      <c r="BG49" s="37">
        <f t="shared" si="50"/>
        <v>16</v>
      </c>
    </row>
    <row r="50">
      <c r="A50" s="27">
        <v>48.0</v>
      </c>
      <c r="B50" s="25" t="s">
        <v>229</v>
      </c>
      <c r="C50" s="26" t="s">
        <v>62</v>
      </c>
      <c r="D50" s="26" t="s">
        <v>233</v>
      </c>
      <c r="E50" s="27" t="s">
        <v>186</v>
      </c>
      <c r="F50" s="121">
        <v>0.375</v>
      </c>
      <c r="G50" s="38" t="s">
        <v>10</v>
      </c>
      <c r="H50" s="38" t="s">
        <v>10</v>
      </c>
      <c r="I50" s="38" t="s">
        <v>10</v>
      </c>
      <c r="J50" s="29">
        <v>0.0</v>
      </c>
      <c r="K50" s="38" t="s">
        <v>10</v>
      </c>
      <c r="L50" s="38" t="s">
        <v>10</v>
      </c>
      <c r="M50" s="38" t="s">
        <v>10</v>
      </c>
      <c r="N50" s="38" t="s">
        <v>10</v>
      </c>
      <c r="O50" s="38" t="s">
        <v>10</v>
      </c>
      <c r="P50" s="38" t="s">
        <v>10</v>
      </c>
      <c r="Q50" s="29">
        <v>0.0</v>
      </c>
      <c r="R50" s="38" t="s">
        <v>10</v>
      </c>
      <c r="S50" s="38" t="s">
        <v>10</v>
      </c>
      <c r="T50" s="38" t="s">
        <v>10</v>
      </c>
      <c r="U50" s="38" t="s">
        <v>10</v>
      </c>
      <c r="V50" s="38" t="s">
        <v>10</v>
      </c>
      <c r="W50" s="38" t="s">
        <v>10</v>
      </c>
      <c r="X50" s="29">
        <v>0.0</v>
      </c>
      <c r="Y50" s="38" t="s">
        <v>10</v>
      </c>
      <c r="Z50" s="38" t="s">
        <v>10</v>
      </c>
      <c r="AA50" s="38" t="s">
        <v>10</v>
      </c>
      <c r="AB50" s="38" t="s">
        <v>10</v>
      </c>
      <c r="AC50" s="38" t="s">
        <v>10</v>
      </c>
      <c r="AD50" s="38" t="s">
        <v>10</v>
      </c>
      <c r="AE50" s="38" t="s">
        <v>10</v>
      </c>
      <c r="AF50" s="29">
        <v>0.0</v>
      </c>
      <c r="AG50" s="38" t="s">
        <v>10</v>
      </c>
      <c r="AH50" s="38" t="s">
        <v>10</v>
      </c>
      <c r="AI50" s="38" t="s">
        <v>10</v>
      </c>
      <c r="AJ50" s="38" t="s">
        <v>10</v>
      </c>
      <c r="AK50" s="38" t="s">
        <v>10</v>
      </c>
      <c r="AL50" s="38" t="s">
        <v>10</v>
      </c>
      <c r="AM50" s="29">
        <v>0.0</v>
      </c>
      <c r="AN50" s="38" t="s">
        <v>10</v>
      </c>
      <c r="AO50" s="38" t="s">
        <v>10</v>
      </c>
      <c r="AP50" s="38" t="s">
        <v>10</v>
      </c>
      <c r="AQ50" s="38" t="s">
        <v>10</v>
      </c>
      <c r="AR50" s="38" t="s">
        <v>10</v>
      </c>
      <c r="AS50" s="38" t="s">
        <v>10</v>
      </c>
      <c r="AT50" s="29">
        <v>0.0</v>
      </c>
      <c r="AU50" s="38" t="s">
        <v>10</v>
      </c>
      <c r="AV50" s="38" t="s">
        <v>10</v>
      </c>
      <c r="AW50" s="38" t="s">
        <v>10</v>
      </c>
      <c r="AX50" s="38" t="s">
        <v>10</v>
      </c>
      <c r="AY50" s="38" t="s">
        <v>10</v>
      </c>
      <c r="AZ50" s="8"/>
      <c r="BA50" s="37">
        <f t="shared" si="4"/>
        <v>39</v>
      </c>
      <c r="BB50" s="37">
        <f t="shared" si="5"/>
        <v>6</v>
      </c>
      <c r="BC50" s="37">
        <f t="shared" ref="BC50:BG50" si="51">COUNTIF($G50:$AZ50,BC$1)</f>
        <v>0</v>
      </c>
      <c r="BD50" s="37">
        <f t="shared" si="51"/>
        <v>0</v>
      </c>
      <c r="BE50" s="37">
        <f t="shared" si="51"/>
        <v>0</v>
      </c>
      <c r="BF50" s="37">
        <f t="shared" si="51"/>
        <v>0</v>
      </c>
      <c r="BG50" s="37">
        <f t="shared" si="51"/>
        <v>39</v>
      </c>
    </row>
    <row r="51">
      <c r="A51" s="27">
        <v>39.0</v>
      </c>
      <c r="B51" s="25" t="s">
        <v>220</v>
      </c>
      <c r="C51" s="26" t="s">
        <v>40</v>
      </c>
      <c r="D51" s="26" t="s">
        <v>234</v>
      </c>
      <c r="E51" s="27" t="s">
        <v>14</v>
      </c>
      <c r="F51" s="122">
        <v>0.25</v>
      </c>
      <c r="G51" s="28" t="s">
        <v>6</v>
      </c>
      <c r="H51" s="28" t="s">
        <v>6</v>
      </c>
      <c r="I51" s="28" t="s">
        <v>6</v>
      </c>
      <c r="J51" s="28" t="s">
        <v>6</v>
      </c>
      <c r="K51" s="29">
        <v>0.0</v>
      </c>
      <c r="L51" s="28" t="s">
        <v>6</v>
      </c>
      <c r="M51" s="28" t="s">
        <v>6</v>
      </c>
      <c r="N51" s="28" t="s">
        <v>6</v>
      </c>
      <c r="O51" s="28" t="s">
        <v>6</v>
      </c>
      <c r="P51" s="28" t="s">
        <v>6</v>
      </c>
      <c r="Q51" s="29">
        <v>0.0</v>
      </c>
      <c r="R51" s="38" t="s">
        <v>10</v>
      </c>
      <c r="S51" s="38" t="s">
        <v>10</v>
      </c>
      <c r="T51" s="38" t="s">
        <v>10</v>
      </c>
      <c r="U51" s="38" t="s">
        <v>10</v>
      </c>
      <c r="V51" s="38" t="s">
        <v>10</v>
      </c>
      <c r="W51" s="38" t="s">
        <v>10</v>
      </c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"/>
      <c r="BA51" s="37">
        <f t="shared" si="4"/>
        <v>15</v>
      </c>
      <c r="BB51" s="37">
        <f t="shared" si="5"/>
        <v>2</v>
      </c>
      <c r="BC51" s="37">
        <f t="shared" ref="BC51:BG51" si="52">COUNTIF($G51:$AZ51,BC$1)</f>
        <v>9</v>
      </c>
      <c r="BD51" s="37">
        <f t="shared" si="52"/>
        <v>0</v>
      </c>
      <c r="BE51" s="37">
        <f t="shared" si="52"/>
        <v>0</v>
      </c>
      <c r="BF51" s="37">
        <f t="shared" si="52"/>
        <v>0</v>
      </c>
      <c r="BG51" s="37">
        <f t="shared" si="52"/>
        <v>6</v>
      </c>
    </row>
    <row r="52">
      <c r="A52" s="23"/>
      <c r="B52" s="54"/>
      <c r="C52" s="55"/>
      <c r="D52" s="55"/>
      <c r="E52" s="56"/>
      <c r="F52" s="23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81"/>
      <c r="AE52" s="81"/>
      <c r="AF52" s="81"/>
      <c r="AG52" s="81"/>
      <c r="AH52" s="81"/>
      <c r="AI52" s="81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77"/>
      <c r="BA52" s="37">
        <f t="shared" si="4"/>
        <v>0</v>
      </c>
      <c r="BB52" s="37">
        <f t="shared" si="5"/>
        <v>0</v>
      </c>
      <c r="BC52" s="37">
        <f t="shared" ref="BC52:BG52" si="53">COUNTIF($G52:$AZ52,BC$1)</f>
        <v>0</v>
      </c>
      <c r="BD52" s="37">
        <f t="shared" si="53"/>
        <v>0</v>
      </c>
      <c r="BE52" s="37">
        <f t="shared" si="53"/>
        <v>0</v>
      </c>
      <c r="BF52" s="37">
        <f t="shared" si="53"/>
        <v>0</v>
      </c>
      <c r="BG52" s="37">
        <f t="shared" si="53"/>
        <v>0</v>
      </c>
    </row>
    <row r="53">
      <c r="A53" s="27">
        <v>49.0</v>
      </c>
      <c r="B53" s="25" t="s">
        <v>235</v>
      </c>
      <c r="C53" s="26" t="s">
        <v>114</v>
      </c>
      <c r="D53" s="26" t="s">
        <v>236</v>
      </c>
      <c r="E53" s="27" t="s">
        <v>76</v>
      </c>
      <c r="F53" s="121">
        <v>0.0</v>
      </c>
      <c r="G53" s="30" t="s">
        <v>10</v>
      </c>
      <c r="H53" s="30" t="s">
        <v>10</v>
      </c>
      <c r="I53" s="30" t="s">
        <v>10</v>
      </c>
      <c r="J53" s="30" t="s">
        <v>10</v>
      </c>
      <c r="K53" s="29">
        <v>0.0</v>
      </c>
      <c r="L53" s="33" t="s">
        <v>9</v>
      </c>
      <c r="M53" s="33" t="s">
        <v>9</v>
      </c>
      <c r="N53" s="33" t="s">
        <v>9</v>
      </c>
      <c r="O53" s="33" t="s">
        <v>9</v>
      </c>
      <c r="P53" s="33" t="s">
        <v>9</v>
      </c>
      <c r="Q53" s="33" t="s">
        <v>9</v>
      </c>
      <c r="R53" s="29">
        <v>0.0</v>
      </c>
      <c r="S53" s="33" t="s">
        <v>9</v>
      </c>
      <c r="T53" s="33" t="s">
        <v>9</v>
      </c>
      <c r="U53" s="33" t="s">
        <v>9</v>
      </c>
      <c r="V53" s="33" t="s">
        <v>9</v>
      </c>
      <c r="W53" s="33" t="s">
        <v>9</v>
      </c>
      <c r="X53" s="33" t="s">
        <v>9</v>
      </c>
      <c r="Y53" s="29">
        <v>0.0</v>
      </c>
      <c r="Z53" s="33" t="s">
        <v>9</v>
      </c>
      <c r="AA53" s="33" t="s">
        <v>9</v>
      </c>
      <c r="AB53" s="33" t="s">
        <v>9</v>
      </c>
      <c r="AC53" s="33" t="s">
        <v>9</v>
      </c>
      <c r="AD53" s="33" t="s">
        <v>9</v>
      </c>
      <c r="AE53" s="33" t="s">
        <v>9</v>
      </c>
      <c r="AF53" s="33" t="s">
        <v>9</v>
      </c>
      <c r="AG53" s="29">
        <v>0.0</v>
      </c>
      <c r="AH53" s="33" t="s">
        <v>9</v>
      </c>
      <c r="AI53" s="33" t="s">
        <v>9</v>
      </c>
      <c r="AJ53" s="34" t="s">
        <v>9</v>
      </c>
      <c r="AK53" s="34" t="s">
        <v>9</v>
      </c>
      <c r="AL53" s="34" t="s">
        <v>9</v>
      </c>
      <c r="AM53" s="34" t="s">
        <v>9</v>
      </c>
      <c r="AN53" s="29">
        <v>0.0</v>
      </c>
      <c r="AO53" s="34" t="s">
        <v>9</v>
      </c>
      <c r="AP53" s="34" t="s">
        <v>9</v>
      </c>
      <c r="AQ53" s="34" t="s">
        <v>9</v>
      </c>
      <c r="AR53" s="34" t="s">
        <v>9</v>
      </c>
      <c r="AS53" s="34" t="s">
        <v>9</v>
      </c>
      <c r="AT53" s="29">
        <v>0.0</v>
      </c>
      <c r="AU53" s="34" t="s">
        <v>9</v>
      </c>
      <c r="AV53" s="34" t="s">
        <v>9</v>
      </c>
      <c r="AW53" s="34" t="s">
        <v>9</v>
      </c>
      <c r="AX53" s="34" t="s">
        <v>9</v>
      </c>
      <c r="AY53" s="34" t="s">
        <v>9</v>
      </c>
      <c r="AZ53" s="8"/>
      <c r="BA53" s="37">
        <f t="shared" si="4"/>
        <v>39</v>
      </c>
      <c r="BB53" s="37">
        <f t="shared" si="5"/>
        <v>6</v>
      </c>
      <c r="BC53" s="37">
        <f t="shared" ref="BC53:BG53" si="54">COUNTIF($G53:$AZ53,BC$1)</f>
        <v>0</v>
      </c>
      <c r="BD53" s="37">
        <f t="shared" si="54"/>
        <v>0</v>
      </c>
      <c r="BE53" s="37">
        <f t="shared" si="54"/>
        <v>0</v>
      </c>
      <c r="BF53" s="37">
        <f t="shared" si="54"/>
        <v>35</v>
      </c>
      <c r="BG53" s="37">
        <f t="shared" si="54"/>
        <v>4</v>
      </c>
    </row>
    <row r="54">
      <c r="A54" s="27">
        <v>50.0</v>
      </c>
      <c r="B54" s="25" t="s">
        <v>235</v>
      </c>
      <c r="C54" s="26" t="s">
        <v>115</v>
      </c>
      <c r="D54" s="26" t="s">
        <v>237</v>
      </c>
      <c r="E54" s="27" t="s">
        <v>76</v>
      </c>
      <c r="F54" s="121">
        <v>0.0</v>
      </c>
      <c r="G54" s="30" t="s">
        <v>10</v>
      </c>
      <c r="H54" s="30" t="s">
        <v>10</v>
      </c>
      <c r="I54" s="30" t="s">
        <v>10</v>
      </c>
      <c r="J54" s="29">
        <v>0.0</v>
      </c>
      <c r="K54" s="33" t="s">
        <v>9</v>
      </c>
      <c r="L54" s="33" t="s">
        <v>9</v>
      </c>
      <c r="M54" s="33" t="s">
        <v>9</v>
      </c>
      <c r="N54" s="33" t="s">
        <v>9</v>
      </c>
      <c r="O54" s="33" t="s">
        <v>9</v>
      </c>
      <c r="P54" s="33" t="s">
        <v>9</v>
      </c>
      <c r="Q54" s="33" t="s">
        <v>9</v>
      </c>
      <c r="R54" s="29">
        <v>0.0</v>
      </c>
      <c r="S54" s="33" t="s">
        <v>9</v>
      </c>
      <c r="T54" s="33" t="s">
        <v>9</v>
      </c>
      <c r="U54" s="33" t="s">
        <v>9</v>
      </c>
      <c r="V54" s="33" t="s">
        <v>9</v>
      </c>
      <c r="W54" s="33" t="s">
        <v>9</v>
      </c>
      <c r="X54" s="29">
        <v>0.0</v>
      </c>
      <c r="Y54" s="33" t="s">
        <v>9</v>
      </c>
      <c r="Z54" s="33" t="s">
        <v>9</v>
      </c>
      <c r="AA54" s="33" t="s">
        <v>9</v>
      </c>
      <c r="AB54" s="33" t="s">
        <v>9</v>
      </c>
      <c r="AC54" s="33" t="s">
        <v>9</v>
      </c>
      <c r="AD54" s="33" t="s">
        <v>9</v>
      </c>
      <c r="AE54" s="29">
        <v>0.0</v>
      </c>
      <c r="AF54" s="28" t="s">
        <v>6</v>
      </c>
      <c r="AG54" s="28" t="s">
        <v>6</v>
      </c>
      <c r="AH54" s="28" t="s">
        <v>6</v>
      </c>
      <c r="AI54" s="28" t="s">
        <v>6</v>
      </c>
      <c r="AJ54" s="40" t="s">
        <v>6</v>
      </c>
      <c r="AK54" s="40" t="s">
        <v>6</v>
      </c>
      <c r="AL54" s="29">
        <v>0.0</v>
      </c>
      <c r="AM54" s="40" t="s">
        <v>6</v>
      </c>
      <c r="AN54" s="40" t="s">
        <v>6</v>
      </c>
      <c r="AO54" s="40" t="s">
        <v>6</v>
      </c>
      <c r="AP54" s="40" t="s">
        <v>6</v>
      </c>
      <c r="AQ54" s="40" t="s">
        <v>6</v>
      </c>
      <c r="AR54" s="40" t="s">
        <v>6</v>
      </c>
      <c r="AS54" s="29">
        <v>0.0</v>
      </c>
      <c r="AT54" s="40" t="s">
        <v>6</v>
      </c>
      <c r="AU54" s="40" t="s">
        <v>6</v>
      </c>
      <c r="AV54" s="40" t="s">
        <v>6</v>
      </c>
      <c r="AW54" s="40" t="s">
        <v>6</v>
      </c>
      <c r="AX54" s="40" t="s">
        <v>6</v>
      </c>
      <c r="AY54" s="40" t="s">
        <v>6</v>
      </c>
      <c r="AZ54" s="8"/>
      <c r="BA54" s="37">
        <f t="shared" si="4"/>
        <v>39</v>
      </c>
      <c r="BB54" s="37">
        <f t="shared" si="5"/>
        <v>6</v>
      </c>
      <c r="BC54" s="37">
        <f t="shared" ref="BC54:BG54" si="55">COUNTIF($G54:$AZ54,BC$1)</f>
        <v>18</v>
      </c>
      <c r="BD54" s="37">
        <f t="shared" si="55"/>
        <v>0</v>
      </c>
      <c r="BE54" s="37">
        <f t="shared" si="55"/>
        <v>0</v>
      </c>
      <c r="BF54" s="37">
        <f t="shared" si="55"/>
        <v>18</v>
      </c>
      <c r="BG54" s="37">
        <f t="shared" si="55"/>
        <v>3</v>
      </c>
    </row>
    <row r="55">
      <c r="A55" s="27">
        <v>51.0</v>
      </c>
      <c r="B55" s="25" t="s">
        <v>235</v>
      </c>
      <c r="C55" s="26" t="s">
        <v>116</v>
      </c>
      <c r="D55" s="26" t="s">
        <v>238</v>
      </c>
      <c r="E55" s="27" t="s">
        <v>76</v>
      </c>
      <c r="F55" s="121">
        <v>0.0</v>
      </c>
      <c r="G55" s="30" t="s">
        <v>10</v>
      </c>
      <c r="H55" s="30" t="s">
        <v>10</v>
      </c>
      <c r="I55" s="30" t="s">
        <v>10</v>
      </c>
      <c r="J55" s="29">
        <v>0.0</v>
      </c>
      <c r="K55" s="33" t="s">
        <v>9</v>
      </c>
      <c r="L55" s="33" t="s">
        <v>9</v>
      </c>
      <c r="M55" s="33" t="s">
        <v>9</v>
      </c>
      <c r="N55" s="33" t="s">
        <v>9</v>
      </c>
      <c r="O55" s="33" t="s">
        <v>9</v>
      </c>
      <c r="P55" s="33" t="s">
        <v>9</v>
      </c>
      <c r="Q55" s="33" t="s">
        <v>9</v>
      </c>
      <c r="R55" s="29">
        <v>0.0</v>
      </c>
      <c r="S55" s="33" t="s">
        <v>9</v>
      </c>
      <c r="T55" s="33" t="s">
        <v>9</v>
      </c>
      <c r="U55" s="33" t="s">
        <v>9</v>
      </c>
      <c r="V55" s="33" t="s">
        <v>9</v>
      </c>
      <c r="W55" s="33" t="s">
        <v>9</v>
      </c>
      <c r="X55" s="33" t="s">
        <v>9</v>
      </c>
      <c r="Y55" s="29">
        <v>0.0</v>
      </c>
      <c r="Z55" s="33" t="s">
        <v>9</v>
      </c>
      <c r="AA55" s="33" t="s">
        <v>9</v>
      </c>
      <c r="AB55" s="33" t="s">
        <v>9</v>
      </c>
      <c r="AC55" s="33" t="s">
        <v>9</v>
      </c>
      <c r="AD55" s="33" t="s">
        <v>9</v>
      </c>
      <c r="AE55" s="33" t="s">
        <v>9</v>
      </c>
      <c r="AF55" s="33" t="s">
        <v>9</v>
      </c>
      <c r="AG55" s="29">
        <v>0.0</v>
      </c>
      <c r="AH55" s="33" t="s">
        <v>9</v>
      </c>
      <c r="AI55" s="33" t="s">
        <v>9</v>
      </c>
      <c r="AJ55" s="34" t="s">
        <v>9</v>
      </c>
      <c r="AK55" s="34" t="s">
        <v>9</v>
      </c>
      <c r="AL55" s="29">
        <v>0.0</v>
      </c>
      <c r="AM55" s="34" t="s">
        <v>9</v>
      </c>
      <c r="AN55" s="34" t="s">
        <v>9</v>
      </c>
      <c r="AO55" s="34" t="s">
        <v>9</v>
      </c>
      <c r="AP55" s="34" t="s">
        <v>9</v>
      </c>
      <c r="AQ55" s="34" t="s">
        <v>9</v>
      </c>
      <c r="AR55" s="34" t="s">
        <v>9</v>
      </c>
      <c r="AS55" s="34" t="s">
        <v>9</v>
      </c>
      <c r="AT55" s="29">
        <v>0.0</v>
      </c>
      <c r="AU55" s="34" t="s">
        <v>9</v>
      </c>
      <c r="AV55" s="34" t="s">
        <v>9</v>
      </c>
      <c r="AW55" s="34" t="s">
        <v>9</v>
      </c>
      <c r="AX55" s="34" t="s">
        <v>9</v>
      </c>
      <c r="AY55" s="34" t="s">
        <v>9</v>
      </c>
      <c r="AZ55" s="8"/>
      <c r="BA55" s="37">
        <f t="shared" si="4"/>
        <v>39</v>
      </c>
      <c r="BB55" s="37">
        <f t="shared" si="5"/>
        <v>6</v>
      </c>
      <c r="BC55" s="37">
        <f t="shared" ref="BC55:BG55" si="56">COUNTIF($G55:$AZ55,BC$1)</f>
        <v>0</v>
      </c>
      <c r="BD55" s="37">
        <f t="shared" si="56"/>
        <v>0</v>
      </c>
      <c r="BE55" s="37">
        <f t="shared" si="56"/>
        <v>0</v>
      </c>
      <c r="BF55" s="37">
        <f t="shared" si="56"/>
        <v>36</v>
      </c>
      <c r="BG55" s="37">
        <f t="shared" si="56"/>
        <v>3</v>
      </c>
    </row>
    <row r="56">
      <c r="A56" s="27">
        <v>52.0</v>
      </c>
      <c r="B56" s="25" t="s">
        <v>235</v>
      </c>
      <c r="C56" s="26" t="s">
        <v>117</v>
      </c>
      <c r="D56" s="26" t="s">
        <v>239</v>
      </c>
      <c r="E56" s="27" t="s">
        <v>76</v>
      </c>
      <c r="F56" s="121">
        <v>0.0</v>
      </c>
      <c r="G56" s="30" t="s">
        <v>10</v>
      </c>
      <c r="H56" s="30" t="s">
        <v>10</v>
      </c>
      <c r="I56" s="30" t="s">
        <v>10</v>
      </c>
      <c r="J56" s="29">
        <v>0.0</v>
      </c>
      <c r="K56" s="33" t="s">
        <v>9</v>
      </c>
      <c r="L56" s="33" t="s">
        <v>9</v>
      </c>
      <c r="M56" s="33" t="s">
        <v>9</v>
      </c>
      <c r="N56" s="33" t="s">
        <v>9</v>
      </c>
      <c r="O56" s="33" t="s">
        <v>9</v>
      </c>
      <c r="P56" s="33" t="s">
        <v>9</v>
      </c>
      <c r="Q56" s="33" t="s">
        <v>9</v>
      </c>
      <c r="R56" s="33" t="s">
        <v>9</v>
      </c>
      <c r="S56" s="29">
        <v>0.0</v>
      </c>
      <c r="T56" s="33" t="s">
        <v>9</v>
      </c>
      <c r="U56" s="33" t="s">
        <v>9</v>
      </c>
      <c r="V56" s="33" t="s">
        <v>9</v>
      </c>
      <c r="W56" s="33" t="s">
        <v>9</v>
      </c>
      <c r="X56" s="33" t="s">
        <v>9</v>
      </c>
      <c r="Y56" s="33" t="s">
        <v>9</v>
      </c>
      <c r="Z56" s="29">
        <v>0.0</v>
      </c>
      <c r="AA56" s="33" t="s">
        <v>9</v>
      </c>
      <c r="AB56" s="33" t="s">
        <v>9</v>
      </c>
      <c r="AC56" s="33" t="s">
        <v>9</v>
      </c>
      <c r="AD56" s="33" t="s">
        <v>9</v>
      </c>
      <c r="AE56" s="33" t="s">
        <v>9</v>
      </c>
      <c r="AF56" s="33" t="s">
        <v>9</v>
      </c>
      <c r="AG56" s="29">
        <v>0.0</v>
      </c>
      <c r="AH56" s="33" t="s">
        <v>9</v>
      </c>
      <c r="AI56" s="33" t="s">
        <v>9</v>
      </c>
      <c r="AJ56" s="34" t="s">
        <v>9</v>
      </c>
      <c r="AK56" s="34" t="s">
        <v>9</v>
      </c>
      <c r="AL56" s="29">
        <v>0.0</v>
      </c>
      <c r="AM56" s="34" t="s">
        <v>9</v>
      </c>
      <c r="AN56" s="34" t="s">
        <v>9</v>
      </c>
      <c r="AO56" s="34" t="s">
        <v>9</v>
      </c>
      <c r="AP56" s="34" t="s">
        <v>9</v>
      </c>
      <c r="AQ56" s="34" t="s">
        <v>9</v>
      </c>
      <c r="AR56" s="34" t="s">
        <v>9</v>
      </c>
      <c r="AS56" s="34" t="s">
        <v>9</v>
      </c>
      <c r="AT56" s="29">
        <v>0.0</v>
      </c>
      <c r="AU56" s="34" t="s">
        <v>9</v>
      </c>
      <c r="AV56" s="34" t="s">
        <v>9</v>
      </c>
      <c r="AW56" s="34" t="s">
        <v>9</v>
      </c>
      <c r="AX56" s="34" t="s">
        <v>9</v>
      </c>
      <c r="AY56" s="34" t="s">
        <v>9</v>
      </c>
      <c r="AZ56" s="8"/>
      <c r="BA56" s="37">
        <f t="shared" si="4"/>
        <v>39</v>
      </c>
      <c r="BB56" s="37">
        <f t="shared" si="5"/>
        <v>6</v>
      </c>
      <c r="BC56" s="37">
        <f t="shared" ref="BC56:BG56" si="57">COUNTIF($G56:$AZ56,BC$1)</f>
        <v>0</v>
      </c>
      <c r="BD56" s="37">
        <f t="shared" si="57"/>
        <v>0</v>
      </c>
      <c r="BE56" s="37">
        <f t="shared" si="57"/>
        <v>0</v>
      </c>
      <c r="BF56" s="37">
        <f t="shared" si="57"/>
        <v>36</v>
      </c>
      <c r="BG56" s="37">
        <f t="shared" si="57"/>
        <v>3</v>
      </c>
    </row>
    <row r="57">
      <c r="A57" s="27">
        <v>53.0</v>
      </c>
      <c r="B57" s="25" t="s">
        <v>235</v>
      </c>
      <c r="C57" s="26" t="s">
        <v>109</v>
      </c>
      <c r="D57" s="26" t="s">
        <v>240</v>
      </c>
      <c r="E57" s="27" t="s">
        <v>76</v>
      </c>
      <c r="F57" s="121">
        <v>0.0</v>
      </c>
      <c r="G57" s="28" t="s">
        <v>6</v>
      </c>
      <c r="H57" s="28" t="s">
        <v>6</v>
      </c>
      <c r="I57" s="28" t="s">
        <v>6</v>
      </c>
      <c r="J57" s="28" t="s">
        <v>6</v>
      </c>
      <c r="K57" s="29">
        <v>0.0</v>
      </c>
      <c r="L57" s="30" t="s">
        <v>10</v>
      </c>
      <c r="M57" s="30" t="s">
        <v>10</v>
      </c>
      <c r="N57" s="30" t="s">
        <v>10</v>
      </c>
      <c r="O57" s="30" t="s">
        <v>10</v>
      </c>
      <c r="P57" s="30" t="s">
        <v>10</v>
      </c>
      <c r="Q57" s="29">
        <v>0.0</v>
      </c>
      <c r="R57" s="33" t="s">
        <v>9</v>
      </c>
      <c r="S57" s="33" t="s">
        <v>9</v>
      </c>
      <c r="T57" s="33" t="s">
        <v>9</v>
      </c>
      <c r="U57" s="33" t="s">
        <v>9</v>
      </c>
      <c r="V57" s="33" t="s">
        <v>9</v>
      </c>
      <c r="W57" s="33" t="s">
        <v>9</v>
      </c>
      <c r="X57" s="29">
        <v>0.0</v>
      </c>
      <c r="Y57" s="33" t="s">
        <v>9</v>
      </c>
      <c r="Z57" s="33" t="s">
        <v>9</v>
      </c>
      <c r="AA57" s="33" t="s">
        <v>9</v>
      </c>
      <c r="AB57" s="33" t="s">
        <v>9</v>
      </c>
      <c r="AC57" s="33" t="s">
        <v>9</v>
      </c>
      <c r="AD57" s="33" t="s">
        <v>9</v>
      </c>
      <c r="AE57" s="33" t="s">
        <v>9</v>
      </c>
      <c r="AF57" s="29">
        <v>0.0</v>
      </c>
      <c r="AG57" s="33" t="s">
        <v>9</v>
      </c>
      <c r="AH57" s="33" t="s">
        <v>9</v>
      </c>
      <c r="AI57" s="33" t="s">
        <v>9</v>
      </c>
      <c r="AJ57" s="34" t="s">
        <v>9</v>
      </c>
      <c r="AK57" s="34" t="s">
        <v>9</v>
      </c>
      <c r="AL57" s="34" t="s">
        <v>9</v>
      </c>
      <c r="AM57" s="34" t="s">
        <v>9</v>
      </c>
      <c r="AN57" s="29">
        <v>0.0</v>
      </c>
      <c r="AO57" s="34" t="s">
        <v>9</v>
      </c>
      <c r="AP57" s="34" t="s">
        <v>9</v>
      </c>
      <c r="AQ57" s="34" t="s">
        <v>9</v>
      </c>
      <c r="AR57" s="34" t="s">
        <v>9</v>
      </c>
      <c r="AS57" s="34" t="s">
        <v>9</v>
      </c>
      <c r="AT57" s="34" t="s">
        <v>9</v>
      </c>
      <c r="AU57" s="29">
        <v>0.0</v>
      </c>
      <c r="AV57" s="34" t="s">
        <v>9</v>
      </c>
      <c r="AW57" s="34" t="s">
        <v>9</v>
      </c>
      <c r="AX57" s="34" t="s">
        <v>9</v>
      </c>
      <c r="AY57" s="34" t="s">
        <v>9</v>
      </c>
      <c r="AZ57" s="8"/>
      <c r="BA57" s="37">
        <f t="shared" si="4"/>
        <v>39</v>
      </c>
      <c r="BB57" s="37">
        <f t="shared" si="5"/>
        <v>6</v>
      </c>
      <c r="BC57" s="37">
        <f t="shared" ref="BC57:BG57" si="58">COUNTIF($G57:$AZ57,BC$1)</f>
        <v>4</v>
      </c>
      <c r="BD57" s="37">
        <f t="shared" si="58"/>
        <v>0</v>
      </c>
      <c r="BE57" s="37">
        <f t="shared" si="58"/>
        <v>0</v>
      </c>
      <c r="BF57" s="37">
        <f t="shared" si="58"/>
        <v>30</v>
      </c>
      <c r="BG57" s="37">
        <f t="shared" si="58"/>
        <v>5</v>
      </c>
    </row>
    <row r="58">
      <c r="A58" s="27">
        <v>54.0</v>
      </c>
      <c r="B58" s="25" t="s">
        <v>241</v>
      </c>
      <c r="C58" s="26" t="s">
        <v>119</v>
      </c>
      <c r="D58" s="26" t="s">
        <v>242</v>
      </c>
      <c r="E58" s="27" t="s">
        <v>76</v>
      </c>
      <c r="F58" s="121">
        <v>0.0</v>
      </c>
      <c r="G58" s="33" t="s">
        <v>9</v>
      </c>
      <c r="H58" s="33" t="s">
        <v>9</v>
      </c>
      <c r="I58" s="33" t="s">
        <v>9</v>
      </c>
      <c r="J58" s="33" t="s">
        <v>9</v>
      </c>
      <c r="K58" s="29">
        <v>0.0</v>
      </c>
      <c r="L58" s="33" t="s">
        <v>9</v>
      </c>
      <c r="M58" s="33" t="s">
        <v>9</v>
      </c>
      <c r="N58" s="33" t="s">
        <v>9</v>
      </c>
      <c r="O58" s="33" t="s">
        <v>9</v>
      </c>
      <c r="P58" s="33" t="s">
        <v>9</v>
      </c>
      <c r="Q58" s="33" t="s">
        <v>9</v>
      </c>
      <c r="R58" s="33" t="s">
        <v>9</v>
      </c>
      <c r="S58" s="29">
        <v>0.0</v>
      </c>
      <c r="T58" s="33" t="s">
        <v>9</v>
      </c>
      <c r="U58" s="33" t="s">
        <v>9</v>
      </c>
      <c r="V58" s="33" t="s">
        <v>9</v>
      </c>
      <c r="W58" s="33" t="s">
        <v>9</v>
      </c>
      <c r="X58" s="33" t="s">
        <v>9</v>
      </c>
      <c r="Y58" s="29">
        <v>0.0</v>
      </c>
      <c r="Z58" s="33" t="s">
        <v>9</v>
      </c>
      <c r="AA58" s="33" t="s">
        <v>9</v>
      </c>
      <c r="AB58" s="33" t="s">
        <v>9</v>
      </c>
      <c r="AC58" s="33" t="s">
        <v>9</v>
      </c>
      <c r="AD58" s="33" t="s">
        <v>9</v>
      </c>
      <c r="AE58" s="33" t="s">
        <v>9</v>
      </c>
      <c r="AF58" s="29">
        <v>0.0</v>
      </c>
      <c r="AG58" s="33" t="s">
        <v>9</v>
      </c>
      <c r="AH58" s="33" t="s">
        <v>9</v>
      </c>
      <c r="AI58" s="33" t="s">
        <v>9</v>
      </c>
      <c r="AJ58" s="34" t="s">
        <v>9</v>
      </c>
      <c r="AK58" s="34" t="s">
        <v>9</v>
      </c>
      <c r="AL58" s="34" t="s">
        <v>9</v>
      </c>
      <c r="AM58" s="34" t="s">
        <v>9</v>
      </c>
      <c r="AN58" s="29">
        <v>0.0</v>
      </c>
      <c r="AO58" s="34" t="s">
        <v>9</v>
      </c>
      <c r="AP58" s="34" t="s">
        <v>9</v>
      </c>
      <c r="AQ58" s="34" t="s">
        <v>9</v>
      </c>
      <c r="AR58" s="34" t="s">
        <v>9</v>
      </c>
      <c r="AS58" s="29">
        <v>0.0</v>
      </c>
      <c r="AT58" s="34" t="s">
        <v>9</v>
      </c>
      <c r="AU58" s="34" t="s">
        <v>9</v>
      </c>
      <c r="AV58" s="34" t="s">
        <v>9</v>
      </c>
      <c r="AW58" s="34" t="s">
        <v>9</v>
      </c>
      <c r="AX58" s="34" t="s">
        <v>9</v>
      </c>
      <c r="AY58" s="34" t="s">
        <v>9</v>
      </c>
      <c r="AZ58" s="8"/>
      <c r="BA58" s="37">
        <f t="shared" si="4"/>
        <v>39</v>
      </c>
      <c r="BB58" s="37">
        <f t="shared" si="5"/>
        <v>6</v>
      </c>
      <c r="BC58" s="37">
        <f t="shared" ref="BC58:BG58" si="59">COUNTIF($G58:$AZ58,BC$1)</f>
        <v>0</v>
      </c>
      <c r="BD58" s="37">
        <f t="shared" si="59"/>
        <v>0</v>
      </c>
      <c r="BE58" s="37">
        <f t="shared" si="59"/>
        <v>0</v>
      </c>
      <c r="BF58" s="37">
        <f t="shared" si="59"/>
        <v>39</v>
      </c>
      <c r="BG58" s="37">
        <f t="shared" si="59"/>
        <v>0</v>
      </c>
    </row>
    <row r="59">
      <c r="A59" s="27">
        <v>55.0</v>
      </c>
      <c r="B59" s="25" t="s">
        <v>241</v>
      </c>
      <c r="C59" s="26" t="s">
        <v>120</v>
      </c>
      <c r="D59" s="26" t="s">
        <v>243</v>
      </c>
      <c r="E59" s="27" t="s">
        <v>76</v>
      </c>
      <c r="F59" s="122">
        <v>0.25</v>
      </c>
      <c r="G59" s="33" t="s">
        <v>9</v>
      </c>
      <c r="H59" s="33" t="s">
        <v>9</v>
      </c>
      <c r="I59" s="33" t="s">
        <v>9</v>
      </c>
      <c r="J59" s="33" t="s">
        <v>9</v>
      </c>
      <c r="K59" s="29">
        <v>0.0</v>
      </c>
      <c r="L59" s="33" t="s">
        <v>9</v>
      </c>
      <c r="M59" s="33" t="s">
        <v>9</v>
      </c>
      <c r="N59" s="33" t="s">
        <v>9</v>
      </c>
      <c r="O59" s="33" t="s">
        <v>9</v>
      </c>
      <c r="P59" s="33" t="s">
        <v>9</v>
      </c>
      <c r="Q59" s="33" t="s">
        <v>9</v>
      </c>
      <c r="R59" s="29">
        <v>0.0</v>
      </c>
      <c r="S59" s="38" t="s">
        <v>10</v>
      </c>
      <c r="T59" s="38" t="s">
        <v>10</v>
      </c>
      <c r="U59" s="38" t="s">
        <v>10</v>
      </c>
      <c r="V59" s="38" t="s">
        <v>10</v>
      </c>
      <c r="W59" s="38" t="s">
        <v>10</v>
      </c>
      <c r="X59" s="38" t="s">
        <v>10</v>
      </c>
      <c r="Y59" s="29">
        <v>0.0</v>
      </c>
      <c r="Z59" s="38" t="s">
        <v>10</v>
      </c>
      <c r="AA59" s="38" t="s">
        <v>10</v>
      </c>
      <c r="AB59" s="38" t="s">
        <v>10</v>
      </c>
      <c r="AC59" s="38" t="s">
        <v>10</v>
      </c>
      <c r="AD59" s="33" t="s">
        <v>9</v>
      </c>
      <c r="AE59" s="33" t="s">
        <v>9</v>
      </c>
      <c r="AF59" s="29">
        <v>0.0</v>
      </c>
      <c r="AG59" s="33" t="s">
        <v>9</v>
      </c>
      <c r="AH59" s="33" t="s">
        <v>9</v>
      </c>
      <c r="AI59" s="33" t="s">
        <v>9</v>
      </c>
      <c r="AJ59" s="34" t="s">
        <v>9</v>
      </c>
      <c r="AK59" s="34" t="s">
        <v>9</v>
      </c>
      <c r="AL59" s="34" t="s">
        <v>9</v>
      </c>
      <c r="AM59" s="29">
        <v>0.0</v>
      </c>
      <c r="AN59" s="34" t="s">
        <v>9</v>
      </c>
      <c r="AO59" s="34" t="s">
        <v>9</v>
      </c>
      <c r="AP59" s="34" t="s">
        <v>9</v>
      </c>
      <c r="AQ59" s="34" t="s">
        <v>9</v>
      </c>
      <c r="AR59" s="34" t="s">
        <v>9</v>
      </c>
      <c r="AS59" s="34" t="s">
        <v>9</v>
      </c>
      <c r="AT59" s="34" t="s">
        <v>9</v>
      </c>
      <c r="AU59" s="29">
        <v>0.0</v>
      </c>
      <c r="AV59" s="34" t="s">
        <v>9</v>
      </c>
      <c r="AW59" s="34" t="s">
        <v>9</v>
      </c>
      <c r="AX59" s="34" t="s">
        <v>9</v>
      </c>
      <c r="AY59" s="34" t="s">
        <v>9</v>
      </c>
      <c r="AZ59" s="8"/>
      <c r="BA59" s="37">
        <f t="shared" si="4"/>
        <v>39</v>
      </c>
      <c r="BB59" s="37">
        <f t="shared" si="5"/>
        <v>6</v>
      </c>
      <c r="BC59" s="37">
        <f t="shared" ref="BC59:BG59" si="60">COUNTIF($G59:$AZ59,BC$1)</f>
        <v>0</v>
      </c>
      <c r="BD59" s="37">
        <f t="shared" si="60"/>
        <v>0</v>
      </c>
      <c r="BE59" s="37">
        <f t="shared" si="60"/>
        <v>0</v>
      </c>
      <c r="BF59" s="37">
        <f t="shared" si="60"/>
        <v>29</v>
      </c>
      <c r="BG59" s="37">
        <f t="shared" si="60"/>
        <v>10</v>
      </c>
    </row>
    <row r="60">
      <c r="A60" s="27">
        <v>56.0</v>
      </c>
      <c r="B60" s="25" t="s">
        <v>241</v>
      </c>
      <c r="C60" s="26" t="s">
        <v>121</v>
      </c>
      <c r="D60" s="26" t="s">
        <v>244</v>
      </c>
      <c r="E60" s="27" t="s">
        <v>76</v>
      </c>
      <c r="F60" s="121">
        <v>0.0</v>
      </c>
      <c r="G60" s="33" t="s">
        <v>9</v>
      </c>
      <c r="H60" s="33" t="s">
        <v>9</v>
      </c>
      <c r="I60" s="33" t="s">
        <v>9</v>
      </c>
      <c r="J60" s="33" t="s">
        <v>9</v>
      </c>
      <c r="K60" s="29">
        <v>0.0</v>
      </c>
      <c r="L60" s="33" t="s">
        <v>9</v>
      </c>
      <c r="M60" s="33" t="s">
        <v>9</v>
      </c>
      <c r="N60" s="33" t="s">
        <v>9</v>
      </c>
      <c r="O60" s="33" t="s">
        <v>9</v>
      </c>
      <c r="P60" s="33" t="s">
        <v>9</v>
      </c>
      <c r="Q60" s="33" t="s">
        <v>9</v>
      </c>
      <c r="R60" s="33" t="s">
        <v>9</v>
      </c>
      <c r="S60" s="29">
        <v>0.0</v>
      </c>
      <c r="T60" s="33" t="s">
        <v>9</v>
      </c>
      <c r="U60" s="33" t="s">
        <v>9</v>
      </c>
      <c r="V60" s="33" t="s">
        <v>9</v>
      </c>
      <c r="W60" s="33" t="s">
        <v>9</v>
      </c>
      <c r="X60" s="33" t="s">
        <v>9</v>
      </c>
      <c r="Y60" s="33" t="s">
        <v>9</v>
      </c>
      <c r="Z60" s="29">
        <v>0.0</v>
      </c>
      <c r="AA60" s="33" t="s">
        <v>9</v>
      </c>
      <c r="AB60" s="33" t="s">
        <v>9</v>
      </c>
      <c r="AC60" s="33" t="s">
        <v>9</v>
      </c>
      <c r="AD60" s="33" t="s">
        <v>9</v>
      </c>
      <c r="AE60" s="33" t="s">
        <v>9</v>
      </c>
      <c r="AF60" s="29">
        <v>0.0</v>
      </c>
      <c r="AG60" s="33" t="s">
        <v>9</v>
      </c>
      <c r="AH60" s="33" t="s">
        <v>9</v>
      </c>
      <c r="AI60" s="33" t="s">
        <v>9</v>
      </c>
      <c r="AJ60" s="34" t="s">
        <v>9</v>
      </c>
      <c r="AK60" s="34" t="s">
        <v>9</v>
      </c>
      <c r="AL60" s="34" t="s">
        <v>9</v>
      </c>
      <c r="AM60" s="34" t="s">
        <v>9</v>
      </c>
      <c r="AN60" s="29">
        <v>0.0</v>
      </c>
      <c r="AO60" s="34" t="s">
        <v>9</v>
      </c>
      <c r="AP60" s="34" t="s">
        <v>9</v>
      </c>
      <c r="AQ60" s="34" t="s">
        <v>9</v>
      </c>
      <c r="AR60" s="34" t="s">
        <v>9</v>
      </c>
      <c r="AS60" s="34" t="s">
        <v>9</v>
      </c>
      <c r="AT60" s="34" t="s">
        <v>9</v>
      </c>
      <c r="AU60" s="29">
        <v>0.0</v>
      </c>
      <c r="AV60" s="34" t="s">
        <v>9</v>
      </c>
      <c r="AW60" s="34" t="s">
        <v>9</v>
      </c>
      <c r="AX60" s="34" t="s">
        <v>9</v>
      </c>
      <c r="AY60" s="34" t="s">
        <v>9</v>
      </c>
      <c r="AZ60" s="8"/>
      <c r="BA60" s="37">
        <f t="shared" si="4"/>
        <v>39</v>
      </c>
      <c r="BB60" s="37">
        <f t="shared" si="5"/>
        <v>6</v>
      </c>
      <c r="BC60" s="37">
        <f t="shared" ref="BC60:BG60" si="61">COUNTIF($G60:$AZ60,BC$1)</f>
        <v>0</v>
      </c>
      <c r="BD60" s="37">
        <f t="shared" si="61"/>
        <v>0</v>
      </c>
      <c r="BE60" s="37">
        <f t="shared" si="61"/>
        <v>0</v>
      </c>
      <c r="BF60" s="37">
        <f t="shared" si="61"/>
        <v>39</v>
      </c>
      <c r="BG60" s="37">
        <f t="shared" si="61"/>
        <v>0</v>
      </c>
    </row>
    <row r="61">
      <c r="A61" s="27">
        <v>57.0</v>
      </c>
      <c r="B61" s="25" t="s">
        <v>241</v>
      </c>
      <c r="C61" s="26" t="s">
        <v>122</v>
      </c>
      <c r="D61" s="26" t="s">
        <v>245</v>
      </c>
      <c r="E61" s="27" t="s">
        <v>76</v>
      </c>
      <c r="F61" s="121">
        <v>0.0</v>
      </c>
      <c r="G61" s="33" t="s">
        <v>9</v>
      </c>
      <c r="H61" s="33" t="s">
        <v>9</v>
      </c>
      <c r="I61" s="33" t="s">
        <v>9</v>
      </c>
      <c r="J61" s="33" t="s">
        <v>9</v>
      </c>
      <c r="K61" s="29">
        <v>0.0</v>
      </c>
      <c r="L61" s="33" t="s">
        <v>9</v>
      </c>
      <c r="M61" s="33" t="s">
        <v>9</v>
      </c>
      <c r="N61" s="33" t="s">
        <v>9</v>
      </c>
      <c r="O61" s="33" t="s">
        <v>9</v>
      </c>
      <c r="P61" s="33" t="s">
        <v>9</v>
      </c>
      <c r="Q61" s="33" t="s">
        <v>9</v>
      </c>
      <c r="R61" s="33" t="s">
        <v>9</v>
      </c>
      <c r="S61" s="29">
        <v>0.0</v>
      </c>
      <c r="T61" s="33" t="s">
        <v>9</v>
      </c>
      <c r="U61" s="33" t="s">
        <v>9</v>
      </c>
      <c r="V61" s="33" t="s">
        <v>9</v>
      </c>
      <c r="W61" s="33" t="s">
        <v>9</v>
      </c>
      <c r="X61" s="33" t="s">
        <v>9</v>
      </c>
      <c r="Y61" s="33" t="s">
        <v>9</v>
      </c>
      <c r="Z61" s="29">
        <v>0.0</v>
      </c>
      <c r="AA61" s="33" t="s">
        <v>9</v>
      </c>
      <c r="AB61" s="33" t="s">
        <v>9</v>
      </c>
      <c r="AC61" s="33" t="s">
        <v>9</v>
      </c>
      <c r="AD61" s="33" t="s">
        <v>9</v>
      </c>
      <c r="AE61" s="29">
        <v>0.0</v>
      </c>
      <c r="AF61" s="33" t="s">
        <v>9</v>
      </c>
      <c r="AG61" s="33" t="s">
        <v>9</v>
      </c>
      <c r="AH61" s="33" t="s">
        <v>9</v>
      </c>
      <c r="AI61" s="33" t="s">
        <v>9</v>
      </c>
      <c r="AJ61" s="34" t="s">
        <v>9</v>
      </c>
      <c r="AK61" s="34" t="s">
        <v>9</v>
      </c>
      <c r="AL61" s="34" t="s">
        <v>9</v>
      </c>
      <c r="AM61" s="29">
        <v>0.0</v>
      </c>
      <c r="AN61" s="34" t="s">
        <v>9</v>
      </c>
      <c r="AO61" s="34" t="s">
        <v>9</v>
      </c>
      <c r="AP61" s="34" t="s">
        <v>9</v>
      </c>
      <c r="AQ61" s="34" t="s">
        <v>9</v>
      </c>
      <c r="AR61" s="34" t="s">
        <v>9</v>
      </c>
      <c r="AS61" s="34" t="s">
        <v>9</v>
      </c>
      <c r="AT61" s="29">
        <v>0.0</v>
      </c>
      <c r="AU61" s="34" t="s">
        <v>9</v>
      </c>
      <c r="AV61" s="34" t="s">
        <v>9</v>
      </c>
      <c r="AW61" s="34" t="s">
        <v>9</v>
      </c>
      <c r="AX61" s="34" t="s">
        <v>9</v>
      </c>
      <c r="AY61" s="34" t="s">
        <v>9</v>
      </c>
      <c r="AZ61" s="8"/>
      <c r="BA61" s="37">
        <f t="shared" si="4"/>
        <v>39</v>
      </c>
      <c r="BB61" s="37">
        <f t="shared" si="5"/>
        <v>6</v>
      </c>
      <c r="BC61" s="37">
        <f t="shared" ref="BC61:BG61" si="62">COUNTIF($G61:$AZ61,BC$1)</f>
        <v>0</v>
      </c>
      <c r="BD61" s="37">
        <f t="shared" si="62"/>
        <v>0</v>
      </c>
      <c r="BE61" s="37">
        <f t="shared" si="62"/>
        <v>0</v>
      </c>
      <c r="BF61" s="37">
        <f t="shared" si="62"/>
        <v>39</v>
      </c>
      <c r="BG61" s="37">
        <f t="shared" si="62"/>
        <v>0</v>
      </c>
    </row>
    <row r="62">
      <c r="A62" s="27">
        <v>58.0</v>
      </c>
      <c r="B62" s="25" t="s">
        <v>241</v>
      </c>
      <c r="C62" s="26" t="s">
        <v>110</v>
      </c>
      <c r="D62" s="26" t="s">
        <v>246</v>
      </c>
      <c r="E62" s="27" t="s">
        <v>76</v>
      </c>
      <c r="F62" s="121">
        <v>0.0</v>
      </c>
      <c r="G62" s="28" t="s">
        <v>6</v>
      </c>
      <c r="H62" s="28" t="s">
        <v>6</v>
      </c>
      <c r="I62" s="28" t="s">
        <v>6</v>
      </c>
      <c r="J62" s="28" t="s">
        <v>6</v>
      </c>
      <c r="K62" s="29">
        <v>0.0</v>
      </c>
      <c r="L62" s="30" t="s">
        <v>10</v>
      </c>
      <c r="M62" s="30" t="s">
        <v>10</v>
      </c>
      <c r="N62" s="30" t="s">
        <v>10</v>
      </c>
      <c r="O62" s="30" t="s">
        <v>10</v>
      </c>
      <c r="P62" s="30" t="s">
        <v>10</v>
      </c>
      <c r="Q62" s="29">
        <v>0.0</v>
      </c>
      <c r="R62" s="33" t="s">
        <v>9</v>
      </c>
      <c r="S62" s="33" t="s">
        <v>9</v>
      </c>
      <c r="T62" s="33" t="s">
        <v>9</v>
      </c>
      <c r="U62" s="33" t="s">
        <v>9</v>
      </c>
      <c r="V62" s="33" t="s">
        <v>9</v>
      </c>
      <c r="W62" s="33" t="s">
        <v>9</v>
      </c>
      <c r="X62" s="29">
        <v>0.0</v>
      </c>
      <c r="Y62" s="33" t="s">
        <v>9</v>
      </c>
      <c r="Z62" s="33" t="s">
        <v>9</v>
      </c>
      <c r="AA62" s="33" t="s">
        <v>9</v>
      </c>
      <c r="AB62" s="33" t="s">
        <v>9</v>
      </c>
      <c r="AC62" s="33" t="s">
        <v>9</v>
      </c>
      <c r="AD62" s="33" t="s">
        <v>9</v>
      </c>
      <c r="AE62" s="29">
        <v>0.0</v>
      </c>
      <c r="AF62" s="33" t="s">
        <v>9</v>
      </c>
      <c r="AG62" s="33" t="s">
        <v>9</v>
      </c>
      <c r="AH62" s="33" t="s">
        <v>9</v>
      </c>
      <c r="AI62" s="33" t="s">
        <v>9</v>
      </c>
      <c r="AJ62" s="34" t="s">
        <v>9</v>
      </c>
      <c r="AK62" s="34" t="s">
        <v>9</v>
      </c>
      <c r="AL62" s="34" t="s">
        <v>9</v>
      </c>
      <c r="AM62" s="29">
        <v>0.0</v>
      </c>
      <c r="AN62" s="34" t="s">
        <v>9</v>
      </c>
      <c r="AO62" s="34" t="s">
        <v>9</v>
      </c>
      <c r="AP62" s="34" t="s">
        <v>9</v>
      </c>
      <c r="AQ62" s="34" t="s">
        <v>9</v>
      </c>
      <c r="AR62" s="34" t="s">
        <v>9</v>
      </c>
      <c r="AS62" s="29">
        <v>0.0</v>
      </c>
      <c r="AT62" s="34" t="s">
        <v>9</v>
      </c>
      <c r="AU62" s="34" t="s">
        <v>9</v>
      </c>
      <c r="AV62" s="34" t="s">
        <v>9</v>
      </c>
      <c r="AW62" s="34" t="s">
        <v>9</v>
      </c>
      <c r="AX62" s="34" t="s">
        <v>9</v>
      </c>
      <c r="AY62" s="34" t="s">
        <v>9</v>
      </c>
      <c r="AZ62" s="8"/>
      <c r="BA62" s="37">
        <f t="shared" si="4"/>
        <v>39</v>
      </c>
      <c r="BB62" s="37">
        <f t="shared" si="5"/>
        <v>6</v>
      </c>
      <c r="BC62" s="37">
        <f t="shared" ref="BC62:BG62" si="63">COUNTIF($G62:$AZ62,BC$1)</f>
        <v>4</v>
      </c>
      <c r="BD62" s="37">
        <f t="shared" si="63"/>
        <v>0</v>
      </c>
      <c r="BE62" s="37">
        <f t="shared" si="63"/>
        <v>0</v>
      </c>
      <c r="BF62" s="37">
        <f t="shared" si="63"/>
        <v>30</v>
      </c>
      <c r="BG62" s="37">
        <f t="shared" si="63"/>
        <v>5</v>
      </c>
    </row>
    <row r="63">
      <c r="A63" s="27">
        <v>59.0</v>
      </c>
      <c r="B63" s="25" t="s">
        <v>247</v>
      </c>
      <c r="C63" s="26" t="s">
        <v>129</v>
      </c>
      <c r="D63" s="26" t="s">
        <v>248</v>
      </c>
      <c r="E63" s="27" t="s">
        <v>76</v>
      </c>
      <c r="F63" s="121">
        <v>0.625</v>
      </c>
      <c r="G63" s="35" t="s">
        <v>8</v>
      </c>
      <c r="H63" s="35" t="s">
        <v>8</v>
      </c>
      <c r="I63" s="35" t="s">
        <v>8</v>
      </c>
      <c r="J63" s="35" t="s">
        <v>8</v>
      </c>
      <c r="K63" s="35" t="s">
        <v>8</v>
      </c>
      <c r="L63" s="29">
        <v>0.0</v>
      </c>
      <c r="M63" s="35" t="s">
        <v>8</v>
      </c>
      <c r="N63" s="35" t="s">
        <v>8</v>
      </c>
      <c r="O63" s="35" t="s">
        <v>8</v>
      </c>
      <c r="P63" s="35" t="s">
        <v>8</v>
      </c>
      <c r="Q63" s="29">
        <v>0.0</v>
      </c>
      <c r="R63" s="28" t="s">
        <v>6</v>
      </c>
      <c r="S63" s="28" t="s">
        <v>6</v>
      </c>
      <c r="T63" s="28" t="s">
        <v>6</v>
      </c>
      <c r="U63" s="28" t="s">
        <v>6</v>
      </c>
      <c r="V63" s="28" t="s">
        <v>6</v>
      </c>
      <c r="W63" s="28" t="s">
        <v>6</v>
      </c>
      <c r="X63" s="28" t="s">
        <v>6</v>
      </c>
      <c r="Y63" s="29">
        <v>0.0</v>
      </c>
      <c r="Z63" s="28" t="s">
        <v>6</v>
      </c>
      <c r="AA63" s="28" t="s">
        <v>6</v>
      </c>
      <c r="AB63" s="28" t="s">
        <v>6</v>
      </c>
      <c r="AC63" s="28" t="s">
        <v>6</v>
      </c>
      <c r="AD63" s="28" t="s">
        <v>6</v>
      </c>
      <c r="AE63" s="29">
        <v>0.0</v>
      </c>
      <c r="AF63" s="28" t="s">
        <v>6</v>
      </c>
      <c r="AG63" s="28" t="s">
        <v>6</v>
      </c>
      <c r="AH63" s="28" t="s">
        <v>6</v>
      </c>
      <c r="AI63" s="28" t="s">
        <v>6</v>
      </c>
      <c r="AJ63" s="40" t="s">
        <v>6</v>
      </c>
      <c r="AK63" s="40" t="s">
        <v>6</v>
      </c>
      <c r="AL63" s="40" t="s">
        <v>6</v>
      </c>
      <c r="AM63" s="29">
        <v>0.0</v>
      </c>
      <c r="AN63" s="40" t="s">
        <v>6</v>
      </c>
      <c r="AO63" s="40" t="s">
        <v>6</v>
      </c>
      <c r="AP63" s="40" t="s">
        <v>6</v>
      </c>
      <c r="AQ63" s="40" t="s">
        <v>6</v>
      </c>
      <c r="AR63" s="40" t="s">
        <v>6</v>
      </c>
      <c r="AS63" s="40" t="s">
        <v>6</v>
      </c>
      <c r="AT63" s="29">
        <v>0.0</v>
      </c>
      <c r="AU63" s="40" t="s">
        <v>6</v>
      </c>
      <c r="AV63" s="40" t="s">
        <v>6</v>
      </c>
      <c r="AW63" s="40" t="s">
        <v>6</v>
      </c>
      <c r="AX63" s="40" t="s">
        <v>6</v>
      </c>
      <c r="AY63" s="40" t="s">
        <v>6</v>
      </c>
      <c r="AZ63" s="8"/>
      <c r="BA63" s="37">
        <f t="shared" si="4"/>
        <v>39</v>
      </c>
      <c r="BB63" s="37">
        <f t="shared" si="5"/>
        <v>6</v>
      </c>
      <c r="BC63" s="37">
        <f t="shared" ref="BC63:BG63" si="64">COUNTIF($G63:$AZ63,BC$1)</f>
        <v>30</v>
      </c>
      <c r="BD63" s="37">
        <f t="shared" si="64"/>
        <v>0</v>
      </c>
      <c r="BE63" s="37">
        <f t="shared" si="64"/>
        <v>9</v>
      </c>
      <c r="BF63" s="37">
        <f t="shared" si="64"/>
        <v>0</v>
      </c>
      <c r="BG63" s="37">
        <f t="shared" si="64"/>
        <v>0</v>
      </c>
    </row>
    <row r="64">
      <c r="A64" s="27">
        <v>60.0</v>
      </c>
      <c r="B64" s="25" t="s">
        <v>247</v>
      </c>
      <c r="C64" s="26" t="s">
        <v>130</v>
      </c>
      <c r="D64" s="26" t="s">
        <v>249</v>
      </c>
      <c r="E64" s="27" t="s">
        <v>76</v>
      </c>
      <c r="F64" s="121">
        <v>0.625</v>
      </c>
      <c r="G64" s="35" t="s">
        <v>8</v>
      </c>
      <c r="H64" s="35" t="s">
        <v>8</v>
      </c>
      <c r="I64" s="35" t="s">
        <v>8</v>
      </c>
      <c r="J64" s="35" t="s">
        <v>8</v>
      </c>
      <c r="K64" s="35" t="s">
        <v>8</v>
      </c>
      <c r="L64" s="29">
        <v>0.0</v>
      </c>
      <c r="M64" s="35" t="s">
        <v>8</v>
      </c>
      <c r="N64" s="35" t="s">
        <v>8</v>
      </c>
      <c r="O64" s="35" t="s">
        <v>8</v>
      </c>
      <c r="P64" s="35" t="s">
        <v>8</v>
      </c>
      <c r="Q64" s="35" t="s">
        <v>8</v>
      </c>
      <c r="R64" s="29">
        <v>0.0</v>
      </c>
      <c r="S64" s="28" t="s">
        <v>6</v>
      </c>
      <c r="T64" s="28" t="s">
        <v>6</v>
      </c>
      <c r="U64" s="28" t="s">
        <v>6</v>
      </c>
      <c r="V64" s="28" t="s">
        <v>6</v>
      </c>
      <c r="W64" s="28" t="s">
        <v>6</v>
      </c>
      <c r="X64" s="28" t="s">
        <v>6</v>
      </c>
      <c r="Y64" s="29">
        <v>0.0</v>
      </c>
      <c r="Z64" s="28" t="s">
        <v>6</v>
      </c>
      <c r="AA64" s="28" t="s">
        <v>6</v>
      </c>
      <c r="AB64" s="28" t="s">
        <v>6</v>
      </c>
      <c r="AC64" s="28" t="s">
        <v>6</v>
      </c>
      <c r="AD64" s="28" t="s">
        <v>6</v>
      </c>
      <c r="AE64" s="29">
        <v>0.0</v>
      </c>
      <c r="AF64" s="28" t="s">
        <v>6</v>
      </c>
      <c r="AG64" s="28" t="s">
        <v>6</v>
      </c>
      <c r="AH64" s="28" t="s">
        <v>6</v>
      </c>
      <c r="AI64" s="28" t="s">
        <v>6</v>
      </c>
      <c r="AJ64" s="40" t="s">
        <v>6</v>
      </c>
      <c r="AK64" s="40" t="s">
        <v>6</v>
      </c>
      <c r="AL64" s="40" t="s">
        <v>6</v>
      </c>
      <c r="AM64" s="29">
        <v>0.0</v>
      </c>
      <c r="AN64" s="40" t="s">
        <v>6</v>
      </c>
      <c r="AO64" s="40" t="s">
        <v>6</v>
      </c>
      <c r="AP64" s="40" t="s">
        <v>6</v>
      </c>
      <c r="AQ64" s="40" t="s">
        <v>6</v>
      </c>
      <c r="AR64" s="40" t="s">
        <v>6</v>
      </c>
      <c r="AS64" s="40" t="s">
        <v>6</v>
      </c>
      <c r="AT64" s="29">
        <v>0.0</v>
      </c>
      <c r="AU64" s="40" t="s">
        <v>6</v>
      </c>
      <c r="AV64" s="40" t="s">
        <v>6</v>
      </c>
      <c r="AW64" s="40" t="s">
        <v>6</v>
      </c>
      <c r="AX64" s="40" t="s">
        <v>6</v>
      </c>
      <c r="AY64" s="40" t="s">
        <v>6</v>
      </c>
      <c r="AZ64" s="8"/>
      <c r="BA64" s="37">
        <f t="shared" si="4"/>
        <v>39</v>
      </c>
      <c r="BB64" s="37">
        <f t="shared" si="5"/>
        <v>6</v>
      </c>
      <c r="BC64" s="37">
        <f t="shared" ref="BC64:BG64" si="65">COUNTIF($G64:$AZ64,BC$1)</f>
        <v>29</v>
      </c>
      <c r="BD64" s="37">
        <f t="shared" si="65"/>
        <v>0</v>
      </c>
      <c r="BE64" s="37">
        <f t="shared" si="65"/>
        <v>10</v>
      </c>
      <c r="BF64" s="37">
        <f t="shared" si="65"/>
        <v>0</v>
      </c>
      <c r="BG64" s="37">
        <f t="shared" si="65"/>
        <v>0</v>
      </c>
    </row>
    <row r="65">
      <c r="A65" s="27">
        <v>61.0</v>
      </c>
      <c r="B65" s="25" t="s">
        <v>247</v>
      </c>
      <c r="C65" s="26" t="s">
        <v>132</v>
      </c>
      <c r="D65" s="26" t="s">
        <v>250</v>
      </c>
      <c r="E65" s="27" t="s">
        <v>76</v>
      </c>
      <c r="F65" s="121">
        <v>0.625</v>
      </c>
      <c r="G65" s="35" t="s">
        <v>8</v>
      </c>
      <c r="H65" s="35" t="s">
        <v>8</v>
      </c>
      <c r="I65" s="35" t="s">
        <v>8</v>
      </c>
      <c r="J65" s="35" t="s">
        <v>8</v>
      </c>
      <c r="K65" s="35" t="s">
        <v>8</v>
      </c>
      <c r="L65" s="29">
        <v>0.0</v>
      </c>
      <c r="M65" s="35" t="s">
        <v>8</v>
      </c>
      <c r="N65" s="35" t="s">
        <v>8</v>
      </c>
      <c r="O65" s="35" t="s">
        <v>8</v>
      </c>
      <c r="P65" s="35" t="s">
        <v>8</v>
      </c>
      <c r="Q65" s="29">
        <v>0.0</v>
      </c>
      <c r="R65" s="28" t="s">
        <v>6</v>
      </c>
      <c r="S65" s="28" t="s">
        <v>6</v>
      </c>
      <c r="T65" s="28" t="s">
        <v>6</v>
      </c>
      <c r="U65" s="28" t="s">
        <v>6</v>
      </c>
      <c r="V65" s="28" t="s">
        <v>6</v>
      </c>
      <c r="W65" s="28" t="s">
        <v>6</v>
      </c>
      <c r="X65" s="28" t="s">
        <v>6</v>
      </c>
      <c r="Y65" s="29">
        <v>0.0</v>
      </c>
      <c r="Z65" s="28" t="s">
        <v>6</v>
      </c>
      <c r="AA65" s="28" t="s">
        <v>6</v>
      </c>
      <c r="AB65" s="28" t="s">
        <v>6</v>
      </c>
      <c r="AC65" s="28" t="s">
        <v>6</v>
      </c>
      <c r="AD65" s="28" t="s">
        <v>6</v>
      </c>
      <c r="AE65" s="28" t="s">
        <v>6</v>
      </c>
      <c r="AF65" s="29">
        <v>0.0</v>
      </c>
      <c r="AG65" s="28" t="s">
        <v>6</v>
      </c>
      <c r="AH65" s="28" t="s">
        <v>6</v>
      </c>
      <c r="AI65" s="28" t="s">
        <v>6</v>
      </c>
      <c r="AJ65" s="40" t="s">
        <v>6</v>
      </c>
      <c r="AK65" s="40" t="s">
        <v>6</v>
      </c>
      <c r="AL65" s="40" t="s">
        <v>6</v>
      </c>
      <c r="AM65" s="40" t="s">
        <v>6</v>
      </c>
      <c r="AN65" s="29">
        <v>0.0</v>
      </c>
      <c r="AO65" s="40" t="s">
        <v>6</v>
      </c>
      <c r="AP65" s="40" t="s">
        <v>6</v>
      </c>
      <c r="AQ65" s="40" t="s">
        <v>6</v>
      </c>
      <c r="AR65" s="40" t="s">
        <v>6</v>
      </c>
      <c r="AS65" s="29">
        <v>0.0</v>
      </c>
      <c r="AT65" s="40" t="s">
        <v>6</v>
      </c>
      <c r="AU65" s="40" t="s">
        <v>6</v>
      </c>
      <c r="AV65" s="40" t="s">
        <v>6</v>
      </c>
      <c r="AW65" s="40" t="s">
        <v>6</v>
      </c>
      <c r="AX65" s="40" t="s">
        <v>6</v>
      </c>
      <c r="AY65" s="40" t="s">
        <v>6</v>
      </c>
      <c r="AZ65" s="8"/>
      <c r="BA65" s="37">
        <f t="shared" si="4"/>
        <v>39</v>
      </c>
      <c r="BB65" s="37">
        <f t="shared" si="5"/>
        <v>6</v>
      </c>
      <c r="BC65" s="37">
        <f t="shared" ref="BC65:BG65" si="66">COUNTIF($G65:$AZ65,BC$1)</f>
        <v>30</v>
      </c>
      <c r="BD65" s="37">
        <f t="shared" si="66"/>
        <v>0</v>
      </c>
      <c r="BE65" s="37">
        <f t="shared" si="66"/>
        <v>9</v>
      </c>
      <c r="BF65" s="37">
        <f t="shared" si="66"/>
        <v>0</v>
      </c>
      <c r="BG65" s="37">
        <f t="shared" si="66"/>
        <v>0</v>
      </c>
    </row>
    <row r="66">
      <c r="A66" s="27">
        <v>62.0</v>
      </c>
      <c r="B66" s="25" t="s">
        <v>247</v>
      </c>
      <c r="C66" s="26" t="s">
        <v>78</v>
      </c>
      <c r="D66" s="26" t="s">
        <v>251</v>
      </c>
      <c r="E66" s="27" t="s">
        <v>76</v>
      </c>
      <c r="F66" s="121">
        <v>0.625</v>
      </c>
      <c r="G66" s="39" t="s">
        <v>8</v>
      </c>
      <c r="H66" s="39" t="s">
        <v>8</v>
      </c>
      <c r="I66" s="39" t="s">
        <v>8</v>
      </c>
      <c r="J66" s="29">
        <v>0.0</v>
      </c>
      <c r="K66" s="39" t="s">
        <v>8</v>
      </c>
      <c r="L66" s="39" t="s">
        <v>8</v>
      </c>
      <c r="M66" s="39" t="s">
        <v>8</v>
      </c>
      <c r="N66" s="39" t="s">
        <v>8</v>
      </c>
      <c r="O66" s="39" t="s">
        <v>8</v>
      </c>
      <c r="P66" s="39" t="s">
        <v>8</v>
      </c>
      <c r="Q66" s="29">
        <v>0.0</v>
      </c>
      <c r="R66" s="28" t="s">
        <v>6</v>
      </c>
      <c r="S66" s="28" t="s">
        <v>6</v>
      </c>
      <c r="T66" s="28" t="s">
        <v>6</v>
      </c>
      <c r="U66" s="28" t="s">
        <v>6</v>
      </c>
      <c r="V66" s="28" t="s">
        <v>6</v>
      </c>
      <c r="W66" s="28" t="s">
        <v>6</v>
      </c>
      <c r="X66" s="28" t="s">
        <v>6</v>
      </c>
      <c r="Y66" s="29">
        <v>0.0</v>
      </c>
      <c r="Z66" s="28" t="s">
        <v>6</v>
      </c>
      <c r="AA66" s="28" t="s">
        <v>6</v>
      </c>
      <c r="AB66" s="28" t="s">
        <v>6</v>
      </c>
      <c r="AC66" s="28" t="s">
        <v>6</v>
      </c>
      <c r="AD66" s="28" t="s">
        <v>6</v>
      </c>
      <c r="AE66" s="29">
        <v>0.0</v>
      </c>
      <c r="AF66" s="28" t="s">
        <v>6</v>
      </c>
      <c r="AG66" s="28" t="s">
        <v>6</v>
      </c>
      <c r="AH66" s="28" t="s">
        <v>6</v>
      </c>
      <c r="AI66" s="28" t="s">
        <v>6</v>
      </c>
      <c r="AJ66" s="40" t="s">
        <v>6</v>
      </c>
      <c r="AK66" s="40" t="s">
        <v>6</v>
      </c>
      <c r="AL66" s="40" t="s">
        <v>6</v>
      </c>
      <c r="AM66" s="29">
        <v>0.0</v>
      </c>
      <c r="AN66" s="40" t="s">
        <v>6</v>
      </c>
      <c r="AO66" s="40" t="s">
        <v>6</v>
      </c>
      <c r="AP66" s="40" t="s">
        <v>6</v>
      </c>
      <c r="AQ66" s="40" t="s">
        <v>6</v>
      </c>
      <c r="AR66" s="40" t="s">
        <v>6</v>
      </c>
      <c r="AS66" s="40" t="s">
        <v>6</v>
      </c>
      <c r="AT66" s="29">
        <v>0.0</v>
      </c>
      <c r="AU66" s="40" t="s">
        <v>6</v>
      </c>
      <c r="AV66" s="40" t="s">
        <v>6</v>
      </c>
      <c r="AW66" s="40" t="s">
        <v>6</v>
      </c>
      <c r="AX66" s="40" t="s">
        <v>6</v>
      </c>
      <c r="AY66" s="40" t="s">
        <v>6</v>
      </c>
      <c r="AZ66" s="8"/>
      <c r="BA66" s="37">
        <f t="shared" si="4"/>
        <v>39</v>
      </c>
      <c r="BB66" s="37">
        <f t="shared" si="5"/>
        <v>6</v>
      </c>
      <c r="BC66" s="37">
        <f t="shared" ref="BC66:BG66" si="67">COUNTIF($G66:$AZ66,BC$1)</f>
        <v>30</v>
      </c>
      <c r="BD66" s="37">
        <f t="shared" si="67"/>
        <v>0</v>
      </c>
      <c r="BE66" s="37">
        <f t="shared" si="67"/>
        <v>9</v>
      </c>
      <c r="BF66" s="37">
        <f t="shared" si="67"/>
        <v>0</v>
      </c>
      <c r="BG66" s="37">
        <f t="shared" si="67"/>
        <v>0</v>
      </c>
    </row>
    <row r="67">
      <c r="A67" s="27">
        <v>63.0</v>
      </c>
      <c r="B67" s="25" t="s">
        <v>247</v>
      </c>
      <c r="C67" s="26" t="s">
        <v>75</v>
      </c>
      <c r="D67" s="26" t="s">
        <v>252</v>
      </c>
      <c r="E67" s="27" t="s">
        <v>76</v>
      </c>
      <c r="F67" s="121">
        <v>0.625</v>
      </c>
      <c r="G67" s="39" t="s">
        <v>8</v>
      </c>
      <c r="H67" s="39" t="s">
        <v>8</v>
      </c>
      <c r="I67" s="39" t="s">
        <v>8</v>
      </c>
      <c r="J67" s="29">
        <v>0.0</v>
      </c>
      <c r="K67" s="39" t="s">
        <v>8</v>
      </c>
      <c r="L67" s="39" t="s">
        <v>8</v>
      </c>
      <c r="M67" s="39" t="s">
        <v>8</v>
      </c>
      <c r="N67" s="39" t="s">
        <v>8</v>
      </c>
      <c r="O67" s="39" t="s">
        <v>8</v>
      </c>
      <c r="P67" s="39" t="s">
        <v>8</v>
      </c>
      <c r="Q67" s="29">
        <v>0.0</v>
      </c>
      <c r="R67" s="28" t="s">
        <v>6</v>
      </c>
      <c r="S67" s="28" t="s">
        <v>6</v>
      </c>
      <c r="T67" s="28" t="s">
        <v>6</v>
      </c>
      <c r="U67" s="28" t="s">
        <v>6</v>
      </c>
      <c r="V67" s="28" t="s">
        <v>6</v>
      </c>
      <c r="W67" s="28" t="s">
        <v>6</v>
      </c>
      <c r="X67" s="28" t="s">
        <v>6</v>
      </c>
      <c r="Y67" s="29">
        <v>0.0</v>
      </c>
      <c r="Z67" s="28" t="s">
        <v>6</v>
      </c>
      <c r="AA67" s="28" t="s">
        <v>6</v>
      </c>
      <c r="AB67" s="28" t="s">
        <v>6</v>
      </c>
      <c r="AC67" s="28" t="s">
        <v>6</v>
      </c>
      <c r="AD67" s="28" t="s">
        <v>6</v>
      </c>
      <c r="AE67" s="29">
        <v>0.0</v>
      </c>
      <c r="AF67" s="28" t="s">
        <v>6</v>
      </c>
      <c r="AG67" s="28" t="s">
        <v>6</v>
      </c>
      <c r="AH67" s="28" t="s">
        <v>6</v>
      </c>
      <c r="AI67" s="28" t="s">
        <v>6</v>
      </c>
      <c r="AJ67" s="40" t="s">
        <v>6</v>
      </c>
      <c r="AK67" s="40" t="s">
        <v>6</v>
      </c>
      <c r="AL67" s="29">
        <v>0.0</v>
      </c>
      <c r="AM67" s="40" t="s">
        <v>6</v>
      </c>
      <c r="AN67" s="40" t="s">
        <v>6</v>
      </c>
      <c r="AO67" s="40" t="s">
        <v>6</v>
      </c>
      <c r="AP67" s="40" t="s">
        <v>6</v>
      </c>
      <c r="AQ67" s="40" t="s">
        <v>6</v>
      </c>
      <c r="AR67" s="40" t="s">
        <v>6</v>
      </c>
      <c r="AS67" s="40" t="s">
        <v>6</v>
      </c>
      <c r="AT67" s="29">
        <v>0.0</v>
      </c>
      <c r="AU67" s="40" t="s">
        <v>6</v>
      </c>
      <c r="AV67" s="40" t="s">
        <v>6</v>
      </c>
      <c r="AW67" s="40" t="s">
        <v>6</v>
      </c>
      <c r="AX67" s="40" t="s">
        <v>6</v>
      </c>
      <c r="AY67" s="40" t="s">
        <v>6</v>
      </c>
      <c r="AZ67" s="77"/>
      <c r="BA67" s="37">
        <f t="shared" si="4"/>
        <v>39</v>
      </c>
      <c r="BB67" s="37">
        <f t="shared" si="5"/>
        <v>6</v>
      </c>
      <c r="BC67" s="37">
        <f t="shared" ref="BC67:BG67" si="68">COUNTIF($G67:$AZ67,BC$1)</f>
        <v>30</v>
      </c>
      <c r="BD67" s="37">
        <f t="shared" si="68"/>
        <v>0</v>
      </c>
      <c r="BE67" s="37">
        <f t="shared" si="68"/>
        <v>9</v>
      </c>
      <c r="BF67" s="37">
        <f t="shared" si="68"/>
        <v>0</v>
      </c>
      <c r="BG67" s="37">
        <f t="shared" si="68"/>
        <v>0</v>
      </c>
    </row>
    <row r="68">
      <c r="A68" s="27">
        <v>64.0</v>
      </c>
      <c r="B68" s="25" t="s">
        <v>253</v>
      </c>
      <c r="C68" s="26" t="s">
        <v>126</v>
      </c>
      <c r="D68" s="26" t="s">
        <v>254</v>
      </c>
      <c r="E68" s="27" t="s">
        <v>76</v>
      </c>
      <c r="F68" s="121">
        <v>0.625</v>
      </c>
      <c r="G68" s="33" t="s">
        <v>9</v>
      </c>
      <c r="H68" s="33" t="s">
        <v>9</v>
      </c>
      <c r="I68" s="33" t="s">
        <v>9</v>
      </c>
      <c r="J68" s="33" t="s">
        <v>9</v>
      </c>
      <c r="K68" s="33" t="s">
        <v>9</v>
      </c>
      <c r="L68" s="29">
        <v>0.0</v>
      </c>
      <c r="M68" s="35" t="s">
        <v>8</v>
      </c>
      <c r="N68" s="35" t="s">
        <v>8</v>
      </c>
      <c r="O68" s="35" t="s">
        <v>8</v>
      </c>
      <c r="P68" s="35" t="s">
        <v>8</v>
      </c>
      <c r="Q68" s="35" t="s">
        <v>8</v>
      </c>
      <c r="R68" s="29">
        <v>0.0</v>
      </c>
      <c r="S68" s="28" t="s">
        <v>6</v>
      </c>
      <c r="T68" s="28" t="s">
        <v>6</v>
      </c>
      <c r="U68" s="28" t="s">
        <v>6</v>
      </c>
      <c r="V68" s="28" t="s">
        <v>6</v>
      </c>
      <c r="W68" s="28" t="s">
        <v>6</v>
      </c>
      <c r="X68" s="29">
        <v>0.0</v>
      </c>
      <c r="Y68" s="28" t="s">
        <v>6</v>
      </c>
      <c r="Z68" s="28" t="s">
        <v>6</v>
      </c>
      <c r="AA68" s="28" t="s">
        <v>6</v>
      </c>
      <c r="AB68" s="28" t="s">
        <v>6</v>
      </c>
      <c r="AC68" s="28" t="s">
        <v>6</v>
      </c>
      <c r="AD68" s="28" t="s">
        <v>6</v>
      </c>
      <c r="AE68" s="29">
        <v>0.0</v>
      </c>
      <c r="AF68" s="33" t="s">
        <v>9</v>
      </c>
      <c r="AG68" s="33" t="s">
        <v>9</v>
      </c>
      <c r="AH68" s="33" t="s">
        <v>9</v>
      </c>
      <c r="AI68" s="33" t="s">
        <v>9</v>
      </c>
      <c r="AJ68" s="34" t="s">
        <v>9</v>
      </c>
      <c r="AK68" s="34" t="s">
        <v>9</v>
      </c>
      <c r="AL68" s="34" t="s">
        <v>9</v>
      </c>
      <c r="AM68" s="29">
        <v>0.0</v>
      </c>
      <c r="AN68" s="34" t="s">
        <v>9</v>
      </c>
      <c r="AO68" s="34" t="s">
        <v>9</v>
      </c>
      <c r="AP68" s="34" t="s">
        <v>9</v>
      </c>
      <c r="AQ68" s="34" t="s">
        <v>9</v>
      </c>
      <c r="AR68" s="34" t="s">
        <v>9</v>
      </c>
      <c r="AS68" s="34" t="s">
        <v>9</v>
      </c>
      <c r="AT68" s="29">
        <v>0.0</v>
      </c>
      <c r="AU68" s="34" t="s">
        <v>9</v>
      </c>
      <c r="AV68" s="34" t="s">
        <v>9</v>
      </c>
      <c r="AW68" s="34" t="s">
        <v>9</v>
      </c>
      <c r="AX68" s="34" t="s">
        <v>9</v>
      </c>
      <c r="AY68" s="34" t="s">
        <v>9</v>
      </c>
      <c r="AZ68" s="8"/>
      <c r="BA68" s="37">
        <f t="shared" si="4"/>
        <v>39</v>
      </c>
      <c r="BB68" s="37">
        <f t="shared" si="5"/>
        <v>6</v>
      </c>
      <c r="BC68" s="37">
        <f t="shared" ref="BC68:BG68" si="69">COUNTIF($G68:$AZ68,BC$1)</f>
        <v>11</v>
      </c>
      <c r="BD68" s="37">
        <f t="shared" si="69"/>
        <v>0</v>
      </c>
      <c r="BE68" s="37">
        <f t="shared" si="69"/>
        <v>5</v>
      </c>
      <c r="BF68" s="37">
        <f t="shared" si="69"/>
        <v>23</v>
      </c>
      <c r="BG68" s="37">
        <f t="shared" si="69"/>
        <v>0</v>
      </c>
    </row>
    <row r="69">
      <c r="A69" s="27">
        <v>65.0</v>
      </c>
      <c r="B69" s="25" t="s">
        <v>253</v>
      </c>
      <c r="C69" s="26" t="s">
        <v>125</v>
      </c>
      <c r="D69" s="26" t="s">
        <v>255</v>
      </c>
      <c r="E69" s="27" t="s">
        <v>76</v>
      </c>
      <c r="F69" s="121">
        <v>0.625</v>
      </c>
      <c r="G69" s="33" t="s">
        <v>9</v>
      </c>
      <c r="H69" s="33" t="s">
        <v>9</v>
      </c>
      <c r="I69" s="33" t="s">
        <v>9</v>
      </c>
      <c r="J69" s="33" t="s">
        <v>9</v>
      </c>
      <c r="K69" s="33" t="s">
        <v>9</v>
      </c>
      <c r="L69" s="29">
        <v>0.0</v>
      </c>
      <c r="M69" s="35" t="s">
        <v>8</v>
      </c>
      <c r="N69" s="35" t="s">
        <v>8</v>
      </c>
      <c r="O69" s="35" t="s">
        <v>8</v>
      </c>
      <c r="P69" s="35" t="s">
        <v>8</v>
      </c>
      <c r="Q69" s="35" t="s">
        <v>8</v>
      </c>
      <c r="R69" s="29">
        <v>0.0</v>
      </c>
      <c r="S69" s="28" t="s">
        <v>6</v>
      </c>
      <c r="T69" s="28" t="s">
        <v>6</v>
      </c>
      <c r="U69" s="28" t="s">
        <v>6</v>
      </c>
      <c r="V69" s="28" t="s">
        <v>6</v>
      </c>
      <c r="W69" s="28" t="s">
        <v>6</v>
      </c>
      <c r="X69" s="29">
        <v>0.0</v>
      </c>
      <c r="Y69" s="28" t="s">
        <v>6</v>
      </c>
      <c r="Z69" s="28" t="s">
        <v>6</v>
      </c>
      <c r="AA69" s="28" t="s">
        <v>6</v>
      </c>
      <c r="AB69" s="28" t="s">
        <v>6</v>
      </c>
      <c r="AC69" s="28" t="s">
        <v>6</v>
      </c>
      <c r="AD69" s="28" t="s">
        <v>6</v>
      </c>
      <c r="AE69" s="29">
        <v>0.0</v>
      </c>
      <c r="AF69" s="28" t="s">
        <v>6</v>
      </c>
      <c r="AG69" s="28" t="s">
        <v>6</v>
      </c>
      <c r="AH69" s="28" t="s">
        <v>6</v>
      </c>
      <c r="AI69" s="28" t="s">
        <v>6</v>
      </c>
      <c r="AJ69" s="40" t="s">
        <v>6</v>
      </c>
      <c r="AK69" s="40" t="s">
        <v>6</v>
      </c>
      <c r="AL69" s="40" t="s">
        <v>6</v>
      </c>
      <c r="AM69" s="29">
        <v>0.0</v>
      </c>
      <c r="AN69" s="40" t="s">
        <v>6</v>
      </c>
      <c r="AO69" s="40" t="s">
        <v>6</v>
      </c>
      <c r="AP69" s="40" t="s">
        <v>6</v>
      </c>
      <c r="AQ69" s="40" t="s">
        <v>6</v>
      </c>
      <c r="AR69" s="40" t="s">
        <v>6</v>
      </c>
      <c r="AS69" s="40" t="s">
        <v>6</v>
      </c>
      <c r="AT69" s="40" t="s">
        <v>6</v>
      </c>
      <c r="AU69" s="29">
        <v>0.0</v>
      </c>
      <c r="AV69" s="40" t="s">
        <v>6</v>
      </c>
      <c r="AW69" s="40" t="s">
        <v>6</v>
      </c>
      <c r="AX69" s="40" t="s">
        <v>6</v>
      </c>
      <c r="AY69" s="40" t="s">
        <v>6</v>
      </c>
      <c r="AZ69" s="8"/>
      <c r="BA69" s="37">
        <f t="shared" si="4"/>
        <v>39</v>
      </c>
      <c r="BB69" s="37">
        <f t="shared" si="5"/>
        <v>6</v>
      </c>
      <c r="BC69" s="37">
        <f t="shared" ref="BC69:BG69" si="70">COUNTIF($G69:$AZ69,BC$1)</f>
        <v>29</v>
      </c>
      <c r="BD69" s="37">
        <f t="shared" si="70"/>
        <v>0</v>
      </c>
      <c r="BE69" s="37">
        <f t="shared" si="70"/>
        <v>5</v>
      </c>
      <c r="BF69" s="37">
        <f t="shared" si="70"/>
        <v>5</v>
      </c>
      <c r="BG69" s="37">
        <f t="shared" si="70"/>
        <v>0</v>
      </c>
    </row>
    <row r="70">
      <c r="A70" s="27">
        <v>66.0</v>
      </c>
      <c r="B70" s="25" t="s">
        <v>253</v>
      </c>
      <c r="C70" s="26" t="s">
        <v>124</v>
      </c>
      <c r="D70" s="26" t="s">
        <v>256</v>
      </c>
      <c r="E70" s="27" t="s">
        <v>76</v>
      </c>
      <c r="F70" s="121">
        <v>0.625</v>
      </c>
      <c r="G70" s="33" t="s">
        <v>9</v>
      </c>
      <c r="H70" s="33" t="s">
        <v>9</v>
      </c>
      <c r="I70" s="33" t="s">
        <v>9</v>
      </c>
      <c r="J70" s="33" t="s">
        <v>9</v>
      </c>
      <c r="K70" s="33" t="s">
        <v>9</v>
      </c>
      <c r="L70" s="29">
        <v>0.0</v>
      </c>
      <c r="M70" s="35" t="s">
        <v>8</v>
      </c>
      <c r="N70" s="35" t="s">
        <v>8</v>
      </c>
      <c r="O70" s="35" t="s">
        <v>8</v>
      </c>
      <c r="P70" s="35" t="s">
        <v>8</v>
      </c>
      <c r="Q70" s="35" t="s">
        <v>8</v>
      </c>
      <c r="R70" s="29">
        <v>0.0</v>
      </c>
      <c r="S70" s="28" t="s">
        <v>6</v>
      </c>
      <c r="T70" s="28" t="s">
        <v>6</v>
      </c>
      <c r="U70" s="28" t="s">
        <v>6</v>
      </c>
      <c r="V70" s="28" t="s">
        <v>6</v>
      </c>
      <c r="W70" s="28" t="s">
        <v>6</v>
      </c>
      <c r="X70" s="29">
        <v>0.0</v>
      </c>
      <c r="Y70" s="28" t="s">
        <v>6</v>
      </c>
      <c r="Z70" s="28" t="s">
        <v>6</v>
      </c>
      <c r="AA70" s="28" t="s">
        <v>6</v>
      </c>
      <c r="AB70" s="28" t="s">
        <v>6</v>
      </c>
      <c r="AC70" s="28" t="s">
        <v>6</v>
      </c>
      <c r="AD70" s="28" t="s">
        <v>6</v>
      </c>
      <c r="AE70" s="28" t="s">
        <v>6</v>
      </c>
      <c r="AF70" s="29">
        <v>0.0</v>
      </c>
      <c r="AG70" s="28" t="s">
        <v>6</v>
      </c>
      <c r="AH70" s="28" t="s">
        <v>6</v>
      </c>
      <c r="AI70" s="28" t="s">
        <v>6</v>
      </c>
      <c r="AJ70" s="40" t="s">
        <v>6</v>
      </c>
      <c r="AK70" s="40" t="s">
        <v>6</v>
      </c>
      <c r="AL70" s="40" t="s">
        <v>6</v>
      </c>
      <c r="AM70" s="40" t="s">
        <v>6</v>
      </c>
      <c r="AN70" s="29">
        <v>0.0</v>
      </c>
      <c r="AO70" s="40" t="s">
        <v>6</v>
      </c>
      <c r="AP70" s="40" t="s">
        <v>6</v>
      </c>
      <c r="AQ70" s="40" t="s">
        <v>6</v>
      </c>
      <c r="AR70" s="40" t="s">
        <v>6</v>
      </c>
      <c r="AS70" s="40" t="s">
        <v>6</v>
      </c>
      <c r="AT70" s="40" t="s">
        <v>6</v>
      </c>
      <c r="AU70" s="29">
        <v>0.0</v>
      </c>
      <c r="AV70" s="40" t="s">
        <v>6</v>
      </c>
      <c r="AW70" s="40" t="s">
        <v>6</v>
      </c>
      <c r="AX70" s="40" t="s">
        <v>6</v>
      </c>
      <c r="AY70" s="40" t="s">
        <v>6</v>
      </c>
      <c r="AZ70" s="8"/>
      <c r="BA70" s="37">
        <f t="shared" si="4"/>
        <v>39</v>
      </c>
      <c r="BB70" s="37">
        <f t="shared" si="5"/>
        <v>6</v>
      </c>
      <c r="BC70" s="37">
        <f t="shared" ref="BC70:BG70" si="71">COUNTIF($G70:$AZ70,BC$1)</f>
        <v>29</v>
      </c>
      <c r="BD70" s="37">
        <f t="shared" si="71"/>
        <v>0</v>
      </c>
      <c r="BE70" s="37">
        <f t="shared" si="71"/>
        <v>5</v>
      </c>
      <c r="BF70" s="37">
        <f t="shared" si="71"/>
        <v>5</v>
      </c>
      <c r="BG70" s="37">
        <f t="shared" si="71"/>
        <v>0</v>
      </c>
    </row>
    <row r="71">
      <c r="A71" s="27">
        <v>67.0</v>
      </c>
      <c r="B71" s="25" t="s">
        <v>253</v>
      </c>
      <c r="C71" s="26" t="s">
        <v>127</v>
      </c>
      <c r="D71" s="26" t="s">
        <v>257</v>
      </c>
      <c r="E71" s="27" t="s">
        <v>76</v>
      </c>
      <c r="F71" s="121">
        <v>0.625</v>
      </c>
      <c r="G71" s="33" t="s">
        <v>9</v>
      </c>
      <c r="H71" s="33" t="s">
        <v>9</v>
      </c>
      <c r="I71" s="33" t="s">
        <v>9</v>
      </c>
      <c r="J71" s="33" t="s">
        <v>9</v>
      </c>
      <c r="K71" s="33" t="s">
        <v>9</v>
      </c>
      <c r="L71" s="29">
        <v>0.0</v>
      </c>
      <c r="M71" s="35" t="s">
        <v>8</v>
      </c>
      <c r="N71" s="35" t="s">
        <v>8</v>
      </c>
      <c r="O71" s="35" t="s">
        <v>8</v>
      </c>
      <c r="P71" s="35" t="s">
        <v>8</v>
      </c>
      <c r="Q71" s="29">
        <v>0.0</v>
      </c>
      <c r="R71" s="28" t="s">
        <v>6</v>
      </c>
      <c r="S71" s="28" t="s">
        <v>6</v>
      </c>
      <c r="T71" s="28" t="s">
        <v>6</v>
      </c>
      <c r="U71" s="28" t="s">
        <v>6</v>
      </c>
      <c r="V71" s="28" t="s">
        <v>6</v>
      </c>
      <c r="W71" s="28" t="s">
        <v>6</v>
      </c>
      <c r="X71" s="29">
        <v>0.0</v>
      </c>
      <c r="Y71" s="28" t="s">
        <v>6</v>
      </c>
      <c r="Z71" s="28" t="s">
        <v>6</v>
      </c>
      <c r="AA71" s="28" t="s">
        <v>6</v>
      </c>
      <c r="AB71" s="28" t="s">
        <v>6</v>
      </c>
      <c r="AC71" s="28" t="s">
        <v>6</v>
      </c>
      <c r="AD71" s="28" t="s">
        <v>6</v>
      </c>
      <c r="AE71" s="28" t="s">
        <v>6</v>
      </c>
      <c r="AF71" s="29">
        <v>0.0</v>
      </c>
      <c r="AG71" s="28" t="s">
        <v>6</v>
      </c>
      <c r="AH71" s="28" t="s">
        <v>6</v>
      </c>
      <c r="AI71" s="28" t="s">
        <v>6</v>
      </c>
      <c r="AJ71" s="40" t="s">
        <v>6</v>
      </c>
      <c r="AK71" s="40" t="s">
        <v>6</v>
      </c>
      <c r="AL71" s="40" t="s">
        <v>6</v>
      </c>
      <c r="AM71" s="40" t="s">
        <v>6</v>
      </c>
      <c r="AN71" s="29">
        <v>0.0</v>
      </c>
      <c r="AO71" s="40" t="s">
        <v>6</v>
      </c>
      <c r="AP71" s="40" t="s">
        <v>6</v>
      </c>
      <c r="AQ71" s="40" t="s">
        <v>6</v>
      </c>
      <c r="AR71" s="40" t="s">
        <v>6</v>
      </c>
      <c r="AS71" s="40" t="s">
        <v>6</v>
      </c>
      <c r="AT71" s="29">
        <v>0.0</v>
      </c>
      <c r="AU71" s="40" t="s">
        <v>6</v>
      </c>
      <c r="AV71" s="40" t="s">
        <v>6</v>
      </c>
      <c r="AW71" s="40" t="s">
        <v>6</v>
      </c>
      <c r="AX71" s="40" t="s">
        <v>6</v>
      </c>
      <c r="AY71" s="40" t="s">
        <v>6</v>
      </c>
      <c r="AZ71" s="8"/>
      <c r="BA71" s="37">
        <f t="shared" si="4"/>
        <v>39</v>
      </c>
      <c r="BB71" s="37">
        <f t="shared" si="5"/>
        <v>6</v>
      </c>
      <c r="BC71" s="37">
        <f t="shared" ref="BC71:BG71" si="72">COUNTIF($G71:$AZ71,BC$1)</f>
        <v>30</v>
      </c>
      <c r="BD71" s="37">
        <f t="shared" si="72"/>
        <v>0</v>
      </c>
      <c r="BE71" s="37">
        <f t="shared" si="72"/>
        <v>4</v>
      </c>
      <c r="BF71" s="37">
        <f t="shared" si="72"/>
        <v>5</v>
      </c>
      <c r="BG71" s="37">
        <f t="shared" si="72"/>
        <v>0</v>
      </c>
    </row>
    <row r="72">
      <c r="A72" s="27">
        <v>68.0</v>
      </c>
      <c r="B72" s="25" t="s">
        <v>253</v>
      </c>
      <c r="C72" s="26" t="s">
        <v>93</v>
      </c>
      <c r="D72" s="26" t="s">
        <v>258</v>
      </c>
      <c r="E72" s="27" t="s">
        <v>76</v>
      </c>
      <c r="F72" s="121">
        <v>0.625</v>
      </c>
      <c r="G72" s="41" t="s">
        <v>7</v>
      </c>
      <c r="H72" s="41" t="s">
        <v>7</v>
      </c>
      <c r="I72" s="41" t="s">
        <v>7</v>
      </c>
      <c r="J72" s="41" t="s">
        <v>7</v>
      </c>
      <c r="K72" s="29">
        <v>0.0</v>
      </c>
      <c r="L72" s="41" t="s">
        <v>7</v>
      </c>
      <c r="M72" s="41" t="s">
        <v>7</v>
      </c>
      <c r="N72" s="41" t="s">
        <v>7</v>
      </c>
      <c r="O72" s="41" t="s">
        <v>7</v>
      </c>
      <c r="P72" s="41" t="s">
        <v>7</v>
      </c>
      <c r="Q72" s="29">
        <v>0.0</v>
      </c>
      <c r="R72" s="28" t="s">
        <v>6</v>
      </c>
      <c r="S72" s="28" t="s">
        <v>6</v>
      </c>
      <c r="T72" s="28" t="s">
        <v>6</v>
      </c>
      <c r="U72" s="28" t="s">
        <v>6</v>
      </c>
      <c r="V72" s="28" t="s">
        <v>6</v>
      </c>
      <c r="W72" s="28" t="s">
        <v>6</v>
      </c>
      <c r="X72" s="29">
        <v>0.0</v>
      </c>
      <c r="Y72" s="28" t="s">
        <v>6</v>
      </c>
      <c r="Z72" s="28" t="s">
        <v>6</v>
      </c>
      <c r="AA72" s="28" t="s">
        <v>6</v>
      </c>
      <c r="AB72" s="28" t="s">
        <v>6</v>
      </c>
      <c r="AC72" s="28" t="s">
        <v>6</v>
      </c>
      <c r="AD72" s="28" t="s">
        <v>6</v>
      </c>
      <c r="AE72" s="28" t="s">
        <v>6</v>
      </c>
      <c r="AF72" s="29">
        <v>0.0</v>
      </c>
      <c r="AG72" s="28" t="s">
        <v>6</v>
      </c>
      <c r="AH72" s="28" t="s">
        <v>6</v>
      </c>
      <c r="AI72" s="28" t="s">
        <v>6</v>
      </c>
      <c r="AJ72" s="40" t="s">
        <v>6</v>
      </c>
      <c r="AK72" s="40" t="s">
        <v>6</v>
      </c>
      <c r="AL72" s="40" t="s">
        <v>6</v>
      </c>
      <c r="AM72" s="40" t="s">
        <v>6</v>
      </c>
      <c r="AN72" s="29">
        <v>0.0</v>
      </c>
      <c r="AO72" s="40" t="s">
        <v>6</v>
      </c>
      <c r="AP72" s="40" t="s">
        <v>6</v>
      </c>
      <c r="AQ72" s="40" t="s">
        <v>6</v>
      </c>
      <c r="AR72" s="40" t="s">
        <v>6</v>
      </c>
      <c r="AS72" s="40" t="s">
        <v>6</v>
      </c>
      <c r="AT72" s="40" t="s">
        <v>6</v>
      </c>
      <c r="AU72" s="29">
        <v>0.0</v>
      </c>
      <c r="AV72" s="40" t="s">
        <v>6</v>
      </c>
      <c r="AW72" s="40" t="s">
        <v>6</v>
      </c>
      <c r="AX72" s="40" t="s">
        <v>6</v>
      </c>
      <c r="AY72" s="40" t="s">
        <v>6</v>
      </c>
      <c r="AZ72" s="8"/>
      <c r="BA72" s="37">
        <f t="shared" si="4"/>
        <v>39</v>
      </c>
      <c r="BB72" s="37">
        <f t="shared" si="5"/>
        <v>6</v>
      </c>
      <c r="BC72" s="37">
        <f t="shared" ref="BC72:BG72" si="73">COUNTIF($G72:$AZ72,BC$1)</f>
        <v>30</v>
      </c>
      <c r="BD72" s="37">
        <f t="shared" si="73"/>
        <v>9</v>
      </c>
      <c r="BE72" s="37">
        <f t="shared" si="73"/>
        <v>0</v>
      </c>
      <c r="BF72" s="37">
        <f t="shared" si="73"/>
        <v>0</v>
      </c>
      <c r="BG72" s="37">
        <f t="shared" si="73"/>
        <v>0</v>
      </c>
    </row>
    <row r="73">
      <c r="A73" s="27">
        <v>69.0</v>
      </c>
      <c r="B73" s="25" t="s">
        <v>259</v>
      </c>
      <c r="C73" s="26" t="s">
        <v>94</v>
      </c>
      <c r="D73" s="26" t="s">
        <v>260</v>
      </c>
      <c r="E73" s="27" t="s">
        <v>76</v>
      </c>
      <c r="F73" s="126">
        <v>0.625</v>
      </c>
      <c r="G73" s="41" t="s">
        <v>7</v>
      </c>
      <c r="H73" s="41" t="s">
        <v>7</v>
      </c>
      <c r="I73" s="41" t="s">
        <v>7</v>
      </c>
      <c r="J73" s="29">
        <v>0.0</v>
      </c>
      <c r="K73" s="41" t="s">
        <v>7</v>
      </c>
      <c r="L73" s="41" t="s">
        <v>7</v>
      </c>
      <c r="M73" s="41" t="s">
        <v>7</v>
      </c>
      <c r="N73" s="41" t="s">
        <v>7</v>
      </c>
      <c r="O73" s="41" t="s">
        <v>7</v>
      </c>
      <c r="P73" s="41" t="s">
        <v>7</v>
      </c>
      <c r="Q73" s="29">
        <v>0.0</v>
      </c>
      <c r="R73" s="38" t="s">
        <v>10</v>
      </c>
      <c r="S73" s="38" t="s">
        <v>10</v>
      </c>
      <c r="T73" s="38" t="s">
        <v>10</v>
      </c>
      <c r="U73" s="38" t="s">
        <v>10</v>
      </c>
      <c r="V73" s="28" t="s">
        <v>6</v>
      </c>
      <c r="W73" s="28" t="s">
        <v>6</v>
      </c>
      <c r="X73" s="28" t="s">
        <v>6</v>
      </c>
      <c r="Y73" s="29">
        <v>0.0</v>
      </c>
      <c r="Z73" s="28" t="s">
        <v>6</v>
      </c>
      <c r="AA73" s="28" t="s">
        <v>6</v>
      </c>
      <c r="AB73" s="28" t="s">
        <v>6</v>
      </c>
      <c r="AC73" s="28" t="s">
        <v>6</v>
      </c>
      <c r="AD73" s="28" t="s">
        <v>6</v>
      </c>
      <c r="AE73" s="28" t="s">
        <v>6</v>
      </c>
      <c r="AF73" s="28" t="s">
        <v>6</v>
      </c>
      <c r="AG73" s="29">
        <v>0.0</v>
      </c>
      <c r="AH73" s="28" t="s">
        <v>6</v>
      </c>
      <c r="AI73" s="28" t="s">
        <v>6</v>
      </c>
      <c r="AJ73" s="40" t="s">
        <v>6</v>
      </c>
      <c r="AK73" s="40" t="s">
        <v>6</v>
      </c>
      <c r="AL73" s="40" t="s">
        <v>6</v>
      </c>
      <c r="AM73" s="29">
        <v>0.0</v>
      </c>
      <c r="AN73" s="40" t="s">
        <v>6</v>
      </c>
      <c r="AO73" s="40" t="s">
        <v>6</v>
      </c>
      <c r="AP73" s="40" t="s">
        <v>6</v>
      </c>
      <c r="AQ73" s="40" t="s">
        <v>6</v>
      </c>
      <c r="AR73" s="40" t="s">
        <v>6</v>
      </c>
      <c r="AS73" s="29">
        <v>0.0</v>
      </c>
      <c r="AT73" s="40" t="s">
        <v>6</v>
      </c>
      <c r="AU73" s="40" t="s">
        <v>6</v>
      </c>
      <c r="AV73" s="40" t="s">
        <v>6</v>
      </c>
      <c r="AW73" s="40" t="s">
        <v>6</v>
      </c>
      <c r="AX73" s="40" t="s">
        <v>6</v>
      </c>
      <c r="AY73" s="40" t="s">
        <v>6</v>
      </c>
      <c r="AZ73" s="8"/>
      <c r="BA73" s="37">
        <f t="shared" si="4"/>
        <v>39</v>
      </c>
      <c r="BB73" s="37">
        <f t="shared" si="5"/>
        <v>6</v>
      </c>
      <c r="BC73" s="37">
        <f t="shared" ref="BC73:BG73" si="74">COUNTIF($G73:$AZ73,BC$1)</f>
        <v>26</v>
      </c>
      <c r="BD73" s="37">
        <f t="shared" si="74"/>
        <v>9</v>
      </c>
      <c r="BE73" s="37">
        <f t="shared" si="74"/>
        <v>0</v>
      </c>
      <c r="BF73" s="37">
        <f t="shared" si="74"/>
        <v>0</v>
      </c>
      <c r="BG73" s="37">
        <f t="shared" si="74"/>
        <v>4</v>
      </c>
    </row>
    <row r="74">
      <c r="A74" s="27">
        <v>70.0</v>
      </c>
      <c r="B74" s="25" t="s">
        <v>259</v>
      </c>
      <c r="C74" s="26" t="s">
        <v>95</v>
      </c>
      <c r="D74" s="26" t="s">
        <v>261</v>
      </c>
      <c r="E74" s="27" t="s">
        <v>76</v>
      </c>
      <c r="F74" s="126">
        <v>0.625</v>
      </c>
      <c r="G74" s="41" t="s">
        <v>7</v>
      </c>
      <c r="H74" s="41" t="s">
        <v>7</v>
      </c>
      <c r="I74" s="41" t="s">
        <v>7</v>
      </c>
      <c r="J74" s="41" t="s">
        <v>7</v>
      </c>
      <c r="K74" s="29">
        <v>0.0</v>
      </c>
      <c r="L74" s="41" t="s">
        <v>7</v>
      </c>
      <c r="M74" s="41" t="s">
        <v>7</v>
      </c>
      <c r="N74" s="41" t="s">
        <v>7</v>
      </c>
      <c r="O74" s="41" t="s">
        <v>7</v>
      </c>
      <c r="P74" s="41" t="s">
        <v>7</v>
      </c>
      <c r="Q74" s="41" t="s">
        <v>7</v>
      </c>
      <c r="R74" s="29">
        <v>0.0</v>
      </c>
      <c r="S74" s="38" t="s">
        <v>10</v>
      </c>
      <c r="T74" s="38" t="s">
        <v>10</v>
      </c>
      <c r="U74" s="38" t="s">
        <v>10</v>
      </c>
      <c r="V74" s="28" t="s">
        <v>6</v>
      </c>
      <c r="W74" s="28" t="s">
        <v>6</v>
      </c>
      <c r="X74" s="28" t="s">
        <v>6</v>
      </c>
      <c r="Y74" s="29">
        <v>0.0</v>
      </c>
      <c r="Z74" s="28" t="s">
        <v>6</v>
      </c>
      <c r="AA74" s="28" t="s">
        <v>6</v>
      </c>
      <c r="AB74" s="28" t="s">
        <v>6</v>
      </c>
      <c r="AC74" s="28" t="s">
        <v>6</v>
      </c>
      <c r="AD74" s="28" t="s">
        <v>6</v>
      </c>
      <c r="AE74" s="28" t="s">
        <v>6</v>
      </c>
      <c r="AF74" s="28" t="s">
        <v>6</v>
      </c>
      <c r="AG74" s="29">
        <v>0.0</v>
      </c>
      <c r="AH74" s="28" t="s">
        <v>6</v>
      </c>
      <c r="AI74" s="28" t="s">
        <v>6</v>
      </c>
      <c r="AJ74" s="40" t="s">
        <v>6</v>
      </c>
      <c r="AK74" s="40" t="s">
        <v>6</v>
      </c>
      <c r="AL74" s="40" t="s">
        <v>6</v>
      </c>
      <c r="AM74" s="29">
        <v>0.0</v>
      </c>
      <c r="AN74" s="40" t="s">
        <v>6</v>
      </c>
      <c r="AO74" s="40" t="s">
        <v>6</v>
      </c>
      <c r="AP74" s="40" t="s">
        <v>6</v>
      </c>
      <c r="AQ74" s="40" t="s">
        <v>6</v>
      </c>
      <c r="AR74" s="40" t="s">
        <v>6</v>
      </c>
      <c r="AS74" s="29">
        <v>0.0</v>
      </c>
      <c r="AT74" s="40" t="s">
        <v>6</v>
      </c>
      <c r="AU74" s="40" t="s">
        <v>6</v>
      </c>
      <c r="AV74" s="40" t="s">
        <v>6</v>
      </c>
      <c r="AW74" s="40" t="s">
        <v>6</v>
      </c>
      <c r="AX74" s="40" t="s">
        <v>6</v>
      </c>
      <c r="AY74" s="40" t="s">
        <v>6</v>
      </c>
      <c r="AZ74" s="8"/>
      <c r="BA74" s="37">
        <f t="shared" si="4"/>
        <v>39</v>
      </c>
      <c r="BB74" s="37">
        <f t="shared" si="5"/>
        <v>6</v>
      </c>
      <c r="BC74" s="37">
        <f t="shared" ref="BC74:BG74" si="75">COUNTIF($G74:$AZ74,BC$1)</f>
        <v>26</v>
      </c>
      <c r="BD74" s="37">
        <f t="shared" si="75"/>
        <v>10</v>
      </c>
      <c r="BE74" s="37">
        <f t="shared" si="75"/>
        <v>0</v>
      </c>
      <c r="BF74" s="37">
        <f t="shared" si="75"/>
        <v>0</v>
      </c>
      <c r="BG74" s="37">
        <f t="shared" si="75"/>
        <v>3</v>
      </c>
    </row>
    <row r="75">
      <c r="A75" s="27">
        <v>71.0</v>
      </c>
      <c r="B75" s="25" t="s">
        <v>259</v>
      </c>
      <c r="C75" s="26" t="s">
        <v>96</v>
      </c>
      <c r="D75" s="26" t="s">
        <v>262</v>
      </c>
      <c r="E75" s="27" t="s">
        <v>76</v>
      </c>
      <c r="F75" s="126">
        <v>0.625</v>
      </c>
      <c r="G75" s="41" t="s">
        <v>7</v>
      </c>
      <c r="H75" s="41" t="s">
        <v>7</v>
      </c>
      <c r="I75" s="41" t="s">
        <v>7</v>
      </c>
      <c r="J75" s="41" t="s">
        <v>7</v>
      </c>
      <c r="K75" s="29">
        <v>0.0</v>
      </c>
      <c r="L75" s="41" t="s">
        <v>7</v>
      </c>
      <c r="M75" s="41" t="s">
        <v>7</v>
      </c>
      <c r="N75" s="41" t="s">
        <v>7</v>
      </c>
      <c r="O75" s="41" t="s">
        <v>7</v>
      </c>
      <c r="P75" s="41" t="s">
        <v>7</v>
      </c>
      <c r="Q75" s="41" t="s">
        <v>7</v>
      </c>
      <c r="R75" s="29">
        <v>0.0</v>
      </c>
      <c r="S75" s="38" t="s">
        <v>10</v>
      </c>
      <c r="T75" s="38" t="s">
        <v>10</v>
      </c>
      <c r="U75" s="38" t="s">
        <v>10</v>
      </c>
      <c r="V75" s="28" t="s">
        <v>6</v>
      </c>
      <c r="W75" s="28" t="s">
        <v>6</v>
      </c>
      <c r="X75" s="29">
        <v>0.0</v>
      </c>
      <c r="Y75" s="28" t="s">
        <v>6</v>
      </c>
      <c r="Z75" s="28" t="s">
        <v>6</v>
      </c>
      <c r="AA75" s="28" t="s">
        <v>6</v>
      </c>
      <c r="AB75" s="28" t="s">
        <v>6</v>
      </c>
      <c r="AC75" s="28" t="s">
        <v>6</v>
      </c>
      <c r="AD75" s="28" t="s">
        <v>6</v>
      </c>
      <c r="AE75" s="28" t="s">
        <v>6</v>
      </c>
      <c r="AF75" s="28" t="s">
        <v>6</v>
      </c>
      <c r="AG75" s="29">
        <v>0.0</v>
      </c>
      <c r="AH75" s="28" t="s">
        <v>6</v>
      </c>
      <c r="AI75" s="28" t="s">
        <v>6</v>
      </c>
      <c r="AJ75" s="40" t="s">
        <v>6</v>
      </c>
      <c r="AK75" s="40" t="s">
        <v>6</v>
      </c>
      <c r="AL75" s="40" t="s">
        <v>6</v>
      </c>
      <c r="AM75" s="29">
        <v>0.0</v>
      </c>
      <c r="AN75" s="40" t="s">
        <v>6</v>
      </c>
      <c r="AO75" s="40" t="s">
        <v>6</v>
      </c>
      <c r="AP75" s="40" t="s">
        <v>6</v>
      </c>
      <c r="AQ75" s="40" t="s">
        <v>6</v>
      </c>
      <c r="AR75" s="40" t="s">
        <v>6</v>
      </c>
      <c r="AS75" s="40" t="s">
        <v>6</v>
      </c>
      <c r="AT75" s="29">
        <v>0.0</v>
      </c>
      <c r="AU75" s="40" t="s">
        <v>6</v>
      </c>
      <c r="AV75" s="40" t="s">
        <v>6</v>
      </c>
      <c r="AW75" s="40" t="s">
        <v>6</v>
      </c>
      <c r="AX75" s="40" t="s">
        <v>6</v>
      </c>
      <c r="AY75" s="40" t="s">
        <v>6</v>
      </c>
      <c r="AZ75" s="8"/>
      <c r="BA75" s="37">
        <f t="shared" si="4"/>
        <v>39</v>
      </c>
      <c r="BB75" s="37">
        <f t="shared" si="5"/>
        <v>6</v>
      </c>
      <c r="BC75" s="37">
        <f t="shared" ref="BC75:BG75" si="76">COUNTIF($G75:$AZ75,BC$1)</f>
        <v>26</v>
      </c>
      <c r="BD75" s="37">
        <f t="shared" si="76"/>
        <v>10</v>
      </c>
      <c r="BE75" s="37">
        <f t="shared" si="76"/>
        <v>0</v>
      </c>
      <c r="BF75" s="37">
        <f t="shared" si="76"/>
        <v>0</v>
      </c>
      <c r="BG75" s="37">
        <f t="shared" si="76"/>
        <v>3</v>
      </c>
    </row>
    <row r="76">
      <c r="A76" s="27">
        <v>72.0</v>
      </c>
      <c r="B76" s="25" t="s">
        <v>259</v>
      </c>
      <c r="C76" s="26" t="s">
        <v>97</v>
      </c>
      <c r="D76" s="26" t="s">
        <v>263</v>
      </c>
      <c r="E76" s="27" t="s">
        <v>76</v>
      </c>
      <c r="F76" s="122">
        <v>0.25</v>
      </c>
      <c r="G76" s="41" t="s">
        <v>7</v>
      </c>
      <c r="H76" s="41" t="s">
        <v>7</v>
      </c>
      <c r="I76" s="41" t="s">
        <v>7</v>
      </c>
      <c r="J76" s="41" t="s">
        <v>7</v>
      </c>
      <c r="K76" s="29">
        <v>0.0</v>
      </c>
      <c r="L76" s="41" t="s">
        <v>7</v>
      </c>
      <c r="M76" s="41" t="s">
        <v>7</v>
      </c>
      <c r="N76" s="41" t="s">
        <v>7</v>
      </c>
      <c r="O76" s="41" t="s">
        <v>7</v>
      </c>
      <c r="P76" s="41" t="s">
        <v>7</v>
      </c>
      <c r="Q76" s="41" t="s">
        <v>7</v>
      </c>
      <c r="R76" s="29">
        <v>0.0</v>
      </c>
      <c r="S76" s="38" t="s">
        <v>10</v>
      </c>
      <c r="T76" s="38" t="s">
        <v>10</v>
      </c>
      <c r="U76" s="38" t="s">
        <v>10</v>
      </c>
      <c r="V76" s="38" t="s">
        <v>10</v>
      </c>
      <c r="W76" s="38" t="s">
        <v>10</v>
      </c>
      <c r="X76" s="38" t="s">
        <v>10</v>
      </c>
      <c r="Y76" s="29">
        <v>0.0</v>
      </c>
      <c r="Z76" s="38" t="s">
        <v>10</v>
      </c>
      <c r="AA76" s="38" t="s">
        <v>10</v>
      </c>
      <c r="AB76" s="38" t="s">
        <v>10</v>
      </c>
      <c r="AC76" s="38" t="s">
        <v>10</v>
      </c>
      <c r="AD76" s="33" t="s">
        <v>9</v>
      </c>
      <c r="AE76" s="33" t="s">
        <v>9</v>
      </c>
      <c r="AF76" s="33" t="s">
        <v>9</v>
      </c>
      <c r="AG76" s="29">
        <v>0.0</v>
      </c>
      <c r="AH76" s="33" t="s">
        <v>9</v>
      </c>
      <c r="AI76" s="33" t="s">
        <v>9</v>
      </c>
      <c r="AJ76" s="34" t="s">
        <v>9</v>
      </c>
      <c r="AK76" s="34" t="s">
        <v>9</v>
      </c>
      <c r="AL76" s="34" t="s">
        <v>9</v>
      </c>
      <c r="AM76" s="34" t="s">
        <v>9</v>
      </c>
      <c r="AN76" s="29">
        <v>0.0</v>
      </c>
      <c r="AO76" s="34" t="s">
        <v>9</v>
      </c>
      <c r="AP76" s="34" t="s">
        <v>9</v>
      </c>
      <c r="AQ76" s="34" t="s">
        <v>9</v>
      </c>
      <c r="AR76" s="34" t="s">
        <v>9</v>
      </c>
      <c r="AS76" s="29">
        <v>0.0</v>
      </c>
      <c r="AT76" s="34" t="s">
        <v>9</v>
      </c>
      <c r="AU76" s="34" t="s">
        <v>9</v>
      </c>
      <c r="AV76" s="34" t="s">
        <v>9</v>
      </c>
      <c r="AW76" s="34" t="s">
        <v>9</v>
      </c>
      <c r="AX76" s="34" t="s">
        <v>9</v>
      </c>
      <c r="AY76" s="34" t="s">
        <v>9</v>
      </c>
      <c r="AZ76" s="8"/>
      <c r="BA76" s="37">
        <f t="shared" si="4"/>
        <v>39</v>
      </c>
      <c r="BB76" s="37">
        <f t="shared" si="5"/>
        <v>6</v>
      </c>
      <c r="BC76" s="37">
        <f t="shared" ref="BC76:BG76" si="77">COUNTIF($G76:$AZ76,BC$1)</f>
        <v>0</v>
      </c>
      <c r="BD76" s="37">
        <f t="shared" si="77"/>
        <v>10</v>
      </c>
      <c r="BE76" s="37">
        <f t="shared" si="77"/>
        <v>0</v>
      </c>
      <c r="BF76" s="37">
        <f t="shared" si="77"/>
        <v>19</v>
      </c>
      <c r="BG76" s="37">
        <f t="shared" si="77"/>
        <v>10</v>
      </c>
    </row>
    <row r="77">
      <c r="A77" s="27">
        <v>73.0</v>
      </c>
      <c r="B77" s="25" t="s">
        <v>259</v>
      </c>
      <c r="C77" s="26" t="s">
        <v>104</v>
      </c>
      <c r="D77" s="26" t="s">
        <v>264</v>
      </c>
      <c r="E77" s="27" t="s">
        <v>76</v>
      </c>
      <c r="F77" s="122">
        <v>0.25</v>
      </c>
      <c r="G77" s="28" t="s">
        <v>6</v>
      </c>
      <c r="H77" s="28" t="s">
        <v>6</v>
      </c>
      <c r="I77" s="28" t="s">
        <v>6</v>
      </c>
      <c r="J77" s="29">
        <v>0.0</v>
      </c>
      <c r="K77" s="28" t="s">
        <v>6</v>
      </c>
      <c r="L77" s="28" t="s">
        <v>6</v>
      </c>
      <c r="M77" s="28" t="s">
        <v>6</v>
      </c>
      <c r="N77" s="28" t="s">
        <v>6</v>
      </c>
      <c r="O77" s="28" t="s">
        <v>6</v>
      </c>
      <c r="P77" s="28" t="s">
        <v>6</v>
      </c>
      <c r="Q77" s="28" t="s">
        <v>6</v>
      </c>
      <c r="R77" s="29">
        <v>0.0</v>
      </c>
      <c r="S77" s="38" t="s">
        <v>10</v>
      </c>
      <c r="T77" s="38" t="s">
        <v>10</v>
      </c>
      <c r="U77" s="38" t="s">
        <v>10</v>
      </c>
      <c r="V77" s="38" t="s">
        <v>10</v>
      </c>
      <c r="W77" s="38" t="s">
        <v>10</v>
      </c>
      <c r="X77" s="38" t="s">
        <v>10</v>
      </c>
      <c r="Y77" s="29">
        <v>0.0</v>
      </c>
      <c r="Z77" s="38" t="s">
        <v>10</v>
      </c>
      <c r="AA77" s="38" t="s">
        <v>10</v>
      </c>
      <c r="AB77" s="38" t="s">
        <v>10</v>
      </c>
      <c r="AC77" s="38" t="s">
        <v>10</v>
      </c>
      <c r="AD77" s="33" t="s">
        <v>9</v>
      </c>
      <c r="AE77" s="33" t="s">
        <v>9</v>
      </c>
      <c r="AF77" s="33" t="s">
        <v>9</v>
      </c>
      <c r="AG77" s="29">
        <v>0.0</v>
      </c>
      <c r="AH77" s="33" t="s">
        <v>9</v>
      </c>
      <c r="AI77" s="33" t="s">
        <v>9</v>
      </c>
      <c r="AJ77" s="34" t="s">
        <v>9</v>
      </c>
      <c r="AK77" s="34" t="s">
        <v>9</v>
      </c>
      <c r="AL77" s="29">
        <v>0.0</v>
      </c>
      <c r="AM77" s="34" t="s">
        <v>9</v>
      </c>
      <c r="AN77" s="34" t="s">
        <v>9</v>
      </c>
      <c r="AO77" s="34" t="s">
        <v>9</v>
      </c>
      <c r="AP77" s="34" t="s">
        <v>9</v>
      </c>
      <c r="AQ77" s="34" t="s">
        <v>9</v>
      </c>
      <c r="AR77" s="34" t="s">
        <v>9</v>
      </c>
      <c r="AS77" s="34" t="s">
        <v>9</v>
      </c>
      <c r="AT77" s="29">
        <v>0.0</v>
      </c>
      <c r="AU77" s="34" t="s">
        <v>9</v>
      </c>
      <c r="AV77" s="34" t="s">
        <v>9</v>
      </c>
      <c r="AW77" s="34" t="s">
        <v>9</v>
      </c>
      <c r="AX77" s="34" t="s">
        <v>9</v>
      </c>
      <c r="AY77" s="34" t="s">
        <v>9</v>
      </c>
      <c r="AZ77" s="8"/>
      <c r="BA77" s="37">
        <f t="shared" si="4"/>
        <v>39</v>
      </c>
      <c r="BB77" s="37">
        <f t="shared" si="5"/>
        <v>6</v>
      </c>
      <c r="BC77" s="37">
        <f t="shared" ref="BC77:BG77" si="78">COUNTIF($G77:$AZ77,BC$1)</f>
        <v>10</v>
      </c>
      <c r="BD77" s="37">
        <f t="shared" si="78"/>
        <v>0</v>
      </c>
      <c r="BE77" s="37">
        <f t="shared" si="78"/>
        <v>0</v>
      </c>
      <c r="BF77" s="37">
        <f t="shared" si="78"/>
        <v>19</v>
      </c>
      <c r="BG77" s="37">
        <f t="shared" si="78"/>
        <v>10</v>
      </c>
    </row>
    <row r="78">
      <c r="A78" s="27">
        <v>74.0</v>
      </c>
      <c r="B78" s="25" t="s">
        <v>265</v>
      </c>
      <c r="C78" s="26" t="s">
        <v>106</v>
      </c>
      <c r="D78" s="26" t="s">
        <v>266</v>
      </c>
      <c r="E78" s="27" t="s">
        <v>76</v>
      </c>
      <c r="F78" s="126">
        <v>0.625</v>
      </c>
      <c r="G78" s="28" t="s">
        <v>6</v>
      </c>
      <c r="H78" s="28" t="s">
        <v>6</v>
      </c>
      <c r="I78" s="28" t="s">
        <v>6</v>
      </c>
      <c r="J78" s="29">
        <v>0.0</v>
      </c>
      <c r="K78" s="28" t="s">
        <v>6</v>
      </c>
      <c r="L78" s="28" t="s">
        <v>6</v>
      </c>
      <c r="M78" s="28" t="s">
        <v>6</v>
      </c>
      <c r="N78" s="28" t="s">
        <v>6</v>
      </c>
      <c r="O78" s="28" t="s">
        <v>6</v>
      </c>
      <c r="P78" s="28" t="s">
        <v>6</v>
      </c>
      <c r="Q78" s="28" t="s">
        <v>6</v>
      </c>
      <c r="R78" s="29">
        <v>0.0</v>
      </c>
      <c r="S78" s="38" t="s">
        <v>10</v>
      </c>
      <c r="T78" s="38" t="s">
        <v>10</v>
      </c>
      <c r="U78" s="38" t="s">
        <v>10</v>
      </c>
      <c r="V78" s="28" t="s">
        <v>6</v>
      </c>
      <c r="W78" s="28" t="s">
        <v>6</v>
      </c>
      <c r="X78" s="28" t="s">
        <v>6</v>
      </c>
      <c r="Y78" s="28" t="s">
        <v>6</v>
      </c>
      <c r="Z78" s="29">
        <v>0.0</v>
      </c>
      <c r="AA78" s="28" t="s">
        <v>6</v>
      </c>
      <c r="AB78" s="28" t="s">
        <v>6</v>
      </c>
      <c r="AC78" s="28" t="s">
        <v>6</v>
      </c>
      <c r="AD78" s="28" t="s">
        <v>6</v>
      </c>
      <c r="AE78" s="28" t="s">
        <v>6</v>
      </c>
      <c r="AF78" s="29">
        <v>0.0</v>
      </c>
      <c r="AG78" s="28" t="s">
        <v>6</v>
      </c>
      <c r="AH78" s="28" t="s">
        <v>6</v>
      </c>
      <c r="AI78" s="28" t="s">
        <v>6</v>
      </c>
      <c r="AJ78" s="40" t="s">
        <v>6</v>
      </c>
      <c r="AK78" s="40" t="s">
        <v>6</v>
      </c>
      <c r="AL78" s="29">
        <v>0.0</v>
      </c>
      <c r="AM78" s="40" t="s">
        <v>6</v>
      </c>
      <c r="AN78" s="40" t="s">
        <v>6</v>
      </c>
      <c r="AO78" s="40" t="s">
        <v>6</v>
      </c>
      <c r="AP78" s="40" t="s">
        <v>6</v>
      </c>
      <c r="AQ78" s="40" t="s">
        <v>6</v>
      </c>
      <c r="AR78" s="40" t="s">
        <v>6</v>
      </c>
      <c r="AS78" s="40" t="s">
        <v>6</v>
      </c>
      <c r="AT78" s="29">
        <v>0.0</v>
      </c>
      <c r="AU78" s="40" t="s">
        <v>6</v>
      </c>
      <c r="AV78" s="40" t="s">
        <v>6</v>
      </c>
      <c r="AW78" s="40" t="s">
        <v>6</v>
      </c>
      <c r="AX78" s="40" t="s">
        <v>6</v>
      </c>
      <c r="AY78" s="40" t="s">
        <v>6</v>
      </c>
      <c r="AZ78" s="8"/>
      <c r="BA78" s="37">
        <f t="shared" si="4"/>
        <v>39</v>
      </c>
      <c r="BB78" s="37">
        <f t="shared" si="5"/>
        <v>6</v>
      </c>
      <c r="BC78" s="37">
        <f t="shared" ref="BC78:BG78" si="79">COUNTIF($G78:$AZ78,BC$1)</f>
        <v>36</v>
      </c>
      <c r="BD78" s="37">
        <f t="shared" si="79"/>
        <v>0</v>
      </c>
      <c r="BE78" s="37">
        <f t="shared" si="79"/>
        <v>0</v>
      </c>
      <c r="BF78" s="37">
        <f t="shared" si="79"/>
        <v>0</v>
      </c>
      <c r="BG78" s="37">
        <f t="shared" si="79"/>
        <v>3</v>
      </c>
    </row>
    <row r="79">
      <c r="A79" s="27">
        <v>75.0</v>
      </c>
      <c r="B79" s="25" t="s">
        <v>265</v>
      </c>
      <c r="C79" s="26" t="s">
        <v>107</v>
      </c>
      <c r="D79" s="26" t="s">
        <v>267</v>
      </c>
      <c r="E79" s="27" t="s">
        <v>76</v>
      </c>
      <c r="F79" s="122">
        <v>0.25</v>
      </c>
      <c r="G79" s="28" t="s">
        <v>6</v>
      </c>
      <c r="H79" s="28" t="s">
        <v>6</v>
      </c>
      <c r="I79" s="28" t="s">
        <v>6</v>
      </c>
      <c r="J79" s="29">
        <v>0.0</v>
      </c>
      <c r="K79" s="28" t="s">
        <v>6</v>
      </c>
      <c r="L79" s="28" t="s">
        <v>6</v>
      </c>
      <c r="M79" s="28" t="s">
        <v>6</v>
      </c>
      <c r="N79" s="28" t="s">
        <v>6</v>
      </c>
      <c r="O79" s="28" t="s">
        <v>6</v>
      </c>
      <c r="P79" s="28" t="s">
        <v>6</v>
      </c>
      <c r="Q79" s="28" t="s">
        <v>6</v>
      </c>
      <c r="R79" s="29">
        <v>0.0</v>
      </c>
      <c r="S79" s="38" t="s">
        <v>10</v>
      </c>
      <c r="T79" s="38" t="s">
        <v>10</v>
      </c>
      <c r="U79" s="38" t="s">
        <v>10</v>
      </c>
      <c r="V79" s="38" t="s">
        <v>10</v>
      </c>
      <c r="W79" s="38" t="s">
        <v>10</v>
      </c>
      <c r="X79" s="38" t="s">
        <v>10</v>
      </c>
      <c r="Y79" s="29">
        <v>0.0</v>
      </c>
      <c r="Z79" s="38" t="s">
        <v>10</v>
      </c>
      <c r="AA79" s="38" t="s">
        <v>10</v>
      </c>
      <c r="AB79" s="38" t="s">
        <v>10</v>
      </c>
      <c r="AC79" s="38" t="s">
        <v>10</v>
      </c>
      <c r="AD79" s="33" t="s">
        <v>9</v>
      </c>
      <c r="AE79" s="33" t="s">
        <v>9</v>
      </c>
      <c r="AF79" s="29">
        <v>0.0</v>
      </c>
      <c r="AG79" s="33" t="s">
        <v>9</v>
      </c>
      <c r="AH79" s="33" t="s">
        <v>9</v>
      </c>
      <c r="AI79" s="33" t="s">
        <v>9</v>
      </c>
      <c r="AJ79" s="34" t="s">
        <v>9</v>
      </c>
      <c r="AK79" s="34" t="s">
        <v>9</v>
      </c>
      <c r="AL79" s="34" t="s">
        <v>9</v>
      </c>
      <c r="AM79" s="29">
        <v>0.0</v>
      </c>
      <c r="AN79" s="34" t="s">
        <v>9</v>
      </c>
      <c r="AO79" s="34" t="s">
        <v>9</v>
      </c>
      <c r="AP79" s="34" t="s">
        <v>9</v>
      </c>
      <c r="AQ79" s="34" t="s">
        <v>9</v>
      </c>
      <c r="AR79" s="34" t="s">
        <v>9</v>
      </c>
      <c r="AS79" s="34" t="s">
        <v>9</v>
      </c>
      <c r="AT79" s="34" t="s">
        <v>9</v>
      </c>
      <c r="AU79" s="29">
        <v>0.0</v>
      </c>
      <c r="AV79" s="34" t="s">
        <v>9</v>
      </c>
      <c r="AW79" s="34" t="s">
        <v>9</v>
      </c>
      <c r="AX79" s="34" t="s">
        <v>9</v>
      </c>
      <c r="AY79" s="34" t="s">
        <v>9</v>
      </c>
      <c r="AZ79" s="8"/>
      <c r="BA79" s="37">
        <f t="shared" si="4"/>
        <v>39</v>
      </c>
      <c r="BB79" s="37">
        <f t="shared" si="5"/>
        <v>6</v>
      </c>
      <c r="BC79" s="37">
        <f t="shared" ref="BC79:BG79" si="80">COUNTIF($G79:$AZ79,BC$1)</f>
        <v>10</v>
      </c>
      <c r="BD79" s="37">
        <f t="shared" si="80"/>
        <v>0</v>
      </c>
      <c r="BE79" s="37">
        <f t="shared" si="80"/>
        <v>0</v>
      </c>
      <c r="BF79" s="37">
        <f t="shared" si="80"/>
        <v>19</v>
      </c>
      <c r="BG79" s="37">
        <f t="shared" si="80"/>
        <v>10</v>
      </c>
    </row>
    <row r="80">
      <c r="A80" s="27">
        <v>76.0</v>
      </c>
      <c r="B80" s="25" t="s">
        <v>265</v>
      </c>
      <c r="C80" s="26" t="s">
        <v>99</v>
      </c>
      <c r="D80" s="26" t="s">
        <v>268</v>
      </c>
      <c r="E80" s="27" t="s">
        <v>76</v>
      </c>
      <c r="F80" s="121">
        <v>0.375</v>
      </c>
      <c r="G80" s="41" t="s">
        <v>7</v>
      </c>
      <c r="H80" s="41" t="s">
        <v>7</v>
      </c>
      <c r="I80" s="41" t="s">
        <v>7</v>
      </c>
      <c r="J80" s="41" t="s">
        <v>7</v>
      </c>
      <c r="K80" s="29">
        <v>0.0</v>
      </c>
      <c r="L80" s="28" t="s">
        <v>6</v>
      </c>
      <c r="M80" s="28" t="s">
        <v>6</v>
      </c>
      <c r="N80" s="28" t="s">
        <v>6</v>
      </c>
      <c r="O80" s="28" t="s">
        <v>6</v>
      </c>
      <c r="P80" s="28" t="s">
        <v>6</v>
      </c>
      <c r="Q80" s="29">
        <v>0.0</v>
      </c>
      <c r="R80" s="38" t="s">
        <v>10</v>
      </c>
      <c r="S80" s="38" t="s">
        <v>10</v>
      </c>
      <c r="T80" s="38" t="s">
        <v>10</v>
      </c>
      <c r="U80" s="38" t="s">
        <v>10</v>
      </c>
      <c r="V80" s="38" t="s">
        <v>10</v>
      </c>
      <c r="W80" s="38" t="s">
        <v>10</v>
      </c>
      <c r="X80" s="29">
        <v>0.0</v>
      </c>
      <c r="Y80" s="38" t="s">
        <v>10</v>
      </c>
      <c r="Z80" s="38" t="s">
        <v>10</v>
      </c>
      <c r="AA80" s="38" t="s">
        <v>10</v>
      </c>
      <c r="AB80" s="38" t="s">
        <v>10</v>
      </c>
      <c r="AC80" s="28" t="s">
        <v>6</v>
      </c>
      <c r="AD80" s="28" t="s">
        <v>6</v>
      </c>
      <c r="AE80" s="28" t="s">
        <v>6</v>
      </c>
      <c r="AF80" s="29">
        <v>0.0</v>
      </c>
      <c r="AG80" s="28" t="s">
        <v>6</v>
      </c>
      <c r="AH80" s="28" t="s">
        <v>6</v>
      </c>
      <c r="AI80" s="28" t="s">
        <v>6</v>
      </c>
      <c r="AJ80" s="40" t="s">
        <v>6</v>
      </c>
      <c r="AK80" s="40" t="s">
        <v>6</v>
      </c>
      <c r="AL80" s="29">
        <v>0.0</v>
      </c>
      <c r="AM80" s="40" t="s">
        <v>6</v>
      </c>
      <c r="AN80" s="40" t="s">
        <v>6</v>
      </c>
      <c r="AO80" s="40" t="s">
        <v>6</v>
      </c>
      <c r="AP80" s="40" t="s">
        <v>6</v>
      </c>
      <c r="AQ80" s="40" t="s">
        <v>6</v>
      </c>
      <c r="AR80" s="40" t="s">
        <v>6</v>
      </c>
      <c r="AS80" s="40" t="s">
        <v>6</v>
      </c>
      <c r="AT80" s="29">
        <v>0.0</v>
      </c>
      <c r="AU80" s="40" t="s">
        <v>6</v>
      </c>
      <c r="AV80" s="40" t="s">
        <v>6</v>
      </c>
      <c r="AW80" s="40" t="s">
        <v>6</v>
      </c>
      <c r="AX80" s="40" t="s">
        <v>6</v>
      </c>
      <c r="AY80" s="40" t="s">
        <v>6</v>
      </c>
      <c r="AZ80" s="8"/>
      <c r="BA80" s="37">
        <f t="shared" si="4"/>
        <v>39</v>
      </c>
      <c r="BB80" s="37">
        <f t="shared" si="5"/>
        <v>6</v>
      </c>
      <c r="BC80" s="37">
        <f t="shared" ref="BC80:BG80" si="81">COUNTIF($G80:$AZ80,BC$1)</f>
        <v>25</v>
      </c>
      <c r="BD80" s="37">
        <f t="shared" si="81"/>
        <v>4</v>
      </c>
      <c r="BE80" s="37">
        <f t="shared" si="81"/>
        <v>0</v>
      </c>
      <c r="BF80" s="37">
        <f t="shared" si="81"/>
        <v>0</v>
      </c>
      <c r="BG80" s="37">
        <f t="shared" si="81"/>
        <v>10</v>
      </c>
    </row>
    <row r="81">
      <c r="A81" s="27">
        <v>77.0</v>
      </c>
      <c r="B81" s="25" t="s">
        <v>265</v>
      </c>
      <c r="C81" s="26" t="s">
        <v>100</v>
      </c>
      <c r="D81" s="26" t="s">
        <v>269</v>
      </c>
      <c r="E81" s="27" t="s">
        <v>76</v>
      </c>
      <c r="F81" s="122">
        <v>0.25</v>
      </c>
      <c r="G81" s="41" t="s">
        <v>7</v>
      </c>
      <c r="H81" s="41" t="s">
        <v>7</v>
      </c>
      <c r="I81" s="41" t="s">
        <v>7</v>
      </c>
      <c r="J81" s="41" t="s">
        <v>7</v>
      </c>
      <c r="K81" s="29">
        <v>0.0</v>
      </c>
      <c r="L81" s="28" t="s">
        <v>6</v>
      </c>
      <c r="M81" s="28" t="s">
        <v>6</v>
      </c>
      <c r="N81" s="28" t="s">
        <v>6</v>
      </c>
      <c r="O81" s="28" t="s">
        <v>6</v>
      </c>
      <c r="P81" s="28" t="s">
        <v>6</v>
      </c>
      <c r="Q81" s="29">
        <v>0.0</v>
      </c>
      <c r="R81" s="38" t="s">
        <v>10</v>
      </c>
      <c r="S81" s="38" t="s">
        <v>10</v>
      </c>
      <c r="T81" s="38" t="s">
        <v>10</v>
      </c>
      <c r="U81" s="38" t="s">
        <v>10</v>
      </c>
      <c r="V81" s="38" t="s">
        <v>10</v>
      </c>
      <c r="W81" s="38" t="s">
        <v>10</v>
      </c>
      <c r="X81" s="29">
        <v>0.0</v>
      </c>
      <c r="Y81" s="38" t="s">
        <v>10</v>
      </c>
      <c r="Z81" s="38" t="s">
        <v>10</v>
      </c>
      <c r="AA81" s="38" t="s">
        <v>10</v>
      </c>
      <c r="AB81" s="38" t="s">
        <v>10</v>
      </c>
      <c r="AC81" s="38" t="s">
        <v>10</v>
      </c>
      <c r="AD81" s="33" t="s">
        <v>9</v>
      </c>
      <c r="AE81" s="33" t="s">
        <v>9</v>
      </c>
      <c r="AF81" s="29">
        <v>0.0</v>
      </c>
      <c r="AG81" s="33" t="s">
        <v>9</v>
      </c>
      <c r="AH81" s="33" t="s">
        <v>9</v>
      </c>
      <c r="AI81" s="33" t="s">
        <v>9</v>
      </c>
      <c r="AJ81" s="34" t="s">
        <v>9</v>
      </c>
      <c r="AK81" s="34" t="s">
        <v>9</v>
      </c>
      <c r="AL81" s="34" t="s">
        <v>9</v>
      </c>
      <c r="AM81" s="34" t="s">
        <v>9</v>
      </c>
      <c r="AN81" s="29">
        <v>0.0</v>
      </c>
      <c r="AO81" s="34" t="s">
        <v>9</v>
      </c>
      <c r="AP81" s="34" t="s">
        <v>9</v>
      </c>
      <c r="AQ81" s="34" t="s">
        <v>9</v>
      </c>
      <c r="AR81" s="34" t="s">
        <v>9</v>
      </c>
      <c r="AS81" s="34" t="s">
        <v>9</v>
      </c>
      <c r="AT81" s="34" t="s">
        <v>9</v>
      </c>
      <c r="AU81" s="29">
        <v>0.0</v>
      </c>
      <c r="AV81" s="34" t="s">
        <v>9</v>
      </c>
      <c r="AW81" s="34" t="s">
        <v>9</v>
      </c>
      <c r="AX81" s="34" t="s">
        <v>9</v>
      </c>
      <c r="AY81" s="34" t="s">
        <v>9</v>
      </c>
      <c r="AZ81" s="8"/>
      <c r="BA81" s="37">
        <f t="shared" si="4"/>
        <v>39</v>
      </c>
      <c r="BB81" s="37">
        <f t="shared" si="5"/>
        <v>6</v>
      </c>
      <c r="BC81" s="37">
        <f t="shared" ref="BC81:BG81" si="82">COUNTIF($G81:$AZ81,BC$1)</f>
        <v>5</v>
      </c>
      <c r="BD81" s="37">
        <f t="shared" si="82"/>
        <v>4</v>
      </c>
      <c r="BE81" s="37">
        <f t="shared" si="82"/>
        <v>0</v>
      </c>
      <c r="BF81" s="37">
        <f t="shared" si="82"/>
        <v>19</v>
      </c>
      <c r="BG81" s="37">
        <f t="shared" si="82"/>
        <v>11</v>
      </c>
    </row>
    <row r="82">
      <c r="A82" s="27">
        <v>78.0</v>
      </c>
      <c r="B82" s="25" t="s">
        <v>265</v>
      </c>
      <c r="C82" s="26" t="s">
        <v>101</v>
      </c>
      <c r="D82" s="26" t="s">
        <v>270</v>
      </c>
      <c r="E82" s="27" t="s">
        <v>76</v>
      </c>
      <c r="F82" s="126">
        <v>0.625</v>
      </c>
      <c r="G82" s="41" t="s">
        <v>7</v>
      </c>
      <c r="H82" s="41" t="s">
        <v>7</v>
      </c>
      <c r="I82" s="41" t="s">
        <v>7</v>
      </c>
      <c r="J82" s="41" t="s">
        <v>7</v>
      </c>
      <c r="K82" s="29">
        <v>0.0</v>
      </c>
      <c r="L82" s="28" t="s">
        <v>6</v>
      </c>
      <c r="M82" s="28" t="s">
        <v>6</v>
      </c>
      <c r="N82" s="28" t="s">
        <v>6</v>
      </c>
      <c r="O82" s="28" t="s">
        <v>6</v>
      </c>
      <c r="P82" s="28" t="s">
        <v>6</v>
      </c>
      <c r="Q82" s="28" t="s">
        <v>6</v>
      </c>
      <c r="R82" s="29">
        <v>0.0</v>
      </c>
      <c r="S82" s="38" t="s">
        <v>10</v>
      </c>
      <c r="T82" s="38" t="s">
        <v>10</v>
      </c>
      <c r="U82" s="38" t="s">
        <v>10</v>
      </c>
      <c r="V82" s="28" t="s">
        <v>6</v>
      </c>
      <c r="W82" s="28" t="s">
        <v>6</v>
      </c>
      <c r="X82" s="28" t="s">
        <v>6</v>
      </c>
      <c r="Y82" s="29">
        <v>0.0</v>
      </c>
      <c r="Z82" s="28" t="s">
        <v>6</v>
      </c>
      <c r="AA82" s="28" t="s">
        <v>6</v>
      </c>
      <c r="AB82" s="28" t="s">
        <v>6</v>
      </c>
      <c r="AC82" s="28" t="s">
        <v>6</v>
      </c>
      <c r="AD82" s="28" t="s">
        <v>6</v>
      </c>
      <c r="AE82" s="28" t="s">
        <v>6</v>
      </c>
      <c r="AF82" s="29">
        <v>0.0</v>
      </c>
      <c r="AG82" s="28" t="s">
        <v>6</v>
      </c>
      <c r="AH82" s="28" t="s">
        <v>6</v>
      </c>
      <c r="AI82" s="28" t="s">
        <v>6</v>
      </c>
      <c r="AJ82" s="40" t="s">
        <v>6</v>
      </c>
      <c r="AK82" s="40" t="s">
        <v>6</v>
      </c>
      <c r="AL82" s="40" t="s">
        <v>6</v>
      </c>
      <c r="AM82" s="29">
        <v>0.0</v>
      </c>
      <c r="AN82" s="40" t="s">
        <v>6</v>
      </c>
      <c r="AO82" s="40" t="s">
        <v>6</v>
      </c>
      <c r="AP82" s="40" t="s">
        <v>6</v>
      </c>
      <c r="AQ82" s="40" t="s">
        <v>6</v>
      </c>
      <c r="AR82" s="40" t="s">
        <v>6</v>
      </c>
      <c r="AS82" s="40" t="s">
        <v>6</v>
      </c>
      <c r="AT82" s="29">
        <v>0.0</v>
      </c>
      <c r="AU82" s="40" t="s">
        <v>6</v>
      </c>
      <c r="AV82" s="40" t="s">
        <v>6</v>
      </c>
      <c r="AW82" s="40" t="s">
        <v>6</v>
      </c>
      <c r="AX82" s="40" t="s">
        <v>6</v>
      </c>
      <c r="AY82" s="40" t="s">
        <v>6</v>
      </c>
      <c r="AZ82" s="8"/>
      <c r="BA82" s="37">
        <f t="shared" si="4"/>
        <v>39</v>
      </c>
      <c r="BB82" s="37">
        <f t="shared" si="5"/>
        <v>6</v>
      </c>
      <c r="BC82" s="37">
        <f t="shared" ref="BC82:BG82" si="83">COUNTIF($G82:$AZ82,BC$1)</f>
        <v>32</v>
      </c>
      <c r="BD82" s="37">
        <f t="shared" si="83"/>
        <v>4</v>
      </c>
      <c r="BE82" s="37">
        <f t="shared" si="83"/>
        <v>0</v>
      </c>
      <c r="BF82" s="37">
        <f t="shared" si="83"/>
        <v>0</v>
      </c>
      <c r="BG82" s="37">
        <f t="shared" si="83"/>
        <v>3</v>
      </c>
    </row>
    <row r="83">
      <c r="A83" s="27">
        <v>79.0</v>
      </c>
      <c r="B83" s="25" t="s">
        <v>271</v>
      </c>
      <c r="C83" s="26" t="s">
        <v>102</v>
      </c>
      <c r="D83" s="26" t="s">
        <v>272</v>
      </c>
      <c r="E83" s="27" t="s">
        <v>76</v>
      </c>
      <c r="F83" s="122">
        <v>0.25</v>
      </c>
      <c r="G83" s="41" t="s">
        <v>7</v>
      </c>
      <c r="H83" s="41" t="s">
        <v>7</v>
      </c>
      <c r="I83" s="41" t="s">
        <v>7</v>
      </c>
      <c r="J83" s="41" t="s">
        <v>7</v>
      </c>
      <c r="K83" s="29">
        <v>0.0</v>
      </c>
      <c r="L83" s="28" t="s">
        <v>6</v>
      </c>
      <c r="M83" s="28" t="s">
        <v>6</v>
      </c>
      <c r="N83" s="28" t="s">
        <v>6</v>
      </c>
      <c r="O83" s="28" t="s">
        <v>6</v>
      </c>
      <c r="P83" s="28" t="s">
        <v>6</v>
      </c>
      <c r="Q83" s="29">
        <v>0.0</v>
      </c>
      <c r="R83" s="38" t="s">
        <v>10</v>
      </c>
      <c r="S83" s="38" t="s">
        <v>10</v>
      </c>
      <c r="T83" s="38" t="s">
        <v>10</v>
      </c>
      <c r="U83" s="38" t="s">
        <v>10</v>
      </c>
      <c r="V83" s="38" t="s">
        <v>10</v>
      </c>
      <c r="W83" s="38" t="s">
        <v>10</v>
      </c>
      <c r="X83" s="38" t="s">
        <v>10</v>
      </c>
      <c r="Y83" s="29">
        <v>0.0</v>
      </c>
      <c r="Z83" s="38" t="s">
        <v>10</v>
      </c>
      <c r="AA83" s="38" t="s">
        <v>10</v>
      </c>
      <c r="AB83" s="38" t="s">
        <v>10</v>
      </c>
      <c r="AC83" s="38" t="s">
        <v>10</v>
      </c>
      <c r="AD83" s="33" t="s">
        <v>9</v>
      </c>
      <c r="AE83" s="29">
        <v>0.0</v>
      </c>
      <c r="AF83" s="33" t="s">
        <v>9</v>
      </c>
      <c r="AG83" s="33" t="s">
        <v>9</v>
      </c>
      <c r="AH83" s="33" t="s">
        <v>9</v>
      </c>
      <c r="AI83" s="33" t="s">
        <v>9</v>
      </c>
      <c r="AJ83" s="34" t="s">
        <v>9</v>
      </c>
      <c r="AK83" s="34" t="s">
        <v>9</v>
      </c>
      <c r="AL83" s="29">
        <v>0.0</v>
      </c>
      <c r="AM83" s="34" t="s">
        <v>9</v>
      </c>
      <c r="AN83" s="34" t="s">
        <v>9</v>
      </c>
      <c r="AO83" s="34" t="s">
        <v>9</v>
      </c>
      <c r="AP83" s="34" t="s">
        <v>9</v>
      </c>
      <c r="AQ83" s="34" t="s">
        <v>9</v>
      </c>
      <c r="AR83" s="34" t="s">
        <v>9</v>
      </c>
      <c r="AS83" s="29">
        <v>0.0</v>
      </c>
      <c r="AT83" s="34" t="s">
        <v>9</v>
      </c>
      <c r="AU83" s="34" t="s">
        <v>9</v>
      </c>
      <c r="AV83" s="34" t="s">
        <v>9</v>
      </c>
      <c r="AW83" s="34" t="s">
        <v>9</v>
      </c>
      <c r="AX83" s="34" t="s">
        <v>9</v>
      </c>
      <c r="AY83" s="34" t="s">
        <v>9</v>
      </c>
      <c r="AZ83" s="8"/>
      <c r="BA83" s="37">
        <f t="shared" si="4"/>
        <v>39</v>
      </c>
      <c r="BB83" s="37">
        <f t="shared" si="5"/>
        <v>6</v>
      </c>
      <c r="BC83" s="37">
        <f t="shared" ref="BC83:BG83" si="84">COUNTIF($G83:$AZ83,BC$1)</f>
        <v>5</v>
      </c>
      <c r="BD83" s="37">
        <f t="shared" si="84"/>
        <v>4</v>
      </c>
      <c r="BE83" s="37">
        <f t="shared" si="84"/>
        <v>0</v>
      </c>
      <c r="BF83" s="37">
        <f t="shared" si="84"/>
        <v>19</v>
      </c>
      <c r="BG83" s="37">
        <f t="shared" si="84"/>
        <v>11</v>
      </c>
    </row>
    <row r="84">
      <c r="A84" s="27">
        <v>80.0</v>
      </c>
      <c r="B84" s="25" t="s">
        <v>271</v>
      </c>
      <c r="C84" s="26" t="s">
        <v>81</v>
      </c>
      <c r="D84" s="26" t="s">
        <v>273</v>
      </c>
      <c r="E84" s="27" t="s">
        <v>76</v>
      </c>
      <c r="F84" s="122">
        <v>0.25</v>
      </c>
      <c r="G84" s="39" t="s">
        <v>8</v>
      </c>
      <c r="H84" s="39" t="s">
        <v>8</v>
      </c>
      <c r="I84" s="39" t="s">
        <v>8</v>
      </c>
      <c r="J84" s="39" t="s">
        <v>8</v>
      </c>
      <c r="K84" s="29">
        <v>0.0</v>
      </c>
      <c r="L84" s="41" t="s">
        <v>7</v>
      </c>
      <c r="M84" s="41" t="s">
        <v>7</v>
      </c>
      <c r="N84" s="41" t="s">
        <v>7</v>
      </c>
      <c r="O84" s="41" t="s">
        <v>7</v>
      </c>
      <c r="P84" s="41" t="s">
        <v>7</v>
      </c>
      <c r="Q84" s="41" t="s">
        <v>7</v>
      </c>
      <c r="R84" s="29">
        <v>0.0</v>
      </c>
      <c r="S84" s="38" t="s">
        <v>10</v>
      </c>
      <c r="T84" s="38" t="s">
        <v>10</v>
      </c>
      <c r="U84" s="38" t="s">
        <v>10</v>
      </c>
      <c r="V84" s="38" t="s">
        <v>10</v>
      </c>
      <c r="W84" s="38" t="s">
        <v>10</v>
      </c>
      <c r="X84" s="38" t="s">
        <v>10</v>
      </c>
      <c r="Y84" s="38" t="s">
        <v>10</v>
      </c>
      <c r="Z84" s="29">
        <v>0.0</v>
      </c>
      <c r="AA84" s="38" t="s">
        <v>10</v>
      </c>
      <c r="AB84" s="38" t="s">
        <v>10</v>
      </c>
      <c r="AC84" s="38" t="s">
        <v>10</v>
      </c>
      <c r="AD84" s="38" t="s">
        <v>10</v>
      </c>
      <c r="AE84" s="38" t="s">
        <v>10</v>
      </c>
      <c r="AF84" s="29">
        <v>0.0</v>
      </c>
      <c r="AG84" s="38" t="s">
        <v>10</v>
      </c>
      <c r="AH84" s="38" t="s">
        <v>10</v>
      </c>
      <c r="AI84" s="38" t="s">
        <v>10</v>
      </c>
      <c r="AJ84" s="38" t="s">
        <v>10</v>
      </c>
      <c r="AK84" s="38" t="s">
        <v>10</v>
      </c>
      <c r="AL84" s="29">
        <v>0.0</v>
      </c>
      <c r="AM84" s="38" t="s">
        <v>10</v>
      </c>
      <c r="AN84" s="38" t="s">
        <v>10</v>
      </c>
      <c r="AO84" s="38" t="s">
        <v>10</v>
      </c>
      <c r="AP84" s="38" t="s">
        <v>10</v>
      </c>
      <c r="AQ84" s="38" t="s">
        <v>10</v>
      </c>
      <c r="AR84" s="38" t="s">
        <v>10</v>
      </c>
      <c r="AS84" s="38" t="s">
        <v>10</v>
      </c>
      <c r="AT84" s="29">
        <v>0.0</v>
      </c>
      <c r="AU84" s="38" t="s">
        <v>10</v>
      </c>
      <c r="AV84" s="38" t="s">
        <v>10</v>
      </c>
      <c r="AW84" s="38" t="s">
        <v>10</v>
      </c>
      <c r="AX84" s="38" t="s">
        <v>10</v>
      </c>
      <c r="AY84" s="38" t="s">
        <v>10</v>
      </c>
      <c r="AZ84" s="8"/>
      <c r="BA84" s="37">
        <f t="shared" si="4"/>
        <v>39</v>
      </c>
      <c r="BB84" s="37">
        <f t="shared" si="5"/>
        <v>6</v>
      </c>
      <c r="BC84" s="37">
        <f t="shared" ref="BC84:BG84" si="85">COUNTIF($G84:$AZ84,BC$1)</f>
        <v>0</v>
      </c>
      <c r="BD84" s="37">
        <f t="shared" si="85"/>
        <v>6</v>
      </c>
      <c r="BE84" s="37">
        <f t="shared" si="85"/>
        <v>4</v>
      </c>
      <c r="BF84" s="37">
        <f t="shared" si="85"/>
        <v>0</v>
      </c>
      <c r="BG84" s="37">
        <f t="shared" si="85"/>
        <v>29</v>
      </c>
    </row>
    <row r="85">
      <c r="A85" s="27">
        <v>81.0</v>
      </c>
      <c r="B85" s="25" t="s">
        <v>271</v>
      </c>
      <c r="C85" s="26" t="s">
        <v>82</v>
      </c>
      <c r="D85" s="26" t="s">
        <v>274</v>
      </c>
      <c r="E85" s="27" t="s">
        <v>76</v>
      </c>
      <c r="F85" s="121">
        <v>0.375</v>
      </c>
      <c r="G85" s="39" t="s">
        <v>8</v>
      </c>
      <c r="H85" s="39" t="s">
        <v>8</v>
      </c>
      <c r="I85" s="39" t="s">
        <v>8</v>
      </c>
      <c r="J85" s="39" t="s">
        <v>8</v>
      </c>
      <c r="K85" s="29">
        <v>0.0</v>
      </c>
      <c r="L85" s="41" t="s">
        <v>7</v>
      </c>
      <c r="M85" s="41" t="s">
        <v>7</v>
      </c>
      <c r="N85" s="41" t="s">
        <v>7</v>
      </c>
      <c r="O85" s="41" t="s">
        <v>7</v>
      </c>
      <c r="P85" s="41" t="s">
        <v>7</v>
      </c>
      <c r="Q85" s="41" t="s">
        <v>7</v>
      </c>
      <c r="R85" s="29">
        <v>0.0</v>
      </c>
      <c r="S85" s="38" t="s">
        <v>10</v>
      </c>
      <c r="T85" s="38" t="s">
        <v>10</v>
      </c>
      <c r="U85" s="38" t="s">
        <v>10</v>
      </c>
      <c r="V85" s="38" t="s">
        <v>10</v>
      </c>
      <c r="W85" s="38" t="s">
        <v>10</v>
      </c>
      <c r="X85" s="38" t="s">
        <v>10</v>
      </c>
      <c r="Y85" s="38" t="s">
        <v>10</v>
      </c>
      <c r="Z85" s="29">
        <v>0.0</v>
      </c>
      <c r="AA85" s="38" t="s">
        <v>10</v>
      </c>
      <c r="AB85" s="38" t="s">
        <v>10</v>
      </c>
      <c r="AC85" s="28" t="s">
        <v>6</v>
      </c>
      <c r="AD85" s="28" t="s">
        <v>6</v>
      </c>
      <c r="AE85" s="29">
        <v>0.0</v>
      </c>
      <c r="AF85" s="28" t="s">
        <v>6</v>
      </c>
      <c r="AG85" s="28" t="s">
        <v>6</v>
      </c>
      <c r="AH85" s="28" t="s">
        <v>6</v>
      </c>
      <c r="AI85" s="28" t="s">
        <v>6</v>
      </c>
      <c r="AJ85" s="40" t="s">
        <v>6</v>
      </c>
      <c r="AK85" s="40" t="s">
        <v>6</v>
      </c>
      <c r="AL85" s="40" t="s">
        <v>6</v>
      </c>
      <c r="AM85" s="29">
        <v>0.0</v>
      </c>
      <c r="AN85" s="40" t="s">
        <v>6</v>
      </c>
      <c r="AO85" s="40" t="s">
        <v>6</v>
      </c>
      <c r="AP85" s="40" t="s">
        <v>6</v>
      </c>
      <c r="AQ85" s="40" t="s">
        <v>6</v>
      </c>
      <c r="AR85" s="40" t="s">
        <v>6</v>
      </c>
      <c r="AS85" s="29">
        <v>0.0</v>
      </c>
      <c r="AT85" s="40" t="s">
        <v>6</v>
      </c>
      <c r="AU85" s="40" t="s">
        <v>6</v>
      </c>
      <c r="AV85" s="40" t="s">
        <v>6</v>
      </c>
      <c r="AW85" s="40" t="s">
        <v>6</v>
      </c>
      <c r="AX85" s="40" t="s">
        <v>6</v>
      </c>
      <c r="AY85" s="40" t="s">
        <v>6</v>
      </c>
      <c r="AZ85" s="8"/>
      <c r="BA85" s="37">
        <f t="shared" si="4"/>
        <v>39</v>
      </c>
      <c r="BB85" s="37">
        <f t="shared" si="5"/>
        <v>6</v>
      </c>
      <c r="BC85" s="37">
        <f t="shared" ref="BC85:BG85" si="86">COUNTIF($G85:$AZ85,BC$1)</f>
        <v>20</v>
      </c>
      <c r="BD85" s="37">
        <f t="shared" si="86"/>
        <v>6</v>
      </c>
      <c r="BE85" s="37">
        <f t="shared" si="86"/>
        <v>4</v>
      </c>
      <c r="BF85" s="37">
        <f t="shared" si="86"/>
        <v>0</v>
      </c>
      <c r="BG85" s="37">
        <f t="shared" si="86"/>
        <v>9</v>
      </c>
    </row>
    <row r="86">
      <c r="A86" s="27">
        <v>82.0</v>
      </c>
      <c r="B86" s="25" t="s">
        <v>271</v>
      </c>
      <c r="C86" s="26" t="s">
        <v>83</v>
      </c>
      <c r="D86" s="26" t="s">
        <v>275</v>
      </c>
      <c r="E86" s="27" t="s">
        <v>76</v>
      </c>
      <c r="F86" s="122">
        <v>0.25</v>
      </c>
      <c r="G86" s="39" t="s">
        <v>8</v>
      </c>
      <c r="H86" s="39" t="s">
        <v>8</v>
      </c>
      <c r="I86" s="39" t="s">
        <v>8</v>
      </c>
      <c r="J86" s="39" t="s">
        <v>8</v>
      </c>
      <c r="K86" s="29">
        <v>0.0</v>
      </c>
      <c r="L86" s="41" t="s">
        <v>7</v>
      </c>
      <c r="M86" s="41" t="s">
        <v>7</v>
      </c>
      <c r="N86" s="41" t="s">
        <v>7</v>
      </c>
      <c r="O86" s="41" t="s">
        <v>7</v>
      </c>
      <c r="P86" s="41" t="s">
        <v>7</v>
      </c>
      <c r="Q86" s="41" t="s">
        <v>7</v>
      </c>
      <c r="R86" s="29">
        <v>0.0</v>
      </c>
      <c r="S86" s="38" t="s">
        <v>10</v>
      </c>
      <c r="T86" s="38" t="s">
        <v>10</v>
      </c>
      <c r="U86" s="38" t="s">
        <v>10</v>
      </c>
      <c r="V86" s="38" t="s">
        <v>10</v>
      </c>
      <c r="W86" s="38" t="s">
        <v>10</v>
      </c>
      <c r="X86" s="38" t="s">
        <v>10</v>
      </c>
      <c r="Y86" s="38" t="s">
        <v>10</v>
      </c>
      <c r="Z86" s="29">
        <v>0.0</v>
      </c>
      <c r="AA86" s="38" t="s">
        <v>10</v>
      </c>
      <c r="AB86" s="38" t="s">
        <v>10</v>
      </c>
      <c r="AC86" s="38" t="s">
        <v>10</v>
      </c>
      <c r="AD86" s="33" t="s">
        <v>9</v>
      </c>
      <c r="AE86" s="29">
        <v>0.0</v>
      </c>
      <c r="AF86" s="33" t="s">
        <v>9</v>
      </c>
      <c r="AG86" s="33" t="s">
        <v>9</v>
      </c>
      <c r="AH86" s="33" t="s">
        <v>9</v>
      </c>
      <c r="AI86" s="33" t="s">
        <v>9</v>
      </c>
      <c r="AJ86" s="34" t="s">
        <v>9</v>
      </c>
      <c r="AK86" s="34" t="s">
        <v>9</v>
      </c>
      <c r="AL86" s="29">
        <v>0.0</v>
      </c>
      <c r="AM86" s="34" t="s">
        <v>9</v>
      </c>
      <c r="AN86" s="34" t="s">
        <v>9</v>
      </c>
      <c r="AO86" s="34" t="s">
        <v>9</v>
      </c>
      <c r="AP86" s="34" t="s">
        <v>9</v>
      </c>
      <c r="AQ86" s="34" t="s">
        <v>9</v>
      </c>
      <c r="AR86" s="34" t="s">
        <v>9</v>
      </c>
      <c r="AS86" s="29">
        <v>0.0</v>
      </c>
      <c r="AT86" s="34" t="s">
        <v>9</v>
      </c>
      <c r="AU86" s="34" t="s">
        <v>9</v>
      </c>
      <c r="AV86" s="34" t="s">
        <v>9</v>
      </c>
      <c r="AW86" s="34" t="s">
        <v>9</v>
      </c>
      <c r="AX86" s="34" t="s">
        <v>9</v>
      </c>
      <c r="AY86" s="34" t="s">
        <v>9</v>
      </c>
      <c r="AZ86" s="8"/>
      <c r="BA86" s="37">
        <f t="shared" si="4"/>
        <v>39</v>
      </c>
      <c r="BB86" s="37">
        <f t="shared" si="5"/>
        <v>6</v>
      </c>
      <c r="BC86" s="37">
        <f t="shared" ref="BC86:BG86" si="87">COUNTIF($G86:$AZ86,BC$1)</f>
        <v>0</v>
      </c>
      <c r="BD86" s="37">
        <f t="shared" si="87"/>
        <v>6</v>
      </c>
      <c r="BE86" s="37">
        <f t="shared" si="87"/>
        <v>4</v>
      </c>
      <c r="BF86" s="37">
        <f t="shared" si="87"/>
        <v>19</v>
      </c>
      <c r="BG86" s="37">
        <f t="shared" si="87"/>
        <v>10</v>
      </c>
    </row>
    <row r="87">
      <c r="A87" s="27">
        <v>83.0</v>
      </c>
      <c r="B87" s="25" t="s">
        <v>271</v>
      </c>
      <c r="C87" s="26" t="s">
        <v>84</v>
      </c>
      <c r="D87" s="26" t="s">
        <v>276</v>
      </c>
      <c r="E87" s="27" t="s">
        <v>76</v>
      </c>
      <c r="F87" s="122">
        <v>0.25</v>
      </c>
      <c r="G87" s="39" t="s">
        <v>8</v>
      </c>
      <c r="H87" s="39" t="s">
        <v>8</v>
      </c>
      <c r="I87" s="39" t="s">
        <v>8</v>
      </c>
      <c r="J87" s="39" t="s">
        <v>8</v>
      </c>
      <c r="K87" s="29">
        <v>0.0</v>
      </c>
      <c r="L87" s="41" t="s">
        <v>7</v>
      </c>
      <c r="M87" s="41" t="s">
        <v>7</v>
      </c>
      <c r="N87" s="41" t="s">
        <v>7</v>
      </c>
      <c r="O87" s="41" t="s">
        <v>7</v>
      </c>
      <c r="P87" s="41" t="s">
        <v>7</v>
      </c>
      <c r="Q87" s="41" t="s">
        <v>7</v>
      </c>
      <c r="R87" s="29">
        <v>0.0</v>
      </c>
      <c r="S87" s="38" t="s">
        <v>10</v>
      </c>
      <c r="T87" s="38" t="s">
        <v>10</v>
      </c>
      <c r="U87" s="38" t="s">
        <v>10</v>
      </c>
      <c r="V87" s="38" t="s">
        <v>10</v>
      </c>
      <c r="W87" s="38" t="s">
        <v>10</v>
      </c>
      <c r="X87" s="29">
        <v>0.0</v>
      </c>
      <c r="Y87" s="38" t="s">
        <v>10</v>
      </c>
      <c r="Z87" s="38" t="s">
        <v>10</v>
      </c>
      <c r="AA87" s="38" t="s">
        <v>10</v>
      </c>
      <c r="AB87" s="38" t="s">
        <v>10</v>
      </c>
      <c r="AC87" s="38" t="s">
        <v>10</v>
      </c>
      <c r="AD87" s="38" t="s">
        <v>10</v>
      </c>
      <c r="AE87" s="29">
        <v>0.0</v>
      </c>
      <c r="AF87" s="38" t="s">
        <v>10</v>
      </c>
      <c r="AG87" s="38" t="s">
        <v>10</v>
      </c>
      <c r="AH87" s="38" t="s">
        <v>10</v>
      </c>
      <c r="AI87" s="38" t="s">
        <v>10</v>
      </c>
      <c r="AJ87" s="38" t="s">
        <v>10</v>
      </c>
      <c r="AK87" s="38" t="s">
        <v>10</v>
      </c>
      <c r="AL87" s="38" t="s">
        <v>10</v>
      </c>
      <c r="AM87" s="29">
        <v>0.0</v>
      </c>
      <c r="AN87" s="38" t="s">
        <v>10</v>
      </c>
      <c r="AO87" s="38" t="s">
        <v>10</v>
      </c>
      <c r="AP87" s="38" t="s">
        <v>10</v>
      </c>
      <c r="AQ87" s="38" t="s">
        <v>10</v>
      </c>
      <c r="AR87" s="38" t="s">
        <v>10</v>
      </c>
      <c r="AS87" s="38" t="s">
        <v>10</v>
      </c>
      <c r="AT87" s="29">
        <v>0.0</v>
      </c>
      <c r="AU87" s="38" t="s">
        <v>10</v>
      </c>
      <c r="AV87" s="38" t="s">
        <v>10</v>
      </c>
      <c r="AW87" s="38" t="s">
        <v>10</v>
      </c>
      <c r="AX87" s="38" t="s">
        <v>10</v>
      </c>
      <c r="AY87" s="38" t="s">
        <v>10</v>
      </c>
      <c r="AZ87" s="8"/>
      <c r="BA87" s="37">
        <f t="shared" si="4"/>
        <v>39</v>
      </c>
      <c r="BB87" s="37">
        <f t="shared" si="5"/>
        <v>6</v>
      </c>
      <c r="BC87" s="37">
        <f t="shared" ref="BC87:BG87" si="88">COUNTIF($G87:$AZ87,BC$1)</f>
        <v>0</v>
      </c>
      <c r="BD87" s="37">
        <f t="shared" si="88"/>
        <v>6</v>
      </c>
      <c r="BE87" s="37">
        <f t="shared" si="88"/>
        <v>4</v>
      </c>
      <c r="BF87" s="37">
        <f t="shared" si="88"/>
        <v>0</v>
      </c>
      <c r="BG87" s="37">
        <f t="shared" si="88"/>
        <v>29</v>
      </c>
    </row>
    <row r="88">
      <c r="A88" s="27">
        <v>84.0</v>
      </c>
      <c r="B88" s="25" t="s">
        <v>277</v>
      </c>
      <c r="C88" s="26" t="s">
        <v>85</v>
      </c>
      <c r="D88" s="26" t="s">
        <v>278</v>
      </c>
      <c r="E88" s="27" t="s">
        <v>76</v>
      </c>
      <c r="F88" s="122">
        <v>0.25</v>
      </c>
      <c r="G88" s="39" t="s">
        <v>8</v>
      </c>
      <c r="H88" s="39" t="s">
        <v>8</v>
      </c>
      <c r="I88" s="39" t="s">
        <v>8</v>
      </c>
      <c r="J88" s="39" t="s">
        <v>8</v>
      </c>
      <c r="K88" s="29">
        <v>0.0</v>
      </c>
      <c r="L88" s="41" t="s">
        <v>7</v>
      </c>
      <c r="M88" s="41" t="s">
        <v>7</v>
      </c>
      <c r="N88" s="41" t="s">
        <v>7</v>
      </c>
      <c r="O88" s="41" t="s">
        <v>7</v>
      </c>
      <c r="P88" s="41" t="s">
        <v>7</v>
      </c>
      <c r="Q88" s="41" t="s">
        <v>7</v>
      </c>
      <c r="R88" s="29">
        <v>0.0</v>
      </c>
      <c r="S88" s="38" t="s">
        <v>10</v>
      </c>
      <c r="T88" s="38" t="s">
        <v>10</v>
      </c>
      <c r="U88" s="38" t="s">
        <v>10</v>
      </c>
      <c r="V88" s="38" t="s">
        <v>10</v>
      </c>
      <c r="W88" s="38" t="s">
        <v>10</v>
      </c>
      <c r="X88" s="38" t="s">
        <v>10</v>
      </c>
      <c r="Y88" s="38" t="s">
        <v>10</v>
      </c>
      <c r="Z88" s="29">
        <v>0.0</v>
      </c>
      <c r="AA88" s="38" t="s">
        <v>10</v>
      </c>
      <c r="AB88" s="38" t="s">
        <v>10</v>
      </c>
      <c r="AC88" s="38" t="s">
        <v>10</v>
      </c>
      <c r="AD88" s="38" t="s">
        <v>10</v>
      </c>
      <c r="AE88" s="38" t="s">
        <v>10</v>
      </c>
      <c r="AF88" s="29">
        <v>0.0</v>
      </c>
      <c r="AG88" s="38" t="s">
        <v>10</v>
      </c>
      <c r="AH88" s="38" t="s">
        <v>10</v>
      </c>
      <c r="AI88" s="38" t="s">
        <v>10</v>
      </c>
      <c r="AJ88" s="38" t="s">
        <v>10</v>
      </c>
      <c r="AK88" s="38" t="s">
        <v>10</v>
      </c>
      <c r="AL88" s="29">
        <v>0.0</v>
      </c>
      <c r="AM88" s="38" t="s">
        <v>10</v>
      </c>
      <c r="AN88" s="38" t="s">
        <v>10</v>
      </c>
      <c r="AO88" s="38" t="s">
        <v>10</v>
      </c>
      <c r="AP88" s="38" t="s">
        <v>10</v>
      </c>
      <c r="AQ88" s="38" t="s">
        <v>10</v>
      </c>
      <c r="AR88" s="38" t="s">
        <v>10</v>
      </c>
      <c r="AS88" s="38" t="s">
        <v>10</v>
      </c>
      <c r="AT88" s="29">
        <v>0.0</v>
      </c>
      <c r="AU88" s="38" t="s">
        <v>10</v>
      </c>
      <c r="AV88" s="38" t="s">
        <v>10</v>
      </c>
      <c r="AW88" s="38" t="s">
        <v>10</v>
      </c>
      <c r="AX88" s="38" t="s">
        <v>10</v>
      </c>
      <c r="AY88" s="38" t="s">
        <v>10</v>
      </c>
      <c r="AZ88" s="8"/>
      <c r="BA88" s="37">
        <f t="shared" si="4"/>
        <v>39</v>
      </c>
      <c r="BB88" s="37">
        <f t="shared" si="5"/>
        <v>6</v>
      </c>
      <c r="BC88" s="37">
        <f t="shared" ref="BC88:BG88" si="89">COUNTIF($G88:$AZ88,BC$1)</f>
        <v>0</v>
      </c>
      <c r="BD88" s="37">
        <f t="shared" si="89"/>
        <v>6</v>
      </c>
      <c r="BE88" s="37">
        <f t="shared" si="89"/>
        <v>4</v>
      </c>
      <c r="BF88" s="37">
        <f t="shared" si="89"/>
        <v>0</v>
      </c>
      <c r="BG88" s="37">
        <f t="shared" si="89"/>
        <v>29</v>
      </c>
    </row>
    <row r="89">
      <c r="A89" s="27">
        <v>85.0</v>
      </c>
      <c r="B89" s="25" t="s">
        <v>277</v>
      </c>
      <c r="C89" s="26" t="s">
        <v>87</v>
      </c>
      <c r="D89" s="26" t="s">
        <v>279</v>
      </c>
      <c r="E89" s="27" t="s">
        <v>76</v>
      </c>
      <c r="F89" s="122">
        <v>0.25</v>
      </c>
      <c r="G89" s="41" t="s">
        <v>7</v>
      </c>
      <c r="H89" s="41" t="s">
        <v>7</v>
      </c>
      <c r="I89" s="41" t="s">
        <v>7</v>
      </c>
      <c r="J89" s="29">
        <v>0.0</v>
      </c>
      <c r="K89" s="41" t="s">
        <v>7</v>
      </c>
      <c r="L89" s="41" t="s">
        <v>7</v>
      </c>
      <c r="M89" s="41" t="s">
        <v>7</v>
      </c>
      <c r="N89" s="41" t="s">
        <v>7</v>
      </c>
      <c r="O89" s="41" t="s">
        <v>7</v>
      </c>
      <c r="P89" s="41" t="s">
        <v>7</v>
      </c>
      <c r="Q89" s="41" t="s">
        <v>7</v>
      </c>
      <c r="R89" s="29">
        <v>0.0</v>
      </c>
      <c r="S89" s="38" t="s">
        <v>10</v>
      </c>
      <c r="T89" s="38" t="s">
        <v>10</v>
      </c>
      <c r="U89" s="38" t="s">
        <v>10</v>
      </c>
      <c r="V89" s="38" t="s">
        <v>10</v>
      </c>
      <c r="W89" s="38" t="s">
        <v>10</v>
      </c>
      <c r="X89" s="38" t="s">
        <v>10</v>
      </c>
      <c r="Y89" s="38" t="s">
        <v>10</v>
      </c>
      <c r="Z89" s="29">
        <v>0.0</v>
      </c>
      <c r="AA89" s="38" t="s">
        <v>10</v>
      </c>
      <c r="AB89" s="38" t="s">
        <v>10</v>
      </c>
      <c r="AC89" s="38" t="s">
        <v>10</v>
      </c>
      <c r="AD89" s="38" t="s">
        <v>10</v>
      </c>
      <c r="AE89" s="38" t="s">
        <v>10</v>
      </c>
      <c r="AF89" s="29">
        <v>0.0</v>
      </c>
      <c r="AG89" s="38" t="s">
        <v>10</v>
      </c>
      <c r="AH89" s="38" t="s">
        <v>10</v>
      </c>
      <c r="AI89" s="38" t="s">
        <v>10</v>
      </c>
      <c r="AJ89" s="38" t="s">
        <v>10</v>
      </c>
      <c r="AK89" s="38" t="s">
        <v>10</v>
      </c>
      <c r="AL89" s="38" t="s">
        <v>10</v>
      </c>
      <c r="AM89" s="29">
        <v>0.0</v>
      </c>
      <c r="AN89" s="38" t="s">
        <v>10</v>
      </c>
      <c r="AO89" s="38" t="s">
        <v>10</v>
      </c>
      <c r="AP89" s="38" t="s">
        <v>10</v>
      </c>
      <c r="AQ89" s="38" t="s">
        <v>10</v>
      </c>
      <c r="AR89" s="38" t="s">
        <v>10</v>
      </c>
      <c r="AS89" s="38" t="s">
        <v>10</v>
      </c>
      <c r="AT89" s="29">
        <v>0.0</v>
      </c>
      <c r="AU89" s="38" t="s">
        <v>10</v>
      </c>
      <c r="AV89" s="38" t="s">
        <v>10</v>
      </c>
      <c r="AW89" s="38" t="s">
        <v>10</v>
      </c>
      <c r="AX89" s="38" t="s">
        <v>10</v>
      </c>
      <c r="AY89" s="38" t="s">
        <v>10</v>
      </c>
      <c r="AZ89" s="8"/>
      <c r="BA89" s="37">
        <f t="shared" si="4"/>
        <v>39</v>
      </c>
      <c r="BB89" s="37">
        <f t="shared" si="5"/>
        <v>6</v>
      </c>
      <c r="BC89" s="37">
        <f t="shared" ref="BC89:BG89" si="90">COUNTIF($G89:$AZ89,BC$1)</f>
        <v>0</v>
      </c>
      <c r="BD89" s="37">
        <f t="shared" si="90"/>
        <v>10</v>
      </c>
      <c r="BE89" s="37">
        <f t="shared" si="90"/>
        <v>0</v>
      </c>
      <c r="BF89" s="37">
        <f t="shared" si="90"/>
        <v>0</v>
      </c>
      <c r="BG89" s="37">
        <f t="shared" si="90"/>
        <v>29</v>
      </c>
    </row>
    <row r="90">
      <c r="A90" s="27">
        <v>86.0</v>
      </c>
      <c r="B90" s="25" t="s">
        <v>277</v>
      </c>
      <c r="C90" s="26" t="s">
        <v>88</v>
      </c>
      <c r="D90" s="26" t="s">
        <v>280</v>
      </c>
      <c r="E90" s="27" t="s">
        <v>76</v>
      </c>
      <c r="F90" s="122">
        <v>0.25</v>
      </c>
      <c r="G90" s="41" t="s">
        <v>7</v>
      </c>
      <c r="H90" s="41" t="s">
        <v>7</v>
      </c>
      <c r="I90" s="41" t="s">
        <v>7</v>
      </c>
      <c r="J90" s="29">
        <v>0.0</v>
      </c>
      <c r="K90" s="41" t="s">
        <v>7</v>
      </c>
      <c r="L90" s="41" t="s">
        <v>7</v>
      </c>
      <c r="M90" s="41" t="s">
        <v>7</v>
      </c>
      <c r="N90" s="41" t="s">
        <v>7</v>
      </c>
      <c r="O90" s="41" t="s">
        <v>7</v>
      </c>
      <c r="P90" s="41" t="s">
        <v>7</v>
      </c>
      <c r="Q90" s="41" t="s">
        <v>7</v>
      </c>
      <c r="R90" s="29">
        <v>0.0</v>
      </c>
      <c r="S90" s="38" t="s">
        <v>10</v>
      </c>
      <c r="T90" s="38" t="s">
        <v>10</v>
      </c>
      <c r="U90" s="38" t="s">
        <v>10</v>
      </c>
      <c r="V90" s="38" t="s">
        <v>10</v>
      </c>
      <c r="W90" s="38" t="s">
        <v>10</v>
      </c>
      <c r="X90" s="38" t="s">
        <v>10</v>
      </c>
      <c r="Y90" s="38" t="s">
        <v>10</v>
      </c>
      <c r="Z90" s="29">
        <v>0.0</v>
      </c>
      <c r="AA90" s="38" t="s">
        <v>10</v>
      </c>
      <c r="AB90" s="38" t="s">
        <v>10</v>
      </c>
      <c r="AC90" s="38" t="s">
        <v>10</v>
      </c>
      <c r="AD90" s="38" t="s">
        <v>10</v>
      </c>
      <c r="AE90" s="29">
        <v>0.0</v>
      </c>
      <c r="AF90" s="38" t="s">
        <v>10</v>
      </c>
      <c r="AG90" s="38" t="s">
        <v>10</v>
      </c>
      <c r="AH90" s="38" t="s">
        <v>10</v>
      </c>
      <c r="AI90" s="38" t="s">
        <v>10</v>
      </c>
      <c r="AJ90" s="38" t="s">
        <v>10</v>
      </c>
      <c r="AK90" s="38" t="s">
        <v>10</v>
      </c>
      <c r="AL90" s="38" t="s">
        <v>10</v>
      </c>
      <c r="AM90" s="29">
        <v>0.0</v>
      </c>
      <c r="AN90" s="38" t="s">
        <v>10</v>
      </c>
      <c r="AO90" s="38" t="s">
        <v>10</v>
      </c>
      <c r="AP90" s="38" t="s">
        <v>10</v>
      </c>
      <c r="AQ90" s="38" t="s">
        <v>10</v>
      </c>
      <c r="AR90" s="38" t="s">
        <v>10</v>
      </c>
      <c r="AS90" s="29">
        <v>0.0</v>
      </c>
      <c r="AT90" s="38" t="s">
        <v>10</v>
      </c>
      <c r="AU90" s="38" t="s">
        <v>10</v>
      </c>
      <c r="AV90" s="38" t="s">
        <v>10</v>
      </c>
      <c r="AW90" s="38" t="s">
        <v>10</v>
      </c>
      <c r="AX90" s="38" t="s">
        <v>10</v>
      </c>
      <c r="AY90" s="38" t="s">
        <v>10</v>
      </c>
      <c r="AZ90" s="8"/>
      <c r="BA90" s="37">
        <f t="shared" si="4"/>
        <v>39</v>
      </c>
      <c r="BB90" s="37">
        <f t="shared" si="5"/>
        <v>6</v>
      </c>
      <c r="BC90" s="37">
        <f t="shared" ref="BC90:BG90" si="91">COUNTIF($G90:$AZ90,BC$1)</f>
        <v>0</v>
      </c>
      <c r="BD90" s="37">
        <f t="shared" si="91"/>
        <v>10</v>
      </c>
      <c r="BE90" s="37">
        <f t="shared" si="91"/>
        <v>0</v>
      </c>
      <c r="BF90" s="37">
        <f t="shared" si="91"/>
        <v>0</v>
      </c>
      <c r="BG90" s="37">
        <f t="shared" si="91"/>
        <v>29</v>
      </c>
    </row>
    <row r="91">
      <c r="A91" s="27">
        <v>87.0</v>
      </c>
      <c r="B91" s="25" t="s">
        <v>277</v>
      </c>
      <c r="C91" s="26" t="s">
        <v>89</v>
      </c>
      <c r="D91" s="26" t="s">
        <v>281</v>
      </c>
      <c r="E91" s="27" t="s">
        <v>76</v>
      </c>
      <c r="F91" s="122">
        <v>0.25</v>
      </c>
      <c r="G91" s="41" t="s">
        <v>7</v>
      </c>
      <c r="H91" s="41" t="s">
        <v>7</v>
      </c>
      <c r="I91" s="41" t="s">
        <v>7</v>
      </c>
      <c r="J91" s="29">
        <v>0.0</v>
      </c>
      <c r="K91" s="41" t="s">
        <v>7</v>
      </c>
      <c r="L91" s="41" t="s">
        <v>7</v>
      </c>
      <c r="M91" s="41" t="s">
        <v>7</v>
      </c>
      <c r="N91" s="41" t="s">
        <v>7</v>
      </c>
      <c r="O91" s="41" t="s">
        <v>7</v>
      </c>
      <c r="P91" s="41" t="s">
        <v>7</v>
      </c>
      <c r="Q91" s="29">
        <v>0.0</v>
      </c>
      <c r="R91" s="38" t="s">
        <v>10</v>
      </c>
      <c r="S91" s="38" t="s">
        <v>10</v>
      </c>
      <c r="T91" s="38" t="s">
        <v>10</v>
      </c>
      <c r="U91" s="38" t="s">
        <v>10</v>
      </c>
      <c r="V91" s="38" t="s">
        <v>10</v>
      </c>
      <c r="W91" s="38" t="s">
        <v>10</v>
      </c>
      <c r="X91" s="38" t="s">
        <v>10</v>
      </c>
      <c r="Y91" s="29">
        <v>0.0</v>
      </c>
      <c r="Z91" s="38" t="s">
        <v>10</v>
      </c>
      <c r="AA91" s="38" t="s">
        <v>10</v>
      </c>
      <c r="AB91" s="38" t="s">
        <v>10</v>
      </c>
      <c r="AC91" s="38" t="s">
        <v>10</v>
      </c>
      <c r="AD91" s="38" t="s">
        <v>10</v>
      </c>
      <c r="AE91" s="38" t="s">
        <v>10</v>
      </c>
      <c r="AF91" s="29">
        <v>0.0</v>
      </c>
      <c r="AG91" s="38" t="s">
        <v>10</v>
      </c>
      <c r="AH91" s="38" t="s">
        <v>10</v>
      </c>
      <c r="AI91" s="38" t="s">
        <v>10</v>
      </c>
      <c r="AJ91" s="38" t="s">
        <v>10</v>
      </c>
      <c r="AK91" s="38" t="s">
        <v>10</v>
      </c>
      <c r="AL91" s="29">
        <v>0.0</v>
      </c>
      <c r="AM91" s="38" t="s">
        <v>10</v>
      </c>
      <c r="AN91" s="38" t="s">
        <v>10</v>
      </c>
      <c r="AO91" s="38" t="s">
        <v>10</v>
      </c>
      <c r="AP91" s="38" t="s">
        <v>10</v>
      </c>
      <c r="AQ91" s="38" t="s">
        <v>10</v>
      </c>
      <c r="AR91" s="38" t="s">
        <v>10</v>
      </c>
      <c r="AS91" s="38" t="s">
        <v>10</v>
      </c>
      <c r="AT91" s="29">
        <v>0.0</v>
      </c>
      <c r="AU91" s="38" t="s">
        <v>10</v>
      </c>
      <c r="AV91" s="38" t="s">
        <v>10</v>
      </c>
      <c r="AW91" s="38" t="s">
        <v>10</v>
      </c>
      <c r="AX91" s="38" t="s">
        <v>10</v>
      </c>
      <c r="AY91" s="38" t="s">
        <v>10</v>
      </c>
      <c r="AZ91" s="8"/>
      <c r="BA91" s="37">
        <f t="shared" si="4"/>
        <v>39</v>
      </c>
      <c r="BB91" s="37">
        <f t="shared" si="5"/>
        <v>6</v>
      </c>
      <c r="BC91" s="37">
        <f t="shared" ref="BC91:BG91" si="92">COUNTIF($G91:$AZ91,BC$1)</f>
        <v>0</v>
      </c>
      <c r="BD91" s="37">
        <f t="shared" si="92"/>
        <v>9</v>
      </c>
      <c r="BE91" s="37">
        <f t="shared" si="92"/>
        <v>0</v>
      </c>
      <c r="BF91" s="37">
        <f t="shared" si="92"/>
        <v>0</v>
      </c>
      <c r="BG91" s="37">
        <f t="shared" si="92"/>
        <v>30</v>
      </c>
    </row>
    <row r="92">
      <c r="A92" s="27">
        <v>88.0</v>
      </c>
      <c r="B92" s="25" t="s">
        <v>277</v>
      </c>
      <c r="C92" s="26" t="s">
        <v>90</v>
      </c>
      <c r="D92" s="26" t="s">
        <v>282</v>
      </c>
      <c r="E92" s="27" t="s">
        <v>76</v>
      </c>
      <c r="F92" s="126">
        <v>0.625</v>
      </c>
      <c r="G92" s="41" t="s">
        <v>7</v>
      </c>
      <c r="H92" s="41" t="s">
        <v>7</v>
      </c>
      <c r="I92" s="41" t="s">
        <v>7</v>
      </c>
      <c r="J92" s="29">
        <v>0.0</v>
      </c>
      <c r="K92" s="41" t="s">
        <v>7</v>
      </c>
      <c r="L92" s="41" t="s">
        <v>7</v>
      </c>
      <c r="M92" s="41" t="s">
        <v>7</v>
      </c>
      <c r="N92" s="41" t="s">
        <v>7</v>
      </c>
      <c r="O92" s="41" t="s">
        <v>7</v>
      </c>
      <c r="P92" s="41" t="s">
        <v>7</v>
      </c>
      <c r="Q92" s="29">
        <v>0.0</v>
      </c>
      <c r="R92" s="38" t="s">
        <v>10</v>
      </c>
      <c r="S92" s="38" t="s">
        <v>10</v>
      </c>
      <c r="T92" s="38" t="s">
        <v>10</v>
      </c>
      <c r="U92" s="38" t="s">
        <v>10</v>
      </c>
      <c r="V92" s="28" t="s">
        <v>6</v>
      </c>
      <c r="W92" s="28" t="s">
        <v>6</v>
      </c>
      <c r="X92" s="29">
        <v>0.0</v>
      </c>
      <c r="Y92" s="28" t="s">
        <v>6</v>
      </c>
      <c r="Z92" s="28" t="s">
        <v>6</v>
      </c>
      <c r="AA92" s="28" t="s">
        <v>6</v>
      </c>
      <c r="AB92" s="28" t="s">
        <v>6</v>
      </c>
      <c r="AC92" s="28" t="s">
        <v>6</v>
      </c>
      <c r="AD92" s="28" t="s">
        <v>6</v>
      </c>
      <c r="AE92" s="28" t="s">
        <v>6</v>
      </c>
      <c r="AF92" s="29">
        <v>0.0</v>
      </c>
      <c r="AG92" s="28" t="s">
        <v>6</v>
      </c>
      <c r="AH92" s="28" t="s">
        <v>6</v>
      </c>
      <c r="AI92" s="28" t="s">
        <v>6</v>
      </c>
      <c r="AJ92" s="40" t="s">
        <v>6</v>
      </c>
      <c r="AK92" s="40" t="s">
        <v>6</v>
      </c>
      <c r="AL92" s="40" t="s">
        <v>6</v>
      </c>
      <c r="AM92" s="29">
        <v>0.0</v>
      </c>
      <c r="AN92" s="40" t="s">
        <v>6</v>
      </c>
      <c r="AO92" s="40" t="s">
        <v>6</v>
      </c>
      <c r="AP92" s="40" t="s">
        <v>6</v>
      </c>
      <c r="AQ92" s="40" t="s">
        <v>6</v>
      </c>
      <c r="AR92" s="40" t="s">
        <v>6</v>
      </c>
      <c r="AS92" s="29">
        <v>0.0</v>
      </c>
      <c r="AT92" s="40" t="s">
        <v>6</v>
      </c>
      <c r="AU92" s="40" t="s">
        <v>6</v>
      </c>
      <c r="AV92" s="40" t="s">
        <v>6</v>
      </c>
      <c r="AW92" s="40" t="s">
        <v>6</v>
      </c>
      <c r="AX92" s="40" t="s">
        <v>6</v>
      </c>
      <c r="AY92" s="40" t="s">
        <v>6</v>
      </c>
      <c r="AZ92" s="8"/>
      <c r="BA92" s="37">
        <f t="shared" si="4"/>
        <v>39</v>
      </c>
      <c r="BB92" s="37">
        <f t="shared" si="5"/>
        <v>6</v>
      </c>
      <c r="BC92" s="37">
        <f t="shared" ref="BC92:BG92" si="93">COUNTIF($G92:$AZ92,BC$1)</f>
        <v>26</v>
      </c>
      <c r="BD92" s="37">
        <f t="shared" si="93"/>
        <v>9</v>
      </c>
      <c r="BE92" s="37">
        <f t="shared" si="93"/>
        <v>0</v>
      </c>
      <c r="BF92" s="37">
        <f t="shared" si="93"/>
        <v>0</v>
      </c>
      <c r="BG92" s="37">
        <f t="shared" si="93"/>
        <v>4</v>
      </c>
    </row>
    <row r="93">
      <c r="A93" s="27">
        <v>89.0</v>
      </c>
      <c r="B93" s="25" t="s">
        <v>283</v>
      </c>
      <c r="C93" s="26" t="s">
        <v>91</v>
      </c>
      <c r="D93" s="26" t="s">
        <v>284</v>
      </c>
      <c r="E93" s="27" t="s">
        <v>76</v>
      </c>
      <c r="F93" s="122">
        <v>0.25</v>
      </c>
      <c r="G93" s="41" t="s">
        <v>7</v>
      </c>
      <c r="H93" s="41" t="s">
        <v>7</v>
      </c>
      <c r="I93" s="41" t="s">
        <v>7</v>
      </c>
      <c r="J93" s="41" t="s">
        <v>7</v>
      </c>
      <c r="K93" s="29">
        <v>0.0</v>
      </c>
      <c r="L93" s="41" t="s">
        <v>7</v>
      </c>
      <c r="M93" s="41" t="s">
        <v>7</v>
      </c>
      <c r="N93" s="41" t="s">
        <v>7</v>
      </c>
      <c r="O93" s="41" t="s">
        <v>7</v>
      </c>
      <c r="P93" s="41" t="s">
        <v>7</v>
      </c>
      <c r="Q93" s="29">
        <v>0.0</v>
      </c>
      <c r="R93" s="38" t="s">
        <v>10</v>
      </c>
      <c r="S93" s="38" t="s">
        <v>10</v>
      </c>
      <c r="T93" s="38" t="s">
        <v>10</v>
      </c>
      <c r="U93" s="38" t="s">
        <v>10</v>
      </c>
      <c r="V93" s="38" t="s">
        <v>10</v>
      </c>
      <c r="W93" s="38" t="s">
        <v>10</v>
      </c>
      <c r="X93" s="38" t="s">
        <v>10</v>
      </c>
      <c r="Y93" s="29">
        <v>0.0</v>
      </c>
      <c r="Z93" s="38" t="s">
        <v>10</v>
      </c>
      <c r="AA93" s="38" t="s">
        <v>10</v>
      </c>
      <c r="AB93" s="38" t="s">
        <v>10</v>
      </c>
      <c r="AC93" s="38" t="s">
        <v>10</v>
      </c>
      <c r="AD93" s="33" t="s">
        <v>9</v>
      </c>
      <c r="AE93" s="33" t="s">
        <v>9</v>
      </c>
      <c r="AF93" s="29">
        <v>0.0</v>
      </c>
      <c r="AG93" s="33" t="s">
        <v>9</v>
      </c>
      <c r="AH93" s="33" t="s">
        <v>9</v>
      </c>
      <c r="AI93" s="33" t="s">
        <v>9</v>
      </c>
      <c r="AJ93" s="34" t="s">
        <v>9</v>
      </c>
      <c r="AK93" s="34" t="s">
        <v>9</v>
      </c>
      <c r="AL93" s="34" t="s">
        <v>9</v>
      </c>
      <c r="AM93" s="34" t="s">
        <v>9</v>
      </c>
      <c r="AN93" s="29">
        <v>0.0</v>
      </c>
      <c r="AO93" s="34" t="s">
        <v>9</v>
      </c>
      <c r="AP93" s="34" t="s">
        <v>9</v>
      </c>
      <c r="AQ93" s="34" t="s">
        <v>9</v>
      </c>
      <c r="AR93" s="34" t="s">
        <v>9</v>
      </c>
      <c r="AS93" s="34" t="s">
        <v>9</v>
      </c>
      <c r="AT93" s="34" t="s">
        <v>9</v>
      </c>
      <c r="AU93" s="29">
        <v>0.0</v>
      </c>
      <c r="AV93" s="34" t="s">
        <v>9</v>
      </c>
      <c r="AW93" s="34" t="s">
        <v>9</v>
      </c>
      <c r="AX93" s="34" t="s">
        <v>9</v>
      </c>
      <c r="AY93" s="34" t="s">
        <v>9</v>
      </c>
      <c r="AZ93" s="8"/>
      <c r="BA93" s="37">
        <f t="shared" si="4"/>
        <v>39</v>
      </c>
      <c r="BB93" s="37">
        <f t="shared" si="5"/>
        <v>6</v>
      </c>
      <c r="BC93" s="37">
        <f t="shared" ref="BC93:BG93" si="94">COUNTIF($G93:$AZ93,BC$1)</f>
        <v>0</v>
      </c>
      <c r="BD93" s="37">
        <f t="shared" si="94"/>
        <v>9</v>
      </c>
      <c r="BE93" s="37">
        <f t="shared" si="94"/>
        <v>0</v>
      </c>
      <c r="BF93" s="37">
        <f t="shared" si="94"/>
        <v>19</v>
      </c>
      <c r="BG93" s="37">
        <f t="shared" si="94"/>
        <v>11</v>
      </c>
    </row>
    <row r="94">
      <c r="A94" s="27">
        <v>90.0</v>
      </c>
      <c r="B94" s="25" t="s">
        <v>283</v>
      </c>
      <c r="C94" s="26" t="s">
        <v>111</v>
      </c>
      <c r="D94" s="26" t="s">
        <v>285</v>
      </c>
      <c r="E94" s="27" t="s">
        <v>76</v>
      </c>
      <c r="F94" s="126">
        <v>0.625</v>
      </c>
      <c r="G94" s="28" t="s">
        <v>6</v>
      </c>
      <c r="H94" s="28" t="s">
        <v>6</v>
      </c>
      <c r="I94" s="28" t="s">
        <v>6</v>
      </c>
      <c r="J94" s="28" t="s">
        <v>6</v>
      </c>
      <c r="K94" s="29">
        <v>0.0</v>
      </c>
      <c r="L94" s="30" t="s">
        <v>10</v>
      </c>
      <c r="M94" s="30" t="s">
        <v>10</v>
      </c>
      <c r="N94" s="30" t="s">
        <v>10</v>
      </c>
      <c r="O94" s="30" t="s">
        <v>10</v>
      </c>
      <c r="P94" s="30" t="s">
        <v>10</v>
      </c>
      <c r="Q94" s="29">
        <v>0.0</v>
      </c>
      <c r="R94" s="38" t="s">
        <v>10</v>
      </c>
      <c r="S94" s="38" t="s">
        <v>10</v>
      </c>
      <c r="T94" s="38" t="s">
        <v>10</v>
      </c>
      <c r="U94" s="38" t="s">
        <v>10</v>
      </c>
      <c r="V94" s="28" t="s">
        <v>6</v>
      </c>
      <c r="W94" s="28" t="s">
        <v>6</v>
      </c>
      <c r="X94" s="28" t="s">
        <v>6</v>
      </c>
      <c r="Y94" s="29">
        <v>0.0</v>
      </c>
      <c r="Z94" s="28" t="s">
        <v>6</v>
      </c>
      <c r="AA94" s="28" t="s">
        <v>6</v>
      </c>
      <c r="AB94" s="28" t="s">
        <v>6</v>
      </c>
      <c r="AC94" s="28" t="s">
        <v>6</v>
      </c>
      <c r="AD94" s="28" t="s">
        <v>6</v>
      </c>
      <c r="AE94" s="28" t="s">
        <v>6</v>
      </c>
      <c r="AF94" s="28" t="s">
        <v>6</v>
      </c>
      <c r="AG94" s="29">
        <v>0.0</v>
      </c>
      <c r="AH94" s="28" t="s">
        <v>6</v>
      </c>
      <c r="AI94" s="28" t="s">
        <v>6</v>
      </c>
      <c r="AJ94" s="40" t="s">
        <v>6</v>
      </c>
      <c r="AK94" s="40" t="s">
        <v>6</v>
      </c>
      <c r="AL94" s="29">
        <v>0.0</v>
      </c>
      <c r="AM94" s="40" t="s">
        <v>6</v>
      </c>
      <c r="AN94" s="40" t="s">
        <v>6</v>
      </c>
      <c r="AO94" s="40" t="s">
        <v>6</v>
      </c>
      <c r="AP94" s="40" t="s">
        <v>6</v>
      </c>
      <c r="AQ94" s="40" t="s">
        <v>6</v>
      </c>
      <c r="AR94" s="40" t="s">
        <v>6</v>
      </c>
      <c r="AS94" s="29">
        <v>0.0</v>
      </c>
      <c r="AT94" s="40" t="s">
        <v>6</v>
      </c>
      <c r="AU94" s="40" t="s">
        <v>6</v>
      </c>
      <c r="AV94" s="40" t="s">
        <v>6</v>
      </c>
      <c r="AW94" s="40" t="s">
        <v>6</v>
      </c>
      <c r="AX94" s="40" t="s">
        <v>6</v>
      </c>
      <c r="AY94" s="40" t="s">
        <v>6</v>
      </c>
      <c r="AZ94" s="8"/>
      <c r="BA94" s="37">
        <f t="shared" si="4"/>
        <v>39</v>
      </c>
      <c r="BB94" s="37">
        <f t="shared" si="5"/>
        <v>6</v>
      </c>
      <c r="BC94" s="37">
        <f t="shared" ref="BC94:BG94" si="95">COUNTIF($G94:$AZ94,BC$1)</f>
        <v>30</v>
      </c>
      <c r="BD94" s="37">
        <f t="shared" si="95"/>
        <v>0</v>
      </c>
      <c r="BE94" s="37">
        <f t="shared" si="95"/>
        <v>0</v>
      </c>
      <c r="BF94" s="37">
        <f t="shared" si="95"/>
        <v>0</v>
      </c>
      <c r="BG94" s="37">
        <f t="shared" si="95"/>
        <v>9</v>
      </c>
    </row>
    <row r="95">
      <c r="A95" s="27">
        <v>91.0</v>
      </c>
      <c r="B95" s="25" t="s">
        <v>283</v>
      </c>
      <c r="C95" s="26" t="s">
        <v>112</v>
      </c>
      <c r="D95" s="26" t="s">
        <v>286</v>
      </c>
      <c r="E95" s="27" t="s">
        <v>76</v>
      </c>
      <c r="F95" s="122">
        <v>0.25</v>
      </c>
      <c r="G95" s="28" t="s">
        <v>6</v>
      </c>
      <c r="H95" s="28" t="s">
        <v>6</v>
      </c>
      <c r="I95" s="28" t="s">
        <v>6</v>
      </c>
      <c r="J95" s="28" t="s">
        <v>6</v>
      </c>
      <c r="K95" s="29">
        <v>0.0</v>
      </c>
      <c r="L95" s="30" t="s">
        <v>10</v>
      </c>
      <c r="M95" s="30" t="s">
        <v>10</v>
      </c>
      <c r="N95" s="30" t="s">
        <v>10</v>
      </c>
      <c r="O95" s="30" t="s">
        <v>10</v>
      </c>
      <c r="P95" s="30" t="s">
        <v>10</v>
      </c>
      <c r="Q95" s="38" t="s">
        <v>10</v>
      </c>
      <c r="R95" s="29">
        <v>0.0</v>
      </c>
      <c r="S95" s="38" t="s">
        <v>10</v>
      </c>
      <c r="T95" s="38" t="s">
        <v>10</v>
      </c>
      <c r="U95" s="38" t="s">
        <v>10</v>
      </c>
      <c r="V95" s="38" t="s">
        <v>10</v>
      </c>
      <c r="W95" s="38" t="s">
        <v>10</v>
      </c>
      <c r="X95" s="38" t="s">
        <v>10</v>
      </c>
      <c r="Y95" s="29">
        <v>0.0</v>
      </c>
      <c r="Z95" s="38" t="s">
        <v>10</v>
      </c>
      <c r="AA95" s="38" t="s">
        <v>10</v>
      </c>
      <c r="AB95" s="38" t="s">
        <v>10</v>
      </c>
      <c r="AC95" s="38" t="s">
        <v>10</v>
      </c>
      <c r="AD95" s="33" t="s">
        <v>9</v>
      </c>
      <c r="AE95" s="33" t="s">
        <v>9</v>
      </c>
      <c r="AF95" s="33" t="s">
        <v>9</v>
      </c>
      <c r="AG95" s="29">
        <v>0.0</v>
      </c>
      <c r="AH95" s="33" t="s">
        <v>9</v>
      </c>
      <c r="AI95" s="33" t="s">
        <v>9</v>
      </c>
      <c r="AJ95" s="34" t="s">
        <v>9</v>
      </c>
      <c r="AK95" s="34" t="s">
        <v>9</v>
      </c>
      <c r="AL95" s="34" t="s">
        <v>9</v>
      </c>
      <c r="AM95" s="29">
        <v>0.0</v>
      </c>
      <c r="AN95" s="34" t="s">
        <v>9</v>
      </c>
      <c r="AO95" s="34" t="s">
        <v>9</v>
      </c>
      <c r="AP95" s="34" t="s">
        <v>9</v>
      </c>
      <c r="AQ95" s="34" t="s">
        <v>9</v>
      </c>
      <c r="AR95" s="34" t="s">
        <v>9</v>
      </c>
      <c r="AS95" s="34" t="s">
        <v>9</v>
      </c>
      <c r="AT95" s="29">
        <v>0.0</v>
      </c>
      <c r="AU95" s="34" t="s">
        <v>9</v>
      </c>
      <c r="AV95" s="34" t="s">
        <v>9</v>
      </c>
      <c r="AW95" s="34" t="s">
        <v>9</v>
      </c>
      <c r="AX95" s="34" t="s">
        <v>9</v>
      </c>
      <c r="AY95" s="34" t="s">
        <v>9</v>
      </c>
      <c r="AZ95" s="8"/>
      <c r="BA95" s="37">
        <f t="shared" si="4"/>
        <v>39</v>
      </c>
      <c r="BB95" s="37">
        <f t="shared" si="5"/>
        <v>6</v>
      </c>
      <c r="BC95" s="37">
        <f t="shared" ref="BC95:BG95" si="96">COUNTIF($G95:$AZ95,BC$1)</f>
        <v>4</v>
      </c>
      <c r="BD95" s="37">
        <f t="shared" si="96"/>
        <v>0</v>
      </c>
      <c r="BE95" s="37">
        <f t="shared" si="96"/>
        <v>0</v>
      </c>
      <c r="BF95" s="37">
        <f t="shared" si="96"/>
        <v>19</v>
      </c>
      <c r="BG95" s="37">
        <f t="shared" si="96"/>
        <v>16</v>
      </c>
    </row>
    <row r="96">
      <c r="A96" s="27">
        <v>92.0</v>
      </c>
      <c r="B96" s="25" t="s">
        <v>283</v>
      </c>
      <c r="C96" s="26" t="s">
        <v>105</v>
      </c>
      <c r="D96" s="123" t="s">
        <v>287</v>
      </c>
      <c r="E96" s="27" t="s">
        <v>76</v>
      </c>
      <c r="F96" s="126">
        <v>0.625</v>
      </c>
      <c r="G96" s="28" t="s">
        <v>6</v>
      </c>
      <c r="H96" s="28" t="s">
        <v>6</v>
      </c>
      <c r="I96" s="28" t="s">
        <v>6</v>
      </c>
      <c r="J96" s="29">
        <v>0.0</v>
      </c>
      <c r="K96" s="28" t="s">
        <v>6</v>
      </c>
      <c r="L96" s="28" t="s">
        <v>6</v>
      </c>
      <c r="M96" s="28" t="s">
        <v>6</v>
      </c>
      <c r="N96" s="28" t="s">
        <v>6</v>
      </c>
      <c r="O96" s="28" t="s">
        <v>6</v>
      </c>
      <c r="P96" s="28" t="s">
        <v>6</v>
      </c>
      <c r="Q96" s="29">
        <v>0.0</v>
      </c>
      <c r="R96" s="38" t="s">
        <v>10</v>
      </c>
      <c r="S96" s="38" t="s">
        <v>10</v>
      </c>
      <c r="T96" s="38" t="s">
        <v>10</v>
      </c>
      <c r="U96" s="38" t="s">
        <v>10</v>
      </c>
      <c r="V96" s="28" t="s">
        <v>6</v>
      </c>
      <c r="W96" s="28" t="s">
        <v>6</v>
      </c>
      <c r="X96" s="28" t="s">
        <v>6</v>
      </c>
      <c r="Y96" s="29">
        <v>0.0</v>
      </c>
      <c r="Z96" s="28" t="s">
        <v>6</v>
      </c>
      <c r="AA96" s="28" t="s">
        <v>6</v>
      </c>
      <c r="AB96" s="28" t="s">
        <v>6</v>
      </c>
      <c r="AC96" s="28" t="s">
        <v>6</v>
      </c>
      <c r="AD96" s="28" t="s">
        <v>6</v>
      </c>
      <c r="AE96" s="28" t="s">
        <v>6</v>
      </c>
      <c r="AF96" s="28" t="s">
        <v>6</v>
      </c>
      <c r="AG96" s="29">
        <v>0.0</v>
      </c>
      <c r="AH96" s="28" t="s">
        <v>6</v>
      </c>
      <c r="AI96" s="28" t="s">
        <v>6</v>
      </c>
      <c r="AJ96" s="40" t="s">
        <v>6</v>
      </c>
      <c r="AK96" s="40" t="s">
        <v>6</v>
      </c>
      <c r="AL96" s="29">
        <v>0.0</v>
      </c>
      <c r="AM96" s="40" t="s">
        <v>6</v>
      </c>
      <c r="AN96" s="40" t="s">
        <v>6</v>
      </c>
      <c r="AO96" s="40" t="s">
        <v>6</v>
      </c>
      <c r="AP96" s="40" t="s">
        <v>6</v>
      </c>
      <c r="AQ96" s="40" t="s">
        <v>6</v>
      </c>
      <c r="AR96" s="40" t="s">
        <v>6</v>
      </c>
      <c r="AS96" s="29">
        <v>0.0</v>
      </c>
      <c r="AT96" s="40" t="s">
        <v>6</v>
      </c>
      <c r="AU96" s="40" t="s">
        <v>6</v>
      </c>
      <c r="AV96" s="40" t="s">
        <v>6</v>
      </c>
      <c r="AW96" s="40" t="s">
        <v>6</v>
      </c>
      <c r="AX96" s="40" t="s">
        <v>6</v>
      </c>
      <c r="AY96" s="40" t="s">
        <v>6</v>
      </c>
      <c r="AZ96" s="8"/>
      <c r="BA96" s="37">
        <f t="shared" si="4"/>
        <v>39</v>
      </c>
      <c r="BB96" s="37">
        <f t="shared" si="5"/>
        <v>6</v>
      </c>
      <c r="BC96" s="37">
        <f t="shared" ref="BC96:BG96" si="97">COUNTIF($G96:$AZ96,BC$1)</f>
        <v>35</v>
      </c>
      <c r="BD96" s="37">
        <f t="shared" si="97"/>
        <v>0</v>
      </c>
      <c r="BE96" s="37">
        <f t="shared" si="97"/>
        <v>0</v>
      </c>
      <c r="BF96" s="37">
        <f t="shared" si="97"/>
        <v>0</v>
      </c>
      <c r="BG96" s="37">
        <f t="shared" si="97"/>
        <v>4</v>
      </c>
    </row>
    <row r="97">
      <c r="A97" s="27">
        <v>93.0</v>
      </c>
      <c r="B97" s="25" t="s">
        <v>283</v>
      </c>
      <c r="C97" s="26" t="s">
        <v>77</v>
      </c>
      <c r="D97" s="26" t="s">
        <v>288</v>
      </c>
      <c r="E97" s="27" t="s">
        <v>76</v>
      </c>
      <c r="F97" s="121">
        <v>0.375</v>
      </c>
      <c r="G97" s="38" t="s">
        <v>10</v>
      </c>
      <c r="H97" s="38" t="s">
        <v>10</v>
      </c>
      <c r="I97" s="38" t="s">
        <v>10</v>
      </c>
      <c r="J97" s="29">
        <v>0.0</v>
      </c>
      <c r="K97" s="38" t="s">
        <v>10</v>
      </c>
      <c r="L97" s="38" t="s">
        <v>10</v>
      </c>
      <c r="M97" s="38" t="s">
        <v>10</v>
      </c>
      <c r="N97" s="38" t="s">
        <v>10</v>
      </c>
      <c r="O97" s="38" t="s">
        <v>10</v>
      </c>
      <c r="P97" s="38" t="s">
        <v>10</v>
      </c>
      <c r="Q97" s="29">
        <v>0.0</v>
      </c>
      <c r="R97" s="38" t="s">
        <v>10</v>
      </c>
      <c r="S97" s="38" t="s">
        <v>10</v>
      </c>
      <c r="T97" s="38" t="s">
        <v>10</v>
      </c>
      <c r="U97" s="38" t="s">
        <v>10</v>
      </c>
      <c r="V97" s="38" t="s">
        <v>10</v>
      </c>
      <c r="W97" s="38" t="s">
        <v>10</v>
      </c>
      <c r="X97" s="38" t="s">
        <v>10</v>
      </c>
      <c r="Y97" s="29">
        <v>0.0</v>
      </c>
      <c r="Z97" s="38" t="s">
        <v>10</v>
      </c>
      <c r="AA97" s="38" t="s">
        <v>10</v>
      </c>
      <c r="AB97" s="38" t="s">
        <v>10</v>
      </c>
      <c r="AC97" s="38" t="s">
        <v>10</v>
      </c>
      <c r="AD97" s="38" t="s">
        <v>10</v>
      </c>
      <c r="AE97" s="29">
        <v>0.0</v>
      </c>
      <c r="AF97" s="38" t="s">
        <v>10</v>
      </c>
      <c r="AG97" s="38" t="s">
        <v>10</v>
      </c>
      <c r="AH97" s="38" t="s">
        <v>10</v>
      </c>
      <c r="AI97" s="38" t="s">
        <v>10</v>
      </c>
      <c r="AJ97" s="38" t="s">
        <v>10</v>
      </c>
      <c r="AK97" s="38" t="s">
        <v>10</v>
      </c>
      <c r="AL97" s="38" t="s">
        <v>10</v>
      </c>
      <c r="AM97" s="29">
        <v>0.0</v>
      </c>
      <c r="AN97" s="38" t="s">
        <v>10</v>
      </c>
      <c r="AO97" s="38" t="s">
        <v>10</v>
      </c>
      <c r="AP97" s="38" t="s">
        <v>10</v>
      </c>
      <c r="AQ97" s="38" t="s">
        <v>10</v>
      </c>
      <c r="AR97" s="38" t="s">
        <v>10</v>
      </c>
      <c r="AS97" s="29">
        <v>0.0</v>
      </c>
      <c r="AT97" s="38" t="s">
        <v>10</v>
      </c>
      <c r="AU97" s="38" t="s">
        <v>10</v>
      </c>
      <c r="AV97" s="38" t="s">
        <v>10</v>
      </c>
      <c r="AW97" s="38" t="s">
        <v>10</v>
      </c>
      <c r="AX97" s="38" t="s">
        <v>10</v>
      </c>
      <c r="AY97" s="38" t="s">
        <v>10</v>
      </c>
      <c r="AZ97" s="8"/>
      <c r="BA97" s="37">
        <f t="shared" si="4"/>
        <v>39</v>
      </c>
      <c r="BB97" s="37">
        <f t="shared" si="5"/>
        <v>6</v>
      </c>
      <c r="BC97" s="37">
        <f t="shared" ref="BC97:BG97" si="98">COUNTIF($G97:$AZ97,BC$1)</f>
        <v>0</v>
      </c>
      <c r="BD97" s="37">
        <f t="shared" si="98"/>
        <v>0</v>
      </c>
      <c r="BE97" s="37">
        <f t="shared" si="98"/>
        <v>0</v>
      </c>
      <c r="BF97" s="37">
        <f t="shared" si="98"/>
        <v>0</v>
      </c>
      <c r="BG97" s="37">
        <f t="shared" si="98"/>
        <v>39</v>
      </c>
    </row>
    <row r="98">
      <c r="A98" s="27"/>
      <c r="B98" s="25"/>
      <c r="C98" s="26" t="s">
        <v>131</v>
      </c>
      <c r="D98" s="26" t="s">
        <v>289</v>
      </c>
      <c r="E98" s="27" t="s">
        <v>76</v>
      </c>
      <c r="F98" s="27"/>
      <c r="G98" s="35" t="s">
        <v>8</v>
      </c>
      <c r="H98" s="35" t="s">
        <v>8</v>
      </c>
      <c r="I98" s="35" t="s">
        <v>8</v>
      </c>
      <c r="J98" s="35" t="s">
        <v>8</v>
      </c>
      <c r="K98" s="35" t="s">
        <v>8</v>
      </c>
      <c r="L98" s="29">
        <v>0.0</v>
      </c>
      <c r="M98" s="35" t="s">
        <v>8</v>
      </c>
      <c r="N98" s="35" t="s">
        <v>8</v>
      </c>
      <c r="O98" s="35" t="s">
        <v>8</v>
      </c>
      <c r="P98" s="35" t="s">
        <v>8</v>
      </c>
      <c r="Q98" s="35" t="s">
        <v>8</v>
      </c>
      <c r="R98" s="29">
        <v>0.0</v>
      </c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8"/>
      <c r="BA98" s="37">
        <f t="shared" si="4"/>
        <v>10</v>
      </c>
      <c r="BB98" s="37">
        <f t="shared" si="5"/>
        <v>2</v>
      </c>
      <c r="BC98" s="37">
        <f t="shared" ref="BC98:BG98" si="99">COUNTIF($G98:$AZ98,BC$1)</f>
        <v>0</v>
      </c>
      <c r="BD98" s="37">
        <f t="shared" si="99"/>
        <v>0</v>
      </c>
      <c r="BE98" s="37">
        <f t="shared" si="99"/>
        <v>10</v>
      </c>
      <c r="BF98" s="37">
        <f t="shared" si="99"/>
        <v>0</v>
      </c>
      <c r="BG98" s="37">
        <f t="shared" si="99"/>
        <v>0</v>
      </c>
    </row>
    <row r="99">
      <c r="A99" s="23"/>
      <c r="B99" s="74"/>
      <c r="C99" s="75"/>
      <c r="D99" s="75"/>
      <c r="E99" s="76"/>
      <c r="F99" s="128"/>
      <c r="G99" s="51"/>
      <c r="H99" s="51"/>
      <c r="I99" s="51"/>
      <c r="J99" s="51"/>
      <c r="K99" s="77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127"/>
      <c r="AE99" s="127"/>
      <c r="AF99" s="127"/>
      <c r="AG99" s="127"/>
      <c r="AH99" s="127"/>
      <c r="AI99" s="127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9"/>
      <c r="AX99" s="129"/>
      <c r="AY99" s="129"/>
      <c r="AZ99" s="51"/>
      <c r="BA99" s="37">
        <f t="shared" si="4"/>
        <v>0</v>
      </c>
      <c r="BB99" s="37">
        <f t="shared" si="5"/>
        <v>0</v>
      </c>
      <c r="BC99" s="37">
        <f t="shared" ref="BC99:BG99" si="100">COUNTIF($G99:$AZ99,BC$1)</f>
        <v>0</v>
      </c>
      <c r="BD99" s="37">
        <f t="shared" si="100"/>
        <v>0</v>
      </c>
      <c r="BE99" s="37">
        <f t="shared" si="100"/>
        <v>0</v>
      </c>
      <c r="BF99" s="37">
        <f t="shared" si="100"/>
        <v>0</v>
      </c>
      <c r="BG99" s="37">
        <f t="shared" si="100"/>
        <v>0</v>
      </c>
    </row>
    <row r="100">
      <c r="A100" s="72"/>
      <c r="B100" s="79"/>
      <c r="C100" s="80"/>
      <c r="D100" s="80"/>
      <c r="E100" s="78"/>
      <c r="F100" s="78"/>
      <c r="G100" s="130"/>
      <c r="H100" s="130"/>
      <c r="I100" s="130"/>
      <c r="J100" s="130"/>
      <c r="K100" s="77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82"/>
      <c r="AE100" s="82"/>
      <c r="AF100" s="82"/>
      <c r="AG100" s="82"/>
      <c r="AH100" s="82"/>
      <c r="AI100" s="82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0"/>
      <c r="BA100" s="37">
        <f t="shared" si="4"/>
        <v>0</v>
      </c>
      <c r="BB100" s="37">
        <f t="shared" si="5"/>
        <v>0</v>
      </c>
      <c r="BC100" s="37">
        <f t="shared" ref="BC100:BG100" si="101">COUNTIF($G100:$AZ100,BC$1)</f>
        <v>0</v>
      </c>
      <c r="BD100" s="37">
        <f t="shared" si="101"/>
        <v>0</v>
      </c>
      <c r="BE100" s="37">
        <f t="shared" si="101"/>
        <v>0</v>
      </c>
      <c r="BF100" s="37">
        <f t="shared" si="101"/>
        <v>0</v>
      </c>
      <c r="BG100" s="37">
        <f t="shared" si="101"/>
        <v>0</v>
      </c>
    </row>
    <row r="101">
      <c r="A101" s="27">
        <v>94.0</v>
      </c>
      <c r="B101" s="25" t="s">
        <v>290</v>
      </c>
      <c r="C101" s="26" t="s">
        <v>113</v>
      </c>
      <c r="D101" s="26" t="s">
        <v>291</v>
      </c>
      <c r="E101" s="27" t="s">
        <v>80</v>
      </c>
      <c r="F101" s="121">
        <v>0.0</v>
      </c>
      <c r="G101" s="28" t="s">
        <v>6</v>
      </c>
      <c r="H101" s="28" t="s">
        <v>6</v>
      </c>
      <c r="I101" s="28" t="s">
        <v>6</v>
      </c>
      <c r="J101" s="29">
        <v>0.0</v>
      </c>
      <c r="K101" s="30" t="s">
        <v>10</v>
      </c>
      <c r="L101" s="30" t="s">
        <v>10</v>
      </c>
      <c r="M101" s="30" t="s">
        <v>10</v>
      </c>
      <c r="N101" s="30" t="s">
        <v>10</v>
      </c>
      <c r="O101" s="30" t="s">
        <v>10</v>
      </c>
      <c r="P101" s="30" t="s">
        <v>10</v>
      </c>
      <c r="Q101" s="30" t="s">
        <v>10</v>
      </c>
      <c r="R101" s="29">
        <v>0.0</v>
      </c>
      <c r="S101" s="33" t="s">
        <v>9</v>
      </c>
      <c r="T101" s="33" t="s">
        <v>9</v>
      </c>
      <c r="U101" s="33" t="s">
        <v>9</v>
      </c>
      <c r="V101" s="33" t="s">
        <v>9</v>
      </c>
      <c r="W101" s="33" t="s">
        <v>9</v>
      </c>
      <c r="X101" s="33" t="s">
        <v>9</v>
      </c>
      <c r="Y101" s="33" t="s">
        <v>9</v>
      </c>
      <c r="Z101" s="29">
        <v>0.0</v>
      </c>
      <c r="AA101" s="33" t="s">
        <v>9</v>
      </c>
      <c r="AB101" s="33" t="s">
        <v>9</v>
      </c>
      <c r="AC101" s="33" t="s">
        <v>9</v>
      </c>
      <c r="AD101" s="33" t="s">
        <v>9</v>
      </c>
      <c r="AE101" s="33" t="s">
        <v>9</v>
      </c>
      <c r="AF101" s="29">
        <v>0.0</v>
      </c>
      <c r="AG101" s="33" t="s">
        <v>9</v>
      </c>
      <c r="AH101" s="33" t="s">
        <v>9</v>
      </c>
      <c r="AI101" s="33" t="s">
        <v>9</v>
      </c>
      <c r="AJ101" s="34" t="s">
        <v>9</v>
      </c>
      <c r="AK101" s="34" t="s">
        <v>9</v>
      </c>
      <c r="AL101" s="34" t="s">
        <v>9</v>
      </c>
      <c r="AM101" s="29">
        <v>0.0</v>
      </c>
      <c r="AN101" s="34" t="s">
        <v>9</v>
      </c>
      <c r="AO101" s="34" t="s">
        <v>9</v>
      </c>
      <c r="AP101" s="34" t="s">
        <v>9</v>
      </c>
      <c r="AQ101" s="34" t="s">
        <v>9</v>
      </c>
      <c r="AR101" s="34" t="s">
        <v>9</v>
      </c>
      <c r="AS101" s="34" t="s">
        <v>9</v>
      </c>
      <c r="AT101" s="29">
        <v>0.0</v>
      </c>
      <c r="AU101" s="34" t="s">
        <v>9</v>
      </c>
      <c r="AV101" s="34" t="s">
        <v>9</v>
      </c>
      <c r="AW101" s="34" t="s">
        <v>9</v>
      </c>
      <c r="AX101" s="34" t="s">
        <v>9</v>
      </c>
      <c r="AY101" s="34" t="s">
        <v>9</v>
      </c>
      <c r="AZ101" s="8"/>
      <c r="BA101" s="37">
        <f t="shared" si="4"/>
        <v>39</v>
      </c>
      <c r="BB101" s="37">
        <f t="shared" si="5"/>
        <v>6</v>
      </c>
      <c r="BC101" s="37">
        <f t="shared" ref="BC101:BG101" si="102">COUNTIF($G101:$AZ101,BC$1)</f>
        <v>3</v>
      </c>
      <c r="BD101" s="37">
        <f t="shared" si="102"/>
        <v>0</v>
      </c>
      <c r="BE101" s="37">
        <f t="shared" si="102"/>
        <v>0</v>
      </c>
      <c r="BF101" s="37">
        <f t="shared" si="102"/>
        <v>29</v>
      </c>
      <c r="BG101" s="37">
        <f t="shared" si="102"/>
        <v>7</v>
      </c>
    </row>
    <row r="102">
      <c r="A102" s="27">
        <v>95.0</v>
      </c>
      <c r="B102" s="25" t="s">
        <v>292</v>
      </c>
      <c r="C102" s="26" t="s">
        <v>118</v>
      </c>
      <c r="D102" s="26" t="s">
        <v>293</v>
      </c>
      <c r="E102" s="27" t="s">
        <v>80</v>
      </c>
      <c r="F102" s="121">
        <v>0.0</v>
      </c>
      <c r="G102" s="30" t="s">
        <v>10</v>
      </c>
      <c r="H102" s="30" t="s">
        <v>10</v>
      </c>
      <c r="I102" s="30" t="s">
        <v>10</v>
      </c>
      <c r="J102" s="30" t="s">
        <v>10</v>
      </c>
      <c r="K102" s="29">
        <v>0.0</v>
      </c>
      <c r="L102" s="33" t="s">
        <v>9</v>
      </c>
      <c r="M102" s="33" t="s">
        <v>9</v>
      </c>
      <c r="N102" s="33" t="s">
        <v>9</v>
      </c>
      <c r="O102" s="33" t="s">
        <v>9</v>
      </c>
      <c r="P102" s="33" t="s">
        <v>9</v>
      </c>
      <c r="Q102" s="29">
        <v>0.0</v>
      </c>
      <c r="R102" s="33" t="s">
        <v>9</v>
      </c>
      <c r="S102" s="33" t="s">
        <v>9</v>
      </c>
      <c r="T102" s="33" t="s">
        <v>9</v>
      </c>
      <c r="U102" s="33" t="s">
        <v>9</v>
      </c>
      <c r="V102" s="33" t="s">
        <v>9</v>
      </c>
      <c r="W102" s="33" t="s">
        <v>9</v>
      </c>
      <c r="X102" s="33" t="s">
        <v>9</v>
      </c>
      <c r="Y102" s="29">
        <v>0.0</v>
      </c>
      <c r="Z102" s="33" t="s">
        <v>9</v>
      </c>
      <c r="AA102" s="33" t="s">
        <v>9</v>
      </c>
      <c r="AB102" s="33" t="s">
        <v>9</v>
      </c>
      <c r="AC102" s="33" t="s">
        <v>9</v>
      </c>
      <c r="AD102" s="33" t="s">
        <v>9</v>
      </c>
      <c r="AE102" s="33" t="s">
        <v>9</v>
      </c>
      <c r="AF102" s="29">
        <v>0.0</v>
      </c>
      <c r="AG102" s="33" t="s">
        <v>9</v>
      </c>
      <c r="AH102" s="33" t="s">
        <v>9</v>
      </c>
      <c r="AI102" s="33" t="s">
        <v>9</v>
      </c>
      <c r="AJ102" s="34" t="s">
        <v>9</v>
      </c>
      <c r="AK102" s="34" t="s">
        <v>9</v>
      </c>
      <c r="AL102" s="34" t="s">
        <v>9</v>
      </c>
      <c r="AM102" s="34" t="s">
        <v>9</v>
      </c>
      <c r="AN102" s="29">
        <v>0.0</v>
      </c>
      <c r="AO102" s="34" t="s">
        <v>9</v>
      </c>
      <c r="AP102" s="34" t="s">
        <v>9</v>
      </c>
      <c r="AQ102" s="34" t="s">
        <v>9</v>
      </c>
      <c r="AR102" s="34" t="s">
        <v>9</v>
      </c>
      <c r="AS102" s="34" t="s">
        <v>9</v>
      </c>
      <c r="AT102" s="34" t="s">
        <v>9</v>
      </c>
      <c r="AU102" s="29">
        <v>0.0</v>
      </c>
      <c r="AV102" s="34" t="s">
        <v>9</v>
      </c>
      <c r="AW102" s="34" t="s">
        <v>9</v>
      </c>
      <c r="AX102" s="34" t="s">
        <v>9</v>
      </c>
      <c r="AY102" s="34" t="s">
        <v>9</v>
      </c>
      <c r="AZ102" s="8"/>
      <c r="BA102" s="37">
        <f t="shared" si="4"/>
        <v>39</v>
      </c>
      <c r="BB102" s="37">
        <f t="shared" si="5"/>
        <v>6</v>
      </c>
      <c r="BC102" s="37">
        <f t="shared" ref="BC102:BG102" si="103">COUNTIF($G102:$AZ102,BC$1)</f>
        <v>0</v>
      </c>
      <c r="BD102" s="37">
        <f t="shared" si="103"/>
        <v>0</v>
      </c>
      <c r="BE102" s="37">
        <f t="shared" si="103"/>
        <v>0</v>
      </c>
      <c r="BF102" s="37">
        <f t="shared" si="103"/>
        <v>35</v>
      </c>
      <c r="BG102" s="37">
        <f t="shared" si="103"/>
        <v>4</v>
      </c>
    </row>
    <row r="103">
      <c r="A103" s="27">
        <v>96.0</v>
      </c>
      <c r="B103" s="25" t="s">
        <v>294</v>
      </c>
      <c r="C103" s="26" t="s">
        <v>123</v>
      </c>
      <c r="D103" s="26" t="s">
        <v>295</v>
      </c>
      <c r="E103" s="27" t="s">
        <v>80</v>
      </c>
      <c r="F103" s="121">
        <v>0.625</v>
      </c>
      <c r="G103" s="33" t="s">
        <v>9</v>
      </c>
      <c r="H103" s="33" t="s">
        <v>9</v>
      </c>
      <c r="I103" s="33" t="s">
        <v>9</v>
      </c>
      <c r="J103" s="29">
        <v>0.0</v>
      </c>
      <c r="K103" s="33" t="s">
        <v>9</v>
      </c>
      <c r="L103" s="33" t="s">
        <v>9</v>
      </c>
      <c r="M103" s="33" t="s">
        <v>9</v>
      </c>
      <c r="N103" s="33" t="s">
        <v>9</v>
      </c>
      <c r="O103" s="33" t="s">
        <v>9</v>
      </c>
      <c r="P103" s="33" t="s">
        <v>9</v>
      </c>
      <c r="Q103" s="33" t="s">
        <v>9</v>
      </c>
      <c r="R103" s="29">
        <v>0.0</v>
      </c>
      <c r="S103" s="28" t="s">
        <v>6</v>
      </c>
      <c r="T103" s="28" t="s">
        <v>6</v>
      </c>
      <c r="U103" s="28" t="s">
        <v>6</v>
      </c>
      <c r="V103" s="28" t="s">
        <v>6</v>
      </c>
      <c r="W103" s="28" t="s">
        <v>6</v>
      </c>
      <c r="X103" s="29">
        <v>0.0</v>
      </c>
      <c r="Y103" s="28" t="s">
        <v>6</v>
      </c>
      <c r="Z103" s="28" t="s">
        <v>6</v>
      </c>
      <c r="AA103" s="28" t="s">
        <v>6</v>
      </c>
      <c r="AB103" s="28" t="s">
        <v>6</v>
      </c>
      <c r="AC103" s="28" t="s">
        <v>6</v>
      </c>
      <c r="AD103" s="28" t="s">
        <v>6</v>
      </c>
      <c r="AE103" s="28" t="s">
        <v>6</v>
      </c>
      <c r="AF103" s="29">
        <v>0.0</v>
      </c>
      <c r="AG103" s="28" t="s">
        <v>6</v>
      </c>
      <c r="AH103" s="28" t="s">
        <v>6</v>
      </c>
      <c r="AI103" s="28" t="s">
        <v>6</v>
      </c>
      <c r="AJ103" s="40" t="s">
        <v>6</v>
      </c>
      <c r="AK103" s="40" t="s">
        <v>6</v>
      </c>
      <c r="AL103" s="40" t="s">
        <v>6</v>
      </c>
      <c r="AM103" s="29">
        <v>0.0</v>
      </c>
      <c r="AN103" s="40" t="s">
        <v>6</v>
      </c>
      <c r="AO103" s="40" t="s">
        <v>6</v>
      </c>
      <c r="AP103" s="40" t="s">
        <v>6</v>
      </c>
      <c r="AQ103" s="40" t="s">
        <v>6</v>
      </c>
      <c r="AR103" s="40" t="s">
        <v>6</v>
      </c>
      <c r="AS103" s="29">
        <v>0.0</v>
      </c>
      <c r="AT103" s="40" t="s">
        <v>6</v>
      </c>
      <c r="AU103" s="40" t="s">
        <v>6</v>
      </c>
      <c r="AV103" s="40" t="s">
        <v>6</v>
      </c>
      <c r="AW103" s="40" t="s">
        <v>6</v>
      </c>
      <c r="AX103" s="40" t="s">
        <v>6</v>
      </c>
      <c r="AY103" s="40" t="s">
        <v>6</v>
      </c>
      <c r="AZ103" s="8"/>
      <c r="BA103" s="37">
        <f t="shared" si="4"/>
        <v>39</v>
      </c>
      <c r="BB103" s="37">
        <f t="shared" si="5"/>
        <v>6</v>
      </c>
      <c r="BC103" s="37">
        <f t="shared" ref="BC103:BG103" si="104">COUNTIF($G103:$AZ103,BC$1)</f>
        <v>29</v>
      </c>
      <c r="BD103" s="37">
        <f t="shared" si="104"/>
        <v>0</v>
      </c>
      <c r="BE103" s="37">
        <f t="shared" si="104"/>
        <v>0</v>
      </c>
      <c r="BF103" s="37">
        <f t="shared" si="104"/>
        <v>10</v>
      </c>
      <c r="BG103" s="37">
        <f t="shared" si="104"/>
        <v>0</v>
      </c>
    </row>
    <row r="104">
      <c r="A104" s="27">
        <v>97.0</v>
      </c>
      <c r="B104" s="25" t="s">
        <v>296</v>
      </c>
      <c r="C104" s="26" t="s">
        <v>92</v>
      </c>
      <c r="D104" s="26" t="s">
        <v>297</v>
      </c>
      <c r="E104" s="27" t="s">
        <v>80</v>
      </c>
      <c r="F104" s="121">
        <v>0.625</v>
      </c>
      <c r="G104" s="41" t="s">
        <v>7</v>
      </c>
      <c r="H104" s="41" t="s">
        <v>7</v>
      </c>
      <c r="I104" s="41" t="s">
        <v>7</v>
      </c>
      <c r="J104" s="29">
        <v>0.0</v>
      </c>
      <c r="K104" s="41" t="s">
        <v>7</v>
      </c>
      <c r="L104" s="41" t="s">
        <v>7</v>
      </c>
      <c r="M104" s="41" t="s">
        <v>7</v>
      </c>
      <c r="N104" s="41" t="s">
        <v>7</v>
      </c>
      <c r="O104" s="41" t="s">
        <v>7</v>
      </c>
      <c r="P104" s="41" t="s">
        <v>7</v>
      </c>
      <c r="Q104" s="29">
        <v>0.0</v>
      </c>
      <c r="R104" s="28" t="s">
        <v>6</v>
      </c>
      <c r="S104" s="28" t="s">
        <v>6</v>
      </c>
      <c r="T104" s="28" t="s">
        <v>6</v>
      </c>
      <c r="U104" s="28" t="s">
        <v>6</v>
      </c>
      <c r="V104" s="28" t="s">
        <v>6</v>
      </c>
      <c r="W104" s="28" t="s">
        <v>6</v>
      </c>
      <c r="X104" s="28" t="s">
        <v>6</v>
      </c>
      <c r="Y104" s="29">
        <v>0.0</v>
      </c>
      <c r="Z104" s="28" t="s">
        <v>6</v>
      </c>
      <c r="AA104" s="28" t="s">
        <v>6</v>
      </c>
      <c r="AB104" s="28" t="s">
        <v>6</v>
      </c>
      <c r="AC104" s="28" t="s">
        <v>6</v>
      </c>
      <c r="AD104" s="28" t="s">
        <v>6</v>
      </c>
      <c r="AE104" s="29">
        <v>0.0</v>
      </c>
      <c r="AF104" s="28" t="s">
        <v>6</v>
      </c>
      <c r="AG104" s="28" t="s">
        <v>6</v>
      </c>
      <c r="AH104" s="28" t="s">
        <v>6</v>
      </c>
      <c r="AI104" s="28" t="s">
        <v>6</v>
      </c>
      <c r="AJ104" s="40" t="s">
        <v>6</v>
      </c>
      <c r="AK104" s="40" t="s">
        <v>6</v>
      </c>
      <c r="AL104" s="40" t="s">
        <v>6</v>
      </c>
      <c r="AM104" s="29">
        <v>0.0</v>
      </c>
      <c r="AN104" s="40" t="s">
        <v>6</v>
      </c>
      <c r="AO104" s="40" t="s">
        <v>6</v>
      </c>
      <c r="AP104" s="40" t="s">
        <v>6</v>
      </c>
      <c r="AQ104" s="40" t="s">
        <v>6</v>
      </c>
      <c r="AR104" s="40" t="s">
        <v>6</v>
      </c>
      <c r="AS104" s="40" t="s">
        <v>6</v>
      </c>
      <c r="AT104" s="29">
        <v>0.0</v>
      </c>
      <c r="AU104" s="40" t="s">
        <v>6</v>
      </c>
      <c r="AV104" s="40" t="s">
        <v>6</v>
      </c>
      <c r="AW104" s="40" t="s">
        <v>6</v>
      </c>
      <c r="AX104" s="40" t="s">
        <v>6</v>
      </c>
      <c r="AY104" s="40" t="s">
        <v>6</v>
      </c>
      <c r="AZ104" s="8"/>
      <c r="BA104" s="37">
        <f t="shared" si="4"/>
        <v>39</v>
      </c>
      <c r="BB104" s="37">
        <f t="shared" si="5"/>
        <v>6</v>
      </c>
      <c r="BC104" s="37">
        <f t="shared" ref="BC104:BG104" si="105">COUNTIF($G104:$AZ104,BC$1)</f>
        <v>30</v>
      </c>
      <c r="BD104" s="37">
        <f t="shared" si="105"/>
        <v>9</v>
      </c>
      <c r="BE104" s="37">
        <f t="shared" si="105"/>
        <v>0</v>
      </c>
      <c r="BF104" s="37">
        <f t="shared" si="105"/>
        <v>0</v>
      </c>
      <c r="BG104" s="37">
        <f t="shared" si="105"/>
        <v>0</v>
      </c>
    </row>
    <row r="105">
      <c r="A105" s="27">
        <v>98.0</v>
      </c>
      <c r="B105" s="25" t="s">
        <v>298</v>
      </c>
      <c r="C105" s="26" t="s">
        <v>79</v>
      </c>
      <c r="D105" s="26" t="s">
        <v>299</v>
      </c>
      <c r="E105" s="27" t="s">
        <v>80</v>
      </c>
      <c r="F105" s="122">
        <v>0.25</v>
      </c>
      <c r="G105" s="39" t="s">
        <v>8</v>
      </c>
      <c r="H105" s="39" t="s">
        <v>8</v>
      </c>
      <c r="I105" s="39" t="s">
        <v>8</v>
      </c>
      <c r="J105" s="29">
        <v>0.0</v>
      </c>
      <c r="K105" s="39" t="s">
        <v>8</v>
      </c>
      <c r="L105" s="39" t="s">
        <v>8</v>
      </c>
      <c r="M105" s="39" t="s">
        <v>8</v>
      </c>
      <c r="N105" s="39" t="s">
        <v>8</v>
      </c>
      <c r="O105" s="39" t="s">
        <v>8</v>
      </c>
      <c r="P105" s="39" t="s">
        <v>8</v>
      </c>
      <c r="Q105" s="39" t="s">
        <v>8</v>
      </c>
      <c r="R105" s="29">
        <v>0.0</v>
      </c>
      <c r="S105" s="38" t="s">
        <v>10</v>
      </c>
      <c r="T105" s="38" t="s">
        <v>10</v>
      </c>
      <c r="U105" s="38" t="s">
        <v>10</v>
      </c>
      <c r="V105" s="38" t="s">
        <v>10</v>
      </c>
      <c r="W105" s="38" t="s">
        <v>10</v>
      </c>
      <c r="X105" s="29">
        <v>0.0</v>
      </c>
      <c r="Y105" s="38" t="s">
        <v>10</v>
      </c>
      <c r="Z105" s="38" t="s">
        <v>10</v>
      </c>
      <c r="AA105" s="38" t="s">
        <v>10</v>
      </c>
      <c r="AB105" s="38" t="s">
        <v>10</v>
      </c>
      <c r="AC105" s="38" t="s">
        <v>10</v>
      </c>
      <c r="AD105" s="38" t="s">
        <v>10</v>
      </c>
      <c r="AE105" s="29">
        <v>0.0</v>
      </c>
      <c r="AF105" s="38" t="s">
        <v>10</v>
      </c>
      <c r="AG105" s="38" t="s">
        <v>10</v>
      </c>
      <c r="AH105" s="38" t="s">
        <v>10</v>
      </c>
      <c r="AI105" s="38" t="s">
        <v>10</v>
      </c>
      <c r="AJ105" s="38" t="s">
        <v>10</v>
      </c>
      <c r="AK105" s="38" t="s">
        <v>10</v>
      </c>
      <c r="AL105" s="29">
        <v>0.0</v>
      </c>
      <c r="AM105" s="38" t="s">
        <v>10</v>
      </c>
      <c r="AN105" s="38" t="s">
        <v>10</v>
      </c>
      <c r="AO105" s="38" t="s">
        <v>10</v>
      </c>
      <c r="AP105" s="38" t="s">
        <v>10</v>
      </c>
      <c r="AQ105" s="38" t="s">
        <v>10</v>
      </c>
      <c r="AR105" s="38" t="s">
        <v>10</v>
      </c>
      <c r="AS105" s="29">
        <v>0.0</v>
      </c>
      <c r="AT105" s="38" t="s">
        <v>10</v>
      </c>
      <c r="AU105" s="38" t="s">
        <v>10</v>
      </c>
      <c r="AV105" s="38" t="s">
        <v>10</v>
      </c>
      <c r="AW105" s="38" t="s">
        <v>10</v>
      </c>
      <c r="AX105" s="38" t="s">
        <v>10</v>
      </c>
      <c r="AY105" s="38" t="s">
        <v>10</v>
      </c>
      <c r="AZ105" s="8"/>
      <c r="BA105" s="37">
        <f t="shared" si="4"/>
        <v>39</v>
      </c>
      <c r="BB105" s="37">
        <f t="shared" si="5"/>
        <v>6</v>
      </c>
      <c r="BC105" s="37">
        <f t="shared" ref="BC105:BG105" si="106">COUNTIF($G105:$AZ105,BC$1)</f>
        <v>0</v>
      </c>
      <c r="BD105" s="37">
        <f t="shared" si="106"/>
        <v>0</v>
      </c>
      <c r="BE105" s="37">
        <f t="shared" si="106"/>
        <v>10</v>
      </c>
      <c r="BF105" s="37">
        <f t="shared" si="106"/>
        <v>0</v>
      </c>
      <c r="BG105" s="37">
        <f t="shared" si="106"/>
        <v>29</v>
      </c>
    </row>
    <row r="106">
      <c r="A106" s="27">
        <v>99.0</v>
      </c>
      <c r="B106" s="25" t="s">
        <v>300</v>
      </c>
      <c r="C106" s="26" t="s">
        <v>103</v>
      </c>
      <c r="D106" s="26" t="s">
        <v>301</v>
      </c>
      <c r="E106" s="27" t="s">
        <v>80</v>
      </c>
      <c r="F106" s="121">
        <v>0.375</v>
      </c>
      <c r="G106" s="41" t="s">
        <v>7</v>
      </c>
      <c r="H106" s="41" t="s">
        <v>7</v>
      </c>
      <c r="I106" s="41" t="s">
        <v>7</v>
      </c>
      <c r="J106" s="41" t="s">
        <v>7</v>
      </c>
      <c r="K106" s="29">
        <v>0.0</v>
      </c>
      <c r="L106" s="28" t="s">
        <v>6</v>
      </c>
      <c r="M106" s="28" t="s">
        <v>6</v>
      </c>
      <c r="N106" s="28" t="s">
        <v>6</v>
      </c>
      <c r="O106" s="28" t="s">
        <v>6</v>
      </c>
      <c r="P106" s="28" t="s">
        <v>6</v>
      </c>
      <c r="Q106" s="28" t="s">
        <v>6</v>
      </c>
      <c r="R106" s="29">
        <v>0.0</v>
      </c>
      <c r="S106" s="38" t="s">
        <v>10</v>
      </c>
      <c r="T106" s="38" t="s">
        <v>10</v>
      </c>
      <c r="U106" s="38" t="s">
        <v>10</v>
      </c>
      <c r="V106" s="38" t="s">
        <v>10</v>
      </c>
      <c r="W106" s="38" t="s">
        <v>10</v>
      </c>
      <c r="X106" s="29">
        <v>0.0</v>
      </c>
      <c r="Y106" s="38" t="s">
        <v>10</v>
      </c>
      <c r="Z106" s="38" t="s">
        <v>10</v>
      </c>
      <c r="AA106" s="38" t="s">
        <v>10</v>
      </c>
      <c r="AB106" s="38" t="s">
        <v>10</v>
      </c>
      <c r="AC106" s="38" t="s">
        <v>10</v>
      </c>
      <c r="AD106" s="33" t="s">
        <v>9</v>
      </c>
      <c r="AE106" s="33" t="s">
        <v>9</v>
      </c>
      <c r="AF106" s="33" t="s">
        <v>9</v>
      </c>
      <c r="AG106" s="29">
        <v>0.0</v>
      </c>
      <c r="AH106" s="33" t="s">
        <v>9</v>
      </c>
      <c r="AI106" s="33" t="s">
        <v>9</v>
      </c>
      <c r="AJ106" s="34" t="s">
        <v>9</v>
      </c>
      <c r="AK106" s="34" t="s">
        <v>9</v>
      </c>
      <c r="AL106" s="34" t="s">
        <v>9</v>
      </c>
      <c r="AM106" s="34" t="s">
        <v>9</v>
      </c>
      <c r="AN106" s="29">
        <v>0.0</v>
      </c>
      <c r="AO106" s="34" t="s">
        <v>9</v>
      </c>
      <c r="AP106" s="34" t="s">
        <v>9</v>
      </c>
      <c r="AQ106" s="34" t="s">
        <v>9</v>
      </c>
      <c r="AR106" s="34" t="s">
        <v>9</v>
      </c>
      <c r="AS106" s="34" t="s">
        <v>9</v>
      </c>
      <c r="AT106" s="34" t="s">
        <v>9</v>
      </c>
      <c r="AU106" s="29">
        <v>0.0</v>
      </c>
      <c r="AV106" s="34" t="s">
        <v>9</v>
      </c>
      <c r="AW106" s="34" t="s">
        <v>9</v>
      </c>
      <c r="AX106" s="34" t="s">
        <v>9</v>
      </c>
      <c r="AY106" s="34" t="s">
        <v>9</v>
      </c>
      <c r="AZ106" s="8"/>
      <c r="BA106" s="37">
        <f t="shared" si="4"/>
        <v>39</v>
      </c>
      <c r="BB106" s="37">
        <f t="shared" si="5"/>
        <v>6</v>
      </c>
      <c r="BC106" s="37">
        <f t="shared" ref="BC106:BG106" si="107">COUNTIF($G106:$AZ106,BC$1)</f>
        <v>6</v>
      </c>
      <c r="BD106" s="37">
        <f t="shared" si="107"/>
        <v>4</v>
      </c>
      <c r="BE106" s="37">
        <f t="shared" si="107"/>
        <v>0</v>
      </c>
      <c r="BF106" s="37">
        <f t="shared" si="107"/>
        <v>19</v>
      </c>
      <c r="BG106" s="37">
        <f t="shared" si="107"/>
        <v>10</v>
      </c>
    </row>
    <row r="107">
      <c r="A107" s="27">
        <v>100.0</v>
      </c>
      <c r="B107" s="25" t="s">
        <v>302</v>
      </c>
      <c r="C107" s="26" t="s">
        <v>128</v>
      </c>
      <c r="D107" s="26" t="s">
        <v>303</v>
      </c>
      <c r="E107" s="27" t="s">
        <v>80</v>
      </c>
      <c r="F107" s="122">
        <v>0.25</v>
      </c>
      <c r="G107" s="33" t="s">
        <v>9</v>
      </c>
      <c r="H107" s="33" t="s">
        <v>9</v>
      </c>
      <c r="I107" s="33" t="s">
        <v>9</v>
      </c>
      <c r="J107" s="33" t="s">
        <v>9</v>
      </c>
      <c r="K107" s="29">
        <v>0.0</v>
      </c>
      <c r="L107" s="35" t="s">
        <v>8</v>
      </c>
      <c r="M107" s="35" t="s">
        <v>8</v>
      </c>
      <c r="N107" s="35" t="s">
        <v>8</v>
      </c>
      <c r="O107" s="35" t="s">
        <v>8</v>
      </c>
      <c r="P107" s="35" t="s">
        <v>8</v>
      </c>
      <c r="Q107" s="35" t="s">
        <v>8</v>
      </c>
      <c r="R107" s="29">
        <v>0.0</v>
      </c>
      <c r="S107" s="38" t="s">
        <v>10</v>
      </c>
      <c r="T107" s="38" t="s">
        <v>10</v>
      </c>
      <c r="U107" s="38" t="s">
        <v>10</v>
      </c>
      <c r="V107" s="38" t="s">
        <v>10</v>
      </c>
      <c r="W107" s="38" t="s">
        <v>10</v>
      </c>
      <c r="X107" s="38" t="s">
        <v>10</v>
      </c>
      <c r="Y107" s="29">
        <v>0.0</v>
      </c>
      <c r="Z107" s="38" t="s">
        <v>10</v>
      </c>
      <c r="AA107" s="38" t="s">
        <v>10</v>
      </c>
      <c r="AB107" s="38" t="s">
        <v>10</v>
      </c>
      <c r="AC107" s="38" t="s">
        <v>10</v>
      </c>
      <c r="AD107" s="33" t="s">
        <v>9</v>
      </c>
      <c r="AE107" s="29">
        <v>0.0</v>
      </c>
      <c r="AF107" s="33" t="s">
        <v>9</v>
      </c>
      <c r="AG107" s="33" t="s">
        <v>9</v>
      </c>
      <c r="AH107" s="33" t="s">
        <v>9</v>
      </c>
      <c r="AI107" s="33" t="s">
        <v>9</v>
      </c>
      <c r="AJ107" s="34" t="s">
        <v>9</v>
      </c>
      <c r="AK107" s="34" t="s">
        <v>9</v>
      </c>
      <c r="AL107" s="34" t="s">
        <v>9</v>
      </c>
      <c r="AM107" s="29">
        <v>0.0</v>
      </c>
      <c r="AN107" s="34" t="s">
        <v>9</v>
      </c>
      <c r="AO107" s="34" t="s">
        <v>9</v>
      </c>
      <c r="AP107" s="34" t="s">
        <v>9</v>
      </c>
      <c r="AQ107" s="34" t="s">
        <v>9</v>
      </c>
      <c r="AR107" s="34" t="s">
        <v>9</v>
      </c>
      <c r="AS107" s="34" t="s">
        <v>9</v>
      </c>
      <c r="AT107" s="29">
        <v>0.0</v>
      </c>
      <c r="AU107" s="34" t="s">
        <v>9</v>
      </c>
      <c r="AV107" s="34" t="s">
        <v>9</v>
      </c>
      <c r="AW107" s="34" t="s">
        <v>9</v>
      </c>
      <c r="AX107" s="34" t="s">
        <v>9</v>
      </c>
      <c r="AY107" s="34" t="s">
        <v>9</v>
      </c>
      <c r="AZ107" s="8"/>
      <c r="BA107" s="37">
        <f t="shared" si="4"/>
        <v>39</v>
      </c>
      <c r="BB107" s="37">
        <f t="shared" si="5"/>
        <v>6</v>
      </c>
      <c r="BC107" s="37">
        <f t="shared" ref="BC107:BG107" si="108">COUNTIF($G107:$AZ107,BC$1)</f>
        <v>0</v>
      </c>
      <c r="BD107" s="37">
        <f t="shared" si="108"/>
        <v>0</v>
      </c>
      <c r="BE107" s="37">
        <f t="shared" si="108"/>
        <v>6</v>
      </c>
      <c r="BF107" s="37">
        <f t="shared" si="108"/>
        <v>23</v>
      </c>
      <c r="BG107" s="37">
        <f t="shared" si="108"/>
        <v>10</v>
      </c>
    </row>
    <row r="108">
      <c r="A108" s="27">
        <v>101.0</v>
      </c>
      <c r="B108" s="25" t="s">
        <v>304</v>
      </c>
      <c r="C108" s="26" t="s">
        <v>98</v>
      </c>
      <c r="D108" s="26" t="s">
        <v>305</v>
      </c>
      <c r="E108" s="27" t="s">
        <v>80</v>
      </c>
      <c r="F108" s="121">
        <v>0.375</v>
      </c>
      <c r="G108" s="41" t="s">
        <v>7</v>
      </c>
      <c r="H108" s="41" t="s">
        <v>7</v>
      </c>
      <c r="I108" s="41" t="s">
        <v>7</v>
      </c>
      <c r="J108" s="41" t="s">
        <v>7</v>
      </c>
      <c r="K108" s="29">
        <v>0.0</v>
      </c>
      <c r="L108" s="41" t="s">
        <v>7</v>
      </c>
      <c r="M108" s="41" t="s">
        <v>7</v>
      </c>
      <c r="N108" s="41" t="s">
        <v>7</v>
      </c>
      <c r="O108" s="41" t="s">
        <v>7</v>
      </c>
      <c r="P108" s="41" t="s">
        <v>7</v>
      </c>
      <c r="Q108" s="41" t="s">
        <v>7</v>
      </c>
      <c r="R108" s="29">
        <v>0.0</v>
      </c>
      <c r="S108" s="38" t="s">
        <v>10</v>
      </c>
      <c r="T108" s="38" t="s">
        <v>10</v>
      </c>
      <c r="U108" s="38" t="s">
        <v>10</v>
      </c>
      <c r="V108" s="38" t="s">
        <v>10</v>
      </c>
      <c r="W108" s="38" t="s">
        <v>10</v>
      </c>
      <c r="X108" s="38" t="s">
        <v>10</v>
      </c>
      <c r="Y108" s="29">
        <v>0.0</v>
      </c>
      <c r="Z108" s="38" t="s">
        <v>10</v>
      </c>
      <c r="AA108" s="38" t="s">
        <v>10</v>
      </c>
      <c r="AB108" s="38" t="s">
        <v>10</v>
      </c>
      <c r="AC108" s="38" t="s">
        <v>10</v>
      </c>
      <c r="AD108" s="33" t="s">
        <v>9</v>
      </c>
      <c r="AE108" s="33" t="s">
        <v>9</v>
      </c>
      <c r="AF108" s="29">
        <v>0.0</v>
      </c>
      <c r="AG108" s="33" t="s">
        <v>9</v>
      </c>
      <c r="AH108" s="33" t="s">
        <v>9</v>
      </c>
      <c r="AI108" s="33" t="s">
        <v>9</v>
      </c>
      <c r="AJ108" s="34" t="s">
        <v>9</v>
      </c>
      <c r="AK108" s="34" t="s">
        <v>9</v>
      </c>
      <c r="AL108" s="34" t="s">
        <v>9</v>
      </c>
      <c r="AM108" s="34" t="s">
        <v>9</v>
      </c>
      <c r="AN108" s="29">
        <v>0.0</v>
      </c>
      <c r="AO108" s="34" t="s">
        <v>9</v>
      </c>
      <c r="AP108" s="34" t="s">
        <v>9</v>
      </c>
      <c r="AQ108" s="34" t="s">
        <v>9</v>
      </c>
      <c r="AR108" s="34" t="s">
        <v>9</v>
      </c>
      <c r="AS108" s="34" t="s">
        <v>9</v>
      </c>
      <c r="AT108" s="34" t="s">
        <v>9</v>
      </c>
      <c r="AU108" s="29">
        <v>0.0</v>
      </c>
      <c r="AV108" s="34" t="s">
        <v>9</v>
      </c>
      <c r="AW108" s="34" t="s">
        <v>9</v>
      </c>
      <c r="AX108" s="34" t="s">
        <v>9</v>
      </c>
      <c r="AY108" s="34" t="s">
        <v>9</v>
      </c>
      <c r="AZ108" s="8"/>
      <c r="BA108" s="37">
        <f t="shared" si="4"/>
        <v>39</v>
      </c>
      <c r="BB108" s="37">
        <f t="shared" si="5"/>
        <v>6</v>
      </c>
      <c r="BC108" s="37">
        <f t="shared" ref="BC108:BG108" si="109">COUNTIF($G108:$AZ108,BC$1)</f>
        <v>0</v>
      </c>
      <c r="BD108" s="37">
        <f t="shared" si="109"/>
        <v>10</v>
      </c>
      <c r="BE108" s="37">
        <f t="shared" si="109"/>
        <v>0</v>
      </c>
      <c r="BF108" s="37">
        <f t="shared" si="109"/>
        <v>19</v>
      </c>
      <c r="BG108" s="37">
        <f t="shared" si="109"/>
        <v>10</v>
      </c>
    </row>
    <row r="109" ht="18.0" customHeight="1">
      <c r="A109" s="27">
        <v>102.0</v>
      </c>
      <c r="B109" s="25" t="s">
        <v>306</v>
      </c>
      <c r="C109" s="26" t="s">
        <v>133</v>
      </c>
      <c r="D109" s="26" t="s">
        <v>307</v>
      </c>
      <c r="E109" s="27" t="s">
        <v>80</v>
      </c>
      <c r="F109" s="126">
        <v>0.625</v>
      </c>
      <c r="G109" s="132" t="s">
        <v>8</v>
      </c>
      <c r="H109" s="132" t="s">
        <v>8</v>
      </c>
      <c r="I109" s="132" t="s">
        <v>8</v>
      </c>
      <c r="J109" s="47">
        <v>0.0</v>
      </c>
      <c r="K109" s="132" t="s">
        <v>8</v>
      </c>
      <c r="L109" s="132" t="s">
        <v>8</v>
      </c>
      <c r="M109" s="132" t="s">
        <v>8</v>
      </c>
      <c r="N109" s="132" t="s">
        <v>8</v>
      </c>
      <c r="O109" s="132" t="s">
        <v>8</v>
      </c>
      <c r="P109" s="132" t="s">
        <v>8</v>
      </c>
      <c r="Q109" s="29">
        <v>0.0</v>
      </c>
      <c r="R109" s="38" t="s">
        <v>10</v>
      </c>
      <c r="S109" s="38" t="s">
        <v>10</v>
      </c>
      <c r="T109" s="38" t="s">
        <v>10</v>
      </c>
      <c r="U109" s="38" t="s">
        <v>10</v>
      </c>
      <c r="V109" s="28" t="s">
        <v>6</v>
      </c>
      <c r="W109" s="28" t="s">
        <v>6</v>
      </c>
      <c r="X109" s="28" t="s">
        <v>6</v>
      </c>
      <c r="Y109" s="29">
        <v>0.0</v>
      </c>
      <c r="Z109" s="28" t="s">
        <v>6</v>
      </c>
      <c r="AA109" s="28" t="s">
        <v>6</v>
      </c>
      <c r="AB109" s="28" t="s">
        <v>6</v>
      </c>
      <c r="AC109" s="28" t="s">
        <v>6</v>
      </c>
      <c r="AD109" s="28" t="s">
        <v>6</v>
      </c>
      <c r="AE109" s="29">
        <v>0.0</v>
      </c>
      <c r="AF109" s="28" t="s">
        <v>6</v>
      </c>
      <c r="AG109" s="28" t="s">
        <v>6</v>
      </c>
      <c r="AH109" s="28" t="s">
        <v>6</v>
      </c>
      <c r="AI109" s="28" t="s">
        <v>6</v>
      </c>
      <c r="AJ109" s="40" t="s">
        <v>6</v>
      </c>
      <c r="AK109" s="40" t="s">
        <v>6</v>
      </c>
      <c r="AL109" s="29">
        <v>0.0</v>
      </c>
      <c r="AM109" s="40" t="s">
        <v>6</v>
      </c>
      <c r="AN109" s="40" t="s">
        <v>6</v>
      </c>
      <c r="AO109" s="40" t="s">
        <v>6</v>
      </c>
      <c r="AP109" s="40" t="s">
        <v>6</v>
      </c>
      <c r="AQ109" s="40" t="s">
        <v>6</v>
      </c>
      <c r="AR109" s="40" t="s">
        <v>6</v>
      </c>
      <c r="AS109" s="40" t="s">
        <v>6</v>
      </c>
      <c r="AT109" s="29">
        <v>0.0</v>
      </c>
      <c r="AU109" s="40" t="s">
        <v>6</v>
      </c>
      <c r="AV109" s="40" t="s">
        <v>6</v>
      </c>
      <c r="AW109" s="40" t="s">
        <v>6</v>
      </c>
      <c r="AX109" s="40" t="s">
        <v>6</v>
      </c>
      <c r="AY109" s="40" t="s">
        <v>6</v>
      </c>
      <c r="AZ109" s="51"/>
      <c r="BA109" s="37">
        <f t="shared" si="4"/>
        <v>39</v>
      </c>
      <c r="BB109" s="37">
        <f t="shared" si="5"/>
        <v>6</v>
      </c>
      <c r="BC109" s="37">
        <f t="shared" ref="BC109:BG109" si="110">COUNTIF($G109:$AZ109,BC$1)</f>
        <v>26</v>
      </c>
      <c r="BD109" s="37">
        <f t="shared" si="110"/>
        <v>0</v>
      </c>
      <c r="BE109" s="37">
        <f t="shared" si="110"/>
        <v>9</v>
      </c>
      <c r="BF109" s="37">
        <f t="shared" si="110"/>
        <v>0</v>
      </c>
      <c r="BG109" s="37">
        <f t="shared" si="110"/>
        <v>4</v>
      </c>
    </row>
    <row r="110">
      <c r="A110" s="27">
        <v>103.0</v>
      </c>
      <c r="B110" s="25" t="s">
        <v>308</v>
      </c>
      <c r="C110" s="26" t="s">
        <v>108</v>
      </c>
      <c r="D110" s="26" t="s">
        <v>309</v>
      </c>
      <c r="E110" s="27" t="s">
        <v>80</v>
      </c>
      <c r="F110" s="126">
        <v>0.625</v>
      </c>
      <c r="G110" s="28" t="s">
        <v>6</v>
      </c>
      <c r="H110" s="28" t="s">
        <v>6</v>
      </c>
      <c r="I110" s="28" t="s">
        <v>6</v>
      </c>
      <c r="J110" s="29">
        <v>0.0</v>
      </c>
      <c r="K110" s="28" t="s">
        <v>6</v>
      </c>
      <c r="L110" s="28" t="s">
        <v>6</v>
      </c>
      <c r="M110" s="28" t="s">
        <v>6</v>
      </c>
      <c r="N110" s="28" t="s">
        <v>6</v>
      </c>
      <c r="O110" s="28" t="s">
        <v>6</v>
      </c>
      <c r="P110" s="28" t="s">
        <v>6</v>
      </c>
      <c r="Q110" s="28" t="s">
        <v>6</v>
      </c>
      <c r="R110" s="29">
        <v>0.0</v>
      </c>
      <c r="S110" s="38" t="s">
        <v>10</v>
      </c>
      <c r="T110" s="38" t="s">
        <v>10</v>
      </c>
      <c r="U110" s="38" t="s">
        <v>10</v>
      </c>
      <c r="V110" s="38" t="s">
        <v>10</v>
      </c>
      <c r="W110" s="28" t="s">
        <v>6</v>
      </c>
      <c r="X110" s="29">
        <v>0.0</v>
      </c>
      <c r="Y110" s="28" t="s">
        <v>6</v>
      </c>
      <c r="Z110" s="28" t="s">
        <v>6</v>
      </c>
      <c r="AA110" s="28" t="s">
        <v>6</v>
      </c>
      <c r="AB110" s="28" t="s">
        <v>6</v>
      </c>
      <c r="AC110" s="28" t="s">
        <v>6</v>
      </c>
      <c r="AD110" s="28" t="s">
        <v>6</v>
      </c>
      <c r="AE110" s="28" t="s">
        <v>6</v>
      </c>
      <c r="AF110" s="29">
        <v>0.0</v>
      </c>
      <c r="AG110" s="28" t="s">
        <v>6</v>
      </c>
      <c r="AH110" s="28" t="s">
        <v>6</v>
      </c>
      <c r="AI110" s="28" t="s">
        <v>6</v>
      </c>
      <c r="AJ110" s="40" t="s">
        <v>6</v>
      </c>
      <c r="AK110" s="40" t="s">
        <v>6</v>
      </c>
      <c r="AL110" s="29">
        <v>0.0</v>
      </c>
      <c r="AM110" s="40" t="s">
        <v>6</v>
      </c>
      <c r="AN110" s="40" t="s">
        <v>6</v>
      </c>
      <c r="AO110" s="40" t="s">
        <v>6</v>
      </c>
      <c r="AP110" s="40" t="s">
        <v>6</v>
      </c>
      <c r="AQ110" s="40" t="s">
        <v>6</v>
      </c>
      <c r="AR110" s="40" t="s">
        <v>6</v>
      </c>
      <c r="AS110" s="29">
        <v>0.0</v>
      </c>
      <c r="AT110" s="40" t="s">
        <v>6</v>
      </c>
      <c r="AU110" s="40" t="s">
        <v>6</v>
      </c>
      <c r="AV110" s="40" t="s">
        <v>6</v>
      </c>
      <c r="AW110" s="40" t="s">
        <v>6</v>
      </c>
      <c r="AX110" s="40" t="s">
        <v>6</v>
      </c>
      <c r="AY110" s="40" t="s">
        <v>6</v>
      </c>
      <c r="AZ110" s="8"/>
      <c r="BA110" s="37">
        <f t="shared" si="4"/>
        <v>39</v>
      </c>
      <c r="BB110" s="37">
        <f t="shared" si="5"/>
        <v>6</v>
      </c>
      <c r="BC110" s="37">
        <f t="shared" ref="BC110:BG110" si="111">COUNTIF($G110:$AZ110,BC$1)</f>
        <v>35</v>
      </c>
      <c r="BD110" s="37">
        <f t="shared" si="111"/>
        <v>0</v>
      </c>
      <c r="BE110" s="37">
        <f t="shared" si="111"/>
        <v>0</v>
      </c>
      <c r="BF110" s="37">
        <f t="shared" si="111"/>
        <v>0</v>
      </c>
      <c r="BG110" s="37">
        <f t="shared" si="111"/>
        <v>4</v>
      </c>
    </row>
    <row r="111">
      <c r="A111" s="27">
        <v>104.0</v>
      </c>
      <c r="B111" s="25" t="s">
        <v>310</v>
      </c>
      <c r="C111" s="26" t="s">
        <v>86</v>
      </c>
      <c r="D111" s="26" t="s">
        <v>311</v>
      </c>
      <c r="E111" s="27" t="s">
        <v>80</v>
      </c>
      <c r="F111" s="122">
        <v>0.25</v>
      </c>
      <c r="G111" s="39" t="s">
        <v>8</v>
      </c>
      <c r="H111" s="39" t="s">
        <v>8</v>
      </c>
      <c r="I111" s="39" t="s">
        <v>8</v>
      </c>
      <c r="J111" s="39" t="s">
        <v>8</v>
      </c>
      <c r="K111" s="29">
        <v>0.0</v>
      </c>
      <c r="L111" s="41" t="s">
        <v>7</v>
      </c>
      <c r="M111" s="41" t="s">
        <v>7</v>
      </c>
      <c r="N111" s="41" t="s">
        <v>7</v>
      </c>
      <c r="O111" s="41" t="s">
        <v>7</v>
      </c>
      <c r="P111" s="41" t="s">
        <v>7</v>
      </c>
      <c r="Q111" s="41" t="s">
        <v>7</v>
      </c>
      <c r="R111" s="29">
        <v>0.0</v>
      </c>
      <c r="S111" s="38" t="s">
        <v>10</v>
      </c>
      <c r="T111" s="38" t="s">
        <v>10</v>
      </c>
      <c r="U111" s="38" t="s">
        <v>10</v>
      </c>
      <c r="V111" s="38" t="s">
        <v>10</v>
      </c>
      <c r="W111" s="38" t="s">
        <v>10</v>
      </c>
      <c r="X111" s="38" t="s">
        <v>10</v>
      </c>
      <c r="Y111" s="29">
        <v>0.0</v>
      </c>
      <c r="Z111" s="38" t="s">
        <v>10</v>
      </c>
      <c r="AA111" s="38" t="s">
        <v>10</v>
      </c>
      <c r="AB111" s="38" t="s">
        <v>10</v>
      </c>
      <c r="AC111" s="38" t="s">
        <v>10</v>
      </c>
      <c r="AD111" s="38" t="s">
        <v>10</v>
      </c>
      <c r="AE111" s="38" t="s">
        <v>10</v>
      </c>
      <c r="AF111" s="29">
        <v>0.0</v>
      </c>
      <c r="AG111" s="38" t="s">
        <v>10</v>
      </c>
      <c r="AH111" s="38" t="s">
        <v>10</v>
      </c>
      <c r="AI111" s="38" t="s">
        <v>10</v>
      </c>
      <c r="AJ111" s="38" t="s">
        <v>10</v>
      </c>
      <c r="AK111" s="38" t="s">
        <v>10</v>
      </c>
      <c r="AL111" s="38" t="s">
        <v>10</v>
      </c>
      <c r="AM111" s="29">
        <v>0.0</v>
      </c>
      <c r="AN111" s="38" t="s">
        <v>10</v>
      </c>
      <c r="AO111" s="38" t="s">
        <v>10</v>
      </c>
      <c r="AP111" s="38" t="s">
        <v>10</v>
      </c>
      <c r="AQ111" s="38" t="s">
        <v>10</v>
      </c>
      <c r="AR111" s="38" t="s">
        <v>10</v>
      </c>
      <c r="AS111" s="38" t="s">
        <v>10</v>
      </c>
      <c r="AT111" s="29">
        <v>0.0</v>
      </c>
      <c r="AU111" s="38" t="s">
        <v>10</v>
      </c>
      <c r="AV111" s="38" t="s">
        <v>10</v>
      </c>
      <c r="AW111" s="38" t="s">
        <v>10</v>
      </c>
      <c r="AX111" s="38" t="s">
        <v>10</v>
      </c>
      <c r="AY111" s="38" t="s">
        <v>10</v>
      </c>
      <c r="AZ111" s="8"/>
      <c r="BA111" s="37">
        <f t="shared" si="4"/>
        <v>39</v>
      </c>
      <c r="BB111" s="37">
        <f t="shared" si="5"/>
        <v>6</v>
      </c>
      <c r="BC111" s="37">
        <f t="shared" ref="BC111:BG111" si="112">COUNTIF($G111:$AZ111,BC$1)</f>
        <v>0</v>
      </c>
      <c r="BD111" s="37">
        <f t="shared" si="112"/>
        <v>6</v>
      </c>
      <c r="BE111" s="37">
        <f t="shared" si="112"/>
        <v>4</v>
      </c>
      <c r="BF111" s="37">
        <f t="shared" si="112"/>
        <v>0</v>
      </c>
      <c r="BG111" s="37">
        <f t="shared" si="112"/>
        <v>29</v>
      </c>
    </row>
    <row r="112">
      <c r="A112" s="72"/>
      <c r="B112" s="83"/>
      <c r="C112" s="84"/>
      <c r="D112" s="84"/>
      <c r="E112" s="72"/>
      <c r="F112" s="72"/>
      <c r="G112" s="133"/>
      <c r="H112" s="133"/>
      <c r="I112" s="133"/>
      <c r="J112" s="133"/>
      <c r="K112" s="77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134"/>
      <c r="AK112" s="134"/>
      <c r="AL112" s="134"/>
      <c r="AM112" s="134"/>
      <c r="AN112" s="134"/>
      <c r="AO112" s="134"/>
      <c r="AP112" s="134"/>
      <c r="AQ112" s="134"/>
      <c r="AR112" s="134"/>
      <c r="AS112" s="134"/>
      <c r="AT112" s="134"/>
      <c r="AU112" s="134"/>
      <c r="AV112" s="134"/>
      <c r="AW112" s="134"/>
      <c r="AX112" s="134"/>
      <c r="AY112" s="134"/>
      <c r="AZ112" s="133"/>
      <c r="BA112" s="37">
        <f t="shared" si="4"/>
        <v>0</v>
      </c>
      <c r="BB112" s="37">
        <f t="shared" si="5"/>
        <v>0</v>
      </c>
      <c r="BC112" s="37">
        <f t="shared" ref="BC112:BG112" si="113">COUNTIF($G112:$AZ112,BC$1)</f>
        <v>0</v>
      </c>
      <c r="BD112" s="37">
        <f t="shared" si="113"/>
        <v>0</v>
      </c>
      <c r="BE112" s="37">
        <f t="shared" si="113"/>
        <v>0</v>
      </c>
      <c r="BF112" s="37">
        <f t="shared" si="113"/>
        <v>0</v>
      </c>
      <c r="BG112" s="37">
        <f t="shared" si="113"/>
        <v>0</v>
      </c>
    </row>
    <row r="113">
      <c r="A113" s="27">
        <v>105.0</v>
      </c>
      <c r="B113" s="135" t="s">
        <v>135</v>
      </c>
      <c r="C113" s="87" t="s">
        <v>136</v>
      </c>
      <c r="D113" s="87" t="s">
        <v>312</v>
      </c>
      <c r="E113" s="88" t="s">
        <v>137</v>
      </c>
      <c r="F113" s="136">
        <v>0.0</v>
      </c>
      <c r="G113" s="34" t="s">
        <v>9</v>
      </c>
      <c r="H113" s="34" t="s">
        <v>9</v>
      </c>
      <c r="I113" s="34" t="s">
        <v>9</v>
      </c>
      <c r="J113" s="34" t="s">
        <v>9</v>
      </c>
      <c r="K113" s="29">
        <v>0.0</v>
      </c>
      <c r="L113" s="34" t="s">
        <v>9</v>
      </c>
      <c r="M113" s="34" t="s">
        <v>9</v>
      </c>
      <c r="N113" s="34" t="s">
        <v>9</v>
      </c>
      <c r="O113" s="34" t="s">
        <v>9</v>
      </c>
      <c r="P113" s="34" t="s">
        <v>9</v>
      </c>
      <c r="Q113" s="34" t="s">
        <v>9</v>
      </c>
      <c r="R113" s="29">
        <v>0.0</v>
      </c>
      <c r="S113" s="34" t="s">
        <v>9</v>
      </c>
      <c r="T113" s="34" t="s">
        <v>9</v>
      </c>
      <c r="U113" s="34" t="s">
        <v>9</v>
      </c>
      <c r="V113" s="34" t="s">
        <v>9</v>
      </c>
      <c r="W113" s="34" t="s">
        <v>9</v>
      </c>
      <c r="X113" s="34" t="s">
        <v>9</v>
      </c>
      <c r="Y113" s="29">
        <v>0.0</v>
      </c>
      <c r="Z113" s="34" t="s">
        <v>9</v>
      </c>
      <c r="AA113" s="34" t="s">
        <v>9</v>
      </c>
      <c r="AB113" s="34" t="s">
        <v>9</v>
      </c>
      <c r="AC113" s="34" t="s">
        <v>9</v>
      </c>
      <c r="AD113" s="34" t="s">
        <v>9</v>
      </c>
      <c r="AE113" s="29">
        <v>0.0</v>
      </c>
      <c r="AF113" s="34" t="s">
        <v>9</v>
      </c>
      <c r="AG113" s="34" t="s">
        <v>9</v>
      </c>
      <c r="AH113" s="34" t="s">
        <v>9</v>
      </c>
      <c r="AI113" s="34" t="s">
        <v>9</v>
      </c>
      <c r="AJ113" s="34" t="s">
        <v>9</v>
      </c>
      <c r="AK113" s="34" t="s">
        <v>9</v>
      </c>
      <c r="AL113" s="34" t="s">
        <v>9</v>
      </c>
      <c r="AM113" s="29">
        <v>0.0</v>
      </c>
      <c r="AN113" s="34" t="s">
        <v>9</v>
      </c>
      <c r="AO113" s="34" t="s">
        <v>9</v>
      </c>
      <c r="AP113" s="34" t="s">
        <v>9</v>
      </c>
      <c r="AQ113" s="34" t="s">
        <v>9</v>
      </c>
      <c r="AR113" s="34" t="s">
        <v>9</v>
      </c>
      <c r="AS113" s="34" t="s">
        <v>9</v>
      </c>
      <c r="AT113" s="34" t="s">
        <v>9</v>
      </c>
      <c r="AU113" s="29">
        <v>0.0</v>
      </c>
      <c r="AV113" s="34" t="s">
        <v>9</v>
      </c>
      <c r="AW113" s="34" t="s">
        <v>9</v>
      </c>
      <c r="AX113" s="34" t="s">
        <v>9</v>
      </c>
      <c r="AY113" s="34" t="s">
        <v>9</v>
      </c>
      <c r="AZ113" s="70"/>
      <c r="BA113" s="37">
        <f t="shared" si="4"/>
        <v>39</v>
      </c>
      <c r="BB113" s="37">
        <f t="shared" si="5"/>
        <v>6</v>
      </c>
      <c r="BC113" s="37">
        <f t="shared" ref="BC113:BG113" si="114">COUNTIF($G113:$AZ113,BC$1)</f>
        <v>0</v>
      </c>
      <c r="BD113" s="37">
        <f t="shared" si="114"/>
        <v>0</v>
      </c>
      <c r="BE113" s="37">
        <f t="shared" si="114"/>
        <v>0</v>
      </c>
      <c r="BF113" s="37">
        <f t="shared" si="114"/>
        <v>39</v>
      </c>
      <c r="BG113" s="37">
        <f t="shared" si="114"/>
        <v>0</v>
      </c>
    </row>
    <row r="114">
      <c r="A114" s="27">
        <v>106.0</v>
      </c>
      <c r="B114" s="135" t="s">
        <v>138</v>
      </c>
      <c r="C114" s="87" t="s">
        <v>139</v>
      </c>
      <c r="D114" s="87" t="s">
        <v>313</v>
      </c>
      <c r="E114" s="88" t="s">
        <v>137</v>
      </c>
      <c r="F114" s="136">
        <v>0.625</v>
      </c>
      <c r="G114" s="40" t="s">
        <v>6</v>
      </c>
      <c r="H114" s="40" t="s">
        <v>6</v>
      </c>
      <c r="I114" s="40" t="s">
        <v>6</v>
      </c>
      <c r="J114" s="40" t="s">
        <v>6</v>
      </c>
      <c r="K114" s="29">
        <v>0.0</v>
      </c>
      <c r="L114" s="40" t="s">
        <v>6</v>
      </c>
      <c r="M114" s="40" t="s">
        <v>6</v>
      </c>
      <c r="N114" s="40" t="s">
        <v>6</v>
      </c>
      <c r="O114" s="40" t="s">
        <v>6</v>
      </c>
      <c r="P114" s="40" t="s">
        <v>6</v>
      </c>
      <c r="Q114" s="40" t="s">
        <v>6</v>
      </c>
      <c r="R114" s="29">
        <v>0.0</v>
      </c>
      <c r="S114" s="40" t="s">
        <v>6</v>
      </c>
      <c r="T114" s="40" t="s">
        <v>6</v>
      </c>
      <c r="U114" s="40" t="s">
        <v>6</v>
      </c>
      <c r="V114" s="40" t="s">
        <v>6</v>
      </c>
      <c r="W114" s="40" t="s">
        <v>6</v>
      </c>
      <c r="X114" s="40" t="s">
        <v>6</v>
      </c>
      <c r="Y114" s="29">
        <v>0.0</v>
      </c>
      <c r="Z114" s="40" t="s">
        <v>6</v>
      </c>
      <c r="AA114" s="40" t="s">
        <v>6</v>
      </c>
      <c r="AB114" s="40" t="s">
        <v>6</v>
      </c>
      <c r="AC114" s="40" t="s">
        <v>6</v>
      </c>
      <c r="AD114" s="40" t="s">
        <v>6</v>
      </c>
      <c r="AE114" s="29">
        <v>0.0</v>
      </c>
      <c r="AF114" s="40" t="s">
        <v>6</v>
      </c>
      <c r="AG114" s="40" t="s">
        <v>6</v>
      </c>
      <c r="AH114" s="40" t="s">
        <v>6</v>
      </c>
      <c r="AI114" s="40" t="s">
        <v>6</v>
      </c>
      <c r="AJ114" s="40" t="s">
        <v>6</v>
      </c>
      <c r="AK114" s="40" t="s">
        <v>6</v>
      </c>
      <c r="AL114" s="40" t="s">
        <v>6</v>
      </c>
      <c r="AM114" s="29">
        <v>0.0</v>
      </c>
      <c r="AN114" s="40" t="s">
        <v>6</v>
      </c>
      <c r="AO114" s="40" t="s">
        <v>6</v>
      </c>
      <c r="AP114" s="40" t="s">
        <v>6</v>
      </c>
      <c r="AQ114" s="40" t="s">
        <v>6</v>
      </c>
      <c r="AR114" s="40" t="s">
        <v>6</v>
      </c>
      <c r="AS114" s="40" t="s">
        <v>6</v>
      </c>
      <c r="AT114" s="29">
        <v>0.0</v>
      </c>
      <c r="AU114" s="40" t="s">
        <v>6</v>
      </c>
      <c r="AV114" s="40" t="s">
        <v>6</v>
      </c>
      <c r="AW114" s="40" t="s">
        <v>6</v>
      </c>
      <c r="AX114" s="40" t="s">
        <v>6</v>
      </c>
      <c r="AY114" s="40" t="s">
        <v>6</v>
      </c>
      <c r="AZ114" s="8"/>
      <c r="BA114" s="37">
        <f t="shared" si="4"/>
        <v>39</v>
      </c>
      <c r="BB114" s="37">
        <f t="shared" si="5"/>
        <v>6</v>
      </c>
      <c r="BC114" s="37">
        <f t="shared" ref="BC114:BG114" si="115">COUNTIF($G114:$AZ114,BC$1)</f>
        <v>39</v>
      </c>
      <c r="BD114" s="37">
        <f t="shared" si="115"/>
        <v>0</v>
      </c>
      <c r="BE114" s="37">
        <f t="shared" si="115"/>
        <v>0</v>
      </c>
      <c r="BF114" s="37">
        <f t="shared" si="115"/>
        <v>0</v>
      </c>
      <c r="BG114" s="37">
        <f t="shared" si="115"/>
        <v>0</v>
      </c>
    </row>
    <row r="115">
      <c r="A115" s="27">
        <v>107.0</v>
      </c>
      <c r="B115" s="135" t="s">
        <v>140</v>
      </c>
      <c r="C115" s="87" t="s">
        <v>141</v>
      </c>
      <c r="D115" s="87" t="s">
        <v>314</v>
      </c>
      <c r="E115" s="88" t="s">
        <v>137</v>
      </c>
      <c r="F115" s="136">
        <v>0.0</v>
      </c>
      <c r="G115" s="35" t="s">
        <v>8</v>
      </c>
      <c r="H115" s="35" t="s">
        <v>8</v>
      </c>
      <c r="I115" s="35" t="s">
        <v>8</v>
      </c>
      <c r="J115" s="35" t="s">
        <v>8</v>
      </c>
      <c r="K115" s="29">
        <v>0.0</v>
      </c>
      <c r="L115" s="35" t="s">
        <v>8</v>
      </c>
      <c r="M115" s="35" t="s">
        <v>8</v>
      </c>
      <c r="N115" s="35" t="s">
        <v>8</v>
      </c>
      <c r="O115" s="35" t="s">
        <v>8</v>
      </c>
      <c r="P115" s="35" t="s">
        <v>8</v>
      </c>
      <c r="Q115" s="35" t="s">
        <v>8</v>
      </c>
      <c r="R115" s="29">
        <v>0.0</v>
      </c>
      <c r="S115" s="38" t="s">
        <v>10</v>
      </c>
      <c r="T115" s="38" t="s">
        <v>10</v>
      </c>
      <c r="U115" s="38" t="s">
        <v>10</v>
      </c>
      <c r="V115" s="38" t="s">
        <v>10</v>
      </c>
      <c r="W115" s="38" t="s">
        <v>10</v>
      </c>
      <c r="X115" s="38" t="s">
        <v>10</v>
      </c>
      <c r="Y115" s="29">
        <v>0.0</v>
      </c>
      <c r="Z115" s="38" t="s">
        <v>10</v>
      </c>
      <c r="AA115" s="38" t="s">
        <v>10</v>
      </c>
      <c r="AB115" s="38" t="s">
        <v>10</v>
      </c>
      <c r="AC115" s="38" t="s">
        <v>10</v>
      </c>
      <c r="AD115" s="34" t="s">
        <v>9</v>
      </c>
      <c r="AE115" s="34" t="s">
        <v>9</v>
      </c>
      <c r="AF115" s="29">
        <v>0.0</v>
      </c>
      <c r="AG115" s="34" t="s">
        <v>9</v>
      </c>
      <c r="AH115" s="34" t="s">
        <v>9</v>
      </c>
      <c r="AI115" s="34" t="s">
        <v>9</v>
      </c>
      <c r="AJ115" s="34" t="s">
        <v>9</v>
      </c>
      <c r="AK115" s="34" t="s">
        <v>9</v>
      </c>
      <c r="AL115" s="34" t="s">
        <v>9</v>
      </c>
      <c r="AM115" s="34" t="s">
        <v>9</v>
      </c>
      <c r="AN115" s="29">
        <v>0.0</v>
      </c>
      <c r="AO115" s="34" t="s">
        <v>9</v>
      </c>
      <c r="AP115" s="34" t="s">
        <v>9</v>
      </c>
      <c r="AQ115" s="34" t="s">
        <v>9</v>
      </c>
      <c r="AR115" s="34" t="s">
        <v>9</v>
      </c>
      <c r="AS115" s="34" t="s">
        <v>9</v>
      </c>
      <c r="AT115" s="29">
        <v>0.0</v>
      </c>
      <c r="AU115" s="34" t="s">
        <v>9</v>
      </c>
      <c r="AV115" s="34" t="s">
        <v>9</v>
      </c>
      <c r="AW115" s="34" t="s">
        <v>9</v>
      </c>
      <c r="AX115" s="34" t="s">
        <v>9</v>
      </c>
      <c r="AY115" s="34" t="s">
        <v>9</v>
      </c>
      <c r="AZ115" s="8"/>
      <c r="BA115" s="37">
        <f t="shared" si="4"/>
        <v>39</v>
      </c>
      <c r="BB115" s="37">
        <f t="shared" si="5"/>
        <v>6</v>
      </c>
      <c r="BC115" s="37">
        <f t="shared" ref="BC115:BG115" si="116">COUNTIF($G115:$AZ115,BC$1)</f>
        <v>0</v>
      </c>
      <c r="BD115" s="37">
        <f t="shared" si="116"/>
        <v>0</v>
      </c>
      <c r="BE115" s="37">
        <f t="shared" si="116"/>
        <v>10</v>
      </c>
      <c r="BF115" s="37">
        <f t="shared" si="116"/>
        <v>19</v>
      </c>
      <c r="BG115" s="37">
        <f t="shared" si="116"/>
        <v>10</v>
      </c>
    </row>
    <row r="116">
      <c r="A116" s="27">
        <v>108.0</v>
      </c>
      <c r="B116" s="135" t="s">
        <v>142</v>
      </c>
      <c r="C116" s="87" t="s">
        <v>145</v>
      </c>
      <c r="D116" s="87" t="s">
        <v>315</v>
      </c>
      <c r="E116" s="88" t="s">
        <v>137</v>
      </c>
      <c r="F116" s="137">
        <v>0.25</v>
      </c>
      <c r="G116" s="38" t="s">
        <v>10</v>
      </c>
      <c r="H116" s="38" t="s">
        <v>10</v>
      </c>
      <c r="I116" s="38" t="s">
        <v>10</v>
      </c>
      <c r="J116" s="38" t="s">
        <v>10</v>
      </c>
      <c r="K116" s="29">
        <v>0.0</v>
      </c>
      <c r="L116" s="38" t="s">
        <v>10</v>
      </c>
      <c r="M116" s="38" t="s">
        <v>10</v>
      </c>
      <c r="N116" s="38" t="s">
        <v>10</v>
      </c>
      <c r="O116" s="38" t="s">
        <v>10</v>
      </c>
      <c r="P116" s="38" t="s">
        <v>10</v>
      </c>
      <c r="Q116" s="38" t="s">
        <v>10</v>
      </c>
      <c r="R116" s="29">
        <v>0.0</v>
      </c>
      <c r="S116" s="38" t="s">
        <v>10</v>
      </c>
      <c r="T116" s="38" t="s">
        <v>10</v>
      </c>
      <c r="U116" s="38" t="s">
        <v>10</v>
      </c>
      <c r="V116" s="38" t="s">
        <v>10</v>
      </c>
      <c r="W116" s="38" t="s">
        <v>10</v>
      </c>
      <c r="X116" s="38" t="s">
        <v>10</v>
      </c>
      <c r="Y116" s="29">
        <v>0.0</v>
      </c>
      <c r="Z116" s="38" t="s">
        <v>10</v>
      </c>
      <c r="AA116" s="38" t="s">
        <v>10</v>
      </c>
      <c r="AB116" s="38" t="s">
        <v>10</v>
      </c>
      <c r="AC116" s="38" t="s">
        <v>10</v>
      </c>
      <c r="AD116" s="38" t="s">
        <v>10</v>
      </c>
      <c r="AE116" s="38" t="s">
        <v>10</v>
      </c>
      <c r="AF116" s="29">
        <v>0.0</v>
      </c>
      <c r="AG116" s="38" t="s">
        <v>10</v>
      </c>
      <c r="AH116" s="38" t="s">
        <v>10</v>
      </c>
      <c r="AI116" s="38" t="s">
        <v>10</v>
      </c>
      <c r="AJ116" s="38" t="s">
        <v>10</v>
      </c>
      <c r="AK116" s="38" t="s">
        <v>10</v>
      </c>
      <c r="AL116" s="29">
        <v>0.0</v>
      </c>
      <c r="AM116" s="38" t="s">
        <v>10</v>
      </c>
      <c r="AN116" s="38" t="s">
        <v>10</v>
      </c>
      <c r="AO116" s="38" t="s">
        <v>10</v>
      </c>
      <c r="AP116" s="38" t="s">
        <v>10</v>
      </c>
      <c r="AQ116" s="38" t="s">
        <v>10</v>
      </c>
      <c r="AR116" s="38" t="s">
        <v>10</v>
      </c>
      <c r="AS116" s="29">
        <v>0.0</v>
      </c>
      <c r="AT116" s="38" t="s">
        <v>10</v>
      </c>
      <c r="AU116" s="38" t="s">
        <v>10</v>
      </c>
      <c r="AV116" s="38" t="s">
        <v>10</v>
      </c>
      <c r="AW116" s="38" t="s">
        <v>10</v>
      </c>
      <c r="AX116" s="38" t="s">
        <v>10</v>
      </c>
      <c r="AY116" s="38" t="s">
        <v>10</v>
      </c>
      <c r="AZ116" s="8"/>
      <c r="BA116" s="37">
        <f t="shared" si="4"/>
        <v>39</v>
      </c>
      <c r="BB116" s="37">
        <f t="shared" si="5"/>
        <v>6</v>
      </c>
      <c r="BC116" s="37">
        <f t="shared" ref="BC116:BG116" si="117">COUNTIF($G116:$AZ116,BC$1)</f>
        <v>0</v>
      </c>
      <c r="BD116" s="37">
        <f t="shared" si="117"/>
        <v>0</v>
      </c>
      <c r="BE116" s="37">
        <f t="shared" si="117"/>
        <v>0</v>
      </c>
      <c r="BF116" s="37">
        <f t="shared" si="117"/>
        <v>0</v>
      </c>
      <c r="BG116" s="37">
        <f t="shared" si="117"/>
        <v>39</v>
      </c>
    </row>
    <row r="117">
      <c r="A117" s="27">
        <v>109.0</v>
      </c>
      <c r="B117" s="135" t="s">
        <v>144</v>
      </c>
      <c r="C117" s="87" t="s">
        <v>143</v>
      </c>
      <c r="D117" s="138" t="s">
        <v>316</v>
      </c>
      <c r="E117" s="88" t="s">
        <v>137</v>
      </c>
      <c r="F117" s="136">
        <v>0.625</v>
      </c>
      <c r="G117" s="36" t="s">
        <v>7</v>
      </c>
      <c r="H117" s="36" t="s">
        <v>7</v>
      </c>
      <c r="I117" s="36" t="s">
        <v>7</v>
      </c>
      <c r="J117" s="36" t="s">
        <v>7</v>
      </c>
      <c r="K117" s="29">
        <v>0.0</v>
      </c>
      <c r="L117" s="36" t="s">
        <v>7</v>
      </c>
      <c r="M117" s="36" t="s">
        <v>7</v>
      </c>
      <c r="N117" s="36" t="s">
        <v>7</v>
      </c>
      <c r="O117" s="36" t="s">
        <v>7</v>
      </c>
      <c r="P117" s="36" t="s">
        <v>7</v>
      </c>
      <c r="Q117" s="29">
        <v>0.0</v>
      </c>
      <c r="R117" s="38" t="s">
        <v>10</v>
      </c>
      <c r="S117" s="38" t="s">
        <v>10</v>
      </c>
      <c r="T117" s="38" t="s">
        <v>10</v>
      </c>
      <c r="U117" s="38" t="s">
        <v>10</v>
      </c>
      <c r="V117" s="38" t="s">
        <v>10</v>
      </c>
      <c r="W117" s="38" t="s">
        <v>10</v>
      </c>
      <c r="X117" s="38" t="s">
        <v>10</v>
      </c>
      <c r="Y117" s="29">
        <v>0.0</v>
      </c>
      <c r="Z117" s="38" t="s">
        <v>10</v>
      </c>
      <c r="AA117" s="38" t="s">
        <v>10</v>
      </c>
      <c r="AB117" s="38" t="s">
        <v>10</v>
      </c>
      <c r="AC117" s="40" t="s">
        <v>6</v>
      </c>
      <c r="AD117" s="40" t="s">
        <v>6</v>
      </c>
      <c r="AE117" s="40" t="s">
        <v>6</v>
      </c>
      <c r="AF117" s="29">
        <v>0.0</v>
      </c>
      <c r="AG117" s="40" t="s">
        <v>6</v>
      </c>
      <c r="AH117" s="40" t="s">
        <v>6</v>
      </c>
      <c r="AI117" s="40" t="s">
        <v>6</v>
      </c>
      <c r="AJ117" s="40" t="s">
        <v>6</v>
      </c>
      <c r="AK117" s="40" t="s">
        <v>6</v>
      </c>
      <c r="AL117" s="29">
        <v>0.0</v>
      </c>
      <c r="AM117" s="40" t="s">
        <v>6</v>
      </c>
      <c r="AN117" s="40" t="s">
        <v>6</v>
      </c>
      <c r="AO117" s="40" t="s">
        <v>6</v>
      </c>
      <c r="AP117" s="40" t="s">
        <v>6</v>
      </c>
      <c r="AQ117" s="40" t="s">
        <v>6</v>
      </c>
      <c r="AR117" s="40" t="s">
        <v>6</v>
      </c>
      <c r="AS117" s="29">
        <v>0.0</v>
      </c>
      <c r="AT117" s="40" t="s">
        <v>6</v>
      </c>
      <c r="AU117" s="40" t="s">
        <v>6</v>
      </c>
      <c r="AV117" s="40" t="s">
        <v>6</v>
      </c>
      <c r="AW117" s="40" t="s">
        <v>6</v>
      </c>
      <c r="AX117" s="40" t="s">
        <v>6</v>
      </c>
      <c r="AY117" s="40" t="s">
        <v>6</v>
      </c>
      <c r="AZ117" s="8"/>
      <c r="BA117" s="37">
        <f t="shared" si="4"/>
        <v>39</v>
      </c>
      <c r="BB117" s="37">
        <f t="shared" si="5"/>
        <v>6</v>
      </c>
      <c r="BC117" s="37">
        <f t="shared" ref="BC117:BG117" si="118">COUNTIF($G117:$AZ117,BC$1)</f>
        <v>20</v>
      </c>
      <c r="BD117" s="37">
        <f t="shared" si="118"/>
        <v>9</v>
      </c>
      <c r="BE117" s="37">
        <f t="shared" si="118"/>
        <v>0</v>
      </c>
      <c r="BF117" s="37">
        <f t="shared" si="118"/>
        <v>0</v>
      </c>
      <c r="BG117" s="37">
        <f t="shared" si="118"/>
        <v>10</v>
      </c>
    </row>
    <row r="118">
      <c r="A118" s="27">
        <v>110.0</v>
      </c>
      <c r="B118" s="86" t="s">
        <v>146</v>
      </c>
      <c r="C118" s="91" t="s">
        <v>150</v>
      </c>
      <c r="D118" s="91" t="s">
        <v>317</v>
      </c>
      <c r="E118" s="92" t="s">
        <v>148</v>
      </c>
      <c r="F118" s="139">
        <v>0.25</v>
      </c>
      <c r="G118" s="38" t="s">
        <v>10</v>
      </c>
      <c r="H118" s="38" t="s">
        <v>10</v>
      </c>
      <c r="I118" s="38" t="s">
        <v>10</v>
      </c>
      <c r="J118" s="29">
        <v>0.0</v>
      </c>
      <c r="K118" s="38" t="s">
        <v>10</v>
      </c>
      <c r="L118" s="38" t="s">
        <v>10</v>
      </c>
      <c r="M118" s="38" t="s">
        <v>10</v>
      </c>
      <c r="N118" s="38" t="s">
        <v>10</v>
      </c>
      <c r="O118" s="38" t="s">
        <v>10</v>
      </c>
      <c r="P118" s="38" t="s">
        <v>10</v>
      </c>
      <c r="Q118" s="29">
        <v>0.0</v>
      </c>
      <c r="R118" s="38" t="s">
        <v>10</v>
      </c>
      <c r="S118" s="38" t="s">
        <v>10</v>
      </c>
      <c r="T118" s="38" t="s">
        <v>10</v>
      </c>
      <c r="U118" s="38" t="s">
        <v>10</v>
      </c>
      <c r="V118" s="38" t="s">
        <v>10</v>
      </c>
      <c r="W118" s="38" t="s">
        <v>10</v>
      </c>
      <c r="X118" s="29">
        <v>0.0</v>
      </c>
      <c r="Y118" s="38" t="s">
        <v>10</v>
      </c>
      <c r="Z118" s="38" t="s">
        <v>10</v>
      </c>
      <c r="AA118" s="38" t="s">
        <v>10</v>
      </c>
      <c r="AB118" s="38" t="s">
        <v>10</v>
      </c>
      <c r="AC118" s="38" t="s">
        <v>10</v>
      </c>
      <c r="AD118" s="38" t="s">
        <v>10</v>
      </c>
      <c r="AE118" s="38" t="s">
        <v>10</v>
      </c>
      <c r="AF118" s="29">
        <v>0.0</v>
      </c>
      <c r="AG118" s="38" t="s">
        <v>10</v>
      </c>
      <c r="AH118" s="38" t="s">
        <v>10</v>
      </c>
      <c r="AI118" s="38" t="s">
        <v>10</v>
      </c>
      <c r="AJ118" s="38" t="s">
        <v>10</v>
      </c>
      <c r="AK118" s="38" t="s">
        <v>10</v>
      </c>
      <c r="AL118" s="38" t="s">
        <v>10</v>
      </c>
      <c r="AM118" s="29">
        <v>0.0</v>
      </c>
      <c r="AN118" s="38" t="s">
        <v>10</v>
      </c>
      <c r="AO118" s="38" t="s">
        <v>10</v>
      </c>
      <c r="AP118" s="38" t="s">
        <v>10</v>
      </c>
      <c r="AQ118" s="38" t="s">
        <v>10</v>
      </c>
      <c r="AR118" s="38" t="s">
        <v>10</v>
      </c>
      <c r="AS118" s="38" t="s">
        <v>10</v>
      </c>
      <c r="AT118" s="29">
        <v>0.0</v>
      </c>
      <c r="AU118" s="38" t="s">
        <v>10</v>
      </c>
      <c r="AV118" s="38" t="s">
        <v>10</v>
      </c>
      <c r="AW118" s="38" t="s">
        <v>10</v>
      </c>
      <c r="AX118" s="38" t="s">
        <v>10</v>
      </c>
      <c r="AY118" s="38" t="s">
        <v>10</v>
      </c>
      <c r="AZ118" s="8"/>
      <c r="BA118" s="37">
        <f t="shared" si="4"/>
        <v>39</v>
      </c>
      <c r="BB118" s="37">
        <f t="shared" si="5"/>
        <v>6</v>
      </c>
      <c r="BC118" s="37">
        <f t="shared" ref="BC118:BG118" si="119">COUNTIF($G118:$AZ118,BC$1)</f>
        <v>0</v>
      </c>
      <c r="BD118" s="37">
        <f t="shared" si="119"/>
        <v>0</v>
      </c>
      <c r="BE118" s="37">
        <f t="shared" si="119"/>
        <v>0</v>
      </c>
      <c r="BF118" s="37">
        <f t="shared" si="119"/>
        <v>0</v>
      </c>
      <c r="BG118" s="37">
        <f t="shared" si="119"/>
        <v>39</v>
      </c>
    </row>
    <row r="119">
      <c r="A119" s="27">
        <v>111.0</v>
      </c>
      <c r="B119" s="86" t="s">
        <v>149</v>
      </c>
      <c r="C119" s="91" t="s">
        <v>156</v>
      </c>
      <c r="D119" s="91" t="s">
        <v>318</v>
      </c>
      <c r="E119" s="92" t="s">
        <v>148</v>
      </c>
      <c r="F119" s="140">
        <v>0.625</v>
      </c>
      <c r="G119" s="35" t="s">
        <v>8</v>
      </c>
      <c r="H119" s="35" t="s">
        <v>8</v>
      </c>
      <c r="I119" s="35" t="s">
        <v>8</v>
      </c>
      <c r="J119" s="29">
        <v>0.0</v>
      </c>
      <c r="K119" s="35" t="s">
        <v>8</v>
      </c>
      <c r="L119" s="35" t="s">
        <v>8</v>
      </c>
      <c r="M119" s="35" t="s">
        <v>8</v>
      </c>
      <c r="N119" s="35" t="s">
        <v>8</v>
      </c>
      <c r="O119" s="35" t="s">
        <v>8</v>
      </c>
      <c r="P119" s="35" t="s">
        <v>8</v>
      </c>
      <c r="Q119" s="29">
        <v>0.0</v>
      </c>
      <c r="R119" s="40" t="s">
        <v>6</v>
      </c>
      <c r="S119" s="40" t="s">
        <v>6</v>
      </c>
      <c r="T119" s="40" t="s">
        <v>6</v>
      </c>
      <c r="U119" s="40" t="s">
        <v>6</v>
      </c>
      <c r="V119" s="40" t="s">
        <v>6</v>
      </c>
      <c r="W119" s="40" t="s">
        <v>6</v>
      </c>
      <c r="X119" s="29">
        <v>0.0</v>
      </c>
      <c r="Y119" s="40" t="s">
        <v>6</v>
      </c>
      <c r="Z119" s="40" t="s">
        <v>6</v>
      </c>
      <c r="AA119" s="40" t="s">
        <v>6</v>
      </c>
      <c r="AB119" s="40" t="s">
        <v>6</v>
      </c>
      <c r="AC119" s="40" t="s">
        <v>6</v>
      </c>
      <c r="AD119" s="40" t="s">
        <v>6</v>
      </c>
      <c r="AE119" s="40" t="s">
        <v>6</v>
      </c>
      <c r="AF119" s="29">
        <v>0.0</v>
      </c>
      <c r="AG119" s="40" t="s">
        <v>6</v>
      </c>
      <c r="AH119" s="40" t="s">
        <v>6</v>
      </c>
      <c r="AI119" s="40" t="s">
        <v>6</v>
      </c>
      <c r="AJ119" s="40" t="s">
        <v>6</v>
      </c>
      <c r="AK119" s="40" t="s">
        <v>6</v>
      </c>
      <c r="AL119" s="40" t="s">
        <v>6</v>
      </c>
      <c r="AM119" s="29">
        <v>0.0</v>
      </c>
      <c r="AN119" s="40" t="s">
        <v>6</v>
      </c>
      <c r="AO119" s="40" t="s">
        <v>6</v>
      </c>
      <c r="AP119" s="40" t="s">
        <v>6</v>
      </c>
      <c r="AQ119" s="40" t="s">
        <v>6</v>
      </c>
      <c r="AR119" s="40" t="s">
        <v>6</v>
      </c>
      <c r="AS119" s="40" t="s">
        <v>6</v>
      </c>
      <c r="AT119" s="29">
        <v>0.0</v>
      </c>
      <c r="AU119" s="40" t="s">
        <v>6</v>
      </c>
      <c r="AV119" s="40" t="s">
        <v>6</v>
      </c>
      <c r="AW119" s="40" t="s">
        <v>6</v>
      </c>
      <c r="AX119" s="40" t="s">
        <v>6</v>
      </c>
      <c r="AY119" s="40" t="s">
        <v>6</v>
      </c>
      <c r="AZ119" s="8"/>
      <c r="BA119" s="37">
        <f t="shared" si="4"/>
        <v>39</v>
      </c>
      <c r="BB119" s="37">
        <f t="shared" si="5"/>
        <v>6</v>
      </c>
      <c r="BC119" s="37">
        <f t="shared" ref="BC119:BG119" si="120">COUNTIF($G119:$AZ119,BC$1)</f>
        <v>30</v>
      </c>
      <c r="BD119" s="37">
        <f t="shared" si="120"/>
        <v>0</v>
      </c>
      <c r="BE119" s="37">
        <f t="shared" si="120"/>
        <v>9</v>
      </c>
      <c r="BF119" s="37">
        <f t="shared" si="120"/>
        <v>0</v>
      </c>
      <c r="BG119" s="37">
        <f t="shared" si="120"/>
        <v>0</v>
      </c>
    </row>
    <row r="120">
      <c r="A120" s="27">
        <v>112.0</v>
      </c>
      <c r="B120" s="135" t="s">
        <v>151</v>
      </c>
      <c r="C120" s="91" t="s">
        <v>154</v>
      </c>
      <c r="D120" s="91" t="s">
        <v>319</v>
      </c>
      <c r="E120" s="92" t="s">
        <v>148</v>
      </c>
      <c r="F120" s="141">
        <v>0.0</v>
      </c>
      <c r="G120" s="40" t="s">
        <v>6</v>
      </c>
      <c r="H120" s="40" t="s">
        <v>6</v>
      </c>
      <c r="I120" s="40" t="s">
        <v>6</v>
      </c>
      <c r="J120" s="29">
        <v>0.0</v>
      </c>
      <c r="K120" s="40" t="s">
        <v>6</v>
      </c>
      <c r="L120" s="40" t="s">
        <v>6</v>
      </c>
      <c r="M120" s="40" t="s">
        <v>6</v>
      </c>
      <c r="N120" s="40" t="s">
        <v>6</v>
      </c>
      <c r="O120" s="40" t="s">
        <v>6</v>
      </c>
      <c r="P120" s="40" t="s">
        <v>6</v>
      </c>
      <c r="Q120" s="29">
        <v>0.0</v>
      </c>
      <c r="R120" s="38" t="s">
        <v>10</v>
      </c>
      <c r="S120" s="38" t="s">
        <v>10</v>
      </c>
      <c r="T120" s="38" t="s">
        <v>10</v>
      </c>
      <c r="U120" s="38" t="s">
        <v>10</v>
      </c>
      <c r="V120" s="38" t="s">
        <v>10</v>
      </c>
      <c r="W120" s="38" t="s">
        <v>10</v>
      </c>
      <c r="X120" s="29">
        <v>0.0</v>
      </c>
      <c r="Y120" s="38" t="s">
        <v>10</v>
      </c>
      <c r="Z120" s="38" t="s">
        <v>10</v>
      </c>
      <c r="AA120" s="38" t="s">
        <v>10</v>
      </c>
      <c r="AB120" s="38" t="s">
        <v>10</v>
      </c>
      <c r="AC120" s="38" t="s">
        <v>10</v>
      </c>
      <c r="AD120" s="34" t="s">
        <v>9</v>
      </c>
      <c r="AE120" s="29">
        <v>0.0</v>
      </c>
      <c r="AF120" s="34" t="s">
        <v>9</v>
      </c>
      <c r="AG120" s="34" t="s">
        <v>9</v>
      </c>
      <c r="AH120" s="34" t="s">
        <v>9</v>
      </c>
      <c r="AI120" s="34" t="s">
        <v>9</v>
      </c>
      <c r="AJ120" s="34" t="s">
        <v>9</v>
      </c>
      <c r="AK120" s="34" t="s">
        <v>9</v>
      </c>
      <c r="AL120" s="34" t="s">
        <v>9</v>
      </c>
      <c r="AM120" s="29">
        <v>0.0</v>
      </c>
      <c r="AN120" s="34" t="s">
        <v>9</v>
      </c>
      <c r="AO120" s="34" t="s">
        <v>9</v>
      </c>
      <c r="AP120" s="34" t="s">
        <v>9</v>
      </c>
      <c r="AQ120" s="34" t="s">
        <v>9</v>
      </c>
      <c r="AR120" s="34" t="s">
        <v>9</v>
      </c>
      <c r="AS120" s="34" t="s">
        <v>9</v>
      </c>
      <c r="AT120" s="29">
        <v>0.0</v>
      </c>
      <c r="AU120" s="34" t="s">
        <v>9</v>
      </c>
      <c r="AV120" s="34" t="s">
        <v>9</v>
      </c>
      <c r="AW120" s="34" t="s">
        <v>9</v>
      </c>
      <c r="AX120" s="34" t="s">
        <v>9</v>
      </c>
      <c r="AY120" s="34" t="s">
        <v>9</v>
      </c>
      <c r="AZ120" s="8"/>
      <c r="BA120" s="37">
        <f t="shared" si="4"/>
        <v>39</v>
      </c>
      <c r="BB120" s="37">
        <f t="shared" si="5"/>
        <v>6</v>
      </c>
      <c r="BC120" s="37">
        <f t="shared" ref="BC120:BG120" si="121">COUNTIF($G120:$AZ120,BC$1)</f>
        <v>9</v>
      </c>
      <c r="BD120" s="37">
        <f t="shared" si="121"/>
        <v>0</v>
      </c>
      <c r="BE120" s="37">
        <f t="shared" si="121"/>
        <v>0</v>
      </c>
      <c r="BF120" s="37">
        <f t="shared" si="121"/>
        <v>19</v>
      </c>
      <c r="BG120" s="37">
        <f t="shared" si="121"/>
        <v>11</v>
      </c>
    </row>
    <row r="121">
      <c r="A121" s="27">
        <v>113.0</v>
      </c>
      <c r="B121" s="86" t="s">
        <v>153</v>
      </c>
      <c r="C121" s="91" t="s">
        <v>147</v>
      </c>
      <c r="D121" s="91" t="s">
        <v>320</v>
      </c>
      <c r="E121" s="92" t="s">
        <v>148</v>
      </c>
      <c r="F121" s="139">
        <v>0.25</v>
      </c>
      <c r="G121" s="34" t="s">
        <v>9</v>
      </c>
      <c r="H121" s="34" t="s">
        <v>9</v>
      </c>
      <c r="I121" s="34" t="s">
        <v>9</v>
      </c>
      <c r="J121" s="29">
        <v>0.0</v>
      </c>
      <c r="K121" s="34" t="s">
        <v>9</v>
      </c>
      <c r="L121" s="34" t="s">
        <v>9</v>
      </c>
      <c r="M121" s="34" t="s">
        <v>9</v>
      </c>
      <c r="N121" s="34" t="s">
        <v>9</v>
      </c>
      <c r="O121" s="34" t="s">
        <v>9</v>
      </c>
      <c r="P121" s="34" t="s">
        <v>9</v>
      </c>
      <c r="Q121" s="29">
        <v>0.0</v>
      </c>
      <c r="R121" s="38" t="s">
        <v>10</v>
      </c>
      <c r="S121" s="38" t="s">
        <v>10</v>
      </c>
      <c r="T121" s="38" t="s">
        <v>10</v>
      </c>
      <c r="U121" s="38" t="s">
        <v>10</v>
      </c>
      <c r="V121" s="38" t="s">
        <v>10</v>
      </c>
      <c r="W121" s="38" t="s">
        <v>10</v>
      </c>
      <c r="X121" s="29">
        <v>0.0</v>
      </c>
      <c r="Y121" s="38" t="s">
        <v>10</v>
      </c>
      <c r="Z121" s="38" t="s">
        <v>10</v>
      </c>
      <c r="AA121" s="38" t="s">
        <v>10</v>
      </c>
      <c r="AB121" s="38" t="s">
        <v>10</v>
      </c>
      <c r="AC121" s="38" t="s">
        <v>10</v>
      </c>
      <c r="AD121" s="38" t="s">
        <v>10</v>
      </c>
      <c r="AE121" s="29">
        <v>0.0</v>
      </c>
      <c r="AF121" s="38" t="s">
        <v>10</v>
      </c>
      <c r="AG121" s="38" t="s">
        <v>10</v>
      </c>
      <c r="AH121" s="38" t="s">
        <v>10</v>
      </c>
      <c r="AI121" s="38" t="s">
        <v>10</v>
      </c>
      <c r="AJ121" s="38" t="s">
        <v>10</v>
      </c>
      <c r="AK121" s="38" t="s">
        <v>10</v>
      </c>
      <c r="AL121" s="38" t="s">
        <v>10</v>
      </c>
      <c r="AM121" s="29">
        <v>0.0</v>
      </c>
      <c r="AN121" s="38" t="s">
        <v>10</v>
      </c>
      <c r="AO121" s="38" t="s">
        <v>10</v>
      </c>
      <c r="AP121" s="38" t="s">
        <v>10</v>
      </c>
      <c r="AQ121" s="38" t="s">
        <v>10</v>
      </c>
      <c r="AR121" s="38" t="s">
        <v>10</v>
      </c>
      <c r="AS121" s="38" t="s">
        <v>10</v>
      </c>
      <c r="AT121" s="29">
        <v>0.0</v>
      </c>
      <c r="AU121" s="38" t="s">
        <v>10</v>
      </c>
      <c r="AV121" s="38" t="s">
        <v>10</v>
      </c>
      <c r="AW121" s="38" t="s">
        <v>10</v>
      </c>
      <c r="AX121" s="38" t="s">
        <v>10</v>
      </c>
      <c r="AY121" s="38" t="s">
        <v>10</v>
      </c>
      <c r="AZ121" s="8"/>
      <c r="BA121" s="37">
        <f t="shared" si="4"/>
        <v>39</v>
      </c>
      <c r="BB121" s="37">
        <f t="shared" si="5"/>
        <v>6</v>
      </c>
      <c r="BC121" s="37">
        <f t="shared" ref="BC121:BG121" si="122">COUNTIF($G121:$AZ121,BC$1)</f>
        <v>0</v>
      </c>
      <c r="BD121" s="37">
        <f t="shared" si="122"/>
        <v>0</v>
      </c>
      <c r="BE121" s="37">
        <f t="shared" si="122"/>
        <v>0</v>
      </c>
      <c r="BF121" s="37">
        <f t="shared" si="122"/>
        <v>9</v>
      </c>
      <c r="BG121" s="37">
        <f t="shared" si="122"/>
        <v>30</v>
      </c>
    </row>
    <row r="122">
      <c r="A122" s="27">
        <v>114.0</v>
      </c>
      <c r="B122" s="86" t="s">
        <v>155</v>
      </c>
      <c r="C122" s="91" t="s">
        <v>152</v>
      </c>
      <c r="D122" s="91" t="s">
        <v>321</v>
      </c>
      <c r="E122" s="92" t="s">
        <v>148</v>
      </c>
      <c r="F122" s="141">
        <v>0.0</v>
      </c>
      <c r="G122" s="36" t="s">
        <v>7</v>
      </c>
      <c r="H122" s="36" t="s">
        <v>7</v>
      </c>
      <c r="I122" s="36" t="s">
        <v>7</v>
      </c>
      <c r="J122" s="29">
        <v>0.0</v>
      </c>
      <c r="K122" s="36" t="s">
        <v>7</v>
      </c>
      <c r="L122" s="36" t="s">
        <v>7</v>
      </c>
      <c r="M122" s="36" t="s">
        <v>7</v>
      </c>
      <c r="N122" s="36" t="s">
        <v>7</v>
      </c>
      <c r="O122" s="36" t="s">
        <v>7</v>
      </c>
      <c r="P122" s="36" t="s">
        <v>7</v>
      </c>
      <c r="Q122" s="36" t="s">
        <v>7</v>
      </c>
      <c r="R122" s="29">
        <v>0.0</v>
      </c>
      <c r="S122" s="38" t="s">
        <v>10</v>
      </c>
      <c r="T122" s="38" t="s">
        <v>10</v>
      </c>
      <c r="U122" s="38" t="s">
        <v>10</v>
      </c>
      <c r="V122" s="38" t="s">
        <v>10</v>
      </c>
      <c r="W122" s="34" t="s">
        <v>9</v>
      </c>
      <c r="X122" s="29">
        <v>0.0</v>
      </c>
      <c r="Y122" s="34" t="s">
        <v>9</v>
      </c>
      <c r="Z122" s="34" t="s">
        <v>9</v>
      </c>
      <c r="AA122" s="34" t="s">
        <v>9</v>
      </c>
      <c r="AB122" s="34" t="s">
        <v>9</v>
      </c>
      <c r="AC122" s="34" t="s">
        <v>9</v>
      </c>
      <c r="AD122" s="34" t="s">
        <v>9</v>
      </c>
      <c r="AE122" s="34" t="s">
        <v>9</v>
      </c>
      <c r="AF122" s="29">
        <v>0.0</v>
      </c>
      <c r="AG122" s="34" t="s">
        <v>9</v>
      </c>
      <c r="AH122" s="34" t="s">
        <v>9</v>
      </c>
      <c r="AI122" s="34" t="s">
        <v>9</v>
      </c>
      <c r="AJ122" s="34" t="s">
        <v>9</v>
      </c>
      <c r="AK122" s="34" t="s">
        <v>9</v>
      </c>
      <c r="AL122" s="34" t="s">
        <v>9</v>
      </c>
      <c r="AM122" s="34" t="s">
        <v>9</v>
      </c>
      <c r="AN122" s="29">
        <v>0.0</v>
      </c>
      <c r="AO122" s="34" t="s">
        <v>9</v>
      </c>
      <c r="AP122" s="34" t="s">
        <v>9</v>
      </c>
      <c r="AQ122" s="34" t="s">
        <v>9</v>
      </c>
      <c r="AR122" s="34" t="s">
        <v>9</v>
      </c>
      <c r="AS122" s="34" t="s">
        <v>9</v>
      </c>
      <c r="AT122" s="34" t="s">
        <v>9</v>
      </c>
      <c r="AU122" s="29">
        <v>0.0</v>
      </c>
      <c r="AV122" s="34" t="s">
        <v>9</v>
      </c>
      <c r="AW122" s="34" t="s">
        <v>9</v>
      </c>
      <c r="AX122" s="34" t="s">
        <v>9</v>
      </c>
      <c r="AY122" s="34" t="s">
        <v>9</v>
      </c>
      <c r="AZ122" s="8"/>
      <c r="BA122" s="37">
        <f t="shared" si="4"/>
        <v>39</v>
      </c>
      <c r="BB122" s="37">
        <f t="shared" si="5"/>
        <v>6</v>
      </c>
      <c r="BC122" s="37">
        <f t="shared" ref="BC122:BG122" si="123">COUNTIF($G122:$AZ122,BC$1)</f>
        <v>0</v>
      </c>
      <c r="BD122" s="37">
        <f t="shared" si="123"/>
        <v>10</v>
      </c>
      <c r="BE122" s="37">
        <f t="shared" si="123"/>
        <v>0</v>
      </c>
      <c r="BF122" s="37">
        <f t="shared" si="123"/>
        <v>25</v>
      </c>
      <c r="BG122" s="37">
        <f t="shared" si="123"/>
        <v>4</v>
      </c>
    </row>
    <row r="123">
      <c r="A123" s="72"/>
      <c r="B123" s="72"/>
      <c r="C123" s="84"/>
      <c r="D123" s="84"/>
      <c r="E123" s="72"/>
      <c r="F123" s="72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</row>
    <row r="124">
      <c r="A124" s="72"/>
      <c r="B124" s="72"/>
      <c r="C124" s="84"/>
      <c r="D124" s="84"/>
      <c r="E124" s="72"/>
      <c r="F124" s="72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</row>
    <row r="125">
      <c r="A125" s="72"/>
      <c r="B125" s="72"/>
      <c r="C125" s="84"/>
      <c r="D125" s="84"/>
      <c r="E125" s="94" t="s">
        <v>6</v>
      </c>
      <c r="F125" s="94" t="s">
        <v>6</v>
      </c>
      <c r="G125" s="96">
        <f t="shared" ref="G125:AY125" si="124">COUNTIF(G$4:G$122,$E125)</f>
        <v>24</v>
      </c>
      <c r="H125" s="96">
        <f t="shared" si="124"/>
        <v>24</v>
      </c>
      <c r="I125" s="96">
        <f t="shared" si="124"/>
        <v>24</v>
      </c>
      <c r="J125" s="96">
        <f t="shared" si="124"/>
        <v>9</v>
      </c>
      <c r="K125" s="96">
        <f t="shared" si="124"/>
        <v>10</v>
      </c>
      <c r="L125" s="96">
        <f t="shared" si="124"/>
        <v>25</v>
      </c>
      <c r="M125" s="96">
        <f t="shared" si="124"/>
        <v>25</v>
      </c>
      <c r="N125" s="96">
        <f t="shared" si="124"/>
        <v>25</v>
      </c>
      <c r="O125" s="96">
        <f t="shared" si="124"/>
        <v>25</v>
      </c>
      <c r="P125" s="96">
        <f t="shared" si="124"/>
        <v>25</v>
      </c>
      <c r="Q125" s="98">
        <f t="shared" si="124"/>
        <v>13</v>
      </c>
      <c r="R125" s="98">
        <f t="shared" si="124"/>
        <v>16</v>
      </c>
      <c r="S125" s="98">
        <f t="shared" si="124"/>
        <v>26</v>
      </c>
      <c r="T125" s="96">
        <f t="shared" si="124"/>
        <v>26</v>
      </c>
      <c r="U125" s="96">
        <f t="shared" si="124"/>
        <v>26</v>
      </c>
      <c r="V125" s="96">
        <f t="shared" si="124"/>
        <v>35</v>
      </c>
      <c r="W125" s="96">
        <f t="shared" si="124"/>
        <v>36</v>
      </c>
      <c r="X125" s="98">
        <f t="shared" si="124"/>
        <v>22</v>
      </c>
      <c r="Y125" s="98">
        <f t="shared" si="124"/>
        <v>18</v>
      </c>
      <c r="Z125" s="98">
        <f t="shared" si="124"/>
        <v>32</v>
      </c>
      <c r="AA125" s="96">
        <f t="shared" si="124"/>
        <v>36</v>
      </c>
      <c r="AB125" s="96">
        <f t="shared" si="124"/>
        <v>36</v>
      </c>
      <c r="AC125" s="96">
        <f t="shared" si="124"/>
        <v>46</v>
      </c>
      <c r="AD125" s="96">
        <f t="shared" si="124"/>
        <v>47</v>
      </c>
      <c r="AE125" s="98">
        <f t="shared" si="124"/>
        <v>27</v>
      </c>
      <c r="AF125" s="98">
        <f t="shared" si="124"/>
        <v>27</v>
      </c>
      <c r="AG125" s="98">
        <f t="shared" si="124"/>
        <v>38</v>
      </c>
      <c r="AH125" s="96">
        <f t="shared" si="124"/>
        <v>46</v>
      </c>
      <c r="AI125" s="96">
        <f t="shared" si="124"/>
        <v>46</v>
      </c>
      <c r="AJ125" s="96">
        <f t="shared" si="124"/>
        <v>46</v>
      </c>
      <c r="AK125" s="96">
        <f t="shared" si="124"/>
        <v>46</v>
      </c>
      <c r="AL125" s="96">
        <f t="shared" si="124"/>
        <v>32</v>
      </c>
      <c r="AM125" s="96">
        <f t="shared" si="124"/>
        <v>22</v>
      </c>
      <c r="AN125" s="96">
        <f t="shared" si="124"/>
        <v>38</v>
      </c>
      <c r="AO125" s="96">
        <f t="shared" si="124"/>
        <v>46</v>
      </c>
      <c r="AP125" s="96">
        <f t="shared" si="124"/>
        <v>46</v>
      </c>
      <c r="AQ125" s="96">
        <f t="shared" si="124"/>
        <v>46</v>
      </c>
      <c r="AR125" s="96">
        <f t="shared" si="124"/>
        <v>46</v>
      </c>
      <c r="AS125" s="96">
        <f t="shared" si="124"/>
        <v>27</v>
      </c>
      <c r="AT125" s="96">
        <f t="shared" si="124"/>
        <v>24</v>
      </c>
      <c r="AU125" s="96">
        <f t="shared" si="124"/>
        <v>41</v>
      </c>
      <c r="AV125" s="96">
        <f t="shared" si="124"/>
        <v>46</v>
      </c>
      <c r="AW125" s="96">
        <f t="shared" si="124"/>
        <v>46</v>
      </c>
      <c r="AX125" s="96">
        <f t="shared" si="124"/>
        <v>46</v>
      </c>
      <c r="AY125" s="96">
        <f t="shared" si="124"/>
        <v>46</v>
      </c>
      <c r="AZ125" s="84"/>
      <c r="BA125" s="84"/>
      <c r="BB125" s="84"/>
      <c r="BC125" s="84"/>
      <c r="BD125" s="84"/>
      <c r="BE125" s="84"/>
      <c r="BF125" s="84"/>
      <c r="BG125" s="84"/>
    </row>
    <row r="126" hidden="1">
      <c r="A126" s="72"/>
      <c r="B126" s="72"/>
      <c r="C126" s="84"/>
      <c r="D126" s="84"/>
      <c r="E126" s="99" t="s">
        <v>7</v>
      </c>
      <c r="F126" s="99" t="s">
        <v>7</v>
      </c>
      <c r="G126" s="96">
        <f t="shared" ref="G126:AY126" si="125">COUNTIF(G$4:G$122,$E126)</f>
        <v>29</v>
      </c>
      <c r="H126" s="96">
        <f t="shared" si="125"/>
        <v>29</v>
      </c>
      <c r="I126" s="96">
        <f t="shared" si="125"/>
        <v>29</v>
      </c>
      <c r="J126" s="96">
        <f t="shared" si="125"/>
        <v>17</v>
      </c>
      <c r="K126" s="96">
        <f t="shared" si="125"/>
        <v>11</v>
      </c>
      <c r="L126" s="96">
        <f t="shared" si="125"/>
        <v>29</v>
      </c>
      <c r="M126" s="96">
        <f t="shared" si="125"/>
        <v>29</v>
      </c>
      <c r="N126" s="96">
        <f t="shared" si="125"/>
        <v>29</v>
      </c>
      <c r="O126" s="96">
        <f t="shared" si="125"/>
        <v>29</v>
      </c>
      <c r="P126" s="96">
        <f t="shared" si="125"/>
        <v>29</v>
      </c>
      <c r="Q126" s="98">
        <f t="shared" si="125"/>
        <v>17</v>
      </c>
      <c r="R126" s="98">
        <f t="shared" si="125"/>
        <v>0</v>
      </c>
      <c r="S126" s="98">
        <f t="shared" si="125"/>
        <v>0</v>
      </c>
      <c r="T126" s="96">
        <f t="shared" si="125"/>
        <v>0</v>
      </c>
      <c r="U126" s="96">
        <f t="shared" si="125"/>
        <v>0</v>
      </c>
      <c r="V126" s="96">
        <f t="shared" si="125"/>
        <v>0</v>
      </c>
      <c r="W126" s="96">
        <f t="shared" si="125"/>
        <v>0</v>
      </c>
      <c r="X126" s="98">
        <f t="shared" si="125"/>
        <v>0</v>
      </c>
      <c r="Y126" s="98">
        <f t="shared" si="125"/>
        <v>0</v>
      </c>
      <c r="Z126" s="98">
        <f t="shared" si="125"/>
        <v>0</v>
      </c>
      <c r="AA126" s="96">
        <f t="shared" si="125"/>
        <v>0</v>
      </c>
      <c r="AB126" s="96">
        <f t="shared" si="125"/>
        <v>0</v>
      </c>
      <c r="AC126" s="96">
        <f t="shared" si="125"/>
        <v>0</v>
      </c>
      <c r="AD126" s="96">
        <f t="shared" si="125"/>
        <v>0</v>
      </c>
      <c r="AE126" s="98">
        <f t="shared" si="125"/>
        <v>0</v>
      </c>
      <c r="AF126" s="98">
        <f t="shared" si="125"/>
        <v>0</v>
      </c>
      <c r="AG126" s="98">
        <f t="shared" si="125"/>
        <v>0</v>
      </c>
      <c r="AH126" s="96">
        <f t="shared" si="125"/>
        <v>0</v>
      </c>
      <c r="AI126" s="96">
        <f t="shared" si="125"/>
        <v>0</v>
      </c>
      <c r="AJ126" s="96">
        <f t="shared" si="125"/>
        <v>0</v>
      </c>
      <c r="AK126" s="96">
        <f t="shared" si="125"/>
        <v>0</v>
      </c>
      <c r="AL126" s="96">
        <f t="shared" si="125"/>
        <v>0</v>
      </c>
      <c r="AM126" s="96">
        <f t="shared" si="125"/>
        <v>0</v>
      </c>
      <c r="AN126" s="96">
        <f t="shared" si="125"/>
        <v>0</v>
      </c>
      <c r="AO126" s="96">
        <f t="shared" si="125"/>
        <v>0</v>
      </c>
      <c r="AP126" s="96">
        <f t="shared" si="125"/>
        <v>0</v>
      </c>
      <c r="AQ126" s="96">
        <f t="shared" si="125"/>
        <v>0</v>
      </c>
      <c r="AR126" s="96">
        <f t="shared" si="125"/>
        <v>0</v>
      </c>
      <c r="AS126" s="96">
        <f t="shared" si="125"/>
        <v>0</v>
      </c>
      <c r="AT126" s="96">
        <f t="shared" si="125"/>
        <v>0</v>
      </c>
      <c r="AU126" s="96">
        <f t="shared" si="125"/>
        <v>0</v>
      </c>
      <c r="AV126" s="96">
        <f t="shared" si="125"/>
        <v>0</v>
      </c>
      <c r="AW126" s="96">
        <f t="shared" si="125"/>
        <v>0</v>
      </c>
      <c r="AX126" s="96">
        <f t="shared" si="125"/>
        <v>0</v>
      </c>
      <c r="AY126" s="96">
        <f t="shared" si="125"/>
        <v>0</v>
      </c>
      <c r="AZ126" s="84"/>
      <c r="BA126" s="84"/>
      <c r="BB126" s="84"/>
      <c r="BC126" s="84"/>
      <c r="BD126" s="84"/>
      <c r="BE126" s="84"/>
      <c r="BF126" s="84"/>
      <c r="BG126" s="84"/>
    </row>
    <row r="127" hidden="1">
      <c r="A127" s="72"/>
      <c r="B127" s="72"/>
      <c r="C127" s="84"/>
      <c r="D127" s="84"/>
      <c r="E127" s="100" t="s">
        <v>8</v>
      </c>
      <c r="F127" s="100" t="s">
        <v>8</v>
      </c>
      <c r="G127" s="96">
        <f t="shared" ref="G127:AY127" si="126">COUNTIF(G$4:G$122,$E127)</f>
        <v>25</v>
      </c>
      <c r="H127" s="96">
        <f t="shared" si="126"/>
        <v>25</v>
      </c>
      <c r="I127" s="96">
        <f t="shared" si="126"/>
        <v>25</v>
      </c>
      <c r="J127" s="96">
        <f t="shared" si="126"/>
        <v>16</v>
      </c>
      <c r="K127" s="96">
        <f t="shared" si="126"/>
        <v>13</v>
      </c>
      <c r="L127" s="96">
        <f t="shared" si="126"/>
        <v>11</v>
      </c>
      <c r="M127" s="96">
        <f t="shared" si="126"/>
        <v>22</v>
      </c>
      <c r="N127" s="96">
        <f t="shared" si="126"/>
        <v>22</v>
      </c>
      <c r="O127" s="96">
        <f t="shared" si="126"/>
        <v>22</v>
      </c>
      <c r="P127" s="96">
        <f t="shared" si="126"/>
        <v>22</v>
      </c>
      <c r="Q127" s="98">
        <f t="shared" si="126"/>
        <v>11</v>
      </c>
      <c r="R127" s="98">
        <f t="shared" si="126"/>
        <v>0</v>
      </c>
      <c r="S127" s="98">
        <f t="shared" si="126"/>
        <v>0</v>
      </c>
      <c r="T127" s="96">
        <f t="shared" si="126"/>
        <v>0</v>
      </c>
      <c r="U127" s="96">
        <f t="shared" si="126"/>
        <v>0</v>
      </c>
      <c r="V127" s="96">
        <f t="shared" si="126"/>
        <v>0</v>
      </c>
      <c r="W127" s="96">
        <f t="shared" si="126"/>
        <v>0</v>
      </c>
      <c r="X127" s="98">
        <f t="shared" si="126"/>
        <v>0</v>
      </c>
      <c r="Y127" s="98">
        <f t="shared" si="126"/>
        <v>0</v>
      </c>
      <c r="Z127" s="98">
        <f t="shared" si="126"/>
        <v>0</v>
      </c>
      <c r="AA127" s="96">
        <f t="shared" si="126"/>
        <v>0</v>
      </c>
      <c r="AB127" s="96">
        <f t="shared" si="126"/>
        <v>0</v>
      </c>
      <c r="AC127" s="96">
        <f t="shared" si="126"/>
        <v>0</v>
      </c>
      <c r="AD127" s="96">
        <f t="shared" si="126"/>
        <v>0</v>
      </c>
      <c r="AE127" s="98">
        <f t="shared" si="126"/>
        <v>0</v>
      </c>
      <c r="AF127" s="98">
        <f t="shared" si="126"/>
        <v>0</v>
      </c>
      <c r="AG127" s="98">
        <f t="shared" si="126"/>
        <v>0</v>
      </c>
      <c r="AH127" s="96">
        <f t="shared" si="126"/>
        <v>0</v>
      </c>
      <c r="AI127" s="96">
        <f t="shared" si="126"/>
        <v>0</v>
      </c>
      <c r="AJ127" s="96">
        <f t="shared" si="126"/>
        <v>0</v>
      </c>
      <c r="AK127" s="96">
        <f t="shared" si="126"/>
        <v>0</v>
      </c>
      <c r="AL127" s="96">
        <f t="shared" si="126"/>
        <v>0</v>
      </c>
      <c r="AM127" s="96">
        <f t="shared" si="126"/>
        <v>0</v>
      </c>
      <c r="AN127" s="96">
        <f t="shared" si="126"/>
        <v>0</v>
      </c>
      <c r="AO127" s="96">
        <f t="shared" si="126"/>
        <v>0</v>
      </c>
      <c r="AP127" s="96">
        <f t="shared" si="126"/>
        <v>0</v>
      </c>
      <c r="AQ127" s="96">
        <f t="shared" si="126"/>
        <v>0</v>
      </c>
      <c r="AR127" s="96">
        <f t="shared" si="126"/>
        <v>0</v>
      </c>
      <c r="AS127" s="96">
        <f t="shared" si="126"/>
        <v>0</v>
      </c>
      <c r="AT127" s="96">
        <f t="shared" si="126"/>
        <v>0</v>
      </c>
      <c r="AU127" s="96">
        <f t="shared" si="126"/>
        <v>0</v>
      </c>
      <c r="AV127" s="96">
        <f t="shared" si="126"/>
        <v>0</v>
      </c>
      <c r="AW127" s="96">
        <f t="shared" si="126"/>
        <v>0</v>
      </c>
      <c r="AX127" s="96">
        <f t="shared" si="126"/>
        <v>0</v>
      </c>
      <c r="AY127" s="96">
        <f t="shared" si="126"/>
        <v>0</v>
      </c>
      <c r="AZ127" s="84"/>
      <c r="BA127" s="84"/>
      <c r="BB127" s="84"/>
      <c r="BC127" s="84"/>
      <c r="BD127" s="84"/>
      <c r="BE127" s="84"/>
      <c r="BF127" s="84"/>
      <c r="BG127" s="84"/>
    </row>
    <row r="128">
      <c r="A128" s="72"/>
      <c r="B128" s="72"/>
      <c r="C128" s="84"/>
      <c r="D128" s="84"/>
      <c r="E128" s="101" t="s">
        <v>9</v>
      </c>
      <c r="F128" s="101" t="s">
        <v>9</v>
      </c>
      <c r="G128" s="96">
        <f t="shared" ref="G128:AY128" si="127">COUNTIF(G$4:G$122,$E128)</f>
        <v>18</v>
      </c>
      <c r="H128" s="96">
        <f t="shared" si="127"/>
        <v>18</v>
      </c>
      <c r="I128" s="96">
        <f t="shared" si="127"/>
        <v>18</v>
      </c>
      <c r="J128" s="96">
        <f t="shared" si="127"/>
        <v>16</v>
      </c>
      <c r="K128" s="96">
        <f t="shared" si="127"/>
        <v>17</v>
      </c>
      <c r="L128" s="96">
        <f t="shared" si="127"/>
        <v>19</v>
      </c>
      <c r="M128" s="96">
        <f t="shared" si="127"/>
        <v>18</v>
      </c>
      <c r="N128" s="96">
        <f t="shared" si="127"/>
        <v>18</v>
      </c>
      <c r="O128" s="96">
        <f t="shared" si="127"/>
        <v>18</v>
      </c>
      <c r="P128" s="96">
        <f t="shared" si="127"/>
        <v>18</v>
      </c>
      <c r="Q128" s="98">
        <f t="shared" si="127"/>
        <v>16</v>
      </c>
      <c r="R128" s="98">
        <f t="shared" si="127"/>
        <v>14</v>
      </c>
      <c r="S128" s="98">
        <f t="shared" si="127"/>
        <v>17</v>
      </c>
      <c r="T128" s="96">
        <f t="shared" si="127"/>
        <v>23</v>
      </c>
      <c r="U128" s="96">
        <f t="shared" si="127"/>
        <v>23</v>
      </c>
      <c r="V128" s="96">
        <f t="shared" si="127"/>
        <v>23</v>
      </c>
      <c r="W128" s="96">
        <f t="shared" si="127"/>
        <v>24</v>
      </c>
      <c r="X128" s="98">
        <f t="shared" si="127"/>
        <v>20</v>
      </c>
      <c r="Y128" s="98">
        <f t="shared" si="127"/>
        <v>13</v>
      </c>
      <c r="Z128" s="98">
        <f t="shared" si="127"/>
        <v>15</v>
      </c>
      <c r="AA128" s="96">
        <f t="shared" si="127"/>
        <v>24</v>
      </c>
      <c r="AB128" s="96">
        <f t="shared" si="127"/>
        <v>24</v>
      </c>
      <c r="AC128" s="96">
        <f t="shared" si="127"/>
        <v>24</v>
      </c>
      <c r="AD128" s="96">
        <f t="shared" si="127"/>
        <v>46</v>
      </c>
      <c r="AE128" s="98">
        <f t="shared" si="127"/>
        <v>36</v>
      </c>
      <c r="AF128" s="98">
        <f t="shared" si="127"/>
        <v>24</v>
      </c>
      <c r="AG128" s="98">
        <f t="shared" si="127"/>
        <v>33</v>
      </c>
      <c r="AH128" s="96">
        <f t="shared" si="127"/>
        <v>46</v>
      </c>
      <c r="AI128" s="96">
        <f t="shared" si="127"/>
        <v>46</v>
      </c>
      <c r="AJ128" s="96">
        <f t="shared" si="127"/>
        <v>46</v>
      </c>
      <c r="AK128" s="96">
        <f t="shared" si="127"/>
        <v>46</v>
      </c>
      <c r="AL128" s="96">
        <f t="shared" si="127"/>
        <v>37</v>
      </c>
      <c r="AM128" s="96">
        <f t="shared" si="127"/>
        <v>26</v>
      </c>
      <c r="AN128" s="96">
        <f t="shared" si="127"/>
        <v>29</v>
      </c>
      <c r="AO128" s="96">
        <f t="shared" si="127"/>
        <v>46</v>
      </c>
      <c r="AP128" s="96">
        <f t="shared" si="127"/>
        <v>46</v>
      </c>
      <c r="AQ128" s="96">
        <f t="shared" si="127"/>
        <v>46</v>
      </c>
      <c r="AR128" s="96">
        <f t="shared" si="127"/>
        <v>46</v>
      </c>
      <c r="AS128" s="96">
        <f t="shared" si="127"/>
        <v>37</v>
      </c>
      <c r="AT128" s="96">
        <f t="shared" si="127"/>
        <v>27</v>
      </c>
      <c r="AU128" s="96">
        <f t="shared" si="127"/>
        <v>28</v>
      </c>
      <c r="AV128" s="96">
        <f t="shared" si="127"/>
        <v>46</v>
      </c>
      <c r="AW128" s="96">
        <f t="shared" si="127"/>
        <v>46</v>
      </c>
      <c r="AX128" s="96">
        <f t="shared" si="127"/>
        <v>46</v>
      </c>
      <c r="AY128" s="96">
        <f t="shared" si="127"/>
        <v>46</v>
      </c>
      <c r="AZ128" s="84"/>
      <c r="BA128" s="84"/>
      <c r="BB128" s="84"/>
      <c r="BC128" s="84"/>
      <c r="BD128" s="84"/>
      <c r="BE128" s="84"/>
      <c r="BF128" s="84"/>
      <c r="BG128" s="84"/>
    </row>
    <row r="129">
      <c r="A129" s="72"/>
      <c r="B129" s="72"/>
      <c r="C129" s="84"/>
      <c r="D129" s="84"/>
      <c r="E129" s="102" t="s">
        <v>10</v>
      </c>
      <c r="F129" s="102" t="s">
        <v>10</v>
      </c>
      <c r="G129" s="142">
        <f t="shared" ref="G129:AY129" si="128">COUNTIF(G$4:G$122,$E129)</f>
        <v>19</v>
      </c>
      <c r="H129" s="142">
        <f t="shared" si="128"/>
        <v>19</v>
      </c>
      <c r="I129" s="142">
        <f t="shared" si="128"/>
        <v>19</v>
      </c>
      <c r="J129" s="142">
        <f t="shared" si="128"/>
        <v>8</v>
      </c>
      <c r="K129" s="142">
        <f t="shared" si="128"/>
        <v>9</v>
      </c>
      <c r="L129" s="142">
        <f t="shared" si="128"/>
        <v>20</v>
      </c>
      <c r="M129" s="142">
        <f t="shared" si="128"/>
        <v>21</v>
      </c>
      <c r="N129" s="142">
        <f t="shared" si="128"/>
        <v>21</v>
      </c>
      <c r="O129" s="142">
        <f t="shared" si="128"/>
        <v>21</v>
      </c>
      <c r="P129" s="142">
        <f t="shared" si="128"/>
        <v>21</v>
      </c>
      <c r="Q129" s="142">
        <f t="shared" si="128"/>
        <v>8</v>
      </c>
      <c r="R129" s="142">
        <f t="shared" si="128"/>
        <v>26</v>
      </c>
      <c r="S129" s="142">
        <f t="shared" si="128"/>
        <v>65</v>
      </c>
      <c r="T129" s="142">
        <f t="shared" si="128"/>
        <v>65</v>
      </c>
      <c r="U129" s="142">
        <f t="shared" si="128"/>
        <v>65</v>
      </c>
      <c r="V129" s="142">
        <f t="shared" si="128"/>
        <v>56</v>
      </c>
      <c r="W129" s="142">
        <f t="shared" si="128"/>
        <v>54</v>
      </c>
      <c r="X129" s="142">
        <f t="shared" si="128"/>
        <v>34</v>
      </c>
      <c r="Y129" s="142">
        <f t="shared" si="128"/>
        <v>25</v>
      </c>
      <c r="Z129" s="142">
        <f t="shared" si="128"/>
        <v>47</v>
      </c>
      <c r="AA129" s="142">
        <f t="shared" si="128"/>
        <v>53</v>
      </c>
      <c r="AB129" s="142">
        <f t="shared" si="128"/>
        <v>53</v>
      </c>
      <c r="AC129" s="142">
        <f t="shared" si="128"/>
        <v>43</v>
      </c>
      <c r="AD129" s="142">
        <f t="shared" si="128"/>
        <v>20</v>
      </c>
      <c r="AE129" s="142">
        <f t="shared" si="128"/>
        <v>10</v>
      </c>
      <c r="AF129" s="142">
        <f t="shared" si="128"/>
        <v>10</v>
      </c>
      <c r="AG129" s="142">
        <f t="shared" si="128"/>
        <v>21</v>
      </c>
      <c r="AH129" s="142">
        <f t="shared" si="128"/>
        <v>21</v>
      </c>
      <c r="AI129" s="142">
        <f t="shared" si="128"/>
        <v>21</v>
      </c>
      <c r="AJ129" s="142">
        <f t="shared" si="128"/>
        <v>21</v>
      </c>
      <c r="AK129" s="142">
        <f t="shared" si="128"/>
        <v>21</v>
      </c>
      <c r="AL129" s="142">
        <f t="shared" si="128"/>
        <v>12</v>
      </c>
      <c r="AM129" s="142">
        <f t="shared" si="128"/>
        <v>9</v>
      </c>
      <c r="AN129" s="142">
        <f t="shared" si="128"/>
        <v>21</v>
      </c>
      <c r="AO129" s="142">
        <f t="shared" si="128"/>
        <v>21</v>
      </c>
      <c r="AP129" s="142">
        <f t="shared" si="128"/>
        <v>21</v>
      </c>
      <c r="AQ129" s="142">
        <f t="shared" si="128"/>
        <v>21</v>
      </c>
      <c r="AR129" s="142">
        <f t="shared" si="128"/>
        <v>21</v>
      </c>
      <c r="AS129" s="142">
        <f t="shared" si="128"/>
        <v>13</v>
      </c>
      <c r="AT129" s="142">
        <f t="shared" si="128"/>
        <v>8</v>
      </c>
      <c r="AU129" s="142">
        <f t="shared" si="128"/>
        <v>21</v>
      </c>
      <c r="AV129" s="142">
        <f t="shared" si="128"/>
        <v>21</v>
      </c>
      <c r="AW129" s="142">
        <f t="shared" si="128"/>
        <v>21</v>
      </c>
      <c r="AX129" s="142">
        <f t="shared" si="128"/>
        <v>21</v>
      </c>
      <c r="AY129" s="142">
        <f t="shared" si="128"/>
        <v>21</v>
      </c>
      <c r="AZ129" s="84"/>
      <c r="BA129" s="84"/>
      <c r="BB129" s="84"/>
      <c r="BC129" s="84"/>
      <c r="BD129" s="84"/>
      <c r="BE129" s="84"/>
      <c r="BF129" s="84"/>
      <c r="BG129" s="84"/>
    </row>
    <row r="130">
      <c r="A130" s="72"/>
      <c r="B130" s="72"/>
      <c r="C130" s="84"/>
      <c r="D130" s="84"/>
      <c r="E130" s="143" t="s">
        <v>322</v>
      </c>
      <c r="F130" s="143" t="s">
        <v>322</v>
      </c>
      <c r="G130" s="142"/>
      <c r="H130" s="142"/>
      <c r="I130" s="142"/>
      <c r="J130" s="142"/>
      <c r="K130" s="142"/>
      <c r="L130" s="142"/>
      <c r="M130" s="144">
        <f t="shared" ref="M130:AY130" si="129">COUNTIF(M$4:M$122,$E130)</f>
        <v>0</v>
      </c>
      <c r="N130" s="144">
        <f t="shared" si="129"/>
        <v>0</v>
      </c>
      <c r="O130" s="144">
        <f t="shared" si="129"/>
        <v>0</v>
      </c>
      <c r="P130" s="144">
        <f t="shared" si="129"/>
        <v>0</v>
      </c>
      <c r="Q130" s="144">
        <f t="shared" si="129"/>
        <v>0</v>
      </c>
      <c r="R130" s="144">
        <f t="shared" si="129"/>
        <v>0</v>
      </c>
      <c r="S130" s="144">
        <f t="shared" si="129"/>
        <v>0</v>
      </c>
      <c r="T130" s="144">
        <f t="shared" si="129"/>
        <v>0</v>
      </c>
      <c r="U130" s="144">
        <f t="shared" si="129"/>
        <v>0</v>
      </c>
      <c r="V130" s="144">
        <f t="shared" si="129"/>
        <v>0</v>
      </c>
      <c r="W130" s="144">
        <f t="shared" si="129"/>
        <v>0</v>
      </c>
      <c r="X130" s="144">
        <f t="shared" si="129"/>
        <v>0</v>
      </c>
      <c r="Y130" s="144">
        <f t="shared" si="129"/>
        <v>0</v>
      </c>
      <c r="Z130" s="144">
        <f t="shared" si="129"/>
        <v>0</v>
      </c>
      <c r="AA130" s="144">
        <f t="shared" si="129"/>
        <v>0</v>
      </c>
      <c r="AB130" s="144">
        <f t="shared" si="129"/>
        <v>0</v>
      </c>
      <c r="AC130" s="144">
        <f t="shared" si="129"/>
        <v>0</v>
      </c>
      <c r="AD130" s="144">
        <f t="shared" si="129"/>
        <v>0</v>
      </c>
      <c r="AE130" s="144">
        <f t="shared" si="129"/>
        <v>0</v>
      </c>
      <c r="AF130" s="144">
        <f t="shared" si="129"/>
        <v>0</v>
      </c>
      <c r="AG130" s="144">
        <f t="shared" si="129"/>
        <v>0</v>
      </c>
      <c r="AH130" s="144">
        <f t="shared" si="129"/>
        <v>0</v>
      </c>
      <c r="AI130" s="144">
        <f t="shared" si="129"/>
        <v>0</v>
      </c>
      <c r="AJ130" s="144">
        <f t="shared" si="129"/>
        <v>0</v>
      </c>
      <c r="AK130" s="144">
        <f t="shared" si="129"/>
        <v>0</v>
      </c>
      <c r="AL130" s="144">
        <f t="shared" si="129"/>
        <v>0</v>
      </c>
      <c r="AM130" s="144">
        <f t="shared" si="129"/>
        <v>0</v>
      </c>
      <c r="AN130" s="144">
        <f t="shared" si="129"/>
        <v>0</v>
      </c>
      <c r="AO130" s="144">
        <f t="shared" si="129"/>
        <v>0</v>
      </c>
      <c r="AP130" s="144">
        <f t="shared" si="129"/>
        <v>0</v>
      </c>
      <c r="AQ130" s="144">
        <f t="shared" si="129"/>
        <v>0</v>
      </c>
      <c r="AR130" s="144">
        <f t="shared" si="129"/>
        <v>0</v>
      </c>
      <c r="AS130" s="144">
        <f t="shared" si="129"/>
        <v>0</v>
      </c>
      <c r="AT130" s="144">
        <f t="shared" si="129"/>
        <v>0</v>
      </c>
      <c r="AU130" s="144">
        <f t="shared" si="129"/>
        <v>0</v>
      </c>
      <c r="AV130" s="144">
        <f t="shared" si="129"/>
        <v>0</v>
      </c>
      <c r="AW130" s="144">
        <f t="shared" si="129"/>
        <v>0</v>
      </c>
      <c r="AX130" s="144">
        <f t="shared" si="129"/>
        <v>0</v>
      </c>
      <c r="AY130" s="144">
        <f t="shared" si="129"/>
        <v>0</v>
      </c>
      <c r="AZ130" s="84"/>
      <c r="BA130" s="84"/>
      <c r="BB130" s="84"/>
      <c r="BC130" s="84"/>
      <c r="BD130" s="84"/>
      <c r="BE130" s="84"/>
      <c r="BF130" s="84"/>
      <c r="BG130" s="84"/>
    </row>
    <row r="131">
      <c r="A131" s="72"/>
      <c r="B131" s="72"/>
      <c r="C131" s="84"/>
      <c r="D131" s="84"/>
      <c r="E131" s="23"/>
      <c r="F131" s="23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</row>
    <row r="132">
      <c r="A132" s="72"/>
      <c r="B132" s="72"/>
      <c r="C132" s="106"/>
      <c r="D132" s="106"/>
      <c r="E132" s="107"/>
      <c r="F132" s="107"/>
      <c r="G132" s="84"/>
      <c r="H132" s="84"/>
      <c r="I132" s="84"/>
      <c r="J132" s="145"/>
      <c r="K132" s="145"/>
      <c r="L132" s="145"/>
      <c r="M132" s="84"/>
      <c r="N132" s="84"/>
      <c r="O132" s="84"/>
      <c r="P132" s="84"/>
      <c r="Q132" s="145"/>
      <c r="R132" s="145"/>
      <c r="S132" s="145"/>
      <c r="T132" s="84"/>
      <c r="U132" s="84"/>
      <c r="V132" s="84"/>
      <c r="W132" s="84"/>
      <c r="X132" s="108"/>
      <c r="Y132" s="108"/>
      <c r="Z132" s="108"/>
      <c r="AA132" s="84"/>
      <c r="AB132" s="84"/>
      <c r="AC132" s="84"/>
      <c r="AD132" s="84"/>
      <c r="AE132" s="108"/>
      <c r="AF132" s="108"/>
      <c r="AG132" s="108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</row>
    <row r="133">
      <c r="A133" s="72"/>
      <c r="B133" s="72"/>
      <c r="C133" s="106"/>
      <c r="D133" s="106"/>
      <c r="E133" s="107"/>
      <c r="F133" s="107"/>
      <c r="G133" s="84"/>
      <c r="H133" s="84"/>
      <c r="I133" s="84"/>
      <c r="J133" s="145"/>
      <c r="K133" s="145"/>
      <c r="L133" s="145"/>
      <c r="M133" s="84"/>
      <c r="N133" s="84"/>
      <c r="O133" s="84"/>
      <c r="P133" s="84"/>
      <c r="Q133" s="145"/>
      <c r="R133" s="145"/>
      <c r="S133" s="145"/>
      <c r="T133" s="84"/>
      <c r="U133" s="84"/>
      <c r="V133" s="84"/>
      <c r="W133" s="84"/>
      <c r="X133" s="108"/>
      <c r="Y133" s="108"/>
      <c r="Z133" s="108"/>
      <c r="AA133" s="84"/>
      <c r="AB133" s="84"/>
      <c r="AC133" s="84"/>
      <c r="AD133" s="84"/>
      <c r="AE133" s="108"/>
      <c r="AF133" s="108"/>
      <c r="AG133" s="108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</row>
    <row r="134" collapsed="1">
      <c r="A134" s="72"/>
      <c r="B134" s="72"/>
      <c r="C134" s="84"/>
      <c r="D134" s="84"/>
      <c r="E134" s="72"/>
      <c r="F134" s="72"/>
      <c r="G134" s="84"/>
      <c r="H134" s="84"/>
      <c r="I134" s="84"/>
      <c r="J134" s="145"/>
      <c r="K134" s="145"/>
      <c r="L134" s="145"/>
      <c r="M134" s="84"/>
      <c r="N134" s="84"/>
      <c r="O134" s="84"/>
      <c r="P134" s="84"/>
      <c r="Q134" s="145"/>
      <c r="R134" s="145"/>
      <c r="S134" s="145"/>
      <c r="T134" s="84"/>
      <c r="U134" s="84"/>
      <c r="V134" s="84"/>
      <c r="W134" s="84"/>
      <c r="X134" s="108"/>
      <c r="Y134" s="108"/>
      <c r="Z134" s="108"/>
      <c r="AA134" s="84"/>
      <c r="AB134" s="84"/>
      <c r="AC134" s="84"/>
      <c r="AD134" s="84"/>
      <c r="AE134" s="108"/>
      <c r="AF134" s="108"/>
      <c r="AG134" s="108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</row>
    <row r="135" hidden="1" outlineLevel="1">
      <c r="A135" s="72"/>
      <c r="B135" s="72"/>
      <c r="C135" s="93" t="s">
        <v>160</v>
      </c>
      <c r="D135" s="93"/>
      <c r="E135" s="94" t="s">
        <v>6</v>
      </c>
      <c r="F135" s="94"/>
      <c r="G135" s="146">
        <f t="shared" ref="G135:AJ135" si="130">COUNTIF(G$4:G$51,$E135)</f>
        <v>12</v>
      </c>
      <c r="H135" s="146">
        <f t="shared" si="130"/>
        <v>12</v>
      </c>
      <c r="I135" s="146">
        <f t="shared" si="130"/>
        <v>12</v>
      </c>
      <c r="J135" s="146">
        <f t="shared" si="130"/>
        <v>4</v>
      </c>
      <c r="K135" s="146">
        <f t="shared" si="130"/>
        <v>4</v>
      </c>
      <c r="L135" s="146">
        <f t="shared" si="130"/>
        <v>13</v>
      </c>
      <c r="M135" s="146">
        <f t="shared" si="130"/>
        <v>13</v>
      </c>
      <c r="N135" s="146">
        <f t="shared" si="130"/>
        <v>13</v>
      </c>
      <c r="O135" s="146">
        <f t="shared" si="130"/>
        <v>13</v>
      </c>
      <c r="P135" s="146">
        <f t="shared" si="130"/>
        <v>13</v>
      </c>
      <c r="Q135" s="146">
        <f t="shared" si="130"/>
        <v>6</v>
      </c>
      <c r="R135" s="146">
        <f t="shared" si="130"/>
        <v>8</v>
      </c>
      <c r="S135" s="146">
        <f t="shared" si="130"/>
        <v>12</v>
      </c>
      <c r="T135" s="146">
        <f t="shared" si="130"/>
        <v>12</v>
      </c>
      <c r="U135" s="146">
        <f t="shared" si="130"/>
        <v>12</v>
      </c>
      <c r="V135" s="146">
        <f t="shared" si="130"/>
        <v>12</v>
      </c>
      <c r="W135" s="146">
        <f t="shared" si="130"/>
        <v>12</v>
      </c>
      <c r="X135" s="146">
        <f t="shared" si="130"/>
        <v>8</v>
      </c>
      <c r="Y135" s="146">
        <f t="shared" si="130"/>
        <v>7</v>
      </c>
      <c r="Z135" s="146">
        <f t="shared" si="130"/>
        <v>9</v>
      </c>
      <c r="AA135" s="146">
        <f t="shared" si="130"/>
        <v>12</v>
      </c>
      <c r="AB135" s="146">
        <f t="shared" si="130"/>
        <v>12</v>
      </c>
      <c r="AC135" s="146">
        <f t="shared" si="130"/>
        <v>19</v>
      </c>
      <c r="AD135" s="146">
        <f t="shared" si="130"/>
        <v>20</v>
      </c>
      <c r="AE135" s="146">
        <f t="shared" si="130"/>
        <v>10</v>
      </c>
      <c r="AF135" s="146">
        <f t="shared" si="130"/>
        <v>12</v>
      </c>
      <c r="AG135" s="146">
        <f t="shared" si="130"/>
        <v>16</v>
      </c>
      <c r="AH135" s="146">
        <f t="shared" si="130"/>
        <v>19</v>
      </c>
      <c r="AI135" s="146">
        <f t="shared" si="130"/>
        <v>19</v>
      </c>
      <c r="AJ135" s="146">
        <f t="shared" si="130"/>
        <v>19</v>
      </c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</row>
    <row r="136" hidden="1" outlineLevel="1">
      <c r="A136" s="72"/>
      <c r="B136" s="72"/>
      <c r="C136" s="84"/>
      <c r="D136" s="84"/>
      <c r="E136" s="99" t="s">
        <v>7</v>
      </c>
      <c r="F136" s="99"/>
      <c r="G136" s="96">
        <f t="shared" ref="G136:AJ136" si="131">COUNTIF(G$4:G$51,$E136)</f>
        <v>10</v>
      </c>
      <c r="H136" s="96">
        <f t="shared" si="131"/>
        <v>10</v>
      </c>
      <c r="I136" s="96">
        <f t="shared" si="131"/>
        <v>10</v>
      </c>
      <c r="J136" s="96">
        <f t="shared" si="131"/>
        <v>5</v>
      </c>
      <c r="K136" s="96">
        <f t="shared" si="131"/>
        <v>4</v>
      </c>
      <c r="L136" s="96">
        <f t="shared" si="131"/>
        <v>9</v>
      </c>
      <c r="M136" s="96">
        <f t="shared" si="131"/>
        <v>9</v>
      </c>
      <c r="N136" s="96">
        <f t="shared" si="131"/>
        <v>9</v>
      </c>
      <c r="O136" s="96">
        <f t="shared" si="131"/>
        <v>9</v>
      </c>
      <c r="P136" s="96">
        <f t="shared" si="131"/>
        <v>9</v>
      </c>
      <c r="Q136" s="96">
        <f t="shared" si="131"/>
        <v>4</v>
      </c>
      <c r="R136" s="96">
        <f t="shared" si="131"/>
        <v>0</v>
      </c>
      <c r="S136" s="96">
        <f t="shared" si="131"/>
        <v>0</v>
      </c>
      <c r="T136" s="96">
        <f t="shared" si="131"/>
        <v>0</v>
      </c>
      <c r="U136" s="96">
        <f t="shared" si="131"/>
        <v>0</v>
      </c>
      <c r="V136" s="96">
        <f t="shared" si="131"/>
        <v>0</v>
      </c>
      <c r="W136" s="96">
        <f t="shared" si="131"/>
        <v>0</v>
      </c>
      <c r="X136" s="96">
        <f t="shared" si="131"/>
        <v>0</v>
      </c>
      <c r="Y136" s="96">
        <f t="shared" si="131"/>
        <v>0</v>
      </c>
      <c r="Z136" s="96">
        <f t="shared" si="131"/>
        <v>0</v>
      </c>
      <c r="AA136" s="96">
        <f t="shared" si="131"/>
        <v>0</v>
      </c>
      <c r="AB136" s="96">
        <f t="shared" si="131"/>
        <v>0</v>
      </c>
      <c r="AC136" s="96">
        <f t="shared" si="131"/>
        <v>0</v>
      </c>
      <c r="AD136" s="96">
        <f t="shared" si="131"/>
        <v>0</v>
      </c>
      <c r="AE136" s="96">
        <f t="shared" si="131"/>
        <v>0</v>
      </c>
      <c r="AF136" s="96">
        <f t="shared" si="131"/>
        <v>0</v>
      </c>
      <c r="AG136" s="96">
        <f t="shared" si="131"/>
        <v>0</v>
      </c>
      <c r="AH136" s="96">
        <f t="shared" si="131"/>
        <v>0</v>
      </c>
      <c r="AI136" s="96">
        <f t="shared" si="131"/>
        <v>0</v>
      </c>
      <c r="AJ136" s="96">
        <f t="shared" si="131"/>
        <v>0</v>
      </c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</row>
    <row r="137" hidden="1" outlineLevel="1">
      <c r="A137" s="72"/>
      <c r="B137" s="72"/>
      <c r="C137" s="84"/>
      <c r="D137" s="84"/>
      <c r="E137" s="100" t="s">
        <v>8</v>
      </c>
      <c r="F137" s="100"/>
      <c r="G137" s="96">
        <f t="shared" ref="G137:AJ137" si="132">COUNTIF(G$4:G$51,$E137)</f>
        <v>9</v>
      </c>
      <c r="H137" s="96">
        <f t="shared" si="132"/>
        <v>9</v>
      </c>
      <c r="I137" s="96">
        <f t="shared" si="132"/>
        <v>9</v>
      </c>
      <c r="J137" s="96">
        <f t="shared" si="132"/>
        <v>5</v>
      </c>
      <c r="K137" s="96">
        <f t="shared" si="132"/>
        <v>4</v>
      </c>
      <c r="L137" s="96">
        <f t="shared" si="132"/>
        <v>4</v>
      </c>
      <c r="M137" s="96">
        <f t="shared" si="132"/>
        <v>7</v>
      </c>
      <c r="N137" s="96">
        <f t="shared" si="132"/>
        <v>7</v>
      </c>
      <c r="O137" s="96">
        <f t="shared" si="132"/>
        <v>7</v>
      </c>
      <c r="P137" s="96">
        <f t="shared" si="132"/>
        <v>7</v>
      </c>
      <c r="Q137" s="96">
        <f t="shared" si="132"/>
        <v>3</v>
      </c>
      <c r="R137" s="96">
        <f t="shared" si="132"/>
        <v>0</v>
      </c>
      <c r="S137" s="96">
        <f t="shared" si="132"/>
        <v>0</v>
      </c>
      <c r="T137" s="96">
        <f t="shared" si="132"/>
        <v>0</v>
      </c>
      <c r="U137" s="96">
        <f t="shared" si="132"/>
        <v>0</v>
      </c>
      <c r="V137" s="96">
        <f t="shared" si="132"/>
        <v>0</v>
      </c>
      <c r="W137" s="96">
        <f t="shared" si="132"/>
        <v>0</v>
      </c>
      <c r="X137" s="96">
        <f t="shared" si="132"/>
        <v>0</v>
      </c>
      <c r="Y137" s="96">
        <f t="shared" si="132"/>
        <v>0</v>
      </c>
      <c r="Z137" s="96">
        <f t="shared" si="132"/>
        <v>0</v>
      </c>
      <c r="AA137" s="96">
        <f t="shared" si="132"/>
        <v>0</v>
      </c>
      <c r="AB137" s="96">
        <f t="shared" si="132"/>
        <v>0</v>
      </c>
      <c r="AC137" s="96">
        <f t="shared" si="132"/>
        <v>0</v>
      </c>
      <c r="AD137" s="96">
        <f t="shared" si="132"/>
        <v>0</v>
      </c>
      <c r="AE137" s="96">
        <f t="shared" si="132"/>
        <v>0</v>
      </c>
      <c r="AF137" s="96">
        <f t="shared" si="132"/>
        <v>0</v>
      </c>
      <c r="AG137" s="96">
        <f t="shared" si="132"/>
        <v>0</v>
      </c>
      <c r="AH137" s="96">
        <f t="shared" si="132"/>
        <v>0</v>
      </c>
      <c r="AI137" s="96">
        <f t="shared" si="132"/>
        <v>0</v>
      </c>
      <c r="AJ137" s="96">
        <f t="shared" si="132"/>
        <v>0</v>
      </c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</row>
    <row r="138" hidden="1" outlineLevel="1">
      <c r="A138" s="72"/>
      <c r="B138" s="72"/>
      <c r="C138" s="84"/>
      <c r="D138" s="84"/>
      <c r="E138" s="101" t="s">
        <v>9</v>
      </c>
      <c r="F138" s="101"/>
      <c r="G138" s="146">
        <f t="shared" ref="G138:AJ138" si="133">COUNTIF(G$4:G$51,$E138)</f>
        <v>6</v>
      </c>
      <c r="H138" s="146">
        <f t="shared" si="133"/>
        <v>6</v>
      </c>
      <c r="I138" s="146">
        <f t="shared" si="133"/>
        <v>6</v>
      </c>
      <c r="J138" s="146">
        <f t="shared" si="133"/>
        <v>6</v>
      </c>
      <c r="K138" s="146">
        <f t="shared" si="133"/>
        <v>8</v>
      </c>
      <c r="L138" s="146">
        <f t="shared" si="133"/>
        <v>7</v>
      </c>
      <c r="M138" s="146">
        <f t="shared" si="133"/>
        <v>6</v>
      </c>
      <c r="N138" s="146">
        <f t="shared" si="133"/>
        <v>6</v>
      </c>
      <c r="O138" s="146">
        <f t="shared" si="133"/>
        <v>6</v>
      </c>
      <c r="P138" s="146">
        <f t="shared" si="133"/>
        <v>6</v>
      </c>
      <c r="Q138" s="146">
        <f t="shared" si="133"/>
        <v>6</v>
      </c>
      <c r="R138" s="146">
        <f t="shared" si="133"/>
        <v>7</v>
      </c>
      <c r="S138" s="146">
        <f t="shared" si="133"/>
        <v>9</v>
      </c>
      <c r="T138" s="146">
        <f t="shared" si="133"/>
        <v>11</v>
      </c>
      <c r="U138" s="146">
        <f t="shared" si="133"/>
        <v>11</v>
      </c>
      <c r="V138" s="146">
        <f t="shared" si="133"/>
        <v>11</v>
      </c>
      <c r="W138" s="146">
        <f t="shared" si="133"/>
        <v>11</v>
      </c>
      <c r="X138" s="146">
        <f t="shared" si="133"/>
        <v>11</v>
      </c>
      <c r="Y138" s="146">
        <f t="shared" si="133"/>
        <v>5</v>
      </c>
      <c r="Z138" s="146">
        <f t="shared" si="133"/>
        <v>6</v>
      </c>
      <c r="AA138" s="146">
        <f t="shared" si="133"/>
        <v>11</v>
      </c>
      <c r="AB138" s="146">
        <f t="shared" si="133"/>
        <v>11</v>
      </c>
      <c r="AC138" s="146">
        <f t="shared" si="133"/>
        <v>11</v>
      </c>
      <c r="AD138" s="146">
        <f t="shared" si="133"/>
        <v>19</v>
      </c>
      <c r="AE138" s="146">
        <f t="shared" si="133"/>
        <v>17</v>
      </c>
      <c r="AF138" s="146">
        <f t="shared" si="133"/>
        <v>9</v>
      </c>
      <c r="AG138" s="146">
        <f t="shared" si="133"/>
        <v>13</v>
      </c>
      <c r="AH138" s="146">
        <f t="shared" si="133"/>
        <v>19</v>
      </c>
      <c r="AI138" s="146">
        <f t="shared" si="133"/>
        <v>19</v>
      </c>
      <c r="AJ138" s="146">
        <f t="shared" si="133"/>
        <v>19</v>
      </c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</row>
    <row r="139" hidden="1" outlineLevel="1">
      <c r="A139" s="72"/>
      <c r="B139" s="72"/>
      <c r="C139" s="84"/>
      <c r="D139" s="84"/>
      <c r="E139" s="102" t="s">
        <v>10</v>
      </c>
      <c r="F139" s="102"/>
      <c r="G139" s="96">
        <f t="shared" ref="G139:AJ139" si="134">COUNTIF(G$4:G$51,$E139)</f>
        <v>11</v>
      </c>
      <c r="H139" s="96">
        <f t="shared" si="134"/>
        <v>11</v>
      </c>
      <c r="I139" s="96">
        <f t="shared" si="134"/>
        <v>11</v>
      </c>
      <c r="J139" s="96">
        <f t="shared" si="134"/>
        <v>5</v>
      </c>
      <c r="K139" s="96">
        <f t="shared" si="134"/>
        <v>6</v>
      </c>
      <c r="L139" s="96">
        <f t="shared" si="134"/>
        <v>12</v>
      </c>
      <c r="M139" s="96">
        <f t="shared" si="134"/>
        <v>13</v>
      </c>
      <c r="N139" s="96">
        <f t="shared" si="134"/>
        <v>13</v>
      </c>
      <c r="O139" s="96">
        <f t="shared" si="134"/>
        <v>13</v>
      </c>
      <c r="P139" s="96">
        <f t="shared" si="134"/>
        <v>13</v>
      </c>
      <c r="Q139" s="96">
        <f t="shared" si="134"/>
        <v>5</v>
      </c>
      <c r="R139" s="96">
        <f t="shared" si="134"/>
        <v>11</v>
      </c>
      <c r="S139" s="96">
        <f t="shared" si="134"/>
        <v>25</v>
      </c>
      <c r="T139" s="96">
        <f t="shared" si="134"/>
        <v>25</v>
      </c>
      <c r="U139" s="96">
        <f t="shared" si="134"/>
        <v>25</v>
      </c>
      <c r="V139" s="96">
        <f t="shared" si="134"/>
        <v>25</v>
      </c>
      <c r="W139" s="96">
        <f t="shared" si="134"/>
        <v>25</v>
      </c>
      <c r="X139" s="96">
        <f t="shared" si="134"/>
        <v>13</v>
      </c>
      <c r="Y139" s="96">
        <f t="shared" si="134"/>
        <v>11</v>
      </c>
      <c r="Z139" s="96">
        <f t="shared" si="134"/>
        <v>24</v>
      </c>
      <c r="AA139" s="96">
        <f t="shared" si="134"/>
        <v>24</v>
      </c>
      <c r="AB139" s="96">
        <f t="shared" si="134"/>
        <v>24</v>
      </c>
      <c r="AC139" s="96">
        <f t="shared" si="134"/>
        <v>17</v>
      </c>
      <c r="AD139" s="96">
        <f t="shared" si="134"/>
        <v>8</v>
      </c>
      <c r="AE139" s="96">
        <f t="shared" si="134"/>
        <v>3</v>
      </c>
      <c r="AF139" s="96">
        <f t="shared" si="134"/>
        <v>5</v>
      </c>
      <c r="AG139" s="96">
        <f t="shared" si="134"/>
        <v>9</v>
      </c>
      <c r="AH139" s="96">
        <f t="shared" si="134"/>
        <v>9</v>
      </c>
      <c r="AI139" s="96">
        <f t="shared" si="134"/>
        <v>9</v>
      </c>
      <c r="AJ139" s="96">
        <f t="shared" si="134"/>
        <v>9</v>
      </c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</row>
    <row r="140" hidden="1" outlineLevel="1">
      <c r="A140" s="72"/>
      <c r="B140" s="72"/>
      <c r="C140" s="84"/>
      <c r="D140" s="84"/>
      <c r="E140" s="23" t="s">
        <v>158</v>
      </c>
      <c r="F140" s="23"/>
      <c r="G140" s="104">
        <f t="shared" ref="G140:AJ140" si="135">G135+G136+G137</f>
        <v>31</v>
      </c>
      <c r="H140" s="104">
        <f t="shared" si="135"/>
        <v>31</v>
      </c>
      <c r="I140" s="104">
        <f t="shared" si="135"/>
        <v>31</v>
      </c>
      <c r="J140" s="104">
        <f t="shared" si="135"/>
        <v>14</v>
      </c>
      <c r="K140" s="104">
        <f t="shared" si="135"/>
        <v>12</v>
      </c>
      <c r="L140" s="104">
        <f t="shared" si="135"/>
        <v>26</v>
      </c>
      <c r="M140" s="104">
        <f t="shared" si="135"/>
        <v>29</v>
      </c>
      <c r="N140" s="104">
        <f t="shared" si="135"/>
        <v>29</v>
      </c>
      <c r="O140" s="104">
        <f t="shared" si="135"/>
        <v>29</v>
      </c>
      <c r="P140" s="104">
        <f t="shared" si="135"/>
        <v>29</v>
      </c>
      <c r="Q140" s="104">
        <f t="shared" si="135"/>
        <v>13</v>
      </c>
      <c r="R140" s="104">
        <f t="shared" si="135"/>
        <v>8</v>
      </c>
      <c r="S140" s="104">
        <f t="shared" si="135"/>
        <v>12</v>
      </c>
      <c r="T140" s="104">
        <f t="shared" si="135"/>
        <v>12</v>
      </c>
      <c r="U140" s="104">
        <f t="shared" si="135"/>
        <v>12</v>
      </c>
      <c r="V140" s="104">
        <f t="shared" si="135"/>
        <v>12</v>
      </c>
      <c r="W140" s="104">
        <f t="shared" si="135"/>
        <v>12</v>
      </c>
      <c r="X140" s="104">
        <f t="shared" si="135"/>
        <v>8</v>
      </c>
      <c r="Y140" s="104">
        <f t="shared" si="135"/>
        <v>7</v>
      </c>
      <c r="Z140" s="104">
        <f t="shared" si="135"/>
        <v>9</v>
      </c>
      <c r="AA140" s="104">
        <f t="shared" si="135"/>
        <v>12</v>
      </c>
      <c r="AB140" s="104">
        <f t="shared" si="135"/>
        <v>12</v>
      </c>
      <c r="AC140" s="104">
        <f t="shared" si="135"/>
        <v>19</v>
      </c>
      <c r="AD140" s="104">
        <f t="shared" si="135"/>
        <v>20</v>
      </c>
      <c r="AE140" s="104">
        <f t="shared" si="135"/>
        <v>10</v>
      </c>
      <c r="AF140" s="104">
        <f t="shared" si="135"/>
        <v>12</v>
      </c>
      <c r="AG140" s="104">
        <f t="shared" si="135"/>
        <v>16</v>
      </c>
      <c r="AH140" s="104">
        <f t="shared" si="135"/>
        <v>19</v>
      </c>
      <c r="AI140" s="104">
        <f t="shared" si="135"/>
        <v>19</v>
      </c>
      <c r="AJ140" s="104">
        <f t="shared" si="135"/>
        <v>19</v>
      </c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</row>
    <row r="141" hidden="1" outlineLevel="1">
      <c r="A141" s="72"/>
      <c r="B141" s="72"/>
      <c r="C141" s="84"/>
      <c r="D141" s="84"/>
      <c r="E141" s="23" t="s">
        <v>159</v>
      </c>
      <c r="F141" s="23"/>
      <c r="G141" s="104">
        <f t="shared" ref="G141:AI141" si="136">G136+G137+H138</f>
        <v>25</v>
      </c>
      <c r="H141" s="104">
        <f t="shared" si="136"/>
        <v>25</v>
      </c>
      <c r="I141" s="104">
        <f t="shared" si="136"/>
        <v>25</v>
      </c>
      <c r="J141" s="104">
        <f t="shared" si="136"/>
        <v>18</v>
      </c>
      <c r="K141" s="104">
        <f t="shared" si="136"/>
        <v>15</v>
      </c>
      <c r="L141" s="104">
        <f t="shared" si="136"/>
        <v>19</v>
      </c>
      <c r="M141" s="104">
        <f t="shared" si="136"/>
        <v>22</v>
      </c>
      <c r="N141" s="104">
        <f t="shared" si="136"/>
        <v>22</v>
      </c>
      <c r="O141" s="104">
        <f t="shared" si="136"/>
        <v>22</v>
      </c>
      <c r="P141" s="104">
        <f t="shared" si="136"/>
        <v>22</v>
      </c>
      <c r="Q141" s="104">
        <f t="shared" si="136"/>
        <v>14</v>
      </c>
      <c r="R141" s="104">
        <f t="shared" si="136"/>
        <v>9</v>
      </c>
      <c r="S141" s="104">
        <f t="shared" si="136"/>
        <v>11</v>
      </c>
      <c r="T141" s="104">
        <f t="shared" si="136"/>
        <v>11</v>
      </c>
      <c r="U141" s="104">
        <f t="shared" si="136"/>
        <v>11</v>
      </c>
      <c r="V141" s="104">
        <f t="shared" si="136"/>
        <v>11</v>
      </c>
      <c r="W141" s="104">
        <f t="shared" si="136"/>
        <v>11</v>
      </c>
      <c r="X141" s="104">
        <f t="shared" si="136"/>
        <v>5</v>
      </c>
      <c r="Y141" s="104">
        <f t="shared" si="136"/>
        <v>6</v>
      </c>
      <c r="Z141" s="104">
        <f t="shared" si="136"/>
        <v>11</v>
      </c>
      <c r="AA141" s="104">
        <f t="shared" si="136"/>
        <v>11</v>
      </c>
      <c r="AB141" s="104">
        <f t="shared" si="136"/>
        <v>11</v>
      </c>
      <c r="AC141" s="104">
        <f t="shared" si="136"/>
        <v>19</v>
      </c>
      <c r="AD141" s="104">
        <f t="shared" si="136"/>
        <v>17</v>
      </c>
      <c r="AE141" s="104">
        <f t="shared" si="136"/>
        <v>9</v>
      </c>
      <c r="AF141" s="104">
        <f t="shared" si="136"/>
        <v>13</v>
      </c>
      <c r="AG141" s="104">
        <f t="shared" si="136"/>
        <v>19</v>
      </c>
      <c r="AH141" s="104">
        <f t="shared" si="136"/>
        <v>19</v>
      </c>
      <c r="AI141" s="104">
        <f t="shared" si="136"/>
        <v>19</v>
      </c>
      <c r="AJ141" s="104" t="str">
        <f>AJ136+AJ137+#REF!</f>
        <v>#REF!</v>
      </c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</row>
    <row r="142" hidden="1" outlineLevel="1">
      <c r="A142" s="72"/>
      <c r="B142" s="72"/>
      <c r="C142" s="84"/>
      <c r="D142" s="84"/>
      <c r="E142" s="72"/>
      <c r="F142" s="72"/>
      <c r="G142" s="77"/>
      <c r="H142" s="77"/>
      <c r="I142" s="77"/>
      <c r="J142" s="109"/>
      <c r="K142" s="109"/>
      <c r="L142" s="109"/>
      <c r="M142" s="77"/>
      <c r="N142" s="77"/>
      <c r="O142" s="77"/>
      <c r="P142" s="77"/>
      <c r="Q142" s="109"/>
      <c r="R142" s="109"/>
      <c r="S142" s="109"/>
      <c r="T142" s="77"/>
      <c r="U142" s="77"/>
      <c r="V142" s="77"/>
      <c r="W142" s="77"/>
      <c r="X142" s="110"/>
      <c r="Y142" s="110"/>
      <c r="Z142" s="110"/>
      <c r="AA142" s="84"/>
      <c r="AB142" s="84"/>
      <c r="AC142" s="84"/>
      <c r="AD142" s="84"/>
      <c r="AE142" s="108"/>
      <c r="AF142" s="108"/>
      <c r="AG142" s="108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</row>
    <row r="143" hidden="1" outlineLevel="1">
      <c r="A143" s="72"/>
      <c r="B143" s="72"/>
      <c r="C143" s="93" t="s">
        <v>76</v>
      </c>
      <c r="D143" s="93"/>
      <c r="E143" s="94" t="s">
        <v>6</v>
      </c>
      <c r="F143" s="94"/>
      <c r="G143" s="146">
        <f t="shared" ref="G143:AJ143" si="137">COUNTIF(G$53:G$111,$E143)</f>
        <v>10</v>
      </c>
      <c r="H143" s="146">
        <f t="shared" si="137"/>
        <v>10</v>
      </c>
      <c r="I143" s="146">
        <f t="shared" si="137"/>
        <v>10</v>
      </c>
      <c r="J143" s="146">
        <f t="shared" si="137"/>
        <v>4</v>
      </c>
      <c r="K143" s="146">
        <f t="shared" si="137"/>
        <v>5</v>
      </c>
      <c r="L143" s="146">
        <f t="shared" si="137"/>
        <v>10</v>
      </c>
      <c r="M143" s="146">
        <f t="shared" si="137"/>
        <v>10</v>
      </c>
      <c r="N143" s="146">
        <f t="shared" si="137"/>
        <v>10</v>
      </c>
      <c r="O143" s="146">
        <f t="shared" si="137"/>
        <v>10</v>
      </c>
      <c r="P143" s="146">
        <f t="shared" si="137"/>
        <v>10</v>
      </c>
      <c r="Q143" s="146">
        <f t="shared" si="137"/>
        <v>6</v>
      </c>
      <c r="R143" s="146">
        <f t="shared" si="137"/>
        <v>7</v>
      </c>
      <c r="S143" s="146">
        <f t="shared" si="137"/>
        <v>12</v>
      </c>
      <c r="T143" s="146">
        <f t="shared" si="137"/>
        <v>12</v>
      </c>
      <c r="U143" s="146">
        <f t="shared" si="137"/>
        <v>12</v>
      </c>
      <c r="V143" s="146">
        <f t="shared" si="137"/>
        <v>21</v>
      </c>
      <c r="W143" s="146">
        <f t="shared" si="137"/>
        <v>22</v>
      </c>
      <c r="X143" s="146">
        <f t="shared" si="137"/>
        <v>13</v>
      </c>
      <c r="Y143" s="146">
        <f t="shared" si="137"/>
        <v>10</v>
      </c>
      <c r="Z143" s="146">
        <f t="shared" si="137"/>
        <v>21</v>
      </c>
      <c r="AA143" s="146">
        <f t="shared" si="137"/>
        <v>22</v>
      </c>
      <c r="AB143" s="146">
        <f t="shared" si="137"/>
        <v>22</v>
      </c>
      <c r="AC143" s="146">
        <f t="shared" si="137"/>
        <v>24</v>
      </c>
      <c r="AD143" s="146">
        <f t="shared" si="137"/>
        <v>24</v>
      </c>
      <c r="AE143" s="146">
        <f t="shared" si="137"/>
        <v>15</v>
      </c>
      <c r="AF143" s="146">
        <f t="shared" si="137"/>
        <v>14</v>
      </c>
      <c r="AG143" s="146">
        <f t="shared" si="137"/>
        <v>19</v>
      </c>
      <c r="AH143" s="146">
        <f t="shared" si="137"/>
        <v>24</v>
      </c>
      <c r="AI143" s="146">
        <f t="shared" si="137"/>
        <v>24</v>
      </c>
      <c r="AJ143" s="146">
        <f t="shared" si="137"/>
        <v>24</v>
      </c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</row>
    <row r="144" hidden="1" outlineLevel="1">
      <c r="A144" s="72"/>
      <c r="B144" s="72"/>
      <c r="C144" s="84"/>
      <c r="D144" s="84"/>
      <c r="E144" s="99" t="s">
        <v>7</v>
      </c>
      <c r="F144" s="99"/>
      <c r="G144" s="96">
        <f t="shared" ref="G144:AJ144" si="138">COUNTIF(G$53:G$111,$E144)</f>
        <v>17</v>
      </c>
      <c r="H144" s="96">
        <f t="shared" si="138"/>
        <v>17</v>
      </c>
      <c r="I144" s="96">
        <f t="shared" si="138"/>
        <v>17</v>
      </c>
      <c r="J144" s="96">
        <f t="shared" si="138"/>
        <v>11</v>
      </c>
      <c r="K144" s="96">
        <f t="shared" si="138"/>
        <v>6</v>
      </c>
      <c r="L144" s="96">
        <f t="shared" si="138"/>
        <v>18</v>
      </c>
      <c r="M144" s="96">
        <f t="shared" si="138"/>
        <v>18</v>
      </c>
      <c r="N144" s="96">
        <f t="shared" si="138"/>
        <v>18</v>
      </c>
      <c r="O144" s="96">
        <f t="shared" si="138"/>
        <v>18</v>
      </c>
      <c r="P144" s="96">
        <f t="shared" si="138"/>
        <v>18</v>
      </c>
      <c r="Q144" s="96">
        <f t="shared" si="138"/>
        <v>12</v>
      </c>
      <c r="R144" s="96">
        <f t="shared" si="138"/>
        <v>0</v>
      </c>
      <c r="S144" s="96">
        <f t="shared" si="138"/>
        <v>0</v>
      </c>
      <c r="T144" s="96">
        <f t="shared" si="138"/>
        <v>0</v>
      </c>
      <c r="U144" s="96">
        <f t="shared" si="138"/>
        <v>0</v>
      </c>
      <c r="V144" s="96">
        <f t="shared" si="138"/>
        <v>0</v>
      </c>
      <c r="W144" s="96">
        <f t="shared" si="138"/>
        <v>0</v>
      </c>
      <c r="X144" s="96">
        <f t="shared" si="138"/>
        <v>0</v>
      </c>
      <c r="Y144" s="96">
        <f t="shared" si="138"/>
        <v>0</v>
      </c>
      <c r="Z144" s="96">
        <f t="shared" si="138"/>
        <v>0</v>
      </c>
      <c r="AA144" s="96">
        <f t="shared" si="138"/>
        <v>0</v>
      </c>
      <c r="AB144" s="96">
        <f t="shared" si="138"/>
        <v>0</v>
      </c>
      <c r="AC144" s="96">
        <f t="shared" si="138"/>
        <v>0</v>
      </c>
      <c r="AD144" s="96">
        <f t="shared" si="138"/>
        <v>0</v>
      </c>
      <c r="AE144" s="96">
        <f t="shared" si="138"/>
        <v>0</v>
      </c>
      <c r="AF144" s="96">
        <f t="shared" si="138"/>
        <v>0</v>
      </c>
      <c r="AG144" s="96">
        <f t="shared" si="138"/>
        <v>0</v>
      </c>
      <c r="AH144" s="96">
        <f t="shared" si="138"/>
        <v>0</v>
      </c>
      <c r="AI144" s="96">
        <f t="shared" si="138"/>
        <v>0</v>
      </c>
      <c r="AJ144" s="96">
        <f t="shared" si="138"/>
        <v>0</v>
      </c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</row>
    <row r="145" hidden="1" outlineLevel="1">
      <c r="A145" s="72"/>
      <c r="B145" s="72"/>
      <c r="C145" s="84"/>
      <c r="D145" s="84"/>
      <c r="E145" s="100" t="s">
        <v>8</v>
      </c>
      <c r="F145" s="100"/>
      <c r="G145" s="96">
        <f t="shared" ref="G145:AJ145" si="139">COUNTIF(G$53:G$111,$E145)</f>
        <v>14</v>
      </c>
      <c r="H145" s="96">
        <f t="shared" si="139"/>
        <v>14</v>
      </c>
      <c r="I145" s="96">
        <f t="shared" si="139"/>
        <v>14</v>
      </c>
      <c r="J145" s="96">
        <f t="shared" si="139"/>
        <v>10</v>
      </c>
      <c r="K145" s="96">
        <f t="shared" si="139"/>
        <v>8</v>
      </c>
      <c r="L145" s="96">
        <f t="shared" si="139"/>
        <v>5</v>
      </c>
      <c r="M145" s="96">
        <f t="shared" si="139"/>
        <v>13</v>
      </c>
      <c r="N145" s="96">
        <f t="shared" si="139"/>
        <v>13</v>
      </c>
      <c r="O145" s="96">
        <f t="shared" si="139"/>
        <v>13</v>
      </c>
      <c r="P145" s="96">
        <f t="shared" si="139"/>
        <v>13</v>
      </c>
      <c r="Q145" s="96">
        <f t="shared" si="139"/>
        <v>7</v>
      </c>
      <c r="R145" s="96">
        <f t="shared" si="139"/>
        <v>0</v>
      </c>
      <c r="S145" s="96">
        <f t="shared" si="139"/>
        <v>0</v>
      </c>
      <c r="T145" s="96">
        <f t="shared" si="139"/>
        <v>0</v>
      </c>
      <c r="U145" s="96">
        <f t="shared" si="139"/>
        <v>0</v>
      </c>
      <c r="V145" s="96">
        <f t="shared" si="139"/>
        <v>0</v>
      </c>
      <c r="W145" s="96">
        <f t="shared" si="139"/>
        <v>0</v>
      </c>
      <c r="X145" s="96">
        <f t="shared" si="139"/>
        <v>0</v>
      </c>
      <c r="Y145" s="96">
        <f t="shared" si="139"/>
        <v>0</v>
      </c>
      <c r="Z145" s="96">
        <f t="shared" si="139"/>
        <v>0</v>
      </c>
      <c r="AA145" s="96">
        <f t="shared" si="139"/>
        <v>0</v>
      </c>
      <c r="AB145" s="96">
        <f t="shared" si="139"/>
        <v>0</v>
      </c>
      <c r="AC145" s="96">
        <f t="shared" si="139"/>
        <v>0</v>
      </c>
      <c r="AD145" s="96">
        <f t="shared" si="139"/>
        <v>0</v>
      </c>
      <c r="AE145" s="96">
        <f t="shared" si="139"/>
        <v>0</v>
      </c>
      <c r="AF145" s="96">
        <f t="shared" si="139"/>
        <v>0</v>
      </c>
      <c r="AG145" s="96">
        <f t="shared" si="139"/>
        <v>0</v>
      </c>
      <c r="AH145" s="96">
        <f t="shared" si="139"/>
        <v>0</v>
      </c>
      <c r="AI145" s="96">
        <f t="shared" si="139"/>
        <v>0</v>
      </c>
      <c r="AJ145" s="96">
        <f t="shared" si="139"/>
        <v>0</v>
      </c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</row>
    <row r="146" hidden="1" outlineLevel="1">
      <c r="A146" s="72"/>
      <c r="B146" s="72"/>
      <c r="C146" s="84"/>
      <c r="D146" s="84"/>
      <c r="E146" s="101" t="s">
        <v>9</v>
      </c>
      <c r="F146" s="101"/>
      <c r="G146" s="146">
        <f t="shared" ref="G146:AJ146" si="140">COUNTIF(G$53:G$111,$E146)</f>
        <v>10</v>
      </c>
      <c r="H146" s="146">
        <f t="shared" si="140"/>
        <v>10</v>
      </c>
      <c r="I146" s="146">
        <f t="shared" si="140"/>
        <v>10</v>
      </c>
      <c r="J146" s="146">
        <f t="shared" si="140"/>
        <v>9</v>
      </c>
      <c r="K146" s="146">
        <f t="shared" si="140"/>
        <v>8</v>
      </c>
      <c r="L146" s="146">
        <f t="shared" si="140"/>
        <v>10</v>
      </c>
      <c r="M146" s="146">
        <f t="shared" si="140"/>
        <v>10</v>
      </c>
      <c r="N146" s="146">
        <f t="shared" si="140"/>
        <v>10</v>
      </c>
      <c r="O146" s="146">
        <f t="shared" si="140"/>
        <v>10</v>
      </c>
      <c r="P146" s="146">
        <f t="shared" si="140"/>
        <v>10</v>
      </c>
      <c r="Q146" s="146">
        <f t="shared" si="140"/>
        <v>9</v>
      </c>
      <c r="R146" s="146">
        <f t="shared" si="140"/>
        <v>7</v>
      </c>
      <c r="S146" s="146">
        <f t="shared" si="140"/>
        <v>7</v>
      </c>
      <c r="T146" s="146">
        <f t="shared" si="140"/>
        <v>11</v>
      </c>
      <c r="U146" s="146">
        <f t="shared" si="140"/>
        <v>11</v>
      </c>
      <c r="V146" s="146">
        <f t="shared" si="140"/>
        <v>11</v>
      </c>
      <c r="W146" s="146">
        <f t="shared" si="140"/>
        <v>11</v>
      </c>
      <c r="X146" s="146">
        <f t="shared" si="140"/>
        <v>8</v>
      </c>
      <c r="Y146" s="146">
        <f t="shared" si="140"/>
        <v>7</v>
      </c>
      <c r="Z146" s="146">
        <f t="shared" si="140"/>
        <v>7</v>
      </c>
      <c r="AA146" s="146">
        <f t="shared" si="140"/>
        <v>11</v>
      </c>
      <c r="AB146" s="146">
        <f t="shared" si="140"/>
        <v>11</v>
      </c>
      <c r="AC146" s="146">
        <f t="shared" si="140"/>
        <v>11</v>
      </c>
      <c r="AD146" s="146">
        <f t="shared" si="140"/>
        <v>23</v>
      </c>
      <c r="AE146" s="146">
        <f t="shared" si="140"/>
        <v>17</v>
      </c>
      <c r="AF146" s="146">
        <f t="shared" si="140"/>
        <v>13</v>
      </c>
      <c r="AG146" s="146">
        <f t="shared" si="140"/>
        <v>16</v>
      </c>
      <c r="AH146" s="146">
        <f t="shared" si="140"/>
        <v>23</v>
      </c>
      <c r="AI146" s="146">
        <f t="shared" si="140"/>
        <v>23</v>
      </c>
      <c r="AJ146" s="146">
        <f t="shared" si="140"/>
        <v>23</v>
      </c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</row>
    <row r="147" hidden="1" outlineLevel="1">
      <c r="A147" s="72"/>
      <c r="B147" s="72"/>
      <c r="C147" s="84"/>
      <c r="D147" s="84"/>
      <c r="E147" s="102" t="s">
        <v>10</v>
      </c>
      <c r="F147" s="102"/>
      <c r="G147" s="96">
        <f t="shared" ref="G147:AJ147" si="141">COUNTIF(G$53:G$111,$E147)</f>
        <v>6</v>
      </c>
      <c r="H147" s="96">
        <f t="shared" si="141"/>
        <v>6</v>
      </c>
      <c r="I147" s="96">
        <f t="shared" si="141"/>
        <v>6</v>
      </c>
      <c r="J147" s="96">
        <f t="shared" si="141"/>
        <v>2</v>
      </c>
      <c r="K147" s="96">
        <f t="shared" si="141"/>
        <v>2</v>
      </c>
      <c r="L147" s="96">
        <f t="shared" si="141"/>
        <v>6</v>
      </c>
      <c r="M147" s="96">
        <f t="shared" si="141"/>
        <v>6</v>
      </c>
      <c r="N147" s="96">
        <f t="shared" si="141"/>
        <v>6</v>
      </c>
      <c r="O147" s="96">
        <f t="shared" si="141"/>
        <v>6</v>
      </c>
      <c r="P147" s="96">
        <f t="shared" si="141"/>
        <v>6</v>
      </c>
      <c r="Q147" s="96">
        <f t="shared" si="141"/>
        <v>2</v>
      </c>
      <c r="R147" s="96">
        <f t="shared" si="141"/>
        <v>11</v>
      </c>
      <c r="S147" s="96">
        <f t="shared" si="141"/>
        <v>33</v>
      </c>
      <c r="T147" s="96">
        <f t="shared" si="141"/>
        <v>33</v>
      </c>
      <c r="U147" s="96">
        <f t="shared" si="141"/>
        <v>33</v>
      </c>
      <c r="V147" s="96">
        <f t="shared" si="141"/>
        <v>24</v>
      </c>
      <c r="W147" s="96">
        <f t="shared" si="141"/>
        <v>23</v>
      </c>
      <c r="X147" s="96">
        <f t="shared" si="141"/>
        <v>18</v>
      </c>
      <c r="Y147" s="96">
        <f t="shared" si="141"/>
        <v>11</v>
      </c>
      <c r="Z147" s="96">
        <f t="shared" si="141"/>
        <v>17</v>
      </c>
      <c r="AA147" s="96">
        <f t="shared" si="141"/>
        <v>23</v>
      </c>
      <c r="AB147" s="96">
        <f t="shared" si="141"/>
        <v>23</v>
      </c>
      <c r="AC147" s="96">
        <f t="shared" si="141"/>
        <v>21</v>
      </c>
      <c r="AD147" s="96">
        <f t="shared" si="141"/>
        <v>9</v>
      </c>
      <c r="AE147" s="96">
        <f t="shared" si="141"/>
        <v>5</v>
      </c>
      <c r="AF147" s="96">
        <f t="shared" si="141"/>
        <v>4</v>
      </c>
      <c r="AG147" s="96">
        <f t="shared" si="141"/>
        <v>9</v>
      </c>
      <c r="AH147" s="96">
        <f t="shared" si="141"/>
        <v>9</v>
      </c>
      <c r="AI147" s="96">
        <f t="shared" si="141"/>
        <v>9</v>
      </c>
      <c r="AJ147" s="96">
        <f t="shared" si="141"/>
        <v>9</v>
      </c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</row>
    <row r="148" hidden="1" outlineLevel="1">
      <c r="A148" s="72"/>
      <c r="B148" s="72"/>
      <c r="C148" s="84"/>
      <c r="D148" s="84"/>
      <c r="E148" s="23" t="s">
        <v>158</v>
      </c>
      <c r="F148" s="23"/>
      <c r="G148" s="104">
        <f t="shared" ref="G148:AJ148" si="142">G143+G144+G145</f>
        <v>41</v>
      </c>
      <c r="H148" s="104">
        <f t="shared" si="142"/>
        <v>41</v>
      </c>
      <c r="I148" s="104">
        <f t="shared" si="142"/>
        <v>41</v>
      </c>
      <c r="J148" s="104">
        <f t="shared" si="142"/>
        <v>25</v>
      </c>
      <c r="K148" s="104">
        <f t="shared" si="142"/>
        <v>19</v>
      </c>
      <c r="L148" s="104">
        <f t="shared" si="142"/>
        <v>33</v>
      </c>
      <c r="M148" s="104">
        <f t="shared" si="142"/>
        <v>41</v>
      </c>
      <c r="N148" s="104">
        <f t="shared" si="142"/>
        <v>41</v>
      </c>
      <c r="O148" s="104">
        <f t="shared" si="142"/>
        <v>41</v>
      </c>
      <c r="P148" s="104">
        <f t="shared" si="142"/>
        <v>41</v>
      </c>
      <c r="Q148" s="104">
        <f t="shared" si="142"/>
        <v>25</v>
      </c>
      <c r="R148" s="104">
        <f t="shared" si="142"/>
        <v>7</v>
      </c>
      <c r="S148" s="104">
        <f t="shared" si="142"/>
        <v>12</v>
      </c>
      <c r="T148" s="104">
        <f t="shared" si="142"/>
        <v>12</v>
      </c>
      <c r="U148" s="104">
        <f t="shared" si="142"/>
        <v>12</v>
      </c>
      <c r="V148" s="104">
        <f t="shared" si="142"/>
        <v>21</v>
      </c>
      <c r="W148" s="104">
        <f t="shared" si="142"/>
        <v>22</v>
      </c>
      <c r="X148" s="104">
        <f t="shared" si="142"/>
        <v>13</v>
      </c>
      <c r="Y148" s="104">
        <f t="shared" si="142"/>
        <v>10</v>
      </c>
      <c r="Z148" s="104">
        <f t="shared" si="142"/>
        <v>21</v>
      </c>
      <c r="AA148" s="104">
        <f t="shared" si="142"/>
        <v>22</v>
      </c>
      <c r="AB148" s="104">
        <f t="shared" si="142"/>
        <v>22</v>
      </c>
      <c r="AC148" s="104">
        <f t="shared" si="142"/>
        <v>24</v>
      </c>
      <c r="AD148" s="104">
        <f t="shared" si="142"/>
        <v>24</v>
      </c>
      <c r="AE148" s="104">
        <f t="shared" si="142"/>
        <v>15</v>
      </c>
      <c r="AF148" s="104">
        <f t="shared" si="142"/>
        <v>14</v>
      </c>
      <c r="AG148" s="104">
        <f t="shared" si="142"/>
        <v>19</v>
      </c>
      <c r="AH148" s="104">
        <f t="shared" si="142"/>
        <v>24</v>
      </c>
      <c r="AI148" s="104">
        <f t="shared" si="142"/>
        <v>24</v>
      </c>
      <c r="AJ148" s="104">
        <f t="shared" si="142"/>
        <v>24</v>
      </c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</row>
    <row r="149" hidden="1" outlineLevel="1">
      <c r="A149" s="72"/>
      <c r="B149" s="72"/>
      <c r="C149" s="84"/>
      <c r="D149" s="84"/>
      <c r="E149" s="23" t="s">
        <v>159</v>
      </c>
      <c r="F149" s="23"/>
      <c r="G149" s="104">
        <f t="shared" ref="G149:AI149" si="143">G144+G145+H146</f>
        <v>41</v>
      </c>
      <c r="H149" s="104">
        <f t="shared" si="143"/>
        <v>41</v>
      </c>
      <c r="I149" s="104">
        <f t="shared" si="143"/>
        <v>40</v>
      </c>
      <c r="J149" s="104">
        <f t="shared" si="143"/>
        <v>29</v>
      </c>
      <c r="K149" s="104">
        <f t="shared" si="143"/>
        <v>24</v>
      </c>
      <c r="L149" s="104">
        <f t="shared" si="143"/>
        <v>33</v>
      </c>
      <c r="M149" s="104">
        <f t="shared" si="143"/>
        <v>41</v>
      </c>
      <c r="N149" s="104">
        <f t="shared" si="143"/>
        <v>41</v>
      </c>
      <c r="O149" s="104">
        <f t="shared" si="143"/>
        <v>41</v>
      </c>
      <c r="P149" s="104">
        <f t="shared" si="143"/>
        <v>40</v>
      </c>
      <c r="Q149" s="104">
        <f t="shared" si="143"/>
        <v>26</v>
      </c>
      <c r="R149" s="104">
        <f t="shared" si="143"/>
        <v>7</v>
      </c>
      <c r="S149" s="104">
        <f t="shared" si="143"/>
        <v>11</v>
      </c>
      <c r="T149" s="104">
        <f t="shared" si="143"/>
        <v>11</v>
      </c>
      <c r="U149" s="104">
        <f t="shared" si="143"/>
        <v>11</v>
      </c>
      <c r="V149" s="104">
        <f t="shared" si="143"/>
        <v>11</v>
      </c>
      <c r="W149" s="104">
        <f t="shared" si="143"/>
        <v>8</v>
      </c>
      <c r="X149" s="104">
        <f t="shared" si="143"/>
        <v>7</v>
      </c>
      <c r="Y149" s="104">
        <f t="shared" si="143"/>
        <v>7</v>
      </c>
      <c r="Z149" s="104">
        <f t="shared" si="143"/>
        <v>11</v>
      </c>
      <c r="AA149" s="104">
        <f t="shared" si="143"/>
        <v>11</v>
      </c>
      <c r="AB149" s="104">
        <f t="shared" si="143"/>
        <v>11</v>
      </c>
      <c r="AC149" s="104">
        <f t="shared" si="143"/>
        <v>23</v>
      </c>
      <c r="AD149" s="104">
        <f t="shared" si="143"/>
        <v>17</v>
      </c>
      <c r="AE149" s="104">
        <f t="shared" si="143"/>
        <v>13</v>
      </c>
      <c r="AF149" s="104">
        <f t="shared" si="143"/>
        <v>16</v>
      </c>
      <c r="AG149" s="104">
        <f t="shared" si="143"/>
        <v>23</v>
      </c>
      <c r="AH149" s="104">
        <f t="shared" si="143"/>
        <v>23</v>
      </c>
      <c r="AI149" s="104">
        <f t="shared" si="143"/>
        <v>23</v>
      </c>
      <c r="AJ149" s="104" t="str">
        <f>AJ144+AJ145+#REF!</f>
        <v>#REF!</v>
      </c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</row>
    <row r="150">
      <c r="A150" s="72"/>
      <c r="B150" s="72"/>
      <c r="C150" s="84"/>
      <c r="D150" s="84"/>
      <c r="E150" s="72"/>
      <c r="F150" s="72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</row>
    <row r="151">
      <c r="A151" s="72"/>
      <c r="B151" s="77"/>
      <c r="C151" s="111" t="s">
        <v>161</v>
      </c>
      <c r="D151" s="111"/>
      <c r="E151" s="112" t="s">
        <v>162</v>
      </c>
      <c r="F151" s="112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</row>
    <row r="152">
      <c r="A152" s="72"/>
      <c r="B152" s="94" t="s">
        <v>6</v>
      </c>
      <c r="C152" s="113">
        <v>0.625</v>
      </c>
      <c r="D152" s="113"/>
      <c r="E152" s="114">
        <v>0.0</v>
      </c>
      <c r="F152" s="11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</row>
    <row r="153">
      <c r="A153" s="72"/>
      <c r="B153" s="115" t="s">
        <v>7</v>
      </c>
      <c r="C153" s="113">
        <v>0.7916666666666666</v>
      </c>
      <c r="D153" s="113"/>
      <c r="E153" s="114">
        <v>0.16666666666666666</v>
      </c>
      <c r="F153" s="11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</row>
    <row r="154">
      <c r="A154" s="72"/>
      <c r="B154" s="100" t="s">
        <v>8</v>
      </c>
      <c r="C154" s="113">
        <v>0.875</v>
      </c>
      <c r="D154" s="113"/>
      <c r="E154" s="114">
        <v>0.25</v>
      </c>
      <c r="F154" s="11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</row>
    <row r="155">
      <c r="A155" s="72"/>
      <c r="B155" s="101" t="s">
        <v>9</v>
      </c>
      <c r="C155" s="113">
        <v>0.0</v>
      </c>
      <c r="D155" s="113"/>
      <c r="E155" s="114">
        <v>0.375</v>
      </c>
      <c r="F155" s="11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</row>
    <row r="156">
      <c r="A156" s="72"/>
      <c r="B156" s="116" t="s">
        <v>10</v>
      </c>
      <c r="C156" s="147">
        <v>0.25</v>
      </c>
      <c r="D156" s="113"/>
      <c r="E156" s="148">
        <v>0.625</v>
      </c>
      <c r="F156" s="11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</row>
    <row r="157">
      <c r="A157" s="72"/>
      <c r="B157" s="117" t="s">
        <v>163</v>
      </c>
      <c r="C157" s="113">
        <v>0.625</v>
      </c>
      <c r="D157" s="113"/>
      <c r="E157" s="114">
        <v>0.7916666666666666</v>
      </c>
      <c r="F157" s="11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</row>
    <row r="158">
      <c r="A158" s="72"/>
      <c r="B158" s="117" t="s">
        <v>164</v>
      </c>
      <c r="C158" s="113">
        <v>0.8333333333333334</v>
      </c>
      <c r="D158" s="113"/>
      <c r="E158" s="114">
        <v>0.0</v>
      </c>
      <c r="F158" s="11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</row>
    <row r="159">
      <c r="A159" s="72"/>
      <c r="B159" s="117" t="s">
        <v>165</v>
      </c>
      <c r="C159" s="113">
        <v>0.7916666666666666</v>
      </c>
      <c r="D159" s="113"/>
      <c r="E159" s="114">
        <v>0.9583333333333334</v>
      </c>
      <c r="F159" s="11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</row>
    <row r="160">
      <c r="A160" s="72"/>
      <c r="B160" s="117" t="s">
        <v>166</v>
      </c>
      <c r="C160" s="113">
        <v>0.0</v>
      </c>
      <c r="D160" s="113"/>
      <c r="E160" s="114">
        <v>0.16666666666666666</v>
      </c>
      <c r="F160" s="11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</row>
    <row r="161">
      <c r="A161" s="72"/>
      <c r="B161" s="117" t="s">
        <v>167</v>
      </c>
      <c r="C161" s="113">
        <v>0.875</v>
      </c>
      <c r="D161" s="113"/>
      <c r="E161" s="114">
        <v>0.041666666666666664</v>
      </c>
      <c r="F161" s="11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</row>
    <row r="162">
      <c r="A162" s="72"/>
      <c r="B162" s="117" t="s">
        <v>168</v>
      </c>
      <c r="C162" s="113">
        <v>0.08333333333333333</v>
      </c>
      <c r="D162" s="113"/>
      <c r="E162" s="114">
        <v>0.25</v>
      </c>
      <c r="F162" s="11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</row>
    <row r="163">
      <c r="A163" s="72"/>
      <c r="B163" s="117" t="s">
        <v>169</v>
      </c>
      <c r="C163" s="113">
        <v>0.0</v>
      </c>
      <c r="D163" s="113"/>
      <c r="E163" s="114">
        <v>0.16666666666666666</v>
      </c>
      <c r="F163" s="11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</row>
    <row r="164">
      <c r="A164" s="72"/>
      <c r="B164" s="117" t="s">
        <v>170</v>
      </c>
      <c r="C164" s="113">
        <v>0.20833333333333334</v>
      </c>
      <c r="D164" s="113"/>
      <c r="E164" s="114">
        <v>0.375</v>
      </c>
      <c r="F164" s="11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</row>
    <row r="165">
      <c r="A165" s="72"/>
      <c r="B165" s="117" t="s">
        <v>171</v>
      </c>
      <c r="C165" s="147">
        <v>0.25</v>
      </c>
      <c r="D165" s="113"/>
      <c r="E165" s="148">
        <v>0.4166666666666667</v>
      </c>
      <c r="F165" s="11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</row>
    <row r="166">
      <c r="A166" s="72"/>
      <c r="B166" s="117" t="s">
        <v>172</v>
      </c>
      <c r="C166" s="147">
        <v>0.4583333333333333</v>
      </c>
      <c r="D166" s="113"/>
      <c r="E166" s="148">
        <v>0.625</v>
      </c>
      <c r="F166" s="11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</row>
    <row r="167">
      <c r="A167" s="72"/>
      <c r="B167" s="72"/>
      <c r="C167" s="84"/>
      <c r="D167" s="84"/>
      <c r="E167" s="72"/>
      <c r="F167" s="72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</row>
    <row r="168">
      <c r="A168" s="72"/>
      <c r="B168" s="72"/>
      <c r="C168" s="84"/>
      <c r="D168" s="84"/>
      <c r="E168" s="72"/>
      <c r="F168" s="72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</row>
    <row r="169">
      <c r="A169" s="72"/>
      <c r="B169" s="72"/>
      <c r="C169" s="84"/>
      <c r="D169" s="84"/>
      <c r="E169" s="72"/>
      <c r="F169" s="72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</row>
    <row r="170">
      <c r="A170" s="72"/>
      <c r="B170" s="72"/>
      <c r="C170" s="84"/>
      <c r="D170" s="84"/>
      <c r="E170" s="72"/>
      <c r="F170" s="72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</row>
    <row r="171">
      <c r="A171" s="72"/>
      <c r="B171" s="72"/>
      <c r="C171" s="84"/>
      <c r="D171" s="84"/>
      <c r="E171" s="72"/>
      <c r="F171" s="72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</row>
    <row r="172">
      <c r="A172" s="72"/>
      <c r="B172" s="72"/>
      <c r="C172" s="84"/>
      <c r="D172" s="84"/>
      <c r="E172" s="72"/>
      <c r="F172" s="72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</row>
    <row r="173">
      <c r="A173" s="72"/>
      <c r="B173" s="72"/>
      <c r="C173" s="84"/>
      <c r="D173" s="84"/>
      <c r="E173" s="72"/>
      <c r="F173" s="72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</row>
    <row r="174">
      <c r="A174" s="72"/>
      <c r="B174" s="72"/>
      <c r="C174" s="84"/>
      <c r="D174" s="84"/>
      <c r="E174" s="72"/>
      <c r="F174" s="72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</row>
    <row r="175">
      <c r="A175" s="72"/>
      <c r="B175" s="72"/>
      <c r="C175" s="84"/>
      <c r="D175" s="84"/>
      <c r="E175" s="72"/>
      <c r="F175" s="72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</row>
    <row r="176">
      <c r="A176" s="72"/>
      <c r="B176" s="72"/>
      <c r="C176" s="84"/>
      <c r="D176" s="84"/>
      <c r="E176" s="72"/>
      <c r="F176" s="72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</row>
    <row r="177">
      <c r="A177" s="72"/>
      <c r="B177" s="72"/>
      <c r="C177" s="84"/>
      <c r="D177" s="84"/>
      <c r="E177" s="72"/>
      <c r="F177" s="72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</row>
    <row r="178">
      <c r="A178" s="72"/>
      <c r="B178" s="72"/>
      <c r="C178" s="84"/>
      <c r="D178" s="84"/>
      <c r="E178" s="72"/>
      <c r="F178" s="72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</row>
    <row r="179">
      <c r="A179" s="72"/>
      <c r="B179" s="72"/>
      <c r="C179" s="84"/>
      <c r="D179" s="84"/>
      <c r="E179" s="72"/>
      <c r="F179" s="72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</row>
    <row r="180">
      <c r="A180" s="72"/>
      <c r="B180" s="72"/>
      <c r="C180" s="84"/>
      <c r="D180" s="84"/>
      <c r="E180" s="72"/>
      <c r="F180" s="72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</row>
    <row r="181">
      <c r="A181" s="72"/>
      <c r="B181" s="72"/>
      <c r="C181" s="84"/>
      <c r="D181" s="84"/>
      <c r="E181" s="72"/>
      <c r="F181" s="72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</row>
    <row r="182">
      <c r="A182" s="72"/>
      <c r="B182" s="72"/>
      <c r="C182" s="84"/>
      <c r="D182" s="84"/>
      <c r="E182" s="72"/>
      <c r="F182" s="72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</row>
    <row r="183">
      <c r="A183" s="72"/>
      <c r="B183" s="72"/>
      <c r="C183" s="84"/>
      <c r="D183" s="84"/>
      <c r="E183" s="72"/>
      <c r="F183" s="72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</row>
    <row r="184">
      <c r="A184" s="72"/>
      <c r="B184" s="72"/>
      <c r="C184" s="84"/>
      <c r="D184" s="84"/>
      <c r="E184" s="72"/>
      <c r="F184" s="72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</row>
    <row r="185">
      <c r="A185" s="72"/>
      <c r="B185" s="72"/>
      <c r="C185" s="84"/>
      <c r="D185" s="84"/>
      <c r="E185" s="72"/>
      <c r="F185" s="72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</row>
    <row r="186">
      <c r="A186" s="72"/>
      <c r="B186" s="72"/>
      <c r="C186" s="84"/>
      <c r="D186" s="84"/>
      <c r="E186" s="72"/>
      <c r="F186" s="72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</row>
    <row r="187">
      <c r="A187" s="72"/>
      <c r="B187" s="72"/>
      <c r="C187" s="84"/>
      <c r="D187" s="84"/>
      <c r="E187" s="72"/>
      <c r="F187" s="72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</row>
    <row r="188">
      <c r="A188" s="72"/>
      <c r="B188" s="72"/>
      <c r="C188" s="84"/>
      <c r="D188" s="84"/>
      <c r="E188" s="72"/>
      <c r="F188" s="72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</row>
    <row r="189">
      <c r="A189" s="72"/>
      <c r="B189" s="72"/>
      <c r="C189" s="84"/>
      <c r="D189" s="84"/>
      <c r="E189" s="72"/>
      <c r="F189" s="72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</row>
    <row r="190">
      <c r="A190" s="72"/>
      <c r="B190" s="72"/>
      <c r="C190" s="84"/>
      <c r="D190" s="84"/>
      <c r="E190" s="72"/>
      <c r="F190" s="72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</row>
    <row r="191">
      <c r="A191" s="72"/>
      <c r="B191" s="72"/>
      <c r="C191" s="84"/>
      <c r="D191" s="84"/>
      <c r="E191" s="72"/>
      <c r="F191" s="72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</row>
    <row r="192">
      <c r="A192" s="72"/>
      <c r="B192" s="72"/>
      <c r="C192" s="84"/>
      <c r="D192" s="84"/>
      <c r="E192" s="72"/>
      <c r="F192" s="72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</row>
    <row r="193">
      <c r="A193" s="72"/>
      <c r="B193" s="72"/>
      <c r="C193" s="84"/>
      <c r="D193" s="84"/>
      <c r="E193" s="72"/>
      <c r="F193" s="72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</row>
    <row r="194">
      <c r="A194" s="72"/>
      <c r="B194" s="72"/>
      <c r="C194" s="84"/>
      <c r="D194" s="84"/>
      <c r="E194" s="72"/>
      <c r="F194" s="72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</row>
    <row r="195">
      <c r="A195" s="72"/>
      <c r="B195" s="72"/>
      <c r="C195" s="84"/>
      <c r="D195" s="84"/>
      <c r="E195" s="72"/>
      <c r="F195" s="72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</row>
    <row r="196">
      <c r="A196" s="72"/>
      <c r="B196" s="72"/>
      <c r="C196" s="84"/>
      <c r="D196" s="84"/>
      <c r="E196" s="72"/>
      <c r="F196" s="72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</row>
    <row r="197">
      <c r="A197" s="72"/>
      <c r="B197" s="72"/>
      <c r="C197" s="84"/>
      <c r="D197" s="84"/>
      <c r="E197" s="72"/>
      <c r="F197" s="72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</row>
    <row r="198">
      <c r="A198" s="72"/>
      <c r="B198" s="72"/>
      <c r="C198" s="84"/>
      <c r="D198" s="84"/>
      <c r="E198" s="72"/>
      <c r="F198" s="72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</row>
    <row r="199">
      <c r="A199" s="72"/>
      <c r="B199" s="72"/>
      <c r="C199" s="84"/>
      <c r="D199" s="84"/>
      <c r="E199" s="72"/>
      <c r="F199" s="72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</row>
    <row r="200">
      <c r="A200" s="72"/>
      <c r="B200" s="72"/>
      <c r="C200" s="84"/>
      <c r="D200" s="84"/>
      <c r="E200" s="72"/>
      <c r="F200" s="72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</row>
    <row r="201">
      <c r="A201" s="72"/>
      <c r="B201" s="72"/>
      <c r="C201" s="84"/>
      <c r="D201" s="84"/>
      <c r="E201" s="72"/>
      <c r="F201" s="72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</row>
    <row r="202">
      <c r="A202" s="72"/>
      <c r="B202" s="72"/>
      <c r="C202" s="84"/>
      <c r="D202" s="84"/>
      <c r="E202" s="72"/>
      <c r="F202" s="72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</row>
    <row r="203">
      <c r="A203" s="72"/>
      <c r="B203" s="72"/>
      <c r="C203" s="84"/>
      <c r="D203" s="84"/>
      <c r="E203" s="72"/>
      <c r="F203" s="72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</row>
    <row r="204">
      <c r="A204" s="72"/>
      <c r="B204" s="72"/>
      <c r="C204" s="84"/>
      <c r="D204" s="84"/>
      <c r="E204" s="72"/>
      <c r="F204" s="72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</row>
    <row r="205">
      <c r="A205" s="72"/>
      <c r="B205" s="72"/>
      <c r="C205" s="84"/>
      <c r="D205" s="84"/>
      <c r="E205" s="72"/>
      <c r="F205" s="72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</row>
    <row r="206">
      <c r="A206" s="72"/>
      <c r="B206" s="72"/>
      <c r="C206" s="84"/>
      <c r="D206" s="84"/>
      <c r="E206" s="72"/>
      <c r="F206" s="72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</row>
    <row r="207">
      <c r="A207" s="72"/>
      <c r="B207" s="72"/>
      <c r="C207" s="84"/>
      <c r="D207" s="84"/>
      <c r="E207" s="72"/>
      <c r="F207" s="72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</row>
    <row r="208">
      <c r="A208" s="72"/>
      <c r="B208" s="72"/>
      <c r="C208" s="84"/>
      <c r="D208" s="84"/>
      <c r="E208" s="72"/>
      <c r="F208" s="72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</row>
    <row r="209">
      <c r="A209" s="72"/>
      <c r="B209" s="72"/>
      <c r="C209" s="84"/>
      <c r="D209" s="84"/>
      <c r="E209" s="72"/>
      <c r="F209" s="72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</row>
    <row r="210">
      <c r="A210" s="72"/>
      <c r="B210" s="72"/>
      <c r="C210" s="84"/>
      <c r="D210" s="84"/>
      <c r="E210" s="72"/>
      <c r="F210" s="72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</row>
    <row r="211">
      <c r="A211" s="72"/>
      <c r="B211" s="72"/>
      <c r="C211" s="84"/>
      <c r="D211" s="84"/>
      <c r="E211" s="72"/>
      <c r="F211" s="72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</row>
    <row r="212">
      <c r="A212" s="72"/>
      <c r="B212" s="72"/>
      <c r="C212" s="84"/>
      <c r="D212" s="84"/>
      <c r="E212" s="72"/>
      <c r="F212" s="72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</row>
    <row r="213">
      <c r="A213" s="72"/>
      <c r="B213" s="72"/>
      <c r="C213" s="84"/>
      <c r="D213" s="84"/>
      <c r="E213" s="72"/>
      <c r="F213" s="72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</row>
    <row r="214">
      <c r="A214" s="72"/>
      <c r="B214" s="72"/>
      <c r="C214" s="84"/>
      <c r="D214" s="84"/>
      <c r="E214" s="72"/>
      <c r="F214" s="72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</row>
    <row r="215">
      <c r="A215" s="72"/>
      <c r="B215" s="72"/>
      <c r="C215" s="84"/>
      <c r="D215" s="84"/>
      <c r="E215" s="72"/>
      <c r="F215" s="72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</row>
    <row r="216">
      <c r="A216" s="72"/>
      <c r="B216" s="72"/>
      <c r="C216" s="84"/>
      <c r="D216" s="84"/>
      <c r="E216" s="72"/>
      <c r="F216" s="72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</row>
    <row r="217">
      <c r="A217" s="72"/>
      <c r="B217" s="72"/>
      <c r="C217" s="84"/>
      <c r="D217" s="84"/>
      <c r="E217" s="72"/>
      <c r="F217" s="72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</row>
    <row r="218">
      <c r="A218" s="72"/>
      <c r="B218" s="72"/>
      <c r="C218" s="84"/>
      <c r="D218" s="84"/>
      <c r="E218" s="72"/>
      <c r="F218" s="72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</row>
    <row r="219">
      <c r="A219" s="72"/>
      <c r="B219" s="72"/>
      <c r="C219" s="84"/>
      <c r="D219" s="84"/>
      <c r="E219" s="72"/>
      <c r="F219" s="72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</row>
    <row r="220">
      <c r="A220" s="72"/>
      <c r="B220" s="72"/>
      <c r="C220" s="84"/>
      <c r="D220" s="84"/>
      <c r="E220" s="72"/>
      <c r="F220" s="72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</row>
    <row r="221">
      <c r="A221" s="72"/>
      <c r="B221" s="72"/>
      <c r="C221" s="84"/>
      <c r="D221" s="84"/>
      <c r="E221" s="72"/>
      <c r="F221" s="72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</row>
    <row r="222">
      <c r="A222" s="72"/>
      <c r="B222" s="72"/>
      <c r="C222" s="84"/>
      <c r="D222" s="84"/>
      <c r="E222" s="72"/>
      <c r="F222" s="72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</row>
    <row r="223">
      <c r="A223" s="72"/>
      <c r="B223" s="72"/>
      <c r="C223" s="84"/>
      <c r="D223" s="84"/>
      <c r="E223" s="72"/>
      <c r="F223" s="72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</row>
    <row r="224">
      <c r="A224" s="72"/>
      <c r="B224" s="72"/>
      <c r="C224" s="84"/>
      <c r="D224" s="84"/>
      <c r="E224" s="72"/>
      <c r="F224" s="72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</row>
    <row r="225">
      <c r="A225" s="72"/>
      <c r="B225" s="72"/>
      <c r="C225" s="84"/>
      <c r="D225" s="84"/>
      <c r="E225" s="72"/>
      <c r="F225" s="72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</row>
    <row r="226">
      <c r="A226" s="72"/>
      <c r="B226" s="72"/>
      <c r="C226" s="84"/>
      <c r="D226" s="84"/>
      <c r="E226" s="72"/>
      <c r="F226" s="72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</row>
    <row r="227">
      <c r="A227" s="72"/>
      <c r="B227" s="72"/>
      <c r="C227" s="84"/>
      <c r="D227" s="84"/>
      <c r="E227" s="72"/>
      <c r="F227" s="72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</row>
    <row r="228">
      <c r="A228" s="72"/>
      <c r="B228" s="72"/>
      <c r="C228" s="84"/>
      <c r="D228" s="84"/>
      <c r="E228" s="72"/>
      <c r="F228" s="72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</row>
    <row r="229">
      <c r="A229" s="72"/>
      <c r="B229" s="72"/>
      <c r="C229" s="84"/>
      <c r="D229" s="84"/>
      <c r="E229" s="72"/>
      <c r="F229" s="72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</row>
    <row r="230">
      <c r="A230" s="72"/>
      <c r="B230" s="72"/>
      <c r="C230" s="84"/>
      <c r="D230" s="84"/>
      <c r="E230" s="72"/>
      <c r="F230" s="72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</row>
    <row r="231">
      <c r="A231" s="72"/>
      <c r="B231" s="72"/>
      <c r="C231" s="84"/>
      <c r="D231" s="84"/>
      <c r="E231" s="72"/>
      <c r="F231" s="72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</row>
    <row r="232">
      <c r="A232" s="72"/>
      <c r="B232" s="72"/>
      <c r="C232" s="84"/>
      <c r="D232" s="84"/>
      <c r="E232" s="72"/>
      <c r="F232" s="72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</row>
    <row r="233">
      <c r="A233" s="72"/>
      <c r="B233" s="72"/>
      <c r="C233" s="84"/>
      <c r="D233" s="84"/>
      <c r="E233" s="72"/>
      <c r="F233" s="72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</row>
    <row r="234">
      <c r="A234" s="72"/>
      <c r="B234" s="72"/>
      <c r="C234" s="84"/>
      <c r="D234" s="84"/>
      <c r="E234" s="72"/>
      <c r="F234" s="72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</row>
    <row r="235">
      <c r="A235" s="72"/>
      <c r="B235" s="72"/>
      <c r="C235" s="84"/>
      <c r="D235" s="84"/>
      <c r="E235" s="72"/>
      <c r="F235" s="72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</row>
    <row r="236">
      <c r="A236" s="72"/>
      <c r="B236" s="72"/>
      <c r="C236" s="84"/>
      <c r="D236" s="84"/>
      <c r="E236" s="72"/>
      <c r="F236" s="72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</row>
    <row r="237">
      <c r="A237" s="72"/>
      <c r="B237" s="72"/>
      <c r="C237" s="84"/>
      <c r="D237" s="84"/>
      <c r="E237" s="72"/>
      <c r="F237" s="72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</row>
    <row r="238">
      <c r="A238" s="72"/>
      <c r="B238" s="72"/>
      <c r="C238" s="84"/>
      <c r="D238" s="84"/>
      <c r="E238" s="72"/>
      <c r="F238" s="72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</row>
    <row r="239">
      <c r="A239" s="72"/>
      <c r="B239" s="72"/>
      <c r="C239" s="84"/>
      <c r="D239" s="84"/>
      <c r="E239" s="72"/>
      <c r="F239" s="72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</row>
    <row r="240">
      <c r="A240" s="72"/>
      <c r="B240" s="72"/>
      <c r="C240" s="84"/>
      <c r="D240" s="84"/>
      <c r="E240" s="72"/>
      <c r="F240" s="72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</row>
    <row r="241">
      <c r="A241" s="72"/>
      <c r="B241" s="72"/>
      <c r="C241" s="84"/>
      <c r="D241" s="84"/>
      <c r="E241" s="72"/>
      <c r="F241" s="72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</row>
    <row r="242">
      <c r="A242" s="72"/>
      <c r="B242" s="72"/>
      <c r="C242" s="84"/>
      <c r="D242" s="84"/>
      <c r="E242" s="72"/>
      <c r="F242" s="72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</row>
    <row r="243">
      <c r="A243" s="72"/>
      <c r="B243" s="72"/>
      <c r="C243" s="84"/>
      <c r="D243" s="84"/>
      <c r="E243" s="72"/>
      <c r="F243" s="72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</row>
    <row r="244">
      <c r="A244" s="72"/>
      <c r="B244" s="72"/>
      <c r="C244" s="84"/>
      <c r="D244" s="84"/>
      <c r="E244" s="72"/>
      <c r="F244" s="72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</row>
    <row r="245">
      <c r="A245" s="72"/>
      <c r="B245" s="72"/>
      <c r="C245" s="84"/>
      <c r="D245" s="84"/>
      <c r="E245" s="72"/>
      <c r="F245" s="72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</row>
    <row r="246">
      <c r="A246" s="72"/>
      <c r="B246" s="72"/>
      <c r="C246" s="84"/>
      <c r="D246" s="84"/>
      <c r="E246" s="72"/>
      <c r="F246" s="72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</row>
    <row r="247">
      <c r="A247" s="72"/>
      <c r="B247" s="72"/>
      <c r="C247" s="84"/>
      <c r="D247" s="84"/>
      <c r="E247" s="72"/>
      <c r="F247" s="72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</row>
    <row r="248">
      <c r="A248" s="72"/>
      <c r="B248" s="72"/>
      <c r="C248" s="84"/>
      <c r="D248" s="84"/>
      <c r="E248" s="72"/>
      <c r="F248" s="72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</row>
    <row r="249">
      <c r="A249" s="72"/>
      <c r="B249" s="72"/>
      <c r="C249" s="84"/>
      <c r="D249" s="84"/>
      <c r="E249" s="72"/>
      <c r="F249" s="72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</row>
    <row r="250">
      <c r="A250" s="72"/>
      <c r="B250" s="72"/>
      <c r="C250" s="84"/>
      <c r="D250" s="84"/>
      <c r="E250" s="72"/>
      <c r="F250" s="72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</row>
    <row r="251">
      <c r="A251" s="72"/>
      <c r="B251" s="72"/>
      <c r="C251" s="84"/>
      <c r="D251" s="84"/>
      <c r="E251" s="72"/>
      <c r="F251" s="72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</row>
    <row r="252">
      <c r="A252" s="72"/>
      <c r="B252" s="72"/>
      <c r="C252" s="84"/>
      <c r="D252" s="84"/>
      <c r="E252" s="72"/>
      <c r="F252" s="72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</row>
    <row r="253">
      <c r="A253" s="72"/>
      <c r="B253" s="72"/>
      <c r="C253" s="84"/>
      <c r="D253" s="84"/>
      <c r="E253" s="72"/>
      <c r="F253" s="72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</row>
    <row r="254">
      <c r="A254" s="72"/>
      <c r="B254" s="72"/>
      <c r="C254" s="84"/>
      <c r="D254" s="84"/>
      <c r="E254" s="72"/>
      <c r="F254" s="72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</row>
    <row r="255">
      <c r="A255" s="72"/>
      <c r="B255" s="72"/>
      <c r="C255" s="84"/>
      <c r="D255" s="84"/>
      <c r="E255" s="72"/>
      <c r="F255" s="72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</row>
    <row r="256">
      <c r="A256" s="72"/>
      <c r="B256" s="72"/>
      <c r="C256" s="84"/>
      <c r="D256" s="84"/>
      <c r="E256" s="72"/>
      <c r="F256" s="72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</row>
    <row r="257">
      <c r="A257" s="72"/>
      <c r="B257" s="72"/>
      <c r="C257" s="84"/>
      <c r="D257" s="84"/>
      <c r="E257" s="72"/>
      <c r="F257" s="72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</row>
    <row r="258">
      <c r="A258" s="72"/>
      <c r="B258" s="72"/>
      <c r="C258" s="84"/>
      <c r="D258" s="84"/>
      <c r="E258" s="72"/>
      <c r="F258" s="72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</row>
    <row r="259">
      <c r="A259" s="72"/>
      <c r="B259" s="72"/>
      <c r="C259" s="84"/>
      <c r="D259" s="84"/>
      <c r="E259" s="72"/>
      <c r="F259" s="72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</row>
    <row r="260">
      <c r="A260" s="72"/>
      <c r="B260" s="72"/>
      <c r="C260" s="84"/>
      <c r="D260" s="84"/>
      <c r="E260" s="72"/>
      <c r="F260" s="72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</row>
    <row r="261">
      <c r="A261" s="72"/>
      <c r="B261" s="72"/>
      <c r="C261" s="84"/>
      <c r="D261" s="84"/>
      <c r="E261" s="72"/>
      <c r="F261" s="72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</row>
    <row r="262">
      <c r="A262" s="72"/>
      <c r="B262" s="72"/>
      <c r="C262" s="84"/>
      <c r="D262" s="84"/>
      <c r="E262" s="72"/>
      <c r="F262" s="72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</row>
    <row r="263">
      <c r="A263" s="72"/>
      <c r="B263" s="72"/>
      <c r="C263" s="84"/>
      <c r="D263" s="84"/>
      <c r="E263" s="72"/>
      <c r="F263" s="72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</row>
    <row r="264">
      <c r="A264" s="72"/>
      <c r="B264" s="72"/>
      <c r="C264" s="84"/>
      <c r="D264" s="84"/>
      <c r="E264" s="72"/>
      <c r="F264" s="72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</row>
    <row r="265">
      <c r="A265" s="72"/>
      <c r="B265" s="72"/>
      <c r="C265" s="84"/>
      <c r="D265" s="84"/>
      <c r="E265" s="72"/>
      <c r="F265" s="72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</row>
    <row r="266">
      <c r="A266" s="72"/>
      <c r="B266" s="72"/>
      <c r="C266" s="84"/>
      <c r="D266" s="84"/>
      <c r="E266" s="72"/>
      <c r="F266" s="72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</row>
    <row r="267">
      <c r="A267" s="72"/>
      <c r="B267" s="72"/>
      <c r="C267" s="84"/>
      <c r="D267" s="84"/>
      <c r="E267" s="72"/>
      <c r="F267" s="72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</row>
    <row r="268">
      <c r="A268" s="72"/>
      <c r="B268" s="72"/>
      <c r="C268" s="84"/>
      <c r="D268" s="84"/>
      <c r="E268" s="72"/>
      <c r="F268" s="72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</row>
    <row r="269">
      <c r="A269" s="72"/>
      <c r="B269" s="72"/>
      <c r="C269" s="84"/>
      <c r="D269" s="84"/>
      <c r="E269" s="72"/>
      <c r="F269" s="72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</row>
    <row r="270">
      <c r="A270" s="72"/>
      <c r="B270" s="72"/>
      <c r="C270" s="84"/>
      <c r="D270" s="84"/>
      <c r="E270" s="72"/>
      <c r="F270" s="72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</row>
    <row r="271">
      <c r="A271" s="72"/>
      <c r="B271" s="72"/>
      <c r="C271" s="84"/>
      <c r="D271" s="84"/>
      <c r="E271" s="72"/>
      <c r="F271" s="72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</row>
    <row r="272">
      <c r="A272" s="72"/>
      <c r="B272" s="72"/>
      <c r="C272" s="84"/>
      <c r="D272" s="84"/>
      <c r="E272" s="72"/>
      <c r="F272" s="72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</row>
    <row r="273">
      <c r="A273" s="72"/>
      <c r="B273" s="72"/>
      <c r="C273" s="84"/>
      <c r="D273" s="84"/>
      <c r="E273" s="72"/>
      <c r="F273" s="72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</row>
    <row r="274">
      <c r="A274" s="72"/>
      <c r="B274" s="72"/>
      <c r="C274" s="84"/>
      <c r="D274" s="84"/>
      <c r="E274" s="72"/>
      <c r="F274" s="72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</row>
    <row r="275">
      <c r="A275" s="72"/>
      <c r="B275" s="72"/>
      <c r="C275" s="84"/>
      <c r="D275" s="84"/>
      <c r="E275" s="72"/>
      <c r="F275" s="72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</row>
    <row r="276">
      <c r="A276" s="72"/>
      <c r="B276" s="72"/>
      <c r="C276" s="84"/>
      <c r="D276" s="84"/>
      <c r="E276" s="72"/>
      <c r="F276" s="72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</row>
    <row r="277">
      <c r="A277" s="72"/>
      <c r="B277" s="72"/>
      <c r="C277" s="84"/>
      <c r="D277" s="84"/>
      <c r="E277" s="72"/>
      <c r="F277" s="72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</row>
    <row r="278">
      <c r="A278" s="72"/>
      <c r="B278" s="72"/>
      <c r="C278" s="84"/>
      <c r="D278" s="84"/>
      <c r="E278" s="72"/>
      <c r="F278" s="72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</row>
    <row r="279">
      <c r="A279" s="72"/>
      <c r="B279" s="72"/>
      <c r="C279" s="84"/>
      <c r="D279" s="84"/>
      <c r="E279" s="72"/>
      <c r="F279" s="72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</row>
    <row r="280">
      <c r="A280" s="72"/>
      <c r="B280" s="72"/>
      <c r="C280" s="84"/>
      <c r="D280" s="84"/>
      <c r="E280" s="72"/>
      <c r="F280" s="72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</row>
    <row r="281">
      <c r="A281" s="72"/>
      <c r="B281" s="72"/>
      <c r="C281" s="84"/>
      <c r="D281" s="84"/>
      <c r="E281" s="72"/>
      <c r="F281" s="72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</row>
    <row r="282">
      <c r="A282" s="72"/>
      <c r="B282" s="72"/>
      <c r="C282" s="84"/>
      <c r="D282" s="84"/>
      <c r="E282" s="72"/>
      <c r="F282" s="72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</row>
    <row r="283">
      <c r="A283" s="72"/>
      <c r="B283" s="72"/>
      <c r="C283" s="84"/>
      <c r="D283" s="84"/>
      <c r="E283" s="72"/>
      <c r="F283" s="72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</row>
    <row r="284">
      <c r="A284" s="72"/>
      <c r="B284" s="72"/>
      <c r="C284" s="84"/>
      <c r="D284" s="84"/>
      <c r="E284" s="72"/>
      <c r="F284" s="72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</row>
    <row r="285">
      <c r="A285" s="72"/>
      <c r="B285" s="72"/>
      <c r="C285" s="84"/>
      <c r="D285" s="84"/>
      <c r="E285" s="72"/>
      <c r="F285" s="72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</row>
    <row r="286">
      <c r="A286" s="72"/>
      <c r="B286" s="72"/>
      <c r="C286" s="84"/>
      <c r="D286" s="84"/>
      <c r="E286" s="72"/>
      <c r="F286" s="72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</row>
    <row r="287">
      <c r="A287" s="72"/>
      <c r="B287" s="72"/>
      <c r="C287" s="84"/>
      <c r="D287" s="84"/>
      <c r="E287" s="72"/>
      <c r="F287" s="72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</row>
    <row r="288">
      <c r="A288" s="72"/>
      <c r="B288" s="72"/>
      <c r="C288" s="84"/>
      <c r="D288" s="84"/>
      <c r="E288" s="72"/>
      <c r="F288" s="72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</row>
    <row r="289">
      <c r="A289" s="72"/>
      <c r="B289" s="72"/>
      <c r="C289" s="84"/>
      <c r="D289" s="84"/>
      <c r="E289" s="72"/>
      <c r="F289" s="72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</row>
    <row r="290">
      <c r="A290" s="72"/>
      <c r="B290" s="72"/>
      <c r="C290" s="84"/>
      <c r="D290" s="84"/>
      <c r="E290" s="72"/>
      <c r="F290" s="72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</row>
    <row r="291">
      <c r="A291" s="72"/>
      <c r="B291" s="72"/>
      <c r="C291" s="84"/>
      <c r="D291" s="84"/>
      <c r="E291" s="72"/>
      <c r="F291" s="72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</row>
    <row r="292">
      <c r="A292" s="72"/>
      <c r="B292" s="72"/>
      <c r="C292" s="84"/>
      <c r="D292" s="84"/>
      <c r="E292" s="72"/>
      <c r="F292" s="72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</row>
    <row r="293">
      <c r="A293" s="72"/>
      <c r="B293" s="72"/>
      <c r="C293" s="84"/>
      <c r="D293" s="84"/>
      <c r="E293" s="72"/>
      <c r="F293" s="72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</row>
    <row r="294">
      <c r="A294" s="72"/>
      <c r="B294" s="72"/>
      <c r="C294" s="84"/>
      <c r="D294" s="84"/>
      <c r="E294" s="72"/>
      <c r="F294" s="72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</row>
    <row r="295">
      <c r="A295" s="72"/>
      <c r="B295" s="72"/>
      <c r="C295" s="84"/>
      <c r="D295" s="84"/>
      <c r="E295" s="72"/>
      <c r="F295" s="72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</row>
    <row r="296">
      <c r="A296" s="72"/>
      <c r="B296" s="72"/>
      <c r="C296" s="84"/>
      <c r="D296" s="84"/>
      <c r="E296" s="72"/>
      <c r="F296" s="72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</row>
    <row r="297">
      <c r="A297" s="72"/>
      <c r="B297" s="72"/>
      <c r="C297" s="84"/>
      <c r="D297" s="84"/>
      <c r="E297" s="72"/>
      <c r="F297" s="72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</row>
    <row r="298">
      <c r="A298" s="72"/>
      <c r="B298" s="72"/>
      <c r="C298" s="84"/>
      <c r="D298" s="84"/>
      <c r="E298" s="72"/>
      <c r="F298" s="72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</row>
    <row r="299">
      <c r="A299" s="72"/>
      <c r="B299" s="72"/>
      <c r="C299" s="84"/>
      <c r="D299" s="84"/>
      <c r="E299" s="72"/>
      <c r="F299" s="72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</row>
    <row r="300">
      <c r="A300" s="72"/>
      <c r="B300" s="72"/>
      <c r="C300" s="84"/>
      <c r="D300" s="84"/>
      <c r="E300" s="72"/>
      <c r="F300" s="72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</row>
    <row r="301">
      <c r="A301" s="72"/>
      <c r="B301" s="72"/>
      <c r="C301" s="84"/>
      <c r="D301" s="84"/>
      <c r="E301" s="72"/>
      <c r="F301" s="72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</row>
    <row r="302">
      <c r="A302" s="72"/>
      <c r="B302" s="72"/>
      <c r="C302" s="84"/>
      <c r="D302" s="84"/>
      <c r="E302" s="72"/>
      <c r="F302" s="72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</row>
    <row r="303">
      <c r="A303" s="72"/>
      <c r="B303" s="72"/>
      <c r="C303" s="84"/>
      <c r="D303" s="84"/>
      <c r="E303" s="72"/>
      <c r="F303" s="72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</row>
    <row r="304">
      <c r="A304" s="72"/>
      <c r="B304" s="72"/>
      <c r="C304" s="84"/>
      <c r="D304" s="84"/>
      <c r="E304" s="72"/>
      <c r="F304" s="72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</row>
    <row r="305">
      <c r="A305" s="72"/>
      <c r="B305" s="72"/>
      <c r="C305" s="84"/>
      <c r="D305" s="84"/>
      <c r="E305" s="72"/>
      <c r="F305" s="72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</row>
    <row r="306">
      <c r="A306" s="72"/>
      <c r="B306" s="72"/>
      <c r="C306" s="84"/>
      <c r="D306" s="84"/>
      <c r="E306" s="72"/>
      <c r="F306" s="72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</row>
    <row r="307">
      <c r="A307" s="72"/>
      <c r="B307" s="72"/>
      <c r="C307" s="84"/>
      <c r="D307" s="84"/>
      <c r="E307" s="72"/>
      <c r="F307" s="72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</row>
    <row r="308">
      <c r="A308" s="72"/>
      <c r="B308" s="72"/>
      <c r="C308" s="84"/>
      <c r="D308" s="84"/>
      <c r="E308" s="72"/>
      <c r="F308" s="72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</row>
    <row r="309">
      <c r="A309" s="72"/>
      <c r="B309" s="72"/>
      <c r="C309" s="84"/>
      <c r="D309" s="84"/>
      <c r="E309" s="72"/>
      <c r="F309" s="72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</row>
    <row r="310">
      <c r="A310" s="72"/>
      <c r="B310" s="72"/>
      <c r="C310" s="84"/>
      <c r="D310" s="84"/>
      <c r="E310" s="72"/>
      <c r="F310" s="72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</row>
    <row r="311">
      <c r="A311" s="72"/>
      <c r="B311" s="72"/>
      <c r="C311" s="84"/>
      <c r="D311" s="84"/>
      <c r="E311" s="72"/>
      <c r="F311" s="72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</row>
    <row r="312">
      <c r="A312" s="72"/>
      <c r="B312" s="72"/>
      <c r="C312" s="84"/>
      <c r="D312" s="84"/>
      <c r="E312" s="72"/>
      <c r="F312" s="72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</row>
    <row r="313">
      <c r="A313" s="72"/>
      <c r="B313" s="72"/>
      <c r="C313" s="84"/>
      <c r="D313" s="84"/>
      <c r="E313" s="72"/>
      <c r="F313" s="72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</row>
    <row r="314">
      <c r="A314" s="72"/>
      <c r="B314" s="72"/>
      <c r="C314" s="84"/>
      <c r="D314" s="84"/>
      <c r="E314" s="72"/>
      <c r="F314" s="72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</row>
    <row r="315">
      <c r="A315" s="72"/>
      <c r="B315" s="72"/>
      <c r="C315" s="84"/>
      <c r="D315" s="84"/>
      <c r="E315" s="72"/>
      <c r="F315" s="72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</row>
    <row r="316">
      <c r="A316" s="72"/>
      <c r="B316" s="72"/>
      <c r="C316" s="84"/>
      <c r="D316" s="84"/>
      <c r="E316" s="72"/>
      <c r="F316" s="72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</row>
    <row r="317">
      <c r="A317" s="72"/>
      <c r="B317" s="72"/>
      <c r="C317" s="84"/>
      <c r="D317" s="84"/>
      <c r="E317" s="72"/>
      <c r="F317" s="72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</row>
    <row r="318">
      <c r="A318" s="72"/>
      <c r="B318" s="72"/>
      <c r="C318" s="84"/>
      <c r="D318" s="84"/>
      <c r="E318" s="72"/>
      <c r="F318" s="72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</row>
    <row r="319">
      <c r="A319" s="72"/>
      <c r="B319" s="72"/>
      <c r="C319" s="84"/>
      <c r="D319" s="84"/>
      <c r="E319" s="72"/>
      <c r="F319" s="72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</row>
    <row r="320">
      <c r="A320" s="72"/>
      <c r="B320" s="72"/>
      <c r="C320" s="84"/>
      <c r="D320" s="84"/>
      <c r="E320" s="72"/>
      <c r="F320" s="72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</row>
    <row r="321">
      <c r="A321" s="72"/>
      <c r="B321" s="72"/>
      <c r="C321" s="84"/>
      <c r="D321" s="84"/>
      <c r="E321" s="72"/>
      <c r="F321" s="72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</row>
    <row r="322">
      <c r="A322" s="72"/>
      <c r="B322" s="72"/>
      <c r="C322" s="84"/>
      <c r="D322" s="84"/>
      <c r="E322" s="72"/>
      <c r="F322" s="72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</row>
    <row r="323">
      <c r="A323" s="72"/>
      <c r="B323" s="72"/>
      <c r="C323" s="84"/>
      <c r="D323" s="84"/>
      <c r="E323" s="72"/>
      <c r="F323" s="72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</row>
    <row r="324">
      <c r="A324" s="72"/>
      <c r="B324" s="72"/>
      <c r="C324" s="84"/>
      <c r="D324" s="84"/>
      <c r="E324" s="72"/>
      <c r="F324" s="72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</row>
    <row r="325">
      <c r="A325" s="72"/>
      <c r="B325" s="72"/>
      <c r="C325" s="84"/>
      <c r="D325" s="84"/>
      <c r="E325" s="72"/>
      <c r="F325" s="72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</row>
    <row r="326">
      <c r="A326" s="72"/>
      <c r="B326" s="72"/>
      <c r="C326" s="84"/>
      <c r="D326" s="84"/>
      <c r="E326" s="72"/>
      <c r="F326" s="72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</row>
    <row r="327">
      <c r="A327" s="72"/>
      <c r="B327" s="72"/>
      <c r="C327" s="84"/>
      <c r="D327" s="84"/>
      <c r="E327" s="72"/>
      <c r="F327" s="72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</row>
    <row r="328">
      <c r="A328" s="72"/>
      <c r="B328" s="72"/>
      <c r="C328" s="84"/>
      <c r="D328" s="84"/>
      <c r="E328" s="72"/>
      <c r="F328" s="72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</row>
    <row r="329">
      <c r="A329" s="72"/>
      <c r="B329" s="72"/>
      <c r="C329" s="84"/>
      <c r="D329" s="84"/>
      <c r="E329" s="72"/>
      <c r="F329" s="72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</row>
    <row r="330">
      <c r="A330" s="72"/>
      <c r="B330" s="72"/>
      <c r="C330" s="84"/>
      <c r="D330" s="84"/>
      <c r="E330" s="72"/>
      <c r="F330" s="72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</row>
    <row r="331">
      <c r="A331" s="72"/>
      <c r="B331" s="72"/>
      <c r="C331" s="84"/>
      <c r="D331" s="84"/>
      <c r="E331" s="72"/>
      <c r="F331" s="72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</row>
    <row r="332">
      <c r="A332" s="72"/>
      <c r="B332" s="72"/>
      <c r="C332" s="84"/>
      <c r="D332" s="84"/>
      <c r="E332" s="72"/>
      <c r="F332" s="72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</row>
    <row r="333">
      <c r="A333" s="72"/>
      <c r="B333" s="72"/>
      <c r="C333" s="84"/>
      <c r="D333" s="84"/>
      <c r="E333" s="72"/>
      <c r="F333" s="72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</row>
    <row r="334">
      <c r="A334" s="72"/>
      <c r="B334" s="72"/>
      <c r="C334" s="84"/>
      <c r="D334" s="84"/>
      <c r="E334" s="72"/>
      <c r="F334" s="72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</row>
    <row r="335">
      <c r="A335" s="72"/>
      <c r="B335" s="72"/>
      <c r="C335" s="84"/>
      <c r="D335" s="84"/>
      <c r="E335" s="72"/>
      <c r="F335" s="72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</row>
    <row r="336">
      <c r="A336" s="72"/>
      <c r="B336" s="72"/>
      <c r="C336" s="84"/>
      <c r="D336" s="84"/>
      <c r="E336" s="72"/>
      <c r="F336" s="72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</row>
    <row r="337">
      <c r="A337" s="72"/>
      <c r="B337" s="72"/>
      <c r="C337" s="84"/>
      <c r="D337" s="84"/>
      <c r="E337" s="72"/>
      <c r="F337" s="72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</row>
    <row r="338">
      <c r="A338" s="72"/>
      <c r="B338" s="72"/>
      <c r="C338" s="84"/>
      <c r="D338" s="84"/>
      <c r="E338" s="72"/>
      <c r="F338" s="72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</row>
    <row r="339">
      <c r="A339" s="72"/>
      <c r="B339" s="72"/>
      <c r="C339" s="84"/>
      <c r="D339" s="84"/>
      <c r="E339" s="72"/>
      <c r="F339" s="72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</row>
    <row r="340">
      <c r="A340" s="72"/>
      <c r="B340" s="72"/>
      <c r="C340" s="84"/>
      <c r="D340" s="84"/>
      <c r="E340" s="72"/>
      <c r="F340" s="72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</row>
    <row r="341">
      <c r="A341" s="72"/>
      <c r="B341" s="72"/>
      <c r="C341" s="84"/>
      <c r="D341" s="84"/>
      <c r="E341" s="72"/>
      <c r="F341" s="72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</row>
    <row r="342">
      <c r="A342" s="72"/>
      <c r="B342" s="72"/>
      <c r="C342" s="84"/>
      <c r="D342" s="84"/>
      <c r="E342" s="72"/>
      <c r="F342" s="72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</row>
    <row r="343">
      <c r="A343" s="72"/>
      <c r="B343" s="72"/>
      <c r="C343" s="84"/>
      <c r="D343" s="84"/>
      <c r="E343" s="72"/>
      <c r="F343" s="72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</row>
    <row r="344">
      <c r="A344" s="72"/>
      <c r="B344" s="72"/>
      <c r="C344" s="84"/>
      <c r="D344" s="84"/>
      <c r="E344" s="72"/>
      <c r="F344" s="72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</row>
    <row r="345">
      <c r="A345" s="72"/>
      <c r="B345" s="72"/>
      <c r="C345" s="84"/>
      <c r="D345" s="84"/>
      <c r="E345" s="72"/>
      <c r="F345" s="72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</row>
    <row r="346">
      <c r="A346" s="72"/>
      <c r="B346" s="72"/>
      <c r="C346" s="84"/>
      <c r="D346" s="84"/>
      <c r="E346" s="72"/>
      <c r="F346" s="72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</row>
    <row r="347">
      <c r="A347" s="72"/>
      <c r="B347" s="72"/>
      <c r="C347" s="84"/>
      <c r="D347" s="84"/>
      <c r="E347" s="72"/>
      <c r="F347" s="72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</row>
    <row r="348">
      <c r="A348" s="72"/>
      <c r="B348" s="72"/>
      <c r="C348" s="84"/>
      <c r="D348" s="84"/>
      <c r="E348" s="72"/>
      <c r="F348" s="72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</row>
    <row r="349">
      <c r="A349" s="72"/>
      <c r="B349" s="72"/>
      <c r="C349" s="84"/>
      <c r="D349" s="84"/>
      <c r="E349" s="72"/>
      <c r="F349" s="72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</row>
    <row r="350">
      <c r="A350" s="72"/>
      <c r="B350" s="72"/>
      <c r="C350" s="84"/>
      <c r="D350" s="84"/>
      <c r="E350" s="72"/>
      <c r="F350" s="72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</row>
    <row r="351">
      <c r="A351" s="72"/>
      <c r="B351" s="72"/>
      <c r="C351" s="84"/>
      <c r="D351" s="84"/>
      <c r="E351" s="72"/>
      <c r="F351" s="72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</row>
    <row r="352">
      <c r="A352" s="72"/>
      <c r="B352" s="72"/>
      <c r="C352" s="84"/>
      <c r="D352" s="84"/>
      <c r="E352" s="72"/>
      <c r="F352" s="72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</row>
    <row r="353">
      <c r="A353" s="72"/>
      <c r="B353" s="72"/>
      <c r="C353" s="84"/>
      <c r="D353" s="84"/>
      <c r="E353" s="72"/>
      <c r="F353" s="72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</row>
    <row r="354">
      <c r="A354" s="72"/>
      <c r="B354" s="72"/>
      <c r="C354" s="84"/>
      <c r="D354" s="84"/>
      <c r="E354" s="72"/>
      <c r="F354" s="72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</row>
    <row r="355">
      <c r="A355" s="72"/>
      <c r="B355" s="72"/>
      <c r="C355" s="84"/>
      <c r="D355" s="84"/>
      <c r="E355" s="72"/>
      <c r="F355" s="72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</row>
    <row r="356">
      <c r="A356" s="72"/>
      <c r="B356" s="72"/>
      <c r="C356" s="84"/>
      <c r="D356" s="84"/>
      <c r="E356" s="72"/>
      <c r="F356" s="72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</row>
    <row r="357">
      <c r="A357" s="72"/>
      <c r="B357" s="72"/>
      <c r="C357" s="84"/>
      <c r="D357" s="84"/>
      <c r="E357" s="72"/>
      <c r="F357" s="72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</row>
    <row r="358">
      <c r="A358" s="72"/>
      <c r="B358" s="72"/>
      <c r="C358" s="84"/>
      <c r="D358" s="84"/>
      <c r="E358" s="72"/>
      <c r="F358" s="72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</row>
    <row r="359">
      <c r="A359" s="72"/>
      <c r="B359" s="72"/>
      <c r="C359" s="84"/>
      <c r="D359" s="84"/>
      <c r="E359" s="72"/>
      <c r="F359" s="72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</row>
    <row r="360">
      <c r="A360" s="72"/>
      <c r="B360" s="72"/>
      <c r="C360" s="84"/>
      <c r="D360" s="84"/>
      <c r="E360" s="72"/>
      <c r="F360" s="72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</row>
    <row r="361">
      <c r="A361" s="72"/>
      <c r="B361" s="72"/>
      <c r="C361" s="84"/>
      <c r="D361" s="84"/>
      <c r="E361" s="72"/>
      <c r="F361" s="72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</row>
    <row r="362">
      <c r="A362" s="72"/>
      <c r="B362" s="72"/>
      <c r="C362" s="84"/>
      <c r="D362" s="84"/>
      <c r="E362" s="72"/>
      <c r="F362" s="72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</row>
    <row r="363">
      <c r="A363" s="72"/>
      <c r="B363" s="72"/>
      <c r="C363" s="84"/>
      <c r="D363" s="84"/>
      <c r="E363" s="72"/>
      <c r="F363" s="72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</row>
    <row r="364">
      <c r="A364" s="72"/>
      <c r="B364" s="72"/>
      <c r="C364" s="84"/>
      <c r="D364" s="84"/>
      <c r="E364" s="72"/>
      <c r="F364" s="72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</row>
    <row r="365">
      <c r="A365" s="72"/>
      <c r="B365" s="72"/>
      <c r="C365" s="84"/>
      <c r="D365" s="84"/>
      <c r="E365" s="72"/>
      <c r="F365" s="72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</row>
    <row r="366">
      <c r="A366" s="72"/>
      <c r="B366" s="72"/>
      <c r="C366" s="84"/>
      <c r="D366" s="84"/>
      <c r="E366" s="72"/>
      <c r="F366" s="72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</row>
    <row r="367">
      <c r="A367" s="72"/>
      <c r="B367" s="72"/>
      <c r="C367" s="84"/>
      <c r="D367" s="84"/>
      <c r="E367" s="72"/>
      <c r="F367" s="72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</row>
    <row r="368">
      <c r="A368" s="72"/>
      <c r="B368" s="72"/>
      <c r="C368" s="84"/>
      <c r="D368" s="84"/>
      <c r="E368" s="72"/>
      <c r="F368" s="72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</row>
    <row r="369">
      <c r="A369" s="72"/>
      <c r="B369" s="72"/>
      <c r="C369" s="84"/>
      <c r="D369" s="84"/>
      <c r="E369" s="72"/>
      <c r="F369" s="72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</row>
    <row r="370">
      <c r="A370" s="72"/>
      <c r="B370" s="72"/>
      <c r="C370" s="84"/>
      <c r="D370" s="84"/>
      <c r="E370" s="72"/>
      <c r="F370" s="72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</row>
    <row r="371">
      <c r="A371" s="72"/>
      <c r="B371" s="72"/>
      <c r="C371" s="84"/>
      <c r="D371" s="84"/>
      <c r="E371" s="72"/>
      <c r="F371" s="72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</row>
    <row r="372">
      <c r="A372" s="72"/>
      <c r="B372" s="72"/>
      <c r="C372" s="84"/>
      <c r="D372" s="84"/>
      <c r="E372" s="72"/>
      <c r="F372" s="72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</row>
    <row r="373">
      <c r="A373" s="72"/>
      <c r="B373" s="72"/>
      <c r="C373" s="84"/>
      <c r="D373" s="84"/>
      <c r="E373" s="72"/>
      <c r="F373" s="72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</row>
    <row r="374">
      <c r="A374" s="72"/>
      <c r="B374" s="72"/>
      <c r="C374" s="84"/>
      <c r="D374" s="84"/>
      <c r="E374" s="72"/>
      <c r="F374" s="72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</row>
    <row r="375">
      <c r="A375" s="72"/>
      <c r="B375" s="72"/>
      <c r="C375" s="84"/>
      <c r="D375" s="84"/>
      <c r="E375" s="72"/>
      <c r="F375" s="72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</row>
    <row r="376">
      <c r="A376" s="72"/>
      <c r="B376" s="72"/>
      <c r="C376" s="84"/>
      <c r="D376" s="84"/>
      <c r="E376" s="72"/>
      <c r="F376" s="72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</row>
    <row r="377">
      <c r="A377" s="72"/>
      <c r="B377" s="72"/>
      <c r="C377" s="84"/>
      <c r="D377" s="84"/>
      <c r="E377" s="72"/>
      <c r="F377" s="72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</row>
    <row r="378">
      <c r="A378" s="72"/>
      <c r="B378" s="72"/>
      <c r="C378" s="84"/>
      <c r="D378" s="84"/>
      <c r="E378" s="72"/>
      <c r="F378" s="72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</row>
    <row r="379">
      <c r="A379" s="72"/>
      <c r="B379" s="72"/>
      <c r="C379" s="84"/>
      <c r="D379" s="84"/>
      <c r="E379" s="72"/>
      <c r="F379" s="72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</row>
    <row r="380">
      <c r="A380" s="72"/>
      <c r="B380" s="72"/>
      <c r="C380" s="84"/>
      <c r="D380" s="84"/>
      <c r="E380" s="72"/>
      <c r="F380" s="72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</row>
    <row r="381">
      <c r="A381" s="72"/>
      <c r="B381" s="72"/>
      <c r="C381" s="84"/>
      <c r="D381" s="84"/>
      <c r="E381" s="72"/>
      <c r="F381" s="72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</row>
    <row r="382">
      <c r="A382" s="72"/>
      <c r="B382" s="72"/>
      <c r="C382" s="84"/>
      <c r="D382" s="84"/>
      <c r="E382" s="72"/>
      <c r="F382" s="72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</row>
    <row r="383">
      <c r="A383" s="72"/>
      <c r="B383" s="72"/>
      <c r="C383" s="84"/>
      <c r="D383" s="84"/>
      <c r="E383" s="72"/>
      <c r="F383" s="72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</row>
    <row r="384">
      <c r="A384" s="72"/>
      <c r="B384" s="72"/>
      <c r="C384" s="84"/>
      <c r="D384" s="84"/>
      <c r="E384" s="72"/>
      <c r="F384" s="72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</row>
    <row r="385">
      <c r="A385" s="72"/>
      <c r="B385" s="72"/>
      <c r="C385" s="84"/>
      <c r="D385" s="84"/>
      <c r="E385" s="72"/>
      <c r="F385" s="72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</row>
    <row r="386">
      <c r="A386" s="72"/>
      <c r="B386" s="72"/>
      <c r="C386" s="84"/>
      <c r="D386" s="84"/>
      <c r="E386" s="72"/>
      <c r="F386" s="72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</row>
    <row r="387">
      <c r="A387" s="72"/>
      <c r="B387" s="72"/>
      <c r="C387" s="84"/>
      <c r="D387" s="84"/>
      <c r="E387" s="72"/>
      <c r="F387" s="72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</row>
    <row r="388">
      <c r="A388" s="72"/>
      <c r="B388" s="72"/>
      <c r="C388" s="84"/>
      <c r="D388" s="84"/>
      <c r="E388" s="72"/>
      <c r="F388" s="72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</row>
    <row r="389">
      <c r="A389" s="72"/>
      <c r="B389" s="72"/>
      <c r="C389" s="84"/>
      <c r="D389" s="84"/>
      <c r="E389" s="72"/>
      <c r="F389" s="72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</row>
    <row r="390">
      <c r="A390" s="72"/>
      <c r="B390" s="72"/>
      <c r="C390" s="84"/>
      <c r="D390" s="84"/>
      <c r="E390" s="72"/>
      <c r="F390" s="72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</row>
    <row r="391">
      <c r="A391" s="72"/>
      <c r="B391" s="72"/>
      <c r="C391" s="84"/>
      <c r="D391" s="84"/>
      <c r="E391" s="72"/>
      <c r="F391" s="72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</row>
    <row r="392">
      <c r="A392" s="72"/>
      <c r="B392" s="72"/>
      <c r="C392" s="84"/>
      <c r="D392" s="84"/>
      <c r="E392" s="72"/>
      <c r="F392" s="72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</row>
    <row r="393">
      <c r="A393" s="72"/>
      <c r="B393" s="72"/>
      <c r="C393" s="84"/>
      <c r="D393" s="84"/>
      <c r="E393" s="72"/>
      <c r="F393" s="72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</row>
    <row r="394">
      <c r="A394" s="72"/>
      <c r="B394" s="72"/>
      <c r="C394" s="84"/>
      <c r="D394" s="84"/>
      <c r="E394" s="72"/>
      <c r="F394" s="72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</row>
    <row r="395">
      <c r="A395" s="72"/>
      <c r="B395" s="72"/>
      <c r="C395" s="84"/>
      <c r="D395" s="84"/>
      <c r="E395" s="72"/>
      <c r="F395" s="72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</row>
    <row r="396">
      <c r="A396" s="72"/>
      <c r="B396" s="72"/>
      <c r="C396" s="84"/>
      <c r="D396" s="84"/>
      <c r="E396" s="72"/>
      <c r="F396" s="72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</row>
    <row r="397">
      <c r="A397" s="72"/>
      <c r="B397" s="72"/>
      <c r="C397" s="84"/>
      <c r="D397" s="84"/>
      <c r="E397" s="72"/>
      <c r="F397" s="72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</row>
    <row r="398">
      <c r="A398" s="72"/>
      <c r="B398" s="72"/>
      <c r="C398" s="84"/>
      <c r="D398" s="84"/>
      <c r="E398" s="72"/>
      <c r="F398" s="72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</row>
    <row r="399">
      <c r="A399" s="72"/>
      <c r="B399" s="72"/>
      <c r="C399" s="84"/>
      <c r="D399" s="84"/>
      <c r="E399" s="72"/>
      <c r="F399" s="72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</row>
    <row r="400">
      <c r="A400" s="72"/>
      <c r="B400" s="72"/>
      <c r="C400" s="84"/>
      <c r="D400" s="84"/>
      <c r="E400" s="72"/>
      <c r="F400" s="72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</row>
    <row r="401">
      <c r="A401" s="72"/>
      <c r="B401" s="72"/>
      <c r="C401" s="84"/>
      <c r="D401" s="84"/>
      <c r="E401" s="72"/>
      <c r="F401" s="72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</row>
    <row r="402">
      <c r="A402" s="72"/>
      <c r="B402" s="72"/>
      <c r="C402" s="84"/>
      <c r="D402" s="84"/>
      <c r="E402" s="72"/>
      <c r="F402" s="72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</row>
    <row r="403">
      <c r="A403" s="72"/>
      <c r="B403" s="72"/>
      <c r="C403" s="84"/>
      <c r="D403" s="84"/>
      <c r="E403" s="72"/>
      <c r="F403" s="72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</row>
    <row r="404">
      <c r="A404" s="72"/>
      <c r="B404" s="72"/>
      <c r="C404" s="84"/>
      <c r="D404" s="84"/>
      <c r="E404" s="72"/>
      <c r="F404" s="72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</row>
    <row r="405">
      <c r="A405" s="72"/>
      <c r="B405" s="72"/>
      <c r="C405" s="84"/>
      <c r="D405" s="84"/>
      <c r="E405" s="72"/>
      <c r="F405" s="72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</row>
    <row r="406">
      <c r="A406" s="72"/>
      <c r="B406" s="72"/>
      <c r="C406" s="84"/>
      <c r="D406" s="84"/>
      <c r="E406" s="72"/>
      <c r="F406" s="72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</row>
    <row r="407">
      <c r="A407" s="72"/>
      <c r="B407" s="72"/>
      <c r="C407" s="84"/>
      <c r="D407" s="84"/>
      <c r="E407" s="72"/>
      <c r="F407" s="72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</row>
    <row r="408">
      <c r="A408" s="72"/>
      <c r="B408" s="72"/>
      <c r="C408" s="84"/>
      <c r="D408" s="84"/>
      <c r="E408" s="72"/>
      <c r="F408" s="72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</row>
    <row r="409">
      <c r="A409" s="72"/>
      <c r="B409" s="72"/>
      <c r="C409" s="84"/>
      <c r="D409" s="84"/>
      <c r="E409" s="72"/>
      <c r="F409" s="72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</row>
    <row r="410">
      <c r="A410" s="72"/>
      <c r="B410" s="72"/>
      <c r="C410" s="84"/>
      <c r="D410" s="84"/>
      <c r="E410" s="72"/>
      <c r="F410" s="72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</row>
    <row r="411">
      <c r="A411" s="72"/>
      <c r="B411" s="72"/>
      <c r="C411" s="84"/>
      <c r="D411" s="84"/>
      <c r="E411" s="72"/>
      <c r="F411" s="72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</row>
    <row r="412">
      <c r="A412" s="72"/>
      <c r="B412" s="72"/>
      <c r="C412" s="84"/>
      <c r="D412" s="84"/>
      <c r="E412" s="72"/>
      <c r="F412" s="72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</row>
    <row r="413">
      <c r="A413" s="72"/>
      <c r="B413" s="72"/>
      <c r="C413" s="84"/>
      <c r="D413" s="84"/>
      <c r="E413" s="72"/>
      <c r="F413" s="72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</row>
    <row r="414">
      <c r="A414" s="72"/>
      <c r="B414" s="72"/>
      <c r="C414" s="84"/>
      <c r="D414" s="84"/>
      <c r="E414" s="72"/>
      <c r="F414" s="72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</row>
    <row r="415">
      <c r="A415" s="72"/>
      <c r="B415" s="72"/>
      <c r="C415" s="84"/>
      <c r="D415" s="84"/>
      <c r="E415" s="72"/>
      <c r="F415" s="72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</row>
    <row r="416">
      <c r="A416" s="72"/>
      <c r="B416" s="72"/>
      <c r="C416" s="84"/>
      <c r="D416" s="84"/>
      <c r="E416" s="72"/>
      <c r="F416" s="72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</row>
    <row r="417">
      <c r="A417" s="72"/>
      <c r="B417" s="72"/>
      <c r="C417" s="84"/>
      <c r="D417" s="84"/>
      <c r="E417" s="72"/>
      <c r="F417" s="72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</row>
    <row r="418">
      <c r="A418" s="72"/>
      <c r="B418" s="72"/>
      <c r="C418" s="84"/>
      <c r="D418" s="84"/>
      <c r="E418" s="72"/>
      <c r="F418" s="72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</row>
    <row r="419">
      <c r="A419" s="72"/>
      <c r="B419" s="72"/>
      <c r="C419" s="84"/>
      <c r="D419" s="84"/>
      <c r="E419" s="72"/>
      <c r="F419" s="72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</row>
    <row r="420">
      <c r="A420" s="72"/>
      <c r="B420" s="72"/>
      <c r="C420" s="84"/>
      <c r="D420" s="84"/>
      <c r="E420" s="72"/>
      <c r="F420" s="72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</row>
    <row r="421">
      <c r="A421" s="72"/>
      <c r="B421" s="72"/>
      <c r="C421" s="84"/>
      <c r="D421" s="84"/>
      <c r="E421" s="72"/>
      <c r="F421" s="72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</row>
    <row r="422">
      <c r="A422" s="72"/>
      <c r="B422" s="72"/>
      <c r="C422" s="84"/>
      <c r="D422" s="84"/>
      <c r="E422" s="72"/>
      <c r="F422" s="72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</row>
    <row r="423">
      <c r="A423" s="72"/>
      <c r="B423" s="72"/>
      <c r="C423" s="84"/>
      <c r="D423" s="84"/>
      <c r="E423" s="72"/>
      <c r="F423" s="72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</row>
    <row r="424">
      <c r="A424" s="72"/>
      <c r="B424" s="72"/>
      <c r="C424" s="84"/>
      <c r="D424" s="84"/>
      <c r="E424" s="72"/>
      <c r="F424" s="72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</row>
    <row r="425">
      <c r="A425" s="72"/>
      <c r="B425" s="72"/>
      <c r="C425" s="84"/>
      <c r="D425" s="84"/>
      <c r="E425" s="72"/>
      <c r="F425" s="72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</row>
    <row r="426">
      <c r="A426" s="72"/>
      <c r="B426" s="72"/>
      <c r="C426" s="84"/>
      <c r="D426" s="84"/>
      <c r="E426" s="72"/>
      <c r="F426" s="72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</row>
    <row r="427">
      <c r="A427" s="72"/>
      <c r="B427" s="72"/>
      <c r="C427" s="84"/>
      <c r="D427" s="84"/>
      <c r="E427" s="72"/>
      <c r="F427" s="72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</row>
    <row r="428">
      <c r="A428" s="72"/>
      <c r="B428" s="72"/>
      <c r="C428" s="84"/>
      <c r="D428" s="84"/>
      <c r="E428" s="72"/>
      <c r="F428" s="72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</row>
    <row r="429">
      <c r="A429" s="72"/>
      <c r="B429" s="72"/>
      <c r="C429" s="84"/>
      <c r="D429" s="84"/>
      <c r="E429" s="72"/>
      <c r="F429" s="72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</row>
    <row r="430">
      <c r="A430" s="72"/>
      <c r="B430" s="72"/>
      <c r="C430" s="84"/>
      <c r="D430" s="84"/>
      <c r="E430" s="72"/>
      <c r="F430" s="72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</row>
    <row r="431">
      <c r="A431" s="72"/>
      <c r="B431" s="72"/>
      <c r="C431" s="84"/>
      <c r="D431" s="84"/>
      <c r="E431" s="72"/>
      <c r="F431" s="72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</row>
    <row r="432">
      <c r="A432" s="72"/>
      <c r="B432" s="72"/>
      <c r="C432" s="84"/>
      <c r="D432" s="84"/>
      <c r="E432" s="72"/>
      <c r="F432" s="72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</row>
    <row r="433">
      <c r="A433" s="72"/>
      <c r="B433" s="72"/>
      <c r="C433" s="84"/>
      <c r="D433" s="84"/>
      <c r="E433" s="72"/>
      <c r="F433" s="72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</row>
    <row r="434">
      <c r="A434" s="72"/>
      <c r="B434" s="72"/>
      <c r="C434" s="84"/>
      <c r="D434" s="84"/>
      <c r="E434" s="72"/>
      <c r="F434" s="72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</row>
    <row r="435">
      <c r="A435" s="72"/>
      <c r="B435" s="72"/>
      <c r="C435" s="84"/>
      <c r="D435" s="84"/>
      <c r="E435" s="72"/>
      <c r="F435" s="72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</row>
    <row r="436">
      <c r="A436" s="72"/>
      <c r="B436" s="72"/>
      <c r="C436" s="84"/>
      <c r="D436" s="84"/>
      <c r="E436" s="72"/>
      <c r="F436" s="72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</row>
    <row r="437">
      <c r="A437" s="72"/>
      <c r="B437" s="72"/>
      <c r="C437" s="84"/>
      <c r="D437" s="84"/>
      <c r="E437" s="72"/>
      <c r="F437" s="72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</row>
    <row r="438">
      <c r="A438" s="72"/>
      <c r="B438" s="72"/>
      <c r="C438" s="84"/>
      <c r="D438" s="84"/>
      <c r="E438" s="72"/>
      <c r="F438" s="72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</row>
    <row r="439">
      <c r="A439" s="72"/>
      <c r="B439" s="72"/>
      <c r="C439" s="84"/>
      <c r="D439" s="84"/>
      <c r="E439" s="72"/>
      <c r="F439" s="72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</row>
    <row r="440">
      <c r="A440" s="72"/>
      <c r="B440" s="72"/>
      <c r="C440" s="84"/>
      <c r="D440" s="84"/>
      <c r="E440" s="72"/>
      <c r="F440" s="72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</row>
    <row r="441">
      <c r="A441" s="72"/>
      <c r="B441" s="72"/>
      <c r="C441" s="84"/>
      <c r="D441" s="84"/>
      <c r="E441" s="72"/>
      <c r="F441" s="72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</row>
    <row r="442">
      <c r="A442" s="72"/>
      <c r="B442" s="72"/>
      <c r="C442" s="84"/>
      <c r="D442" s="84"/>
      <c r="E442" s="72"/>
      <c r="F442" s="72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</row>
    <row r="443">
      <c r="A443" s="72"/>
      <c r="B443" s="72"/>
      <c r="C443" s="84"/>
      <c r="D443" s="84"/>
      <c r="E443" s="72"/>
      <c r="F443" s="72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</row>
    <row r="444">
      <c r="A444" s="72"/>
      <c r="B444" s="72"/>
      <c r="C444" s="84"/>
      <c r="D444" s="84"/>
      <c r="E444" s="72"/>
      <c r="F444" s="72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</row>
    <row r="445">
      <c r="A445" s="72"/>
      <c r="B445" s="72"/>
      <c r="C445" s="84"/>
      <c r="D445" s="84"/>
      <c r="E445" s="72"/>
      <c r="F445" s="72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</row>
    <row r="446">
      <c r="A446" s="72"/>
      <c r="B446" s="72"/>
      <c r="C446" s="84"/>
      <c r="D446" s="84"/>
      <c r="E446" s="72"/>
      <c r="F446" s="72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</row>
    <row r="447">
      <c r="A447" s="72"/>
      <c r="B447" s="72"/>
      <c r="C447" s="84"/>
      <c r="D447" s="84"/>
      <c r="E447" s="72"/>
      <c r="F447" s="72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</row>
    <row r="448">
      <c r="A448" s="72"/>
      <c r="B448" s="72"/>
      <c r="C448" s="84"/>
      <c r="D448" s="84"/>
      <c r="E448" s="72"/>
      <c r="F448" s="72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</row>
    <row r="449">
      <c r="A449" s="72"/>
      <c r="B449" s="72"/>
      <c r="C449" s="84"/>
      <c r="D449" s="84"/>
      <c r="E449" s="72"/>
      <c r="F449" s="72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</row>
    <row r="450">
      <c r="A450" s="72"/>
      <c r="B450" s="72"/>
      <c r="C450" s="84"/>
      <c r="D450" s="84"/>
      <c r="E450" s="72"/>
      <c r="F450" s="72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</row>
    <row r="451">
      <c r="A451" s="72"/>
      <c r="B451" s="72"/>
      <c r="C451" s="84"/>
      <c r="D451" s="84"/>
      <c r="E451" s="72"/>
      <c r="F451" s="72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</row>
    <row r="452">
      <c r="A452" s="72"/>
      <c r="B452" s="72"/>
      <c r="C452" s="84"/>
      <c r="D452" s="84"/>
      <c r="E452" s="72"/>
      <c r="F452" s="72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</row>
    <row r="453">
      <c r="A453" s="72"/>
      <c r="B453" s="72"/>
      <c r="C453" s="84"/>
      <c r="D453" s="84"/>
      <c r="E453" s="72"/>
      <c r="F453" s="72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</row>
    <row r="454">
      <c r="A454" s="72"/>
      <c r="B454" s="72"/>
      <c r="C454" s="84"/>
      <c r="D454" s="84"/>
      <c r="E454" s="72"/>
      <c r="F454" s="72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</row>
    <row r="455">
      <c r="A455" s="72"/>
      <c r="B455" s="72"/>
      <c r="C455" s="84"/>
      <c r="D455" s="84"/>
      <c r="E455" s="72"/>
      <c r="F455" s="72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</row>
    <row r="456">
      <c r="A456" s="72"/>
      <c r="B456" s="72"/>
      <c r="C456" s="84"/>
      <c r="D456" s="84"/>
      <c r="E456" s="72"/>
      <c r="F456" s="72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</row>
    <row r="457">
      <c r="A457" s="72"/>
      <c r="B457" s="72"/>
      <c r="C457" s="84"/>
      <c r="D457" s="84"/>
      <c r="E457" s="72"/>
      <c r="F457" s="72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</row>
    <row r="458">
      <c r="A458" s="72"/>
      <c r="B458" s="72"/>
      <c r="C458" s="84"/>
      <c r="D458" s="84"/>
      <c r="E458" s="72"/>
      <c r="F458" s="72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</row>
    <row r="459">
      <c r="A459" s="72"/>
      <c r="B459" s="72"/>
      <c r="C459" s="84"/>
      <c r="D459" s="84"/>
      <c r="E459" s="72"/>
      <c r="F459" s="72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</row>
    <row r="460">
      <c r="A460" s="72"/>
      <c r="B460" s="72"/>
      <c r="C460" s="84"/>
      <c r="D460" s="84"/>
      <c r="E460" s="72"/>
      <c r="F460" s="72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</row>
    <row r="461">
      <c r="A461" s="72"/>
      <c r="B461" s="72"/>
      <c r="C461" s="84"/>
      <c r="D461" s="84"/>
      <c r="E461" s="72"/>
      <c r="F461" s="72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</row>
    <row r="462">
      <c r="A462" s="72"/>
      <c r="B462" s="72"/>
      <c r="C462" s="84"/>
      <c r="D462" s="84"/>
      <c r="E462" s="72"/>
      <c r="F462" s="72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</row>
    <row r="463">
      <c r="A463" s="72"/>
      <c r="B463" s="72"/>
      <c r="C463" s="84"/>
      <c r="D463" s="84"/>
      <c r="E463" s="72"/>
      <c r="F463" s="72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</row>
    <row r="464">
      <c r="A464" s="72"/>
      <c r="B464" s="72"/>
      <c r="C464" s="84"/>
      <c r="D464" s="84"/>
      <c r="E464" s="72"/>
      <c r="F464" s="72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</row>
    <row r="465">
      <c r="A465" s="72"/>
      <c r="B465" s="72"/>
      <c r="C465" s="84"/>
      <c r="D465" s="84"/>
      <c r="E465" s="72"/>
      <c r="F465" s="72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</row>
    <row r="466">
      <c r="A466" s="72"/>
      <c r="B466" s="72"/>
      <c r="C466" s="84"/>
      <c r="D466" s="84"/>
      <c r="E466" s="72"/>
      <c r="F466" s="72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</row>
    <row r="467">
      <c r="A467" s="72"/>
      <c r="B467" s="72"/>
      <c r="C467" s="84"/>
      <c r="D467" s="84"/>
      <c r="E467" s="72"/>
      <c r="F467" s="72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</row>
    <row r="468">
      <c r="A468" s="72"/>
      <c r="B468" s="72"/>
      <c r="C468" s="84"/>
      <c r="D468" s="84"/>
      <c r="E468" s="72"/>
      <c r="F468" s="72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</row>
    <row r="469">
      <c r="A469" s="72"/>
      <c r="B469" s="72"/>
      <c r="C469" s="84"/>
      <c r="D469" s="84"/>
      <c r="E469" s="72"/>
      <c r="F469" s="72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</row>
    <row r="470">
      <c r="A470" s="72"/>
      <c r="B470" s="72"/>
      <c r="C470" s="84"/>
      <c r="D470" s="84"/>
      <c r="E470" s="72"/>
      <c r="F470" s="72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</row>
    <row r="471">
      <c r="A471" s="72"/>
      <c r="B471" s="72"/>
      <c r="C471" s="84"/>
      <c r="D471" s="84"/>
      <c r="E471" s="72"/>
      <c r="F471" s="72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</row>
    <row r="472">
      <c r="A472" s="72"/>
      <c r="B472" s="72"/>
      <c r="C472" s="84"/>
      <c r="D472" s="84"/>
      <c r="E472" s="72"/>
      <c r="F472" s="72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</row>
    <row r="473">
      <c r="A473" s="72"/>
      <c r="B473" s="72"/>
      <c r="C473" s="84"/>
      <c r="D473" s="84"/>
      <c r="E473" s="72"/>
      <c r="F473" s="72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</row>
    <row r="474">
      <c r="A474" s="72"/>
      <c r="B474" s="72"/>
      <c r="C474" s="84"/>
      <c r="D474" s="84"/>
      <c r="E474" s="72"/>
      <c r="F474" s="72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</row>
    <row r="475">
      <c r="A475" s="72"/>
      <c r="B475" s="72"/>
      <c r="C475" s="84"/>
      <c r="D475" s="84"/>
      <c r="E475" s="72"/>
      <c r="F475" s="72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</row>
    <row r="476">
      <c r="A476" s="72"/>
      <c r="B476" s="72"/>
      <c r="C476" s="84"/>
      <c r="D476" s="84"/>
      <c r="E476" s="72"/>
      <c r="F476" s="72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</row>
    <row r="477">
      <c r="A477" s="72"/>
      <c r="B477" s="72"/>
      <c r="C477" s="84"/>
      <c r="D477" s="84"/>
      <c r="E477" s="72"/>
      <c r="F477" s="72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</row>
    <row r="478">
      <c r="A478" s="72"/>
      <c r="B478" s="72"/>
      <c r="C478" s="84"/>
      <c r="D478" s="84"/>
      <c r="E478" s="72"/>
      <c r="F478" s="72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</row>
    <row r="479">
      <c r="A479" s="72"/>
      <c r="B479" s="72"/>
      <c r="C479" s="84"/>
      <c r="D479" s="84"/>
      <c r="E479" s="72"/>
      <c r="F479" s="72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</row>
    <row r="480">
      <c r="A480" s="72"/>
      <c r="B480" s="72"/>
      <c r="C480" s="84"/>
      <c r="D480" s="84"/>
      <c r="E480" s="72"/>
      <c r="F480" s="72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</row>
    <row r="481">
      <c r="A481" s="72"/>
      <c r="B481" s="72"/>
      <c r="C481" s="84"/>
      <c r="D481" s="84"/>
      <c r="E481" s="72"/>
      <c r="F481" s="72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</row>
    <row r="482">
      <c r="A482" s="72"/>
      <c r="B482" s="72"/>
      <c r="C482" s="84"/>
      <c r="D482" s="84"/>
      <c r="E482" s="72"/>
      <c r="F482" s="72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</row>
    <row r="483">
      <c r="A483" s="72"/>
      <c r="B483" s="72"/>
      <c r="C483" s="84"/>
      <c r="D483" s="84"/>
      <c r="E483" s="72"/>
      <c r="F483" s="72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</row>
    <row r="484">
      <c r="A484" s="72"/>
      <c r="B484" s="72"/>
      <c r="C484" s="84"/>
      <c r="D484" s="84"/>
      <c r="E484" s="72"/>
      <c r="F484" s="72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</row>
    <row r="485">
      <c r="A485" s="72"/>
      <c r="B485" s="72"/>
      <c r="C485" s="84"/>
      <c r="D485" s="84"/>
      <c r="E485" s="72"/>
      <c r="F485" s="72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</row>
    <row r="486">
      <c r="A486" s="72"/>
      <c r="B486" s="72"/>
      <c r="C486" s="84"/>
      <c r="D486" s="84"/>
      <c r="E486" s="72"/>
      <c r="F486" s="72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</row>
    <row r="487">
      <c r="A487" s="72"/>
      <c r="B487" s="72"/>
      <c r="C487" s="84"/>
      <c r="D487" s="84"/>
      <c r="E487" s="72"/>
      <c r="F487" s="72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</row>
    <row r="488">
      <c r="A488" s="72"/>
      <c r="B488" s="72"/>
      <c r="C488" s="84"/>
      <c r="D488" s="84"/>
      <c r="E488" s="72"/>
      <c r="F488" s="72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</row>
    <row r="489">
      <c r="A489" s="72"/>
      <c r="B489" s="72"/>
      <c r="C489" s="84"/>
      <c r="D489" s="84"/>
      <c r="E489" s="72"/>
      <c r="F489" s="72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</row>
    <row r="490">
      <c r="A490" s="72"/>
      <c r="B490" s="72"/>
      <c r="C490" s="84"/>
      <c r="D490" s="84"/>
      <c r="E490" s="72"/>
      <c r="F490" s="72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</row>
    <row r="491">
      <c r="A491" s="72"/>
      <c r="B491" s="72"/>
      <c r="C491" s="84"/>
      <c r="D491" s="84"/>
      <c r="E491" s="72"/>
      <c r="F491" s="72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</row>
    <row r="492">
      <c r="A492" s="72"/>
      <c r="B492" s="72"/>
      <c r="C492" s="84"/>
      <c r="D492" s="84"/>
      <c r="E492" s="72"/>
      <c r="F492" s="72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</row>
    <row r="493">
      <c r="A493" s="72"/>
      <c r="B493" s="72"/>
      <c r="C493" s="84"/>
      <c r="D493" s="84"/>
      <c r="E493" s="72"/>
      <c r="F493" s="72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</row>
    <row r="494">
      <c r="A494" s="72"/>
      <c r="B494" s="72"/>
      <c r="C494" s="84"/>
      <c r="D494" s="84"/>
      <c r="E494" s="72"/>
      <c r="F494" s="72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</row>
    <row r="495">
      <c r="A495" s="72"/>
      <c r="B495" s="72"/>
      <c r="C495" s="84"/>
      <c r="D495" s="84"/>
      <c r="E495" s="72"/>
      <c r="F495" s="72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</row>
    <row r="496">
      <c r="A496" s="72"/>
      <c r="B496" s="72"/>
      <c r="C496" s="84"/>
      <c r="D496" s="84"/>
      <c r="E496" s="72"/>
      <c r="F496" s="72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</row>
    <row r="497">
      <c r="A497" s="72"/>
      <c r="B497" s="72"/>
      <c r="C497" s="84"/>
      <c r="D497" s="84"/>
      <c r="E497" s="72"/>
      <c r="F497" s="72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</row>
    <row r="498">
      <c r="A498" s="72"/>
      <c r="B498" s="72"/>
      <c r="C498" s="84"/>
      <c r="D498" s="84"/>
      <c r="E498" s="72"/>
      <c r="F498" s="72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</row>
    <row r="499">
      <c r="A499" s="72"/>
      <c r="B499" s="72"/>
      <c r="C499" s="84"/>
      <c r="D499" s="84"/>
      <c r="E499" s="72"/>
      <c r="F499" s="72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</row>
    <row r="500">
      <c r="A500" s="72"/>
      <c r="B500" s="72"/>
      <c r="C500" s="84"/>
      <c r="D500" s="84"/>
      <c r="E500" s="72"/>
      <c r="F500" s="72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</row>
    <row r="501">
      <c r="A501" s="72"/>
      <c r="B501" s="72"/>
      <c r="C501" s="84"/>
      <c r="D501" s="84"/>
      <c r="E501" s="72"/>
      <c r="F501" s="72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</row>
    <row r="502">
      <c r="A502" s="72"/>
      <c r="B502" s="72"/>
      <c r="C502" s="84"/>
      <c r="D502" s="84"/>
      <c r="E502" s="72"/>
      <c r="F502" s="72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</row>
    <row r="503">
      <c r="A503" s="72"/>
      <c r="B503" s="72"/>
      <c r="C503" s="84"/>
      <c r="D503" s="84"/>
      <c r="E503" s="72"/>
      <c r="F503" s="72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</row>
    <row r="504">
      <c r="A504" s="72"/>
      <c r="B504" s="72"/>
      <c r="C504" s="84"/>
      <c r="D504" s="84"/>
      <c r="E504" s="72"/>
      <c r="F504" s="72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</row>
    <row r="505">
      <c r="A505" s="72"/>
      <c r="B505" s="72"/>
      <c r="C505" s="84"/>
      <c r="D505" s="84"/>
      <c r="E505" s="72"/>
      <c r="F505" s="72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</row>
    <row r="506">
      <c r="A506" s="72"/>
      <c r="B506" s="72"/>
      <c r="C506" s="84"/>
      <c r="D506" s="84"/>
      <c r="E506" s="72"/>
      <c r="F506" s="72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</row>
    <row r="507">
      <c r="A507" s="72"/>
      <c r="B507" s="72"/>
      <c r="C507" s="84"/>
      <c r="D507" s="84"/>
      <c r="E507" s="72"/>
      <c r="F507" s="72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</row>
    <row r="508">
      <c r="A508" s="72"/>
      <c r="B508" s="72"/>
      <c r="C508" s="84"/>
      <c r="D508" s="84"/>
      <c r="E508" s="72"/>
      <c r="F508" s="72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</row>
    <row r="509">
      <c r="A509" s="72"/>
      <c r="B509" s="72"/>
      <c r="C509" s="84"/>
      <c r="D509" s="84"/>
      <c r="E509" s="72"/>
      <c r="F509" s="72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</row>
    <row r="510">
      <c r="A510" s="72"/>
      <c r="B510" s="72"/>
      <c r="C510" s="84"/>
      <c r="D510" s="84"/>
      <c r="E510" s="72"/>
      <c r="F510" s="72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</row>
    <row r="511">
      <c r="A511" s="72"/>
      <c r="B511" s="72"/>
      <c r="C511" s="84"/>
      <c r="D511" s="84"/>
      <c r="E511" s="72"/>
      <c r="F511" s="72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</row>
    <row r="512">
      <c r="A512" s="72"/>
      <c r="B512" s="72"/>
      <c r="C512" s="84"/>
      <c r="D512" s="84"/>
      <c r="E512" s="72"/>
      <c r="F512" s="72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</row>
    <row r="513">
      <c r="A513" s="72"/>
      <c r="B513" s="72"/>
      <c r="C513" s="84"/>
      <c r="D513" s="84"/>
      <c r="E513" s="72"/>
      <c r="F513" s="72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</row>
    <row r="514">
      <c r="A514" s="72"/>
      <c r="B514" s="72"/>
      <c r="C514" s="84"/>
      <c r="D514" s="84"/>
      <c r="E514" s="72"/>
      <c r="F514" s="72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</row>
    <row r="515">
      <c r="A515" s="72"/>
      <c r="B515" s="72"/>
      <c r="C515" s="84"/>
      <c r="D515" s="84"/>
      <c r="E515" s="72"/>
      <c r="F515" s="72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</row>
    <row r="516">
      <c r="A516" s="72"/>
      <c r="B516" s="72"/>
      <c r="C516" s="84"/>
      <c r="D516" s="84"/>
      <c r="E516" s="72"/>
      <c r="F516" s="72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</row>
    <row r="517">
      <c r="A517" s="72"/>
      <c r="B517" s="72"/>
      <c r="C517" s="84"/>
      <c r="D517" s="84"/>
      <c r="E517" s="72"/>
      <c r="F517" s="72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</row>
    <row r="518">
      <c r="A518" s="72"/>
      <c r="B518" s="72"/>
      <c r="C518" s="84"/>
      <c r="D518" s="84"/>
      <c r="E518" s="72"/>
      <c r="F518" s="72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</row>
    <row r="519">
      <c r="A519" s="72"/>
      <c r="B519" s="72"/>
      <c r="C519" s="84"/>
      <c r="D519" s="84"/>
      <c r="E519" s="72"/>
      <c r="F519" s="72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</row>
    <row r="520">
      <c r="A520" s="72"/>
      <c r="B520" s="72"/>
      <c r="C520" s="84"/>
      <c r="D520" s="84"/>
      <c r="E520" s="72"/>
      <c r="F520" s="72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</row>
    <row r="521">
      <c r="A521" s="72"/>
      <c r="B521" s="72"/>
      <c r="C521" s="84"/>
      <c r="D521" s="84"/>
      <c r="E521" s="72"/>
      <c r="F521" s="72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</row>
    <row r="522">
      <c r="A522" s="72"/>
      <c r="B522" s="72"/>
      <c r="C522" s="84"/>
      <c r="D522" s="84"/>
      <c r="E522" s="72"/>
      <c r="F522" s="72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</row>
    <row r="523">
      <c r="A523" s="72"/>
      <c r="B523" s="72"/>
      <c r="C523" s="84"/>
      <c r="D523" s="84"/>
      <c r="E523" s="72"/>
      <c r="F523" s="72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</row>
    <row r="524">
      <c r="A524" s="72"/>
      <c r="B524" s="72"/>
      <c r="C524" s="84"/>
      <c r="D524" s="84"/>
      <c r="E524" s="72"/>
      <c r="F524" s="72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</row>
    <row r="525">
      <c r="A525" s="72"/>
      <c r="B525" s="72"/>
      <c r="C525" s="84"/>
      <c r="D525" s="84"/>
      <c r="E525" s="72"/>
      <c r="F525" s="72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</row>
    <row r="526">
      <c r="A526" s="72"/>
      <c r="B526" s="72"/>
      <c r="C526" s="84"/>
      <c r="D526" s="84"/>
      <c r="E526" s="72"/>
      <c r="F526" s="72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</row>
    <row r="527">
      <c r="A527" s="72"/>
      <c r="B527" s="72"/>
      <c r="C527" s="84"/>
      <c r="D527" s="84"/>
      <c r="E527" s="72"/>
      <c r="F527" s="72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</row>
    <row r="528">
      <c r="A528" s="72"/>
      <c r="B528" s="72"/>
      <c r="C528" s="84"/>
      <c r="D528" s="84"/>
      <c r="E528" s="72"/>
      <c r="F528" s="72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</row>
    <row r="529">
      <c r="A529" s="72"/>
      <c r="B529" s="72"/>
      <c r="C529" s="84"/>
      <c r="D529" s="84"/>
      <c r="E529" s="72"/>
      <c r="F529" s="72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</row>
    <row r="530">
      <c r="A530" s="72"/>
      <c r="B530" s="72"/>
      <c r="C530" s="84"/>
      <c r="D530" s="84"/>
      <c r="E530" s="72"/>
      <c r="F530" s="72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</row>
    <row r="531">
      <c r="A531" s="72"/>
      <c r="B531" s="72"/>
      <c r="C531" s="84"/>
      <c r="D531" s="84"/>
      <c r="E531" s="72"/>
      <c r="F531" s="72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</row>
    <row r="532">
      <c r="A532" s="72"/>
      <c r="B532" s="72"/>
      <c r="C532" s="84"/>
      <c r="D532" s="84"/>
      <c r="E532" s="72"/>
      <c r="F532" s="72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</row>
    <row r="533">
      <c r="A533" s="72"/>
      <c r="B533" s="72"/>
      <c r="C533" s="84"/>
      <c r="D533" s="84"/>
      <c r="E533" s="72"/>
      <c r="F533" s="72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</row>
    <row r="534">
      <c r="A534" s="72"/>
      <c r="B534" s="72"/>
      <c r="C534" s="84"/>
      <c r="D534" s="84"/>
      <c r="E534" s="72"/>
      <c r="F534" s="72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</row>
    <row r="535">
      <c r="A535" s="72"/>
      <c r="B535" s="72"/>
      <c r="C535" s="84"/>
      <c r="D535" s="84"/>
      <c r="E535" s="72"/>
      <c r="F535" s="72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</row>
    <row r="536">
      <c r="A536" s="72"/>
      <c r="B536" s="72"/>
      <c r="C536" s="84"/>
      <c r="D536" s="84"/>
      <c r="E536" s="72"/>
      <c r="F536" s="72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</row>
    <row r="537">
      <c r="A537" s="72"/>
      <c r="B537" s="72"/>
      <c r="C537" s="84"/>
      <c r="D537" s="84"/>
      <c r="E537" s="72"/>
      <c r="F537" s="72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</row>
    <row r="538">
      <c r="A538" s="72"/>
      <c r="B538" s="72"/>
      <c r="C538" s="84"/>
      <c r="D538" s="84"/>
      <c r="E538" s="72"/>
      <c r="F538" s="72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</row>
    <row r="539">
      <c r="A539" s="72"/>
      <c r="B539" s="72"/>
      <c r="C539" s="84"/>
      <c r="D539" s="84"/>
      <c r="E539" s="72"/>
      <c r="F539" s="72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</row>
    <row r="540">
      <c r="A540" s="72"/>
      <c r="B540" s="72"/>
      <c r="C540" s="84"/>
      <c r="D540" s="84"/>
      <c r="E540" s="72"/>
      <c r="F540" s="72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</row>
    <row r="541">
      <c r="A541" s="72"/>
      <c r="B541" s="72"/>
      <c r="C541" s="84"/>
      <c r="D541" s="84"/>
      <c r="E541" s="72"/>
      <c r="F541" s="72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</row>
    <row r="542">
      <c r="A542" s="72"/>
      <c r="B542" s="72"/>
      <c r="C542" s="84"/>
      <c r="D542" s="84"/>
      <c r="E542" s="72"/>
      <c r="F542" s="72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</row>
    <row r="543">
      <c r="A543" s="72"/>
      <c r="B543" s="72"/>
      <c r="C543" s="84"/>
      <c r="D543" s="84"/>
      <c r="E543" s="72"/>
      <c r="F543" s="72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</row>
    <row r="544">
      <c r="A544" s="72"/>
      <c r="B544" s="72"/>
      <c r="C544" s="84"/>
      <c r="D544" s="84"/>
      <c r="E544" s="72"/>
      <c r="F544" s="72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</row>
    <row r="545">
      <c r="A545" s="72"/>
      <c r="B545" s="72"/>
      <c r="C545" s="84"/>
      <c r="D545" s="84"/>
      <c r="E545" s="72"/>
      <c r="F545" s="72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</row>
    <row r="546">
      <c r="A546" s="72"/>
      <c r="B546" s="72"/>
      <c r="C546" s="84"/>
      <c r="D546" s="84"/>
      <c r="E546" s="72"/>
      <c r="F546" s="72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</row>
    <row r="547">
      <c r="A547" s="72"/>
      <c r="B547" s="72"/>
      <c r="C547" s="84"/>
      <c r="D547" s="84"/>
      <c r="E547" s="72"/>
      <c r="F547" s="72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</row>
    <row r="548">
      <c r="A548" s="72"/>
      <c r="B548" s="72"/>
      <c r="C548" s="84"/>
      <c r="D548" s="84"/>
      <c r="E548" s="72"/>
      <c r="F548" s="72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</row>
    <row r="549">
      <c r="A549" s="72"/>
      <c r="B549" s="72"/>
      <c r="C549" s="84"/>
      <c r="D549" s="84"/>
      <c r="E549" s="72"/>
      <c r="F549" s="72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</row>
    <row r="550">
      <c r="A550" s="72"/>
      <c r="B550" s="72"/>
      <c r="C550" s="84"/>
      <c r="D550" s="84"/>
      <c r="E550" s="72"/>
      <c r="F550" s="72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</row>
    <row r="551">
      <c r="A551" s="72"/>
      <c r="B551" s="72"/>
      <c r="C551" s="84"/>
      <c r="D551" s="84"/>
      <c r="E551" s="72"/>
      <c r="F551" s="72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</row>
    <row r="552">
      <c r="A552" s="72"/>
      <c r="B552" s="72"/>
      <c r="C552" s="84"/>
      <c r="D552" s="84"/>
      <c r="E552" s="72"/>
      <c r="F552" s="72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</row>
    <row r="553">
      <c r="A553" s="72"/>
      <c r="B553" s="72"/>
      <c r="C553" s="84"/>
      <c r="D553" s="84"/>
      <c r="E553" s="72"/>
      <c r="F553" s="72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</row>
    <row r="554">
      <c r="A554" s="72"/>
      <c r="B554" s="72"/>
      <c r="C554" s="84"/>
      <c r="D554" s="84"/>
      <c r="E554" s="72"/>
      <c r="F554" s="72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</row>
    <row r="555">
      <c r="A555" s="72"/>
      <c r="B555" s="72"/>
      <c r="C555" s="84"/>
      <c r="D555" s="84"/>
      <c r="E555" s="72"/>
      <c r="F555" s="72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</row>
    <row r="556">
      <c r="A556" s="72"/>
      <c r="B556" s="72"/>
      <c r="C556" s="84"/>
      <c r="D556" s="84"/>
      <c r="E556" s="72"/>
      <c r="F556" s="72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</row>
    <row r="557">
      <c r="A557" s="72"/>
      <c r="B557" s="72"/>
      <c r="C557" s="84"/>
      <c r="D557" s="84"/>
      <c r="E557" s="72"/>
      <c r="F557" s="72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</row>
    <row r="558">
      <c r="A558" s="72"/>
      <c r="B558" s="72"/>
      <c r="C558" s="84"/>
      <c r="D558" s="84"/>
      <c r="E558" s="72"/>
      <c r="F558" s="72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</row>
    <row r="559">
      <c r="A559" s="72"/>
      <c r="B559" s="72"/>
      <c r="C559" s="84"/>
      <c r="D559" s="84"/>
      <c r="E559" s="72"/>
      <c r="F559" s="72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</row>
    <row r="560">
      <c r="A560" s="72"/>
      <c r="B560" s="72"/>
      <c r="C560" s="84"/>
      <c r="D560" s="84"/>
      <c r="E560" s="72"/>
      <c r="F560" s="72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</row>
    <row r="561">
      <c r="A561" s="72"/>
      <c r="B561" s="72"/>
      <c r="C561" s="84"/>
      <c r="D561" s="84"/>
      <c r="E561" s="72"/>
      <c r="F561" s="72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</row>
    <row r="562">
      <c r="A562" s="72"/>
      <c r="B562" s="72"/>
      <c r="C562" s="84"/>
      <c r="D562" s="84"/>
      <c r="E562" s="72"/>
      <c r="F562" s="72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</row>
    <row r="563">
      <c r="A563" s="72"/>
      <c r="B563" s="72"/>
      <c r="C563" s="84"/>
      <c r="D563" s="84"/>
      <c r="E563" s="72"/>
      <c r="F563" s="72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</row>
    <row r="564">
      <c r="A564" s="72"/>
      <c r="B564" s="72"/>
      <c r="C564" s="84"/>
      <c r="D564" s="84"/>
      <c r="E564" s="72"/>
      <c r="F564" s="72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</row>
    <row r="565">
      <c r="A565" s="72"/>
      <c r="B565" s="72"/>
      <c r="C565" s="84"/>
      <c r="D565" s="84"/>
      <c r="E565" s="72"/>
      <c r="F565" s="72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</row>
    <row r="566">
      <c r="A566" s="72"/>
      <c r="B566" s="72"/>
      <c r="C566" s="84"/>
      <c r="D566" s="84"/>
      <c r="E566" s="72"/>
      <c r="F566" s="72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</row>
    <row r="567">
      <c r="A567" s="72"/>
      <c r="B567" s="72"/>
      <c r="C567" s="84"/>
      <c r="D567" s="84"/>
      <c r="E567" s="72"/>
      <c r="F567" s="72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</row>
    <row r="568">
      <c r="A568" s="72"/>
      <c r="B568" s="72"/>
      <c r="C568" s="84"/>
      <c r="D568" s="84"/>
      <c r="E568" s="72"/>
      <c r="F568" s="72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</row>
    <row r="569">
      <c r="A569" s="72"/>
      <c r="B569" s="72"/>
      <c r="C569" s="84"/>
      <c r="D569" s="84"/>
      <c r="E569" s="72"/>
      <c r="F569" s="72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</row>
    <row r="570">
      <c r="A570" s="72"/>
      <c r="B570" s="72"/>
      <c r="C570" s="84"/>
      <c r="D570" s="84"/>
      <c r="E570" s="72"/>
      <c r="F570" s="72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</row>
    <row r="571">
      <c r="A571" s="72"/>
      <c r="B571" s="72"/>
      <c r="C571" s="84"/>
      <c r="D571" s="84"/>
      <c r="E571" s="72"/>
      <c r="F571" s="72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</row>
    <row r="572">
      <c r="A572" s="72"/>
      <c r="B572" s="72"/>
      <c r="C572" s="84"/>
      <c r="D572" s="84"/>
      <c r="E572" s="72"/>
      <c r="F572" s="72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</row>
    <row r="573">
      <c r="A573" s="72"/>
      <c r="B573" s="72"/>
      <c r="C573" s="84"/>
      <c r="D573" s="84"/>
      <c r="E573" s="72"/>
      <c r="F573" s="72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</row>
    <row r="574">
      <c r="A574" s="72"/>
      <c r="B574" s="72"/>
      <c r="C574" s="84"/>
      <c r="D574" s="84"/>
      <c r="E574" s="72"/>
      <c r="F574" s="72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</row>
    <row r="575">
      <c r="A575" s="72"/>
      <c r="B575" s="72"/>
      <c r="C575" s="84"/>
      <c r="D575" s="84"/>
      <c r="E575" s="72"/>
      <c r="F575" s="72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</row>
    <row r="576">
      <c r="A576" s="72"/>
      <c r="B576" s="72"/>
      <c r="C576" s="84"/>
      <c r="D576" s="84"/>
      <c r="E576" s="72"/>
      <c r="F576" s="72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</row>
    <row r="577">
      <c r="A577" s="72"/>
      <c r="B577" s="72"/>
      <c r="C577" s="84"/>
      <c r="D577" s="84"/>
      <c r="E577" s="72"/>
      <c r="F577" s="72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</row>
    <row r="578">
      <c r="A578" s="72"/>
      <c r="B578" s="72"/>
      <c r="C578" s="84"/>
      <c r="D578" s="84"/>
      <c r="E578" s="72"/>
      <c r="F578" s="72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</row>
    <row r="579">
      <c r="A579" s="72"/>
      <c r="B579" s="72"/>
      <c r="C579" s="84"/>
      <c r="D579" s="84"/>
      <c r="E579" s="72"/>
      <c r="F579" s="72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</row>
    <row r="580">
      <c r="A580" s="72"/>
      <c r="B580" s="72"/>
      <c r="C580" s="84"/>
      <c r="D580" s="84"/>
      <c r="E580" s="72"/>
      <c r="F580" s="72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</row>
    <row r="581">
      <c r="A581" s="72"/>
      <c r="B581" s="72"/>
      <c r="C581" s="84"/>
      <c r="D581" s="84"/>
      <c r="E581" s="72"/>
      <c r="F581" s="72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</row>
    <row r="582">
      <c r="A582" s="72"/>
      <c r="B582" s="72"/>
      <c r="C582" s="84"/>
      <c r="D582" s="84"/>
      <c r="E582" s="72"/>
      <c r="F582" s="72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</row>
    <row r="583">
      <c r="A583" s="72"/>
      <c r="B583" s="72"/>
      <c r="C583" s="84"/>
      <c r="D583" s="84"/>
      <c r="E583" s="72"/>
      <c r="F583" s="72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</row>
    <row r="584">
      <c r="A584" s="72"/>
      <c r="B584" s="72"/>
      <c r="C584" s="84"/>
      <c r="D584" s="84"/>
      <c r="E584" s="72"/>
      <c r="F584" s="72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</row>
    <row r="585">
      <c r="A585" s="72"/>
      <c r="B585" s="72"/>
      <c r="C585" s="84"/>
      <c r="D585" s="84"/>
      <c r="E585" s="72"/>
      <c r="F585" s="72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</row>
    <row r="586">
      <c r="A586" s="72"/>
      <c r="B586" s="72"/>
      <c r="C586" s="84"/>
      <c r="D586" s="84"/>
      <c r="E586" s="72"/>
      <c r="F586" s="72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</row>
    <row r="587">
      <c r="A587" s="72"/>
      <c r="B587" s="72"/>
      <c r="C587" s="84"/>
      <c r="D587" s="84"/>
      <c r="E587" s="72"/>
      <c r="F587" s="72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</row>
    <row r="588">
      <c r="A588" s="72"/>
      <c r="B588" s="72"/>
      <c r="C588" s="84"/>
      <c r="D588" s="84"/>
      <c r="E588" s="72"/>
      <c r="F588" s="72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</row>
    <row r="589">
      <c r="A589" s="72"/>
      <c r="B589" s="72"/>
      <c r="C589" s="84"/>
      <c r="D589" s="84"/>
      <c r="E589" s="72"/>
      <c r="F589" s="72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</row>
    <row r="590">
      <c r="A590" s="72"/>
      <c r="B590" s="72"/>
      <c r="C590" s="84"/>
      <c r="D590" s="84"/>
      <c r="E590" s="72"/>
      <c r="F590" s="72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</row>
    <row r="591">
      <c r="A591" s="72"/>
      <c r="B591" s="72"/>
      <c r="C591" s="84"/>
      <c r="D591" s="84"/>
      <c r="E591" s="72"/>
      <c r="F591" s="72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</row>
    <row r="592">
      <c r="A592" s="72"/>
      <c r="B592" s="72"/>
      <c r="C592" s="84"/>
      <c r="D592" s="84"/>
      <c r="E592" s="72"/>
      <c r="F592" s="72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</row>
    <row r="593">
      <c r="A593" s="72"/>
      <c r="B593" s="72"/>
      <c r="C593" s="84"/>
      <c r="D593" s="84"/>
      <c r="E593" s="72"/>
      <c r="F593" s="72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</row>
    <row r="594">
      <c r="A594" s="72"/>
      <c r="B594" s="72"/>
      <c r="C594" s="84"/>
      <c r="D594" s="84"/>
      <c r="E594" s="72"/>
      <c r="F594" s="72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</row>
    <row r="595">
      <c r="A595" s="72"/>
      <c r="B595" s="72"/>
      <c r="C595" s="84"/>
      <c r="D595" s="84"/>
      <c r="E595" s="72"/>
      <c r="F595" s="72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</row>
    <row r="596">
      <c r="A596" s="72"/>
      <c r="B596" s="72"/>
      <c r="C596" s="84"/>
      <c r="D596" s="84"/>
      <c r="E596" s="72"/>
      <c r="F596" s="72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</row>
    <row r="597">
      <c r="A597" s="72"/>
      <c r="B597" s="72"/>
      <c r="C597" s="84"/>
      <c r="D597" s="84"/>
      <c r="E597" s="72"/>
      <c r="F597" s="72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</row>
    <row r="598">
      <c r="A598" s="72"/>
      <c r="B598" s="72"/>
      <c r="C598" s="84"/>
      <c r="D598" s="84"/>
      <c r="E598" s="72"/>
      <c r="F598" s="72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</row>
    <row r="599">
      <c r="A599" s="72"/>
      <c r="B599" s="72"/>
      <c r="C599" s="84"/>
      <c r="D599" s="84"/>
      <c r="E599" s="72"/>
      <c r="F599" s="72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</row>
    <row r="600">
      <c r="A600" s="72"/>
      <c r="B600" s="72"/>
      <c r="C600" s="84"/>
      <c r="D600" s="84"/>
      <c r="E600" s="72"/>
      <c r="F600" s="72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</row>
    <row r="601">
      <c r="A601" s="72"/>
      <c r="B601" s="72"/>
      <c r="C601" s="84"/>
      <c r="D601" s="84"/>
      <c r="E601" s="72"/>
      <c r="F601" s="72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</row>
    <row r="602">
      <c r="A602" s="72"/>
      <c r="B602" s="72"/>
      <c r="C602" s="84"/>
      <c r="D602" s="84"/>
      <c r="E602" s="72"/>
      <c r="F602" s="72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</row>
    <row r="603">
      <c r="A603" s="72"/>
      <c r="B603" s="72"/>
      <c r="C603" s="84"/>
      <c r="D603" s="84"/>
      <c r="E603" s="72"/>
      <c r="F603" s="72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</row>
    <row r="604">
      <c r="A604" s="72"/>
      <c r="B604" s="72"/>
      <c r="C604" s="84"/>
      <c r="D604" s="84"/>
      <c r="E604" s="72"/>
      <c r="F604" s="72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</row>
    <row r="605">
      <c r="A605" s="72"/>
      <c r="B605" s="72"/>
      <c r="C605" s="84"/>
      <c r="D605" s="84"/>
      <c r="E605" s="72"/>
      <c r="F605" s="72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</row>
    <row r="606">
      <c r="A606" s="72"/>
      <c r="B606" s="72"/>
      <c r="C606" s="84"/>
      <c r="D606" s="84"/>
      <c r="E606" s="72"/>
      <c r="F606" s="72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</row>
    <row r="607">
      <c r="A607" s="72"/>
      <c r="B607" s="72"/>
      <c r="C607" s="84"/>
      <c r="D607" s="84"/>
      <c r="E607" s="72"/>
      <c r="F607" s="72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</row>
    <row r="608">
      <c r="A608" s="72"/>
      <c r="B608" s="72"/>
      <c r="C608" s="84"/>
      <c r="D608" s="84"/>
      <c r="E608" s="72"/>
      <c r="F608" s="72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</row>
    <row r="609">
      <c r="A609" s="72"/>
      <c r="B609" s="72"/>
      <c r="C609" s="84"/>
      <c r="D609" s="84"/>
      <c r="E609" s="72"/>
      <c r="F609" s="72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</row>
    <row r="610">
      <c r="A610" s="72"/>
      <c r="B610" s="72"/>
      <c r="C610" s="84"/>
      <c r="D610" s="84"/>
      <c r="E610" s="72"/>
      <c r="F610" s="72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</row>
    <row r="611">
      <c r="A611" s="72"/>
      <c r="B611" s="72"/>
      <c r="C611" s="84"/>
      <c r="D611" s="84"/>
      <c r="E611" s="72"/>
      <c r="F611" s="72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</row>
    <row r="612">
      <c r="A612" s="72"/>
      <c r="B612" s="72"/>
      <c r="C612" s="84"/>
      <c r="D612" s="84"/>
      <c r="E612" s="72"/>
      <c r="F612" s="72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</row>
    <row r="613">
      <c r="A613" s="72"/>
      <c r="B613" s="72"/>
      <c r="C613" s="84"/>
      <c r="D613" s="84"/>
      <c r="E613" s="72"/>
      <c r="F613" s="72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</row>
    <row r="614">
      <c r="A614" s="72"/>
      <c r="B614" s="72"/>
      <c r="C614" s="84"/>
      <c r="D614" s="84"/>
      <c r="E614" s="72"/>
      <c r="F614" s="72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</row>
    <row r="615">
      <c r="A615" s="72"/>
      <c r="B615" s="72"/>
      <c r="C615" s="84"/>
      <c r="D615" s="84"/>
      <c r="E615" s="72"/>
      <c r="F615" s="72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</row>
    <row r="616">
      <c r="A616" s="72"/>
      <c r="B616" s="72"/>
      <c r="C616" s="84"/>
      <c r="D616" s="84"/>
      <c r="E616" s="72"/>
      <c r="F616" s="72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</row>
    <row r="617">
      <c r="A617" s="72"/>
      <c r="B617" s="72"/>
      <c r="C617" s="84"/>
      <c r="D617" s="84"/>
      <c r="E617" s="72"/>
      <c r="F617" s="72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</row>
    <row r="618">
      <c r="A618" s="72"/>
      <c r="B618" s="72"/>
      <c r="C618" s="84"/>
      <c r="D618" s="84"/>
      <c r="E618" s="72"/>
      <c r="F618" s="72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</row>
    <row r="619">
      <c r="A619" s="72"/>
      <c r="B619" s="72"/>
      <c r="C619" s="84"/>
      <c r="D619" s="84"/>
      <c r="E619" s="72"/>
      <c r="F619" s="72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</row>
    <row r="620">
      <c r="A620" s="72"/>
      <c r="B620" s="72"/>
      <c r="C620" s="84"/>
      <c r="D620" s="84"/>
      <c r="E620" s="72"/>
      <c r="F620" s="72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</row>
    <row r="621">
      <c r="A621" s="72"/>
      <c r="B621" s="72"/>
      <c r="C621" s="84"/>
      <c r="D621" s="84"/>
      <c r="E621" s="72"/>
      <c r="F621" s="72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</row>
    <row r="622">
      <c r="A622" s="72"/>
      <c r="B622" s="72"/>
      <c r="C622" s="84"/>
      <c r="D622" s="84"/>
      <c r="E622" s="72"/>
      <c r="F622" s="72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</row>
    <row r="623">
      <c r="A623" s="72"/>
      <c r="B623" s="72"/>
      <c r="C623" s="84"/>
      <c r="D623" s="84"/>
      <c r="E623" s="72"/>
      <c r="F623" s="72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</row>
    <row r="624">
      <c r="A624" s="72"/>
      <c r="B624" s="72"/>
      <c r="C624" s="84"/>
      <c r="D624" s="84"/>
      <c r="E624" s="72"/>
      <c r="F624" s="72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</row>
    <row r="625">
      <c r="A625" s="72"/>
      <c r="B625" s="72"/>
      <c r="C625" s="84"/>
      <c r="D625" s="84"/>
      <c r="E625" s="72"/>
      <c r="F625" s="72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</row>
    <row r="626">
      <c r="A626" s="72"/>
      <c r="B626" s="72"/>
      <c r="C626" s="84"/>
      <c r="D626" s="84"/>
      <c r="E626" s="72"/>
      <c r="F626" s="72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</row>
    <row r="627">
      <c r="A627" s="72"/>
      <c r="B627" s="72"/>
      <c r="C627" s="84"/>
      <c r="D627" s="84"/>
      <c r="E627" s="72"/>
      <c r="F627" s="72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</row>
    <row r="628">
      <c r="A628" s="72"/>
      <c r="B628" s="72"/>
      <c r="C628" s="84"/>
      <c r="D628" s="84"/>
      <c r="E628" s="72"/>
      <c r="F628" s="72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</row>
    <row r="629">
      <c r="A629" s="72"/>
      <c r="B629" s="72"/>
      <c r="C629" s="84"/>
      <c r="D629" s="84"/>
      <c r="E629" s="72"/>
      <c r="F629" s="72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</row>
    <row r="630">
      <c r="A630" s="72"/>
      <c r="B630" s="72"/>
      <c r="C630" s="84"/>
      <c r="D630" s="84"/>
      <c r="E630" s="72"/>
      <c r="F630" s="72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</row>
    <row r="631">
      <c r="A631" s="72"/>
      <c r="B631" s="72"/>
      <c r="C631" s="84"/>
      <c r="D631" s="84"/>
      <c r="E631" s="72"/>
      <c r="F631" s="72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</row>
    <row r="632">
      <c r="A632" s="72"/>
      <c r="B632" s="72"/>
      <c r="C632" s="84"/>
      <c r="D632" s="84"/>
      <c r="E632" s="72"/>
      <c r="F632" s="72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</row>
    <row r="633">
      <c r="A633" s="72"/>
      <c r="B633" s="72"/>
      <c r="C633" s="84"/>
      <c r="D633" s="84"/>
      <c r="E633" s="72"/>
      <c r="F633" s="72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</row>
    <row r="634">
      <c r="A634" s="72"/>
      <c r="B634" s="72"/>
      <c r="C634" s="84"/>
      <c r="D634" s="84"/>
      <c r="E634" s="72"/>
      <c r="F634" s="72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</row>
    <row r="635">
      <c r="A635" s="72"/>
      <c r="B635" s="72"/>
      <c r="C635" s="84"/>
      <c r="D635" s="84"/>
      <c r="E635" s="72"/>
      <c r="F635" s="72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</row>
    <row r="636">
      <c r="A636" s="72"/>
      <c r="B636" s="72"/>
      <c r="C636" s="84"/>
      <c r="D636" s="84"/>
      <c r="E636" s="72"/>
      <c r="F636" s="72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</row>
    <row r="637">
      <c r="A637" s="72"/>
      <c r="B637" s="72"/>
      <c r="C637" s="84"/>
      <c r="D637" s="84"/>
      <c r="E637" s="72"/>
      <c r="F637" s="72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</row>
    <row r="638">
      <c r="A638" s="72"/>
      <c r="B638" s="72"/>
      <c r="C638" s="84"/>
      <c r="D638" s="84"/>
      <c r="E638" s="72"/>
      <c r="F638" s="72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</row>
    <row r="639">
      <c r="A639" s="72"/>
      <c r="B639" s="72"/>
      <c r="C639" s="84"/>
      <c r="D639" s="84"/>
      <c r="E639" s="72"/>
      <c r="F639" s="72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</row>
    <row r="640">
      <c r="A640" s="72"/>
      <c r="B640" s="72"/>
      <c r="C640" s="84"/>
      <c r="D640" s="84"/>
      <c r="E640" s="72"/>
      <c r="F640" s="72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</row>
    <row r="641">
      <c r="A641" s="72"/>
      <c r="B641" s="72"/>
      <c r="C641" s="84"/>
      <c r="D641" s="84"/>
      <c r="E641" s="72"/>
      <c r="F641" s="72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</row>
    <row r="642">
      <c r="A642" s="72"/>
      <c r="B642" s="72"/>
      <c r="C642" s="84"/>
      <c r="D642" s="84"/>
      <c r="E642" s="72"/>
      <c r="F642" s="72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</row>
    <row r="643">
      <c r="A643" s="72"/>
      <c r="B643" s="72"/>
      <c r="C643" s="84"/>
      <c r="D643" s="84"/>
      <c r="E643" s="72"/>
      <c r="F643" s="72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</row>
    <row r="644">
      <c r="A644" s="72"/>
      <c r="B644" s="72"/>
      <c r="C644" s="84"/>
      <c r="D644" s="84"/>
      <c r="E644" s="72"/>
      <c r="F644" s="72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</row>
    <row r="645">
      <c r="A645" s="72"/>
      <c r="B645" s="72"/>
      <c r="C645" s="84"/>
      <c r="D645" s="84"/>
      <c r="E645" s="72"/>
      <c r="F645" s="72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</row>
    <row r="646">
      <c r="A646" s="72"/>
      <c r="B646" s="72"/>
      <c r="C646" s="84"/>
      <c r="D646" s="84"/>
      <c r="E646" s="72"/>
      <c r="F646" s="72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</row>
    <row r="647">
      <c r="A647" s="72"/>
      <c r="B647" s="72"/>
      <c r="C647" s="84"/>
      <c r="D647" s="84"/>
      <c r="E647" s="72"/>
      <c r="F647" s="72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</row>
    <row r="648">
      <c r="A648" s="72"/>
      <c r="B648" s="72"/>
      <c r="C648" s="84"/>
      <c r="D648" s="84"/>
      <c r="E648" s="72"/>
      <c r="F648" s="72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</row>
    <row r="649">
      <c r="A649" s="72"/>
      <c r="B649" s="72"/>
      <c r="C649" s="84"/>
      <c r="D649" s="84"/>
      <c r="E649" s="72"/>
      <c r="F649" s="72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</row>
    <row r="650">
      <c r="A650" s="72"/>
      <c r="B650" s="72"/>
      <c r="C650" s="84"/>
      <c r="D650" s="84"/>
      <c r="E650" s="72"/>
      <c r="F650" s="72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</row>
    <row r="651">
      <c r="A651" s="72"/>
      <c r="B651" s="72"/>
      <c r="C651" s="84"/>
      <c r="D651" s="84"/>
      <c r="E651" s="72"/>
      <c r="F651" s="72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</row>
    <row r="652">
      <c r="A652" s="72"/>
      <c r="B652" s="72"/>
      <c r="C652" s="84"/>
      <c r="D652" s="84"/>
      <c r="E652" s="72"/>
      <c r="F652" s="72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</row>
    <row r="653">
      <c r="A653" s="72"/>
      <c r="B653" s="72"/>
      <c r="C653" s="84"/>
      <c r="D653" s="84"/>
      <c r="E653" s="72"/>
      <c r="F653" s="72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</row>
    <row r="654">
      <c r="A654" s="72"/>
      <c r="B654" s="72"/>
      <c r="C654" s="84"/>
      <c r="D654" s="84"/>
      <c r="E654" s="72"/>
      <c r="F654" s="72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</row>
    <row r="655">
      <c r="A655" s="72"/>
      <c r="B655" s="72"/>
      <c r="C655" s="84"/>
      <c r="D655" s="84"/>
      <c r="E655" s="72"/>
      <c r="F655" s="72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</row>
    <row r="656">
      <c r="A656" s="72"/>
      <c r="B656" s="72"/>
      <c r="C656" s="84"/>
      <c r="D656" s="84"/>
      <c r="E656" s="72"/>
      <c r="F656" s="72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</row>
    <row r="657">
      <c r="A657" s="72"/>
      <c r="B657" s="72"/>
      <c r="C657" s="84"/>
      <c r="D657" s="84"/>
      <c r="E657" s="72"/>
      <c r="F657" s="72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</row>
    <row r="658">
      <c r="A658" s="72"/>
      <c r="B658" s="72"/>
      <c r="C658" s="84"/>
      <c r="D658" s="84"/>
      <c r="E658" s="72"/>
      <c r="F658" s="72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</row>
    <row r="659">
      <c r="A659" s="72"/>
      <c r="B659" s="72"/>
      <c r="C659" s="84"/>
      <c r="D659" s="84"/>
      <c r="E659" s="72"/>
      <c r="F659" s="72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</row>
    <row r="660">
      <c r="A660" s="72"/>
      <c r="B660" s="72"/>
      <c r="C660" s="84"/>
      <c r="D660" s="84"/>
      <c r="E660" s="72"/>
      <c r="F660" s="72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</row>
    <row r="661">
      <c r="A661" s="72"/>
      <c r="B661" s="72"/>
      <c r="C661" s="84"/>
      <c r="D661" s="84"/>
      <c r="E661" s="72"/>
      <c r="F661" s="72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</row>
    <row r="662">
      <c r="A662" s="72"/>
      <c r="B662" s="72"/>
      <c r="C662" s="84"/>
      <c r="D662" s="84"/>
      <c r="E662" s="72"/>
      <c r="F662" s="72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</row>
    <row r="663">
      <c r="A663" s="72"/>
      <c r="B663" s="72"/>
      <c r="C663" s="84"/>
      <c r="D663" s="84"/>
      <c r="E663" s="72"/>
      <c r="F663" s="72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</row>
    <row r="664">
      <c r="A664" s="72"/>
      <c r="B664" s="72"/>
      <c r="C664" s="84"/>
      <c r="D664" s="84"/>
      <c r="E664" s="72"/>
      <c r="F664" s="72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</row>
    <row r="665">
      <c r="A665" s="72"/>
      <c r="B665" s="72"/>
      <c r="C665" s="84"/>
      <c r="D665" s="84"/>
      <c r="E665" s="72"/>
      <c r="F665" s="72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</row>
    <row r="666">
      <c r="A666" s="72"/>
      <c r="B666" s="72"/>
      <c r="C666" s="84"/>
      <c r="D666" s="84"/>
      <c r="E666" s="72"/>
      <c r="F666" s="72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</row>
    <row r="667">
      <c r="A667" s="72"/>
      <c r="B667" s="72"/>
      <c r="C667" s="84"/>
      <c r="D667" s="84"/>
      <c r="E667" s="72"/>
      <c r="F667" s="72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</row>
    <row r="668">
      <c r="A668" s="72"/>
      <c r="B668" s="72"/>
      <c r="C668" s="84"/>
      <c r="D668" s="84"/>
      <c r="E668" s="72"/>
      <c r="F668" s="72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</row>
    <row r="669">
      <c r="A669" s="72"/>
      <c r="B669" s="72"/>
      <c r="C669" s="84"/>
      <c r="D669" s="84"/>
      <c r="E669" s="72"/>
      <c r="F669" s="72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</row>
    <row r="670">
      <c r="A670" s="72"/>
      <c r="B670" s="72"/>
      <c r="C670" s="84"/>
      <c r="D670" s="84"/>
      <c r="E670" s="72"/>
      <c r="F670" s="72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</row>
    <row r="671">
      <c r="A671" s="72"/>
      <c r="B671" s="72"/>
      <c r="C671" s="84"/>
      <c r="D671" s="84"/>
      <c r="E671" s="72"/>
      <c r="F671" s="72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</row>
    <row r="672">
      <c r="A672" s="72"/>
      <c r="B672" s="72"/>
      <c r="C672" s="84"/>
      <c r="D672" s="84"/>
      <c r="E672" s="72"/>
      <c r="F672" s="72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</row>
    <row r="673">
      <c r="A673" s="72"/>
      <c r="B673" s="72"/>
      <c r="C673" s="84"/>
      <c r="D673" s="84"/>
      <c r="E673" s="72"/>
      <c r="F673" s="72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</row>
    <row r="674">
      <c r="A674" s="72"/>
      <c r="B674" s="72"/>
      <c r="C674" s="84"/>
      <c r="D674" s="84"/>
      <c r="E674" s="72"/>
      <c r="F674" s="72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</row>
    <row r="675">
      <c r="A675" s="72"/>
      <c r="B675" s="72"/>
      <c r="C675" s="84"/>
      <c r="D675" s="84"/>
      <c r="E675" s="72"/>
      <c r="F675" s="72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</row>
    <row r="676">
      <c r="A676" s="72"/>
      <c r="B676" s="72"/>
      <c r="C676" s="84"/>
      <c r="D676" s="84"/>
      <c r="E676" s="72"/>
      <c r="F676" s="72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</row>
    <row r="677">
      <c r="A677" s="72"/>
      <c r="B677" s="72"/>
      <c r="C677" s="84"/>
      <c r="D677" s="84"/>
      <c r="E677" s="72"/>
      <c r="F677" s="72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</row>
    <row r="678">
      <c r="A678" s="72"/>
      <c r="B678" s="72"/>
      <c r="C678" s="84"/>
      <c r="D678" s="84"/>
      <c r="E678" s="72"/>
      <c r="F678" s="72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</row>
    <row r="679">
      <c r="A679" s="72"/>
      <c r="B679" s="72"/>
      <c r="C679" s="84"/>
      <c r="D679" s="84"/>
      <c r="E679" s="72"/>
      <c r="F679" s="72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</row>
    <row r="680">
      <c r="A680" s="72"/>
      <c r="B680" s="72"/>
      <c r="C680" s="84"/>
      <c r="D680" s="84"/>
      <c r="E680" s="72"/>
      <c r="F680" s="72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</row>
    <row r="681">
      <c r="A681" s="72"/>
      <c r="B681" s="72"/>
      <c r="C681" s="84"/>
      <c r="D681" s="84"/>
      <c r="E681" s="72"/>
      <c r="F681" s="72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</row>
    <row r="682">
      <c r="A682" s="72"/>
      <c r="B682" s="72"/>
      <c r="C682" s="84"/>
      <c r="D682" s="84"/>
      <c r="E682" s="72"/>
      <c r="F682" s="72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</row>
    <row r="683">
      <c r="A683" s="72"/>
      <c r="B683" s="72"/>
      <c r="C683" s="84"/>
      <c r="D683" s="84"/>
      <c r="E683" s="72"/>
      <c r="F683" s="72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</row>
    <row r="684">
      <c r="A684" s="72"/>
      <c r="B684" s="72"/>
      <c r="C684" s="84"/>
      <c r="D684" s="84"/>
      <c r="E684" s="72"/>
      <c r="F684" s="72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</row>
    <row r="685">
      <c r="A685" s="72"/>
      <c r="B685" s="72"/>
      <c r="C685" s="84"/>
      <c r="D685" s="84"/>
      <c r="E685" s="72"/>
      <c r="F685" s="72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</row>
    <row r="686">
      <c r="A686" s="72"/>
      <c r="B686" s="72"/>
      <c r="C686" s="84"/>
      <c r="D686" s="84"/>
      <c r="E686" s="72"/>
      <c r="F686" s="72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</row>
    <row r="687">
      <c r="A687" s="72"/>
      <c r="B687" s="72"/>
      <c r="C687" s="84"/>
      <c r="D687" s="84"/>
      <c r="E687" s="72"/>
      <c r="F687" s="72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</row>
    <row r="688">
      <c r="A688" s="72"/>
      <c r="B688" s="72"/>
      <c r="C688" s="84"/>
      <c r="D688" s="84"/>
      <c r="E688" s="72"/>
      <c r="F688" s="72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</row>
    <row r="689">
      <c r="A689" s="72"/>
      <c r="B689" s="72"/>
      <c r="C689" s="84"/>
      <c r="D689" s="84"/>
      <c r="E689" s="72"/>
      <c r="F689" s="72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</row>
    <row r="690">
      <c r="A690" s="72"/>
      <c r="B690" s="72"/>
      <c r="C690" s="84"/>
      <c r="D690" s="84"/>
      <c r="E690" s="72"/>
      <c r="F690" s="72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</row>
    <row r="691">
      <c r="A691" s="72"/>
      <c r="B691" s="72"/>
      <c r="C691" s="84"/>
      <c r="D691" s="84"/>
      <c r="E691" s="72"/>
      <c r="F691" s="72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</row>
    <row r="692">
      <c r="A692" s="72"/>
      <c r="B692" s="72"/>
      <c r="C692" s="84"/>
      <c r="D692" s="84"/>
      <c r="E692" s="72"/>
      <c r="F692" s="72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</row>
    <row r="693">
      <c r="A693" s="72"/>
      <c r="B693" s="72"/>
      <c r="C693" s="84"/>
      <c r="D693" s="84"/>
      <c r="E693" s="72"/>
      <c r="F693" s="72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</row>
    <row r="694">
      <c r="A694" s="72"/>
      <c r="B694" s="72"/>
      <c r="C694" s="84"/>
      <c r="D694" s="84"/>
      <c r="E694" s="72"/>
      <c r="F694" s="72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</row>
    <row r="695">
      <c r="A695" s="72"/>
      <c r="B695" s="72"/>
      <c r="C695" s="84"/>
      <c r="D695" s="84"/>
      <c r="E695" s="72"/>
      <c r="F695" s="72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</row>
    <row r="696">
      <c r="A696" s="72"/>
      <c r="B696" s="72"/>
      <c r="C696" s="84"/>
      <c r="D696" s="84"/>
      <c r="E696" s="72"/>
      <c r="F696" s="72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</row>
    <row r="697">
      <c r="A697" s="72"/>
      <c r="B697" s="72"/>
      <c r="C697" s="84"/>
      <c r="D697" s="84"/>
      <c r="E697" s="72"/>
      <c r="F697" s="72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</row>
    <row r="698">
      <c r="A698" s="72"/>
      <c r="B698" s="72"/>
      <c r="C698" s="84"/>
      <c r="D698" s="84"/>
      <c r="E698" s="72"/>
      <c r="F698" s="72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</row>
    <row r="699">
      <c r="A699" s="72"/>
      <c r="B699" s="72"/>
      <c r="C699" s="84"/>
      <c r="D699" s="84"/>
      <c r="E699" s="72"/>
      <c r="F699" s="72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</row>
    <row r="700">
      <c r="A700" s="72"/>
      <c r="B700" s="72"/>
      <c r="C700" s="84"/>
      <c r="D700" s="84"/>
      <c r="E700" s="72"/>
      <c r="F700" s="72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</row>
    <row r="701">
      <c r="A701" s="72"/>
      <c r="B701" s="72"/>
      <c r="C701" s="84"/>
      <c r="D701" s="84"/>
      <c r="E701" s="72"/>
      <c r="F701" s="72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</row>
    <row r="702">
      <c r="A702" s="72"/>
      <c r="B702" s="72"/>
      <c r="C702" s="84"/>
      <c r="D702" s="84"/>
      <c r="E702" s="72"/>
      <c r="F702" s="72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</row>
    <row r="703">
      <c r="A703" s="72"/>
      <c r="B703" s="72"/>
      <c r="C703" s="84"/>
      <c r="D703" s="84"/>
      <c r="E703" s="72"/>
      <c r="F703" s="72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</row>
    <row r="704">
      <c r="A704" s="72"/>
      <c r="B704" s="72"/>
      <c r="C704" s="84"/>
      <c r="D704" s="84"/>
      <c r="E704" s="72"/>
      <c r="F704" s="72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</row>
    <row r="705">
      <c r="A705" s="72"/>
      <c r="B705" s="72"/>
      <c r="C705" s="84"/>
      <c r="D705" s="84"/>
      <c r="E705" s="72"/>
      <c r="F705" s="72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</row>
    <row r="706">
      <c r="A706" s="72"/>
      <c r="B706" s="72"/>
      <c r="C706" s="84"/>
      <c r="D706" s="84"/>
      <c r="E706" s="72"/>
      <c r="F706" s="72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</row>
    <row r="707">
      <c r="A707" s="72"/>
      <c r="B707" s="72"/>
      <c r="C707" s="84"/>
      <c r="D707" s="84"/>
      <c r="E707" s="72"/>
      <c r="F707" s="72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</row>
    <row r="708">
      <c r="A708" s="72"/>
      <c r="B708" s="72"/>
      <c r="C708" s="84"/>
      <c r="D708" s="84"/>
      <c r="E708" s="72"/>
      <c r="F708" s="72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</row>
    <row r="709">
      <c r="A709" s="72"/>
      <c r="B709" s="72"/>
      <c r="C709" s="84"/>
      <c r="D709" s="84"/>
      <c r="E709" s="72"/>
      <c r="F709" s="72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</row>
    <row r="710">
      <c r="A710" s="72"/>
      <c r="B710" s="72"/>
      <c r="C710" s="84"/>
      <c r="D710" s="84"/>
      <c r="E710" s="72"/>
      <c r="F710" s="72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</row>
    <row r="711">
      <c r="A711" s="72"/>
      <c r="B711" s="72"/>
      <c r="C711" s="84"/>
      <c r="D711" s="84"/>
      <c r="E711" s="72"/>
      <c r="F711" s="72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</row>
    <row r="712">
      <c r="A712" s="72"/>
      <c r="B712" s="72"/>
      <c r="C712" s="84"/>
      <c r="D712" s="84"/>
      <c r="E712" s="72"/>
      <c r="F712" s="72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</row>
    <row r="713">
      <c r="A713" s="72"/>
      <c r="B713" s="72"/>
      <c r="C713" s="84"/>
      <c r="D713" s="84"/>
      <c r="E713" s="72"/>
      <c r="F713" s="72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</row>
    <row r="714">
      <c r="A714" s="72"/>
      <c r="B714" s="72"/>
      <c r="C714" s="84"/>
      <c r="D714" s="84"/>
      <c r="E714" s="72"/>
      <c r="F714" s="72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</row>
    <row r="715">
      <c r="A715" s="72"/>
      <c r="B715" s="72"/>
      <c r="C715" s="84"/>
      <c r="D715" s="84"/>
      <c r="E715" s="72"/>
      <c r="F715" s="72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</row>
    <row r="716">
      <c r="A716" s="72"/>
      <c r="B716" s="72"/>
      <c r="C716" s="84"/>
      <c r="D716" s="84"/>
      <c r="E716" s="72"/>
      <c r="F716" s="72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</row>
    <row r="717">
      <c r="A717" s="72"/>
      <c r="B717" s="72"/>
      <c r="C717" s="84"/>
      <c r="D717" s="84"/>
      <c r="E717" s="72"/>
      <c r="F717" s="72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</row>
    <row r="718">
      <c r="A718" s="72"/>
      <c r="B718" s="72"/>
      <c r="C718" s="84"/>
      <c r="D718" s="84"/>
      <c r="E718" s="72"/>
      <c r="F718" s="72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</row>
    <row r="719">
      <c r="A719" s="72"/>
      <c r="B719" s="72"/>
      <c r="C719" s="84"/>
      <c r="D719" s="84"/>
      <c r="E719" s="72"/>
      <c r="F719" s="72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</row>
    <row r="720">
      <c r="A720" s="72"/>
      <c r="B720" s="72"/>
      <c r="C720" s="84"/>
      <c r="D720" s="84"/>
      <c r="E720" s="72"/>
      <c r="F720" s="72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</row>
    <row r="721">
      <c r="A721" s="72"/>
      <c r="B721" s="72"/>
      <c r="C721" s="84"/>
      <c r="D721" s="84"/>
      <c r="E721" s="72"/>
      <c r="F721" s="72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</row>
    <row r="722">
      <c r="A722" s="72"/>
      <c r="B722" s="72"/>
      <c r="C722" s="84"/>
      <c r="D722" s="84"/>
      <c r="E722" s="72"/>
      <c r="F722" s="72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</row>
    <row r="723">
      <c r="A723" s="72"/>
      <c r="B723" s="72"/>
      <c r="C723" s="84"/>
      <c r="D723" s="84"/>
      <c r="E723" s="72"/>
      <c r="F723" s="72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</row>
    <row r="724">
      <c r="A724" s="72"/>
      <c r="B724" s="72"/>
      <c r="C724" s="84"/>
      <c r="D724" s="84"/>
      <c r="E724" s="72"/>
      <c r="F724" s="72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</row>
    <row r="725">
      <c r="A725" s="72"/>
      <c r="B725" s="72"/>
      <c r="C725" s="84"/>
      <c r="D725" s="84"/>
      <c r="E725" s="72"/>
      <c r="F725" s="72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</row>
    <row r="726">
      <c r="A726" s="72"/>
      <c r="B726" s="72"/>
      <c r="C726" s="84"/>
      <c r="D726" s="84"/>
      <c r="E726" s="72"/>
      <c r="F726" s="72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</row>
    <row r="727">
      <c r="A727" s="72"/>
      <c r="B727" s="72"/>
      <c r="C727" s="84"/>
      <c r="D727" s="84"/>
      <c r="E727" s="72"/>
      <c r="F727" s="72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</row>
    <row r="728">
      <c r="A728" s="72"/>
      <c r="B728" s="72"/>
      <c r="C728" s="84"/>
      <c r="D728" s="84"/>
      <c r="E728" s="72"/>
      <c r="F728" s="72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</row>
    <row r="729">
      <c r="A729" s="72"/>
      <c r="B729" s="72"/>
      <c r="C729" s="84"/>
      <c r="D729" s="84"/>
      <c r="E729" s="72"/>
      <c r="F729" s="72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</row>
    <row r="730">
      <c r="A730" s="72"/>
      <c r="B730" s="72"/>
      <c r="C730" s="84"/>
      <c r="D730" s="84"/>
      <c r="E730" s="72"/>
      <c r="F730" s="72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</row>
    <row r="731">
      <c r="A731" s="72"/>
      <c r="B731" s="72"/>
      <c r="C731" s="84"/>
      <c r="D731" s="84"/>
      <c r="E731" s="72"/>
      <c r="F731" s="72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</row>
    <row r="732">
      <c r="A732" s="72"/>
      <c r="B732" s="72"/>
      <c r="C732" s="84"/>
      <c r="D732" s="84"/>
      <c r="E732" s="72"/>
      <c r="F732" s="72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</row>
    <row r="733">
      <c r="A733" s="72"/>
      <c r="B733" s="72"/>
      <c r="C733" s="84"/>
      <c r="D733" s="84"/>
      <c r="E733" s="72"/>
      <c r="F733" s="72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</row>
    <row r="734">
      <c r="A734" s="72"/>
      <c r="B734" s="72"/>
      <c r="C734" s="84"/>
      <c r="D734" s="84"/>
      <c r="E734" s="72"/>
      <c r="F734" s="72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</row>
    <row r="735">
      <c r="A735" s="72"/>
      <c r="B735" s="72"/>
      <c r="C735" s="84"/>
      <c r="D735" s="84"/>
      <c r="E735" s="72"/>
      <c r="F735" s="72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</row>
    <row r="736">
      <c r="A736" s="72"/>
      <c r="B736" s="72"/>
      <c r="C736" s="84"/>
      <c r="D736" s="84"/>
      <c r="E736" s="72"/>
      <c r="F736" s="72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</row>
    <row r="737">
      <c r="A737" s="72"/>
      <c r="B737" s="72"/>
      <c r="C737" s="84"/>
      <c r="D737" s="84"/>
      <c r="E737" s="72"/>
      <c r="F737" s="72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</row>
    <row r="738">
      <c r="A738" s="72"/>
      <c r="B738" s="72"/>
      <c r="C738" s="84"/>
      <c r="D738" s="84"/>
      <c r="E738" s="72"/>
      <c r="F738" s="72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</row>
    <row r="739">
      <c r="A739" s="72"/>
      <c r="B739" s="72"/>
      <c r="C739" s="84"/>
      <c r="D739" s="84"/>
      <c r="E739" s="72"/>
      <c r="F739" s="72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</row>
    <row r="740">
      <c r="A740" s="72"/>
      <c r="B740" s="72"/>
      <c r="C740" s="84"/>
      <c r="D740" s="84"/>
      <c r="E740" s="72"/>
      <c r="F740" s="72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</row>
    <row r="741">
      <c r="A741" s="72"/>
      <c r="B741" s="72"/>
      <c r="C741" s="84"/>
      <c r="D741" s="84"/>
      <c r="E741" s="72"/>
      <c r="F741" s="72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</row>
    <row r="742">
      <c r="A742" s="72"/>
      <c r="B742" s="72"/>
      <c r="C742" s="84"/>
      <c r="D742" s="84"/>
      <c r="E742" s="72"/>
      <c r="F742" s="72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</row>
    <row r="743">
      <c r="A743" s="72"/>
      <c r="B743" s="72"/>
      <c r="C743" s="84"/>
      <c r="D743" s="84"/>
      <c r="E743" s="72"/>
      <c r="F743" s="72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</row>
    <row r="744">
      <c r="A744" s="72"/>
      <c r="B744" s="72"/>
      <c r="C744" s="84"/>
      <c r="D744" s="84"/>
      <c r="E744" s="72"/>
      <c r="F744" s="72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</row>
    <row r="745">
      <c r="A745" s="72"/>
      <c r="B745" s="72"/>
      <c r="C745" s="84"/>
      <c r="D745" s="84"/>
      <c r="E745" s="72"/>
      <c r="F745" s="72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</row>
    <row r="746">
      <c r="A746" s="72"/>
      <c r="B746" s="72"/>
      <c r="C746" s="84"/>
      <c r="D746" s="84"/>
      <c r="E746" s="72"/>
      <c r="F746" s="72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</row>
    <row r="747">
      <c r="A747" s="72"/>
      <c r="B747" s="72"/>
      <c r="C747" s="84"/>
      <c r="D747" s="84"/>
      <c r="E747" s="72"/>
      <c r="F747" s="72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</row>
    <row r="748">
      <c r="A748" s="72"/>
      <c r="B748" s="72"/>
      <c r="C748" s="84"/>
      <c r="D748" s="84"/>
      <c r="E748" s="72"/>
      <c r="F748" s="72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</row>
    <row r="749">
      <c r="A749" s="72"/>
      <c r="B749" s="72"/>
      <c r="C749" s="84"/>
      <c r="D749" s="84"/>
      <c r="E749" s="72"/>
      <c r="F749" s="72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</row>
    <row r="750">
      <c r="A750" s="72"/>
      <c r="B750" s="72"/>
      <c r="C750" s="84"/>
      <c r="D750" s="84"/>
      <c r="E750" s="72"/>
      <c r="F750" s="72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</row>
    <row r="751">
      <c r="A751" s="72"/>
      <c r="B751" s="72"/>
      <c r="C751" s="84"/>
      <c r="D751" s="84"/>
      <c r="E751" s="72"/>
      <c r="F751" s="72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</row>
    <row r="752">
      <c r="A752" s="72"/>
      <c r="B752" s="72"/>
      <c r="C752" s="84"/>
      <c r="D752" s="84"/>
      <c r="E752" s="72"/>
      <c r="F752" s="72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</row>
    <row r="753">
      <c r="A753" s="72"/>
      <c r="B753" s="72"/>
      <c r="C753" s="84"/>
      <c r="D753" s="84"/>
      <c r="E753" s="72"/>
      <c r="F753" s="72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</row>
    <row r="754">
      <c r="A754" s="72"/>
      <c r="B754" s="72"/>
      <c r="C754" s="84"/>
      <c r="D754" s="84"/>
      <c r="E754" s="72"/>
      <c r="F754" s="72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</row>
    <row r="755">
      <c r="A755" s="72"/>
      <c r="B755" s="72"/>
      <c r="C755" s="84"/>
      <c r="D755" s="84"/>
      <c r="E755" s="72"/>
      <c r="F755" s="72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</row>
    <row r="756">
      <c r="A756" s="72"/>
      <c r="B756" s="72"/>
      <c r="C756" s="84"/>
      <c r="D756" s="84"/>
      <c r="E756" s="72"/>
      <c r="F756" s="72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</row>
    <row r="757">
      <c r="A757" s="72"/>
      <c r="B757" s="72"/>
      <c r="C757" s="84"/>
      <c r="D757" s="84"/>
      <c r="E757" s="72"/>
      <c r="F757" s="72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</row>
    <row r="758">
      <c r="A758" s="72"/>
      <c r="B758" s="72"/>
      <c r="C758" s="84"/>
      <c r="D758" s="84"/>
      <c r="E758" s="72"/>
      <c r="F758" s="72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</row>
    <row r="759">
      <c r="A759" s="72"/>
      <c r="B759" s="72"/>
      <c r="C759" s="84"/>
      <c r="D759" s="84"/>
      <c r="E759" s="72"/>
      <c r="F759" s="72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</row>
    <row r="760">
      <c r="A760" s="72"/>
      <c r="B760" s="72"/>
      <c r="C760" s="84"/>
      <c r="D760" s="84"/>
      <c r="E760" s="72"/>
      <c r="F760" s="72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</row>
    <row r="761">
      <c r="A761" s="72"/>
      <c r="B761" s="72"/>
      <c r="C761" s="84"/>
      <c r="D761" s="84"/>
      <c r="E761" s="72"/>
      <c r="F761" s="72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</row>
    <row r="762">
      <c r="A762" s="72"/>
      <c r="B762" s="72"/>
      <c r="C762" s="84"/>
      <c r="D762" s="84"/>
      <c r="E762" s="72"/>
      <c r="F762" s="72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</row>
    <row r="763">
      <c r="A763" s="72"/>
      <c r="B763" s="72"/>
      <c r="C763" s="84"/>
      <c r="D763" s="84"/>
      <c r="E763" s="72"/>
      <c r="F763" s="72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</row>
    <row r="764">
      <c r="A764" s="72"/>
      <c r="B764" s="72"/>
      <c r="C764" s="84"/>
      <c r="D764" s="84"/>
      <c r="E764" s="72"/>
      <c r="F764" s="72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</row>
    <row r="765">
      <c r="A765" s="72"/>
      <c r="B765" s="72"/>
      <c r="C765" s="84"/>
      <c r="D765" s="84"/>
      <c r="E765" s="72"/>
      <c r="F765" s="72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</row>
    <row r="766">
      <c r="A766" s="72"/>
      <c r="B766" s="72"/>
      <c r="C766" s="84"/>
      <c r="D766" s="84"/>
      <c r="E766" s="72"/>
      <c r="F766" s="72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</row>
    <row r="767">
      <c r="A767" s="72"/>
      <c r="B767" s="72"/>
      <c r="C767" s="84"/>
      <c r="D767" s="84"/>
      <c r="E767" s="72"/>
      <c r="F767" s="72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</row>
    <row r="768">
      <c r="A768" s="72"/>
      <c r="B768" s="72"/>
      <c r="C768" s="84"/>
      <c r="D768" s="84"/>
      <c r="E768" s="72"/>
      <c r="F768" s="72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</row>
    <row r="769">
      <c r="A769" s="72"/>
      <c r="B769" s="72"/>
      <c r="C769" s="84"/>
      <c r="D769" s="84"/>
      <c r="E769" s="72"/>
      <c r="F769" s="72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</row>
    <row r="770">
      <c r="A770" s="72"/>
      <c r="B770" s="72"/>
      <c r="C770" s="84"/>
      <c r="D770" s="84"/>
      <c r="E770" s="72"/>
      <c r="F770" s="72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</row>
    <row r="771">
      <c r="A771" s="72"/>
      <c r="B771" s="72"/>
      <c r="C771" s="84"/>
      <c r="D771" s="84"/>
      <c r="E771" s="72"/>
      <c r="F771" s="72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</row>
    <row r="772">
      <c r="A772" s="72"/>
      <c r="B772" s="72"/>
      <c r="C772" s="84"/>
      <c r="D772" s="84"/>
      <c r="E772" s="72"/>
      <c r="F772" s="72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</row>
    <row r="773">
      <c r="A773" s="72"/>
      <c r="B773" s="72"/>
      <c r="C773" s="84"/>
      <c r="D773" s="84"/>
      <c r="E773" s="72"/>
      <c r="F773" s="72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</row>
    <row r="774">
      <c r="A774" s="72"/>
      <c r="B774" s="72"/>
      <c r="C774" s="84"/>
      <c r="D774" s="84"/>
      <c r="E774" s="72"/>
      <c r="F774" s="72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</row>
    <row r="775">
      <c r="A775" s="72"/>
      <c r="B775" s="72"/>
      <c r="C775" s="84"/>
      <c r="D775" s="84"/>
      <c r="E775" s="72"/>
      <c r="F775" s="72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</row>
    <row r="776">
      <c r="A776" s="72"/>
      <c r="B776" s="72"/>
      <c r="C776" s="84"/>
      <c r="D776" s="84"/>
      <c r="E776" s="72"/>
      <c r="F776" s="72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</row>
    <row r="777">
      <c r="A777" s="72"/>
      <c r="B777" s="72"/>
      <c r="C777" s="84"/>
      <c r="D777" s="84"/>
      <c r="E777" s="72"/>
      <c r="F777" s="72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</row>
    <row r="778">
      <c r="A778" s="72"/>
      <c r="B778" s="72"/>
      <c r="C778" s="84"/>
      <c r="D778" s="84"/>
      <c r="E778" s="72"/>
      <c r="F778" s="72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</row>
    <row r="779">
      <c r="A779" s="72"/>
      <c r="B779" s="72"/>
      <c r="C779" s="84"/>
      <c r="D779" s="84"/>
      <c r="E779" s="72"/>
      <c r="F779" s="72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</row>
    <row r="780">
      <c r="A780" s="72"/>
      <c r="B780" s="72"/>
      <c r="C780" s="84"/>
      <c r="D780" s="84"/>
      <c r="E780" s="72"/>
      <c r="F780" s="72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</row>
    <row r="781">
      <c r="A781" s="72"/>
      <c r="B781" s="72"/>
      <c r="C781" s="84"/>
      <c r="D781" s="84"/>
      <c r="E781" s="72"/>
      <c r="F781" s="72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</row>
    <row r="782">
      <c r="A782" s="72"/>
      <c r="B782" s="72"/>
      <c r="C782" s="84"/>
      <c r="D782" s="84"/>
      <c r="E782" s="72"/>
      <c r="F782" s="72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</row>
    <row r="783">
      <c r="A783" s="72"/>
      <c r="B783" s="72"/>
      <c r="C783" s="84"/>
      <c r="D783" s="84"/>
      <c r="E783" s="72"/>
      <c r="F783" s="72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</row>
    <row r="784">
      <c r="A784" s="72"/>
      <c r="B784" s="72"/>
      <c r="C784" s="84"/>
      <c r="D784" s="84"/>
      <c r="E784" s="72"/>
      <c r="F784" s="72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</row>
    <row r="785">
      <c r="A785" s="72"/>
      <c r="B785" s="72"/>
      <c r="C785" s="84"/>
      <c r="D785" s="84"/>
      <c r="E785" s="72"/>
      <c r="F785" s="72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</row>
    <row r="786">
      <c r="A786" s="72"/>
      <c r="B786" s="72"/>
      <c r="C786" s="84"/>
      <c r="D786" s="84"/>
      <c r="E786" s="72"/>
      <c r="F786" s="72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</row>
    <row r="787">
      <c r="A787" s="72"/>
      <c r="B787" s="72"/>
      <c r="C787" s="84"/>
      <c r="D787" s="84"/>
      <c r="E787" s="72"/>
      <c r="F787" s="72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</row>
    <row r="788">
      <c r="A788" s="72"/>
      <c r="B788" s="72"/>
      <c r="C788" s="84"/>
      <c r="D788" s="84"/>
      <c r="E788" s="72"/>
      <c r="F788" s="72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</row>
    <row r="789">
      <c r="A789" s="72"/>
      <c r="B789" s="72"/>
      <c r="C789" s="84"/>
      <c r="D789" s="84"/>
      <c r="E789" s="72"/>
      <c r="F789" s="72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</row>
    <row r="790">
      <c r="A790" s="72"/>
      <c r="B790" s="72"/>
      <c r="C790" s="84"/>
      <c r="D790" s="84"/>
      <c r="E790" s="72"/>
      <c r="F790" s="72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</row>
    <row r="791">
      <c r="A791" s="72"/>
      <c r="B791" s="72"/>
      <c r="C791" s="84"/>
      <c r="D791" s="84"/>
      <c r="E791" s="72"/>
      <c r="F791" s="72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</row>
    <row r="792">
      <c r="A792" s="72"/>
      <c r="B792" s="72"/>
      <c r="C792" s="84"/>
      <c r="D792" s="84"/>
      <c r="E792" s="72"/>
      <c r="F792" s="72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</row>
    <row r="793">
      <c r="A793" s="72"/>
      <c r="B793" s="72"/>
      <c r="C793" s="84"/>
      <c r="D793" s="84"/>
      <c r="E793" s="72"/>
      <c r="F793" s="72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</row>
    <row r="794">
      <c r="A794" s="72"/>
      <c r="B794" s="72"/>
      <c r="C794" s="84"/>
      <c r="D794" s="84"/>
      <c r="E794" s="72"/>
      <c r="F794" s="72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</row>
    <row r="795">
      <c r="A795" s="72"/>
      <c r="B795" s="72"/>
      <c r="C795" s="84"/>
      <c r="D795" s="84"/>
      <c r="E795" s="72"/>
      <c r="F795" s="72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</row>
    <row r="796">
      <c r="A796" s="72"/>
      <c r="B796" s="72"/>
      <c r="C796" s="84"/>
      <c r="D796" s="84"/>
      <c r="E796" s="72"/>
      <c r="F796" s="72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</row>
    <row r="797">
      <c r="A797" s="72"/>
      <c r="B797" s="72"/>
      <c r="C797" s="84"/>
      <c r="D797" s="84"/>
      <c r="E797" s="72"/>
      <c r="F797" s="72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</row>
    <row r="798">
      <c r="A798" s="72"/>
      <c r="B798" s="72"/>
      <c r="C798" s="84"/>
      <c r="D798" s="84"/>
      <c r="E798" s="72"/>
      <c r="F798" s="72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</row>
    <row r="799">
      <c r="A799" s="72"/>
      <c r="B799" s="72"/>
      <c r="C799" s="84"/>
      <c r="D799" s="84"/>
      <c r="E799" s="72"/>
      <c r="F799" s="72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</row>
    <row r="800">
      <c r="A800" s="72"/>
      <c r="B800" s="72"/>
      <c r="C800" s="84"/>
      <c r="D800" s="84"/>
      <c r="E800" s="72"/>
      <c r="F800" s="72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</row>
    <row r="801">
      <c r="A801" s="72"/>
      <c r="B801" s="72"/>
      <c r="C801" s="84"/>
      <c r="D801" s="84"/>
      <c r="E801" s="72"/>
      <c r="F801" s="72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</row>
    <row r="802">
      <c r="A802" s="72"/>
      <c r="B802" s="72"/>
      <c r="C802" s="84"/>
      <c r="D802" s="84"/>
      <c r="E802" s="72"/>
      <c r="F802" s="72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</row>
    <row r="803">
      <c r="A803" s="72"/>
      <c r="B803" s="72"/>
      <c r="C803" s="84"/>
      <c r="D803" s="84"/>
      <c r="E803" s="72"/>
      <c r="F803" s="72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</row>
    <row r="804">
      <c r="A804" s="72"/>
      <c r="B804" s="72"/>
      <c r="C804" s="84"/>
      <c r="D804" s="84"/>
      <c r="E804" s="72"/>
      <c r="F804" s="72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</row>
    <row r="805">
      <c r="A805" s="72"/>
      <c r="B805" s="72"/>
      <c r="C805" s="84"/>
      <c r="D805" s="84"/>
      <c r="E805" s="72"/>
      <c r="F805" s="72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</row>
    <row r="806">
      <c r="A806" s="72"/>
      <c r="B806" s="72"/>
      <c r="C806" s="84"/>
      <c r="D806" s="84"/>
      <c r="E806" s="72"/>
      <c r="F806" s="72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</row>
    <row r="807">
      <c r="A807" s="72"/>
      <c r="B807" s="72"/>
      <c r="C807" s="84"/>
      <c r="D807" s="84"/>
      <c r="E807" s="72"/>
      <c r="F807" s="72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</row>
    <row r="808">
      <c r="A808" s="72"/>
      <c r="B808" s="72"/>
      <c r="C808" s="84"/>
      <c r="D808" s="84"/>
      <c r="E808" s="72"/>
      <c r="F808" s="72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</row>
    <row r="809">
      <c r="A809" s="72"/>
      <c r="B809" s="72"/>
      <c r="C809" s="84"/>
      <c r="D809" s="84"/>
      <c r="E809" s="72"/>
      <c r="F809" s="72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</row>
    <row r="810">
      <c r="A810" s="72"/>
      <c r="B810" s="72"/>
      <c r="C810" s="84"/>
      <c r="D810" s="84"/>
      <c r="E810" s="72"/>
      <c r="F810" s="72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</row>
    <row r="811">
      <c r="A811" s="72"/>
      <c r="B811" s="72"/>
      <c r="C811" s="84"/>
      <c r="D811" s="84"/>
      <c r="E811" s="72"/>
      <c r="F811" s="72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</row>
    <row r="812">
      <c r="A812" s="72"/>
      <c r="B812" s="72"/>
      <c r="C812" s="84"/>
      <c r="D812" s="84"/>
      <c r="E812" s="72"/>
      <c r="F812" s="72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</row>
    <row r="813">
      <c r="A813" s="72"/>
      <c r="B813" s="72"/>
      <c r="C813" s="84"/>
      <c r="D813" s="84"/>
      <c r="E813" s="72"/>
      <c r="F813" s="72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</row>
    <row r="814">
      <c r="A814" s="72"/>
      <c r="B814" s="72"/>
      <c r="C814" s="84"/>
      <c r="D814" s="84"/>
      <c r="E814" s="72"/>
      <c r="F814" s="72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</row>
    <row r="815">
      <c r="A815" s="72"/>
      <c r="B815" s="72"/>
      <c r="C815" s="84"/>
      <c r="D815" s="84"/>
      <c r="E815" s="72"/>
      <c r="F815" s="72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</row>
    <row r="816">
      <c r="A816" s="72"/>
      <c r="B816" s="72"/>
      <c r="C816" s="84"/>
      <c r="D816" s="84"/>
      <c r="E816" s="72"/>
      <c r="F816" s="72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</row>
    <row r="817">
      <c r="A817" s="72"/>
      <c r="B817" s="72"/>
      <c r="C817" s="84"/>
      <c r="D817" s="84"/>
      <c r="E817" s="72"/>
      <c r="F817" s="72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</row>
    <row r="818">
      <c r="A818" s="72"/>
      <c r="B818" s="72"/>
      <c r="C818" s="84"/>
      <c r="D818" s="84"/>
      <c r="E818" s="72"/>
      <c r="F818" s="72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</row>
    <row r="819">
      <c r="A819" s="72"/>
      <c r="B819" s="72"/>
      <c r="C819" s="84"/>
      <c r="D819" s="84"/>
      <c r="E819" s="72"/>
      <c r="F819" s="72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</row>
    <row r="820">
      <c r="A820" s="72"/>
      <c r="B820" s="72"/>
      <c r="C820" s="84"/>
      <c r="D820" s="84"/>
      <c r="E820" s="72"/>
      <c r="F820" s="72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</row>
    <row r="821">
      <c r="A821" s="72"/>
      <c r="B821" s="72"/>
      <c r="C821" s="84"/>
      <c r="D821" s="84"/>
      <c r="E821" s="72"/>
      <c r="F821" s="72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</row>
    <row r="822">
      <c r="A822" s="72"/>
      <c r="B822" s="72"/>
      <c r="C822" s="84"/>
      <c r="D822" s="84"/>
      <c r="E822" s="72"/>
      <c r="F822" s="72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</row>
    <row r="823">
      <c r="A823" s="72"/>
      <c r="B823" s="72"/>
      <c r="C823" s="84"/>
      <c r="D823" s="84"/>
      <c r="E823" s="72"/>
      <c r="F823" s="72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</row>
    <row r="824">
      <c r="A824" s="72"/>
      <c r="B824" s="72"/>
      <c r="C824" s="84"/>
      <c r="D824" s="84"/>
      <c r="E824" s="72"/>
      <c r="F824" s="72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</row>
    <row r="825">
      <c r="A825" s="72"/>
      <c r="B825" s="72"/>
      <c r="C825" s="84"/>
      <c r="D825" s="84"/>
      <c r="E825" s="72"/>
      <c r="F825" s="72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</row>
    <row r="826">
      <c r="A826" s="72"/>
      <c r="B826" s="72"/>
      <c r="C826" s="84"/>
      <c r="D826" s="84"/>
      <c r="E826" s="72"/>
      <c r="F826" s="72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</row>
    <row r="827">
      <c r="A827" s="72"/>
      <c r="B827" s="72"/>
      <c r="C827" s="84"/>
      <c r="D827" s="84"/>
      <c r="E827" s="72"/>
      <c r="F827" s="72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</row>
    <row r="828">
      <c r="A828" s="72"/>
      <c r="B828" s="72"/>
      <c r="C828" s="84"/>
      <c r="D828" s="84"/>
      <c r="E828" s="72"/>
      <c r="F828" s="72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</row>
    <row r="829">
      <c r="A829" s="72"/>
      <c r="B829" s="72"/>
      <c r="C829" s="84"/>
      <c r="D829" s="84"/>
      <c r="E829" s="72"/>
      <c r="F829" s="72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</row>
    <row r="830">
      <c r="A830" s="72"/>
      <c r="B830" s="72"/>
      <c r="C830" s="84"/>
      <c r="D830" s="84"/>
      <c r="E830" s="72"/>
      <c r="F830" s="72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</row>
    <row r="831">
      <c r="A831" s="72"/>
      <c r="B831" s="72"/>
      <c r="C831" s="84"/>
      <c r="D831" s="84"/>
      <c r="E831" s="72"/>
      <c r="F831" s="72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</row>
    <row r="832">
      <c r="A832" s="72"/>
      <c r="B832" s="72"/>
      <c r="C832" s="84"/>
      <c r="D832" s="84"/>
      <c r="E832" s="72"/>
      <c r="F832" s="72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</row>
    <row r="833">
      <c r="A833" s="72"/>
      <c r="B833" s="72"/>
      <c r="C833" s="84"/>
      <c r="D833" s="84"/>
      <c r="E833" s="72"/>
      <c r="F833" s="72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</row>
    <row r="834">
      <c r="A834" s="72"/>
      <c r="B834" s="72"/>
      <c r="C834" s="84"/>
      <c r="D834" s="84"/>
      <c r="E834" s="72"/>
      <c r="F834" s="72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</row>
    <row r="835">
      <c r="A835" s="72"/>
      <c r="B835" s="72"/>
      <c r="C835" s="84"/>
      <c r="D835" s="84"/>
      <c r="E835" s="72"/>
      <c r="F835" s="72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</row>
    <row r="836">
      <c r="A836" s="72"/>
      <c r="B836" s="72"/>
      <c r="C836" s="84"/>
      <c r="D836" s="84"/>
      <c r="E836" s="72"/>
      <c r="F836" s="72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</row>
    <row r="837">
      <c r="A837" s="72"/>
      <c r="B837" s="72"/>
      <c r="C837" s="84"/>
      <c r="D837" s="84"/>
      <c r="E837" s="72"/>
      <c r="F837" s="72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</row>
    <row r="838">
      <c r="A838" s="72"/>
      <c r="B838" s="72"/>
      <c r="C838" s="84"/>
      <c r="D838" s="84"/>
      <c r="E838" s="72"/>
      <c r="F838" s="72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</row>
    <row r="839">
      <c r="A839" s="72"/>
      <c r="B839" s="72"/>
      <c r="C839" s="84"/>
      <c r="D839" s="84"/>
      <c r="E839" s="72"/>
      <c r="F839" s="72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</row>
    <row r="840">
      <c r="A840" s="72"/>
      <c r="B840" s="72"/>
      <c r="C840" s="84"/>
      <c r="D840" s="84"/>
      <c r="E840" s="72"/>
      <c r="F840" s="72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</row>
    <row r="841">
      <c r="A841" s="72"/>
      <c r="B841" s="72"/>
      <c r="C841" s="84"/>
      <c r="D841" s="84"/>
      <c r="E841" s="72"/>
      <c r="F841" s="72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</row>
    <row r="842">
      <c r="A842" s="72"/>
      <c r="B842" s="72"/>
      <c r="C842" s="84"/>
      <c r="D842" s="84"/>
      <c r="E842" s="72"/>
      <c r="F842" s="72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</row>
    <row r="843">
      <c r="A843" s="72"/>
      <c r="B843" s="72"/>
      <c r="C843" s="84"/>
      <c r="D843" s="84"/>
      <c r="E843" s="72"/>
      <c r="F843" s="72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</row>
    <row r="844">
      <c r="A844" s="72"/>
      <c r="B844" s="72"/>
      <c r="C844" s="84"/>
      <c r="D844" s="84"/>
      <c r="E844" s="72"/>
      <c r="F844" s="72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</row>
    <row r="845">
      <c r="A845" s="72"/>
      <c r="B845" s="72"/>
      <c r="C845" s="84"/>
      <c r="D845" s="84"/>
      <c r="E845" s="72"/>
      <c r="F845" s="72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</row>
    <row r="846">
      <c r="A846" s="72"/>
      <c r="B846" s="72"/>
      <c r="C846" s="84"/>
      <c r="D846" s="84"/>
      <c r="E846" s="72"/>
      <c r="F846" s="72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</row>
    <row r="847">
      <c r="A847" s="72"/>
      <c r="B847" s="72"/>
      <c r="C847" s="84"/>
      <c r="D847" s="84"/>
      <c r="E847" s="72"/>
      <c r="F847" s="72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</row>
    <row r="848">
      <c r="A848" s="72"/>
      <c r="B848" s="72"/>
      <c r="C848" s="84"/>
      <c r="D848" s="84"/>
      <c r="E848" s="72"/>
      <c r="F848" s="72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</row>
    <row r="849">
      <c r="A849" s="72"/>
      <c r="B849" s="72"/>
      <c r="C849" s="84"/>
      <c r="D849" s="84"/>
      <c r="E849" s="72"/>
      <c r="F849" s="72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</row>
    <row r="850">
      <c r="A850" s="72"/>
      <c r="B850" s="72"/>
      <c r="C850" s="84"/>
      <c r="D850" s="84"/>
      <c r="E850" s="72"/>
      <c r="F850" s="72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</row>
    <row r="851">
      <c r="A851" s="72"/>
      <c r="B851" s="72"/>
      <c r="C851" s="84"/>
      <c r="D851" s="84"/>
      <c r="E851" s="72"/>
      <c r="F851" s="72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</row>
    <row r="852">
      <c r="A852" s="72"/>
      <c r="B852" s="72"/>
      <c r="C852" s="84"/>
      <c r="D852" s="84"/>
      <c r="E852" s="72"/>
      <c r="F852" s="72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</row>
    <row r="853">
      <c r="A853" s="72"/>
      <c r="B853" s="72"/>
      <c r="C853" s="84"/>
      <c r="D853" s="84"/>
      <c r="E853" s="72"/>
      <c r="F853" s="72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</row>
    <row r="854">
      <c r="A854" s="72"/>
      <c r="B854" s="72"/>
      <c r="C854" s="84"/>
      <c r="D854" s="84"/>
      <c r="E854" s="72"/>
      <c r="F854" s="72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</row>
    <row r="855">
      <c r="A855" s="72"/>
      <c r="B855" s="72"/>
      <c r="C855" s="84"/>
      <c r="D855" s="84"/>
      <c r="E855" s="72"/>
      <c r="F855" s="72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</row>
    <row r="856">
      <c r="A856" s="72"/>
      <c r="B856" s="72"/>
      <c r="C856" s="84"/>
      <c r="D856" s="84"/>
      <c r="E856" s="72"/>
      <c r="F856" s="72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</row>
    <row r="857">
      <c r="A857" s="72"/>
      <c r="B857" s="72"/>
      <c r="C857" s="84"/>
      <c r="D857" s="84"/>
      <c r="E857" s="72"/>
      <c r="F857" s="72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</row>
    <row r="858">
      <c r="A858" s="72"/>
      <c r="B858" s="72"/>
      <c r="C858" s="84"/>
      <c r="D858" s="84"/>
      <c r="E858" s="72"/>
      <c r="F858" s="72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</row>
    <row r="859">
      <c r="A859" s="72"/>
      <c r="B859" s="72"/>
      <c r="C859" s="84"/>
      <c r="D859" s="84"/>
      <c r="E859" s="72"/>
      <c r="F859" s="72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</row>
    <row r="860">
      <c r="A860" s="72"/>
      <c r="B860" s="72"/>
      <c r="C860" s="84"/>
      <c r="D860" s="84"/>
      <c r="E860" s="72"/>
      <c r="F860" s="72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</row>
    <row r="861">
      <c r="A861" s="72"/>
      <c r="B861" s="72"/>
      <c r="C861" s="84"/>
      <c r="D861" s="84"/>
      <c r="E861" s="72"/>
      <c r="F861" s="72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</row>
    <row r="862">
      <c r="A862" s="72"/>
      <c r="B862" s="72"/>
      <c r="C862" s="84"/>
      <c r="D862" s="84"/>
      <c r="E862" s="72"/>
      <c r="F862" s="72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</row>
    <row r="863">
      <c r="A863" s="72"/>
      <c r="B863" s="72"/>
      <c r="C863" s="84"/>
      <c r="D863" s="84"/>
      <c r="E863" s="72"/>
      <c r="F863" s="72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</row>
    <row r="864">
      <c r="A864" s="72"/>
      <c r="B864" s="72"/>
      <c r="C864" s="84"/>
      <c r="D864" s="84"/>
      <c r="E864" s="72"/>
      <c r="F864" s="72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</row>
    <row r="865">
      <c r="A865" s="72"/>
      <c r="B865" s="72"/>
      <c r="C865" s="84"/>
      <c r="D865" s="84"/>
      <c r="E865" s="72"/>
      <c r="F865" s="72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</row>
    <row r="866">
      <c r="A866" s="72"/>
      <c r="B866" s="72"/>
      <c r="C866" s="84"/>
      <c r="D866" s="84"/>
      <c r="E866" s="72"/>
      <c r="F866" s="72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</row>
    <row r="867">
      <c r="A867" s="72"/>
      <c r="B867" s="72"/>
      <c r="C867" s="84"/>
      <c r="D867" s="84"/>
      <c r="E867" s="72"/>
      <c r="F867" s="72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</row>
    <row r="868">
      <c r="A868" s="72"/>
      <c r="B868" s="72"/>
      <c r="C868" s="84"/>
      <c r="D868" s="84"/>
      <c r="E868" s="72"/>
      <c r="F868" s="72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</row>
    <row r="869">
      <c r="A869" s="72"/>
      <c r="B869" s="72"/>
      <c r="C869" s="84"/>
      <c r="D869" s="84"/>
      <c r="E869" s="72"/>
      <c r="F869" s="72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</row>
    <row r="870">
      <c r="A870" s="72"/>
      <c r="B870" s="72"/>
      <c r="C870" s="84"/>
      <c r="D870" s="84"/>
      <c r="E870" s="72"/>
      <c r="F870" s="72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</row>
    <row r="871">
      <c r="A871" s="72"/>
      <c r="B871" s="72"/>
      <c r="C871" s="84"/>
      <c r="D871" s="84"/>
      <c r="E871" s="72"/>
      <c r="F871" s="72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</row>
    <row r="872">
      <c r="A872" s="72"/>
      <c r="B872" s="72"/>
      <c r="C872" s="84"/>
      <c r="D872" s="84"/>
      <c r="E872" s="72"/>
      <c r="F872" s="72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</row>
    <row r="873">
      <c r="A873" s="72"/>
      <c r="B873" s="72"/>
      <c r="C873" s="84"/>
      <c r="D873" s="84"/>
      <c r="E873" s="72"/>
      <c r="F873" s="72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</row>
    <row r="874">
      <c r="A874" s="72"/>
      <c r="B874" s="72"/>
      <c r="C874" s="84"/>
      <c r="D874" s="84"/>
      <c r="E874" s="72"/>
      <c r="F874" s="72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</row>
    <row r="875">
      <c r="A875" s="72"/>
      <c r="B875" s="72"/>
      <c r="C875" s="84"/>
      <c r="D875" s="84"/>
      <c r="E875" s="72"/>
      <c r="F875" s="72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</row>
    <row r="876">
      <c r="A876" s="72"/>
      <c r="B876" s="72"/>
      <c r="C876" s="84"/>
      <c r="D876" s="84"/>
      <c r="E876" s="72"/>
      <c r="F876" s="72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</row>
    <row r="877">
      <c r="A877" s="72"/>
      <c r="B877" s="72"/>
      <c r="C877" s="84"/>
      <c r="D877" s="84"/>
      <c r="E877" s="72"/>
      <c r="F877" s="72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</row>
    <row r="878">
      <c r="A878" s="72"/>
      <c r="B878" s="72"/>
      <c r="C878" s="84"/>
      <c r="D878" s="84"/>
      <c r="E878" s="72"/>
      <c r="F878" s="72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</row>
    <row r="879">
      <c r="A879" s="72"/>
      <c r="B879" s="72"/>
      <c r="C879" s="84"/>
      <c r="D879" s="84"/>
      <c r="E879" s="72"/>
      <c r="F879" s="72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</row>
    <row r="880">
      <c r="A880" s="72"/>
      <c r="B880" s="72"/>
      <c r="C880" s="84"/>
      <c r="D880" s="84"/>
      <c r="E880" s="72"/>
      <c r="F880" s="72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</row>
    <row r="881">
      <c r="A881" s="72"/>
      <c r="B881" s="72"/>
      <c r="C881" s="84"/>
      <c r="D881" s="84"/>
      <c r="E881" s="72"/>
      <c r="F881" s="72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</row>
    <row r="882">
      <c r="A882" s="72"/>
      <c r="B882" s="72"/>
      <c r="C882" s="84"/>
      <c r="D882" s="84"/>
      <c r="E882" s="72"/>
      <c r="F882" s="72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</row>
    <row r="883">
      <c r="A883" s="72"/>
      <c r="B883" s="72"/>
      <c r="C883" s="84"/>
      <c r="D883" s="84"/>
      <c r="E883" s="72"/>
      <c r="F883" s="72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</row>
    <row r="884">
      <c r="A884" s="72"/>
      <c r="B884" s="72"/>
      <c r="C884" s="84"/>
      <c r="D884" s="84"/>
      <c r="E884" s="72"/>
      <c r="F884" s="72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</row>
    <row r="885">
      <c r="A885" s="72"/>
      <c r="B885" s="72"/>
      <c r="C885" s="84"/>
      <c r="D885" s="84"/>
      <c r="E885" s="72"/>
      <c r="F885" s="72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</row>
    <row r="886">
      <c r="A886" s="72"/>
      <c r="B886" s="72"/>
      <c r="C886" s="84"/>
      <c r="D886" s="84"/>
      <c r="E886" s="72"/>
      <c r="F886" s="72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</row>
    <row r="887">
      <c r="A887" s="72"/>
      <c r="B887" s="72"/>
      <c r="C887" s="84"/>
      <c r="D887" s="84"/>
      <c r="E887" s="72"/>
      <c r="F887" s="72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</row>
    <row r="888">
      <c r="A888" s="72"/>
      <c r="B888" s="72"/>
      <c r="C888" s="84"/>
      <c r="D888" s="84"/>
      <c r="E888" s="72"/>
      <c r="F888" s="72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</row>
    <row r="889">
      <c r="A889" s="72"/>
      <c r="B889" s="72"/>
      <c r="C889" s="84"/>
      <c r="D889" s="84"/>
      <c r="E889" s="72"/>
      <c r="F889" s="72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</row>
    <row r="890">
      <c r="A890" s="72"/>
      <c r="B890" s="72"/>
      <c r="C890" s="84"/>
      <c r="D890" s="84"/>
      <c r="E890" s="72"/>
      <c r="F890" s="72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</row>
    <row r="891">
      <c r="A891" s="72"/>
      <c r="B891" s="72"/>
      <c r="C891" s="84"/>
      <c r="D891" s="84"/>
      <c r="E891" s="72"/>
      <c r="F891" s="72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</row>
    <row r="892">
      <c r="A892" s="72"/>
      <c r="B892" s="72"/>
      <c r="C892" s="84"/>
      <c r="D892" s="84"/>
      <c r="E892" s="72"/>
      <c r="F892" s="72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</row>
    <row r="893">
      <c r="A893" s="72"/>
      <c r="B893" s="72"/>
      <c r="C893" s="84"/>
      <c r="D893" s="84"/>
      <c r="E893" s="72"/>
      <c r="F893" s="72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</row>
    <row r="894">
      <c r="A894" s="72"/>
      <c r="B894" s="72"/>
      <c r="C894" s="84"/>
      <c r="D894" s="84"/>
      <c r="E894" s="72"/>
      <c r="F894" s="72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</row>
    <row r="895">
      <c r="A895" s="72"/>
      <c r="B895" s="72"/>
      <c r="C895" s="84"/>
      <c r="D895" s="84"/>
      <c r="E895" s="72"/>
      <c r="F895" s="72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</row>
    <row r="896">
      <c r="A896" s="72"/>
      <c r="B896" s="72"/>
      <c r="C896" s="84"/>
      <c r="D896" s="84"/>
      <c r="E896" s="72"/>
      <c r="F896" s="72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</row>
    <row r="897">
      <c r="A897" s="72"/>
      <c r="B897" s="72"/>
      <c r="C897" s="84"/>
      <c r="D897" s="84"/>
      <c r="E897" s="72"/>
      <c r="F897" s="72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</row>
    <row r="898">
      <c r="A898" s="72"/>
      <c r="B898" s="72"/>
      <c r="C898" s="84"/>
      <c r="D898" s="84"/>
      <c r="E898" s="72"/>
      <c r="F898" s="72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</row>
    <row r="899">
      <c r="A899" s="72"/>
      <c r="B899" s="72"/>
      <c r="C899" s="84"/>
      <c r="D899" s="84"/>
      <c r="E899" s="72"/>
      <c r="F899" s="72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</row>
    <row r="900">
      <c r="A900" s="72"/>
      <c r="B900" s="72"/>
      <c r="C900" s="84"/>
      <c r="D900" s="84"/>
      <c r="E900" s="72"/>
      <c r="F900" s="72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</row>
    <row r="901">
      <c r="A901" s="72"/>
      <c r="B901" s="72"/>
      <c r="C901" s="84"/>
      <c r="D901" s="84"/>
      <c r="E901" s="72"/>
      <c r="F901" s="72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</row>
    <row r="902">
      <c r="A902" s="72"/>
      <c r="B902" s="72"/>
      <c r="C902" s="84"/>
      <c r="D902" s="84"/>
      <c r="E902" s="72"/>
      <c r="F902" s="72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</row>
    <row r="903">
      <c r="A903" s="72"/>
      <c r="B903" s="72"/>
      <c r="C903" s="84"/>
      <c r="D903" s="84"/>
      <c r="E903" s="72"/>
      <c r="F903" s="72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</row>
    <row r="904">
      <c r="A904" s="72"/>
      <c r="B904" s="72"/>
      <c r="C904" s="84"/>
      <c r="D904" s="84"/>
      <c r="E904" s="72"/>
      <c r="F904" s="72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</row>
    <row r="905">
      <c r="A905" s="72"/>
      <c r="B905" s="72"/>
      <c r="C905" s="84"/>
      <c r="D905" s="84"/>
      <c r="E905" s="72"/>
      <c r="F905" s="72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</row>
    <row r="906">
      <c r="A906" s="72"/>
      <c r="B906" s="72"/>
      <c r="C906" s="84"/>
      <c r="D906" s="84"/>
      <c r="E906" s="72"/>
      <c r="F906" s="72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</row>
    <row r="907">
      <c r="A907" s="72"/>
      <c r="B907" s="72"/>
      <c r="C907" s="84"/>
      <c r="D907" s="84"/>
      <c r="E907" s="72"/>
      <c r="F907" s="72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</row>
    <row r="908">
      <c r="A908" s="72"/>
      <c r="B908" s="72"/>
      <c r="C908" s="84"/>
      <c r="D908" s="84"/>
      <c r="E908" s="72"/>
      <c r="F908" s="72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</row>
    <row r="909">
      <c r="A909" s="72"/>
      <c r="B909" s="72"/>
      <c r="C909" s="84"/>
      <c r="D909" s="84"/>
      <c r="E909" s="72"/>
      <c r="F909" s="72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</row>
    <row r="910">
      <c r="A910" s="72"/>
      <c r="B910" s="72"/>
      <c r="C910" s="84"/>
      <c r="D910" s="84"/>
      <c r="E910" s="72"/>
      <c r="F910" s="72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</row>
    <row r="911">
      <c r="A911" s="72"/>
      <c r="B911" s="72"/>
      <c r="C911" s="84"/>
      <c r="D911" s="84"/>
      <c r="E911" s="72"/>
      <c r="F911" s="72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</row>
    <row r="912">
      <c r="A912" s="72"/>
      <c r="B912" s="72"/>
      <c r="C912" s="84"/>
      <c r="D912" s="84"/>
      <c r="E912" s="72"/>
      <c r="F912" s="72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</row>
    <row r="913">
      <c r="A913" s="72"/>
      <c r="B913" s="72"/>
      <c r="C913" s="84"/>
      <c r="D913" s="84"/>
      <c r="E913" s="72"/>
      <c r="F913" s="72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</row>
    <row r="914">
      <c r="A914" s="72"/>
      <c r="B914" s="72"/>
      <c r="C914" s="84"/>
      <c r="D914" s="84"/>
      <c r="E914" s="72"/>
      <c r="F914" s="72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</row>
    <row r="915">
      <c r="A915" s="72"/>
      <c r="B915" s="72"/>
      <c r="C915" s="84"/>
      <c r="D915" s="84"/>
      <c r="E915" s="72"/>
      <c r="F915" s="72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</row>
    <row r="916">
      <c r="A916" s="72"/>
      <c r="B916" s="72"/>
      <c r="C916" s="84"/>
      <c r="D916" s="84"/>
      <c r="E916" s="72"/>
      <c r="F916" s="72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</row>
    <row r="917">
      <c r="A917" s="72"/>
      <c r="B917" s="72"/>
      <c r="C917" s="84"/>
      <c r="D917" s="84"/>
      <c r="E917" s="72"/>
      <c r="F917" s="72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</row>
    <row r="918">
      <c r="A918" s="72"/>
      <c r="B918" s="72"/>
      <c r="C918" s="84"/>
      <c r="D918" s="84"/>
      <c r="E918" s="72"/>
      <c r="F918" s="72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</row>
    <row r="919">
      <c r="A919" s="72"/>
      <c r="B919" s="72"/>
      <c r="C919" s="84"/>
      <c r="D919" s="84"/>
      <c r="E919" s="72"/>
      <c r="F919" s="72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</row>
    <row r="920">
      <c r="A920" s="72"/>
      <c r="B920" s="72"/>
      <c r="C920" s="84"/>
      <c r="D920" s="84"/>
      <c r="E920" s="72"/>
      <c r="F920" s="72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</row>
    <row r="921">
      <c r="A921" s="72"/>
      <c r="B921" s="72"/>
      <c r="C921" s="84"/>
      <c r="D921" s="84"/>
      <c r="E921" s="72"/>
      <c r="F921" s="72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</row>
    <row r="922">
      <c r="A922" s="72"/>
      <c r="B922" s="72"/>
      <c r="C922" s="84"/>
      <c r="D922" s="84"/>
      <c r="E922" s="72"/>
      <c r="F922" s="72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</row>
    <row r="923">
      <c r="A923" s="72"/>
      <c r="B923" s="72"/>
      <c r="C923" s="84"/>
      <c r="D923" s="84"/>
      <c r="E923" s="72"/>
      <c r="F923" s="72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</row>
    <row r="924">
      <c r="A924" s="72"/>
      <c r="B924" s="72"/>
      <c r="C924" s="84"/>
      <c r="D924" s="84"/>
      <c r="E924" s="72"/>
      <c r="F924" s="72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</row>
    <row r="925">
      <c r="A925" s="72"/>
      <c r="B925" s="72"/>
      <c r="C925" s="84"/>
      <c r="D925" s="84"/>
      <c r="E925" s="72"/>
      <c r="F925" s="72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</row>
    <row r="926">
      <c r="A926" s="72"/>
      <c r="B926" s="72"/>
      <c r="C926" s="84"/>
      <c r="D926" s="84"/>
      <c r="E926" s="72"/>
      <c r="F926" s="72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</row>
    <row r="927">
      <c r="A927" s="72"/>
      <c r="B927" s="72"/>
      <c r="C927" s="84"/>
      <c r="D927" s="84"/>
      <c r="E927" s="72"/>
      <c r="F927" s="72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</row>
    <row r="928">
      <c r="A928" s="72"/>
      <c r="B928" s="72"/>
      <c r="C928" s="84"/>
      <c r="D928" s="84"/>
      <c r="E928" s="72"/>
      <c r="F928" s="72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</row>
    <row r="929">
      <c r="A929" s="72"/>
      <c r="B929" s="72"/>
      <c r="C929" s="84"/>
      <c r="D929" s="84"/>
      <c r="E929" s="72"/>
      <c r="F929" s="72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</row>
    <row r="930">
      <c r="A930" s="72"/>
      <c r="B930" s="72"/>
      <c r="C930" s="84"/>
      <c r="D930" s="84"/>
      <c r="E930" s="72"/>
      <c r="F930" s="72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</row>
    <row r="931">
      <c r="A931" s="72"/>
      <c r="B931" s="72"/>
      <c r="C931" s="84"/>
      <c r="D931" s="84"/>
      <c r="E931" s="72"/>
      <c r="F931" s="72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</row>
    <row r="932">
      <c r="A932" s="72"/>
      <c r="B932" s="72"/>
      <c r="C932" s="84"/>
      <c r="D932" s="84"/>
      <c r="E932" s="72"/>
      <c r="F932" s="72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</row>
    <row r="933">
      <c r="A933" s="72"/>
      <c r="B933" s="72"/>
      <c r="C933" s="84"/>
      <c r="D933" s="84"/>
      <c r="E933" s="72"/>
      <c r="F933" s="72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</row>
    <row r="934">
      <c r="A934" s="72"/>
      <c r="B934" s="72"/>
      <c r="C934" s="84"/>
      <c r="D934" s="84"/>
      <c r="E934" s="72"/>
      <c r="F934" s="72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</row>
    <row r="935">
      <c r="A935" s="72"/>
      <c r="B935" s="72"/>
      <c r="C935" s="84"/>
      <c r="D935" s="84"/>
      <c r="E935" s="72"/>
      <c r="F935" s="72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</row>
    <row r="936">
      <c r="A936" s="72"/>
      <c r="B936" s="72"/>
      <c r="C936" s="84"/>
      <c r="D936" s="84"/>
      <c r="E936" s="72"/>
      <c r="F936" s="72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</row>
    <row r="937">
      <c r="A937" s="72"/>
      <c r="B937" s="72"/>
      <c r="C937" s="84"/>
      <c r="D937" s="84"/>
      <c r="E937" s="72"/>
      <c r="F937" s="72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</row>
    <row r="938">
      <c r="A938" s="72"/>
      <c r="B938" s="72"/>
      <c r="C938" s="84"/>
      <c r="D938" s="84"/>
      <c r="E938" s="72"/>
      <c r="F938" s="72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</row>
    <row r="939">
      <c r="A939" s="72"/>
      <c r="B939" s="72"/>
      <c r="C939" s="84"/>
      <c r="D939" s="84"/>
      <c r="E939" s="72"/>
      <c r="F939" s="72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</row>
    <row r="940">
      <c r="A940" s="72"/>
      <c r="B940" s="72"/>
      <c r="C940" s="84"/>
      <c r="D940" s="84"/>
      <c r="E940" s="72"/>
      <c r="F940" s="72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</row>
    <row r="941">
      <c r="A941" s="72"/>
      <c r="B941" s="72"/>
      <c r="C941" s="84"/>
      <c r="D941" s="84"/>
      <c r="E941" s="72"/>
      <c r="F941" s="72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</row>
    <row r="942">
      <c r="A942" s="72"/>
      <c r="B942" s="72"/>
      <c r="C942" s="84"/>
      <c r="D942" s="84"/>
      <c r="E942" s="72"/>
      <c r="F942" s="72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</row>
    <row r="943">
      <c r="A943" s="72"/>
      <c r="B943" s="72"/>
      <c r="C943" s="84"/>
      <c r="D943" s="84"/>
      <c r="E943" s="72"/>
      <c r="F943" s="72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</row>
    <row r="944">
      <c r="A944" s="72"/>
      <c r="B944" s="72"/>
      <c r="C944" s="84"/>
      <c r="D944" s="84"/>
      <c r="E944" s="72"/>
      <c r="F944" s="72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</row>
    <row r="945">
      <c r="A945" s="72"/>
      <c r="B945" s="72"/>
      <c r="C945" s="84"/>
      <c r="D945" s="84"/>
      <c r="E945" s="72"/>
      <c r="F945" s="72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</row>
    <row r="946">
      <c r="A946" s="72"/>
      <c r="B946" s="72"/>
      <c r="C946" s="84"/>
      <c r="D946" s="84"/>
      <c r="E946" s="72"/>
      <c r="F946" s="72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</row>
    <row r="947">
      <c r="A947" s="72"/>
      <c r="B947" s="72"/>
      <c r="C947" s="84"/>
      <c r="D947" s="84"/>
      <c r="E947" s="72"/>
      <c r="F947" s="72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</row>
    <row r="948">
      <c r="A948" s="72"/>
      <c r="B948" s="72"/>
      <c r="C948" s="84"/>
      <c r="D948" s="84"/>
      <c r="E948" s="72"/>
      <c r="F948" s="72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</row>
    <row r="949">
      <c r="A949" s="72"/>
      <c r="B949" s="72"/>
      <c r="C949" s="84"/>
      <c r="D949" s="84"/>
      <c r="E949" s="72"/>
      <c r="F949" s="72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</row>
    <row r="950">
      <c r="A950" s="72"/>
      <c r="B950" s="72"/>
      <c r="C950" s="84"/>
      <c r="D950" s="84"/>
      <c r="E950" s="72"/>
      <c r="F950" s="72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</row>
    <row r="951">
      <c r="A951" s="72"/>
      <c r="B951" s="72"/>
      <c r="C951" s="84"/>
      <c r="D951" s="84"/>
      <c r="E951" s="72"/>
      <c r="F951" s="72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</row>
    <row r="952">
      <c r="A952" s="72"/>
      <c r="B952" s="72"/>
      <c r="C952" s="84"/>
      <c r="D952" s="84"/>
      <c r="E952" s="72"/>
      <c r="F952" s="72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</row>
    <row r="953">
      <c r="A953" s="72"/>
      <c r="B953" s="72"/>
      <c r="C953" s="84"/>
      <c r="D953" s="84"/>
      <c r="E953" s="72"/>
      <c r="F953" s="72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</row>
    <row r="954">
      <c r="A954" s="72"/>
      <c r="B954" s="72"/>
      <c r="C954" s="84"/>
      <c r="D954" s="84"/>
      <c r="E954" s="72"/>
      <c r="F954" s="72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</row>
    <row r="955">
      <c r="A955" s="72"/>
      <c r="B955" s="72"/>
      <c r="C955" s="84"/>
      <c r="D955" s="84"/>
      <c r="E955" s="72"/>
      <c r="F955" s="72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</row>
    <row r="956">
      <c r="A956" s="72"/>
      <c r="B956" s="72"/>
      <c r="C956" s="84"/>
      <c r="D956" s="84"/>
      <c r="E956" s="72"/>
      <c r="F956" s="72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</row>
    <row r="957">
      <c r="A957" s="72"/>
      <c r="B957" s="72"/>
      <c r="C957" s="84"/>
      <c r="D957" s="84"/>
      <c r="E957" s="72"/>
      <c r="F957" s="72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</row>
    <row r="958">
      <c r="A958" s="72"/>
      <c r="B958" s="72"/>
      <c r="C958" s="84"/>
      <c r="D958" s="84"/>
      <c r="E958" s="72"/>
      <c r="F958" s="72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</row>
    <row r="959">
      <c r="A959" s="72"/>
      <c r="B959" s="72"/>
      <c r="C959" s="84"/>
      <c r="D959" s="84"/>
      <c r="E959" s="72"/>
      <c r="F959" s="72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</row>
    <row r="960">
      <c r="A960" s="72"/>
      <c r="B960" s="72"/>
      <c r="C960" s="84"/>
      <c r="D960" s="84"/>
      <c r="E960" s="72"/>
      <c r="F960" s="72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</row>
    <row r="961">
      <c r="A961" s="72"/>
      <c r="B961" s="72"/>
      <c r="C961" s="84"/>
      <c r="D961" s="84"/>
      <c r="E961" s="72"/>
      <c r="F961" s="72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</row>
    <row r="962">
      <c r="A962" s="72"/>
      <c r="B962" s="72"/>
      <c r="C962" s="84"/>
      <c r="D962" s="84"/>
      <c r="E962" s="72"/>
      <c r="F962" s="72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</row>
    <row r="963">
      <c r="A963" s="72"/>
      <c r="B963" s="72"/>
      <c r="C963" s="84"/>
      <c r="D963" s="84"/>
      <c r="E963" s="72"/>
      <c r="F963" s="72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</row>
    <row r="964">
      <c r="A964" s="72"/>
      <c r="B964" s="72"/>
      <c r="C964" s="84"/>
      <c r="D964" s="84"/>
      <c r="E964" s="72"/>
      <c r="F964" s="72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</row>
    <row r="965">
      <c r="A965" s="72"/>
      <c r="B965" s="72"/>
      <c r="C965" s="84"/>
      <c r="D965" s="84"/>
      <c r="E965" s="72"/>
      <c r="F965" s="72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</row>
    <row r="966">
      <c r="A966" s="72"/>
      <c r="B966" s="72"/>
      <c r="C966" s="84"/>
      <c r="D966" s="84"/>
      <c r="E966" s="72"/>
      <c r="F966" s="72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</row>
    <row r="967">
      <c r="A967" s="72"/>
      <c r="B967" s="72"/>
      <c r="C967" s="84"/>
      <c r="D967" s="84"/>
      <c r="E967" s="72"/>
      <c r="F967" s="72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</row>
    <row r="968">
      <c r="A968" s="72"/>
      <c r="B968" s="72"/>
      <c r="C968" s="84"/>
      <c r="D968" s="84"/>
      <c r="E968" s="72"/>
      <c r="F968" s="72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</row>
    <row r="969">
      <c r="A969" s="72"/>
      <c r="B969" s="72"/>
      <c r="C969" s="84"/>
      <c r="D969" s="84"/>
      <c r="E969" s="72"/>
      <c r="F969" s="72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</row>
    <row r="970">
      <c r="A970" s="72"/>
      <c r="B970" s="72"/>
      <c r="C970" s="84"/>
      <c r="D970" s="84"/>
      <c r="E970" s="72"/>
      <c r="F970" s="72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</row>
    <row r="971">
      <c r="A971" s="72"/>
      <c r="B971" s="72"/>
      <c r="C971" s="84"/>
      <c r="D971" s="84"/>
      <c r="E971" s="72"/>
      <c r="F971" s="72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</row>
    <row r="972">
      <c r="A972" s="72"/>
      <c r="B972" s="72"/>
      <c r="C972" s="84"/>
      <c r="D972" s="84"/>
      <c r="E972" s="72"/>
      <c r="F972" s="72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</row>
    <row r="973">
      <c r="A973" s="72"/>
      <c r="B973" s="72"/>
      <c r="C973" s="84"/>
      <c r="D973" s="84"/>
      <c r="E973" s="72"/>
      <c r="F973" s="72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</row>
    <row r="974">
      <c r="A974" s="72"/>
      <c r="B974" s="72"/>
      <c r="C974" s="84"/>
      <c r="D974" s="84"/>
      <c r="E974" s="72"/>
      <c r="F974" s="72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</row>
    <row r="975">
      <c r="A975" s="72"/>
      <c r="B975" s="72"/>
      <c r="C975" s="84"/>
      <c r="D975" s="84"/>
      <c r="E975" s="72"/>
      <c r="F975" s="72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</row>
    <row r="976">
      <c r="A976" s="72"/>
      <c r="B976" s="72"/>
      <c r="C976" s="84"/>
      <c r="D976" s="84"/>
      <c r="E976" s="72"/>
      <c r="F976" s="72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</row>
    <row r="977">
      <c r="A977" s="72"/>
      <c r="B977" s="72"/>
      <c r="C977" s="84"/>
      <c r="D977" s="84"/>
      <c r="E977" s="72"/>
      <c r="F977" s="72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</row>
    <row r="978">
      <c r="A978" s="72"/>
      <c r="B978" s="72"/>
      <c r="C978" s="84"/>
      <c r="D978" s="84"/>
      <c r="E978" s="72"/>
      <c r="F978" s="72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</row>
    <row r="979">
      <c r="A979" s="72"/>
      <c r="B979" s="72"/>
      <c r="C979" s="84"/>
      <c r="D979" s="84"/>
      <c r="E979" s="72"/>
      <c r="F979" s="72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</row>
    <row r="980">
      <c r="A980" s="72"/>
      <c r="B980" s="72"/>
      <c r="C980" s="84"/>
      <c r="D980" s="84"/>
      <c r="E980" s="72"/>
      <c r="F980" s="72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</row>
    <row r="981">
      <c r="A981" s="72"/>
      <c r="B981" s="72"/>
      <c r="C981" s="84"/>
      <c r="D981" s="84"/>
      <c r="E981" s="72"/>
      <c r="F981" s="72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</row>
    <row r="982">
      <c r="A982" s="72"/>
      <c r="B982" s="72"/>
      <c r="C982" s="84"/>
      <c r="D982" s="84"/>
      <c r="E982" s="72"/>
      <c r="F982" s="72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</row>
    <row r="983">
      <c r="A983" s="72"/>
      <c r="B983" s="72"/>
      <c r="C983" s="84"/>
      <c r="D983" s="84"/>
      <c r="E983" s="72"/>
      <c r="F983" s="72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</row>
    <row r="984">
      <c r="A984" s="72"/>
      <c r="B984" s="72"/>
      <c r="C984" s="84"/>
      <c r="D984" s="84"/>
      <c r="E984" s="72"/>
      <c r="F984" s="72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</row>
    <row r="985">
      <c r="A985" s="72"/>
      <c r="B985" s="72"/>
      <c r="C985" s="84"/>
      <c r="D985" s="84"/>
      <c r="E985" s="72"/>
      <c r="F985" s="72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</row>
    <row r="986">
      <c r="A986" s="72"/>
      <c r="B986" s="72"/>
      <c r="C986" s="84"/>
      <c r="D986" s="84"/>
      <c r="E986" s="72"/>
      <c r="F986" s="72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</row>
    <row r="987">
      <c r="A987" s="72"/>
      <c r="B987" s="72"/>
      <c r="C987" s="84"/>
      <c r="D987" s="84"/>
      <c r="E987" s="72"/>
      <c r="F987" s="72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</row>
    <row r="988">
      <c r="A988" s="72"/>
      <c r="B988" s="72"/>
      <c r="C988" s="84"/>
      <c r="D988" s="84"/>
      <c r="E988" s="72"/>
      <c r="F988" s="72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</row>
    <row r="989">
      <c r="A989" s="72"/>
      <c r="B989" s="72"/>
      <c r="C989" s="84"/>
      <c r="D989" s="84"/>
      <c r="E989" s="72"/>
      <c r="F989" s="72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</row>
    <row r="990">
      <c r="A990" s="72"/>
      <c r="B990" s="72"/>
      <c r="C990" s="84"/>
      <c r="D990" s="84"/>
      <c r="E990" s="72"/>
      <c r="F990" s="72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</row>
    <row r="991">
      <c r="A991" s="72"/>
      <c r="B991" s="72"/>
      <c r="C991" s="84"/>
      <c r="D991" s="84"/>
      <c r="E991" s="72"/>
      <c r="F991" s="72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</row>
    <row r="992">
      <c r="A992" s="72"/>
      <c r="B992" s="72"/>
      <c r="C992" s="84"/>
      <c r="D992" s="84"/>
      <c r="E992" s="72"/>
      <c r="F992" s="72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</row>
    <row r="993">
      <c r="A993" s="72"/>
      <c r="B993" s="72"/>
      <c r="C993" s="84"/>
      <c r="D993" s="84"/>
      <c r="E993" s="72"/>
      <c r="F993" s="72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</row>
  </sheetData>
  <autoFilter ref="$A$3:$BG$111"/>
  <customSheetViews>
    <customSheetView guid="{F87EEDFB-3480-485C-8442-4D2F0199C10B}" filter="1" showAutoFilter="1">
      <autoFilter ref="$A$3:$BG$122">
        <filterColumn colId="44">
          <filters>
            <filter val="E"/>
          </filters>
        </filterColumn>
      </autoFilter>
    </customSheetView>
    <customSheetView guid="{988808EA-12CE-42BA-93B7-8E7B51A3CACD}" filter="1" showAutoFilter="1">
      <autoFilter ref="$A$3:$BG$122"/>
    </customSheetView>
    <customSheetView guid="{699425E1-8284-4EE9-9DE5-3120653220CE}" filter="1" showAutoFilter="1">
      <autoFilter ref="$A$3:$BG$21"/>
    </customSheetView>
  </customSheetViews>
  <mergeCells count="2">
    <mergeCell ref="BA1:BA2"/>
    <mergeCell ref="BB1:BB2"/>
  </mergeCells>
  <conditionalFormatting sqref="A1:BG2 G4:AZ122 E130:F130">
    <cfRule type="containsText" dxfId="0" priority="1" operator="containsText" text="Sun">
      <formula>NOT(ISERROR(SEARCH(("Sun"),(A1))))</formula>
    </cfRule>
  </conditionalFormatting>
  <conditionalFormatting sqref="G1:AY1">
    <cfRule type="timePeriod" dxfId="1" priority="2" timePeriod="today"/>
  </conditionalFormatting>
  <conditionalFormatting sqref="G1:AY1">
    <cfRule type="expression" dxfId="2" priority="3">
      <formula>G1=46023.0</formula>
    </cfRule>
  </conditionalFormatting>
  <hyperlinks>
    <hyperlink r:id="rId1" ref="D14"/>
    <hyperlink r:id="rId2" ref="D39"/>
    <hyperlink r:id="rId3" ref="D41"/>
    <hyperlink r:id="rId4" ref="D96"/>
    <hyperlink r:id="rId5" ref="D117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 outlineLevelRow="1"/>
  <cols>
    <col customWidth="1" min="1" max="1" width="4.13"/>
    <col customWidth="1" hidden="1" min="2" max="2" width="6.88"/>
    <col customWidth="1" min="3" max="3" width="6.88"/>
    <col customWidth="1" min="4" max="4" width="24.75"/>
    <col customWidth="1" min="5" max="5" width="18.0"/>
    <col customWidth="1" min="6" max="6" width="17.13"/>
    <col customWidth="1" min="7" max="57" width="4.75"/>
  </cols>
  <sheetData>
    <row r="1">
      <c r="A1" s="2"/>
      <c r="B1" s="1"/>
      <c r="C1" s="1"/>
      <c r="D1" s="3"/>
      <c r="E1" s="3"/>
      <c r="F1" s="4"/>
      <c r="G1" s="6">
        <v>46129.0</v>
      </c>
      <c r="H1" s="6">
        <v>46130.0</v>
      </c>
      <c r="I1" s="6">
        <v>46131.0</v>
      </c>
      <c r="J1" s="6">
        <v>46132.0</v>
      </c>
      <c r="K1" s="6">
        <v>46133.0</v>
      </c>
      <c r="L1" s="6">
        <v>46134.0</v>
      </c>
      <c r="M1" s="6">
        <v>46135.0</v>
      </c>
      <c r="N1" s="6">
        <v>46136.0</v>
      </c>
      <c r="O1" s="6">
        <v>46137.0</v>
      </c>
      <c r="P1" s="7">
        <v>46138.0</v>
      </c>
      <c r="Q1" s="6">
        <v>46139.0</v>
      </c>
      <c r="R1" s="6">
        <v>46140.0</v>
      </c>
      <c r="S1" s="6">
        <v>46141.0</v>
      </c>
      <c r="T1" s="7">
        <v>46142.0</v>
      </c>
      <c r="U1" s="7">
        <v>46143.0</v>
      </c>
      <c r="V1" s="6">
        <v>46144.0</v>
      </c>
      <c r="W1" s="6">
        <v>46145.0</v>
      </c>
      <c r="X1" s="6">
        <v>46146.0</v>
      </c>
      <c r="Y1" s="6">
        <v>46147.0</v>
      </c>
      <c r="Z1" s="6">
        <v>46148.0</v>
      </c>
      <c r="AA1" s="6">
        <v>46149.0</v>
      </c>
      <c r="AB1" s="6">
        <v>46150.0</v>
      </c>
      <c r="AC1" s="6">
        <v>46151.0</v>
      </c>
      <c r="AD1" s="6">
        <v>46152.0</v>
      </c>
      <c r="AE1" s="6">
        <v>46153.0</v>
      </c>
      <c r="AF1" s="6">
        <v>46154.0</v>
      </c>
      <c r="AG1" s="6">
        <v>46155.0</v>
      </c>
      <c r="AH1" s="6">
        <v>46156.0</v>
      </c>
      <c r="AI1" s="6">
        <v>46157.0</v>
      </c>
      <c r="AJ1" s="6">
        <v>46158.0</v>
      </c>
      <c r="AK1" s="6">
        <v>46159.0</v>
      </c>
      <c r="AL1" s="6">
        <v>46160.0</v>
      </c>
      <c r="AM1" s="6">
        <v>46161.0</v>
      </c>
      <c r="AN1" s="6">
        <v>46162.0</v>
      </c>
      <c r="AO1" s="6">
        <v>46163.0</v>
      </c>
      <c r="AP1" s="6">
        <v>46164.0</v>
      </c>
      <c r="AQ1" s="6">
        <v>46165.0</v>
      </c>
      <c r="AR1" s="6">
        <v>46166.0</v>
      </c>
      <c r="AS1" s="6">
        <v>46167.0</v>
      </c>
      <c r="AT1" s="6">
        <v>46168.0</v>
      </c>
      <c r="AU1" s="6">
        <v>46169.0</v>
      </c>
      <c r="AV1" s="6">
        <v>46170.0</v>
      </c>
      <c r="AW1" s="6">
        <v>46171.0</v>
      </c>
      <c r="AX1" s="8"/>
      <c r="AY1" s="9" t="s">
        <v>4</v>
      </c>
      <c r="AZ1" s="3" t="s">
        <v>5</v>
      </c>
      <c r="BA1" s="3" t="s">
        <v>6</v>
      </c>
      <c r="BB1" s="3" t="s">
        <v>7</v>
      </c>
      <c r="BC1" s="3" t="s">
        <v>8</v>
      </c>
      <c r="BD1" s="3" t="s">
        <v>9</v>
      </c>
      <c r="BE1" s="1" t="s">
        <v>10</v>
      </c>
    </row>
    <row r="2">
      <c r="A2" s="1" t="s">
        <v>0</v>
      </c>
      <c r="B2" s="2" t="s">
        <v>11</v>
      </c>
      <c r="C2" s="2"/>
      <c r="D2" s="3" t="s">
        <v>2</v>
      </c>
      <c r="E2" s="10"/>
      <c r="F2" s="4" t="s">
        <v>3</v>
      </c>
      <c r="G2" s="13" t="str">
        <f t="shared" ref="G2:AW2" si="1">CHOOSE(WEEKDAY(G1),"Sun","Mon","Tue","Wed","Thu","Fri","Sat")</f>
        <v>Fri</v>
      </c>
      <c r="H2" s="13" t="str">
        <f t="shared" si="1"/>
        <v>Sat</v>
      </c>
      <c r="I2" s="13" t="str">
        <f t="shared" si="1"/>
        <v>Sun</v>
      </c>
      <c r="J2" s="13" t="str">
        <f t="shared" si="1"/>
        <v>Mon</v>
      </c>
      <c r="K2" s="13" t="str">
        <f t="shared" si="1"/>
        <v>Tue</v>
      </c>
      <c r="L2" s="13" t="str">
        <f t="shared" si="1"/>
        <v>Wed</v>
      </c>
      <c r="M2" s="13" t="str">
        <f t="shared" si="1"/>
        <v>Thu</v>
      </c>
      <c r="N2" s="13" t="str">
        <f t="shared" si="1"/>
        <v>Fri</v>
      </c>
      <c r="O2" s="13" t="str">
        <f t="shared" si="1"/>
        <v>Sat</v>
      </c>
      <c r="P2" s="13" t="str">
        <f t="shared" si="1"/>
        <v>Sun</v>
      </c>
      <c r="Q2" s="13" t="str">
        <f t="shared" si="1"/>
        <v>Mon</v>
      </c>
      <c r="R2" s="13" t="str">
        <f t="shared" si="1"/>
        <v>Tue</v>
      </c>
      <c r="S2" s="13" t="str">
        <f t="shared" si="1"/>
        <v>Wed</v>
      </c>
      <c r="T2" s="13" t="str">
        <f t="shared" si="1"/>
        <v>Thu</v>
      </c>
      <c r="U2" s="13" t="str">
        <f t="shared" si="1"/>
        <v>Fri</v>
      </c>
      <c r="V2" s="13" t="str">
        <f t="shared" si="1"/>
        <v>Sat</v>
      </c>
      <c r="W2" s="13" t="str">
        <f t="shared" si="1"/>
        <v>Sun</v>
      </c>
      <c r="X2" s="13" t="str">
        <f t="shared" si="1"/>
        <v>Mon</v>
      </c>
      <c r="Y2" s="13" t="str">
        <f t="shared" si="1"/>
        <v>Tue</v>
      </c>
      <c r="Z2" s="13" t="str">
        <f t="shared" si="1"/>
        <v>Wed</v>
      </c>
      <c r="AA2" s="13" t="str">
        <f t="shared" si="1"/>
        <v>Thu</v>
      </c>
      <c r="AB2" s="13" t="str">
        <f t="shared" si="1"/>
        <v>Fri</v>
      </c>
      <c r="AC2" s="13" t="str">
        <f t="shared" si="1"/>
        <v>Sat</v>
      </c>
      <c r="AD2" s="13" t="str">
        <f t="shared" si="1"/>
        <v>Sun</v>
      </c>
      <c r="AE2" s="13" t="str">
        <f t="shared" si="1"/>
        <v>Mon</v>
      </c>
      <c r="AF2" s="13" t="str">
        <f t="shared" si="1"/>
        <v>Tue</v>
      </c>
      <c r="AG2" s="13" t="str">
        <f t="shared" si="1"/>
        <v>Wed</v>
      </c>
      <c r="AH2" s="13" t="str">
        <f t="shared" si="1"/>
        <v>Thu</v>
      </c>
      <c r="AI2" s="13" t="str">
        <f t="shared" si="1"/>
        <v>Fri</v>
      </c>
      <c r="AJ2" s="13" t="str">
        <f t="shared" si="1"/>
        <v>Sat</v>
      </c>
      <c r="AK2" s="13" t="str">
        <f t="shared" si="1"/>
        <v>Sun</v>
      </c>
      <c r="AL2" s="13" t="str">
        <f t="shared" si="1"/>
        <v>Mon</v>
      </c>
      <c r="AM2" s="13" t="str">
        <f t="shared" si="1"/>
        <v>Tue</v>
      </c>
      <c r="AN2" s="13" t="str">
        <f t="shared" si="1"/>
        <v>Wed</v>
      </c>
      <c r="AO2" s="13" t="str">
        <f t="shared" si="1"/>
        <v>Thu</v>
      </c>
      <c r="AP2" s="13" t="str">
        <f t="shared" si="1"/>
        <v>Fri</v>
      </c>
      <c r="AQ2" s="13" t="str">
        <f t="shared" si="1"/>
        <v>Sat</v>
      </c>
      <c r="AR2" s="13" t="str">
        <f t="shared" si="1"/>
        <v>Sun</v>
      </c>
      <c r="AS2" s="13" t="str">
        <f t="shared" si="1"/>
        <v>Mon</v>
      </c>
      <c r="AT2" s="13" t="str">
        <f t="shared" si="1"/>
        <v>Tue</v>
      </c>
      <c r="AU2" s="13" t="str">
        <f t="shared" si="1"/>
        <v>Wed</v>
      </c>
      <c r="AV2" s="13" t="str">
        <f t="shared" si="1"/>
        <v>Thu</v>
      </c>
      <c r="AW2" s="13" t="str">
        <f t="shared" si="1"/>
        <v>Fri</v>
      </c>
      <c r="AX2" s="8"/>
      <c r="AY2" s="14"/>
      <c r="AZ2" s="14"/>
      <c r="BA2" s="15"/>
      <c r="BB2" s="15"/>
      <c r="BC2" s="15"/>
      <c r="BD2" s="15"/>
      <c r="BE2" s="16"/>
    </row>
    <row r="3">
      <c r="A3" s="119"/>
      <c r="B3" s="120"/>
      <c r="C3" s="120"/>
      <c r="D3" s="22"/>
      <c r="E3" s="22"/>
      <c r="F3" s="120"/>
      <c r="G3" s="21">
        <f t="shared" ref="G3:AW3" si="2">COUNTIF(G28:G120,"&lt;&gt;0")</f>
        <v>89</v>
      </c>
      <c r="H3" s="21">
        <f t="shared" si="2"/>
        <v>56</v>
      </c>
      <c r="I3" s="21">
        <f t="shared" si="2"/>
        <v>48</v>
      </c>
      <c r="J3" s="21">
        <f t="shared" si="2"/>
        <v>74</v>
      </c>
      <c r="K3" s="21">
        <f t="shared" si="2"/>
        <v>89</v>
      </c>
      <c r="L3" s="21">
        <f t="shared" si="2"/>
        <v>89</v>
      </c>
      <c r="M3" s="21">
        <f t="shared" si="2"/>
        <v>89</v>
      </c>
      <c r="N3" s="21">
        <f t="shared" si="2"/>
        <v>89</v>
      </c>
      <c r="O3" s="21">
        <f t="shared" si="2"/>
        <v>63</v>
      </c>
      <c r="P3" s="21">
        <f t="shared" si="2"/>
        <v>44</v>
      </c>
      <c r="Q3" s="21">
        <f t="shared" si="2"/>
        <v>71</v>
      </c>
      <c r="R3" s="21">
        <f t="shared" si="2"/>
        <v>89</v>
      </c>
      <c r="S3" s="21">
        <f t="shared" si="2"/>
        <v>89</v>
      </c>
      <c r="T3" s="21">
        <f t="shared" si="2"/>
        <v>89</v>
      </c>
      <c r="U3" s="21">
        <f t="shared" si="2"/>
        <v>89</v>
      </c>
      <c r="V3" s="21">
        <f t="shared" si="2"/>
        <v>59</v>
      </c>
      <c r="W3" s="21">
        <f t="shared" si="2"/>
        <v>46</v>
      </c>
      <c r="X3" s="21">
        <f t="shared" si="2"/>
        <v>73</v>
      </c>
      <c r="Y3" s="21">
        <f t="shared" si="2"/>
        <v>89</v>
      </c>
      <c r="Z3" s="21">
        <f t="shared" si="2"/>
        <v>89</v>
      </c>
      <c r="AA3" s="21">
        <f t="shared" si="2"/>
        <v>89</v>
      </c>
      <c r="AB3" s="21">
        <f t="shared" si="2"/>
        <v>89</v>
      </c>
      <c r="AC3" s="21">
        <f t="shared" si="2"/>
        <v>59</v>
      </c>
      <c r="AD3" s="21">
        <f t="shared" si="2"/>
        <v>48</v>
      </c>
      <c r="AE3" s="21">
        <f t="shared" si="2"/>
        <v>71</v>
      </c>
      <c r="AF3" s="21">
        <f t="shared" si="2"/>
        <v>89</v>
      </c>
      <c r="AG3" s="21">
        <f t="shared" si="2"/>
        <v>88</v>
      </c>
      <c r="AH3" s="21">
        <f t="shared" si="2"/>
        <v>88</v>
      </c>
      <c r="AI3" s="21">
        <f t="shared" si="2"/>
        <v>88</v>
      </c>
      <c r="AJ3" s="21">
        <f t="shared" si="2"/>
        <v>57</v>
      </c>
      <c r="AK3" s="21">
        <f t="shared" si="2"/>
        <v>50</v>
      </c>
      <c r="AL3" s="21">
        <f t="shared" si="2"/>
        <v>69</v>
      </c>
      <c r="AM3" s="21">
        <f t="shared" si="2"/>
        <v>87</v>
      </c>
      <c r="AN3" s="21">
        <f t="shared" si="2"/>
        <v>87</v>
      </c>
      <c r="AO3" s="21">
        <f t="shared" si="2"/>
        <v>87</v>
      </c>
      <c r="AP3" s="21">
        <f t="shared" si="2"/>
        <v>87</v>
      </c>
      <c r="AQ3" s="21">
        <f t="shared" si="2"/>
        <v>61</v>
      </c>
      <c r="AR3" s="21">
        <f t="shared" si="2"/>
        <v>47</v>
      </c>
      <c r="AS3" s="21">
        <f t="shared" si="2"/>
        <v>66</v>
      </c>
      <c r="AT3" s="21">
        <f t="shared" si="2"/>
        <v>87</v>
      </c>
      <c r="AU3" s="21">
        <f t="shared" si="2"/>
        <v>87</v>
      </c>
      <c r="AV3" s="21">
        <f t="shared" si="2"/>
        <v>87</v>
      </c>
      <c r="AW3" s="21">
        <f t="shared" si="2"/>
        <v>87</v>
      </c>
      <c r="AX3" s="22"/>
      <c r="AY3" s="22"/>
      <c r="AZ3" s="22"/>
      <c r="BA3" s="22"/>
      <c r="BB3" s="22"/>
      <c r="BC3" s="22"/>
      <c r="BD3" s="22"/>
      <c r="BE3" s="22"/>
    </row>
    <row r="4">
      <c r="A4" s="27">
        <v>1.0</v>
      </c>
      <c r="B4" s="25" t="s">
        <v>220</v>
      </c>
      <c r="C4" s="25" t="s">
        <v>174</v>
      </c>
      <c r="D4" s="26" t="s">
        <v>41</v>
      </c>
      <c r="E4" s="26" t="s">
        <v>223</v>
      </c>
      <c r="F4" s="27" t="s">
        <v>14</v>
      </c>
      <c r="G4" s="33" t="s">
        <v>9</v>
      </c>
      <c r="H4" s="33" t="s">
        <v>9</v>
      </c>
      <c r="I4" s="29">
        <v>0.0</v>
      </c>
      <c r="J4" s="33" t="s">
        <v>9</v>
      </c>
      <c r="K4" s="33" t="s">
        <v>9</v>
      </c>
      <c r="L4" s="33" t="s">
        <v>9</v>
      </c>
      <c r="M4" s="34" t="s">
        <v>9</v>
      </c>
      <c r="N4" s="34" t="s">
        <v>9</v>
      </c>
      <c r="O4" s="29">
        <v>0.0</v>
      </c>
      <c r="P4" s="34" t="s">
        <v>9</v>
      </c>
      <c r="Q4" s="34" t="s">
        <v>9</v>
      </c>
      <c r="R4" s="34" t="s">
        <v>9</v>
      </c>
      <c r="S4" s="34" t="s">
        <v>9</v>
      </c>
      <c r="T4" s="34" t="s">
        <v>9</v>
      </c>
      <c r="U4" s="34" t="s">
        <v>9</v>
      </c>
      <c r="V4" s="29">
        <v>0.0</v>
      </c>
      <c r="W4" s="34" t="s">
        <v>9</v>
      </c>
      <c r="X4" s="34" t="s">
        <v>9</v>
      </c>
      <c r="Y4" s="34" t="s">
        <v>9</v>
      </c>
      <c r="Z4" s="34" t="s">
        <v>9</v>
      </c>
      <c r="AA4" s="34" t="s">
        <v>9</v>
      </c>
      <c r="AB4" s="34" t="s">
        <v>9</v>
      </c>
      <c r="AC4" s="34" t="s">
        <v>9</v>
      </c>
      <c r="AD4" s="29">
        <v>0.0</v>
      </c>
      <c r="AE4" s="34" t="s">
        <v>9</v>
      </c>
      <c r="AF4" s="34" t="s">
        <v>9</v>
      </c>
      <c r="AG4" s="34" t="s">
        <v>9</v>
      </c>
      <c r="AH4" s="34" t="s">
        <v>9</v>
      </c>
      <c r="AI4" s="34" t="s">
        <v>9</v>
      </c>
      <c r="AJ4" s="34" t="s">
        <v>9</v>
      </c>
      <c r="AK4" s="34" t="s">
        <v>9</v>
      </c>
      <c r="AL4" s="29">
        <v>0.0</v>
      </c>
      <c r="AM4" s="34" t="s">
        <v>9</v>
      </c>
      <c r="AN4" s="34" t="s">
        <v>9</v>
      </c>
      <c r="AO4" s="34" t="s">
        <v>9</v>
      </c>
      <c r="AP4" s="34" t="s">
        <v>9</v>
      </c>
      <c r="AQ4" s="34" t="s">
        <v>9</v>
      </c>
      <c r="AR4" s="29">
        <v>0.0</v>
      </c>
      <c r="AS4" s="34" t="s">
        <v>9</v>
      </c>
      <c r="AT4" s="34" t="s">
        <v>9</v>
      </c>
      <c r="AU4" s="34" t="s">
        <v>9</v>
      </c>
      <c r="AV4" s="34" t="s">
        <v>9</v>
      </c>
      <c r="AW4" s="34" t="s">
        <v>9</v>
      </c>
      <c r="AX4" s="8"/>
      <c r="AY4" s="37">
        <f t="shared" ref="AY4:AY120" si="4">SUM(BA4:BE4)</f>
        <v>20</v>
      </c>
      <c r="AZ4" s="37">
        <f t="shared" ref="AZ4:AZ120" si="5">COUNTIF($G4:$AT4,"0")</f>
        <v>6</v>
      </c>
      <c r="BA4" s="37">
        <f t="shared" ref="BA4:BE4" si="3">COUNTIF($G4:$AC4,BA$1)</f>
        <v>0</v>
      </c>
      <c r="BB4" s="37">
        <f t="shared" si="3"/>
        <v>0</v>
      </c>
      <c r="BC4" s="37">
        <f t="shared" si="3"/>
        <v>0</v>
      </c>
      <c r="BD4" s="37">
        <f t="shared" si="3"/>
        <v>20</v>
      </c>
      <c r="BE4" s="37">
        <f t="shared" si="3"/>
        <v>0</v>
      </c>
    </row>
    <row r="5">
      <c r="A5" s="27">
        <v>2.0</v>
      </c>
      <c r="B5" s="25" t="s">
        <v>224</v>
      </c>
      <c r="C5" s="25" t="s">
        <v>174</v>
      </c>
      <c r="D5" s="26" t="s">
        <v>46</v>
      </c>
      <c r="E5" s="26" t="s">
        <v>227</v>
      </c>
      <c r="F5" s="27" t="s">
        <v>14</v>
      </c>
      <c r="G5" s="28" t="s">
        <v>6</v>
      </c>
      <c r="H5" s="29">
        <v>0.0</v>
      </c>
      <c r="I5" s="33" t="s">
        <v>9</v>
      </c>
      <c r="J5" s="33" t="s">
        <v>9</v>
      </c>
      <c r="K5" s="33" t="s">
        <v>9</v>
      </c>
      <c r="L5" s="33" t="s">
        <v>9</v>
      </c>
      <c r="M5" s="34" t="s">
        <v>9</v>
      </c>
      <c r="N5" s="34" t="s">
        <v>9</v>
      </c>
      <c r="O5" s="34" t="s">
        <v>9</v>
      </c>
      <c r="P5" s="29">
        <v>0.0</v>
      </c>
      <c r="Q5" s="34" t="s">
        <v>9</v>
      </c>
      <c r="R5" s="34" t="s">
        <v>9</v>
      </c>
      <c r="S5" s="34" t="s">
        <v>9</v>
      </c>
      <c r="T5" s="34" t="s">
        <v>9</v>
      </c>
      <c r="U5" s="34" t="s">
        <v>9</v>
      </c>
      <c r="V5" s="34" t="s">
        <v>9</v>
      </c>
      <c r="W5" s="34" t="s">
        <v>9</v>
      </c>
      <c r="X5" s="29">
        <v>0.0</v>
      </c>
      <c r="Y5" s="34" t="s">
        <v>9</v>
      </c>
      <c r="Z5" s="34" t="s">
        <v>9</v>
      </c>
      <c r="AA5" s="34" t="s">
        <v>9</v>
      </c>
      <c r="AB5" s="34" t="s">
        <v>9</v>
      </c>
      <c r="AC5" s="34" t="s">
        <v>9</v>
      </c>
      <c r="AD5" s="29">
        <v>0.0</v>
      </c>
      <c r="AE5" s="34" t="s">
        <v>9</v>
      </c>
      <c r="AF5" s="34" t="s">
        <v>9</v>
      </c>
      <c r="AG5" s="34" t="s">
        <v>9</v>
      </c>
      <c r="AH5" s="34" t="s">
        <v>9</v>
      </c>
      <c r="AI5" s="34" t="s">
        <v>9</v>
      </c>
      <c r="AJ5" s="34" t="s">
        <v>9</v>
      </c>
      <c r="AK5" s="29">
        <v>0.0</v>
      </c>
      <c r="AL5" s="34" t="s">
        <v>9</v>
      </c>
      <c r="AM5" s="34" t="s">
        <v>9</v>
      </c>
      <c r="AN5" s="34" t="s">
        <v>9</v>
      </c>
      <c r="AO5" s="34" t="s">
        <v>9</v>
      </c>
      <c r="AP5" s="34" t="s">
        <v>9</v>
      </c>
      <c r="AQ5" s="34" t="s">
        <v>9</v>
      </c>
      <c r="AR5" s="29">
        <v>0.0</v>
      </c>
      <c r="AS5" s="34" t="s">
        <v>9</v>
      </c>
      <c r="AT5" s="34" t="s">
        <v>9</v>
      </c>
      <c r="AU5" s="34" t="s">
        <v>9</v>
      </c>
      <c r="AV5" s="34" t="s">
        <v>9</v>
      </c>
      <c r="AW5" s="34" t="s">
        <v>9</v>
      </c>
      <c r="AX5" s="8"/>
      <c r="AY5" s="37">
        <f t="shared" si="4"/>
        <v>20</v>
      </c>
      <c r="AZ5" s="37">
        <f t="shared" si="5"/>
        <v>6</v>
      </c>
      <c r="BA5" s="37">
        <f t="shared" ref="BA5:BE5" si="6">COUNTIF($G5:$AC5,BA$1)</f>
        <v>1</v>
      </c>
      <c r="BB5" s="37">
        <f t="shared" si="6"/>
        <v>0</v>
      </c>
      <c r="BC5" s="37">
        <f t="shared" si="6"/>
        <v>0</v>
      </c>
      <c r="BD5" s="37">
        <f t="shared" si="6"/>
        <v>19</v>
      </c>
      <c r="BE5" s="37">
        <f t="shared" si="6"/>
        <v>0</v>
      </c>
    </row>
    <row r="6">
      <c r="A6" s="27">
        <v>3.0</v>
      </c>
      <c r="B6" s="25" t="s">
        <v>174</v>
      </c>
      <c r="C6" s="25" t="s">
        <v>174</v>
      </c>
      <c r="D6" s="26" t="s">
        <v>51</v>
      </c>
      <c r="E6" s="26" t="s">
        <v>177</v>
      </c>
      <c r="F6" s="27" t="s">
        <v>14</v>
      </c>
      <c r="G6" s="33" t="s">
        <v>9</v>
      </c>
      <c r="H6" s="33" t="s">
        <v>9</v>
      </c>
      <c r="I6" s="33" t="s">
        <v>9</v>
      </c>
      <c r="J6" s="29">
        <v>0.0</v>
      </c>
      <c r="K6" s="33" t="s">
        <v>9</v>
      </c>
      <c r="L6" s="33" t="s">
        <v>9</v>
      </c>
      <c r="M6" s="34" t="s">
        <v>9</v>
      </c>
      <c r="N6" s="34" t="s">
        <v>9</v>
      </c>
      <c r="O6" s="34" t="s">
        <v>9</v>
      </c>
      <c r="P6" s="29">
        <v>0.0</v>
      </c>
      <c r="Q6" s="34" t="s">
        <v>9</v>
      </c>
      <c r="R6" s="34" t="s">
        <v>9</v>
      </c>
      <c r="S6" s="34" t="s">
        <v>9</v>
      </c>
      <c r="T6" s="34" t="s">
        <v>9</v>
      </c>
      <c r="U6" s="34" t="s">
        <v>9</v>
      </c>
      <c r="V6" s="34" t="s">
        <v>9</v>
      </c>
      <c r="W6" s="34" t="s">
        <v>9</v>
      </c>
      <c r="X6" s="29">
        <v>0.0</v>
      </c>
      <c r="Y6" s="34" t="s">
        <v>9</v>
      </c>
      <c r="Z6" s="34" t="s">
        <v>9</v>
      </c>
      <c r="AA6" s="34" t="s">
        <v>9</v>
      </c>
      <c r="AB6" s="34" t="s">
        <v>9</v>
      </c>
      <c r="AC6" s="34" t="s">
        <v>9</v>
      </c>
      <c r="AD6" s="29">
        <v>0.0</v>
      </c>
      <c r="AE6" s="34" t="s">
        <v>9</v>
      </c>
      <c r="AF6" s="34" t="s">
        <v>9</v>
      </c>
      <c r="AG6" s="34" t="s">
        <v>9</v>
      </c>
      <c r="AH6" s="34" t="s">
        <v>9</v>
      </c>
      <c r="AI6" s="34" t="s">
        <v>9</v>
      </c>
      <c r="AJ6" s="34" t="s">
        <v>9</v>
      </c>
      <c r="AK6" s="34" t="s">
        <v>9</v>
      </c>
      <c r="AL6" s="29">
        <v>0.0</v>
      </c>
      <c r="AM6" s="34" t="s">
        <v>9</v>
      </c>
      <c r="AN6" s="34" t="s">
        <v>9</v>
      </c>
      <c r="AO6" s="34" t="s">
        <v>9</v>
      </c>
      <c r="AP6" s="34" t="s">
        <v>9</v>
      </c>
      <c r="AQ6" s="34" t="s">
        <v>9</v>
      </c>
      <c r="AR6" s="29">
        <v>0.0</v>
      </c>
      <c r="AS6" s="34" t="s">
        <v>9</v>
      </c>
      <c r="AT6" s="34" t="s">
        <v>9</v>
      </c>
      <c r="AU6" s="34" t="s">
        <v>9</v>
      </c>
      <c r="AV6" s="34" t="s">
        <v>9</v>
      </c>
      <c r="AW6" s="34" t="s">
        <v>9</v>
      </c>
      <c r="AX6" s="8"/>
      <c r="AY6" s="37">
        <f t="shared" si="4"/>
        <v>20</v>
      </c>
      <c r="AZ6" s="37">
        <f t="shared" si="5"/>
        <v>6</v>
      </c>
      <c r="BA6" s="37">
        <f t="shared" ref="BA6:BE6" si="7">COUNTIF($G6:$AC6,BA$1)</f>
        <v>0</v>
      </c>
      <c r="BB6" s="37">
        <f t="shared" si="7"/>
        <v>0</v>
      </c>
      <c r="BC6" s="37">
        <f t="shared" si="7"/>
        <v>0</v>
      </c>
      <c r="BD6" s="37">
        <f t="shared" si="7"/>
        <v>20</v>
      </c>
      <c r="BE6" s="37">
        <f t="shared" si="7"/>
        <v>0</v>
      </c>
    </row>
    <row r="7">
      <c r="A7" s="27">
        <v>4.0</v>
      </c>
      <c r="B7" s="25" t="s">
        <v>174</v>
      </c>
      <c r="C7" s="25" t="s">
        <v>174</v>
      </c>
      <c r="D7" s="26" t="s">
        <v>52</v>
      </c>
      <c r="E7" s="26" t="s">
        <v>178</v>
      </c>
      <c r="F7" s="27" t="s">
        <v>14</v>
      </c>
      <c r="G7" s="33" t="s">
        <v>9</v>
      </c>
      <c r="H7" s="33" t="s">
        <v>9</v>
      </c>
      <c r="I7" s="29">
        <v>0.0</v>
      </c>
      <c r="J7" s="33" t="s">
        <v>9</v>
      </c>
      <c r="K7" s="33" t="s">
        <v>9</v>
      </c>
      <c r="L7" s="33" t="s">
        <v>9</v>
      </c>
      <c r="M7" s="34" t="s">
        <v>9</v>
      </c>
      <c r="N7" s="34" t="s">
        <v>9</v>
      </c>
      <c r="O7" s="34" t="s">
        <v>9</v>
      </c>
      <c r="P7" s="34" t="s">
        <v>9</v>
      </c>
      <c r="Q7" s="29">
        <v>0.0</v>
      </c>
      <c r="R7" s="34" t="s">
        <v>9</v>
      </c>
      <c r="S7" s="34" t="s">
        <v>9</v>
      </c>
      <c r="T7" s="34" t="s">
        <v>9</v>
      </c>
      <c r="U7" s="34" t="s">
        <v>9</v>
      </c>
      <c r="V7" s="34" t="s">
        <v>9</v>
      </c>
      <c r="W7" s="29">
        <v>0.0</v>
      </c>
      <c r="X7" s="34" t="s">
        <v>9</v>
      </c>
      <c r="Y7" s="34" t="s">
        <v>9</v>
      </c>
      <c r="Z7" s="34" t="s">
        <v>9</v>
      </c>
      <c r="AA7" s="34" t="s">
        <v>9</v>
      </c>
      <c r="AB7" s="34" t="s">
        <v>9</v>
      </c>
      <c r="AC7" s="34" t="s">
        <v>9</v>
      </c>
      <c r="AD7" s="29">
        <v>0.0</v>
      </c>
      <c r="AE7" s="34" t="s">
        <v>9</v>
      </c>
      <c r="AF7" s="34" t="s">
        <v>9</v>
      </c>
      <c r="AG7" s="34" t="s">
        <v>9</v>
      </c>
      <c r="AH7" s="34" t="s">
        <v>9</v>
      </c>
      <c r="AI7" s="34" t="s">
        <v>9</v>
      </c>
      <c r="AJ7" s="34" t="s">
        <v>9</v>
      </c>
      <c r="AK7" s="29">
        <v>0.0</v>
      </c>
      <c r="AL7" s="34" t="s">
        <v>9</v>
      </c>
      <c r="AM7" s="34" t="s">
        <v>9</v>
      </c>
      <c r="AN7" s="34" t="s">
        <v>9</v>
      </c>
      <c r="AO7" s="34" t="s">
        <v>9</v>
      </c>
      <c r="AP7" s="34" t="s">
        <v>9</v>
      </c>
      <c r="AQ7" s="34" t="s">
        <v>9</v>
      </c>
      <c r="AR7" s="29">
        <v>0.0</v>
      </c>
      <c r="AS7" s="34" t="s">
        <v>9</v>
      </c>
      <c r="AT7" s="34" t="s">
        <v>9</v>
      </c>
      <c r="AU7" s="34" t="s">
        <v>9</v>
      </c>
      <c r="AV7" s="34" t="s">
        <v>9</v>
      </c>
      <c r="AW7" s="34" t="s">
        <v>9</v>
      </c>
      <c r="AX7" s="8"/>
      <c r="AY7" s="37">
        <f t="shared" si="4"/>
        <v>20</v>
      </c>
      <c r="AZ7" s="37">
        <f t="shared" si="5"/>
        <v>6</v>
      </c>
      <c r="BA7" s="37">
        <f t="shared" ref="BA7:BE7" si="8">COUNTIF($G7:$AC7,BA$1)</f>
        <v>0</v>
      </c>
      <c r="BB7" s="37">
        <f t="shared" si="8"/>
        <v>0</v>
      </c>
      <c r="BC7" s="37">
        <f t="shared" si="8"/>
        <v>0</v>
      </c>
      <c r="BD7" s="37">
        <f t="shared" si="8"/>
        <v>20</v>
      </c>
      <c r="BE7" s="37">
        <f t="shared" si="8"/>
        <v>0</v>
      </c>
    </row>
    <row r="8">
      <c r="A8" s="27">
        <v>5.0</v>
      </c>
      <c r="B8" s="25" t="s">
        <v>179</v>
      </c>
      <c r="C8" s="25" t="s">
        <v>174</v>
      </c>
      <c r="D8" s="26" t="s">
        <v>54</v>
      </c>
      <c r="E8" s="26" t="s">
        <v>180</v>
      </c>
      <c r="F8" s="27" t="s">
        <v>14</v>
      </c>
      <c r="G8" s="33" t="s">
        <v>9</v>
      </c>
      <c r="H8" s="33" t="s">
        <v>9</v>
      </c>
      <c r="I8" s="29">
        <v>0.0</v>
      </c>
      <c r="J8" s="33" t="s">
        <v>9</v>
      </c>
      <c r="K8" s="33" t="s">
        <v>9</v>
      </c>
      <c r="L8" s="33" t="s">
        <v>9</v>
      </c>
      <c r="M8" s="34" t="s">
        <v>9</v>
      </c>
      <c r="N8" s="34" t="s">
        <v>9</v>
      </c>
      <c r="O8" s="34" t="s">
        <v>9</v>
      </c>
      <c r="P8" s="29">
        <v>0.0</v>
      </c>
      <c r="Q8" s="34" t="s">
        <v>9</v>
      </c>
      <c r="R8" s="34" t="s">
        <v>9</v>
      </c>
      <c r="S8" s="34" t="s">
        <v>9</v>
      </c>
      <c r="T8" s="34" t="s">
        <v>9</v>
      </c>
      <c r="U8" s="34" t="s">
        <v>9</v>
      </c>
      <c r="V8" s="34" t="s">
        <v>9</v>
      </c>
      <c r="W8" s="34" t="s">
        <v>9</v>
      </c>
      <c r="X8" s="29">
        <v>0.0</v>
      </c>
      <c r="Y8" s="34" t="s">
        <v>9</v>
      </c>
      <c r="Z8" s="34" t="s">
        <v>9</v>
      </c>
      <c r="AA8" s="34" t="s">
        <v>9</v>
      </c>
      <c r="AB8" s="34" t="s">
        <v>9</v>
      </c>
      <c r="AC8" s="34" t="s">
        <v>9</v>
      </c>
      <c r="AD8" s="29">
        <v>0.0</v>
      </c>
      <c r="AE8" s="34" t="s">
        <v>9</v>
      </c>
      <c r="AF8" s="34" t="s">
        <v>9</v>
      </c>
      <c r="AG8" s="34" t="s">
        <v>9</v>
      </c>
      <c r="AH8" s="34" t="s">
        <v>9</v>
      </c>
      <c r="AI8" s="34" t="s">
        <v>9</v>
      </c>
      <c r="AJ8" s="34" t="s">
        <v>9</v>
      </c>
      <c r="AK8" s="34" t="s">
        <v>9</v>
      </c>
      <c r="AL8" s="29">
        <v>0.0</v>
      </c>
      <c r="AM8" s="34" t="s">
        <v>9</v>
      </c>
      <c r="AN8" s="34" t="s">
        <v>9</v>
      </c>
      <c r="AO8" s="34" t="s">
        <v>9</v>
      </c>
      <c r="AP8" s="34" t="s">
        <v>9</v>
      </c>
      <c r="AQ8" s="34" t="s">
        <v>9</v>
      </c>
      <c r="AR8" s="29">
        <v>0.0</v>
      </c>
      <c r="AS8" s="34" t="s">
        <v>9</v>
      </c>
      <c r="AT8" s="34" t="s">
        <v>9</v>
      </c>
      <c r="AU8" s="34" t="s">
        <v>9</v>
      </c>
      <c r="AV8" s="34" t="s">
        <v>9</v>
      </c>
      <c r="AW8" s="34" t="s">
        <v>9</v>
      </c>
      <c r="AX8" s="8"/>
      <c r="AY8" s="37">
        <f t="shared" si="4"/>
        <v>20</v>
      </c>
      <c r="AZ8" s="37">
        <f t="shared" si="5"/>
        <v>6</v>
      </c>
      <c r="BA8" s="37">
        <f t="shared" ref="BA8:BE8" si="9">COUNTIF($G8:$AC8,BA$1)</f>
        <v>0</v>
      </c>
      <c r="BB8" s="37">
        <f t="shared" si="9"/>
        <v>0</v>
      </c>
      <c r="BC8" s="37">
        <f t="shared" si="9"/>
        <v>0</v>
      </c>
      <c r="BD8" s="37">
        <f t="shared" si="9"/>
        <v>20</v>
      </c>
      <c r="BE8" s="37">
        <f t="shared" si="9"/>
        <v>0</v>
      </c>
    </row>
    <row r="9">
      <c r="A9" s="27">
        <v>6.0</v>
      </c>
      <c r="B9" s="25" t="s">
        <v>179</v>
      </c>
      <c r="C9" s="25" t="s">
        <v>174</v>
      </c>
      <c r="D9" s="26" t="s">
        <v>55</v>
      </c>
      <c r="E9" s="26" t="s">
        <v>181</v>
      </c>
      <c r="F9" s="27" t="s">
        <v>14</v>
      </c>
      <c r="G9" s="33" t="s">
        <v>9</v>
      </c>
      <c r="H9" s="33" t="s">
        <v>9</v>
      </c>
      <c r="I9" s="33" t="s">
        <v>9</v>
      </c>
      <c r="J9" s="29">
        <v>0.0</v>
      </c>
      <c r="K9" s="33" t="s">
        <v>9</v>
      </c>
      <c r="L9" s="33" t="s">
        <v>9</v>
      </c>
      <c r="M9" s="34" t="s">
        <v>9</v>
      </c>
      <c r="N9" s="34" t="s">
        <v>9</v>
      </c>
      <c r="O9" s="34" t="s">
        <v>9</v>
      </c>
      <c r="P9" s="29">
        <v>0.0</v>
      </c>
      <c r="Q9" s="34" t="s">
        <v>9</v>
      </c>
      <c r="R9" s="34" t="s">
        <v>9</v>
      </c>
      <c r="S9" s="34" t="s">
        <v>9</v>
      </c>
      <c r="T9" s="34" t="s">
        <v>9</v>
      </c>
      <c r="U9" s="34" t="s">
        <v>9</v>
      </c>
      <c r="V9" s="34" t="s">
        <v>9</v>
      </c>
      <c r="W9" s="29">
        <v>0.0</v>
      </c>
      <c r="X9" s="34" t="s">
        <v>9</v>
      </c>
      <c r="Y9" s="34" t="s">
        <v>9</v>
      </c>
      <c r="Z9" s="34" t="s">
        <v>9</v>
      </c>
      <c r="AA9" s="34" t="s">
        <v>9</v>
      </c>
      <c r="AB9" s="34" t="s">
        <v>9</v>
      </c>
      <c r="AC9" s="34" t="s">
        <v>9</v>
      </c>
      <c r="AD9" s="29">
        <v>0.0</v>
      </c>
      <c r="AE9" s="34" t="s">
        <v>9</v>
      </c>
      <c r="AF9" s="34" t="s">
        <v>9</v>
      </c>
      <c r="AG9" s="34" t="s">
        <v>9</v>
      </c>
      <c r="AH9" s="34" t="s">
        <v>9</v>
      </c>
      <c r="AI9" s="34" t="s">
        <v>9</v>
      </c>
      <c r="AJ9" s="34" t="s">
        <v>9</v>
      </c>
      <c r="AK9" s="34" t="s">
        <v>9</v>
      </c>
      <c r="AL9" s="29">
        <v>0.0</v>
      </c>
      <c r="AM9" s="34" t="s">
        <v>9</v>
      </c>
      <c r="AN9" s="34" t="s">
        <v>9</v>
      </c>
      <c r="AO9" s="34" t="s">
        <v>9</v>
      </c>
      <c r="AP9" s="34" t="s">
        <v>9</v>
      </c>
      <c r="AQ9" s="34" t="s">
        <v>9</v>
      </c>
      <c r="AR9" s="29">
        <v>0.0</v>
      </c>
      <c r="AS9" s="34" t="s">
        <v>9</v>
      </c>
      <c r="AT9" s="34" t="s">
        <v>9</v>
      </c>
      <c r="AU9" s="34" t="s">
        <v>9</v>
      </c>
      <c r="AV9" s="34" t="s">
        <v>9</v>
      </c>
      <c r="AW9" s="34" t="s">
        <v>9</v>
      </c>
      <c r="AX9" s="8"/>
      <c r="AY9" s="37">
        <f t="shared" si="4"/>
        <v>20</v>
      </c>
      <c r="AZ9" s="37">
        <f t="shared" si="5"/>
        <v>6</v>
      </c>
      <c r="BA9" s="37">
        <f t="shared" ref="BA9:BE9" si="10">COUNTIF($G9:$AC9,BA$1)</f>
        <v>0</v>
      </c>
      <c r="BB9" s="37">
        <f t="shared" si="10"/>
        <v>0</v>
      </c>
      <c r="BC9" s="37">
        <f t="shared" si="10"/>
        <v>0</v>
      </c>
      <c r="BD9" s="37">
        <f t="shared" si="10"/>
        <v>20</v>
      </c>
      <c r="BE9" s="37">
        <f t="shared" si="10"/>
        <v>0</v>
      </c>
    </row>
    <row r="10">
      <c r="A10" s="27">
        <v>7.0</v>
      </c>
      <c r="B10" s="25" t="s">
        <v>179</v>
      </c>
      <c r="C10" s="25" t="s">
        <v>179</v>
      </c>
      <c r="D10" s="26" t="s">
        <v>56</v>
      </c>
      <c r="E10" s="26" t="s">
        <v>182</v>
      </c>
      <c r="F10" s="27" t="s">
        <v>14</v>
      </c>
      <c r="G10" s="33" t="s">
        <v>9</v>
      </c>
      <c r="H10" s="33" t="s">
        <v>9</v>
      </c>
      <c r="I10" s="29">
        <v>0.0</v>
      </c>
      <c r="J10" s="33" t="s">
        <v>9</v>
      </c>
      <c r="K10" s="33" t="s">
        <v>9</v>
      </c>
      <c r="L10" s="33" t="s">
        <v>9</v>
      </c>
      <c r="M10" s="34" t="s">
        <v>9</v>
      </c>
      <c r="N10" s="34" t="s">
        <v>9</v>
      </c>
      <c r="O10" s="34" t="s">
        <v>9</v>
      </c>
      <c r="P10" s="29">
        <v>0.0</v>
      </c>
      <c r="Q10" s="34" t="s">
        <v>9</v>
      </c>
      <c r="R10" s="34" t="s">
        <v>9</v>
      </c>
      <c r="S10" s="34" t="s">
        <v>9</v>
      </c>
      <c r="T10" s="34" t="s">
        <v>9</v>
      </c>
      <c r="U10" s="34" t="s">
        <v>9</v>
      </c>
      <c r="V10" s="34" t="s">
        <v>9</v>
      </c>
      <c r="W10" s="29">
        <v>0.0</v>
      </c>
      <c r="X10" s="34" t="s">
        <v>9</v>
      </c>
      <c r="Y10" s="34" t="s">
        <v>9</v>
      </c>
      <c r="Z10" s="34" t="s">
        <v>9</v>
      </c>
      <c r="AA10" s="34" t="s">
        <v>9</v>
      </c>
      <c r="AB10" s="34" t="s">
        <v>9</v>
      </c>
      <c r="AC10" s="34" t="s">
        <v>9</v>
      </c>
      <c r="AD10" s="34" t="s">
        <v>9</v>
      </c>
      <c r="AE10" s="29">
        <v>0.0</v>
      </c>
      <c r="AF10" s="34" t="s">
        <v>9</v>
      </c>
      <c r="AG10" s="34" t="s">
        <v>9</v>
      </c>
      <c r="AH10" s="34" t="s">
        <v>9</v>
      </c>
      <c r="AI10" s="34" t="s">
        <v>9</v>
      </c>
      <c r="AJ10" s="34" t="s">
        <v>9</v>
      </c>
      <c r="AK10" s="29">
        <v>0.0</v>
      </c>
      <c r="AL10" s="34" t="s">
        <v>9</v>
      </c>
      <c r="AM10" s="34" t="s">
        <v>9</v>
      </c>
      <c r="AN10" s="34" t="s">
        <v>9</v>
      </c>
      <c r="AO10" s="34" t="s">
        <v>9</v>
      </c>
      <c r="AP10" s="34" t="s">
        <v>9</v>
      </c>
      <c r="AQ10" s="34" t="s">
        <v>9</v>
      </c>
      <c r="AR10" s="29">
        <v>0.0</v>
      </c>
      <c r="AS10" s="34" t="s">
        <v>9</v>
      </c>
      <c r="AT10" s="34" t="s">
        <v>9</v>
      </c>
      <c r="AU10" s="34" t="s">
        <v>9</v>
      </c>
      <c r="AV10" s="34" t="s">
        <v>9</v>
      </c>
      <c r="AW10" s="34" t="s">
        <v>9</v>
      </c>
      <c r="AX10" s="8"/>
      <c r="AY10" s="37">
        <f t="shared" si="4"/>
        <v>20</v>
      </c>
      <c r="AZ10" s="37">
        <f t="shared" si="5"/>
        <v>6</v>
      </c>
      <c r="BA10" s="37">
        <f t="shared" ref="BA10:BE10" si="11">COUNTIF($G10:$AC10,BA$1)</f>
        <v>0</v>
      </c>
      <c r="BB10" s="37">
        <f t="shared" si="11"/>
        <v>0</v>
      </c>
      <c r="BC10" s="37">
        <f t="shared" si="11"/>
        <v>0</v>
      </c>
      <c r="BD10" s="37">
        <f t="shared" si="11"/>
        <v>20</v>
      </c>
      <c r="BE10" s="37">
        <f t="shared" si="11"/>
        <v>0</v>
      </c>
    </row>
    <row r="11">
      <c r="A11" s="27">
        <v>8.0</v>
      </c>
      <c r="B11" s="25" t="s">
        <v>184</v>
      </c>
      <c r="C11" s="25" t="s">
        <v>179</v>
      </c>
      <c r="D11" s="26" t="s">
        <v>61</v>
      </c>
      <c r="E11" s="26" t="s">
        <v>187</v>
      </c>
      <c r="F11" s="27" t="s">
        <v>14</v>
      </c>
      <c r="G11" s="33" t="s">
        <v>9</v>
      </c>
      <c r="H11" s="33" t="s">
        <v>9</v>
      </c>
      <c r="I11" s="29">
        <v>0.0</v>
      </c>
      <c r="J11" s="33" t="s">
        <v>9</v>
      </c>
      <c r="K11" s="33" t="s">
        <v>9</v>
      </c>
      <c r="L11" s="33" t="s">
        <v>9</v>
      </c>
      <c r="M11" s="34" t="s">
        <v>9</v>
      </c>
      <c r="N11" s="34" t="s">
        <v>9</v>
      </c>
      <c r="O11" s="34" t="s">
        <v>9</v>
      </c>
      <c r="P11" s="34" t="s">
        <v>9</v>
      </c>
      <c r="Q11" s="29">
        <v>0.0</v>
      </c>
      <c r="R11" s="34" t="s">
        <v>9</v>
      </c>
      <c r="S11" s="34" t="s">
        <v>9</v>
      </c>
      <c r="T11" s="34" t="s">
        <v>9</v>
      </c>
      <c r="U11" s="34" t="s">
        <v>9</v>
      </c>
      <c r="V11" s="34" t="s">
        <v>9</v>
      </c>
      <c r="W11" s="29">
        <v>0.0</v>
      </c>
      <c r="X11" s="34" t="s">
        <v>9</v>
      </c>
      <c r="Y11" s="34" t="s">
        <v>9</v>
      </c>
      <c r="Z11" s="34" t="s">
        <v>9</v>
      </c>
      <c r="AA11" s="34" t="s">
        <v>9</v>
      </c>
      <c r="AB11" s="34" t="s">
        <v>9</v>
      </c>
      <c r="AC11" s="34" t="s">
        <v>9</v>
      </c>
      <c r="AD11" s="34" t="s">
        <v>9</v>
      </c>
      <c r="AE11" s="29">
        <v>0.0</v>
      </c>
      <c r="AF11" s="34" t="s">
        <v>9</v>
      </c>
      <c r="AG11" s="34" t="s">
        <v>9</v>
      </c>
      <c r="AH11" s="34" t="s">
        <v>9</v>
      </c>
      <c r="AI11" s="34" t="s">
        <v>9</v>
      </c>
      <c r="AJ11" s="34" t="s">
        <v>9</v>
      </c>
      <c r="AK11" s="29">
        <v>0.0</v>
      </c>
      <c r="AL11" s="34" t="s">
        <v>9</v>
      </c>
      <c r="AM11" s="34" t="s">
        <v>9</v>
      </c>
      <c r="AN11" s="34" t="s">
        <v>9</v>
      </c>
      <c r="AO11" s="34" t="s">
        <v>9</v>
      </c>
      <c r="AP11" s="34" t="s">
        <v>9</v>
      </c>
      <c r="AQ11" s="34" t="s">
        <v>9</v>
      </c>
      <c r="AR11" s="34" t="s">
        <v>9</v>
      </c>
      <c r="AS11" s="29">
        <v>0.0</v>
      </c>
      <c r="AT11" s="34" t="s">
        <v>9</v>
      </c>
      <c r="AU11" s="34" t="s">
        <v>9</v>
      </c>
      <c r="AV11" s="34" t="s">
        <v>9</v>
      </c>
      <c r="AW11" s="34" t="s">
        <v>9</v>
      </c>
      <c r="AX11" s="8"/>
      <c r="AY11" s="37">
        <f t="shared" si="4"/>
        <v>20</v>
      </c>
      <c r="AZ11" s="37">
        <f t="shared" si="5"/>
        <v>6</v>
      </c>
      <c r="BA11" s="37">
        <f t="shared" ref="BA11:BE11" si="12">COUNTIF($G11:$AC11,BA$1)</f>
        <v>0</v>
      </c>
      <c r="BB11" s="37">
        <f t="shared" si="12"/>
        <v>0</v>
      </c>
      <c r="BC11" s="37">
        <f t="shared" si="12"/>
        <v>0</v>
      </c>
      <c r="BD11" s="37">
        <f t="shared" si="12"/>
        <v>20</v>
      </c>
      <c r="BE11" s="37">
        <f t="shared" si="12"/>
        <v>0</v>
      </c>
    </row>
    <row r="12">
      <c r="A12" s="27">
        <v>9.0</v>
      </c>
      <c r="B12" s="25" t="s">
        <v>184</v>
      </c>
      <c r="C12" s="25" t="s">
        <v>179</v>
      </c>
      <c r="D12" s="26" t="s">
        <v>43</v>
      </c>
      <c r="E12" s="123" t="s">
        <v>188</v>
      </c>
      <c r="F12" s="27" t="s">
        <v>14</v>
      </c>
      <c r="G12" s="33" t="s">
        <v>9</v>
      </c>
      <c r="H12" s="33" t="s">
        <v>9</v>
      </c>
      <c r="I12" s="33" t="s">
        <v>9</v>
      </c>
      <c r="J12" s="29">
        <v>0.0</v>
      </c>
      <c r="K12" s="33" t="s">
        <v>9</v>
      </c>
      <c r="L12" s="33" t="s">
        <v>9</v>
      </c>
      <c r="M12" s="34" t="s">
        <v>9</v>
      </c>
      <c r="N12" s="34" t="s">
        <v>9</v>
      </c>
      <c r="O12" s="34" t="s">
        <v>9</v>
      </c>
      <c r="P12" s="34" t="s">
        <v>9</v>
      </c>
      <c r="Q12" s="29">
        <v>0.0</v>
      </c>
      <c r="R12" s="34" t="s">
        <v>9</v>
      </c>
      <c r="S12" s="34" t="s">
        <v>9</v>
      </c>
      <c r="T12" s="34" t="s">
        <v>9</v>
      </c>
      <c r="U12" s="34" t="s">
        <v>9</v>
      </c>
      <c r="V12" s="34" t="s">
        <v>9</v>
      </c>
      <c r="W12" s="29">
        <v>0.0</v>
      </c>
      <c r="X12" s="34" t="s">
        <v>9</v>
      </c>
      <c r="Y12" s="34" t="s">
        <v>9</v>
      </c>
      <c r="Z12" s="34" t="s">
        <v>9</v>
      </c>
      <c r="AA12" s="34" t="s">
        <v>9</v>
      </c>
      <c r="AB12" s="34" t="s">
        <v>9</v>
      </c>
      <c r="AC12" s="34" t="s">
        <v>9</v>
      </c>
      <c r="AD12" s="34" t="s">
        <v>9</v>
      </c>
      <c r="AE12" s="29">
        <v>0.0</v>
      </c>
      <c r="AF12" s="34" t="s">
        <v>9</v>
      </c>
      <c r="AG12" s="34" t="s">
        <v>9</v>
      </c>
      <c r="AH12" s="34" t="s">
        <v>9</v>
      </c>
      <c r="AI12" s="34" t="s">
        <v>9</v>
      </c>
      <c r="AJ12" s="34" t="s">
        <v>9</v>
      </c>
      <c r="AK12" s="29">
        <v>0.0</v>
      </c>
      <c r="AL12" s="34" t="s">
        <v>9</v>
      </c>
      <c r="AM12" s="34" t="s">
        <v>9</v>
      </c>
      <c r="AN12" s="34" t="s">
        <v>9</v>
      </c>
      <c r="AO12" s="34" t="s">
        <v>9</v>
      </c>
      <c r="AP12" s="34" t="s">
        <v>9</v>
      </c>
      <c r="AQ12" s="34" t="s">
        <v>9</v>
      </c>
      <c r="AR12" s="34" t="s">
        <v>9</v>
      </c>
      <c r="AS12" s="29">
        <v>0.0</v>
      </c>
      <c r="AT12" s="34" t="s">
        <v>9</v>
      </c>
      <c r="AU12" s="34" t="s">
        <v>9</v>
      </c>
      <c r="AV12" s="34" t="s">
        <v>9</v>
      </c>
      <c r="AW12" s="34" t="s">
        <v>9</v>
      </c>
      <c r="AX12" s="8"/>
      <c r="AY12" s="37">
        <f t="shared" si="4"/>
        <v>20</v>
      </c>
      <c r="AZ12" s="37">
        <f t="shared" si="5"/>
        <v>6</v>
      </c>
      <c r="BA12" s="37">
        <f t="shared" ref="BA12:BE12" si="13">COUNTIF($G12:$AC12,BA$1)</f>
        <v>0</v>
      </c>
      <c r="BB12" s="37">
        <f t="shared" si="13"/>
        <v>0</v>
      </c>
      <c r="BC12" s="37">
        <f t="shared" si="13"/>
        <v>0</v>
      </c>
      <c r="BD12" s="37">
        <f t="shared" si="13"/>
        <v>20</v>
      </c>
      <c r="BE12" s="37">
        <f t="shared" si="13"/>
        <v>0</v>
      </c>
    </row>
    <row r="13">
      <c r="A13" s="27">
        <v>10.0</v>
      </c>
      <c r="B13" s="25" t="s">
        <v>184</v>
      </c>
      <c r="C13" s="25" t="s">
        <v>179</v>
      </c>
      <c r="D13" s="26" t="s">
        <v>58</v>
      </c>
      <c r="E13" s="26" t="s">
        <v>189</v>
      </c>
      <c r="F13" s="27" t="s">
        <v>14</v>
      </c>
      <c r="G13" s="33" t="s">
        <v>9</v>
      </c>
      <c r="H13" s="33" t="s">
        <v>9</v>
      </c>
      <c r="I13" s="33" t="s">
        <v>9</v>
      </c>
      <c r="J13" s="29">
        <v>0.0</v>
      </c>
      <c r="K13" s="33" t="s">
        <v>9</v>
      </c>
      <c r="L13" s="33" t="s">
        <v>9</v>
      </c>
      <c r="M13" s="34" t="s">
        <v>9</v>
      </c>
      <c r="N13" s="34" t="s">
        <v>9</v>
      </c>
      <c r="O13" s="34" t="s">
        <v>9</v>
      </c>
      <c r="P13" s="34" t="s">
        <v>9</v>
      </c>
      <c r="Q13" s="29">
        <v>0.0</v>
      </c>
      <c r="R13" s="34" t="s">
        <v>9</v>
      </c>
      <c r="S13" s="34" t="s">
        <v>9</v>
      </c>
      <c r="T13" s="34" t="s">
        <v>9</v>
      </c>
      <c r="U13" s="34" t="s">
        <v>9</v>
      </c>
      <c r="V13" s="34" t="s">
        <v>9</v>
      </c>
      <c r="W13" s="29">
        <v>0.0</v>
      </c>
      <c r="X13" s="34" t="s">
        <v>9</v>
      </c>
      <c r="Y13" s="34" t="s">
        <v>9</v>
      </c>
      <c r="Z13" s="34" t="s">
        <v>9</v>
      </c>
      <c r="AA13" s="34" t="s">
        <v>9</v>
      </c>
      <c r="AB13" s="34" t="s">
        <v>9</v>
      </c>
      <c r="AC13" s="34" t="s">
        <v>9</v>
      </c>
      <c r="AD13" s="34" t="s">
        <v>9</v>
      </c>
      <c r="AE13" s="29">
        <v>0.0</v>
      </c>
      <c r="AF13" s="34" t="s">
        <v>9</v>
      </c>
      <c r="AG13" s="34" t="s">
        <v>9</v>
      </c>
      <c r="AH13" s="34" t="s">
        <v>9</v>
      </c>
      <c r="AI13" s="34" t="s">
        <v>9</v>
      </c>
      <c r="AJ13" s="34" t="s">
        <v>9</v>
      </c>
      <c r="AK13" s="34" t="s">
        <v>9</v>
      </c>
      <c r="AL13" s="29">
        <v>0.0</v>
      </c>
      <c r="AM13" s="34" t="s">
        <v>9</v>
      </c>
      <c r="AN13" s="34" t="s">
        <v>9</v>
      </c>
      <c r="AO13" s="34" t="s">
        <v>9</v>
      </c>
      <c r="AP13" s="34" t="s">
        <v>9</v>
      </c>
      <c r="AQ13" s="34" t="s">
        <v>9</v>
      </c>
      <c r="AR13" s="34" t="s">
        <v>9</v>
      </c>
      <c r="AS13" s="29">
        <v>0.0</v>
      </c>
      <c r="AT13" s="34" t="s">
        <v>9</v>
      </c>
      <c r="AU13" s="34" t="s">
        <v>9</v>
      </c>
      <c r="AV13" s="34" t="s">
        <v>9</v>
      </c>
      <c r="AW13" s="34" t="s">
        <v>9</v>
      </c>
      <c r="AX13" s="8"/>
      <c r="AY13" s="37">
        <f t="shared" si="4"/>
        <v>20</v>
      </c>
      <c r="AZ13" s="37">
        <f t="shared" si="5"/>
        <v>6</v>
      </c>
      <c r="BA13" s="37">
        <f t="shared" ref="BA13:BE13" si="14">COUNTIF($G13:$AC13,BA$1)</f>
        <v>0</v>
      </c>
      <c r="BB13" s="37">
        <f t="shared" si="14"/>
        <v>0</v>
      </c>
      <c r="BC13" s="37">
        <f t="shared" si="14"/>
        <v>0</v>
      </c>
      <c r="BD13" s="37">
        <f t="shared" si="14"/>
        <v>20</v>
      </c>
      <c r="BE13" s="37">
        <f t="shared" si="14"/>
        <v>0</v>
      </c>
    </row>
    <row r="14">
      <c r="A14" s="27">
        <v>11.0</v>
      </c>
      <c r="B14" s="25" t="s">
        <v>205</v>
      </c>
      <c r="C14" s="25" t="s">
        <v>179</v>
      </c>
      <c r="D14" s="26" t="s">
        <v>22</v>
      </c>
      <c r="E14" s="26" t="s">
        <v>206</v>
      </c>
      <c r="F14" s="27" t="s">
        <v>14</v>
      </c>
      <c r="G14" s="33" t="s">
        <v>9</v>
      </c>
      <c r="H14" s="29">
        <v>0.0</v>
      </c>
      <c r="I14" s="33" t="s">
        <v>9</v>
      </c>
      <c r="J14" s="33" t="s">
        <v>9</v>
      </c>
      <c r="K14" s="33" t="s">
        <v>9</v>
      </c>
      <c r="L14" s="33" t="s">
        <v>9</v>
      </c>
      <c r="M14" s="34" t="s">
        <v>9</v>
      </c>
      <c r="N14" s="34" t="s">
        <v>9</v>
      </c>
      <c r="O14" s="29">
        <v>0.0</v>
      </c>
      <c r="P14" s="34" t="s">
        <v>9</v>
      </c>
      <c r="Q14" s="34" t="s">
        <v>9</v>
      </c>
      <c r="R14" s="34" t="s">
        <v>9</v>
      </c>
      <c r="S14" s="34" t="s">
        <v>9</v>
      </c>
      <c r="T14" s="34" t="s">
        <v>9</v>
      </c>
      <c r="U14" s="34" t="s">
        <v>9</v>
      </c>
      <c r="V14" s="34" t="s">
        <v>9</v>
      </c>
      <c r="W14" s="29">
        <v>0.0</v>
      </c>
      <c r="X14" s="34" t="s">
        <v>9</v>
      </c>
      <c r="Y14" s="34" t="s">
        <v>9</v>
      </c>
      <c r="Z14" s="34" t="s">
        <v>9</v>
      </c>
      <c r="AA14" s="34" t="s">
        <v>9</v>
      </c>
      <c r="AB14" s="34" t="s">
        <v>9</v>
      </c>
      <c r="AC14" s="34" t="s">
        <v>9</v>
      </c>
      <c r="AD14" s="34" t="s">
        <v>9</v>
      </c>
      <c r="AE14" s="29">
        <v>0.0</v>
      </c>
      <c r="AF14" s="34" t="s">
        <v>9</v>
      </c>
      <c r="AG14" s="34" t="s">
        <v>9</v>
      </c>
      <c r="AH14" s="34" t="s">
        <v>9</v>
      </c>
      <c r="AI14" s="34" t="s">
        <v>9</v>
      </c>
      <c r="AJ14" s="34" t="s">
        <v>9</v>
      </c>
      <c r="AK14" s="34" t="s">
        <v>9</v>
      </c>
      <c r="AL14" s="29">
        <v>0.0</v>
      </c>
      <c r="AM14" s="34" t="s">
        <v>9</v>
      </c>
      <c r="AN14" s="34" t="s">
        <v>9</v>
      </c>
      <c r="AO14" s="34" t="s">
        <v>9</v>
      </c>
      <c r="AP14" s="34" t="s">
        <v>9</v>
      </c>
      <c r="AQ14" s="34" t="s">
        <v>9</v>
      </c>
      <c r="AR14" s="34" t="s">
        <v>9</v>
      </c>
      <c r="AS14" s="29">
        <v>0.0</v>
      </c>
      <c r="AT14" s="34" t="s">
        <v>9</v>
      </c>
      <c r="AU14" s="34" t="s">
        <v>9</v>
      </c>
      <c r="AV14" s="34" t="s">
        <v>9</v>
      </c>
      <c r="AW14" s="34" t="s">
        <v>9</v>
      </c>
      <c r="AX14" s="8"/>
      <c r="AY14" s="37">
        <f t="shared" si="4"/>
        <v>20</v>
      </c>
      <c r="AZ14" s="37">
        <f t="shared" si="5"/>
        <v>6</v>
      </c>
      <c r="BA14" s="37">
        <f t="shared" ref="BA14:BE14" si="15">COUNTIF($G14:$AC14,BA$1)</f>
        <v>0</v>
      </c>
      <c r="BB14" s="37">
        <f t="shared" si="15"/>
        <v>0</v>
      </c>
      <c r="BC14" s="37">
        <f t="shared" si="15"/>
        <v>0</v>
      </c>
      <c r="BD14" s="37">
        <f t="shared" si="15"/>
        <v>20</v>
      </c>
      <c r="BE14" s="37">
        <f t="shared" si="15"/>
        <v>0</v>
      </c>
    </row>
    <row r="15">
      <c r="A15" s="27">
        <v>12.0</v>
      </c>
      <c r="B15" s="25" t="s">
        <v>210</v>
      </c>
      <c r="C15" s="25" t="s">
        <v>184</v>
      </c>
      <c r="D15" s="26" t="s">
        <v>18</v>
      </c>
      <c r="E15" s="26" t="s">
        <v>211</v>
      </c>
      <c r="F15" s="27" t="s">
        <v>14</v>
      </c>
      <c r="G15" s="33" t="s">
        <v>9</v>
      </c>
      <c r="H15" s="33" t="s">
        <v>9</v>
      </c>
      <c r="I15" s="29">
        <v>0.0</v>
      </c>
      <c r="J15" s="33" t="s">
        <v>9</v>
      </c>
      <c r="K15" s="33" t="s">
        <v>9</v>
      </c>
      <c r="L15" s="33" t="s">
        <v>9</v>
      </c>
      <c r="M15" s="34" t="s">
        <v>9</v>
      </c>
      <c r="N15" s="34" t="s">
        <v>9</v>
      </c>
      <c r="O15" s="34" t="s">
        <v>9</v>
      </c>
      <c r="P15" s="34" t="s">
        <v>9</v>
      </c>
      <c r="Q15" s="29">
        <v>0.0</v>
      </c>
      <c r="R15" s="34" t="s">
        <v>9</v>
      </c>
      <c r="S15" s="34" t="s">
        <v>9</v>
      </c>
      <c r="T15" s="34" t="s">
        <v>9</v>
      </c>
      <c r="U15" s="34" t="s">
        <v>9</v>
      </c>
      <c r="V15" s="34" t="s">
        <v>9</v>
      </c>
      <c r="W15" s="29">
        <v>0.0</v>
      </c>
      <c r="X15" s="34" t="s">
        <v>9</v>
      </c>
      <c r="Y15" s="34" t="s">
        <v>9</v>
      </c>
      <c r="Z15" s="34" t="s">
        <v>9</v>
      </c>
      <c r="AA15" s="34" t="s">
        <v>9</v>
      </c>
      <c r="AB15" s="34" t="s">
        <v>9</v>
      </c>
      <c r="AC15" s="34" t="s">
        <v>9</v>
      </c>
      <c r="AD15" s="29">
        <v>0.0</v>
      </c>
      <c r="AE15" s="34" t="s">
        <v>9</v>
      </c>
      <c r="AF15" s="34" t="s">
        <v>9</v>
      </c>
      <c r="AG15" s="34" t="s">
        <v>9</v>
      </c>
      <c r="AH15" s="34" t="s">
        <v>9</v>
      </c>
      <c r="AI15" s="34" t="s">
        <v>9</v>
      </c>
      <c r="AJ15" s="34" t="s">
        <v>9</v>
      </c>
      <c r="AK15" s="34" t="s">
        <v>9</v>
      </c>
      <c r="AL15" s="29">
        <v>0.0</v>
      </c>
      <c r="AM15" s="34" t="s">
        <v>9</v>
      </c>
      <c r="AN15" s="34" t="s">
        <v>9</v>
      </c>
      <c r="AO15" s="34" t="s">
        <v>9</v>
      </c>
      <c r="AP15" s="34" t="s">
        <v>9</v>
      </c>
      <c r="AQ15" s="34" t="s">
        <v>9</v>
      </c>
      <c r="AR15" s="34" t="s">
        <v>9</v>
      </c>
      <c r="AS15" s="29">
        <v>0.0</v>
      </c>
      <c r="AT15" s="34" t="s">
        <v>9</v>
      </c>
      <c r="AU15" s="34" t="s">
        <v>9</v>
      </c>
      <c r="AV15" s="34" t="s">
        <v>9</v>
      </c>
      <c r="AW15" s="34" t="s">
        <v>9</v>
      </c>
      <c r="AX15" s="8"/>
      <c r="AY15" s="37">
        <f t="shared" si="4"/>
        <v>20</v>
      </c>
      <c r="AZ15" s="37">
        <f t="shared" si="5"/>
        <v>6</v>
      </c>
      <c r="BA15" s="37">
        <f t="shared" ref="BA15:BE15" si="16">COUNTIF($G15:$AC15,BA$1)</f>
        <v>0</v>
      </c>
      <c r="BB15" s="37">
        <f t="shared" si="16"/>
        <v>0</v>
      </c>
      <c r="BC15" s="37">
        <f t="shared" si="16"/>
        <v>0</v>
      </c>
      <c r="BD15" s="37">
        <f t="shared" si="16"/>
        <v>20</v>
      </c>
      <c r="BE15" s="37">
        <f t="shared" si="16"/>
        <v>0</v>
      </c>
    </row>
    <row r="16">
      <c r="A16" s="27">
        <v>13.0</v>
      </c>
      <c r="B16" s="25" t="s">
        <v>210</v>
      </c>
      <c r="C16" s="25" t="s">
        <v>184</v>
      </c>
      <c r="D16" s="26" t="s">
        <v>30</v>
      </c>
      <c r="E16" s="26" t="s">
        <v>214</v>
      </c>
      <c r="F16" s="27" t="s">
        <v>14</v>
      </c>
      <c r="G16" s="33" t="s">
        <v>9</v>
      </c>
      <c r="H16" s="33" t="s">
        <v>9</v>
      </c>
      <c r="I16" s="29">
        <v>0.0</v>
      </c>
      <c r="J16" s="33" t="s">
        <v>9</v>
      </c>
      <c r="K16" s="33" t="s">
        <v>9</v>
      </c>
      <c r="L16" s="33" t="s">
        <v>9</v>
      </c>
      <c r="M16" s="34" t="s">
        <v>9</v>
      </c>
      <c r="N16" s="34" t="s">
        <v>9</v>
      </c>
      <c r="O16" s="34" t="s">
        <v>9</v>
      </c>
      <c r="P16" s="29">
        <v>0.0</v>
      </c>
      <c r="Q16" s="34" t="s">
        <v>9</v>
      </c>
      <c r="R16" s="34" t="s">
        <v>9</v>
      </c>
      <c r="S16" s="34" t="s">
        <v>9</v>
      </c>
      <c r="T16" s="34" t="s">
        <v>9</v>
      </c>
      <c r="U16" s="34" t="s">
        <v>9</v>
      </c>
      <c r="V16" s="34" t="s">
        <v>9</v>
      </c>
      <c r="W16" s="34" t="s">
        <v>9</v>
      </c>
      <c r="X16" s="29">
        <v>0.0</v>
      </c>
      <c r="Y16" s="34" t="s">
        <v>9</v>
      </c>
      <c r="Z16" s="34" t="s">
        <v>9</v>
      </c>
      <c r="AA16" s="34" t="s">
        <v>9</v>
      </c>
      <c r="AB16" s="34" t="s">
        <v>9</v>
      </c>
      <c r="AC16" s="34" t="s">
        <v>9</v>
      </c>
      <c r="AD16" s="34" t="s">
        <v>9</v>
      </c>
      <c r="AE16" s="29">
        <v>0.0</v>
      </c>
      <c r="AF16" s="34" t="s">
        <v>9</v>
      </c>
      <c r="AG16" s="34" t="s">
        <v>9</v>
      </c>
      <c r="AH16" s="34" t="s">
        <v>9</v>
      </c>
      <c r="AI16" s="34" t="s">
        <v>9</v>
      </c>
      <c r="AJ16" s="34" t="s">
        <v>9</v>
      </c>
      <c r="AK16" s="34" t="s">
        <v>9</v>
      </c>
      <c r="AL16" s="29">
        <v>0.0</v>
      </c>
      <c r="AM16" s="34" t="s">
        <v>9</v>
      </c>
      <c r="AN16" s="34" t="s">
        <v>9</v>
      </c>
      <c r="AO16" s="34" t="s">
        <v>9</v>
      </c>
      <c r="AP16" s="34" t="s">
        <v>9</v>
      </c>
      <c r="AQ16" s="34" t="s">
        <v>9</v>
      </c>
      <c r="AR16" s="29">
        <v>0.0</v>
      </c>
      <c r="AS16" s="34" t="s">
        <v>9</v>
      </c>
      <c r="AT16" s="34" t="s">
        <v>9</v>
      </c>
      <c r="AU16" s="34" t="s">
        <v>9</v>
      </c>
      <c r="AV16" s="34" t="s">
        <v>9</v>
      </c>
      <c r="AW16" s="34" t="s">
        <v>9</v>
      </c>
      <c r="AX16" s="8"/>
      <c r="AY16" s="37">
        <f t="shared" si="4"/>
        <v>20</v>
      </c>
      <c r="AZ16" s="37">
        <f t="shared" si="5"/>
        <v>6</v>
      </c>
      <c r="BA16" s="37">
        <f t="shared" ref="BA16:BE16" si="17">COUNTIF($G16:$AC16,BA$1)</f>
        <v>0</v>
      </c>
      <c r="BB16" s="37">
        <f t="shared" si="17"/>
        <v>0</v>
      </c>
      <c r="BC16" s="37">
        <f t="shared" si="17"/>
        <v>0</v>
      </c>
      <c r="BD16" s="37">
        <f t="shared" si="17"/>
        <v>20</v>
      </c>
      <c r="BE16" s="37">
        <f t="shared" si="17"/>
        <v>0</v>
      </c>
    </row>
    <row r="17">
      <c r="A17" s="27">
        <v>14.0</v>
      </c>
      <c r="B17" s="25" t="s">
        <v>215</v>
      </c>
      <c r="C17" s="25" t="s">
        <v>184</v>
      </c>
      <c r="D17" s="26" t="s">
        <v>33</v>
      </c>
      <c r="E17" s="26" t="s">
        <v>216</v>
      </c>
      <c r="F17" s="27" t="s">
        <v>14</v>
      </c>
      <c r="G17" s="33" t="s">
        <v>9</v>
      </c>
      <c r="H17" s="29">
        <v>0.0</v>
      </c>
      <c r="I17" s="33" t="s">
        <v>9</v>
      </c>
      <c r="J17" s="33" t="s">
        <v>9</v>
      </c>
      <c r="K17" s="33" t="s">
        <v>9</v>
      </c>
      <c r="L17" s="33" t="s">
        <v>9</v>
      </c>
      <c r="M17" s="34" t="s">
        <v>9</v>
      </c>
      <c r="N17" s="34" t="s">
        <v>9</v>
      </c>
      <c r="O17" s="34" t="s">
        <v>9</v>
      </c>
      <c r="P17" s="29">
        <v>0.0</v>
      </c>
      <c r="Q17" s="34" t="s">
        <v>9</v>
      </c>
      <c r="R17" s="34" t="s">
        <v>9</v>
      </c>
      <c r="S17" s="34" t="s">
        <v>9</v>
      </c>
      <c r="T17" s="34" t="s">
        <v>9</v>
      </c>
      <c r="U17" s="34" t="s">
        <v>9</v>
      </c>
      <c r="V17" s="34" t="s">
        <v>9</v>
      </c>
      <c r="W17" s="34" t="s">
        <v>9</v>
      </c>
      <c r="X17" s="29">
        <v>0.0</v>
      </c>
      <c r="Y17" s="34" t="s">
        <v>9</v>
      </c>
      <c r="Z17" s="34" t="s">
        <v>9</v>
      </c>
      <c r="AA17" s="34" t="s">
        <v>9</v>
      </c>
      <c r="AB17" s="34" t="s">
        <v>9</v>
      </c>
      <c r="AC17" s="34" t="s">
        <v>9</v>
      </c>
      <c r="AD17" s="34" t="s">
        <v>9</v>
      </c>
      <c r="AE17" s="29">
        <v>0.0</v>
      </c>
      <c r="AF17" s="34" t="s">
        <v>9</v>
      </c>
      <c r="AG17" s="34" t="s">
        <v>9</v>
      </c>
      <c r="AH17" s="34" t="s">
        <v>9</v>
      </c>
      <c r="AI17" s="34" t="s">
        <v>9</v>
      </c>
      <c r="AJ17" s="34" t="s">
        <v>9</v>
      </c>
      <c r="AK17" s="34" t="s">
        <v>9</v>
      </c>
      <c r="AL17" s="29">
        <v>0.0</v>
      </c>
      <c r="AM17" s="34" t="s">
        <v>9</v>
      </c>
      <c r="AN17" s="34" t="s">
        <v>9</v>
      </c>
      <c r="AO17" s="34" t="s">
        <v>9</v>
      </c>
      <c r="AP17" s="34" t="s">
        <v>9</v>
      </c>
      <c r="AQ17" s="34" t="s">
        <v>9</v>
      </c>
      <c r="AR17" s="34" t="s">
        <v>9</v>
      </c>
      <c r="AS17" s="29">
        <v>0.0</v>
      </c>
      <c r="AT17" s="34" t="s">
        <v>9</v>
      </c>
      <c r="AU17" s="34" t="s">
        <v>9</v>
      </c>
      <c r="AV17" s="34" t="s">
        <v>9</v>
      </c>
      <c r="AW17" s="34" t="s">
        <v>9</v>
      </c>
      <c r="AX17" s="8"/>
      <c r="AY17" s="37">
        <f t="shared" si="4"/>
        <v>20</v>
      </c>
      <c r="AZ17" s="37">
        <f t="shared" si="5"/>
        <v>6</v>
      </c>
      <c r="BA17" s="37">
        <f t="shared" ref="BA17:BE17" si="18">COUNTIF($G17:$AC17,BA$1)</f>
        <v>0</v>
      </c>
      <c r="BB17" s="37">
        <f t="shared" si="18"/>
        <v>0</v>
      </c>
      <c r="BC17" s="37">
        <f t="shared" si="18"/>
        <v>0</v>
      </c>
      <c r="BD17" s="37">
        <f t="shared" si="18"/>
        <v>20</v>
      </c>
      <c r="BE17" s="37">
        <f t="shared" si="18"/>
        <v>0</v>
      </c>
    </row>
    <row r="18">
      <c r="A18" s="27">
        <v>16.0</v>
      </c>
      <c r="B18" s="25" t="s">
        <v>215</v>
      </c>
      <c r="C18" s="25" t="s">
        <v>184</v>
      </c>
      <c r="D18" s="26" t="s">
        <v>36</v>
      </c>
      <c r="E18" s="123" t="s">
        <v>219</v>
      </c>
      <c r="F18" s="27" t="s">
        <v>14</v>
      </c>
      <c r="G18" s="33" t="s">
        <v>9</v>
      </c>
      <c r="H18" s="33" t="s">
        <v>9</v>
      </c>
      <c r="I18" s="29">
        <v>0.0</v>
      </c>
      <c r="J18" s="33" t="s">
        <v>9</v>
      </c>
      <c r="K18" s="33" t="s">
        <v>9</v>
      </c>
      <c r="L18" s="33" t="s">
        <v>9</v>
      </c>
      <c r="M18" s="34" t="s">
        <v>9</v>
      </c>
      <c r="N18" s="34" t="s">
        <v>9</v>
      </c>
      <c r="O18" s="29">
        <v>0.0</v>
      </c>
      <c r="P18" s="34" t="s">
        <v>9</v>
      </c>
      <c r="Q18" s="34" t="s">
        <v>9</v>
      </c>
      <c r="R18" s="34" t="s">
        <v>9</v>
      </c>
      <c r="S18" s="34" t="s">
        <v>9</v>
      </c>
      <c r="T18" s="34" t="s">
        <v>9</v>
      </c>
      <c r="U18" s="34" t="s">
        <v>9</v>
      </c>
      <c r="V18" s="29">
        <v>0.0</v>
      </c>
      <c r="W18" s="34" t="s">
        <v>9</v>
      </c>
      <c r="X18" s="34" t="s">
        <v>9</v>
      </c>
      <c r="Y18" s="34" t="s">
        <v>9</v>
      </c>
      <c r="Z18" s="34" t="s">
        <v>9</v>
      </c>
      <c r="AA18" s="34" t="s">
        <v>9</v>
      </c>
      <c r="AB18" s="34" t="s">
        <v>9</v>
      </c>
      <c r="AC18" s="29">
        <v>0.0</v>
      </c>
      <c r="AD18" s="34" t="s">
        <v>9</v>
      </c>
      <c r="AE18" s="34" t="s">
        <v>9</v>
      </c>
      <c r="AF18" s="34" t="s">
        <v>9</v>
      </c>
      <c r="AG18" s="34" t="s">
        <v>9</v>
      </c>
      <c r="AH18" s="34" t="s">
        <v>9</v>
      </c>
      <c r="AI18" s="34" t="s">
        <v>9</v>
      </c>
      <c r="AJ18" s="34" t="s">
        <v>9</v>
      </c>
      <c r="AK18" s="29">
        <v>0.0</v>
      </c>
      <c r="AL18" s="34" t="s">
        <v>9</v>
      </c>
      <c r="AM18" s="34" t="s">
        <v>9</v>
      </c>
      <c r="AN18" s="34" t="s">
        <v>9</v>
      </c>
      <c r="AO18" s="34" t="s">
        <v>9</v>
      </c>
      <c r="AP18" s="34" t="s">
        <v>9</v>
      </c>
      <c r="AQ18" s="34" t="s">
        <v>9</v>
      </c>
      <c r="AR18" s="34" t="s">
        <v>9</v>
      </c>
      <c r="AS18" s="29">
        <v>0.0</v>
      </c>
      <c r="AT18" s="34" t="s">
        <v>9</v>
      </c>
      <c r="AU18" s="34" t="s">
        <v>9</v>
      </c>
      <c r="AV18" s="34" t="s">
        <v>9</v>
      </c>
      <c r="AW18" s="34" t="s">
        <v>9</v>
      </c>
      <c r="AX18" s="8"/>
      <c r="AY18" s="37">
        <f t="shared" si="4"/>
        <v>19</v>
      </c>
      <c r="AZ18" s="37">
        <f t="shared" si="5"/>
        <v>6</v>
      </c>
      <c r="BA18" s="37">
        <f t="shared" ref="BA18:BE18" si="19">COUNTIF($G18:$AC18,BA$1)</f>
        <v>0</v>
      </c>
      <c r="BB18" s="37">
        <f t="shared" si="19"/>
        <v>0</v>
      </c>
      <c r="BC18" s="37">
        <f t="shared" si="19"/>
        <v>0</v>
      </c>
      <c r="BD18" s="37">
        <f t="shared" si="19"/>
        <v>19</v>
      </c>
      <c r="BE18" s="37">
        <f t="shared" si="19"/>
        <v>0</v>
      </c>
    </row>
    <row r="19">
      <c r="A19" s="27">
        <v>17.0</v>
      </c>
      <c r="B19" s="25" t="s">
        <v>220</v>
      </c>
      <c r="C19" s="25" t="s">
        <v>184</v>
      </c>
      <c r="D19" s="26" t="s">
        <v>39</v>
      </c>
      <c r="E19" s="123" t="s">
        <v>222</v>
      </c>
      <c r="F19" s="27" t="s">
        <v>14</v>
      </c>
      <c r="G19" s="33" t="s">
        <v>9</v>
      </c>
      <c r="H19" s="33" t="s">
        <v>9</v>
      </c>
      <c r="I19" s="29">
        <v>0.0</v>
      </c>
      <c r="J19" s="33" t="s">
        <v>9</v>
      </c>
      <c r="K19" s="33" t="s">
        <v>9</v>
      </c>
      <c r="L19" s="33" t="s">
        <v>9</v>
      </c>
      <c r="M19" s="34" t="s">
        <v>9</v>
      </c>
      <c r="N19" s="34" t="s">
        <v>9</v>
      </c>
      <c r="O19" s="29">
        <v>0.0</v>
      </c>
      <c r="P19" s="34" t="s">
        <v>9</v>
      </c>
      <c r="Q19" s="34" t="s">
        <v>9</v>
      </c>
      <c r="R19" s="34" t="s">
        <v>9</v>
      </c>
      <c r="S19" s="34" t="s">
        <v>9</v>
      </c>
      <c r="T19" s="34" t="s">
        <v>9</v>
      </c>
      <c r="U19" s="34" t="s">
        <v>9</v>
      </c>
      <c r="V19" s="29">
        <v>0.0</v>
      </c>
      <c r="W19" s="34" t="s">
        <v>9</v>
      </c>
      <c r="X19" s="34" t="s">
        <v>9</v>
      </c>
      <c r="Y19" s="34" t="s">
        <v>9</v>
      </c>
      <c r="Z19" s="34" t="s">
        <v>9</v>
      </c>
      <c r="AA19" s="34" t="s">
        <v>9</v>
      </c>
      <c r="AB19" s="34" t="s">
        <v>9</v>
      </c>
      <c r="AC19" s="29">
        <v>0.0</v>
      </c>
      <c r="AD19" s="34" t="s">
        <v>9</v>
      </c>
      <c r="AE19" s="34" t="s">
        <v>9</v>
      </c>
      <c r="AF19" s="34" t="s">
        <v>9</v>
      </c>
      <c r="AG19" s="34" t="s">
        <v>9</v>
      </c>
      <c r="AH19" s="34" t="s">
        <v>9</v>
      </c>
      <c r="AI19" s="34" t="s">
        <v>9</v>
      </c>
      <c r="AJ19" s="34" t="s">
        <v>9</v>
      </c>
      <c r="AK19" s="29">
        <v>0.0</v>
      </c>
      <c r="AL19" s="34" t="s">
        <v>9</v>
      </c>
      <c r="AM19" s="34" t="s">
        <v>9</v>
      </c>
      <c r="AN19" s="34" t="s">
        <v>9</v>
      </c>
      <c r="AO19" s="34" t="s">
        <v>9</v>
      </c>
      <c r="AP19" s="34" t="s">
        <v>9</v>
      </c>
      <c r="AQ19" s="34" t="s">
        <v>9</v>
      </c>
      <c r="AR19" s="34" t="s">
        <v>9</v>
      </c>
      <c r="AS19" s="29">
        <v>0.0</v>
      </c>
      <c r="AT19" s="34" t="s">
        <v>9</v>
      </c>
      <c r="AU19" s="34" t="s">
        <v>9</v>
      </c>
      <c r="AV19" s="34" t="s">
        <v>9</v>
      </c>
      <c r="AW19" s="34" t="s">
        <v>9</v>
      </c>
      <c r="AX19" s="8"/>
      <c r="AY19" s="37">
        <f t="shared" si="4"/>
        <v>19</v>
      </c>
      <c r="AZ19" s="37">
        <f t="shared" si="5"/>
        <v>6</v>
      </c>
      <c r="BA19" s="37">
        <f t="shared" ref="BA19:BE19" si="20">COUNTIF($G19:$AC19,BA$1)</f>
        <v>0</v>
      </c>
      <c r="BB19" s="37">
        <f t="shared" si="20"/>
        <v>0</v>
      </c>
      <c r="BC19" s="37">
        <f t="shared" si="20"/>
        <v>0</v>
      </c>
      <c r="BD19" s="37">
        <f t="shared" si="20"/>
        <v>19</v>
      </c>
      <c r="BE19" s="37">
        <f t="shared" si="20"/>
        <v>0</v>
      </c>
    </row>
    <row r="20">
      <c r="A20" s="27">
        <v>18.0</v>
      </c>
      <c r="B20" s="25" t="s">
        <v>174</v>
      </c>
      <c r="C20" s="25" t="s">
        <v>190</v>
      </c>
      <c r="D20" s="26" t="s">
        <v>48</v>
      </c>
      <c r="E20" s="26" t="s">
        <v>175</v>
      </c>
      <c r="F20" s="27" t="s">
        <v>14</v>
      </c>
      <c r="G20" s="33" t="s">
        <v>9</v>
      </c>
      <c r="H20" s="33" t="s">
        <v>9</v>
      </c>
      <c r="I20" s="33" t="s">
        <v>9</v>
      </c>
      <c r="J20" s="29">
        <v>0.0</v>
      </c>
      <c r="K20" s="33" t="s">
        <v>9</v>
      </c>
      <c r="L20" s="33" t="s">
        <v>9</v>
      </c>
      <c r="M20" s="34" t="s">
        <v>9</v>
      </c>
      <c r="N20" s="34" t="s">
        <v>9</v>
      </c>
      <c r="O20" s="34" t="s">
        <v>9</v>
      </c>
      <c r="P20" s="29">
        <v>0.0</v>
      </c>
      <c r="Q20" s="34" t="s">
        <v>9</v>
      </c>
      <c r="R20" s="34" t="s">
        <v>9</v>
      </c>
      <c r="S20" s="34" t="s">
        <v>9</v>
      </c>
      <c r="T20" s="34" t="s">
        <v>9</v>
      </c>
      <c r="U20" s="34" t="s">
        <v>9</v>
      </c>
      <c r="V20" s="34" t="s">
        <v>9</v>
      </c>
      <c r="W20" s="34" t="s">
        <v>9</v>
      </c>
      <c r="X20" s="29">
        <v>0.0</v>
      </c>
      <c r="Y20" s="34" t="s">
        <v>9</v>
      </c>
      <c r="Z20" s="34" t="s">
        <v>9</v>
      </c>
      <c r="AA20" s="34" t="s">
        <v>9</v>
      </c>
      <c r="AB20" s="34" t="s">
        <v>9</v>
      </c>
      <c r="AC20" s="34" t="s">
        <v>9</v>
      </c>
      <c r="AD20" s="29">
        <v>0.0</v>
      </c>
      <c r="AE20" s="40" t="s">
        <v>6</v>
      </c>
      <c r="AF20" s="40" t="s">
        <v>6</v>
      </c>
      <c r="AG20" s="40" t="s">
        <v>6</v>
      </c>
      <c r="AH20" s="40" t="s">
        <v>6</v>
      </c>
      <c r="AI20" s="40" t="s">
        <v>6</v>
      </c>
      <c r="AJ20" s="40" t="s">
        <v>6</v>
      </c>
      <c r="AK20" s="29">
        <v>0.0</v>
      </c>
      <c r="AL20" s="40" t="s">
        <v>6</v>
      </c>
      <c r="AM20" s="40" t="s">
        <v>6</v>
      </c>
      <c r="AN20" s="40" t="s">
        <v>6</v>
      </c>
      <c r="AO20" s="40" t="s">
        <v>6</v>
      </c>
      <c r="AP20" s="40" t="s">
        <v>6</v>
      </c>
      <c r="AQ20" s="40" t="s">
        <v>6</v>
      </c>
      <c r="AR20" s="29">
        <v>0.0</v>
      </c>
      <c r="AS20" s="40" t="s">
        <v>6</v>
      </c>
      <c r="AT20" s="40" t="s">
        <v>6</v>
      </c>
      <c r="AU20" s="40" t="s">
        <v>6</v>
      </c>
      <c r="AV20" s="40" t="s">
        <v>6</v>
      </c>
      <c r="AW20" s="40" t="s">
        <v>6</v>
      </c>
      <c r="AX20" s="8"/>
      <c r="AY20" s="37">
        <f t="shared" si="4"/>
        <v>20</v>
      </c>
      <c r="AZ20" s="37">
        <f t="shared" si="5"/>
        <v>6</v>
      </c>
      <c r="BA20" s="37">
        <f t="shared" ref="BA20:BE20" si="21">COUNTIF($G20:$AC20,BA$1)</f>
        <v>0</v>
      </c>
      <c r="BB20" s="37">
        <f t="shared" si="21"/>
        <v>0</v>
      </c>
      <c r="BC20" s="37">
        <f t="shared" si="21"/>
        <v>0</v>
      </c>
      <c r="BD20" s="37">
        <f t="shared" si="21"/>
        <v>20</v>
      </c>
      <c r="BE20" s="37">
        <f t="shared" si="21"/>
        <v>0</v>
      </c>
    </row>
    <row r="21">
      <c r="A21" s="27">
        <v>19.0</v>
      </c>
      <c r="B21" s="25" t="s">
        <v>190</v>
      </c>
      <c r="C21" s="25" t="s">
        <v>190</v>
      </c>
      <c r="D21" s="26" t="s">
        <v>65</v>
      </c>
      <c r="E21" s="26" t="s">
        <v>191</v>
      </c>
      <c r="F21" s="27" t="s">
        <v>14</v>
      </c>
      <c r="G21" s="28" t="s">
        <v>6</v>
      </c>
      <c r="H21" s="29">
        <v>0.0</v>
      </c>
      <c r="I21" s="28" t="s">
        <v>6</v>
      </c>
      <c r="J21" s="28" t="s">
        <v>6</v>
      </c>
      <c r="K21" s="28" t="s">
        <v>6</v>
      </c>
      <c r="L21" s="28" t="s">
        <v>6</v>
      </c>
      <c r="M21" s="40" t="s">
        <v>6</v>
      </c>
      <c r="N21" s="40" t="s">
        <v>6</v>
      </c>
      <c r="O21" s="40" t="s">
        <v>6</v>
      </c>
      <c r="P21" s="29">
        <v>0.0</v>
      </c>
      <c r="Q21" s="40" t="s">
        <v>6</v>
      </c>
      <c r="R21" s="40" t="s">
        <v>6</v>
      </c>
      <c r="S21" s="40" t="s">
        <v>6</v>
      </c>
      <c r="T21" s="40" t="s">
        <v>6</v>
      </c>
      <c r="U21" s="40" t="s">
        <v>6</v>
      </c>
      <c r="V21" s="29">
        <v>0.0</v>
      </c>
      <c r="W21" s="40" t="s">
        <v>6</v>
      </c>
      <c r="X21" s="40" t="s">
        <v>6</v>
      </c>
      <c r="Y21" s="40" t="s">
        <v>6</v>
      </c>
      <c r="Z21" s="40" t="s">
        <v>6</v>
      </c>
      <c r="AA21" s="40" t="s">
        <v>6</v>
      </c>
      <c r="AB21" s="40" t="s">
        <v>6</v>
      </c>
      <c r="AC21" s="29">
        <v>0.0</v>
      </c>
      <c r="AD21" s="40" t="s">
        <v>6</v>
      </c>
      <c r="AE21" s="40" t="s">
        <v>6</v>
      </c>
      <c r="AF21" s="40" t="s">
        <v>6</v>
      </c>
      <c r="AG21" s="40" t="s">
        <v>6</v>
      </c>
      <c r="AH21" s="40" t="s">
        <v>6</v>
      </c>
      <c r="AI21" s="40" t="s">
        <v>6</v>
      </c>
      <c r="AJ21" s="40" t="s">
        <v>6</v>
      </c>
      <c r="AK21" s="29">
        <v>0.0</v>
      </c>
      <c r="AL21" s="40" t="s">
        <v>6</v>
      </c>
      <c r="AM21" s="40" t="s">
        <v>6</v>
      </c>
      <c r="AN21" s="40" t="s">
        <v>6</v>
      </c>
      <c r="AO21" s="40" t="s">
        <v>6</v>
      </c>
      <c r="AP21" s="40" t="s">
        <v>6</v>
      </c>
      <c r="AQ21" s="40" t="s">
        <v>6</v>
      </c>
      <c r="AR21" s="29">
        <v>0.0</v>
      </c>
      <c r="AS21" s="40" t="s">
        <v>6</v>
      </c>
      <c r="AT21" s="40" t="s">
        <v>6</v>
      </c>
      <c r="AU21" s="40" t="s">
        <v>6</v>
      </c>
      <c r="AV21" s="40" t="s">
        <v>6</v>
      </c>
      <c r="AW21" s="40" t="s">
        <v>6</v>
      </c>
      <c r="AX21" s="8"/>
      <c r="AY21" s="37">
        <f t="shared" si="4"/>
        <v>19</v>
      </c>
      <c r="AZ21" s="37">
        <f t="shared" si="5"/>
        <v>6</v>
      </c>
      <c r="BA21" s="37">
        <f t="shared" ref="BA21:BE21" si="22">COUNTIF($G21:$AC21,BA$1)</f>
        <v>19</v>
      </c>
      <c r="BB21" s="37">
        <f t="shared" si="22"/>
        <v>0</v>
      </c>
      <c r="BC21" s="37">
        <f t="shared" si="22"/>
        <v>0</v>
      </c>
      <c r="BD21" s="37">
        <f t="shared" si="22"/>
        <v>0</v>
      </c>
      <c r="BE21" s="37">
        <f t="shared" si="22"/>
        <v>0</v>
      </c>
    </row>
    <row r="22">
      <c r="A22" s="27">
        <v>20.0</v>
      </c>
      <c r="B22" s="25" t="s">
        <v>174</v>
      </c>
      <c r="C22" s="25" t="s">
        <v>190</v>
      </c>
      <c r="D22" s="26" t="s">
        <v>49</v>
      </c>
      <c r="E22" s="26" t="s">
        <v>176</v>
      </c>
      <c r="F22" s="27" t="s">
        <v>14</v>
      </c>
      <c r="G22" s="33" t="s">
        <v>9</v>
      </c>
      <c r="H22" s="33" t="s">
        <v>9</v>
      </c>
      <c r="I22" s="33" t="s">
        <v>9</v>
      </c>
      <c r="J22" s="29">
        <v>0.0</v>
      </c>
      <c r="K22" s="33" t="s">
        <v>9</v>
      </c>
      <c r="L22" s="33" t="s">
        <v>9</v>
      </c>
      <c r="M22" s="34" t="s">
        <v>9</v>
      </c>
      <c r="N22" s="34" t="s">
        <v>9</v>
      </c>
      <c r="O22" s="34" t="s">
        <v>9</v>
      </c>
      <c r="P22" s="29">
        <v>0.0</v>
      </c>
      <c r="Q22" s="34" t="s">
        <v>9</v>
      </c>
      <c r="R22" s="34" t="s">
        <v>9</v>
      </c>
      <c r="S22" s="34" t="s">
        <v>9</v>
      </c>
      <c r="T22" s="34" t="s">
        <v>9</v>
      </c>
      <c r="U22" s="34" t="s">
        <v>9</v>
      </c>
      <c r="V22" s="34" t="s">
        <v>9</v>
      </c>
      <c r="W22" s="34" t="s">
        <v>9</v>
      </c>
      <c r="X22" s="29">
        <v>0.0</v>
      </c>
      <c r="Y22" s="34" t="s">
        <v>9</v>
      </c>
      <c r="Z22" s="34" t="s">
        <v>9</v>
      </c>
      <c r="AA22" s="34" t="s">
        <v>9</v>
      </c>
      <c r="AB22" s="34" t="s">
        <v>9</v>
      </c>
      <c r="AC22" s="34" t="s">
        <v>9</v>
      </c>
      <c r="AD22" s="29">
        <v>0.0</v>
      </c>
      <c r="AE22" s="40" t="s">
        <v>6</v>
      </c>
      <c r="AF22" s="40" t="s">
        <v>6</v>
      </c>
      <c r="AG22" s="40" t="s">
        <v>6</v>
      </c>
      <c r="AH22" s="40" t="s">
        <v>6</v>
      </c>
      <c r="AI22" s="40" t="s">
        <v>6</v>
      </c>
      <c r="AJ22" s="40" t="s">
        <v>6</v>
      </c>
      <c r="AK22" s="29">
        <v>0.0</v>
      </c>
      <c r="AL22" s="40" t="s">
        <v>6</v>
      </c>
      <c r="AM22" s="40" t="s">
        <v>6</v>
      </c>
      <c r="AN22" s="40" t="s">
        <v>6</v>
      </c>
      <c r="AO22" s="40" t="s">
        <v>6</v>
      </c>
      <c r="AP22" s="40" t="s">
        <v>6</v>
      </c>
      <c r="AQ22" s="40" t="s">
        <v>6</v>
      </c>
      <c r="AR22" s="29">
        <v>0.0</v>
      </c>
      <c r="AS22" s="40" t="s">
        <v>6</v>
      </c>
      <c r="AT22" s="40" t="s">
        <v>6</v>
      </c>
      <c r="AU22" s="40" t="s">
        <v>6</v>
      </c>
      <c r="AV22" s="40" t="s">
        <v>6</v>
      </c>
      <c r="AW22" s="40" t="s">
        <v>6</v>
      </c>
      <c r="AX22" s="8"/>
      <c r="AY22" s="37">
        <f t="shared" si="4"/>
        <v>20</v>
      </c>
      <c r="AZ22" s="37">
        <f t="shared" si="5"/>
        <v>6</v>
      </c>
      <c r="BA22" s="37">
        <f t="shared" ref="BA22:BE22" si="23">COUNTIF($G22:$AC22,BA$1)</f>
        <v>0</v>
      </c>
      <c r="BB22" s="37">
        <f t="shared" si="23"/>
        <v>0</v>
      </c>
      <c r="BC22" s="37">
        <f t="shared" si="23"/>
        <v>0</v>
      </c>
      <c r="BD22" s="37">
        <f t="shared" si="23"/>
        <v>20</v>
      </c>
      <c r="BE22" s="37">
        <f t="shared" si="23"/>
        <v>0</v>
      </c>
    </row>
    <row r="23">
      <c r="A23" s="27">
        <v>21.0</v>
      </c>
      <c r="B23" s="25" t="s">
        <v>190</v>
      </c>
      <c r="C23" s="25" t="s">
        <v>190</v>
      </c>
      <c r="D23" s="26" t="s">
        <v>67</v>
      </c>
      <c r="E23" s="26" t="s">
        <v>193</v>
      </c>
      <c r="F23" s="27" t="s">
        <v>14</v>
      </c>
      <c r="G23" s="28" t="s">
        <v>6</v>
      </c>
      <c r="H23" s="29">
        <v>0.0</v>
      </c>
      <c r="I23" s="28" t="s">
        <v>6</v>
      </c>
      <c r="J23" s="28" t="s">
        <v>6</v>
      </c>
      <c r="K23" s="28" t="s">
        <v>6</v>
      </c>
      <c r="L23" s="28" t="s">
        <v>6</v>
      </c>
      <c r="M23" s="40" t="s">
        <v>6</v>
      </c>
      <c r="N23" s="40" t="s">
        <v>6</v>
      </c>
      <c r="O23" s="40" t="s">
        <v>6</v>
      </c>
      <c r="P23" s="29">
        <v>0.0</v>
      </c>
      <c r="Q23" s="40" t="s">
        <v>6</v>
      </c>
      <c r="R23" s="40" t="s">
        <v>6</v>
      </c>
      <c r="S23" s="40" t="s">
        <v>6</v>
      </c>
      <c r="T23" s="40" t="s">
        <v>6</v>
      </c>
      <c r="U23" s="40" t="s">
        <v>6</v>
      </c>
      <c r="V23" s="29">
        <v>0.0</v>
      </c>
      <c r="W23" s="40" t="s">
        <v>6</v>
      </c>
      <c r="X23" s="40" t="s">
        <v>6</v>
      </c>
      <c r="Y23" s="40" t="s">
        <v>6</v>
      </c>
      <c r="Z23" s="40" t="s">
        <v>6</v>
      </c>
      <c r="AA23" s="40" t="s">
        <v>6</v>
      </c>
      <c r="AB23" s="40" t="s">
        <v>6</v>
      </c>
      <c r="AC23" s="29">
        <v>0.0</v>
      </c>
      <c r="AD23" s="40" t="s">
        <v>6</v>
      </c>
      <c r="AE23" s="40" t="s">
        <v>6</v>
      </c>
      <c r="AF23" s="40" t="s">
        <v>6</v>
      </c>
      <c r="AG23" s="40" t="s">
        <v>6</v>
      </c>
      <c r="AH23" s="40" t="s">
        <v>6</v>
      </c>
      <c r="AI23" s="40" t="s">
        <v>6</v>
      </c>
      <c r="AJ23" s="29">
        <v>0.0</v>
      </c>
      <c r="AK23" s="40" t="s">
        <v>6</v>
      </c>
      <c r="AL23" s="40" t="s">
        <v>6</v>
      </c>
      <c r="AM23" s="40" t="s">
        <v>6</v>
      </c>
      <c r="AN23" s="40" t="s">
        <v>6</v>
      </c>
      <c r="AO23" s="40" t="s">
        <v>6</v>
      </c>
      <c r="AP23" s="40" t="s">
        <v>6</v>
      </c>
      <c r="AQ23" s="29">
        <v>0.0</v>
      </c>
      <c r="AR23" s="40" t="s">
        <v>6</v>
      </c>
      <c r="AS23" s="40" t="s">
        <v>6</v>
      </c>
      <c r="AT23" s="40" t="s">
        <v>6</v>
      </c>
      <c r="AU23" s="40" t="s">
        <v>6</v>
      </c>
      <c r="AV23" s="40" t="s">
        <v>6</v>
      </c>
      <c r="AW23" s="40" t="s">
        <v>6</v>
      </c>
      <c r="AX23" s="8"/>
      <c r="AY23" s="37">
        <f t="shared" si="4"/>
        <v>19</v>
      </c>
      <c r="AZ23" s="37">
        <f t="shared" si="5"/>
        <v>6</v>
      </c>
      <c r="BA23" s="37">
        <f t="shared" ref="BA23:BE23" si="24">COUNTIF($G23:$AC23,BA$1)</f>
        <v>19</v>
      </c>
      <c r="BB23" s="37">
        <f t="shared" si="24"/>
        <v>0</v>
      </c>
      <c r="BC23" s="37">
        <f t="shared" si="24"/>
        <v>0</v>
      </c>
      <c r="BD23" s="37">
        <f t="shared" si="24"/>
        <v>0</v>
      </c>
      <c r="BE23" s="37">
        <f t="shared" si="24"/>
        <v>0</v>
      </c>
    </row>
    <row r="24">
      <c r="A24" s="27">
        <v>22.0</v>
      </c>
      <c r="B24" s="25" t="s">
        <v>190</v>
      </c>
      <c r="C24" s="25" t="s">
        <v>190</v>
      </c>
      <c r="D24" s="26" t="s">
        <v>31</v>
      </c>
      <c r="E24" s="26" t="s">
        <v>194</v>
      </c>
      <c r="F24" s="27" t="s">
        <v>14</v>
      </c>
      <c r="G24" s="28" t="s">
        <v>6</v>
      </c>
      <c r="H24" s="29">
        <v>0.0</v>
      </c>
      <c r="I24" s="28" t="s">
        <v>6</v>
      </c>
      <c r="J24" s="28" t="s">
        <v>6</v>
      </c>
      <c r="K24" s="28" t="s">
        <v>6</v>
      </c>
      <c r="L24" s="28" t="s">
        <v>6</v>
      </c>
      <c r="M24" s="40" t="s">
        <v>6</v>
      </c>
      <c r="N24" s="40" t="s">
        <v>6</v>
      </c>
      <c r="O24" s="29">
        <v>0.0</v>
      </c>
      <c r="P24" s="40" t="s">
        <v>6</v>
      </c>
      <c r="Q24" s="40" t="s">
        <v>6</v>
      </c>
      <c r="R24" s="40" t="s">
        <v>6</v>
      </c>
      <c r="S24" s="40" t="s">
        <v>6</v>
      </c>
      <c r="T24" s="40" t="s">
        <v>6</v>
      </c>
      <c r="U24" s="40" t="s">
        <v>6</v>
      </c>
      <c r="V24" s="29">
        <v>0.0</v>
      </c>
      <c r="W24" s="40" t="s">
        <v>6</v>
      </c>
      <c r="X24" s="40" t="s">
        <v>6</v>
      </c>
      <c r="Y24" s="40" t="s">
        <v>6</v>
      </c>
      <c r="Z24" s="40" t="s">
        <v>6</v>
      </c>
      <c r="AA24" s="40" t="s">
        <v>6</v>
      </c>
      <c r="AB24" s="40" t="s">
        <v>6</v>
      </c>
      <c r="AC24" s="29">
        <v>0.0</v>
      </c>
      <c r="AD24" s="40" t="s">
        <v>6</v>
      </c>
      <c r="AE24" s="40" t="s">
        <v>6</v>
      </c>
      <c r="AF24" s="40" t="s">
        <v>6</v>
      </c>
      <c r="AG24" s="40" t="s">
        <v>6</v>
      </c>
      <c r="AH24" s="40" t="s">
        <v>6</v>
      </c>
      <c r="AI24" s="40" t="s">
        <v>6</v>
      </c>
      <c r="AJ24" s="29">
        <v>0.0</v>
      </c>
      <c r="AK24" s="40" t="s">
        <v>6</v>
      </c>
      <c r="AL24" s="40" t="s">
        <v>6</v>
      </c>
      <c r="AM24" s="40" t="s">
        <v>6</v>
      </c>
      <c r="AN24" s="40" t="s">
        <v>6</v>
      </c>
      <c r="AO24" s="40" t="s">
        <v>6</v>
      </c>
      <c r="AP24" s="40" t="s">
        <v>6</v>
      </c>
      <c r="AQ24" s="40" t="s">
        <v>6</v>
      </c>
      <c r="AR24" s="29">
        <v>0.0</v>
      </c>
      <c r="AS24" s="40" t="s">
        <v>6</v>
      </c>
      <c r="AT24" s="40" t="s">
        <v>6</v>
      </c>
      <c r="AU24" s="40" t="s">
        <v>6</v>
      </c>
      <c r="AV24" s="40" t="s">
        <v>6</v>
      </c>
      <c r="AW24" s="40" t="s">
        <v>6</v>
      </c>
      <c r="AX24" s="8"/>
      <c r="AY24" s="37">
        <f t="shared" si="4"/>
        <v>19</v>
      </c>
      <c r="AZ24" s="37">
        <f t="shared" si="5"/>
        <v>6</v>
      </c>
      <c r="BA24" s="37">
        <f t="shared" ref="BA24:BE24" si="25">COUNTIF($G24:$AC24,BA$1)</f>
        <v>19</v>
      </c>
      <c r="BB24" s="37">
        <f t="shared" si="25"/>
        <v>0</v>
      </c>
      <c r="BC24" s="37">
        <f t="shared" si="25"/>
        <v>0</v>
      </c>
      <c r="BD24" s="37">
        <f t="shared" si="25"/>
        <v>0</v>
      </c>
      <c r="BE24" s="37">
        <f t="shared" si="25"/>
        <v>0</v>
      </c>
    </row>
    <row r="25">
      <c r="A25" s="27">
        <v>23.0</v>
      </c>
      <c r="B25" s="25" t="s">
        <v>215</v>
      </c>
      <c r="C25" s="25" t="s">
        <v>190</v>
      </c>
      <c r="D25" s="26" t="s">
        <v>35</v>
      </c>
      <c r="E25" s="26" t="s">
        <v>218</v>
      </c>
      <c r="F25" s="27" t="s">
        <v>14</v>
      </c>
      <c r="G25" s="28" t="s">
        <v>6</v>
      </c>
      <c r="H25" s="29">
        <v>0.0</v>
      </c>
      <c r="I25" s="28" t="s">
        <v>6</v>
      </c>
      <c r="J25" s="28" t="s">
        <v>6</v>
      </c>
      <c r="K25" s="28" t="s">
        <v>6</v>
      </c>
      <c r="L25" s="28" t="s">
        <v>6</v>
      </c>
      <c r="M25" s="40" t="s">
        <v>6</v>
      </c>
      <c r="N25" s="40" t="s">
        <v>6</v>
      </c>
      <c r="O25" s="29">
        <v>0.0</v>
      </c>
      <c r="P25" s="40" t="s">
        <v>6</v>
      </c>
      <c r="Q25" s="40" t="s">
        <v>6</v>
      </c>
      <c r="R25" s="40" t="s">
        <v>6</v>
      </c>
      <c r="S25" s="40" t="s">
        <v>6</v>
      </c>
      <c r="T25" s="40" t="s">
        <v>6</v>
      </c>
      <c r="U25" s="40" t="s">
        <v>6</v>
      </c>
      <c r="V25" s="40" t="s">
        <v>6</v>
      </c>
      <c r="W25" s="29">
        <v>0.0</v>
      </c>
      <c r="X25" s="40" t="s">
        <v>6</v>
      </c>
      <c r="Y25" s="40" t="s">
        <v>6</v>
      </c>
      <c r="Z25" s="40" t="s">
        <v>6</v>
      </c>
      <c r="AA25" s="40" t="s">
        <v>6</v>
      </c>
      <c r="AB25" s="40" t="s">
        <v>6</v>
      </c>
      <c r="AC25" s="40" t="s">
        <v>6</v>
      </c>
      <c r="AD25" s="29">
        <v>0.0</v>
      </c>
      <c r="AE25" s="40" t="s">
        <v>6</v>
      </c>
      <c r="AF25" s="40" t="s">
        <v>6</v>
      </c>
      <c r="AG25" s="40" t="s">
        <v>6</v>
      </c>
      <c r="AH25" s="40" t="s">
        <v>6</v>
      </c>
      <c r="AI25" s="40" t="s">
        <v>6</v>
      </c>
      <c r="AJ25" s="40" t="s">
        <v>6</v>
      </c>
      <c r="AK25" s="29">
        <v>0.0</v>
      </c>
      <c r="AL25" s="40" t="s">
        <v>6</v>
      </c>
      <c r="AM25" s="40" t="s">
        <v>6</v>
      </c>
      <c r="AN25" s="40" t="s">
        <v>6</v>
      </c>
      <c r="AO25" s="40" t="s">
        <v>6</v>
      </c>
      <c r="AP25" s="40" t="s">
        <v>6</v>
      </c>
      <c r="AQ25" s="40" t="s">
        <v>6</v>
      </c>
      <c r="AR25" s="29">
        <v>0.0</v>
      </c>
      <c r="AS25" s="40" t="s">
        <v>6</v>
      </c>
      <c r="AT25" s="40" t="s">
        <v>6</v>
      </c>
      <c r="AU25" s="40" t="s">
        <v>6</v>
      </c>
      <c r="AV25" s="40" t="s">
        <v>6</v>
      </c>
      <c r="AW25" s="40" t="s">
        <v>6</v>
      </c>
      <c r="AX25" s="8"/>
      <c r="AY25" s="37">
        <f t="shared" si="4"/>
        <v>20</v>
      </c>
      <c r="AZ25" s="37">
        <f t="shared" si="5"/>
        <v>6</v>
      </c>
      <c r="BA25" s="37">
        <f t="shared" ref="BA25:BE25" si="26">COUNTIF($G25:$AC25,BA$1)</f>
        <v>20</v>
      </c>
      <c r="BB25" s="37">
        <f t="shared" si="26"/>
        <v>0</v>
      </c>
      <c r="BC25" s="37">
        <f t="shared" si="26"/>
        <v>0</v>
      </c>
      <c r="BD25" s="37">
        <f t="shared" si="26"/>
        <v>0</v>
      </c>
      <c r="BE25" s="37">
        <f t="shared" si="26"/>
        <v>0</v>
      </c>
    </row>
    <row r="26">
      <c r="A26" s="27">
        <v>24.0</v>
      </c>
      <c r="B26" s="25" t="s">
        <v>195</v>
      </c>
      <c r="C26" s="25" t="s">
        <v>195</v>
      </c>
      <c r="D26" s="26" t="s">
        <v>69</v>
      </c>
      <c r="E26" s="26" t="s">
        <v>196</v>
      </c>
      <c r="F26" s="27" t="s">
        <v>14</v>
      </c>
      <c r="G26" s="28" t="s">
        <v>6</v>
      </c>
      <c r="H26" s="28" t="s">
        <v>6</v>
      </c>
      <c r="I26" s="29">
        <v>0.0</v>
      </c>
      <c r="J26" s="28" t="s">
        <v>6</v>
      </c>
      <c r="K26" s="28" t="s">
        <v>6</v>
      </c>
      <c r="L26" s="28" t="s">
        <v>6</v>
      </c>
      <c r="M26" s="40" t="s">
        <v>6</v>
      </c>
      <c r="N26" s="40" t="s">
        <v>6</v>
      </c>
      <c r="O26" s="40" t="s">
        <v>6</v>
      </c>
      <c r="P26" s="40" t="s">
        <v>6</v>
      </c>
      <c r="Q26" s="29">
        <v>0.0</v>
      </c>
      <c r="R26" s="40" t="s">
        <v>6</v>
      </c>
      <c r="S26" s="40" t="s">
        <v>6</v>
      </c>
      <c r="T26" s="40" t="s">
        <v>6</v>
      </c>
      <c r="U26" s="40" t="s">
        <v>6</v>
      </c>
      <c r="V26" s="40" t="s">
        <v>6</v>
      </c>
      <c r="W26" s="29">
        <v>0.0</v>
      </c>
      <c r="X26" s="40" t="s">
        <v>6</v>
      </c>
      <c r="Y26" s="40" t="s">
        <v>6</v>
      </c>
      <c r="Z26" s="40" t="s">
        <v>6</v>
      </c>
      <c r="AA26" s="40" t="s">
        <v>6</v>
      </c>
      <c r="AB26" s="40" t="s">
        <v>6</v>
      </c>
      <c r="AC26" s="40" t="s">
        <v>6</v>
      </c>
      <c r="AD26" s="40" t="s">
        <v>6</v>
      </c>
      <c r="AE26" s="29">
        <v>0.0</v>
      </c>
      <c r="AF26" s="40" t="s">
        <v>6</v>
      </c>
      <c r="AG26" s="40" t="s">
        <v>6</v>
      </c>
      <c r="AH26" s="40" t="s">
        <v>6</v>
      </c>
      <c r="AI26" s="40" t="s">
        <v>6</v>
      </c>
      <c r="AJ26" s="40" t="s">
        <v>6</v>
      </c>
      <c r="AK26" s="29">
        <v>0.0</v>
      </c>
      <c r="AL26" s="40" t="s">
        <v>6</v>
      </c>
      <c r="AM26" s="40" t="s">
        <v>6</v>
      </c>
      <c r="AN26" s="40" t="s">
        <v>6</v>
      </c>
      <c r="AO26" s="40" t="s">
        <v>6</v>
      </c>
      <c r="AP26" s="40" t="s">
        <v>6</v>
      </c>
      <c r="AQ26" s="40" t="s">
        <v>6</v>
      </c>
      <c r="AR26" s="29">
        <v>0.0</v>
      </c>
      <c r="AS26" s="40" t="s">
        <v>6</v>
      </c>
      <c r="AT26" s="40" t="s">
        <v>6</v>
      </c>
      <c r="AU26" s="40" t="s">
        <v>6</v>
      </c>
      <c r="AV26" s="40" t="s">
        <v>6</v>
      </c>
      <c r="AW26" s="40" t="s">
        <v>6</v>
      </c>
      <c r="AX26" s="8"/>
      <c r="AY26" s="37">
        <f t="shared" si="4"/>
        <v>20</v>
      </c>
      <c r="AZ26" s="37">
        <f t="shared" si="5"/>
        <v>6</v>
      </c>
      <c r="BA26" s="37">
        <f t="shared" ref="BA26:BE26" si="27">COUNTIF($G26:$AC26,BA$1)</f>
        <v>20</v>
      </c>
      <c r="BB26" s="37">
        <f t="shared" si="27"/>
        <v>0</v>
      </c>
      <c r="BC26" s="37">
        <f t="shared" si="27"/>
        <v>0</v>
      </c>
      <c r="BD26" s="37">
        <f t="shared" si="27"/>
        <v>0</v>
      </c>
      <c r="BE26" s="37">
        <f t="shared" si="27"/>
        <v>0</v>
      </c>
    </row>
    <row r="27">
      <c r="A27" s="27">
        <v>25.0</v>
      </c>
      <c r="B27" s="25" t="s">
        <v>195</v>
      </c>
      <c r="C27" s="25" t="s">
        <v>195</v>
      </c>
      <c r="D27" s="26" t="s">
        <v>70</v>
      </c>
      <c r="E27" s="26" t="s">
        <v>197</v>
      </c>
      <c r="F27" s="27" t="s">
        <v>14</v>
      </c>
      <c r="G27" s="28" t="s">
        <v>6</v>
      </c>
      <c r="H27" s="28" t="s">
        <v>6</v>
      </c>
      <c r="I27" s="29">
        <v>0.0</v>
      </c>
      <c r="J27" s="28" t="s">
        <v>6</v>
      </c>
      <c r="K27" s="28" t="s">
        <v>6</v>
      </c>
      <c r="L27" s="28" t="s">
        <v>6</v>
      </c>
      <c r="M27" s="40" t="s">
        <v>6</v>
      </c>
      <c r="N27" s="40" t="s">
        <v>6</v>
      </c>
      <c r="O27" s="40" t="s">
        <v>6</v>
      </c>
      <c r="P27" s="40" t="s">
        <v>6</v>
      </c>
      <c r="Q27" s="29">
        <v>0.0</v>
      </c>
      <c r="R27" s="40" t="s">
        <v>6</v>
      </c>
      <c r="S27" s="40" t="s">
        <v>6</v>
      </c>
      <c r="T27" s="40" t="s">
        <v>6</v>
      </c>
      <c r="U27" s="40" t="s">
        <v>6</v>
      </c>
      <c r="V27" s="40" t="s">
        <v>6</v>
      </c>
      <c r="W27" s="29">
        <v>0.0</v>
      </c>
      <c r="X27" s="40" t="s">
        <v>6</v>
      </c>
      <c r="Y27" s="40" t="s">
        <v>6</v>
      </c>
      <c r="Z27" s="40" t="s">
        <v>6</v>
      </c>
      <c r="AA27" s="40" t="s">
        <v>6</v>
      </c>
      <c r="AB27" s="40" t="s">
        <v>6</v>
      </c>
      <c r="AC27" s="40" t="s">
        <v>6</v>
      </c>
      <c r="AD27" s="40" t="s">
        <v>6</v>
      </c>
      <c r="AE27" s="29">
        <v>0.0</v>
      </c>
      <c r="AF27" s="40" t="s">
        <v>6</v>
      </c>
      <c r="AG27" s="40" t="s">
        <v>6</v>
      </c>
      <c r="AH27" s="40" t="s">
        <v>6</v>
      </c>
      <c r="AI27" s="40" t="s">
        <v>6</v>
      </c>
      <c r="AJ27" s="40" t="s">
        <v>6</v>
      </c>
      <c r="AK27" s="29">
        <v>0.0</v>
      </c>
      <c r="AL27" s="40" t="s">
        <v>6</v>
      </c>
      <c r="AM27" s="40" t="s">
        <v>6</v>
      </c>
      <c r="AN27" s="40" t="s">
        <v>6</v>
      </c>
      <c r="AO27" s="40" t="s">
        <v>6</v>
      </c>
      <c r="AP27" s="40" t="s">
        <v>6</v>
      </c>
      <c r="AQ27" s="29">
        <v>0.0</v>
      </c>
      <c r="AR27" s="40" t="s">
        <v>6</v>
      </c>
      <c r="AS27" s="40" t="s">
        <v>6</v>
      </c>
      <c r="AT27" s="40" t="s">
        <v>6</v>
      </c>
      <c r="AU27" s="40" t="s">
        <v>6</v>
      </c>
      <c r="AV27" s="40" t="s">
        <v>6</v>
      </c>
      <c r="AW27" s="40" t="s">
        <v>6</v>
      </c>
      <c r="AX27" s="8"/>
      <c r="AY27" s="37">
        <f t="shared" si="4"/>
        <v>20</v>
      </c>
      <c r="AZ27" s="37">
        <f t="shared" si="5"/>
        <v>6</v>
      </c>
      <c r="BA27" s="37">
        <f t="shared" ref="BA27:BE27" si="28">COUNTIF($G27:$AC27,BA$1)</f>
        <v>20</v>
      </c>
      <c r="BB27" s="37">
        <f t="shared" si="28"/>
        <v>0</v>
      </c>
      <c r="BC27" s="37">
        <f t="shared" si="28"/>
        <v>0</v>
      </c>
      <c r="BD27" s="37">
        <f t="shared" si="28"/>
        <v>0</v>
      </c>
      <c r="BE27" s="37">
        <f t="shared" si="28"/>
        <v>0</v>
      </c>
    </row>
    <row r="28">
      <c r="A28" s="27">
        <v>26.0</v>
      </c>
      <c r="B28" s="124" t="s">
        <v>200</v>
      </c>
      <c r="C28" s="25" t="s">
        <v>195</v>
      </c>
      <c r="D28" s="26" t="s">
        <v>13</v>
      </c>
      <c r="E28" s="26" t="s">
        <v>201</v>
      </c>
      <c r="F28" s="27" t="s">
        <v>14</v>
      </c>
      <c r="G28" s="28" t="s">
        <v>6</v>
      </c>
      <c r="H28" s="28" t="s">
        <v>6</v>
      </c>
      <c r="I28" s="28" t="s">
        <v>6</v>
      </c>
      <c r="J28" s="29">
        <v>0.0</v>
      </c>
      <c r="K28" s="28" t="s">
        <v>6</v>
      </c>
      <c r="L28" s="28" t="s">
        <v>6</v>
      </c>
      <c r="M28" s="40" t="s">
        <v>6</v>
      </c>
      <c r="N28" s="40" t="s">
        <v>6</v>
      </c>
      <c r="O28" s="40" t="s">
        <v>6</v>
      </c>
      <c r="P28" s="29">
        <v>0.0</v>
      </c>
      <c r="Q28" s="40" t="s">
        <v>6</v>
      </c>
      <c r="R28" s="40" t="s">
        <v>6</v>
      </c>
      <c r="S28" s="40" t="s">
        <v>6</v>
      </c>
      <c r="T28" s="40" t="s">
        <v>6</v>
      </c>
      <c r="U28" s="40" t="s">
        <v>6</v>
      </c>
      <c r="V28" s="29">
        <v>0.0</v>
      </c>
      <c r="W28" s="40" t="s">
        <v>6</v>
      </c>
      <c r="X28" s="40" t="s">
        <v>6</v>
      </c>
      <c r="Y28" s="40" t="s">
        <v>6</v>
      </c>
      <c r="Z28" s="40" t="s">
        <v>6</v>
      </c>
      <c r="AA28" s="40" t="s">
        <v>6</v>
      </c>
      <c r="AB28" s="40" t="s">
        <v>6</v>
      </c>
      <c r="AC28" s="29">
        <v>0.0</v>
      </c>
      <c r="AD28" s="40" t="s">
        <v>6</v>
      </c>
      <c r="AE28" s="40" t="s">
        <v>6</v>
      </c>
      <c r="AF28" s="40" t="s">
        <v>6</v>
      </c>
      <c r="AG28" s="40" t="s">
        <v>6</v>
      </c>
      <c r="AH28" s="40" t="s">
        <v>6</v>
      </c>
      <c r="AI28" s="40" t="s">
        <v>6</v>
      </c>
      <c r="AJ28" s="29">
        <v>0.0</v>
      </c>
      <c r="AK28" s="40" t="s">
        <v>6</v>
      </c>
      <c r="AL28" s="40" t="s">
        <v>6</v>
      </c>
      <c r="AM28" s="40" t="s">
        <v>6</v>
      </c>
      <c r="AN28" s="40" t="s">
        <v>6</v>
      </c>
      <c r="AO28" s="40" t="s">
        <v>6</v>
      </c>
      <c r="AP28" s="40" t="s">
        <v>6</v>
      </c>
      <c r="AQ28" s="29">
        <v>0.0</v>
      </c>
      <c r="AR28" s="40" t="s">
        <v>6</v>
      </c>
      <c r="AS28" s="40" t="s">
        <v>6</v>
      </c>
      <c r="AT28" s="40" t="s">
        <v>6</v>
      </c>
      <c r="AU28" s="40" t="s">
        <v>6</v>
      </c>
      <c r="AV28" s="40" t="s">
        <v>6</v>
      </c>
      <c r="AW28" s="40" t="s">
        <v>6</v>
      </c>
      <c r="AX28" s="8"/>
      <c r="AY28" s="37">
        <f t="shared" si="4"/>
        <v>19</v>
      </c>
      <c r="AZ28" s="37">
        <f t="shared" si="5"/>
        <v>6</v>
      </c>
      <c r="BA28" s="37">
        <f t="shared" ref="BA28:BE28" si="29">COUNTIF($G28:$AC28,BA$1)</f>
        <v>19</v>
      </c>
      <c r="BB28" s="37">
        <f t="shared" si="29"/>
        <v>0</v>
      </c>
      <c r="BC28" s="37">
        <f t="shared" si="29"/>
        <v>0</v>
      </c>
      <c r="BD28" s="37">
        <f t="shared" si="29"/>
        <v>0</v>
      </c>
      <c r="BE28" s="37">
        <f t="shared" si="29"/>
        <v>0</v>
      </c>
    </row>
    <row r="29">
      <c r="A29" s="27">
        <v>27.0</v>
      </c>
      <c r="B29" s="124" t="s">
        <v>200</v>
      </c>
      <c r="C29" s="25" t="s">
        <v>195</v>
      </c>
      <c r="D29" s="26" t="s">
        <v>16</v>
      </c>
      <c r="E29" s="26" t="s">
        <v>202</v>
      </c>
      <c r="F29" s="27" t="s">
        <v>14</v>
      </c>
      <c r="G29" s="28" t="s">
        <v>6</v>
      </c>
      <c r="H29" s="28" t="s">
        <v>6</v>
      </c>
      <c r="I29" s="28" t="s">
        <v>6</v>
      </c>
      <c r="J29" s="29">
        <v>0.0</v>
      </c>
      <c r="K29" s="28" t="s">
        <v>6</v>
      </c>
      <c r="L29" s="28" t="s">
        <v>6</v>
      </c>
      <c r="M29" s="40" t="s">
        <v>6</v>
      </c>
      <c r="N29" s="40" t="s">
        <v>6</v>
      </c>
      <c r="O29" s="40" t="s">
        <v>6</v>
      </c>
      <c r="P29" s="29">
        <v>0.0</v>
      </c>
      <c r="Q29" s="40" t="s">
        <v>6</v>
      </c>
      <c r="R29" s="40" t="s">
        <v>6</v>
      </c>
      <c r="S29" s="40" t="s">
        <v>6</v>
      </c>
      <c r="T29" s="40" t="s">
        <v>6</v>
      </c>
      <c r="U29" s="40" t="s">
        <v>6</v>
      </c>
      <c r="V29" s="29">
        <v>0.0</v>
      </c>
      <c r="W29" s="40" t="s">
        <v>6</v>
      </c>
      <c r="X29" s="40" t="s">
        <v>6</v>
      </c>
      <c r="Y29" s="40" t="s">
        <v>6</v>
      </c>
      <c r="Z29" s="40" t="s">
        <v>6</v>
      </c>
      <c r="AA29" s="40" t="s">
        <v>6</v>
      </c>
      <c r="AB29" s="40" t="s">
        <v>6</v>
      </c>
      <c r="AC29" s="29">
        <v>0.0</v>
      </c>
      <c r="AD29" s="40" t="s">
        <v>6</v>
      </c>
      <c r="AE29" s="40" t="s">
        <v>6</v>
      </c>
      <c r="AF29" s="40" t="s">
        <v>6</v>
      </c>
      <c r="AG29" s="40" t="s">
        <v>6</v>
      </c>
      <c r="AH29" s="40" t="s">
        <v>6</v>
      </c>
      <c r="AI29" s="40" t="s">
        <v>6</v>
      </c>
      <c r="AJ29" s="29">
        <v>0.0</v>
      </c>
      <c r="AK29" s="40" t="s">
        <v>6</v>
      </c>
      <c r="AL29" s="40" t="s">
        <v>6</v>
      </c>
      <c r="AM29" s="40" t="s">
        <v>6</v>
      </c>
      <c r="AN29" s="40" t="s">
        <v>6</v>
      </c>
      <c r="AO29" s="40" t="s">
        <v>6</v>
      </c>
      <c r="AP29" s="40" t="s">
        <v>6</v>
      </c>
      <c r="AQ29" s="29">
        <v>0.0</v>
      </c>
      <c r="AR29" s="40" t="s">
        <v>6</v>
      </c>
      <c r="AS29" s="40" t="s">
        <v>6</v>
      </c>
      <c r="AT29" s="40" t="s">
        <v>6</v>
      </c>
      <c r="AU29" s="40" t="s">
        <v>6</v>
      </c>
      <c r="AV29" s="40" t="s">
        <v>6</v>
      </c>
      <c r="AW29" s="40" t="s">
        <v>6</v>
      </c>
      <c r="AX29" s="8"/>
      <c r="AY29" s="37">
        <f t="shared" si="4"/>
        <v>19</v>
      </c>
      <c r="AZ29" s="37">
        <f t="shared" si="5"/>
        <v>6</v>
      </c>
      <c r="BA29" s="37">
        <f t="shared" ref="BA29:BE29" si="30">COUNTIF($G29:$AC29,BA$1)</f>
        <v>19</v>
      </c>
      <c r="BB29" s="37">
        <f t="shared" si="30"/>
        <v>0</v>
      </c>
      <c r="BC29" s="37">
        <f t="shared" si="30"/>
        <v>0</v>
      </c>
      <c r="BD29" s="37">
        <f t="shared" si="30"/>
        <v>0</v>
      </c>
      <c r="BE29" s="37">
        <f t="shared" si="30"/>
        <v>0</v>
      </c>
    </row>
    <row r="30">
      <c r="A30" s="27">
        <v>28.0</v>
      </c>
      <c r="B30" s="25" t="s">
        <v>195</v>
      </c>
      <c r="C30" s="25" t="s">
        <v>195</v>
      </c>
      <c r="D30" s="26" t="s">
        <v>71</v>
      </c>
      <c r="E30" s="26" t="s">
        <v>198</v>
      </c>
      <c r="F30" s="27" t="s">
        <v>186</v>
      </c>
      <c r="G30" s="28" t="s">
        <v>6</v>
      </c>
      <c r="H30" s="28" t="s">
        <v>6</v>
      </c>
      <c r="I30" s="29">
        <v>0.0</v>
      </c>
      <c r="J30" s="28" t="s">
        <v>6</v>
      </c>
      <c r="K30" s="28" t="s">
        <v>6</v>
      </c>
      <c r="L30" s="28" t="s">
        <v>6</v>
      </c>
      <c r="M30" s="40" t="s">
        <v>6</v>
      </c>
      <c r="N30" s="40" t="s">
        <v>6</v>
      </c>
      <c r="O30" s="40" t="s">
        <v>6</v>
      </c>
      <c r="P30" s="40" t="s">
        <v>6</v>
      </c>
      <c r="Q30" s="29">
        <v>0.0</v>
      </c>
      <c r="R30" s="40" t="s">
        <v>6</v>
      </c>
      <c r="S30" s="40" t="s">
        <v>6</v>
      </c>
      <c r="T30" s="40" t="s">
        <v>6</v>
      </c>
      <c r="U30" s="40" t="s">
        <v>6</v>
      </c>
      <c r="V30" s="40" t="s">
        <v>6</v>
      </c>
      <c r="W30" s="29">
        <v>0.0</v>
      </c>
      <c r="X30" s="40" t="s">
        <v>6</v>
      </c>
      <c r="Y30" s="40" t="s">
        <v>6</v>
      </c>
      <c r="Z30" s="40" t="s">
        <v>6</v>
      </c>
      <c r="AA30" s="40" t="s">
        <v>6</v>
      </c>
      <c r="AB30" s="40" t="s">
        <v>6</v>
      </c>
      <c r="AC30" s="29">
        <v>0.0</v>
      </c>
      <c r="AD30" s="40" t="s">
        <v>6</v>
      </c>
      <c r="AE30" s="40" t="s">
        <v>6</v>
      </c>
      <c r="AF30" s="40" t="s">
        <v>6</v>
      </c>
      <c r="AG30" s="40" t="s">
        <v>6</v>
      </c>
      <c r="AH30" s="40" t="s">
        <v>6</v>
      </c>
      <c r="AI30" s="40" t="s">
        <v>6</v>
      </c>
      <c r="AJ30" s="29">
        <v>0.0</v>
      </c>
      <c r="AK30" s="40" t="s">
        <v>6</v>
      </c>
      <c r="AL30" s="40" t="s">
        <v>6</v>
      </c>
      <c r="AM30" s="40" t="s">
        <v>6</v>
      </c>
      <c r="AN30" s="40" t="s">
        <v>6</v>
      </c>
      <c r="AO30" s="40" t="s">
        <v>6</v>
      </c>
      <c r="AP30" s="40" t="s">
        <v>6</v>
      </c>
      <c r="AQ30" s="29">
        <v>0.0</v>
      </c>
      <c r="AR30" s="40" t="s">
        <v>6</v>
      </c>
      <c r="AS30" s="40" t="s">
        <v>6</v>
      </c>
      <c r="AT30" s="40" t="s">
        <v>6</v>
      </c>
      <c r="AU30" s="40" t="s">
        <v>6</v>
      </c>
      <c r="AV30" s="40" t="s">
        <v>6</v>
      </c>
      <c r="AW30" s="40" t="s">
        <v>6</v>
      </c>
      <c r="AX30" s="8"/>
      <c r="AY30" s="37">
        <f t="shared" si="4"/>
        <v>19</v>
      </c>
      <c r="AZ30" s="37">
        <f t="shared" si="5"/>
        <v>6</v>
      </c>
      <c r="BA30" s="37">
        <f t="shared" ref="BA30:BE30" si="31">COUNTIF($G30:$AC30,BA$1)</f>
        <v>19</v>
      </c>
      <c r="BB30" s="37">
        <f t="shared" si="31"/>
        <v>0</v>
      </c>
      <c r="BC30" s="37">
        <f t="shared" si="31"/>
        <v>0</v>
      </c>
      <c r="BD30" s="37">
        <f t="shared" si="31"/>
        <v>0</v>
      </c>
      <c r="BE30" s="37">
        <f t="shared" si="31"/>
        <v>0</v>
      </c>
    </row>
    <row r="31">
      <c r="A31" s="27">
        <v>29.0</v>
      </c>
      <c r="B31" s="25" t="s">
        <v>220</v>
      </c>
      <c r="C31" s="25" t="s">
        <v>195</v>
      </c>
      <c r="D31" s="26" t="s">
        <v>38</v>
      </c>
      <c r="E31" s="26" t="s">
        <v>221</v>
      </c>
      <c r="F31" s="27" t="s">
        <v>186</v>
      </c>
      <c r="G31" s="28" t="s">
        <v>6</v>
      </c>
      <c r="H31" s="28" t="s">
        <v>6</v>
      </c>
      <c r="I31" s="29">
        <v>0.0</v>
      </c>
      <c r="J31" s="28" t="s">
        <v>6</v>
      </c>
      <c r="K31" s="28" t="s">
        <v>6</v>
      </c>
      <c r="L31" s="28" t="s">
        <v>6</v>
      </c>
      <c r="M31" s="40" t="s">
        <v>6</v>
      </c>
      <c r="N31" s="40" t="s">
        <v>6</v>
      </c>
      <c r="O31" s="40" t="s">
        <v>6</v>
      </c>
      <c r="P31" s="29">
        <v>0.0</v>
      </c>
      <c r="Q31" s="40" t="s">
        <v>6</v>
      </c>
      <c r="R31" s="40" t="s">
        <v>6</v>
      </c>
      <c r="S31" s="40" t="s">
        <v>6</v>
      </c>
      <c r="T31" s="40" t="s">
        <v>6</v>
      </c>
      <c r="U31" s="40" t="s">
        <v>6</v>
      </c>
      <c r="V31" s="40" t="s">
        <v>6</v>
      </c>
      <c r="W31" s="29">
        <v>0.0</v>
      </c>
      <c r="X31" s="40" t="s">
        <v>6</v>
      </c>
      <c r="Y31" s="40" t="s">
        <v>6</v>
      </c>
      <c r="Z31" s="40" t="s">
        <v>6</v>
      </c>
      <c r="AA31" s="40" t="s">
        <v>6</v>
      </c>
      <c r="AB31" s="40" t="s">
        <v>6</v>
      </c>
      <c r="AC31" s="40" t="s">
        <v>6</v>
      </c>
      <c r="AD31" s="29">
        <v>0.0</v>
      </c>
      <c r="AE31" s="40" t="s">
        <v>6</v>
      </c>
      <c r="AF31" s="40" t="s">
        <v>6</v>
      </c>
      <c r="AG31" s="40" t="s">
        <v>6</v>
      </c>
      <c r="AH31" s="40" t="s">
        <v>6</v>
      </c>
      <c r="AI31" s="40" t="s">
        <v>6</v>
      </c>
      <c r="AJ31" s="40" t="s">
        <v>6</v>
      </c>
      <c r="AK31" s="40" t="s">
        <v>6</v>
      </c>
      <c r="AL31" s="29">
        <v>0.0</v>
      </c>
      <c r="AM31" s="40" t="s">
        <v>6</v>
      </c>
      <c r="AN31" s="40" t="s">
        <v>6</v>
      </c>
      <c r="AO31" s="40" t="s">
        <v>6</v>
      </c>
      <c r="AP31" s="40" t="s">
        <v>6</v>
      </c>
      <c r="AQ31" s="40" t="s">
        <v>6</v>
      </c>
      <c r="AR31" s="40" t="s">
        <v>6</v>
      </c>
      <c r="AS31" s="29">
        <v>0.0</v>
      </c>
      <c r="AT31" s="40" t="s">
        <v>6</v>
      </c>
      <c r="AU31" s="40" t="s">
        <v>6</v>
      </c>
      <c r="AV31" s="40" t="s">
        <v>6</v>
      </c>
      <c r="AW31" s="40" t="s">
        <v>6</v>
      </c>
      <c r="AX31" s="8"/>
      <c r="AY31" s="37">
        <f t="shared" si="4"/>
        <v>20</v>
      </c>
      <c r="AZ31" s="37">
        <f t="shared" si="5"/>
        <v>6</v>
      </c>
      <c r="BA31" s="37">
        <f t="shared" ref="BA31:BE31" si="32">COUNTIF($G31:$AC31,BA$1)</f>
        <v>20</v>
      </c>
      <c r="BB31" s="37">
        <f t="shared" si="32"/>
        <v>0</v>
      </c>
      <c r="BC31" s="37">
        <f t="shared" si="32"/>
        <v>0</v>
      </c>
      <c r="BD31" s="37">
        <f t="shared" si="32"/>
        <v>0</v>
      </c>
      <c r="BE31" s="37">
        <f t="shared" si="32"/>
        <v>0</v>
      </c>
    </row>
    <row r="32">
      <c r="A32" s="27">
        <v>30.0</v>
      </c>
      <c r="B32" s="124" t="s">
        <v>200</v>
      </c>
      <c r="C32" s="124" t="s">
        <v>200</v>
      </c>
      <c r="D32" s="26" t="s">
        <v>17</v>
      </c>
      <c r="E32" s="26" t="s">
        <v>203</v>
      </c>
      <c r="F32" s="27" t="s">
        <v>14</v>
      </c>
      <c r="G32" s="28" t="s">
        <v>6</v>
      </c>
      <c r="H32" s="28" t="s">
        <v>6</v>
      </c>
      <c r="I32" s="28" t="s">
        <v>6</v>
      </c>
      <c r="J32" s="29">
        <v>0.0</v>
      </c>
      <c r="K32" s="28" t="s">
        <v>6</v>
      </c>
      <c r="L32" s="28" t="s">
        <v>6</v>
      </c>
      <c r="M32" s="40" t="s">
        <v>6</v>
      </c>
      <c r="N32" s="40" t="s">
        <v>6</v>
      </c>
      <c r="O32" s="40" t="s">
        <v>6</v>
      </c>
      <c r="P32" s="29">
        <v>0.0</v>
      </c>
      <c r="Q32" s="40" t="s">
        <v>6</v>
      </c>
      <c r="R32" s="40" t="s">
        <v>6</v>
      </c>
      <c r="S32" s="40" t="s">
        <v>6</v>
      </c>
      <c r="T32" s="40" t="s">
        <v>6</v>
      </c>
      <c r="U32" s="40" t="s">
        <v>6</v>
      </c>
      <c r="V32" s="29">
        <v>0.0</v>
      </c>
      <c r="W32" s="40" t="s">
        <v>6</v>
      </c>
      <c r="X32" s="40" t="s">
        <v>6</v>
      </c>
      <c r="Y32" s="40" t="s">
        <v>6</v>
      </c>
      <c r="Z32" s="40" t="s">
        <v>6</v>
      </c>
      <c r="AA32" s="40" t="s">
        <v>6</v>
      </c>
      <c r="AB32" s="40" t="s">
        <v>6</v>
      </c>
      <c r="AC32" s="40" t="s">
        <v>6</v>
      </c>
      <c r="AD32" s="29">
        <v>0.0</v>
      </c>
      <c r="AE32" s="40" t="s">
        <v>6</v>
      </c>
      <c r="AF32" s="40" t="s">
        <v>6</v>
      </c>
      <c r="AG32" s="40" t="s">
        <v>6</v>
      </c>
      <c r="AH32" s="40" t="s">
        <v>6</v>
      </c>
      <c r="AI32" s="40" t="s">
        <v>6</v>
      </c>
      <c r="AJ32" s="40" t="s">
        <v>6</v>
      </c>
      <c r="AK32" s="40" t="s">
        <v>6</v>
      </c>
      <c r="AL32" s="29">
        <v>0.0</v>
      </c>
      <c r="AM32" s="40" t="s">
        <v>6</v>
      </c>
      <c r="AN32" s="40" t="s">
        <v>6</v>
      </c>
      <c r="AO32" s="40" t="s">
        <v>6</v>
      </c>
      <c r="AP32" s="40" t="s">
        <v>6</v>
      </c>
      <c r="AQ32" s="40" t="s">
        <v>6</v>
      </c>
      <c r="AR32" s="40" t="s">
        <v>6</v>
      </c>
      <c r="AS32" s="29">
        <v>0.0</v>
      </c>
      <c r="AT32" s="40" t="s">
        <v>6</v>
      </c>
      <c r="AU32" s="40" t="s">
        <v>6</v>
      </c>
      <c r="AV32" s="40" t="s">
        <v>6</v>
      </c>
      <c r="AW32" s="40" t="s">
        <v>6</v>
      </c>
      <c r="AX32" s="8"/>
      <c r="AY32" s="37">
        <f t="shared" si="4"/>
        <v>20</v>
      </c>
      <c r="AZ32" s="37">
        <f t="shared" si="5"/>
        <v>6</v>
      </c>
      <c r="BA32" s="37">
        <f t="shared" ref="BA32:BE32" si="33">COUNTIF($G32:$AC32,BA$1)</f>
        <v>20</v>
      </c>
      <c r="BB32" s="37">
        <f t="shared" si="33"/>
        <v>0</v>
      </c>
      <c r="BC32" s="37">
        <f t="shared" si="33"/>
        <v>0</v>
      </c>
      <c r="BD32" s="37">
        <f t="shared" si="33"/>
        <v>0</v>
      </c>
      <c r="BE32" s="37">
        <f t="shared" si="33"/>
        <v>0</v>
      </c>
    </row>
    <row r="33">
      <c r="A33" s="27">
        <v>31.0</v>
      </c>
      <c r="B33" s="124" t="s">
        <v>200</v>
      </c>
      <c r="C33" s="124" t="s">
        <v>200</v>
      </c>
      <c r="D33" s="26" t="s">
        <v>19</v>
      </c>
      <c r="E33" s="26" t="s">
        <v>204</v>
      </c>
      <c r="F33" s="27" t="s">
        <v>14</v>
      </c>
      <c r="G33" s="28" t="s">
        <v>6</v>
      </c>
      <c r="H33" s="29">
        <v>0.0</v>
      </c>
      <c r="I33" s="28" t="s">
        <v>6</v>
      </c>
      <c r="J33" s="28" t="s">
        <v>6</v>
      </c>
      <c r="K33" s="28" t="s">
        <v>6</v>
      </c>
      <c r="L33" s="28" t="s">
        <v>6</v>
      </c>
      <c r="M33" s="40" t="s">
        <v>6</v>
      </c>
      <c r="N33" s="40" t="s">
        <v>6</v>
      </c>
      <c r="O33" s="40" t="s">
        <v>6</v>
      </c>
      <c r="P33" s="29">
        <v>0.0</v>
      </c>
      <c r="Q33" s="40" t="s">
        <v>6</v>
      </c>
      <c r="R33" s="40" t="s">
        <v>6</v>
      </c>
      <c r="S33" s="40" t="s">
        <v>6</v>
      </c>
      <c r="T33" s="40" t="s">
        <v>6</v>
      </c>
      <c r="U33" s="40" t="s">
        <v>6</v>
      </c>
      <c r="V33" s="40" t="s">
        <v>6</v>
      </c>
      <c r="W33" s="40" t="s">
        <v>6</v>
      </c>
      <c r="X33" s="29">
        <v>0.0</v>
      </c>
      <c r="Y33" s="40" t="s">
        <v>6</v>
      </c>
      <c r="Z33" s="40" t="s">
        <v>6</v>
      </c>
      <c r="AA33" s="40" t="s">
        <v>6</v>
      </c>
      <c r="AB33" s="40" t="s">
        <v>6</v>
      </c>
      <c r="AC33" s="29">
        <v>0.0</v>
      </c>
      <c r="AD33" s="40" t="s">
        <v>6</v>
      </c>
      <c r="AE33" s="40" t="s">
        <v>6</v>
      </c>
      <c r="AF33" s="40" t="s">
        <v>6</v>
      </c>
      <c r="AG33" s="40" t="s">
        <v>6</v>
      </c>
      <c r="AH33" s="40" t="s">
        <v>6</v>
      </c>
      <c r="AI33" s="40" t="s">
        <v>6</v>
      </c>
      <c r="AJ33" s="40" t="s">
        <v>6</v>
      </c>
      <c r="AK33" s="29">
        <v>0.0</v>
      </c>
      <c r="AL33" s="40" t="s">
        <v>6</v>
      </c>
      <c r="AM33" s="40" t="s">
        <v>6</v>
      </c>
      <c r="AN33" s="40" t="s">
        <v>6</v>
      </c>
      <c r="AO33" s="40" t="s">
        <v>6</v>
      </c>
      <c r="AP33" s="40" t="s">
        <v>6</v>
      </c>
      <c r="AQ33" s="40" t="s">
        <v>6</v>
      </c>
      <c r="AR33" s="40" t="s">
        <v>6</v>
      </c>
      <c r="AS33" s="29">
        <v>0.0</v>
      </c>
      <c r="AT33" s="40" t="s">
        <v>6</v>
      </c>
      <c r="AU33" s="40" t="s">
        <v>6</v>
      </c>
      <c r="AV33" s="40" t="s">
        <v>6</v>
      </c>
      <c r="AW33" s="40" t="s">
        <v>6</v>
      </c>
      <c r="AX33" s="8"/>
      <c r="AY33" s="37">
        <f t="shared" si="4"/>
        <v>19</v>
      </c>
      <c r="AZ33" s="37">
        <f t="shared" si="5"/>
        <v>6</v>
      </c>
      <c r="BA33" s="37">
        <f t="shared" ref="BA33:BE33" si="34">COUNTIF($G33:$AC33,BA$1)</f>
        <v>19</v>
      </c>
      <c r="BB33" s="37">
        <f t="shared" si="34"/>
        <v>0</v>
      </c>
      <c r="BC33" s="37">
        <f t="shared" si="34"/>
        <v>0</v>
      </c>
      <c r="BD33" s="37">
        <f t="shared" si="34"/>
        <v>0</v>
      </c>
      <c r="BE33" s="37">
        <f t="shared" si="34"/>
        <v>0</v>
      </c>
    </row>
    <row r="34">
      <c r="A34" s="27">
        <v>32.0</v>
      </c>
      <c r="B34" s="25" t="s">
        <v>229</v>
      </c>
      <c r="C34" s="124" t="s">
        <v>200</v>
      </c>
      <c r="D34" s="26" t="s">
        <v>63</v>
      </c>
      <c r="E34" s="26" t="s">
        <v>232</v>
      </c>
      <c r="F34" s="27" t="s">
        <v>14</v>
      </c>
      <c r="G34" s="28" t="s">
        <v>6</v>
      </c>
      <c r="H34" s="28" t="s">
        <v>6</v>
      </c>
      <c r="I34" s="29">
        <v>0.0</v>
      </c>
      <c r="J34" s="28" t="s">
        <v>6</v>
      </c>
      <c r="K34" s="28" t="s">
        <v>6</v>
      </c>
      <c r="L34" s="28" t="s">
        <v>6</v>
      </c>
      <c r="M34" s="40" t="s">
        <v>6</v>
      </c>
      <c r="N34" s="40" t="s">
        <v>6</v>
      </c>
      <c r="O34" s="40" t="s">
        <v>6</v>
      </c>
      <c r="P34" s="29">
        <v>0.0</v>
      </c>
      <c r="Q34" s="40" t="s">
        <v>6</v>
      </c>
      <c r="R34" s="40" t="s">
        <v>6</v>
      </c>
      <c r="S34" s="40" t="s">
        <v>6</v>
      </c>
      <c r="T34" s="40" t="s">
        <v>6</v>
      </c>
      <c r="U34" s="40" t="s">
        <v>6</v>
      </c>
      <c r="V34" s="40" t="s">
        <v>6</v>
      </c>
      <c r="W34" s="29">
        <v>0.0</v>
      </c>
      <c r="X34" s="40" t="s">
        <v>6</v>
      </c>
      <c r="Y34" s="40" t="s">
        <v>6</v>
      </c>
      <c r="Z34" s="40" t="s">
        <v>6</v>
      </c>
      <c r="AA34" s="40" t="s">
        <v>6</v>
      </c>
      <c r="AB34" s="40" t="s">
        <v>6</v>
      </c>
      <c r="AC34" s="40" t="s">
        <v>6</v>
      </c>
      <c r="AD34" s="29">
        <v>0.0</v>
      </c>
      <c r="AE34" s="40" t="s">
        <v>6</v>
      </c>
      <c r="AF34" s="40" t="s">
        <v>6</v>
      </c>
      <c r="AG34" s="40" t="s">
        <v>6</v>
      </c>
      <c r="AH34" s="40" t="s">
        <v>6</v>
      </c>
      <c r="AI34" s="40" t="s">
        <v>6</v>
      </c>
      <c r="AJ34" s="40" t="s">
        <v>6</v>
      </c>
      <c r="AK34" s="40" t="s">
        <v>6</v>
      </c>
      <c r="AL34" s="29">
        <v>0.0</v>
      </c>
      <c r="AM34" s="40" t="s">
        <v>6</v>
      </c>
      <c r="AN34" s="40" t="s">
        <v>6</v>
      </c>
      <c r="AO34" s="40" t="s">
        <v>6</v>
      </c>
      <c r="AP34" s="40" t="s">
        <v>6</v>
      </c>
      <c r="AQ34" s="40" t="s">
        <v>6</v>
      </c>
      <c r="AR34" s="40" t="s">
        <v>6</v>
      </c>
      <c r="AS34" s="29">
        <v>0.0</v>
      </c>
      <c r="AT34" s="40" t="s">
        <v>6</v>
      </c>
      <c r="AU34" s="40" t="s">
        <v>6</v>
      </c>
      <c r="AV34" s="40" t="s">
        <v>6</v>
      </c>
      <c r="AW34" s="40" t="s">
        <v>6</v>
      </c>
      <c r="AX34" s="8"/>
      <c r="AY34" s="37">
        <f t="shared" si="4"/>
        <v>20</v>
      </c>
      <c r="AZ34" s="37">
        <f t="shared" si="5"/>
        <v>6</v>
      </c>
      <c r="BA34" s="37">
        <f t="shared" ref="BA34:BE34" si="35">COUNTIF($G34:$AC34,BA$1)</f>
        <v>20</v>
      </c>
      <c r="BB34" s="37">
        <f t="shared" si="35"/>
        <v>0</v>
      </c>
      <c r="BC34" s="37">
        <f t="shared" si="35"/>
        <v>0</v>
      </c>
      <c r="BD34" s="37">
        <f t="shared" si="35"/>
        <v>0</v>
      </c>
      <c r="BE34" s="37">
        <f t="shared" si="35"/>
        <v>0</v>
      </c>
    </row>
    <row r="35">
      <c r="A35" s="27">
        <v>33.0</v>
      </c>
      <c r="B35" s="25" t="s">
        <v>210</v>
      </c>
      <c r="C35" s="124" t="s">
        <v>200</v>
      </c>
      <c r="D35" s="26" t="s">
        <v>27</v>
      </c>
      <c r="E35" s="26" t="s">
        <v>212</v>
      </c>
      <c r="F35" s="27" t="s">
        <v>14</v>
      </c>
      <c r="G35" s="28" t="s">
        <v>6</v>
      </c>
      <c r="H35" s="28" t="s">
        <v>6</v>
      </c>
      <c r="I35" s="29">
        <v>0.0</v>
      </c>
      <c r="J35" s="28" t="s">
        <v>6</v>
      </c>
      <c r="K35" s="28" t="s">
        <v>6</v>
      </c>
      <c r="L35" s="28" t="s">
        <v>6</v>
      </c>
      <c r="M35" s="40" t="s">
        <v>6</v>
      </c>
      <c r="N35" s="40" t="s">
        <v>6</v>
      </c>
      <c r="O35" s="40" t="s">
        <v>6</v>
      </c>
      <c r="P35" s="29">
        <v>0.0</v>
      </c>
      <c r="Q35" s="40" t="s">
        <v>6</v>
      </c>
      <c r="R35" s="40" t="s">
        <v>6</v>
      </c>
      <c r="S35" s="40" t="s">
        <v>6</v>
      </c>
      <c r="T35" s="40" t="s">
        <v>6</v>
      </c>
      <c r="U35" s="40" t="s">
        <v>6</v>
      </c>
      <c r="V35" s="40" t="s">
        <v>6</v>
      </c>
      <c r="W35" s="40" t="s">
        <v>6</v>
      </c>
      <c r="X35" s="29">
        <v>0.0</v>
      </c>
      <c r="Y35" s="40" t="s">
        <v>6</v>
      </c>
      <c r="Z35" s="40" t="s">
        <v>6</v>
      </c>
      <c r="AA35" s="40" t="s">
        <v>6</v>
      </c>
      <c r="AB35" s="40" t="s">
        <v>6</v>
      </c>
      <c r="AC35" s="40" t="s">
        <v>6</v>
      </c>
      <c r="AD35" s="29">
        <v>0.0</v>
      </c>
      <c r="AE35" s="40" t="s">
        <v>6</v>
      </c>
      <c r="AF35" s="40" t="s">
        <v>6</v>
      </c>
      <c r="AG35" s="40" t="s">
        <v>6</v>
      </c>
      <c r="AH35" s="40" t="s">
        <v>6</v>
      </c>
      <c r="AI35" s="40" t="s">
        <v>6</v>
      </c>
      <c r="AJ35" s="40" t="s">
        <v>6</v>
      </c>
      <c r="AK35" s="40" t="s">
        <v>6</v>
      </c>
      <c r="AL35" s="29">
        <v>0.0</v>
      </c>
      <c r="AM35" s="40" t="s">
        <v>6</v>
      </c>
      <c r="AN35" s="40" t="s">
        <v>6</v>
      </c>
      <c r="AO35" s="40" t="s">
        <v>6</v>
      </c>
      <c r="AP35" s="40" t="s">
        <v>6</v>
      </c>
      <c r="AQ35" s="40" t="s">
        <v>6</v>
      </c>
      <c r="AR35" s="40" t="s">
        <v>6</v>
      </c>
      <c r="AS35" s="29">
        <v>0.0</v>
      </c>
      <c r="AT35" s="40" t="s">
        <v>6</v>
      </c>
      <c r="AU35" s="40" t="s">
        <v>6</v>
      </c>
      <c r="AV35" s="40" t="s">
        <v>6</v>
      </c>
      <c r="AW35" s="40" t="s">
        <v>6</v>
      </c>
      <c r="AX35" s="8"/>
      <c r="AY35" s="37">
        <f t="shared" si="4"/>
        <v>20</v>
      </c>
      <c r="AZ35" s="37">
        <f t="shared" si="5"/>
        <v>6</v>
      </c>
      <c r="BA35" s="37">
        <f t="shared" ref="BA35:BE35" si="36">COUNTIF($G35:$AC35,BA$1)</f>
        <v>20</v>
      </c>
      <c r="BB35" s="37">
        <f t="shared" si="36"/>
        <v>0</v>
      </c>
      <c r="BC35" s="37">
        <f t="shared" si="36"/>
        <v>0</v>
      </c>
      <c r="BD35" s="37">
        <f t="shared" si="36"/>
        <v>0</v>
      </c>
      <c r="BE35" s="37">
        <f t="shared" si="36"/>
        <v>0</v>
      </c>
    </row>
    <row r="36">
      <c r="A36" s="27">
        <v>34.0</v>
      </c>
      <c r="B36" s="25" t="s">
        <v>205</v>
      </c>
      <c r="C36" s="124" t="s">
        <v>200</v>
      </c>
      <c r="D36" s="26" t="s">
        <v>23</v>
      </c>
      <c r="E36" s="26" t="s">
        <v>207</v>
      </c>
      <c r="F36" s="27" t="s">
        <v>14</v>
      </c>
      <c r="G36" s="28" t="s">
        <v>6</v>
      </c>
      <c r="H36" s="29">
        <v>0.0</v>
      </c>
      <c r="I36" s="28" t="s">
        <v>6</v>
      </c>
      <c r="J36" s="28" t="s">
        <v>6</v>
      </c>
      <c r="K36" s="28" t="s">
        <v>6</v>
      </c>
      <c r="L36" s="28" t="s">
        <v>6</v>
      </c>
      <c r="M36" s="40" t="s">
        <v>6</v>
      </c>
      <c r="N36" s="40" t="s">
        <v>6</v>
      </c>
      <c r="O36" s="29">
        <v>0.0</v>
      </c>
      <c r="P36" s="40" t="s">
        <v>6</v>
      </c>
      <c r="Q36" s="40" t="s">
        <v>6</v>
      </c>
      <c r="R36" s="40" t="s">
        <v>6</v>
      </c>
      <c r="S36" s="40" t="s">
        <v>6</v>
      </c>
      <c r="T36" s="40" t="s">
        <v>6</v>
      </c>
      <c r="U36" s="40" t="s">
        <v>6</v>
      </c>
      <c r="V36" s="40" t="s">
        <v>6</v>
      </c>
      <c r="W36" s="29">
        <v>0.0</v>
      </c>
      <c r="X36" s="40" t="s">
        <v>6</v>
      </c>
      <c r="Y36" s="40" t="s">
        <v>6</v>
      </c>
      <c r="Z36" s="40" t="s">
        <v>6</v>
      </c>
      <c r="AA36" s="40" t="s">
        <v>6</v>
      </c>
      <c r="AB36" s="40" t="s">
        <v>6</v>
      </c>
      <c r="AC36" s="40" t="s">
        <v>6</v>
      </c>
      <c r="AD36" s="40" t="s">
        <v>6</v>
      </c>
      <c r="AE36" s="29">
        <v>0.0</v>
      </c>
      <c r="AF36" s="40" t="s">
        <v>6</v>
      </c>
      <c r="AG36" s="40" t="s">
        <v>6</v>
      </c>
      <c r="AH36" s="40" t="s">
        <v>6</v>
      </c>
      <c r="AI36" s="40" t="s">
        <v>6</v>
      </c>
      <c r="AJ36" s="40" t="s">
        <v>6</v>
      </c>
      <c r="AK36" s="29">
        <v>0.0</v>
      </c>
      <c r="AL36" s="40" t="s">
        <v>6</v>
      </c>
      <c r="AM36" s="40" t="s">
        <v>6</v>
      </c>
      <c r="AN36" s="40" t="s">
        <v>6</v>
      </c>
      <c r="AO36" s="40" t="s">
        <v>6</v>
      </c>
      <c r="AP36" s="40" t="s">
        <v>6</v>
      </c>
      <c r="AQ36" s="40" t="s">
        <v>6</v>
      </c>
      <c r="AR36" s="29">
        <v>0.0</v>
      </c>
      <c r="AS36" s="40" t="s">
        <v>6</v>
      </c>
      <c r="AT36" s="40" t="s">
        <v>6</v>
      </c>
      <c r="AU36" s="40" t="s">
        <v>6</v>
      </c>
      <c r="AV36" s="40" t="s">
        <v>6</v>
      </c>
      <c r="AW36" s="40" t="s">
        <v>6</v>
      </c>
      <c r="AX36" s="8"/>
      <c r="AY36" s="37">
        <f t="shared" si="4"/>
        <v>20</v>
      </c>
      <c r="AZ36" s="37">
        <f t="shared" si="5"/>
        <v>6</v>
      </c>
      <c r="BA36" s="37">
        <f t="shared" ref="BA36:BE36" si="37">COUNTIF($G36:$AC36,BA$1)</f>
        <v>20</v>
      </c>
      <c r="BB36" s="37">
        <f t="shared" si="37"/>
        <v>0</v>
      </c>
      <c r="BC36" s="37">
        <f t="shared" si="37"/>
        <v>0</v>
      </c>
      <c r="BD36" s="37">
        <f t="shared" si="37"/>
        <v>0</v>
      </c>
      <c r="BE36" s="37">
        <f t="shared" si="37"/>
        <v>0</v>
      </c>
    </row>
    <row r="37">
      <c r="A37" s="27">
        <v>35.0</v>
      </c>
      <c r="B37" s="25" t="s">
        <v>210</v>
      </c>
      <c r="C37" s="124" t="s">
        <v>200</v>
      </c>
      <c r="D37" s="26" t="s">
        <v>29</v>
      </c>
      <c r="E37" s="26" t="s">
        <v>213</v>
      </c>
      <c r="F37" s="27" t="s">
        <v>14</v>
      </c>
      <c r="G37" s="28" t="s">
        <v>6</v>
      </c>
      <c r="H37" s="29">
        <v>0.0</v>
      </c>
      <c r="I37" s="28" t="s">
        <v>6</v>
      </c>
      <c r="J37" s="28" t="s">
        <v>6</v>
      </c>
      <c r="K37" s="28" t="s">
        <v>6</v>
      </c>
      <c r="L37" s="28" t="s">
        <v>6</v>
      </c>
      <c r="M37" s="40" t="s">
        <v>6</v>
      </c>
      <c r="N37" s="40" t="s">
        <v>6</v>
      </c>
      <c r="O37" s="29">
        <v>0.0</v>
      </c>
      <c r="P37" s="40" t="s">
        <v>6</v>
      </c>
      <c r="Q37" s="40" t="s">
        <v>6</v>
      </c>
      <c r="R37" s="40" t="s">
        <v>6</v>
      </c>
      <c r="S37" s="40" t="s">
        <v>6</v>
      </c>
      <c r="T37" s="40" t="s">
        <v>6</v>
      </c>
      <c r="U37" s="40" t="s">
        <v>6</v>
      </c>
      <c r="V37" s="40" t="s">
        <v>6</v>
      </c>
      <c r="W37" s="29">
        <v>0.0</v>
      </c>
      <c r="X37" s="40" t="s">
        <v>6</v>
      </c>
      <c r="Y37" s="40" t="s">
        <v>6</v>
      </c>
      <c r="Z37" s="40" t="s">
        <v>6</v>
      </c>
      <c r="AA37" s="40" t="s">
        <v>6</v>
      </c>
      <c r="AB37" s="40" t="s">
        <v>6</v>
      </c>
      <c r="AC37" s="40" t="s">
        <v>6</v>
      </c>
      <c r="AD37" s="40" t="s">
        <v>6</v>
      </c>
      <c r="AE37" s="29">
        <v>0.0</v>
      </c>
      <c r="AF37" s="40" t="s">
        <v>6</v>
      </c>
      <c r="AG37" s="40" t="s">
        <v>6</v>
      </c>
      <c r="AH37" s="40" t="s">
        <v>6</v>
      </c>
      <c r="AI37" s="40" t="s">
        <v>6</v>
      </c>
      <c r="AJ37" s="40" t="s">
        <v>6</v>
      </c>
      <c r="AK37" s="29">
        <v>0.0</v>
      </c>
      <c r="AL37" s="40" t="s">
        <v>6</v>
      </c>
      <c r="AM37" s="40" t="s">
        <v>6</v>
      </c>
      <c r="AN37" s="40" t="s">
        <v>6</v>
      </c>
      <c r="AO37" s="40" t="s">
        <v>6</v>
      </c>
      <c r="AP37" s="40" t="s">
        <v>6</v>
      </c>
      <c r="AQ37" s="40" t="s">
        <v>6</v>
      </c>
      <c r="AR37" s="29">
        <v>0.0</v>
      </c>
      <c r="AS37" s="40" t="s">
        <v>6</v>
      </c>
      <c r="AT37" s="40" t="s">
        <v>6</v>
      </c>
      <c r="AU37" s="40" t="s">
        <v>6</v>
      </c>
      <c r="AV37" s="40" t="s">
        <v>6</v>
      </c>
      <c r="AW37" s="40" t="s">
        <v>6</v>
      </c>
      <c r="AX37" s="8"/>
      <c r="AY37" s="37">
        <f t="shared" si="4"/>
        <v>20</v>
      </c>
      <c r="AZ37" s="37">
        <f t="shared" si="5"/>
        <v>6</v>
      </c>
      <c r="BA37" s="37">
        <f t="shared" ref="BA37:BE37" si="38">COUNTIF($G37:$AC37,BA$1)</f>
        <v>20</v>
      </c>
      <c r="BB37" s="37">
        <f t="shared" si="38"/>
        <v>0</v>
      </c>
      <c r="BC37" s="37">
        <f t="shared" si="38"/>
        <v>0</v>
      </c>
      <c r="BD37" s="37">
        <f t="shared" si="38"/>
        <v>0</v>
      </c>
      <c r="BE37" s="37">
        <f t="shared" si="38"/>
        <v>0</v>
      </c>
    </row>
    <row r="38">
      <c r="A38" s="27">
        <v>36.0</v>
      </c>
      <c r="B38" s="25" t="s">
        <v>224</v>
      </c>
      <c r="C38" s="25" t="s">
        <v>205</v>
      </c>
      <c r="D38" s="26" t="s">
        <v>45</v>
      </c>
      <c r="E38" s="26" t="s">
        <v>226</v>
      </c>
      <c r="F38" s="27" t="s">
        <v>14</v>
      </c>
      <c r="G38" s="38" t="s">
        <v>10</v>
      </c>
      <c r="H38" s="29">
        <v>0.0</v>
      </c>
      <c r="I38" s="38" t="s">
        <v>10</v>
      </c>
      <c r="J38" s="38" t="s">
        <v>10</v>
      </c>
      <c r="K38" s="38" t="s">
        <v>10</v>
      </c>
      <c r="L38" s="38" t="s">
        <v>10</v>
      </c>
      <c r="M38" s="38" t="s">
        <v>10</v>
      </c>
      <c r="N38" s="38" t="s">
        <v>10</v>
      </c>
      <c r="O38" s="38" t="s">
        <v>10</v>
      </c>
      <c r="P38" s="29">
        <v>0.0</v>
      </c>
      <c r="Q38" s="38" t="s">
        <v>10</v>
      </c>
      <c r="R38" s="38" t="s">
        <v>10</v>
      </c>
      <c r="S38" s="38" t="s">
        <v>10</v>
      </c>
      <c r="T38" s="38" t="s">
        <v>10</v>
      </c>
      <c r="U38" s="38" t="s">
        <v>10</v>
      </c>
      <c r="V38" s="29">
        <v>0.0</v>
      </c>
      <c r="W38" s="38" t="s">
        <v>10</v>
      </c>
      <c r="X38" s="38" t="s">
        <v>10</v>
      </c>
      <c r="Y38" s="38" t="s">
        <v>10</v>
      </c>
      <c r="Z38" s="38" t="s">
        <v>10</v>
      </c>
      <c r="AA38" s="38" t="s">
        <v>10</v>
      </c>
      <c r="AB38" s="38" t="s">
        <v>10</v>
      </c>
      <c r="AC38" s="29">
        <v>0.0</v>
      </c>
      <c r="AD38" s="34" t="s">
        <v>9</v>
      </c>
      <c r="AE38" s="34" t="s">
        <v>9</v>
      </c>
      <c r="AF38" s="34" t="s">
        <v>9</v>
      </c>
      <c r="AG38" s="34" t="s">
        <v>9</v>
      </c>
      <c r="AH38" s="34" t="s">
        <v>9</v>
      </c>
      <c r="AI38" s="34" t="s">
        <v>9</v>
      </c>
      <c r="AJ38" s="34" t="s">
        <v>9</v>
      </c>
      <c r="AK38" s="29">
        <v>0.0</v>
      </c>
      <c r="AL38" s="34" t="s">
        <v>9</v>
      </c>
      <c r="AM38" s="34" t="s">
        <v>9</v>
      </c>
      <c r="AN38" s="34" t="s">
        <v>9</v>
      </c>
      <c r="AO38" s="34" t="s">
        <v>9</v>
      </c>
      <c r="AP38" s="34" t="s">
        <v>9</v>
      </c>
      <c r="AQ38" s="34" t="s">
        <v>9</v>
      </c>
      <c r="AR38" s="29">
        <v>0.0</v>
      </c>
      <c r="AS38" s="34" t="s">
        <v>9</v>
      </c>
      <c r="AT38" s="34" t="s">
        <v>9</v>
      </c>
      <c r="AU38" s="34" t="s">
        <v>9</v>
      </c>
      <c r="AV38" s="34" t="s">
        <v>9</v>
      </c>
      <c r="AW38" s="34" t="s">
        <v>9</v>
      </c>
      <c r="AX38" s="8"/>
      <c r="AY38" s="37">
        <f t="shared" si="4"/>
        <v>19</v>
      </c>
      <c r="AZ38" s="37">
        <f t="shared" si="5"/>
        <v>6</v>
      </c>
      <c r="BA38" s="37">
        <f t="shared" ref="BA38:BE38" si="39">COUNTIF($G38:$AC38,BA$1)</f>
        <v>0</v>
      </c>
      <c r="BB38" s="37">
        <f t="shared" si="39"/>
        <v>0</v>
      </c>
      <c r="BC38" s="37">
        <f t="shared" si="39"/>
        <v>0</v>
      </c>
      <c r="BD38" s="37">
        <f t="shared" si="39"/>
        <v>0</v>
      </c>
      <c r="BE38" s="37">
        <f t="shared" si="39"/>
        <v>19</v>
      </c>
    </row>
    <row r="39">
      <c r="A39" s="27">
        <v>37.0</v>
      </c>
      <c r="B39" s="25" t="s">
        <v>229</v>
      </c>
      <c r="C39" s="25" t="s">
        <v>205</v>
      </c>
      <c r="D39" s="26" t="s">
        <v>28</v>
      </c>
      <c r="E39" s="26" t="s">
        <v>230</v>
      </c>
      <c r="F39" s="27" t="s">
        <v>14</v>
      </c>
      <c r="G39" s="38" t="s">
        <v>10</v>
      </c>
      <c r="H39" s="38" t="s">
        <v>10</v>
      </c>
      <c r="I39" s="29">
        <v>0.0</v>
      </c>
      <c r="J39" s="38" t="s">
        <v>10</v>
      </c>
      <c r="K39" s="38" t="s">
        <v>10</v>
      </c>
      <c r="L39" s="38" t="s">
        <v>10</v>
      </c>
      <c r="M39" s="38" t="s">
        <v>10</v>
      </c>
      <c r="N39" s="38" t="s">
        <v>10</v>
      </c>
      <c r="O39" s="29">
        <v>0.0</v>
      </c>
      <c r="P39" s="38" t="s">
        <v>10</v>
      </c>
      <c r="Q39" s="38" t="s">
        <v>10</v>
      </c>
      <c r="R39" s="38" t="s">
        <v>10</v>
      </c>
      <c r="S39" s="38" t="s">
        <v>10</v>
      </c>
      <c r="T39" s="38" t="s">
        <v>10</v>
      </c>
      <c r="U39" s="38" t="s">
        <v>10</v>
      </c>
      <c r="V39" s="38" t="s">
        <v>10</v>
      </c>
      <c r="W39" s="29">
        <v>0.0</v>
      </c>
      <c r="X39" s="38" t="s">
        <v>10</v>
      </c>
      <c r="Y39" s="38" t="s">
        <v>10</v>
      </c>
      <c r="Z39" s="38" t="s">
        <v>10</v>
      </c>
      <c r="AA39" s="38" t="s">
        <v>10</v>
      </c>
      <c r="AB39" s="38" t="s">
        <v>10</v>
      </c>
      <c r="AC39" s="38" t="s">
        <v>10</v>
      </c>
      <c r="AD39" s="29">
        <v>0.0</v>
      </c>
      <c r="AE39" s="38" t="s">
        <v>10</v>
      </c>
      <c r="AF39" s="38" t="s">
        <v>10</v>
      </c>
      <c r="AG39" s="38" t="s">
        <v>10</v>
      </c>
      <c r="AH39" s="38" t="s">
        <v>10</v>
      </c>
      <c r="AI39" s="38" t="s">
        <v>10</v>
      </c>
      <c r="AJ39" s="38" t="s">
        <v>10</v>
      </c>
      <c r="AK39" s="29">
        <v>0.0</v>
      </c>
      <c r="AL39" s="38" t="s">
        <v>10</v>
      </c>
      <c r="AM39" s="38" t="s">
        <v>10</v>
      </c>
      <c r="AN39" s="38" t="s">
        <v>10</v>
      </c>
      <c r="AO39" s="38" t="s">
        <v>10</v>
      </c>
      <c r="AP39" s="38" t="s">
        <v>10</v>
      </c>
      <c r="AQ39" s="38" t="s">
        <v>10</v>
      </c>
      <c r="AR39" s="29">
        <v>0.0</v>
      </c>
      <c r="AS39" s="38" t="s">
        <v>10</v>
      </c>
      <c r="AT39" s="38" t="s">
        <v>10</v>
      </c>
      <c r="AU39" s="38" t="s">
        <v>10</v>
      </c>
      <c r="AV39" s="38" t="s">
        <v>10</v>
      </c>
      <c r="AW39" s="38" t="s">
        <v>10</v>
      </c>
      <c r="AX39" s="8"/>
      <c r="AY39" s="37">
        <f t="shared" si="4"/>
        <v>20</v>
      </c>
      <c r="AZ39" s="37">
        <f t="shared" si="5"/>
        <v>6</v>
      </c>
      <c r="BA39" s="37">
        <f t="shared" ref="BA39:BE39" si="40">COUNTIF($G39:$AC39,BA$1)</f>
        <v>0</v>
      </c>
      <c r="BB39" s="37">
        <f t="shared" si="40"/>
        <v>0</v>
      </c>
      <c r="BC39" s="37">
        <f t="shared" si="40"/>
        <v>0</v>
      </c>
      <c r="BD39" s="37">
        <f t="shared" si="40"/>
        <v>0</v>
      </c>
      <c r="BE39" s="37">
        <f t="shared" si="40"/>
        <v>20</v>
      </c>
    </row>
    <row r="40">
      <c r="A40" s="27">
        <v>38.0</v>
      </c>
      <c r="B40" s="25" t="s">
        <v>190</v>
      </c>
      <c r="C40" s="25" t="s">
        <v>205</v>
      </c>
      <c r="D40" s="26" t="s">
        <v>66</v>
      </c>
      <c r="E40" s="26" t="s">
        <v>192</v>
      </c>
      <c r="F40" s="27" t="s">
        <v>14</v>
      </c>
      <c r="G40" s="28" t="s">
        <v>6</v>
      </c>
      <c r="H40" s="29">
        <v>0.0</v>
      </c>
      <c r="I40" s="28" t="s">
        <v>6</v>
      </c>
      <c r="J40" s="28" t="s">
        <v>6</v>
      </c>
      <c r="K40" s="28" t="s">
        <v>6</v>
      </c>
      <c r="L40" s="28" t="s">
        <v>6</v>
      </c>
      <c r="M40" s="40" t="s">
        <v>6</v>
      </c>
      <c r="N40" s="40" t="s">
        <v>6</v>
      </c>
      <c r="O40" s="40" t="s">
        <v>6</v>
      </c>
      <c r="P40" s="29">
        <v>0.0</v>
      </c>
      <c r="Q40" s="40" t="s">
        <v>6</v>
      </c>
      <c r="R40" s="40" t="s">
        <v>6</v>
      </c>
      <c r="S40" s="40" t="s">
        <v>6</v>
      </c>
      <c r="T40" s="40" t="s">
        <v>6</v>
      </c>
      <c r="U40" s="40" t="s">
        <v>6</v>
      </c>
      <c r="V40" s="29">
        <v>0.0</v>
      </c>
      <c r="W40" s="40" t="s">
        <v>6</v>
      </c>
      <c r="X40" s="40" t="s">
        <v>6</v>
      </c>
      <c r="Y40" s="40" t="s">
        <v>6</v>
      </c>
      <c r="Z40" s="40" t="s">
        <v>6</v>
      </c>
      <c r="AA40" s="40" t="s">
        <v>6</v>
      </c>
      <c r="AB40" s="40" t="s">
        <v>6</v>
      </c>
      <c r="AC40" s="29">
        <v>0.0</v>
      </c>
      <c r="AD40" s="38" t="s">
        <v>10</v>
      </c>
      <c r="AE40" s="38" t="s">
        <v>10</v>
      </c>
      <c r="AF40" s="38" t="s">
        <v>10</v>
      </c>
      <c r="AG40" s="38" t="s">
        <v>10</v>
      </c>
      <c r="AH40" s="38" t="s">
        <v>10</v>
      </c>
      <c r="AI40" s="38" t="s">
        <v>10</v>
      </c>
      <c r="AJ40" s="29">
        <v>0.0</v>
      </c>
      <c r="AK40" s="38" t="s">
        <v>10</v>
      </c>
      <c r="AL40" s="38" t="s">
        <v>10</v>
      </c>
      <c r="AM40" s="38" t="s">
        <v>10</v>
      </c>
      <c r="AN40" s="38" t="s">
        <v>10</v>
      </c>
      <c r="AO40" s="38" t="s">
        <v>10</v>
      </c>
      <c r="AP40" s="38" t="s">
        <v>10</v>
      </c>
      <c r="AQ40" s="29">
        <v>0.0</v>
      </c>
      <c r="AR40" s="38" t="s">
        <v>10</v>
      </c>
      <c r="AS40" s="38" t="s">
        <v>10</v>
      </c>
      <c r="AT40" s="38" t="s">
        <v>10</v>
      </c>
      <c r="AU40" s="38" t="s">
        <v>10</v>
      </c>
      <c r="AV40" s="38" t="s">
        <v>10</v>
      </c>
      <c r="AW40" s="38" t="s">
        <v>10</v>
      </c>
      <c r="AX40" s="8"/>
      <c r="AY40" s="37">
        <f t="shared" si="4"/>
        <v>19</v>
      </c>
      <c r="AZ40" s="37">
        <f t="shared" si="5"/>
        <v>6</v>
      </c>
      <c r="BA40" s="37">
        <f t="shared" ref="BA40:BE40" si="41">COUNTIF($G40:$AC40,BA$1)</f>
        <v>19</v>
      </c>
      <c r="BB40" s="37">
        <f t="shared" si="41"/>
        <v>0</v>
      </c>
      <c r="BC40" s="37">
        <f t="shared" si="41"/>
        <v>0</v>
      </c>
      <c r="BD40" s="37">
        <f t="shared" si="41"/>
        <v>0</v>
      </c>
      <c r="BE40" s="37">
        <f t="shared" si="41"/>
        <v>0</v>
      </c>
    </row>
    <row r="41">
      <c r="A41" s="27">
        <v>39.0</v>
      </c>
      <c r="B41" s="25" t="s">
        <v>195</v>
      </c>
      <c r="C41" s="25" t="s">
        <v>205</v>
      </c>
      <c r="D41" s="26" t="s">
        <v>72</v>
      </c>
      <c r="E41" s="26" t="s">
        <v>199</v>
      </c>
      <c r="F41" s="27" t="s">
        <v>186</v>
      </c>
      <c r="G41" s="28" t="s">
        <v>6</v>
      </c>
      <c r="H41" s="28" t="s">
        <v>6</v>
      </c>
      <c r="I41" s="29">
        <v>0.0</v>
      </c>
      <c r="J41" s="28" t="s">
        <v>6</v>
      </c>
      <c r="K41" s="28" t="s">
        <v>6</v>
      </c>
      <c r="L41" s="28" t="s">
        <v>6</v>
      </c>
      <c r="M41" s="40" t="s">
        <v>6</v>
      </c>
      <c r="N41" s="40" t="s">
        <v>6</v>
      </c>
      <c r="O41" s="40" t="s">
        <v>6</v>
      </c>
      <c r="P41" s="40" t="s">
        <v>6</v>
      </c>
      <c r="Q41" s="29">
        <v>0.0</v>
      </c>
      <c r="R41" s="40" t="s">
        <v>6</v>
      </c>
      <c r="S41" s="40" t="s">
        <v>6</v>
      </c>
      <c r="T41" s="40" t="s">
        <v>6</v>
      </c>
      <c r="U41" s="40" t="s">
        <v>6</v>
      </c>
      <c r="V41" s="40" t="s">
        <v>6</v>
      </c>
      <c r="W41" s="29">
        <v>0.0</v>
      </c>
      <c r="X41" s="40" t="s">
        <v>6</v>
      </c>
      <c r="Y41" s="40" t="s">
        <v>6</v>
      </c>
      <c r="Z41" s="40" t="s">
        <v>6</v>
      </c>
      <c r="AA41" s="40" t="s">
        <v>6</v>
      </c>
      <c r="AB41" s="40" t="s">
        <v>6</v>
      </c>
      <c r="AC41" s="40" t="s">
        <v>6</v>
      </c>
      <c r="AD41" s="29">
        <v>0.0</v>
      </c>
      <c r="AE41" s="38" t="s">
        <v>10</v>
      </c>
      <c r="AF41" s="38" t="s">
        <v>10</v>
      </c>
      <c r="AG41" s="38" t="s">
        <v>10</v>
      </c>
      <c r="AH41" s="38" t="s">
        <v>10</v>
      </c>
      <c r="AI41" s="38" t="s">
        <v>10</v>
      </c>
      <c r="AJ41" s="38" t="s">
        <v>10</v>
      </c>
      <c r="AK41" s="29">
        <v>0.0</v>
      </c>
      <c r="AL41" s="38" t="s">
        <v>10</v>
      </c>
      <c r="AM41" s="38" t="s">
        <v>10</v>
      </c>
      <c r="AN41" s="38" t="s">
        <v>10</v>
      </c>
      <c r="AO41" s="38" t="s">
        <v>10</v>
      </c>
      <c r="AP41" s="38" t="s">
        <v>10</v>
      </c>
      <c r="AQ41" s="38" t="s">
        <v>10</v>
      </c>
      <c r="AR41" s="29">
        <v>0.0</v>
      </c>
      <c r="AS41" s="38" t="s">
        <v>10</v>
      </c>
      <c r="AT41" s="38" t="s">
        <v>10</v>
      </c>
      <c r="AU41" s="38" t="s">
        <v>10</v>
      </c>
      <c r="AV41" s="38" t="s">
        <v>10</v>
      </c>
      <c r="AW41" s="38" t="s">
        <v>10</v>
      </c>
      <c r="AX41" s="8"/>
      <c r="AY41" s="37">
        <f t="shared" si="4"/>
        <v>20</v>
      </c>
      <c r="AZ41" s="37">
        <f t="shared" si="5"/>
        <v>6</v>
      </c>
      <c r="BA41" s="37">
        <f t="shared" ref="BA41:BE41" si="42">COUNTIF($G41:$AC41,BA$1)</f>
        <v>20</v>
      </c>
      <c r="BB41" s="37">
        <f t="shared" si="42"/>
        <v>0</v>
      </c>
      <c r="BC41" s="37">
        <f t="shared" si="42"/>
        <v>0</v>
      </c>
      <c r="BD41" s="37">
        <f t="shared" si="42"/>
        <v>0</v>
      </c>
      <c r="BE41" s="37">
        <f t="shared" si="42"/>
        <v>0</v>
      </c>
    </row>
    <row r="42">
      <c r="A42" s="27">
        <v>40.0</v>
      </c>
      <c r="B42" s="25" t="s">
        <v>205</v>
      </c>
      <c r="C42" s="25" t="s">
        <v>205</v>
      </c>
      <c r="D42" s="26" t="s">
        <v>24</v>
      </c>
      <c r="E42" s="26" t="s">
        <v>208</v>
      </c>
      <c r="F42" s="27" t="s">
        <v>14</v>
      </c>
      <c r="G42" s="38" t="s">
        <v>10</v>
      </c>
      <c r="H42" s="29">
        <v>0.0</v>
      </c>
      <c r="I42" s="38" t="s">
        <v>10</v>
      </c>
      <c r="J42" s="38" t="s">
        <v>10</v>
      </c>
      <c r="K42" s="38" t="s">
        <v>10</v>
      </c>
      <c r="L42" s="38" t="s">
        <v>10</v>
      </c>
      <c r="M42" s="38" t="s">
        <v>10</v>
      </c>
      <c r="N42" s="38" t="s">
        <v>10</v>
      </c>
      <c r="O42" s="38" t="s">
        <v>10</v>
      </c>
      <c r="P42" s="29">
        <v>0.0</v>
      </c>
      <c r="Q42" s="38" t="s">
        <v>10</v>
      </c>
      <c r="R42" s="38" t="s">
        <v>10</v>
      </c>
      <c r="S42" s="38" t="s">
        <v>10</v>
      </c>
      <c r="T42" s="38" t="s">
        <v>10</v>
      </c>
      <c r="U42" s="38" t="s">
        <v>10</v>
      </c>
      <c r="V42" s="29">
        <v>0.0</v>
      </c>
      <c r="W42" s="38" t="s">
        <v>10</v>
      </c>
      <c r="X42" s="38" t="s">
        <v>10</v>
      </c>
      <c r="Y42" s="38" t="s">
        <v>10</v>
      </c>
      <c r="Z42" s="38" t="s">
        <v>10</v>
      </c>
      <c r="AA42" s="38" t="s">
        <v>10</v>
      </c>
      <c r="AB42" s="38" t="s">
        <v>10</v>
      </c>
      <c r="AC42" s="38" t="s">
        <v>10</v>
      </c>
      <c r="AD42" s="29">
        <v>0.0</v>
      </c>
      <c r="AE42" s="38" t="s">
        <v>10</v>
      </c>
      <c r="AF42" s="38" t="s">
        <v>10</v>
      </c>
      <c r="AG42" s="38" t="s">
        <v>10</v>
      </c>
      <c r="AH42" s="38" t="s">
        <v>10</v>
      </c>
      <c r="AI42" s="38" t="s">
        <v>10</v>
      </c>
      <c r="AJ42" s="38" t="s">
        <v>10</v>
      </c>
      <c r="AK42" s="29">
        <v>0.0</v>
      </c>
      <c r="AL42" s="34" t="s">
        <v>9</v>
      </c>
      <c r="AM42" s="34" t="s">
        <v>9</v>
      </c>
      <c r="AN42" s="34" t="s">
        <v>9</v>
      </c>
      <c r="AO42" s="34" t="s">
        <v>9</v>
      </c>
      <c r="AP42" s="34" t="s">
        <v>9</v>
      </c>
      <c r="AQ42" s="34" t="s">
        <v>9</v>
      </c>
      <c r="AR42" s="34" t="s">
        <v>9</v>
      </c>
      <c r="AS42" s="29">
        <v>0.0</v>
      </c>
      <c r="AT42" s="34" t="s">
        <v>9</v>
      </c>
      <c r="AU42" s="34" t="s">
        <v>9</v>
      </c>
      <c r="AV42" s="34" t="s">
        <v>9</v>
      </c>
      <c r="AW42" s="34" t="s">
        <v>9</v>
      </c>
      <c r="AX42" s="8"/>
      <c r="AY42" s="37">
        <f t="shared" si="4"/>
        <v>20</v>
      </c>
      <c r="AZ42" s="37">
        <f t="shared" si="5"/>
        <v>6</v>
      </c>
      <c r="BA42" s="37">
        <f t="shared" ref="BA42:BE42" si="43">COUNTIF($G42:$AC42,BA$1)</f>
        <v>0</v>
      </c>
      <c r="BB42" s="37">
        <f t="shared" si="43"/>
        <v>0</v>
      </c>
      <c r="BC42" s="37">
        <f t="shared" si="43"/>
        <v>0</v>
      </c>
      <c r="BD42" s="37">
        <f t="shared" si="43"/>
        <v>0</v>
      </c>
      <c r="BE42" s="37">
        <f t="shared" si="43"/>
        <v>20</v>
      </c>
    </row>
    <row r="43">
      <c r="A43" s="27">
        <v>41.0</v>
      </c>
      <c r="B43" s="25" t="s">
        <v>205</v>
      </c>
      <c r="C43" s="25" t="s">
        <v>205</v>
      </c>
      <c r="D43" s="26" t="s">
        <v>25</v>
      </c>
      <c r="E43" s="26" t="s">
        <v>209</v>
      </c>
      <c r="F43" s="27" t="s">
        <v>14</v>
      </c>
      <c r="G43" s="38" t="s">
        <v>10</v>
      </c>
      <c r="H43" s="29">
        <v>0.0</v>
      </c>
      <c r="I43" s="38" t="s">
        <v>10</v>
      </c>
      <c r="J43" s="38" t="s">
        <v>10</v>
      </c>
      <c r="K43" s="38" t="s">
        <v>10</v>
      </c>
      <c r="L43" s="38" t="s">
        <v>10</v>
      </c>
      <c r="M43" s="38" t="s">
        <v>10</v>
      </c>
      <c r="N43" s="38" t="s">
        <v>10</v>
      </c>
      <c r="O43" s="38" t="s">
        <v>10</v>
      </c>
      <c r="P43" s="29">
        <v>0.0</v>
      </c>
      <c r="Q43" s="38" t="s">
        <v>10</v>
      </c>
      <c r="R43" s="38" t="s">
        <v>10</v>
      </c>
      <c r="S43" s="38" t="s">
        <v>10</v>
      </c>
      <c r="T43" s="38" t="s">
        <v>10</v>
      </c>
      <c r="U43" s="38" t="s">
        <v>10</v>
      </c>
      <c r="V43" s="29">
        <v>0.0</v>
      </c>
      <c r="W43" s="38" t="s">
        <v>10</v>
      </c>
      <c r="X43" s="38" t="s">
        <v>10</v>
      </c>
      <c r="Y43" s="38" t="s">
        <v>10</v>
      </c>
      <c r="Z43" s="38" t="s">
        <v>10</v>
      </c>
      <c r="AA43" s="38" t="s">
        <v>10</v>
      </c>
      <c r="AB43" s="38" t="s">
        <v>10</v>
      </c>
      <c r="AC43" s="29">
        <v>0.0</v>
      </c>
      <c r="AD43" s="38" t="s">
        <v>10</v>
      </c>
      <c r="AE43" s="38" t="s">
        <v>10</v>
      </c>
      <c r="AF43" s="38" t="s">
        <v>10</v>
      </c>
      <c r="AG43" s="38" t="s">
        <v>10</v>
      </c>
      <c r="AH43" s="38" t="s">
        <v>10</v>
      </c>
      <c r="AI43" s="38" t="s">
        <v>10</v>
      </c>
      <c r="AJ43" s="38" t="s">
        <v>10</v>
      </c>
      <c r="AK43" s="29">
        <v>0.0</v>
      </c>
      <c r="AL43" s="34" t="s">
        <v>9</v>
      </c>
      <c r="AM43" s="34" t="s">
        <v>9</v>
      </c>
      <c r="AN43" s="34" t="s">
        <v>9</v>
      </c>
      <c r="AO43" s="34" t="s">
        <v>9</v>
      </c>
      <c r="AP43" s="34" t="s">
        <v>9</v>
      </c>
      <c r="AQ43" s="34" t="s">
        <v>9</v>
      </c>
      <c r="AR43" s="34" t="s">
        <v>9</v>
      </c>
      <c r="AS43" s="29">
        <v>0.0</v>
      </c>
      <c r="AT43" s="34" t="s">
        <v>9</v>
      </c>
      <c r="AU43" s="34" t="s">
        <v>9</v>
      </c>
      <c r="AV43" s="34" t="s">
        <v>9</v>
      </c>
      <c r="AW43" s="34" t="s">
        <v>9</v>
      </c>
      <c r="AX43" s="8"/>
      <c r="AY43" s="37">
        <f t="shared" si="4"/>
        <v>19</v>
      </c>
      <c r="AZ43" s="37">
        <f t="shared" si="5"/>
        <v>6</v>
      </c>
      <c r="BA43" s="37">
        <f t="shared" ref="BA43:BE43" si="44">COUNTIF($G43:$AC43,BA$1)</f>
        <v>0</v>
      </c>
      <c r="BB43" s="37">
        <f t="shared" si="44"/>
        <v>0</v>
      </c>
      <c r="BC43" s="37">
        <f t="shared" si="44"/>
        <v>0</v>
      </c>
      <c r="BD43" s="37">
        <f t="shared" si="44"/>
        <v>0</v>
      </c>
      <c r="BE43" s="37">
        <f t="shared" si="44"/>
        <v>19</v>
      </c>
    </row>
    <row r="44">
      <c r="A44" s="27">
        <v>43.0</v>
      </c>
      <c r="B44" s="25" t="s">
        <v>224</v>
      </c>
      <c r="C44" s="25" t="s">
        <v>210</v>
      </c>
      <c r="D44" s="26" t="s">
        <v>50</v>
      </c>
      <c r="E44" s="26" t="s">
        <v>228</v>
      </c>
      <c r="F44" s="27" t="s">
        <v>14</v>
      </c>
      <c r="G44" s="38" t="s">
        <v>10</v>
      </c>
      <c r="H44" s="29">
        <v>0.0</v>
      </c>
      <c r="I44" s="38" t="s">
        <v>10</v>
      </c>
      <c r="J44" s="38" t="s">
        <v>10</v>
      </c>
      <c r="K44" s="38" t="s">
        <v>10</v>
      </c>
      <c r="L44" s="38" t="s">
        <v>10</v>
      </c>
      <c r="M44" s="38" t="s">
        <v>10</v>
      </c>
      <c r="N44" s="38" t="s">
        <v>10</v>
      </c>
      <c r="O44" s="38" t="s">
        <v>10</v>
      </c>
      <c r="P44" s="29">
        <v>0.0</v>
      </c>
      <c r="Q44" s="38" t="s">
        <v>10</v>
      </c>
      <c r="R44" s="38" t="s">
        <v>10</v>
      </c>
      <c r="S44" s="38" t="s">
        <v>10</v>
      </c>
      <c r="T44" s="38" t="s">
        <v>10</v>
      </c>
      <c r="U44" s="38" t="s">
        <v>10</v>
      </c>
      <c r="V44" s="29">
        <v>0.0</v>
      </c>
      <c r="W44" s="38" t="s">
        <v>10</v>
      </c>
      <c r="X44" s="38" t="s">
        <v>10</v>
      </c>
      <c r="Y44" s="38" t="s">
        <v>10</v>
      </c>
      <c r="Z44" s="38" t="s">
        <v>10</v>
      </c>
      <c r="AA44" s="38" t="s">
        <v>10</v>
      </c>
      <c r="AB44" s="38" t="s">
        <v>10</v>
      </c>
      <c r="AC44" s="29">
        <v>0.0</v>
      </c>
      <c r="AD44" s="38" t="s">
        <v>10</v>
      </c>
      <c r="AE44" s="38" t="s">
        <v>10</v>
      </c>
      <c r="AF44" s="38" t="s">
        <v>10</v>
      </c>
      <c r="AG44" s="38" t="s">
        <v>10</v>
      </c>
      <c r="AH44" s="38" t="s">
        <v>10</v>
      </c>
      <c r="AI44" s="38" t="s">
        <v>10</v>
      </c>
      <c r="AJ44" s="29">
        <v>0.0</v>
      </c>
      <c r="AK44" s="38" t="s">
        <v>10</v>
      </c>
      <c r="AL44" s="38" t="s">
        <v>10</v>
      </c>
      <c r="AM44" s="38" t="s">
        <v>10</v>
      </c>
      <c r="AN44" s="38" t="s">
        <v>10</v>
      </c>
      <c r="AO44" s="38" t="s">
        <v>10</v>
      </c>
      <c r="AP44" s="38" t="s">
        <v>10</v>
      </c>
      <c r="AQ44" s="29">
        <v>0.0</v>
      </c>
      <c r="AR44" s="38" t="s">
        <v>10</v>
      </c>
      <c r="AS44" s="38" t="s">
        <v>10</v>
      </c>
      <c r="AT44" s="38" t="s">
        <v>10</v>
      </c>
      <c r="AU44" s="38" t="s">
        <v>10</v>
      </c>
      <c r="AV44" s="38" t="s">
        <v>10</v>
      </c>
      <c r="AW44" s="38" t="s">
        <v>10</v>
      </c>
      <c r="AX44" s="8"/>
      <c r="AY44" s="37">
        <f t="shared" si="4"/>
        <v>19</v>
      </c>
      <c r="AZ44" s="37">
        <f t="shared" si="5"/>
        <v>6</v>
      </c>
      <c r="BA44" s="37">
        <f t="shared" ref="BA44:BE44" si="45">COUNTIF($G44:$AC44,BA$1)</f>
        <v>0</v>
      </c>
      <c r="BB44" s="37">
        <f t="shared" si="45"/>
        <v>0</v>
      </c>
      <c r="BC44" s="37">
        <f t="shared" si="45"/>
        <v>0</v>
      </c>
      <c r="BD44" s="37">
        <f t="shared" si="45"/>
        <v>0</v>
      </c>
      <c r="BE44" s="37">
        <f t="shared" si="45"/>
        <v>19</v>
      </c>
    </row>
    <row r="45">
      <c r="A45" s="27">
        <v>44.0</v>
      </c>
      <c r="B45" s="25" t="s">
        <v>229</v>
      </c>
      <c r="C45" s="25" t="s">
        <v>210</v>
      </c>
      <c r="D45" s="26" t="s">
        <v>21</v>
      </c>
      <c r="E45" s="26" t="s">
        <v>231</v>
      </c>
      <c r="F45" s="27" t="s">
        <v>14</v>
      </c>
      <c r="G45" s="38" t="s">
        <v>10</v>
      </c>
      <c r="H45" s="29">
        <v>0.0</v>
      </c>
      <c r="I45" s="38" t="s">
        <v>10</v>
      </c>
      <c r="J45" s="38" t="s">
        <v>10</v>
      </c>
      <c r="K45" s="38" t="s">
        <v>10</v>
      </c>
      <c r="L45" s="38" t="s">
        <v>10</v>
      </c>
      <c r="M45" s="38" t="s">
        <v>10</v>
      </c>
      <c r="N45" s="38" t="s">
        <v>10</v>
      </c>
      <c r="O45" s="29">
        <v>0.0</v>
      </c>
      <c r="P45" s="38" t="s">
        <v>10</v>
      </c>
      <c r="Q45" s="38" t="s">
        <v>10</v>
      </c>
      <c r="R45" s="38" t="s">
        <v>10</v>
      </c>
      <c r="S45" s="38" t="s">
        <v>10</v>
      </c>
      <c r="T45" s="38" t="s">
        <v>10</v>
      </c>
      <c r="U45" s="38" t="s">
        <v>10</v>
      </c>
      <c r="V45" s="38" t="s">
        <v>10</v>
      </c>
      <c r="W45" s="29">
        <v>0.0</v>
      </c>
      <c r="X45" s="38" t="s">
        <v>10</v>
      </c>
      <c r="Y45" s="38" t="s">
        <v>10</v>
      </c>
      <c r="Z45" s="38" t="s">
        <v>10</v>
      </c>
      <c r="AA45" s="38" t="s">
        <v>10</v>
      </c>
      <c r="AB45" s="38" t="s">
        <v>10</v>
      </c>
      <c r="AC45" s="29">
        <v>0.0</v>
      </c>
      <c r="AD45" s="38" t="s">
        <v>10</v>
      </c>
      <c r="AE45" s="38" t="s">
        <v>10</v>
      </c>
      <c r="AF45" s="38" t="s">
        <v>10</v>
      </c>
      <c r="AG45" s="38" t="s">
        <v>10</v>
      </c>
      <c r="AH45" s="38" t="s">
        <v>10</v>
      </c>
      <c r="AI45" s="38" t="s">
        <v>10</v>
      </c>
      <c r="AJ45" s="29">
        <v>0.0</v>
      </c>
      <c r="AK45" s="38" t="s">
        <v>10</v>
      </c>
      <c r="AL45" s="38" t="s">
        <v>10</v>
      </c>
      <c r="AM45" s="38" t="s">
        <v>10</v>
      </c>
      <c r="AN45" s="38" t="s">
        <v>10</v>
      </c>
      <c r="AO45" s="38" t="s">
        <v>10</v>
      </c>
      <c r="AP45" s="38" t="s">
        <v>10</v>
      </c>
      <c r="AQ45" s="29">
        <v>0.0</v>
      </c>
      <c r="AR45" s="38" t="s">
        <v>10</v>
      </c>
      <c r="AS45" s="38" t="s">
        <v>10</v>
      </c>
      <c r="AT45" s="38" t="s">
        <v>10</v>
      </c>
      <c r="AU45" s="38" t="s">
        <v>10</v>
      </c>
      <c r="AV45" s="38" t="s">
        <v>10</v>
      </c>
      <c r="AW45" s="38" t="s">
        <v>10</v>
      </c>
      <c r="AX45" s="8"/>
      <c r="AY45" s="37">
        <f t="shared" si="4"/>
        <v>19</v>
      </c>
      <c r="AZ45" s="37">
        <f t="shared" si="5"/>
        <v>6</v>
      </c>
      <c r="BA45" s="37">
        <f t="shared" ref="BA45:BE45" si="46">COUNTIF($G45:$AC45,BA$1)</f>
        <v>0</v>
      </c>
      <c r="BB45" s="37">
        <f t="shared" si="46"/>
        <v>0</v>
      </c>
      <c r="BC45" s="37">
        <f t="shared" si="46"/>
        <v>0</v>
      </c>
      <c r="BD45" s="37">
        <f t="shared" si="46"/>
        <v>0</v>
      </c>
      <c r="BE45" s="37">
        <f t="shared" si="46"/>
        <v>19</v>
      </c>
    </row>
    <row r="46">
      <c r="A46" s="27">
        <v>45.0</v>
      </c>
      <c r="B46" s="25" t="s">
        <v>179</v>
      </c>
      <c r="C46" s="25" t="s">
        <v>210</v>
      </c>
      <c r="D46" s="26" t="s">
        <v>57</v>
      </c>
      <c r="E46" s="26" t="s">
        <v>183</v>
      </c>
      <c r="F46" s="27" t="s">
        <v>14</v>
      </c>
      <c r="G46" s="38" t="s">
        <v>10</v>
      </c>
      <c r="H46" s="38" t="s">
        <v>10</v>
      </c>
      <c r="I46" s="29">
        <v>0.0</v>
      </c>
      <c r="J46" s="38" t="s">
        <v>10</v>
      </c>
      <c r="K46" s="38" t="s">
        <v>10</v>
      </c>
      <c r="L46" s="38" t="s">
        <v>10</v>
      </c>
      <c r="M46" s="38" t="s">
        <v>10</v>
      </c>
      <c r="N46" s="38" t="s">
        <v>10</v>
      </c>
      <c r="O46" s="29">
        <v>0.0</v>
      </c>
      <c r="P46" s="38" t="s">
        <v>10</v>
      </c>
      <c r="Q46" s="38" t="s">
        <v>10</v>
      </c>
      <c r="R46" s="38" t="s">
        <v>10</v>
      </c>
      <c r="S46" s="38" t="s">
        <v>10</v>
      </c>
      <c r="T46" s="38" t="s">
        <v>10</v>
      </c>
      <c r="U46" s="38" t="s">
        <v>10</v>
      </c>
      <c r="V46" s="38" t="s">
        <v>10</v>
      </c>
      <c r="W46" s="29">
        <v>0.0</v>
      </c>
      <c r="X46" s="38" t="s">
        <v>10</v>
      </c>
      <c r="Y46" s="38" t="s">
        <v>10</v>
      </c>
      <c r="Z46" s="38" t="s">
        <v>10</v>
      </c>
      <c r="AA46" s="38" t="s">
        <v>10</v>
      </c>
      <c r="AB46" s="38" t="s">
        <v>10</v>
      </c>
      <c r="AC46" s="38" t="s">
        <v>10</v>
      </c>
      <c r="AD46" s="29">
        <v>0.0</v>
      </c>
      <c r="AE46" s="38" t="s">
        <v>10</v>
      </c>
      <c r="AF46" s="38" t="s">
        <v>10</v>
      </c>
      <c r="AG46" s="38" t="s">
        <v>10</v>
      </c>
      <c r="AH46" s="38" t="s">
        <v>10</v>
      </c>
      <c r="AI46" s="38" t="s">
        <v>10</v>
      </c>
      <c r="AJ46" s="38" t="s">
        <v>10</v>
      </c>
      <c r="AK46" s="29">
        <v>0.0</v>
      </c>
      <c r="AL46" s="38" t="s">
        <v>10</v>
      </c>
      <c r="AM46" s="38" t="s">
        <v>10</v>
      </c>
      <c r="AN46" s="38" t="s">
        <v>10</v>
      </c>
      <c r="AO46" s="38" t="s">
        <v>10</v>
      </c>
      <c r="AP46" s="38" t="s">
        <v>10</v>
      </c>
      <c r="AQ46" s="38" t="s">
        <v>10</v>
      </c>
      <c r="AR46" s="29">
        <v>0.0</v>
      </c>
      <c r="AS46" s="38" t="s">
        <v>10</v>
      </c>
      <c r="AT46" s="38" t="s">
        <v>10</v>
      </c>
      <c r="AU46" s="38" t="s">
        <v>10</v>
      </c>
      <c r="AV46" s="38" t="s">
        <v>10</v>
      </c>
      <c r="AW46" s="38" t="s">
        <v>10</v>
      </c>
      <c r="AX46" s="8"/>
      <c r="AY46" s="37">
        <f t="shared" si="4"/>
        <v>20</v>
      </c>
      <c r="AZ46" s="37">
        <f t="shared" si="5"/>
        <v>6</v>
      </c>
      <c r="BA46" s="37">
        <f t="shared" ref="BA46:BE46" si="47">COUNTIF($G46:$AC46,BA$1)</f>
        <v>0</v>
      </c>
      <c r="BB46" s="37">
        <f t="shared" si="47"/>
        <v>0</v>
      </c>
      <c r="BC46" s="37">
        <f t="shared" si="47"/>
        <v>0</v>
      </c>
      <c r="BD46" s="37">
        <f t="shared" si="47"/>
        <v>0</v>
      </c>
      <c r="BE46" s="37">
        <f t="shared" si="47"/>
        <v>20</v>
      </c>
    </row>
    <row r="47">
      <c r="A47" s="27">
        <v>46.0</v>
      </c>
      <c r="B47" s="25" t="s">
        <v>229</v>
      </c>
      <c r="C47" s="25" t="s">
        <v>210</v>
      </c>
      <c r="D47" s="26" t="s">
        <v>62</v>
      </c>
      <c r="E47" s="26" t="s">
        <v>233</v>
      </c>
      <c r="F47" s="27" t="s">
        <v>186</v>
      </c>
      <c r="G47" s="38" t="s">
        <v>10</v>
      </c>
      <c r="H47" s="38" t="s">
        <v>10</v>
      </c>
      <c r="I47" s="29">
        <v>0.0</v>
      </c>
      <c r="J47" s="38" t="s">
        <v>10</v>
      </c>
      <c r="K47" s="38" t="s">
        <v>10</v>
      </c>
      <c r="L47" s="38" t="s">
        <v>10</v>
      </c>
      <c r="M47" s="38" t="s">
        <v>10</v>
      </c>
      <c r="N47" s="38" t="s">
        <v>10</v>
      </c>
      <c r="O47" s="38" t="s">
        <v>10</v>
      </c>
      <c r="P47" s="29">
        <v>0.0</v>
      </c>
      <c r="Q47" s="38" t="s">
        <v>10</v>
      </c>
      <c r="R47" s="38" t="s">
        <v>10</v>
      </c>
      <c r="S47" s="38" t="s">
        <v>10</v>
      </c>
      <c r="T47" s="38" t="s">
        <v>10</v>
      </c>
      <c r="U47" s="38" t="s">
        <v>10</v>
      </c>
      <c r="V47" s="38" t="s">
        <v>10</v>
      </c>
      <c r="W47" s="29">
        <v>0.0</v>
      </c>
      <c r="X47" s="38" t="s">
        <v>10</v>
      </c>
      <c r="Y47" s="38" t="s">
        <v>10</v>
      </c>
      <c r="Z47" s="38" t="s">
        <v>10</v>
      </c>
      <c r="AA47" s="38" t="s">
        <v>10</v>
      </c>
      <c r="AB47" s="38" t="s">
        <v>10</v>
      </c>
      <c r="AC47" s="38" t="s">
        <v>10</v>
      </c>
      <c r="AD47" s="29">
        <v>0.0</v>
      </c>
      <c r="AE47" s="38" t="s">
        <v>10</v>
      </c>
      <c r="AF47" s="38" t="s">
        <v>10</v>
      </c>
      <c r="AG47" s="38" t="s">
        <v>10</v>
      </c>
      <c r="AH47" s="38" t="s">
        <v>10</v>
      </c>
      <c r="AI47" s="38" t="s">
        <v>10</v>
      </c>
      <c r="AJ47" s="29">
        <v>0.0</v>
      </c>
      <c r="AK47" s="38" t="s">
        <v>10</v>
      </c>
      <c r="AL47" s="38" t="s">
        <v>10</v>
      </c>
      <c r="AM47" s="38" t="s">
        <v>10</v>
      </c>
      <c r="AN47" s="38" t="s">
        <v>10</v>
      </c>
      <c r="AO47" s="38" t="s">
        <v>10</v>
      </c>
      <c r="AP47" s="38" t="s">
        <v>10</v>
      </c>
      <c r="AQ47" s="38" t="s">
        <v>10</v>
      </c>
      <c r="AR47" s="29">
        <v>0.0</v>
      </c>
      <c r="AS47" s="38" t="s">
        <v>10</v>
      </c>
      <c r="AT47" s="38" t="s">
        <v>10</v>
      </c>
      <c r="AU47" s="38" t="s">
        <v>10</v>
      </c>
      <c r="AV47" s="38" t="s">
        <v>10</v>
      </c>
      <c r="AW47" s="38" t="s">
        <v>10</v>
      </c>
      <c r="AX47" s="8"/>
      <c r="AY47" s="37">
        <f t="shared" si="4"/>
        <v>20</v>
      </c>
      <c r="AZ47" s="37">
        <f t="shared" si="5"/>
        <v>6</v>
      </c>
      <c r="BA47" s="37">
        <f t="shared" ref="BA47:BE47" si="48">COUNTIF($G47:$AC47,BA$1)</f>
        <v>0</v>
      </c>
      <c r="BB47" s="37">
        <f t="shared" si="48"/>
        <v>0</v>
      </c>
      <c r="BC47" s="37">
        <f t="shared" si="48"/>
        <v>0</v>
      </c>
      <c r="BD47" s="37">
        <f t="shared" si="48"/>
        <v>0</v>
      </c>
      <c r="BE47" s="37">
        <f t="shared" si="48"/>
        <v>20</v>
      </c>
    </row>
    <row r="48">
      <c r="A48" s="27">
        <v>47.0</v>
      </c>
      <c r="B48" s="25" t="s">
        <v>184</v>
      </c>
      <c r="C48" s="25" t="s">
        <v>210</v>
      </c>
      <c r="D48" s="26" t="s">
        <v>60</v>
      </c>
      <c r="E48" s="26" t="s">
        <v>185</v>
      </c>
      <c r="F48" s="27" t="s">
        <v>186</v>
      </c>
      <c r="G48" s="33" t="s">
        <v>9</v>
      </c>
      <c r="H48" s="33" t="s">
        <v>9</v>
      </c>
      <c r="I48" s="29">
        <v>0.0</v>
      </c>
      <c r="J48" s="38" t="s">
        <v>10</v>
      </c>
      <c r="K48" s="38" t="s">
        <v>10</v>
      </c>
      <c r="L48" s="38" t="s">
        <v>10</v>
      </c>
      <c r="M48" s="38" t="s">
        <v>10</v>
      </c>
      <c r="N48" s="38" t="s">
        <v>10</v>
      </c>
      <c r="O48" s="29">
        <v>0.0</v>
      </c>
      <c r="P48" s="38" t="s">
        <v>10</v>
      </c>
      <c r="Q48" s="38" t="s">
        <v>10</v>
      </c>
      <c r="R48" s="38" t="s">
        <v>10</v>
      </c>
      <c r="S48" s="38" t="s">
        <v>10</v>
      </c>
      <c r="T48" s="38" t="s">
        <v>10</v>
      </c>
      <c r="U48" s="38" t="s">
        <v>10</v>
      </c>
      <c r="V48" s="38" t="s">
        <v>10</v>
      </c>
      <c r="W48" s="29">
        <v>0.0</v>
      </c>
      <c r="X48" s="38" t="s">
        <v>10</v>
      </c>
      <c r="Y48" s="38" t="s">
        <v>10</v>
      </c>
      <c r="Z48" s="38" t="s">
        <v>10</v>
      </c>
      <c r="AA48" s="38" t="s">
        <v>10</v>
      </c>
      <c r="AB48" s="38" t="s">
        <v>10</v>
      </c>
      <c r="AC48" s="38" t="s">
        <v>10</v>
      </c>
      <c r="AD48" s="29">
        <v>0.0</v>
      </c>
      <c r="AE48" s="38" t="s">
        <v>10</v>
      </c>
      <c r="AF48" s="38" t="s">
        <v>10</v>
      </c>
      <c r="AG48" s="38" t="s">
        <v>10</v>
      </c>
      <c r="AH48" s="38" t="s">
        <v>10</v>
      </c>
      <c r="AI48" s="38" t="s">
        <v>10</v>
      </c>
      <c r="AJ48" s="29">
        <v>0.0</v>
      </c>
      <c r="AK48" s="38" t="s">
        <v>10</v>
      </c>
      <c r="AL48" s="38" t="s">
        <v>10</v>
      </c>
      <c r="AM48" s="38" t="s">
        <v>10</v>
      </c>
      <c r="AN48" s="38" t="s">
        <v>10</v>
      </c>
      <c r="AO48" s="38" t="s">
        <v>10</v>
      </c>
      <c r="AP48" s="38" t="s">
        <v>10</v>
      </c>
      <c r="AQ48" s="38" t="s">
        <v>10</v>
      </c>
      <c r="AR48" s="29">
        <v>0.0</v>
      </c>
      <c r="AS48" s="38" t="s">
        <v>10</v>
      </c>
      <c r="AT48" s="38" t="s">
        <v>10</v>
      </c>
      <c r="AU48" s="38" t="s">
        <v>10</v>
      </c>
      <c r="AV48" s="38" t="s">
        <v>10</v>
      </c>
      <c r="AW48" s="38" t="s">
        <v>10</v>
      </c>
      <c r="AX48" s="8"/>
      <c r="AY48" s="37">
        <f t="shared" si="4"/>
        <v>20</v>
      </c>
      <c r="AZ48" s="37">
        <f t="shared" si="5"/>
        <v>6</v>
      </c>
      <c r="BA48" s="37">
        <f t="shared" ref="BA48:BE48" si="49">COUNTIF($G48:$AC48,BA$1)</f>
        <v>0</v>
      </c>
      <c r="BB48" s="37">
        <f t="shared" si="49"/>
        <v>0</v>
      </c>
      <c r="BC48" s="37">
        <f t="shared" si="49"/>
        <v>0</v>
      </c>
      <c r="BD48" s="37">
        <f t="shared" si="49"/>
        <v>2</v>
      </c>
      <c r="BE48" s="37">
        <f t="shared" si="49"/>
        <v>18</v>
      </c>
    </row>
    <row r="49">
      <c r="A49" s="27">
        <v>42.0</v>
      </c>
      <c r="B49" s="25" t="s">
        <v>224</v>
      </c>
      <c r="C49" s="25" t="s">
        <v>210</v>
      </c>
      <c r="D49" s="26" t="s">
        <v>44</v>
      </c>
      <c r="E49" s="26" t="s">
        <v>225</v>
      </c>
      <c r="F49" s="27" t="s">
        <v>14</v>
      </c>
      <c r="G49" s="28" t="s">
        <v>6</v>
      </c>
      <c r="H49" s="29">
        <v>0.0</v>
      </c>
      <c r="I49" s="28" t="s">
        <v>6</v>
      </c>
      <c r="J49" s="28" t="s">
        <v>6</v>
      </c>
      <c r="K49" s="28" t="s">
        <v>6</v>
      </c>
      <c r="L49" s="28" t="s">
        <v>6</v>
      </c>
      <c r="M49" s="40" t="s">
        <v>6</v>
      </c>
      <c r="N49" s="40" t="s">
        <v>6</v>
      </c>
      <c r="O49" s="29">
        <v>0.0</v>
      </c>
      <c r="P49" s="40" t="s">
        <v>6</v>
      </c>
      <c r="Q49" s="40" t="s">
        <v>6</v>
      </c>
      <c r="R49" s="40" t="s">
        <v>6</v>
      </c>
      <c r="S49" s="40" t="s">
        <v>6</v>
      </c>
      <c r="T49" s="40" t="s">
        <v>6</v>
      </c>
      <c r="U49" s="40" t="s">
        <v>6</v>
      </c>
      <c r="V49" s="29">
        <v>0.0</v>
      </c>
      <c r="W49" s="40" t="s">
        <v>6</v>
      </c>
      <c r="X49" s="40" t="s">
        <v>6</v>
      </c>
      <c r="Y49" s="40" t="s">
        <v>6</v>
      </c>
      <c r="Z49" s="40" t="s">
        <v>6</v>
      </c>
      <c r="AA49" s="40" t="s">
        <v>6</v>
      </c>
      <c r="AB49" s="40" t="s">
        <v>6</v>
      </c>
      <c r="AC49" s="40" t="s">
        <v>6</v>
      </c>
      <c r="AD49" s="29">
        <v>0.0</v>
      </c>
      <c r="AE49" s="38" t="s">
        <v>10</v>
      </c>
      <c r="AF49" s="38" t="s">
        <v>10</v>
      </c>
      <c r="AG49" s="38" t="s">
        <v>10</v>
      </c>
      <c r="AH49" s="38" t="s">
        <v>10</v>
      </c>
      <c r="AI49" s="38" t="s">
        <v>10</v>
      </c>
      <c r="AJ49" s="38" t="s">
        <v>10</v>
      </c>
      <c r="AK49" s="29">
        <v>0.0</v>
      </c>
      <c r="AL49" s="38" t="s">
        <v>10</v>
      </c>
      <c r="AM49" s="38" t="s">
        <v>10</v>
      </c>
      <c r="AN49" s="38" t="s">
        <v>10</v>
      </c>
      <c r="AO49" s="38" t="s">
        <v>10</v>
      </c>
      <c r="AP49" s="38" t="s">
        <v>10</v>
      </c>
      <c r="AQ49" s="29">
        <v>0.0</v>
      </c>
      <c r="AR49" s="38" t="s">
        <v>10</v>
      </c>
      <c r="AS49" s="38" t="s">
        <v>10</v>
      </c>
      <c r="AT49" s="38" t="s">
        <v>10</v>
      </c>
      <c r="AU49" s="38" t="s">
        <v>10</v>
      </c>
      <c r="AV49" s="38" t="s">
        <v>10</v>
      </c>
      <c r="AW49" s="38" t="s">
        <v>10</v>
      </c>
      <c r="AX49" s="8"/>
      <c r="AY49" s="37">
        <f t="shared" si="4"/>
        <v>20</v>
      </c>
      <c r="AZ49" s="37">
        <f t="shared" si="5"/>
        <v>6</v>
      </c>
      <c r="BA49" s="37">
        <f t="shared" ref="BA49:BE49" si="50">COUNTIF($G49:$AC49,BA$1)</f>
        <v>20</v>
      </c>
      <c r="BB49" s="37">
        <f t="shared" si="50"/>
        <v>0</v>
      </c>
      <c r="BC49" s="37">
        <f t="shared" si="50"/>
        <v>0</v>
      </c>
      <c r="BD49" s="37">
        <f t="shared" si="50"/>
        <v>0</v>
      </c>
      <c r="BE49" s="37">
        <f t="shared" si="50"/>
        <v>0</v>
      </c>
    </row>
    <row r="50">
      <c r="A50" s="27">
        <v>15.0</v>
      </c>
      <c r="B50" s="25" t="s">
        <v>215</v>
      </c>
      <c r="C50" s="25" t="s">
        <v>184</v>
      </c>
      <c r="D50" s="26" t="s">
        <v>34</v>
      </c>
      <c r="E50" s="26" t="s">
        <v>217</v>
      </c>
      <c r="F50" s="27" t="s">
        <v>14</v>
      </c>
      <c r="G50" s="33" t="s">
        <v>9</v>
      </c>
      <c r="H50" s="33" t="s">
        <v>9</v>
      </c>
      <c r="I50" s="29">
        <v>0.0</v>
      </c>
      <c r="J50" s="33" t="s">
        <v>9</v>
      </c>
      <c r="K50" s="33" t="s">
        <v>9</v>
      </c>
      <c r="L50" s="33" t="s">
        <v>9</v>
      </c>
      <c r="M50" s="34" t="s">
        <v>9</v>
      </c>
      <c r="N50" s="34" t="s">
        <v>9</v>
      </c>
      <c r="O50" s="34" t="s">
        <v>9</v>
      </c>
      <c r="P50" s="29">
        <v>0.0</v>
      </c>
      <c r="Q50" s="34" t="s">
        <v>9</v>
      </c>
      <c r="R50" s="34" t="s">
        <v>9</v>
      </c>
      <c r="S50" s="34" t="s">
        <v>9</v>
      </c>
      <c r="T50" s="34" t="s">
        <v>9</v>
      </c>
      <c r="U50" s="34" t="s">
        <v>9</v>
      </c>
      <c r="V50" s="29">
        <v>0.0</v>
      </c>
      <c r="W50" s="34" t="s">
        <v>9</v>
      </c>
      <c r="X50" s="34" t="s">
        <v>9</v>
      </c>
      <c r="Y50" s="34" t="s">
        <v>9</v>
      </c>
      <c r="Z50" s="34" t="s">
        <v>9</v>
      </c>
      <c r="AA50" s="34" t="s">
        <v>9</v>
      </c>
      <c r="AB50" s="34" t="s">
        <v>9</v>
      </c>
      <c r="AC50" s="29">
        <v>0.0</v>
      </c>
      <c r="AD50" s="34" t="s">
        <v>9</v>
      </c>
      <c r="AE50" s="34" t="s">
        <v>9</v>
      </c>
      <c r="AF50" s="34" t="s">
        <v>9</v>
      </c>
      <c r="AG50" s="34" t="s">
        <v>9</v>
      </c>
      <c r="AH50" s="34" t="s">
        <v>9</v>
      </c>
      <c r="AI50" s="34" t="s">
        <v>9</v>
      </c>
      <c r="AJ50" s="34" t="s">
        <v>9</v>
      </c>
      <c r="AK50" s="29">
        <v>0.0</v>
      </c>
      <c r="AL50" s="34" t="s">
        <v>9</v>
      </c>
      <c r="AM50" s="34" t="s">
        <v>9</v>
      </c>
      <c r="AN50" s="34" t="s">
        <v>9</v>
      </c>
      <c r="AO50" s="34" t="s">
        <v>9</v>
      </c>
      <c r="AP50" s="34" t="s">
        <v>9</v>
      </c>
      <c r="AQ50" s="34" t="s">
        <v>9</v>
      </c>
      <c r="AR50" s="34" t="s">
        <v>9</v>
      </c>
      <c r="AS50" s="29">
        <v>0.0</v>
      </c>
      <c r="AT50" s="34" t="s">
        <v>9</v>
      </c>
      <c r="AU50" s="34" t="s">
        <v>9</v>
      </c>
      <c r="AV50" s="34" t="s">
        <v>9</v>
      </c>
      <c r="AW50" s="34" t="s">
        <v>9</v>
      </c>
      <c r="AX50" s="8"/>
      <c r="AY50" s="37">
        <f t="shared" si="4"/>
        <v>19</v>
      </c>
      <c r="AZ50" s="37">
        <f t="shared" si="5"/>
        <v>6</v>
      </c>
      <c r="BA50" s="37">
        <f t="shared" ref="BA50:BE50" si="51">COUNTIF($G50:$AC50,BA$1)</f>
        <v>0</v>
      </c>
      <c r="BB50" s="37">
        <f t="shared" si="51"/>
        <v>0</v>
      </c>
      <c r="BC50" s="37">
        <f t="shared" si="51"/>
        <v>0</v>
      </c>
      <c r="BD50" s="37">
        <f t="shared" si="51"/>
        <v>19</v>
      </c>
      <c r="BE50" s="37">
        <f t="shared" si="51"/>
        <v>0</v>
      </c>
    </row>
    <row r="51">
      <c r="A51" s="23"/>
      <c r="B51" s="54"/>
      <c r="C51" s="54"/>
      <c r="D51" s="55"/>
      <c r="E51" s="55"/>
      <c r="F51" s="56"/>
      <c r="G51" s="81"/>
      <c r="H51" s="81"/>
      <c r="I51" s="81"/>
      <c r="J51" s="81"/>
      <c r="K51" s="81"/>
      <c r="L51" s="81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8"/>
      <c r="AE51" s="77"/>
      <c r="AF51" s="77"/>
      <c r="AG51" s="77"/>
      <c r="AH51" s="77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77"/>
      <c r="AY51" s="37">
        <f t="shared" si="4"/>
        <v>0</v>
      </c>
      <c r="AZ51" s="37">
        <f t="shared" si="5"/>
        <v>0</v>
      </c>
      <c r="BA51" s="37">
        <f t="shared" ref="BA51:BE51" si="52">COUNTIF($G51:$AC51,BA$1)</f>
        <v>0</v>
      </c>
      <c r="BB51" s="37">
        <f t="shared" si="52"/>
        <v>0</v>
      </c>
      <c r="BC51" s="37">
        <f t="shared" si="52"/>
        <v>0</v>
      </c>
      <c r="BD51" s="37">
        <f t="shared" si="52"/>
        <v>0</v>
      </c>
      <c r="BE51" s="37">
        <f t="shared" si="52"/>
        <v>0</v>
      </c>
    </row>
    <row r="52">
      <c r="A52" s="27">
        <v>48.0</v>
      </c>
      <c r="B52" s="25" t="s">
        <v>235</v>
      </c>
      <c r="C52" s="25" t="s">
        <v>235</v>
      </c>
      <c r="D52" s="26" t="s">
        <v>114</v>
      </c>
      <c r="E52" s="26" t="s">
        <v>236</v>
      </c>
      <c r="F52" s="27" t="s">
        <v>76</v>
      </c>
      <c r="G52" s="33" t="s">
        <v>9</v>
      </c>
      <c r="H52" s="33" t="s">
        <v>9</v>
      </c>
      <c r="I52" s="33" t="s">
        <v>9</v>
      </c>
      <c r="J52" s="29">
        <v>0.0</v>
      </c>
      <c r="K52" s="33" t="s">
        <v>9</v>
      </c>
      <c r="L52" s="33" t="s">
        <v>9</v>
      </c>
      <c r="M52" s="34" t="s">
        <v>9</v>
      </c>
      <c r="N52" s="34" t="s">
        <v>9</v>
      </c>
      <c r="O52" s="34" t="s">
        <v>9</v>
      </c>
      <c r="P52" s="34" t="s">
        <v>9</v>
      </c>
      <c r="Q52" s="29">
        <v>0.0</v>
      </c>
      <c r="R52" s="34" t="s">
        <v>9</v>
      </c>
      <c r="S52" s="34" t="s">
        <v>9</v>
      </c>
      <c r="T52" s="34" t="s">
        <v>9</v>
      </c>
      <c r="U52" s="34" t="s">
        <v>9</v>
      </c>
      <c r="V52" s="34" t="s">
        <v>9</v>
      </c>
      <c r="W52" s="29">
        <v>0.0</v>
      </c>
      <c r="X52" s="34" t="s">
        <v>9</v>
      </c>
      <c r="Y52" s="34" t="s">
        <v>9</v>
      </c>
      <c r="Z52" s="34" t="s">
        <v>9</v>
      </c>
      <c r="AA52" s="34" t="s">
        <v>9</v>
      </c>
      <c r="AB52" s="34" t="s">
        <v>9</v>
      </c>
      <c r="AC52" s="34" t="s">
        <v>9</v>
      </c>
      <c r="AD52" s="34" t="s">
        <v>9</v>
      </c>
      <c r="AE52" s="29">
        <v>0.0</v>
      </c>
      <c r="AF52" s="40" t="s">
        <v>6</v>
      </c>
      <c r="AG52" s="40" t="s">
        <v>6</v>
      </c>
      <c r="AH52" s="40" t="s">
        <v>6</v>
      </c>
      <c r="AI52" s="40" t="s">
        <v>6</v>
      </c>
      <c r="AJ52" s="40" t="s">
        <v>6</v>
      </c>
      <c r="AK52" s="29">
        <v>0.0</v>
      </c>
      <c r="AL52" s="40" t="s">
        <v>6</v>
      </c>
      <c r="AM52" s="40" t="s">
        <v>6</v>
      </c>
      <c r="AN52" s="40" t="s">
        <v>6</v>
      </c>
      <c r="AO52" s="40" t="s">
        <v>6</v>
      </c>
      <c r="AP52" s="40" t="s">
        <v>6</v>
      </c>
      <c r="AQ52" s="40" t="s">
        <v>6</v>
      </c>
      <c r="AR52" s="29">
        <v>0.0</v>
      </c>
      <c r="AS52" s="40" t="s">
        <v>6</v>
      </c>
      <c r="AT52" s="40" t="s">
        <v>6</v>
      </c>
      <c r="AU52" s="40" t="s">
        <v>6</v>
      </c>
      <c r="AV52" s="40" t="s">
        <v>6</v>
      </c>
      <c r="AW52" s="40" t="s">
        <v>6</v>
      </c>
      <c r="AX52" s="8"/>
      <c r="AY52" s="37">
        <f t="shared" si="4"/>
        <v>20</v>
      </c>
      <c r="AZ52" s="37">
        <f t="shared" si="5"/>
        <v>6</v>
      </c>
      <c r="BA52" s="37">
        <f t="shared" ref="BA52:BE52" si="53">COUNTIF($G52:$AC52,BA$1)</f>
        <v>0</v>
      </c>
      <c r="BB52" s="37">
        <f t="shared" si="53"/>
        <v>0</v>
      </c>
      <c r="BC52" s="37">
        <f t="shared" si="53"/>
        <v>0</v>
      </c>
      <c r="BD52" s="37">
        <f t="shared" si="53"/>
        <v>20</v>
      </c>
      <c r="BE52" s="37">
        <f t="shared" si="53"/>
        <v>0</v>
      </c>
    </row>
    <row r="53">
      <c r="A53" s="27">
        <v>49.0</v>
      </c>
      <c r="B53" s="25" t="s">
        <v>235</v>
      </c>
      <c r="C53" s="25" t="s">
        <v>235</v>
      </c>
      <c r="D53" s="26" t="s">
        <v>116</v>
      </c>
      <c r="E53" s="26" t="s">
        <v>238</v>
      </c>
      <c r="F53" s="27" t="s">
        <v>76</v>
      </c>
      <c r="G53" s="33" t="s">
        <v>9</v>
      </c>
      <c r="H53" s="33" t="s">
        <v>9</v>
      </c>
      <c r="I53" s="33" t="s">
        <v>9</v>
      </c>
      <c r="J53" s="29">
        <v>0.0</v>
      </c>
      <c r="K53" s="33" t="s">
        <v>9</v>
      </c>
      <c r="L53" s="33" t="s">
        <v>9</v>
      </c>
      <c r="M53" s="34" t="s">
        <v>9</v>
      </c>
      <c r="N53" s="34" t="s">
        <v>9</v>
      </c>
      <c r="O53" s="29">
        <v>0.0</v>
      </c>
      <c r="P53" s="34" t="s">
        <v>9</v>
      </c>
      <c r="Q53" s="34" t="s">
        <v>9</v>
      </c>
      <c r="R53" s="34" t="s">
        <v>9</v>
      </c>
      <c r="S53" s="34" t="s">
        <v>9</v>
      </c>
      <c r="T53" s="34" t="s">
        <v>9</v>
      </c>
      <c r="U53" s="34" t="s">
        <v>9</v>
      </c>
      <c r="V53" s="34" t="s">
        <v>9</v>
      </c>
      <c r="W53" s="29">
        <v>0.0</v>
      </c>
      <c r="X53" s="34" t="s">
        <v>9</v>
      </c>
      <c r="Y53" s="34" t="s">
        <v>9</v>
      </c>
      <c r="Z53" s="34" t="s">
        <v>9</v>
      </c>
      <c r="AA53" s="34" t="s">
        <v>9</v>
      </c>
      <c r="AB53" s="34" t="s">
        <v>9</v>
      </c>
      <c r="AC53" s="34" t="s">
        <v>9</v>
      </c>
      <c r="AD53" s="34" t="s">
        <v>9</v>
      </c>
      <c r="AE53" s="29">
        <v>0.0</v>
      </c>
      <c r="AF53" s="40" t="s">
        <v>6</v>
      </c>
      <c r="AG53" s="40" t="s">
        <v>6</v>
      </c>
      <c r="AH53" s="40" t="s">
        <v>6</v>
      </c>
      <c r="AI53" s="40" t="s">
        <v>6</v>
      </c>
      <c r="AJ53" s="40" t="s">
        <v>6</v>
      </c>
      <c r="AK53" s="29">
        <v>0.0</v>
      </c>
      <c r="AL53" s="40" t="s">
        <v>6</v>
      </c>
      <c r="AM53" s="40" t="s">
        <v>6</v>
      </c>
      <c r="AN53" s="40" t="s">
        <v>6</v>
      </c>
      <c r="AO53" s="40" t="s">
        <v>6</v>
      </c>
      <c r="AP53" s="40" t="s">
        <v>6</v>
      </c>
      <c r="AQ53" s="40" t="s">
        <v>6</v>
      </c>
      <c r="AR53" s="40" t="s">
        <v>6</v>
      </c>
      <c r="AS53" s="29">
        <v>0.0</v>
      </c>
      <c r="AT53" s="40" t="s">
        <v>6</v>
      </c>
      <c r="AU53" s="40" t="s">
        <v>6</v>
      </c>
      <c r="AV53" s="40" t="s">
        <v>6</v>
      </c>
      <c r="AW53" s="40" t="s">
        <v>6</v>
      </c>
      <c r="AX53" s="8"/>
      <c r="AY53" s="37">
        <f t="shared" si="4"/>
        <v>20</v>
      </c>
      <c r="AZ53" s="37">
        <f t="shared" si="5"/>
        <v>6</v>
      </c>
      <c r="BA53" s="37">
        <f t="shared" ref="BA53:BE53" si="54">COUNTIF($G53:$AC53,BA$1)</f>
        <v>0</v>
      </c>
      <c r="BB53" s="37">
        <f t="shared" si="54"/>
        <v>0</v>
      </c>
      <c r="BC53" s="37">
        <f t="shared" si="54"/>
        <v>0</v>
      </c>
      <c r="BD53" s="37">
        <f t="shared" si="54"/>
        <v>20</v>
      </c>
      <c r="BE53" s="37">
        <f t="shared" si="54"/>
        <v>0</v>
      </c>
    </row>
    <row r="54">
      <c r="A54" s="27">
        <v>50.0</v>
      </c>
      <c r="B54" s="25" t="s">
        <v>235</v>
      </c>
      <c r="C54" s="25" t="s">
        <v>235</v>
      </c>
      <c r="D54" s="26" t="s">
        <v>117</v>
      </c>
      <c r="E54" s="26" t="s">
        <v>239</v>
      </c>
      <c r="F54" s="27" t="s">
        <v>76</v>
      </c>
      <c r="G54" s="33" t="s">
        <v>9</v>
      </c>
      <c r="H54" s="33" t="s">
        <v>9</v>
      </c>
      <c r="I54" s="33" t="s">
        <v>9</v>
      </c>
      <c r="J54" s="29">
        <v>0.0</v>
      </c>
      <c r="K54" s="33" t="s">
        <v>9</v>
      </c>
      <c r="L54" s="33" t="s">
        <v>9</v>
      </c>
      <c r="M54" s="34" t="s">
        <v>9</v>
      </c>
      <c r="N54" s="34" t="s">
        <v>9</v>
      </c>
      <c r="O54" s="29">
        <v>0.0</v>
      </c>
      <c r="P54" s="34" t="s">
        <v>9</v>
      </c>
      <c r="Q54" s="34" t="s">
        <v>9</v>
      </c>
      <c r="R54" s="34" t="s">
        <v>9</v>
      </c>
      <c r="S54" s="34" t="s">
        <v>9</v>
      </c>
      <c r="T54" s="34" t="s">
        <v>9</v>
      </c>
      <c r="U54" s="34" t="s">
        <v>9</v>
      </c>
      <c r="V54" s="34" t="s">
        <v>9</v>
      </c>
      <c r="W54" s="29">
        <v>0.0</v>
      </c>
      <c r="X54" s="34" t="s">
        <v>9</v>
      </c>
      <c r="Y54" s="34" t="s">
        <v>9</v>
      </c>
      <c r="Z54" s="34" t="s">
        <v>9</v>
      </c>
      <c r="AA54" s="34" t="s">
        <v>9</v>
      </c>
      <c r="AB54" s="34" t="s">
        <v>9</v>
      </c>
      <c r="AC54" s="34" t="s">
        <v>9</v>
      </c>
      <c r="AD54" s="34" t="s">
        <v>9</v>
      </c>
      <c r="AE54" s="29">
        <v>0.0</v>
      </c>
      <c r="AF54" s="40" t="s">
        <v>6</v>
      </c>
      <c r="AG54" s="40" t="s">
        <v>6</v>
      </c>
      <c r="AH54" s="40" t="s">
        <v>6</v>
      </c>
      <c r="AI54" s="40" t="s">
        <v>6</v>
      </c>
      <c r="AJ54" s="40" t="s">
        <v>6</v>
      </c>
      <c r="AK54" s="29">
        <v>0.0</v>
      </c>
      <c r="AL54" s="40" t="s">
        <v>6</v>
      </c>
      <c r="AM54" s="40" t="s">
        <v>6</v>
      </c>
      <c r="AN54" s="40" t="s">
        <v>6</v>
      </c>
      <c r="AO54" s="40" t="s">
        <v>6</v>
      </c>
      <c r="AP54" s="40" t="s">
        <v>6</v>
      </c>
      <c r="AQ54" s="40" t="s">
        <v>6</v>
      </c>
      <c r="AR54" s="40" t="s">
        <v>6</v>
      </c>
      <c r="AS54" s="29">
        <v>0.0</v>
      </c>
      <c r="AT54" s="40" t="s">
        <v>6</v>
      </c>
      <c r="AU54" s="40" t="s">
        <v>6</v>
      </c>
      <c r="AV54" s="40" t="s">
        <v>6</v>
      </c>
      <c r="AW54" s="40" t="s">
        <v>6</v>
      </c>
      <c r="AX54" s="8"/>
      <c r="AY54" s="37">
        <f t="shared" si="4"/>
        <v>20</v>
      </c>
      <c r="AZ54" s="37">
        <f t="shared" si="5"/>
        <v>6</v>
      </c>
      <c r="BA54" s="37">
        <f t="shared" ref="BA54:BE54" si="55">COUNTIF($G54:$AC54,BA$1)</f>
        <v>0</v>
      </c>
      <c r="BB54" s="37">
        <f t="shared" si="55"/>
        <v>0</v>
      </c>
      <c r="BC54" s="37">
        <f t="shared" si="55"/>
        <v>0</v>
      </c>
      <c r="BD54" s="37">
        <f t="shared" si="55"/>
        <v>20</v>
      </c>
      <c r="BE54" s="37">
        <f t="shared" si="55"/>
        <v>0</v>
      </c>
    </row>
    <row r="55">
      <c r="A55" s="27">
        <v>51.0</v>
      </c>
      <c r="B55" s="25" t="s">
        <v>235</v>
      </c>
      <c r="C55" s="25" t="s">
        <v>235</v>
      </c>
      <c r="D55" s="26" t="s">
        <v>109</v>
      </c>
      <c r="E55" s="26" t="s">
        <v>240</v>
      </c>
      <c r="F55" s="27" t="s">
        <v>76</v>
      </c>
      <c r="G55" s="33" t="s">
        <v>9</v>
      </c>
      <c r="H55" s="33" t="s">
        <v>9</v>
      </c>
      <c r="I55" s="29">
        <v>0.0</v>
      </c>
      <c r="J55" s="33" t="s">
        <v>9</v>
      </c>
      <c r="K55" s="33" t="s">
        <v>9</v>
      </c>
      <c r="L55" s="33" t="s">
        <v>9</v>
      </c>
      <c r="M55" s="34" t="s">
        <v>9</v>
      </c>
      <c r="N55" s="34" t="s">
        <v>9</v>
      </c>
      <c r="O55" s="34" t="s">
        <v>9</v>
      </c>
      <c r="P55" s="34" t="s">
        <v>9</v>
      </c>
      <c r="Q55" s="29">
        <v>0.0</v>
      </c>
      <c r="R55" s="34" t="s">
        <v>9</v>
      </c>
      <c r="S55" s="34" t="s">
        <v>9</v>
      </c>
      <c r="T55" s="34" t="s">
        <v>9</v>
      </c>
      <c r="U55" s="34" t="s">
        <v>9</v>
      </c>
      <c r="V55" s="34" t="s">
        <v>9</v>
      </c>
      <c r="W55" s="34" t="s">
        <v>9</v>
      </c>
      <c r="X55" s="29">
        <v>0.0</v>
      </c>
      <c r="Y55" s="34" t="s">
        <v>9</v>
      </c>
      <c r="Z55" s="34" t="s">
        <v>9</v>
      </c>
      <c r="AA55" s="34" t="s">
        <v>9</v>
      </c>
      <c r="AB55" s="34" t="s">
        <v>9</v>
      </c>
      <c r="AC55" s="29">
        <v>0.0</v>
      </c>
      <c r="AD55" s="40" t="s">
        <v>6</v>
      </c>
      <c r="AE55" s="40" t="s">
        <v>6</v>
      </c>
      <c r="AF55" s="40" t="s">
        <v>6</v>
      </c>
      <c r="AG55" s="40" t="s">
        <v>6</v>
      </c>
      <c r="AH55" s="40" t="s">
        <v>6</v>
      </c>
      <c r="AI55" s="40" t="s">
        <v>6</v>
      </c>
      <c r="AJ55" s="29">
        <v>0.0</v>
      </c>
      <c r="AK55" s="40" t="s">
        <v>6</v>
      </c>
      <c r="AL55" s="40" t="s">
        <v>6</v>
      </c>
      <c r="AM55" s="40" t="s">
        <v>6</v>
      </c>
      <c r="AN55" s="40" t="s">
        <v>6</v>
      </c>
      <c r="AO55" s="40" t="s">
        <v>6</v>
      </c>
      <c r="AP55" s="40" t="s">
        <v>6</v>
      </c>
      <c r="AQ55" s="40" t="s">
        <v>6</v>
      </c>
      <c r="AR55" s="29">
        <v>0.0</v>
      </c>
      <c r="AS55" s="40" t="s">
        <v>6</v>
      </c>
      <c r="AT55" s="40" t="s">
        <v>6</v>
      </c>
      <c r="AU55" s="40" t="s">
        <v>6</v>
      </c>
      <c r="AV55" s="40" t="s">
        <v>6</v>
      </c>
      <c r="AW55" s="40" t="s">
        <v>6</v>
      </c>
      <c r="AX55" s="8"/>
      <c r="AY55" s="37">
        <f t="shared" si="4"/>
        <v>19</v>
      </c>
      <c r="AZ55" s="37">
        <f t="shared" si="5"/>
        <v>6</v>
      </c>
      <c r="BA55" s="37">
        <f t="shared" ref="BA55:BE55" si="56">COUNTIF($G55:$AC55,BA$1)</f>
        <v>0</v>
      </c>
      <c r="BB55" s="37">
        <f t="shared" si="56"/>
        <v>0</v>
      </c>
      <c r="BC55" s="37">
        <f t="shared" si="56"/>
        <v>0</v>
      </c>
      <c r="BD55" s="37">
        <f t="shared" si="56"/>
        <v>19</v>
      </c>
      <c r="BE55" s="37">
        <f t="shared" si="56"/>
        <v>0</v>
      </c>
    </row>
    <row r="56">
      <c r="A56" s="27">
        <v>52.0</v>
      </c>
      <c r="B56" s="25" t="s">
        <v>241</v>
      </c>
      <c r="C56" s="25" t="s">
        <v>235</v>
      </c>
      <c r="D56" s="26" t="s">
        <v>119</v>
      </c>
      <c r="E56" s="26" t="s">
        <v>242</v>
      </c>
      <c r="F56" s="27" t="s">
        <v>76</v>
      </c>
      <c r="G56" s="33" t="s">
        <v>9</v>
      </c>
      <c r="H56" s="33" t="s">
        <v>9</v>
      </c>
      <c r="I56" s="29">
        <v>0.0</v>
      </c>
      <c r="J56" s="33" t="s">
        <v>9</v>
      </c>
      <c r="K56" s="33" t="s">
        <v>9</v>
      </c>
      <c r="L56" s="33" t="s">
        <v>9</v>
      </c>
      <c r="M56" s="34" t="s">
        <v>9</v>
      </c>
      <c r="N56" s="34" t="s">
        <v>9</v>
      </c>
      <c r="O56" s="34" t="s">
        <v>9</v>
      </c>
      <c r="P56" s="34" t="s">
        <v>9</v>
      </c>
      <c r="Q56" s="29">
        <v>0.0</v>
      </c>
      <c r="R56" s="34" t="s">
        <v>9</v>
      </c>
      <c r="S56" s="34" t="s">
        <v>9</v>
      </c>
      <c r="T56" s="34" t="s">
        <v>9</v>
      </c>
      <c r="U56" s="34" t="s">
        <v>9</v>
      </c>
      <c r="V56" s="29">
        <v>0.0</v>
      </c>
      <c r="W56" s="34" t="s">
        <v>9</v>
      </c>
      <c r="X56" s="34" t="s">
        <v>9</v>
      </c>
      <c r="Y56" s="34" t="s">
        <v>9</v>
      </c>
      <c r="Z56" s="34" t="s">
        <v>9</v>
      </c>
      <c r="AA56" s="34" t="s">
        <v>9</v>
      </c>
      <c r="AB56" s="34" t="s">
        <v>9</v>
      </c>
      <c r="AC56" s="29">
        <v>0.0</v>
      </c>
      <c r="AD56" s="40" t="s">
        <v>6</v>
      </c>
      <c r="AE56" s="40" t="s">
        <v>6</v>
      </c>
      <c r="AF56" s="40" t="s">
        <v>6</v>
      </c>
      <c r="AG56" s="40" t="s">
        <v>6</v>
      </c>
      <c r="AH56" s="40" t="s">
        <v>6</v>
      </c>
      <c r="AI56" s="40" t="s">
        <v>6</v>
      </c>
      <c r="AJ56" s="29">
        <v>0.0</v>
      </c>
      <c r="AK56" s="40" t="s">
        <v>6</v>
      </c>
      <c r="AL56" s="40" t="s">
        <v>6</v>
      </c>
      <c r="AM56" s="40" t="s">
        <v>6</v>
      </c>
      <c r="AN56" s="40" t="s">
        <v>6</v>
      </c>
      <c r="AO56" s="40" t="s">
        <v>6</v>
      </c>
      <c r="AP56" s="40" t="s">
        <v>6</v>
      </c>
      <c r="AQ56" s="40" t="s">
        <v>6</v>
      </c>
      <c r="AR56" s="29">
        <v>0.0</v>
      </c>
      <c r="AS56" s="40" t="s">
        <v>6</v>
      </c>
      <c r="AT56" s="40" t="s">
        <v>6</v>
      </c>
      <c r="AU56" s="40" t="s">
        <v>6</v>
      </c>
      <c r="AV56" s="40" t="s">
        <v>6</v>
      </c>
      <c r="AW56" s="40" t="s">
        <v>6</v>
      </c>
      <c r="AX56" s="8"/>
      <c r="AY56" s="37">
        <f t="shared" si="4"/>
        <v>19</v>
      </c>
      <c r="AZ56" s="37">
        <f t="shared" si="5"/>
        <v>6</v>
      </c>
      <c r="BA56" s="37">
        <f t="shared" ref="BA56:BE56" si="57">COUNTIF($G56:$AC56,BA$1)</f>
        <v>0</v>
      </c>
      <c r="BB56" s="37">
        <f t="shared" si="57"/>
        <v>0</v>
      </c>
      <c r="BC56" s="37">
        <f t="shared" si="57"/>
        <v>0</v>
      </c>
      <c r="BD56" s="37">
        <f t="shared" si="57"/>
        <v>19</v>
      </c>
      <c r="BE56" s="37">
        <f t="shared" si="57"/>
        <v>0</v>
      </c>
    </row>
    <row r="57">
      <c r="A57" s="27">
        <v>53.0</v>
      </c>
      <c r="B57" s="25" t="s">
        <v>265</v>
      </c>
      <c r="C57" s="25" t="s">
        <v>235</v>
      </c>
      <c r="D57" s="26" t="s">
        <v>100</v>
      </c>
      <c r="E57" s="26" t="s">
        <v>269</v>
      </c>
      <c r="F57" s="27" t="s">
        <v>76</v>
      </c>
      <c r="G57" s="33" t="s">
        <v>9</v>
      </c>
      <c r="H57" s="33" t="s">
        <v>9</v>
      </c>
      <c r="I57" s="29">
        <v>0.0</v>
      </c>
      <c r="J57" s="33" t="s">
        <v>9</v>
      </c>
      <c r="K57" s="33" t="s">
        <v>9</v>
      </c>
      <c r="L57" s="33" t="s">
        <v>9</v>
      </c>
      <c r="M57" s="34" t="s">
        <v>9</v>
      </c>
      <c r="N57" s="34" t="s">
        <v>9</v>
      </c>
      <c r="O57" s="34" t="s">
        <v>9</v>
      </c>
      <c r="P57" s="34" t="s">
        <v>9</v>
      </c>
      <c r="Q57" s="29">
        <v>0.0</v>
      </c>
      <c r="R57" s="34" t="s">
        <v>9</v>
      </c>
      <c r="S57" s="34" t="s">
        <v>9</v>
      </c>
      <c r="T57" s="34" t="s">
        <v>9</v>
      </c>
      <c r="U57" s="34" t="s">
        <v>9</v>
      </c>
      <c r="V57" s="34" t="s">
        <v>9</v>
      </c>
      <c r="W57" s="34" t="s">
        <v>9</v>
      </c>
      <c r="X57" s="29">
        <v>0.0</v>
      </c>
      <c r="Y57" s="34" t="s">
        <v>9</v>
      </c>
      <c r="Z57" s="34" t="s">
        <v>9</v>
      </c>
      <c r="AA57" s="34" t="s">
        <v>9</v>
      </c>
      <c r="AB57" s="34" t="s">
        <v>9</v>
      </c>
      <c r="AC57" s="29">
        <v>0.0</v>
      </c>
      <c r="AD57" s="40" t="s">
        <v>6</v>
      </c>
      <c r="AE57" s="40" t="s">
        <v>6</v>
      </c>
      <c r="AF57" s="40" t="s">
        <v>6</v>
      </c>
      <c r="AG57" s="40" t="s">
        <v>6</v>
      </c>
      <c r="AH57" s="40" t="s">
        <v>6</v>
      </c>
      <c r="AI57" s="40" t="s">
        <v>6</v>
      </c>
      <c r="AJ57" s="29">
        <v>0.0</v>
      </c>
      <c r="AK57" s="40" t="s">
        <v>6</v>
      </c>
      <c r="AL57" s="40" t="s">
        <v>6</v>
      </c>
      <c r="AM57" s="40" t="s">
        <v>6</v>
      </c>
      <c r="AN57" s="40" t="s">
        <v>6</v>
      </c>
      <c r="AO57" s="40" t="s">
        <v>6</v>
      </c>
      <c r="AP57" s="40" t="s">
        <v>6</v>
      </c>
      <c r="AQ57" s="40" t="s">
        <v>6</v>
      </c>
      <c r="AR57" s="29">
        <v>0.0</v>
      </c>
      <c r="AS57" s="40" t="s">
        <v>6</v>
      </c>
      <c r="AT57" s="40" t="s">
        <v>6</v>
      </c>
      <c r="AU57" s="40" t="s">
        <v>6</v>
      </c>
      <c r="AV57" s="40" t="s">
        <v>6</v>
      </c>
      <c r="AW57" s="40" t="s">
        <v>6</v>
      </c>
      <c r="AX57" s="8"/>
      <c r="AY57" s="37">
        <f t="shared" si="4"/>
        <v>19</v>
      </c>
      <c r="AZ57" s="37">
        <f t="shared" si="5"/>
        <v>6</v>
      </c>
      <c r="BA57" s="37">
        <f t="shared" ref="BA57:BE57" si="58">COUNTIF($G57:$AC57,BA$1)</f>
        <v>0</v>
      </c>
      <c r="BB57" s="37">
        <f t="shared" si="58"/>
        <v>0</v>
      </c>
      <c r="BC57" s="37">
        <f t="shared" si="58"/>
        <v>0</v>
      </c>
      <c r="BD57" s="37">
        <f t="shared" si="58"/>
        <v>19</v>
      </c>
      <c r="BE57" s="37">
        <f t="shared" si="58"/>
        <v>0</v>
      </c>
    </row>
    <row r="58">
      <c r="A58" s="27">
        <v>54.0</v>
      </c>
      <c r="B58" s="25" t="s">
        <v>241</v>
      </c>
      <c r="C58" s="25" t="s">
        <v>241</v>
      </c>
      <c r="D58" s="26" t="s">
        <v>121</v>
      </c>
      <c r="E58" s="26" t="s">
        <v>244</v>
      </c>
      <c r="F58" s="27" t="s">
        <v>76</v>
      </c>
      <c r="G58" s="33" t="s">
        <v>9</v>
      </c>
      <c r="H58" s="33" t="s">
        <v>9</v>
      </c>
      <c r="I58" s="29">
        <v>0.0</v>
      </c>
      <c r="J58" s="33" t="s">
        <v>9</v>
      </c>
      <c r="K58" s="33" t="s">
        <v>9</v>
      </c>
      <c r="L58" s="33" t="s">
        <v>9</v>
      </c>
      <c r="M58" s="34" t="s">
        <v>9</v>
      </c>
      <c r="N58" s="34" t="s">
        <v>9</v>
      </c>
      <c r="O58" s="34" t="s">
        <v>9</v>
      </c>
      <c r="P58" s="34" t="s">
        <v>9</v>
      </c>
      <c r="Q58" s="29">
        <v>0.0</v>
      </c>
      <c r="R58" s="34" t="s">
        <v>9</v>
      </c>
      <c r="S58" s="34" t="s">
        <v>9</v>
      </c>
      <c r="T58" s="34" t="s">
        <v>9</v>
      </c>
      <c r="U58" s="34" t="s">
        <v>9</v>
      </c>
      <c r="V58" s="34" t="s">
        <v>9</v>
      </c>
      <c r="W58" s="34" t="s">
        <v>9</v>
      </c>
      <c r="X58" s="29">
        <v>0.0</v>
      </c>
      <c r="Y58" s="34" t="s">
        <v>9</v>
      </c>
      <c r="Z58" s="34" t="s">
        <v>9</v>
      </c>
      <c r="AA58" s="34" t="s">
        <v>9</v>
      </c>
      <c r="AB58" s="34" t="s">
        <v>9</v>
      </c>
      <c r="AC58" s="34" t="s">
        <v>9</v>
      </c>
      <c r="AD58" s="34" t="s">
        <v>9</v>
      </c>
      <c r="AE58" s="29">
        <v>0.0</v>
      </c>
      <c r="AF58" s="34" t="s">
        <v>9</v>
      </c>
      <c r="AG58" s="34" t="s">
        <v>9</v>
      </c>
      <c r="AH58" s="34" t="s">
        <v>9</v>
      </c>
      <c r="AI58" s="34" t="s">
        <v>9</v>
      </c>
      <c r="AJ58" s="34" t="s">
        <v>9</v>
      </c>
      <c r="AK58" s="29">
        <v>0.0</v>
      </c>
      <c r="AL58" s="34" t="s">
        <v>9</v>
      </c>
      <c r="AM58" s="34" t="s">
        <v>9</v>
      </c>
      <c r="AN58" s="34" t="s">
        <v>9</v>
      </c>
      <c r="AO58" s="34" t="s">
        <v>9</v>
      </c>
      <c r="AP58" s="34" t="s">
        <v>9</v>
      </c>
      <c r="AQ58" s="34" t="s">
        <v>9</v>
      </c>
      <c r="AR58" s="29">
        <v>0.0</v>
      </c>
      <c r="AS58" s="34" t="s">
        <v>9</v>
      </c>
      <c r="AT58" s="34" t="s">
        <v>9</v>
      </c>
      <c r="AU58" s="34" t="s">
        <v>9</v>
      </c>
      <c r="AV58" s="34" t="s">
        <v>9</v>
      </c>
      <c r="AW58" s="34" t="s">
        <v>9</v>
      </c>
      <c r="AX58" s="8"/>
      <c r="AY58" s="37">
        <f t="shared" si="4"/>
        <v>20</v>
      </c>
      <c r="AZ58" s="37">
        <f t="shared" si="5"/>
        <v>6</v>
      </c>
      <c r="BA58" s="37">
        <f t="shared" ref="BA58:BE58" si="59">COUNTIF($G58:$AC58,BA$1)</f>
        <v>0</v>
      </c>
      <c r="BB58" s="37">
        <f t="shared" si="59"/>
        <v>0</v>
      </c>
      <c r="BC58" s="37">
        <f t="shared" si="59"/>
        <v>0</v>
      </c>
      <c r="BD58" s="37">
        <f t="shared" si="59"/>
        <v>20</v>
      </c>
      <c r="BE58" s="37">
        <f t="shared" si="59"/>
        <v>0</v>
      </c>
    </row>
    <row r="59">
      <c r="A59" s="27">
        <v>55.0</v>
      </c>
      <c r="B59" s="25" t="s">
        <v>241</v>
      </c>
      <c r="C59" s="25" t="s">
        <v>241</v>
      </c>
      <c r="D59" s="26" t="s">
        <v>122</v>
      </c>
      <c r="E59" s="26" t="s">
        <v>245</v>
      </c>
      <c r="F59" s="27" t="s">
        <v>76</v>
      </c>
      <c r="G59" s="33" t="s">
        <v>9</v>
      </c>
      <c r="H59" s="29">
        <v>0.0</v>
      </c>
      <c r="I59" s="33" t="s">
        <v>9</v>
      </c>
      <c r="J59" s="33" t="s">
        <v>9</v>
      </c>
      <c r="K59" s="33" t="s">
        <v>9</v>
      </c>
      <c r="L59" s="33" t="s">
        <v>9</v>
      </c>
      <c r="M59" s="34" t="s">
        <v>9</v>
      </c>
      <c r="N59" s="34" t="s">
        <v>9</v>
      </c>
      <c r="O59" s="34" t="s">
        <v>9</v>
      </c>
      <c r="P59" s="29">
        <v>0.0</v>
      </c>
      <c r="Q59" s="34" t="s">
        <v>9</v>
      </c>
      <c r="R59" s="34" t="s">
        <v>9</v>
      </c>
      <c r="S59" s="34" t="s">
        <v>9</v>
      </c>
      <c r="T59" s="34" t="s">
        <v>9</v>
      </c>
      <c r="U59" s="34" t="s">
        <v>9</v>
      </c>
      <c r="V59" s="34" t="s">
        <v>9</v>
      </c>
      <c r="W59" s="29">
        <v>0.0</v>
      </c>
      <c r="X59" s="34" t="s">
        <v>9</v>
      </c>
      <c r="Y59" s="34" t="s">
        <v>9</v>
      </c>
      <c r="Z59" s="34" t="s">
        <v>9</v>
      </c>
      <c r="AA59" s="34" t="s">
        <v>9</v>
      </c>
      <c r="AB59" s="34" t="s">
        <v>9</v>
      </c>
      <c r="AC59" s="34" t="s">
        <v>9</v>
      </c>
      <c r="AD59" s="29">
        <v>0.0</v>
      </c>
      <c r="AE59" s="34" t="s">
        <v>9</v>
      </c>
      <c r="AF59" s="34" t="s">
        <v>9</v>
      </c>
      <c r="AG59" s="34" t="s">
        <v>9</v>
      </c>
      <c r="AH59" s="34" t="s">
        <v>9</v>
      </c>
      <c r="AI59" s="34" t="s">
        <v>9</v>
      </c>
      <c r="AJ59" s="29">
        <v>0.0</v>
      </c>
      <c r="AK59" s="34" t="s">
        <v>9</v>
      </c>
      <c r="AL59" s="34" t="s">
        <v>9</v>
      </c>
      <c r="AM59" s="34" t="s">
        <v>9</v>
      </c>
      <c r="AN59" s="34" t="s">
        <v>9</v>
      </c>
      <c r="AO59" s="34" t="s">
        <v>9</v>
      </c>
      <c r="AP59" s="34" t="s">
        <v>9</v>
      </c>
      <c r="AQ59" s="34" t="s">
        <v>9</v>
      </c>
      <c r="AR59" s="29">
        <v>0.0</v>
      </c>
      <c r="AS59" s="34" t="s">
        <v>9</v>
      </c>
      <c r="AT59" s="34" t="s">
        <v>9</v>
      </c>
      <c r="AU59" s="34" t="s">
        <v>9</v>
      </c>
      <c r="AV59" s="34" t="s">
        <v>9</v>
      </c>
      <c r="AW59" s="34" t="s">
        <v>9</v>
      </c>
      <c r="AX59" s="8"/>
      <c r="AY59" s="37">
        <f t="shared" si="4"/>
        <v>20</v>
      </c>
      <c r="AZ59" s="37">
        <f t="shared" si="5"/>
        <v>6</v>
      </c>
      <c r="BA59" s="37">
        <f t="shared" ref="BA59:BE59" si="60">COUNTIF($G59:$AC59,BA$1)</f>
        <v>0</v>
      </c>
      <c r="BB59" s="37">
        <f t="shared" si="60"/>
        <v>0</v>
      </c>
      <c r="BC59" s="37">
        <f t="shared" si="60"/>
        <v>0</v>
      </c>
      <c r="BD59" s="37">
        <f t="shared" si="60"/>
        <v>20</v>
      </c>
      <c r="BE59" s="37">
        <f t="shared" si="60"/>
        <v>0</v>
      </c>
    </row>
    <row r="60">
      <c r="A60" s="27">
        <v>56.0</v>
      </c>
      <c r="B60" s="25" t="s">
        <v>241</v>
      </c>
      <c r="C60" s="25" t="s">
        <v>241</v>
      </c>
      <c r="D60" s="26" t="s">
        <v>110</v>
      </c>
      <c r="E60" s="26" t="s">
        <v>246</v>
      </c>
      <c r="F60" s="27" t="s">
        <v>76</v>
      </c>
      <c r="G60" s="33" t="s">
        <v>9</v>
      </c>
      <c r="H60" s="29">
        <v>0.0</v>
      </c>
      <c r="I60" s="33" t="s">
        <v>9</v>
      </c>
      <c r="J60" s="33" t="s">
        <v>9</v>
      </c>
      <c r="K60" s="33" t="s">
        <v>9</v>
      </c>
      <c r="L60" s="33" t="s">
        <v>9</v>
      </c>
      <c r="M60" s="34" t="s">
        <v>9</v>
      </c>
      <c r="N60" s="34" t="s">
        <v>9</v>
      </c>
      <c r="O60" s="34" t="s">
        <v>9</v>
      </c>
      <c r="P60" s="29">
        <v>0.0</v>
      </c>
      <c r="Q60" s="34" t="s">
        <v>9</v>
      </c>
      <c r="R60" s="34" t="s">
        <v>9</v>
      </c>
      <c r="S60" s="34" t="s">
        <v>9</v>
      </c>
      <c r="T60" s="34" t="s">
        <v>9</v>
      </c>
      <c r="U60" s="34" t="s">
        <v>9</v>
      </c>
      <c r="V60" s="29">
        <v>0.0</v>
      </c>
      <c r="W60" s="34" t="s">
        <v>9</v>
      </c>
      <c r="X60" s="34" t="s">
        <v>9</v>
      </c>
      <c r="Y60" s="34" t="s">
        <v>9</v>
      </c>
      <c r="Z60" s="34" t="s">
        <v>9</v>
      </c>
      <c r="AA60" s="34" t="s">
        <v>9</v>
      </c>
      <c r="AB60" s="34" t="s">
        <v>9</v>
      </c>
      <c r="AC60" s="34" t="s">
        <v>9</v>
      </c>
      <c r="AD60" s="29">
        <v>0.0</v>
      </c>
      <c r="AE60" s="34" t="s">
        <v>9</v>
      </c>
      <c r="AF60" s="34" t="s">
        <v>9</v>
      </c>
      <c r="AG60" s="34" t="s">
        <v>9</v>
      </c>
      <c r="AH60" s="34" t="s">
        <v>9</v>
      </c>
      <c r="AI60" s="34" t="s">
        <v>9</v>
      </c>
      <c r="AJ60" s="29">
        <v>0.0</v>
      </c>
      <c r="AK60" s="34" t="s">
        <v>9</v>
      </c>
      <c r="AL60" s="34" t="s">
        <v>9</v>
      </c>
      <c r="AM60" s="34" t="s">
        <v>9</v>
      </c>
      <c r="AN60" s="34" t="s">
        <v>9</v>
      </c>
      <c r="AO60" s="34" t="s">
        <v>9</v>
      </c>
      <c r="AP60" s="34" t="s">
        <v>9</v>
      </c>
      <c r="AQ60" s="34" t="s">
        <v>9</v>
      </c>
      <c r="AR60" s="29">
        <v>0.0</v>
      </c>
      <c r="AS60" s="34" t="s">
        <v>9</v>
      </c>
      <c r="AT60" s="34" t="s">
        <v>9</v>
      </c>
      <c r="AU60" s="34" t="s">
        <v>9</v>
      </c>
      <c r="AV60" s="34" t="s">
        <v>9</v>
      </c>
      <c r="AW60" s="34" t="s">
        <v>9</v>
      </c>
      <c r="AX60" s="8"/>
      <c r="AY60" s="37">
        <f t="shared" si="4"/>
        <v>20</v>
      </c>
      <c r="AZ60" s="37">
        <f t="shared" si="5"/>
        <v>6</v>
      </c>
      <c r="BA60" s="37">
        <f t="shared" ref="BA60:BE60" si="61">COUNTIF($G60:$AC60,BA$1)</f>
        <v>0</v>
      </c>
      <c r="BB60" s="37">
        <f t="shared" si="61"/>
        <v>0</v>
      </c>
      <c r="BC60" s="37">
        <f t="shared" si="61"/>
        <v>0</v>
      </c>
      <c r="BD60" s="37">
        <f t="shared" si="61"/>
        <v>20</v>
      </c>
      <c r="BE60" s="37">
        <f t="shared" si="61"/>
        <v>0</v>
      </c>
    </row>
    <row r="61">
      <c r="A61" s="27">
        <v>57.0</v>
      </c>
      <c r="B61" s="25" t="s">
        <v>253</v>
      </c>
      <c r="C61" s="25" t="s">
        <v>241</v>
      </c>
      <c r="D61" s="26" t="s">
        <v>126</v>
      </c>
      <c r="E61" s="26" t="s">
        <v>254</v>
      </c>
      <c r="F61" s="27" t="s">
        <v>76</v>
      </c>
      <c r="G61" s="28" t="s">
        <v>6</v>
      </c>
      <c r="H61" s="29">
        <v>0.0</v>
      </c>
      <c r="I61" s="33" t="s">
        <v>9</v>
      </c>
      <c r="J61" s="33" t="s">
        <v>9</v>
      </c>
      <c r="K61" s="33" t="s">
        <v>9</v>
      </c>
      <c r="L61" s="33" t="s">
        <v>9</v>
      </c>
      <c r="M61" s="34" t="s">
        <v>9</v>
      </c>
      <c r="N61" s="34" t="s">
        <v>9</v>
      </c>
      <c r="O61" s="34" t="s">
        <v>9</v>
      </c>
      <c r="P61" s="29">
        <v>0.0</v>
      </c>
      <c r="Q61" s="34" t="s">
        <v>9</v>
      </c>
      <c r="R61" s="34" t="s">
        <v>9</v>
      </c>
      <c r="S61" s="34" t="s">
        <v>9</v>
      </c>
      <c r="T61" s="34" t="s">
        <v>9</v>
      </c>
      <c r="U61" s="34" t="s">
        <v>9</v>
      </c>
      <c r="V61" s="34" t="s">
        <v>9</v>
      </c>
      <c r="W61" s="29">
        <v>0.0</v>
      </c>
      <c r="X61" s="34" t="s">
        <v>9</v>
      </c>
      <c r="Y61" s="34" t="s">
        <v>9</v>
      </c>
      <c r="Z61" s="34" t="s">
        <v>9</v>
      </c>
      <c r="AA61" s="34" t="s">
        <v>9</v>
      </c>
      <c r="AB61" s="34" t="s">
        <v>9</v>
      </c>
      <c r="AC61" s="34" t="s">
        <v>9</v>
      </c>
      <c r="AD61" s="29">
        <v>0.0</v>
      </c>
      <c r="AE61" s="34" t="s">
        <v>9</v>
      </c>
      <c r="AF61" s="34" t="s">
        <v>9</v>
      </c>
      <c r="AG61" s="34" t="s">
        <v>9</v>
      </c>
      <c r="AH61" s="34" t="s">
        <v>9</v>
      </c>
      <c r="AI61" s="34" t="s">
        <v>9</v>
      </c>
      <c r="AJ61" s="29">
        <v>0.0</v>
      </c>
      <c r="AK61" s="34" t="s">
        <v>9</v>
      </c>
      <c r="AL61" s="34" t="s">
        <v>9</v>
      </c>
      <c r="AM61" s="34" t="s">
        <v>9</v>
      </c>
      <c r="AN61" s="34" t="s">
        <v>9</v>
      </c>
      <c r="AO61" s="34" t="s">
        <v>9</v>
      </c>
      <c r="AP61" s="34" t="s">
        <v>9</v>
      </c>
      <c r="AQ61" s="34" t="s">
        <v>9</v>
      </c>
      <c r="AR61" s="29">
        <v>0.0</v>
      </c>
      <c r="AS61" s="34" t="s">
        <v>9</v>
      </c>
      <c r="AT61" s="34" t="s">
        <v>9</v>
      </c>
      <c r="AU61" s="34" t="s">
        <v>9</v>
      </c>
      <c r="AV61" s="34" t="s">
        <v>9</v>
      </c>
      <c r="AW61" s="34" t="s">
        <v>9</v>
      </c>
      <c r="AX61" s="8"/>
      <c r="AY61" s="37">
        <f t="shared" si="4"/>
        <v>20</v>
      </c>
      <c r="AZ61" s="37">
        <f t="shared" si="5"/>
        <v>6</v>
      </c>
      <c r="BA61" s="37">
        <f t="shared" ref="BA61:BE61" si="62">COUNTIF($G61:$AC61,BA$1)</f>
        <v>1</v>
      </c>
      <c r="BB61" s="37">
        <f t="shared" si="62"/>
        <v>0</v>
      </c>
      <c r="BC61" s="37">
        <f t="shared" si="62"/>
        <v>0</v>
      </c>
      <c r="BD61" s="37">
        <f t="shared" si="62"/>
        <v>19</v>
      </c>
      <c r="BE61" s="37">
        <f t="shared" si="62"/>
        <v>0</v>
      </c>
    </row>
    <row r="62">
      <c r="A62" s="27">
        <v>58.0</v>
      </c>
      <c r="B62" s="25" t="s">
        <v>259</v>
      </c>
      <c r="C62" s="25" t="s">
        <v>241</v>
      </c>
      <c r="D62" s="26" t="s">
        <v>97</v>
      </c>
      <c r="E62" s="26" t="s">
        <v>263</v>
      </c>
      <c r="F62" s="27" t="s">
        <v>76</v>
      </c>
      <c r="G62" s="33" t="s">
        <v>9</v>
      </c>
      <c r="H62" s="33" t="s">
        <v>9</v>
      </c>
      <c r="I62" s="33" t="s">
        <v>9</v>
      </c>
      <c r="J62" s="29">
        <v>0.0</v>
      </c>
      <c r="K62" s="33" t="s">
        <v>9</v>
      </c>
      <c r="L62" s="33" t="s">
        <v>9</v>
      </c>
      <c r="M62" s="34" t="s">
        <v>9</v>
      </c>
      <c r="N62" s="34" t="s">
        <v>9</v>
      </c>
      <c r="O62" s="34" t="s">
        <v>9</v>
      </c>
      <c r="P62" s="34" t="s">
        <v>9</v>
      </c>
      <c r="Q62" s="29">
        <v>0.0</v>
      </c>
      <c r="R62" s="34" t="s">
        <v>9</v>
      </c>
      <c r="S62" s="34" t="s">
        <v>9</v>
      </c>
      <c r="T62" s="34" t="s">
        <v>9</v>
      </c>
      <c r="U62" s="34" t="s">
        <v>9</v>
      </c>
      <c r="V62" s="29">
        <v>0.0</v>
      </c>
      <c r="W62" s="34" t="s">
        <v>9</v>
      </c>
      <c r="X62" s="34" t="s">
        <v>9</v>
      </c>
      <c r="Y62" s="34" t="s">
        <v>9</v>
      </c>
      <c r="Z62" s="34" t="s">
        <v>9</v>
      </c>
      <c r="AA62" s="34" t="s">
        <v>9</v>
      </c>
      <c r="AB62" s="34" t="s">
        <v>9</v>
      </c>
      <c r="AC62" s="34" t="s">
        <v>9</v>
      </c>
      <c r="AD62" s="29">
        <v>0.0</v>
      </c>
      <c r="AE62" s="34" t="s">
        <v>9</v>
      </c>
      <c r="AF62" s="34" t="s">
        <v>9</v>
      </c>
      <c r="AG62" s="34" t="s">
        <v>9</v>
      </c>
      <c r="AH62" s="34" t="s">
        <v>9</v>
      </c>
      <c r="AI62" s="34" t="s">
        <v>9</v>
      </c>
      <c r="AJ62" s="29">
        <v>0.0</v>
      </c>
      <c r="AK62" s="34" t="s">
        <v>9</v>
      </c>
      <c r="AL62" s="34" t="s">
        <v>9</v>
      </c>
      <c r="AM62" s="34" t="s">
        <v>9</v>
      </c>
      <c r="AN62" s="34" t="s">
        <v>9</v>
      </c>
      <c r="AO62" s="34" t="s">
        <v>9</v>
      </c>
      <c r="AP62" s="34" t="s">
        <v>9</v>
      </c>
      <c r="AQ62" s="29">
        <v>0.0</v>
      </c>
      <c r="AR62" s="34" t="s">
        <v>9</v>
      </c>
      <c r="AS62" s="34" t="s">
        <v>9</v>
      </c>
      <c r="AT62" s="34" t="s">
        <v>9</v>
      </c>
      <c r="AU62" s="34" t="s">
        <v>9</v>
      </c>
      <c r="AV62" s="34" t="s">
        <v>9</v>
      </c>
      <c r="AW62" s="34" t="s">
        <v>9</v>
      </c>
      <c r="AX62" s="8"/>
      <c r="AY62" s="37">
        <f t="shared" si="4"/>
        <v>20</v>
      </c>
      <c r="AZ62" s="37">
        <f t="shared" si="5"/>
        <v>6</v>
      </c>
      <c r="BA62" s="37">
        <f t="shared" ref="BA62:BE62" si="63">COUNTIF($G62:$AC62,BA$1)</f>
        <v>0</v>
      </c>
      <c r="BB62" s="37">
        <f t="shared" si="63"/>
        <v>0</v>
      </c>
      <c r="BC62" s="37">
        <f t="shared" si="63"/>
        <v>0</v>
      </c>
      <c r="BD62" s="37">
        <f t="shared" si="63"/>
        <v>20</v>
      </c>
      <c r="BE62" s="37">
        <f t="shared" si="63"/>
        <v>0</v>
      </c>
    </row>
    <row r="63">
      <c r="A63" s="27">
        <v>59.0</v>
      </c>
      <c r="B63" s="25" t="s">
        <v>259</v>
      </c>
      <c r="C63" s="25" t="s">
        <v>241</v>
      </c>
      <c r="D63" s="26" t="s">
        <v>104</v>
      </c>
      <c r="E63" s="26" t="s">
        <v>264</v>
      </c>
      <c r="F63" s="27" t="s">
        <v>76</v>
      </c>
      <c r="G63" s="33" t="s">
        <v>9</v>
      </c>
      <c r="H63" s="33" t="s">
        <v>9</v>
      </c>
      <c r="I63" s="33" t="s">
        <v>9</v>
      </c>
      <c r="J63" s="29">
        <v>0.0</v>
      </c>
      <c r="K63" s="33" t="s">
        <v>9</v>
      </c>
      <c r="L63" s="33" t="s">
        <v>9</v>
      </c>
      <c r="M63" s="34" t="s">
        <v>9</v>
      </c>
      <c r="N63" s="34" t="s">
        <v>9</v>
      </c>
      <c r="O63" s="29">
        <v>0.0</v>
      </c>
      <c r="P63" s="34" t="s">
        <v>9</v>
      </c>
      <c r="Q63" s="34" t="s">
        <v>9</v>
      </c>
      <c r="R63" s="34" t="s">
        <v>9</v>
      </c>
      <c r="S63" s="34" t="s">
        <v>9</v>
      </c>
      <c r="T63" s="34" t="s">
        <v>9</v>
      </c>
      <c r="U63" s="34" t="s">
        <v>9</v>
      </c>
      <c r="V63" s="34" t="s">
        <v>9</v>
      </c>
      <c r="W63" s="29">
        <v>0.0</v>
      </c>
      <c r="X63" s="34" t="s">
        <v>9</v>
      </c>
      <c r="Y63" s="34" t="s">
        <v>9</v>
      </c>
      <c r="Z63" s="34" t="s">
        <v>9</v>
      </c>
      <c r="AA63" s="34" t="s">
        <v>9</v>
      </c>
      <c r="AB63" s="34" t="s">
        <v>9</v>
      </c>
      <c r="AC63" s="34" t="s">
        <v>9</v>
      </c>
      <c r="AD63" s="34" t="s">
        <v>9</v>
      </c>
      <c r="AE63" s="29">
        <v>0.0</v>
      </c>
      <c r="AF63" s="34" t="s">
        <v>9</v>
      </c>
      <c r="AG63" s="34" t="s">
        <v>9</v>
      </c>
      <c r="AH63" s="34" t="s">
        <v>9</v>
      </c>
      <c r="AI63" s="34" t="s">
        <v>9</v>
      </c>
      <c r="AJ63" s="34" t="s">
        <v>9</v>
      </c>
      <c r="AK63" s="29">
        <v>0.0</v>
      </c>
      <c r="AL63" s="34" t="s">
        <v>9</v>
      </c>
      <c r="AM63" s="34" t="s">
        <v>9</v>
      </c>
      <c r="AN63" s="34" t="s">
        <v>9</v>
      </c>
      <c r="AO63" s="34" t="s">
        <v>9</v>
      </c>
      <c r="AP63" s="34" t="s">
        <v>9</v>
      </c>
      <c r="AQ63" s="34" t="s">
        <v>9</v>
      </c>
      <c r="AR63" s="34" t="s">
        <v>9</v>
      </c>
      <c r="AS63" s="29">
        <v>0.0</v>
      </c>
      <c r="AT63" s="34" t="s">
        <v>9</v>
      </c>
      <c r="AU63" s="34" t="s">
        <v>9</v>
      </c>
      <c r="AV63" s="34" t="s">
        <v>9</v>
      </c>
      <c r="AW63" s="34" t="s">
        <v>9</v>
      </c>
      <c r="AX63" s="8"/>
      <c r="AY63" s="37">
        <f t="shared" si="4"/>
        <v>20</v>
      </c>
      <c r="AZ63" s="37">
        <f t="shared" si="5"/>
        <v>6</v>
      </c>
      <c r="BA63" s="37">
        <f t="shared" ref="BA63:BE63" si="64">COUNTIF($G63:$AC63,BA$1)</f>
        <v>0</v>
      </c>
      <c r="BB63" s="37">
        <f t="shared" si="64"/>
        <v>0</v>
      </c>
      <c r="BC63" s="37">
        <f t="shared" si="64"/>
        <v>0</v>
      </c>
      <c r="BD63" s="37">
        <f t="shared" si="64"/>
        <v>20</v>
      </c>
      <c r="BE63" s="37">
        <f t="shared" si="64"/>
        <v>0</v>
      </c>
    </row>
    <row r="64">
      <c r="A64" s="27">
        <v>60.0</v>
      </c>
      <c r="B64" s="25" t="s">
        <v>241</v>
      </c>
      <c r="C64" s="25" t="s">
        <v>247</v>
      </c>
      <c r="D64" s="26" t="s">
        <v>120</v>
      </c>
      <c r="E64" s="26" t="s">
        <v>243</v>
      </c>
      <c r="F64" s="27" t="s">
        <v>76</v>
      </c>
      <c r="G64" s="33" t="s">
        <v>9</v>
      </c>
      <c r="H64" s="33" t="s">
        <v>9</v>
      </c>
      <c r="I64" s="29">
        <v>0.0</v>
      </c>
      <c r="J64" s="33" t="s">
        <v>9</v>
      </c>
      <c r="K64" s="33" t="s">
        <v>9</v>
      </c>
      <c r="L64" s="33" t="s">
        <v>9</v>
      </c>
      <c r="M64" s="34" t="s">
        <v>9</v>
      </c>
      <c r="N64" s="34" t="s">
        <v>9</v>
      </c>
      <c r="O64" s="34" t="s">
        <v>9</v>
      </c>
      <c r="P64" s="29">
        <v>0.0</v>
      </c>
      <c r="Q64" s="34" t="s">
        <v>9</v>
      </c>
      <c r="R64" s="34" t="s">
        <v>9</v>
      </c>
      <c r="S64" s="34" t="s">
        <v>9</v>
      </c>
      <c r="T64" s="34" t="s">
        <v>9</v>
      </c>
      <c r="U64" s="34" t="s">
        <v>9</v>
      </c>
      <c r="V64" s="34" t="s">
        <v>9</v>
      </c>
      <c r="W64" s="34" t="s">
        <v>9</v>
      </c>
      <c r="X64" s="29">
        <v>0.0</v>
      </c>
      <c r="Y64" s="34" t="s">
        <v>9</v>
      </c>
      <c r="Z64" s="34" t="s">
        <v>9</v>
      </c>
      <c r="AA64" s="34" t="s">
        <v>9</v>
      </c>
      <c r="AB64" s="34" t="s">
        <v>9</v>
      </c>
      <c r="AC64" s="34" t="s">
        <v>9</v>
      </c>
      <c r="AD64" s="34" t="s">
        <v>9</v>
      </c>
      <c r="AE64" s="29">
        <v>0.0</v>
      </c>
      <c r="AF64" s="34" t="s">
        <v>9</v>
      </c>
      <c r="AG64" s="34" t="s">
        <v>9</v>
      </c>
      <c r="AH64" s="34" t="s">
        <v>9</v>
      </c>
      <c r="AI64" s="34" t="s">
        <v>9</v>
      </c>
      <c r="AJ64" s="34" t="s">
        <v>9</v>
      </c>
      <c r="AK64" s="29">
        <v>0.0</v>
      </c>
      <c r="AL64" s="34" t="s">
        <v>9</v>
      </c>
      <c r="AM64" s="34" t="s">
        <v>9</v>
      </c>
      <c r="AN64" s="34" t="s">
        <v>9</v>
      </c>
      <c r="AO64" s="34" t="s">
        <v>9</v>
      </c>
      <c r="AP64" s="34" t="s">
        <v>9</v>
      </c>
      <c r="AQ64" s="29">
        <v>0.0</v>
      </c>
      <c r="AR64" s="34" t="s">
        <v>9</v>
      </c>
      <c r="AS64" s="34" t="s">
        <v>9</v>
      </c>
      <c r="AT64" s="34" t="s">
        <v>9</v>
      </c>
      <c r="AU64" s="34" t="s">
        <v>9</v>
      </c>
      <c r="AV64" s="34" t="s">
        <v>9</v>
      </c>
      <c r="AW64" s="34" t="s">
        <v>9</v>
      </c>
      <c r="AX64" s="8"/>
      <c r="AY64" s="37">
        <f t="shared" si="4"/>
        <v>20</v>
      </c>
      <c r="AZ64" s="37">
        <f t="shared" si="5"/>
        <v>6</v>
      </c>
      <c r="BA64" s="37">
        <f t="shared" ref="BA64:BE64" si="65">COUNTIF($G64:$AC64,BA$1)</f>
        <v>0</v>
      </c>
      <c r="BB64" s="37">
        <f t="shared" si="65"/>
        <v>0</v>
      </c>
      <c r="BC64" s="37">
        <f t="shared" si="65"/>
        <v>0</v>
      </c>
      <c r="BD64" s="37">
        <f t="shared" si="65"/>
        <v>20</v>
      </c>
      <c r="BE64" s="37">
        <f t="shared" si="65"/>
        <v>0</v>
      </c>
    </row>
    <row r="65">
      <c r="A65" s="27">
        <v>61.0</v>
      </c>
      <c r="B65" s="25" t="s">
        <v>265</v>
      </c>
      <c r="C65" s="25" t="s">
        <v>247</v>
      </c>
      <c r="D65" s="26" t="s">
        <v>107</v>
      </c>
      <c r="E65" s="26" t="s">
        <v>267</v>
      </c>
      <c r="F65" s="27" t="s">
        <v>76</v>
      </c>
      <c r="G65" s="33" t="s">
        <v>9</v>
      </c>
      <c r="H65" s="33" t="s">
        <v>9</v>
      </c>
      <c r="I65" s="29">
        <v>0.0</v>
      </c>
      <c r="J65" s="33" t="s">
        <v>9</v>
      </c>
      <c r="K65" s="33" t="s">
        <v>9</v>
      </c>
      <c r="L65" s="33" t="s">
        <v>9</v>
      </c>
      <c r="M65" s="34" t="s">
        <v>9</v>
      </c>
      <c r="N65" s="34" t="s">
        <v>9</v>
      </c>
      <c r="O65" s="34" t="s">
        <v>9</v>
      </c>
      <c r="P65" s="29">
        <v>0.0</v>
      </c>
      <c r="Q65" s="34" t="s">
        <v>9</v>
      </c>
      <c r="R65" s="34" t="s">
        <v>9</v>
      </c>
      <c r="S65" s="34" t="s">
        <v>9</v>
      </c>
      <c r="T65" s="34" t="s">
        <v>9</v>
      </c>
      <c r="U65" s="34" t="s">
        <v>9</v>
      </c>
      <c r="V65" s="34" t="s">
        <v>9</v>
      </c>
      <c r="W65" s="34" t="s">
        <v>9</v>
      </c>
      <c r="X65" s="29">
        <v>0.0</v>
      </c>
      <c r="Y65" s="34" t="s">
        <v>9</v>
      </c>
      <c r="Z65" s="34" t="s">
        <v>9</v>
      </c>
      <c r="AA65" s="34" t="s">
        <v>9</v>
      </c>
      <c r="AB65" s="34" t="s">
        <v>9</v>
      </c>
      <c r="AC65" s="34" t="s">
        <v>9</v>
      </c>
      <c r="AD65" s="34" t="s">
        <v>9</v>
      </c>
      <c r="AE65" s="29">
        <v>0.0</v>
      </c>
      <c r="AF65" s="34" t="s">
        <v>9</v>
      </c>
      <c r="AG65" s="34" t="s">
        <v>9</v>
      </c>
      <c r="AH65" s="34" t="s">
        <v>9</v>
      </c>
      <c r="AI65" s="34" t="s">
        <v>9</v>
      </c>
      <c r="AJ65" s="34" t="s">
        <v>9</v>
      </c>
      <c r="AK65" s="29">
        <v>0.0</v>
      </c>
      <c r="AL65" s="34" t="s">
        <v>9</v>
      </c>
      <c r="AM65" s="34" t="s">
        <v>9</v>
      </c>
      <c r="AN65" s="34" t="s">
        <v>9</v>
      </c>
      <c r="AO65" s="34" t="s">
        <v>9</v>
      </c>
      <c r="AP65" s="34" t="s">
        <v>9</v>
      </c>
      <c r="AQ65" s="29">
        <v>0.0</v>
      </c>
      <c r="AR65" s="34" t="s">
        <v>9</v>
      </c>
      <c r="AS65" s="34" t="s">
        <v>9</v>
      </c>
      <c r="AT65" s="34" t="s">
        <v>9</v>
      </c>
      <c r="AU65" s="34" t="s">
        <v>9</v>
      </c>
      <c r="AV65" s="34" t="s">
        <v>9</v>
      </c>
      <c r="AW65" s="34" t="s">
        <v>9</v>
      </c>
      <c r="AX65" s="8"/>
      <c r="AY65" s="37">
        <f t="shared" si="4"/>
        <v>20</v>
      </c>
      <c r="AZ65" s="37">
        <f t="shared" si="5"/>
        <v>6</v>
      </c>
      <c r="BA65" s="37">
        <f t="shared" ref="BA65:BE65" si="66">COUNTIF($G65:$AC65,BA$1)</f>
        <v>0</v>
      </c>
      <c r="BB65" s="37">
        <f t="shared" si="66"/>
        <v>0</v>
      </c>
      <c r="BC65" s="37">
        <f t="shared" si="66"/>
        <v>0</v>
      </c>
      <c r="BD65" s="37">
        <f t="shared" si="66"/>
        <v>20</v>
      </c>
      <c r="BE65" s="37">
        <f t="shared" si="66"/>
        <v>0</v>
      </c>
    </row>
    <row r="66">
      <c r="A66" s="27">
        <v>62.0</v>
      </c>
      <c r="B66" s="25" t="s">
        <v>271</v>
      </c>
      <c r="C66" s="25" t="s">
        <v>247</v>
      </c>
      <c r="D66" s="26" t="s">
        <v>102</v>
      </c>
      <c r="E66" s="26" t="s">
        <v>272</v>
      </c>
      <c r="F66" s="27" t="s">
        <v>76</v>
      </c>
      <c r="G66" s="33" t="s">
        <v>9</v>
      </c>
      <c r="H66" s="29">
        <v>0.0</v>
      </c>
      <c r="I66" s="33" t="s">
        <v>9</v>
      </c>
      <c r="J66" s="33" t="s">
        <v>9</v>
      </c>
      <c r="K66" s="33" t="s">
        <v>9</v>
      </c>
      <c r="L66" s="33" t="s">
        <v>9</v>
      </c>
      <c r="M66" s="34" t="s">
        <v>9</v>
      </c>
      <c r="N66" s="34" t="s">
        <v>9</v>
      </c>
      <c r="O66" s="29">
        <v>0.0</v>
      </c>
      <c r="P66" s="34" t="s">
        <v>9</v>
      </c>
      <c r="Q66" s="34" t="s">
        <v>9</v>
      </c>
      <c r="R66" s="34" t="s">
        <v>9</v>
      </c>
      <c r="S66" s="34" t="s">
        <v>9</v>
      </c>
      <c r="T66" s="34" t="s">
        <v>9</v>
      </c>
      <c r="U66" s="34" t="s">
        <v>9</v>
      </c>
      <c r="V66" s="29">
        <v>0.0</v>
      </c>
      <c r="W66" s="34" t="s">
        <v>9</v>
      </c>
      <c r="X66" s="34" t="s">
        <v>9</v>
      </c>
      <c r="Y66" s="34" t="s">
        <v>9</v>
      </c>
      <c r="Z66" s="34" t="s">
        <v>9</v>
      </c>
      <c r="AA66" s="34" t="s">
        <v>9</v>
      </c>
      <c r="AB66" s="34" t="s">
        <v>9</v>
      </c>
      <c r="AC66" s="34" t="s">
        <v>9</v>
      </c>
      <c r="AD66" s="29">
        <v>0.0</v>
      </c>
      <c r="AE66" s="34" t="s">
        <v>9</v>
      </c>
      <c r="AF66" s="34" t="s">
        <v>9</v>
      </c>
      <c r="AG66" s="34" t="s">
        <v>9</v>
      </c>
      <c r="AH66" s="34" t="s">
        <v>9</v>
      </c>
      <c r="AI66" s="34" t="s">
        <v>9</v>
      </c>
      <c r="AJ66" s="34" t="s">
        <v>9</v>
      </c>
      <c r="AK66" s="34" t="s">
        <v>9</v>
      </c>
      <c r="AL66" s="29">
        <v>0.0</v>
      </c>
      <c r="AM66" s="34" t="s">
        <v>9</v>
      </c>
      <c r="AN66" s="34" t="s">
        <v>9</v>
      </c>
      <c r="AO66" s="34" t="s">
        <v>9</v>
      </c>
      <c r="AP66" s="34" t="s">
        <v>9</v>
      </c>
      <c r="AQ66" s="34" t="s">
        <v>9</v>
      </c>
      <c r="AR66" s="34" t="s">
        <v>9</v>
      </c>
      <c r="AS66" s="29">
        <v>0.0</v>
      </c>
      <c r="AT66" s="34" t="s">
        <v>9</v>
      </c>
      <c r="AU66" s="34" t="s">
        <v>9</v>
      </c>
      <c r="AV66" s="34" t="s">
        <v>9</v>
      </c>
      <c r="AW66" s="34" t="s">
        <v>9</v>
      </c>
      <c r="AX66" s="8"/>
      <c r="AY66" s="37">
        <f t="shared" si="4"/>
        <v>20</v>
      </c>
      <c r="AZ66" s="37">
        <f t="shared" si="5"/>
        <v>6</v>
      </c>
      <c r="BA66" s="37">
        <f t="shared" ref="BA66:BE66" si="67">COUNTIF($G66:$AC66,BA$1)</f>
        <v>0</v>
      </c>
      <c r="BB66" s="37">
        <f t="shared" si="67"/>
        <v>0</v>
      </c>
      <c r="BC66" s="37">
        <f t="shared" si="67"/>
        <v>0</v>
      </c>
      <c r="BD66" s="37">
        <f t="shared" si="67"/>
        <v>20</v>
      </c>
      <c r="BE66" s="37">
        <f t="shared" si="67"/>
        <v>0</v>
      </c>
    </row>
    <row r="67">
      <c r="A67" s="27">
        <v>63.0</v>
      </c>
      <c r="B67" s="25" t="s">
        <v>271</v>
      </c>
      <c r="C67" s="25" t="s">
        <v>247</v>
      </c>
      <c r="D67" s="26" t="s">
        <v>83</v>
      </c>
      <c r="E67" s="26" t="s">
        <v>275</v>
      </c>
      <c r="F67" s="27" t="s">
        <v>76</v>
      </c>
      <c r="G67" s="33" t="s">
        <v>9</v>
      </c>
      <c r="H67" s="29">
        <v>0.0</v>
      </c>
      <c r="I67" s="33" t="s">
        <v>9</v>
      </c>
      <c r="J67" s="33" t="s">
        <v>9</v>
      </c>
      <c r="K67" s="33" t="s">
        <v>9</v>
      </c>
      <c r="L67" s="33" t="s">
        <v>9</v>
      </c>
      <c r="M67" s="34" t="s">
        <v>9</v>
      </c>
      <c r="N67" s="34" t="s">
        <v>9</v>
      </c>
      <c r="O67" s="29">
        <v>0.0</v>
      </c>
      <c r="P67" s="34" t="s">
        <v>9</v>
      </c>
      <c r="Q67" s="34" t="s">
        <v>9</v>
      </c>
      <c r="R67" s="34" t="s">
        <v>9</v>
      </c>
      <c r="S67" s="34" t="s">
        <v>9</v>
      </c>
      <c r="T67" s="34" t="s">
        <v>9</v>
      </c>
      <c r="U67" s="34" t="s">
        <v>9</v>
      </c>
      <c r="V67" s="29">
        <v>0.0</v>
      </c>
      <c r="W67" s="34" t="s">
        <v>9</v>
      </c>
      <c r="X67" s="34" t="s">
        <v>9</v>
      </c>
      <c r="Y67" s="34" t="s">
        <v>9</v>
      </c>
      <c r="Z67" s="34" t="s">
        <v>9</v>
      </c>
      <c r="AA67" s="34" t="s">
        <v>9</v>
      </c>
      <c r="AB67" s="34" t="s">
        <v>9</v>
      </c>
      <c r="AC67" s="34" t="s">
        <v>9</v>
      </c>
      <c r="AD67" s="29">
        <v>0.0</v>
      </c>
      <c r="AE67" s="34" t="s">
        <v>9</v>
      </c>
      <c r="AF67" s="34" t="s">
        <v>9</v>
      </c>
      <c r="AG67" s="34" t="s">
        <v>9</v>
      </c>
      <c r="AH67" s="34" t="s">
        <v>9</v>
      </c>
      <c r="AI67" s="34" t="s">
        <v>9</v>
      </c>
      <c r="AJ67" s="34" t="s">
        <v>9</v>
      </c>
      <c r="AK67" s="34" t="s">
        <v>9</v>
      </c>
      <c r="AL67" s="29">
        <v>0.0</v>
      </c>
      <c r="AM67" s="34" t="s">
        <v>9</v>
      </c>
      <c r="AN67" s="34" t="s">
        <v>9</v>
      </c>
      <c r="AO67" s="34" t="s">
        <v>9</v>
      </c>
      <c r="AP67" s="34" t="s">
        <v>9</v>
      </c>
      <c r="AQ67" s="34" t="s">
        <v>9</v>
      </c>
      <c r="AR67" s="29">
        <v>0.0</v>
      </c>
      <c r="AS67" s="34" t="s">
        <v>9</v>
      </c>
      <c r="AT67" s="34" t="s">
        <v>9</v>
      </c>
      <c r="AU67" s="34" t="s">
        <v>9</v>
      </c>
      <c r="AV67" s="34" t="s">
        <v>9</v>
      </c>
      <c r="AW67" s="34" t="s">
        <v>9</v>
      </c>
      <c r="AX67" s="8"/>
      <c r="AY67" s="37">
        <f t="shared" si="4"/>
        <v>20</v>
      </c>
      <c r="AZ67" s="37">
        <f t="shared" si="5"/>
        <v>6</v>
      </c>
      <c r="BA67" s="37">
        <f t="shared" ref="BA67:BE67" si="68">COUNTIF($G67:$AC67,BA$1)</f>
        <v>0</v>
      </c>
      <c r="BB67" s="37">
        <f t="shared" si="68"/>
        <v>0</v>
      </c>
      <c r="BC67" s="37">
        <f t="shared" si="68"/>
        <v>0</v>
      </c>
      <c r="BD67" s="37">
        <f t="shared" si="68"/>
        <v>20</v>
      </c>
      <c r="BE67" s="37">
        <f t="shared" si="68"/>
        <v>0</v>
      </c>
    </row>
    <row r="68">
      <c r="A68" s="27">
        <v>64.0</v>
      </c>
      <c r="B68" s="25" t="s">
        <v>283</v>
      </c>
      <c r="C68" s="25" t="s">
        <v>247</v>
      </c>
      <c r="D68" s="26" t="s">
        <v>91</v>
      </c>
      <c r="E68" s="26" t="s">
        <v>284</v>
      </c>
      <c r="F68" s="27" t="s">
        <v>76</v>
      </c>
      <c r="G68" s="33" t="s">
        <v>9</v>
      </c>
      <c r="H68" s="33" t="s">
        <v>9</v>
      </c>
      <c r="I68" s="29">
        <v>0.0</v>
      </c>
      <c r="J68" s="33" t="s">
        <v>9</v>
      </c>
      <c r="K68" s="33" t="s">
        <v>9</v>
      </c>
      <c r="L68" s="33" t="s">
        <v>9</v>
      </c>
      <c r="M68" s="34" t="s">
        <v>9</v>
      </c>
      <c r="N68" s="34" t="s">
        <v>9</v>
      </c>
      <c r="O68" s="34" t="s">
        <v>9</v>
      </c>
      <c r="P68" s="34" t="s">
        <v>9</v>
      </c>
      <c r="Q68" s="29">
        <v>0.0</v>
      </c>
      <c r="R68" s="34" t="s">
        <v>9</v>
      </c>
      <c r="S68" s="34" t="s">
        <v>9</v>
      </c>
      <c r="T68" s="34" t="s">
        <v>9</v>
      </c>
      <c r="U68" s="34" t="s">
        <v>9</v>
      </c>
      <c r="V68" s="34" t="s">
        <v>9</v>
      </c>
      <c r="W68" s="34" t="s">
        <v>9</v>
      </c>
      <c r="X68" s="29">
        <v>0.0</v>
      </c>
      <c r="Y68" s="34" t="s">
        <v>9</v>
      </c>
      <c r="Z68" s="34" t="s">
        <v>9</v>
      </c>
      <c r="AA68" s="34" t="s">
        <v>9</v>
      </c>
      <c r="AB68" s="34" t="s">
        <v>9</v>
      </c>
      <c r="AC68" s="34" t="s">
        <v>9</v>
      </c>
      <c r="AD68" s="34" t="s">
        <v>9</v>
      </c>
      <c r="AE68" s="29">
        <v>0.0</v>
      </c>
      <c r="AF68" s="34" t="s">
        <v>9</v>
      </c>
      <c r="AG68" s="34" t="s">
        <v>9</v>
      </c>
      <c r="AH68" s="34" t="s">
        <v>9</v>
      </c>
      <c r="AI68" s="34" t="s">
        <v>9</v>
      </c>
      <c r="AJ68" s="34" t="s">
        <v>9</v>
      </c>
      <c r="AK68" s="34" t="s">
        <v>9</v>
      </c>
      <c r="AL68" s="29">
        <v>0.0</v>
      </c>
      <c r="AM68" s="34" t="s">
        <v>9</v>
      </c>
      <c r="AN68" s="34" t="s">
        <v>9</v>
      </c>
      <c r="AO68" s="34" t="s">
        <v>9</v>
      </c>
      <c r="AP68" s="34" t="s">
        <v>9</v>
      </c>
      <c r="AQ68" s="34" t="s">
        <v>9</v>
      </c>
      <c r="AR68" s="34" t="s">
        <v>9</v>
      </c>
      <c r="AS68" s="29">
        <v>0.0</v>
      </c>
      <c r="AT68" s="34" t="s">
        <v>9</v>
      </c>
      <c r="AU68" s="34" t="s">
        <v>9</v>
      </c>
      <c r="AV68" s="34" t="s">
        <v>9</v>
      </c>
      <c r="AW68" s="34" t="s">
        <v>9</v>
      </c>
      <c r="AX68" s="8"/>
      <c r="AY68" s="37">
        <f t="shared" si="4"/>
        <v>20</v>
      </c>
      <c r="AZ68" s="37">
        <f t="shared" si="5"/>
        <v>6</v>
      </c>
      <c r="BA68" s="37">
        <f t="shared" ref="BA68:BE68" si="69">COUNTIF($G68:$AC68,BA$1)</f>
        <v>0</v>
      </c>
      <c r="BB68" s="37">
        <f t="shared" si="69"/>
        <v>0</v>
      </c>
      <c r="BC68" s="37">
        <f t="shared" si="69"/>
        <v>0</v>
      </c>
      <c r="BD68" s="37">
        <f t="shared" si="69"/>
        <v>20</v>
      </c>
      <c r="BE68" s="37">
        <f t="shared" si="69"/>
        <v>0</v>
      </c>
    </row>
    <row r="69">
      <c r="A69" s="27">
        <v>65.0</v>
      </c>
      <c r="B69" s="25" t="s">
        <v>283</v>
      </c>
      <c r="C69" s="25" t="s">
        <v>247</v>
      </c>
      <c r="D69" s="26" t="s">
        <v>112</v>
      </c>
      <c r="E69" s="26" t="s">
        <v>286</v>
      </c>
      <c r="F69" s="27" t="s">
        <v>76</v>
      </c>
      <c r="G69" s="33" t="s">
        <v>9</v>
      </c>
      <c r="H69" s="33" t="s">
        <v>9</v>
      </c>
      <c r="I69" s="33" t="s">
        <v>9</v>
      </c>
      <c r="J69" s="29">
        <v>0.0</v>
      </c>
      <c r="K69" s="33" t="s">
        <v>9</v>
      </c>
      <c r="L69" s="33" t="s">
        <v>9</v>
      </c>
      <c r="M69" s="34" t="s">
        <v>9</v>
      </c>
      <c r="N69" s="34" t="s">
        <v>9</v>
      </c>
      <c r="O69" s="34" t="s">
        <v>9</v>
      </c>
      <c r="P69" s="29">
        <v>0.0</v>
      </c>
      <c r="Q69" s="34" t="s">
        <v>9</v>
      </c>
      <c r="R69" s="34" t="s">
        <v>9</v>
      </c>
      <c r="S69" s="34" t="s">
        <v>9</v>
      </c>
      <c r="T69" s="34" t="s">
        <v>9</v>
      </c>
      <c r="U69" s="34" t="s">
        <v>9</v>
      </c>
      <c r="V69" s="34" t="s">
        <v>9</v>
      </c>
      <c r="W69" s="29">
        <v>0.0</v>
      </c>
      <c r="X69" s="34" t="s">
        <v>9</v>
      </c>
      <c r="Y69" s="34" t="s">
        <v>9</v>
      </c>
      <c r="Z69" s="34" t="s">
        <v>9</v>
      </c>
      <c r="AA69" s="34" t="s">
        <v>9</v>
      </c>
      <c r="AB69" s="34" t="s">
        <v>9</v>
      </c>
      <c r="AC69" s="34" t="s">
        <v>9</v>
      </c>
      <c r="AD69" s="34" t="s">
        <v>9</v>
      </c>
      <c r="AE69" s="29">
        <v>0.0</v>
      </c>
      <c r="AF69" s="34" t="s">
        <v>9</v>
      </c>
      <c r="AG69" s="34" t="s">
        <v>9</v>
      </c>
      <c r="AH69" s="34" t="s">
        <v>9</v>
      </c>
      <c r="AI69" s="34" t="s">
        <v>9</v>
      </c>
      <c r="AJ69" s="34" t="s">
        <v>9</v>
      </c>
      <c r="AK69" s="34" t="s">
        <v>9</v>
      </c>
      <c r="AL69" s="29">
        <v>0.0</v>
      </c>
      <c r="AM69" s="34" t="s">
        <v>9</v>
      </c>
      <c r="AN69" s="34" t="s">
        <v>9</v>
      </c>
      <c r="AO69" s="34" t="s">
        <v>9</v>
      </c>
      <c r="AP69" s="34" t="s">
        <v>9</v>
      </c>
      <c r="AQ69" s="34" t="s">
        <v>9</v>
      </c>
      <c r="AR69" s="34" t="s">
        <v>9</v>
      </c>
      <c r="AS69" s="29">
        <v>0.0</v>
      </c>
      <c r="AT69" s="34" t="s">
        <v>9</v>
      </c>
      <c r="AU69" s="34" t="s">
        <v>9</v>
      </c>
      <c r="AV69" s="34" t="s">
        <v>9</v>
      </c>
      <c r="AW69" s="34" t="s">
        <v>9</v>
      </c>
      <c r="AX69" s="8"/>
      <c r="AY69" s="37">
        <f t="shared" si="4"/>
        <v>20</v>
      </c>
      <c r="AZ69" s="37">
        <f t="shared" si="5"/>
        <v>6</v>
      </c>
      <c r="BA69" s="37">
        <f t="shared" ref="BA69:BE69" si="70">COUNTIF($G69:$AC69,BA$1)</f>
        <v>0</v>
      </c>
      <c r="BB69" s="37">
        <f t="shared" si="70"/>
        <v>0</v>
      </c>
      <c r="BC69" s="37">
        <f t="shared" si="70"/>
        <v>0</v>
      </c>
      <c r="BD69" s="37">
        <f t="shared" si="70"/>
        <v>20</v>
      </c>
      <c r="BE69" s="37">
        <f t="shared" si="70"/>
        <v>0</v>
      </c>
    </row>
    <row r="70">
      <c r="A70" s="27">
        <v>66.0</v>
      </c>
      <c r="B70" s="25" t="s">
        <v>247</v>
      </c>
      <c r="C70" s="25" t="s">
        <v>253</v>
      </c>
      <c r="D70" s="26" t="s">
        <v>129</v>
      </c>
      <c r="E70" s="26" t="s">
        <v>248</v>
      </c>
      <c r="F70" s="27" t="s">
        <v>76</v>
      </c>
      <c r="G70" s="28" t="s">
        <v>6</v>
      </c>
      <c r="H70" s="29">
        <v>0.0</v>
      </c>
      <c r="I70" s="28" t="s">
        <v>6</v>
      </c>
      <c r="J70" s="28" t="s">
        <v>6</v>
      </c>
      <c r="K70" s="28" t="s">
        <v>6</v>
      </c>
      <c r="L70" s="28" t="s">
        <v>6</v>
      </c>
      <c r="M70" s="40" t="s">
        <v>6</v>
      </c>
      <c r="N70" s="40" t="s">
        <v>6</v>
      </c>
      <c r="O70" s="40" t="s">
        <v>6</v>
      </c>
      <c r="P70" s="29">
        <v>0.0</v>
      </c>
      <c r="Q70" s="40" t="s">
        <v>6</v>
      </c>
      <c r="R70" s="40" t="s">
        <v>6</v>
      </c>
      <c r="S70" s="40" t="s">
        <v>6</v>
      </c>
      <c r="T70" s="40" t="s">
        <v>6</v>
      </c>
      <c r="U70" s="40" t="s">
        <v>6</v>
      </c>
      <c r="V70" s="40" t="s">
        <v>6</v>
      </c>
      <c r="W70" s="29">
        <v>0.0</v>
      </c>
      <c r="X70" s="40" t="s">
        <v>6</v>
      </c>
      <c r="Y70" s="40" t="s">
        <v>6</v>
      </c>
      <c r="Z70" s="40" t="s">
        <v>6</v>
      </c>
      <c r="AA70" s="40" t="s">
        <v>6</v>
      </c>
      <c r="AB70" s="40" t="s">
        <v>6</v>
      </c>
      <c r="AC70" s="40" t="s">
        <v>6</v>
      </c>
      <c r="AD70" s="29">
        <v>0.0</v>
      </c>
      <c r="AE70" s="38" t="s">
        <v>10</v>
      </c>
      <c r="AF70" s="38" t="s">
        <v>10</v>
      </c>
      <c r="AG70" s="38" t="s">
        <v>10</v>
      </c>
      <c r="AH70" s="38" t="s">
        <v>10</v>
      </c>
      <c r="AI70" s="38" t="s">
        <v>10</v>
      </c>
      <c r="AJ70" s="38" t="s">
        <v>10</v>
      </c>
      <c r="AK70" s="29">
        <v>0.0</v>
      </c>
      <c r="AL70" s="38" t="s">
        <v>10</v>
      </c>
      <c r="AM70" s="38" t="s">
        <v>10</v>
      </c>
      <c r="AN70" s="38" t="s">
        <v>10</v>
      </c>
      <c r="AO70" s="38" t="s">
        <v>10</v>
      </c>
      <c r="AP70" s="38" t="s">
        <v>10</v>
      </c>
      <c r="AQ70" s="29">
        <v>0.0</v>
      </c>
      <c r="AR70" s="38" t="s">
        <v>10</v>
      </c>
      <c r="AS70" s="38" t="s">
        <v>10</v>
      </c>
      <c r="AT70" s="38" t="s">
        <v>10</v>
      </c>
      <c r="AU70" s="38" t="s">
        <v>10</v>
      </c>
      <c r="AV70" s="38" t="s">
        <v>10</v>
      </c>
      <c r="AW70" s="38" t="s">
        <v>10</v>
      </c>
      <c r="AX70" s="8"/>
      <c r="AY70" s="37">
        <f t="shared" si="4"/>
        <v>20</v>
      </c>
      <c r="AZ70" s="37">
        <f t="shared" si="5"/>
        <v>6</v>
      </c>
      <c r="BA70" s="37">
        <f t="shared" ref="BA70:BE70" si="71">COUNTIF($G70:$AC70,BA$1)</f>
        <v>20</v>
      </c>
      <c r="BB70" s="37">
        <f t="shared" si="71"/>
        <v>0</v>
      </c>
      <c r="BC70" s="37">
        <f t="shared" si="71"/>
        <v>0</v>
      </c>
      <c r="BD70" s="37">
        <f t="shared" si="71"/>
        <v>0</v>
      </c>
      <c r="BE70" s="37">
        <f t="shared" si="71"/>
        <v>0</v>
      </c>
    </row>
    <row r="71">
      <c r="A71" s="27">
        <v>67.0</v>
      </c>
      <c r="B71" s="25" t="s">
        <v>235</v>
      </c>
      <c r="C71" s="25" t="s">
        <v>253</v>
      </c>
      <c r="D71" s="26" t="s">
        <v>115</v>
      </c>
      <c r="E71" s="26" t="s">
        <v>237</v>
      </c>
      <c r="F71" s="27" t="s">
        <v>76</v>
      </c>
      <c r="G71" s="33" t="s">
        <v>9</v>
      </c>
      <c r="H71" s="29">
        <v>0.0</v>
      </c>
      <c r="I71" s="28" t="s">
        <v>6</v>
      </c>
      <c r="J71" s="28" t="s">
        <v>6</v>
      </c>
      <c r="K71" s="28" t="s">
        <v>6</v>
      </c>
      <c r="L71" s="28" t="s">
        <v>6</v>
      </c>
      <c r="M71" s="40" t="s">
        <v>6</v>
      </c>
      <c r="N71" s="40" t="s">
        <v>6</v>
      </c>
      <c r="O71" s="29">
        <v>0.0</v>
      </c>
      <c r="P71" s="40" t="s">
        <v>6</v>
      </c>
      <c r="Q71" s="40" t="s">
        <v>6</v>
      </c>
      <c r="R71" s="40" t="s">
        <v>6</v>
      </c>
      <c r="S71" s="40" t="s">
        <v>6</v>
      </c>
      <c r="T71" s="40" t="s">
        <v>6</v>
      </c>
      <c r="U71" s="40" t="s">
        <v>6</v>
      </c>
      <c r="V71" s="29">
        <v>0.0</v>
      </c>
      <c r="W71" s="40" t="s">
        <v>6</v>
      </c>
      <c r="X71" s="40" t="s">
        <v>6</v>
      </c>
      <c r="Y71" s="40" t="s">
        <v>6</v>
      </c>
      <c r="Z71" s="40" t="s">
        <v>6</v>
      </c>
      <c r="AA71" s="40" t="s">
        <v>6</v>
      </c>
      <c r="AB71" s="40" t="s">
        <v>6</v>
      </c>
      <c r="AC71" s="29">
        <v>0.0</v>
      </c>
      <c r="AD71" s="38" t="s">
        <v>10</v>
      </c>
      <c r="AE71" s="38" t="s">
        <v>10</v>
      </c>
      <c r="AF71" s="38" t="s">
        <v>10</v>
      </c>
      <c r="AG71" s="38" t="s">
        <v>10</v>
      </c>
      <c r="AH71" s="38" t="s">
        <v>10</v>
      </c>
      <c r="AI71" s="38" t="s">
        <v>10</v>
      </c>
      <c r="AJ71" s="29">
        <v>0.0</v>
      </c>
      <c r="AK71" s="38" t="s">
        <v>10</v>
      </c>
      <c r="AL71" s="38" t="s">
        <v>10</v>
      </c>
      <c r="AM71" s="38" t="s">
        <v>10</v>
      </c>
      <c r="AN71" s="38" t="s">
        <v>10</v>
      </c>
      <c r="AO71" s="38" t="s">
        <v>10</v>
      </c>
      <c r="AP71" s="38" t="s">
        <v>10</v>
      </c>
      <c r="AQ71" s="38" t="s">
        <v>10</v>
      </c>
      <c r="AR71" s="29">
        <v>0.0</v>
      </c>
      <c r="AS71" s="38" t="s">
        <v>10</v>
      </c>
      <c r="AT71" s="38" t="s">
        <v>10</v>
      </c>
      <c r="AU71" s="38" t="s">
        <v>10</v>
      </c>
      <c r="AV71" s="38" t="s">
        <v>10</v>
      </c>
      <c r="AW71" s="38" t="s">
        <v>10</v>
      </c>
      <c r="AX71" s="8"/>
      <c r="AY71" s="37">
        <f t="shared" si="4"/>
        <v>19</v>
      </c>
      <c r="AZ71" s="37">
        <f t="shared" si="5"/>
        <v>6</v>
      </c>
      <c r="BA71" s="37">
        <f t="shared" ref="BA71:BE71" si="72">COUNTIF($G71:$AC71,BA$1)</f>
        <v>18</v>
      </c>
      <c r="BB71" s="37">
        <f t="shared" si="72"/>
        <v>0</v>
      </c>
      <c r="BC71" s="37">
        <f t="shared" si="72"/>
        <v>0</v>
      </c>
      <c r="BD71" s="37">
        <f t="shared" si="72"/>
        <v>1</v>
      </c>
      <c r="BE71" s="37">
        <f t="shared" si="72"/>
        <v>0</v>
      </c>
    </row>
    <row r="72">
      <c r="A72" s="27">
        <v>68.0</v>
      </c>
      <c r="B72" s="25" t="s">
        <v>247</v>
      </c>
      <c r="C72" s="25" t="s">
        <v>253</v>
      </c>
      <c r="D72" s="26" t="s">
        <v>130</v>
      </c>
      <c r="E72" s="26" t="s">
        <v>249</v>
      </c>
      <c r="F72" s="27" t="s">
        <v>76</v>
      </c>
      <c r="G72" s="28" t="s">
        <v>6</v>
      </c>
      <c r="H72" s="29">
        <v>0.0</v>
      </c>
      <c r="I72" s="28" t="s">
        <v>6</v>
      </c>
      <c r="J72" s="28" t="s">
        <v>6</v>
      </c>
      <c r="K72" s="28" t="s">
        <v>6</v>
      </c>
      <c r="L72" s="28" t="s">
        <v>6</v>
      </c>
      <c r="M72" s="40" t="s">
        <v>6</v>
      </c>
      <c r="N72" s="40" t="s">
        <v>6</v>
      </c>
      <c r="O72" s="40" t="s">
        <v>6</v>
      </c>
      <c r="P72" s="29">
        <v>0.0</v>
      </c>
      <c r="Q72" s="40" t="s">
        <v>6</v>
      </c>
      <c r="R72" s="40" t="s">
        <v>6</v>
      </c>
      <c r="S72" s="40" t="s">
        <v>6</v>
      </c>
      <c r="T72" s="40" t="s">
        <v>6</v>
      </c>
      <c r="U72" s="40" t="s">
        <v>6</v>
      </c>
      <c r="V72" s="40" t="s">
        <v>6</v>
      </c>
      <c r="W72" s="29">
        <v>0.0</v>
      </c>
      <c r="X72" s="40" t="s">
        <v>6</v>
      </c>
      <c r="Y72" s="40" t="s">
        <v>6</v>
      </c>
      <c r="Z72" s="40" t="s">
        <v>6</v>
      </c>
      <c r="AA72" s="40" t="s">
        <v>6</v>
      </c>
      <c r="AB72" s="40" t="s">
        <v>6</v>
      </c>
      <c r="AC72" s="29">
        <v>0.0</v>
      </c>
      <c r="AD72" s="38" t="s">
        <v>10</v>
      </c>
      <c r="AE72" s="38" t="s">
        <v>10</v>
      </c>
      <c r="AF72" s="38" t="s">
        <v>10</v>
      </c>
      <c r="AG72" s="38" t="s">
        <v>10</v>
      </c>
      <c r="AH72" s="38" t="s">
        <v>10</v>
      </c>
      <c r="AI72" s="38" t="s">
        <v>10</v>
      </c>
      <c r="AJ72" s="38" t="s">
        <v>10</v>
      </c>
      <c r="AK72" s="29">
        <v>0.0</v>
      </c>
      <c r="AL72" s="38" t="s">
        <v>10</v>
      </c>
      <c r="AM72" s="38" t="s">
        <v>10</v>
      </c>
      <c r="AN72" s="38" t="s">
        <v>10</v>
      </c>
      <c r="AO72" s="38" t="s">
        <v>10</v>
      </c>
      <c r="AP72" s="38" t="s">
        <v>10</v>
      </c>
      <c r="AQ72" s="29">
        <v>0.0</v>
      </c>
      <c r="AR72" s="38" t="s">
        <v>10</v>
      </c>
      <c r="AS72" s="38" t="s">
        <v>10</v>
      </c>
      <c r="AT72" s="38" t="s">
        <v>10</v>
      </c>
      <c r="AU72" s="38" t="s">
        <v>10</v>
      </c>
      <c r="AV72" s="38" t="s">
        <v>10</v>
      </c>
      <c r="AW72" s="38" t="s">
        <v>10</v>
      </c>
      <c r="AX72" s="8"/>
      <c r="AY72" s="37">
        <f t="shared" si="4"/>
        <v>19</v>
      </c>
      <c r="AZ72" s="37">
        <f t="shared" si="5"/>
        <v>6</v>
      </c>
      <c r="BA72" s="37">
        <f t="shared" ref="BA72:BE72" si="73">COUNTIF($G72:$AC72,BA$1)</f>
        <v>19</v>
      </c>
      <c r="BB72" s="37">
        <f t="shared" si="73"/>
        <v>0</v>
      </c>
      <c r="BC72" s="37">
        <f t="shared" si="73"/>
        <v>0</v>
      </c>
      <c r="BD72" s="37">
        <f t="shared" si="73"/>
        <v>0</v>
      </c>
      <c r="BE72" s="37">
        <f t="shared" si="73"/>
        <v>0</v>
      </c>
    </row>
    <row r="73">
      <c r="A73" s="27">
        <v>69.0</v>
      </c>
      <c r="B73" s="25" t="s">
        <v>247</v>
      </c>
      <c r="C73" s="25" t="s">
        <v>253</v>
      </c>
      <c r="D73" s="26" t="s">
        <v>132</v>
      </c>
      <c r="E73" s="26" t="s">
        <v>250</v>
      </c>
      <c r="F73" s="27" t="s">
        <v>76</v>
      </c>
      <c r="G73" s="28" t="s">
        <v>6</v>
      </c>
      <c r="H73" s="28" t="s">
        <v>6</v>
      </c>
      <c r="I73" s="29">
        <v>0.0</v>
      </c>
      <c r="J73" s="28" t="s">
        <v>6</v>
      </c>
      <c r="K73" s="28" t="s">
        <v>6</v>
      </c>
      <c r="L73" s="28" t="s">
        <v>6</v>
      </c>
      <c r="M73" s="40" t="s">
        <v>6</v>
      </c>
      <c r="N73" s="40" t="s">
        <v>6</v>
      </c>
      <c r="O73" s="40" t="s">
        <v>6</v>
      </c>
      <c r="P73" s="40" t="s">
        <v>6</v>
      </c>
      <c r="Q73" s="29">
        <v>0.0</v>
      </c>
      <c r="R73" s="40" t="s">
        <v>6</v>
      </c>
      <c r="S73" s="40" t="s">
        <v>6</v>
      </c>
      <c r="T73" s="40" t="s">
        <v>6</v>
      </c>
      <c r="U73" s="40" t="s">
        <v>6</v>
      </c>
      <c r="V73" s="29">
        <v>0.0</v>
      </c>
      <c r="W73" s="40" t="s">
        <v>6</v>
      </c>
      <c r="X73" s="40" t="s">
        <v>6</v>
      </c>
      <c r="Y73" s="40" t="s">
        <v>6</v>
      </c>
      <c r="Z73" s="40" t="s">
        <v>6</v>
      </c>
      <c r="AA73" s="40" t="s">
        <v>6</v>
      </c>
      <c r="AB73" s="40" t="s">
        <v>6</v>
      </c>
      <c r="AC73" s="29">
        <v>0.0</v>
      </c>
      <c r="AD73" s="38" t="s">
        <v>10</v>
      </c>
      <c r="AE73" s="38" t="s">
        <v>10</v>
      </c>
      <c r="AF73" s="38" t="s">
        <v>10</v>
      </c>
      <c r="AG73" s="38" t="s">
        <v>10</v>
      </c>
      <c r="AH73" s="38" t="s">
        <v>10</v>
      </c>
      <c r="AI73" s="38" t="s">
        <v>10</v>
      </c>
      <c r="AJ73" s="29">
        <v>0.0</v>
      </c>
      <c r="AK73" s="38" t="s">
        <v>10</v>
      </c>
      <c r="AL73" s="38" t="s">
        <v>10</v>
      </c>
      <c r="AM73" s="38" t="s">
        <v>10</v>
      </c>
      <c r="AN73" s="38" t="s">
        <v>10</v>
      </c>
      <c r="AO73" s="38" t="s">
        <v>10</v>
      </c>
      <c r="AP73" s="38" t="s">
        <v>10</v>
      </c>
      <c r="AQ73" s="38" t="s">
        <v>10</v>
      </c>
      <c r="AR73" s="29">
        <v>0.0</v>
      </c>
      <c r="AS73" s="38" t="s">
        <v>10</v>
      </c>
      <c r="AT73" s="38" t="s">
        <v>10</v>
      </c>
      <c r="AU73" s="38" t="s">
        <v>10</v>
      </c>
      <c r="AV73" s="38" t="s">
        <v>10</v>
      </c>
      <c r="AW73" s="38" t="s">
        <v>10</v>
      </c>
      <c r="AX73" s="8"/>
      <c r="AY73" s="37">
        <f t="shared" si="4"/>
        <v>19</v>
      </c>
      <c r="AZ73" s="37">
        <f t="shared" si="5"/>
        <v>6</v>
      </c>
      <c r="BA73" s="37">
        <f t="shared" ref="BA73:BE73" si="74">COUNTIF($G73:$AC73,BA$1)</f>
        <v>19</v>
      </c>
      <c r="BB73" s="37">
        <f t="shared" si="74"/>
        <v>0</v>
      </c>
      <c r="BC73" s="37">
        <f t="shared" si="74"/>
        <v>0</v>
      </c>
      <c r="BD73" s="37">
        <f t="shared" si="74"/>
        <v>0</v>
      </c>
      <c r="BE73" s="37">
        <f t="shared" si="74"/>
        <v>0</v>
      </c>
    </row>
    <row r="74">
      <c r="A74" s="27">
        <v>70.0</v>
      </c>
      <c r="B74" s="25" t="s">
        <v>247</v>
      </c>
      <c r="C74" s="25" t="s">
        <v>253</v>
      </c>
      <c r="D74" s="26" t="s">
        <v>78</v>
      </c>
      <c r="E74" s="26" t="s">
        <v>251</v>
      </c>
      <c r="F74" s="27" t="s">
        <v>76</v>
      </c>
      <c r="G74" s="28" t="s">
        <v>6</v>
      </c>
      <c r="H74" s="29">
        <v>0.0</v>
      </c>
      <c r="I74" s="28" t="s">
        <v>6</v>
      </c>
      <c r="J74" s="28" t="s">
        <v>6</v>
      </c>
      <c r="K74" s="28" t="s">
        <v>6</v>
      </c>
      <c r="L74" s="28" t="s">
        <v>6</v>
      </c>
      <c r="M74" s="40" t="s">
        <v>6</v>
      </c>
      <c r="N74" s="40" t="s">
        <v>6</v>
      </c>
      <c r="O74" s="40" t="s">
        <v>6</v>
      </c>
      <c r="P74" s="29">
        <v>0.0</v>
      </c>
      <c r="Q74" s="40" t="s">
        <v>6</v>
      </c>
      <c r="R74" s="40" t="s">
        <v>6</v>
      </c>
      <c r="S74" s="40" t="s">
        <v>6</v>
      </c>
      <c r="T74" s="40" t="s">
        <v>6</v>
      </c>
      <c r="U74" s="40" t="s">
        <v>6</v>
      </c>
      <c r="V74" s="40" t="s">
        <v>6</v>
      </c>
      <c r="W74" s="29">
        <v>0.0</v>
      </c>
      <c r="X74" s="40" t="s">
        <v>6</v>
      </c>
      <c r="Y74" s="40" t="s">
        <v>6</v>
      </c>
      <c r="Z74" s="40" t="s">
        <v>6</v>
      </c>
      <c r="AA74" s="40" t="s">
        <v>6</v>
      </c>
      <c r="AB74" s="40" t="s">
        <v>6</v>
      </c>
      <c r="AC74" s="40" t="s">
        <v>6</v>
      </c>
      <c r="AD74" s="29">
        <v>0.0</v>
      </c>
      <c r="AE74" s="38" t="s">
        <v>10</v>
      </c>
      <c r="AF74" s="38" t="s">
        <v>10</v>
      </c>
      <c r="AG74" s="38" t="s">
        <v>10</v>
      </c>
      <c r="AH74" s="38" t="s">
        <v>10</v>
      </c>
      <c r="AI74" s="38" t="s">
        <v>10</v>
      </c>
      <c r="AJ74" s="29">
        <v>0.0</v>
      </c>
      <c r="AK74" s="38" t="s">
        <v>10</v>
      </c>
      <c r="AL74" s="38" t="s">
        <v>10</v>
      </c>
      <c r="AM74" s="38" t="s">
        <v>10</v>
      </c>
      <c r="AN74" s="38" t="s">
        <v>10</v>
      </c>
      <c r="AO74" s="38" t="s">
        <v>10</v>
      </c>
      <c r="AP74" s="38" t="s">
        <v>10</v>
      </c>
      <c r="AQ74" s="38" t="s">
        <v>10</v>
      </c>
      <c r="AR74" s="29">
        <v>0.0</v>
      </c>
      <c r="AS74" s="38" t="s">
        <v>10</v>
      </c>
      <c r="AT74" s="38" t="s">
        <v>10</v>
      </c>
      <c r="AU74" s="38" t="s">
        <v>10</v>
      </c>
      <c r="AV74" s="38" t="s">
        <v>10</v>
      </c>
      <c r="AW74" s="38" t="s">
        <v>10</v>
      </c>
      <c r="AX74" s="8"/>
      <c r="AY74" s="37">
        <f t="shared" si="4"/>
        <v>20</v>
      </c>
      <c r="AZ74" s="37">
        <f t="shared" si="5"/>
        <v>6</v>
      </c>
      <c r="BA74" s="37">
        <f t="shared" ref="BA74:BE74" si="75">COUNTIF($G74:$AC74,BA$1)</f>
        <v>20</v>
      </c>
      <c r="BB74" s="37">
        <f t="shared" si="75"/>
        <v>0</v>
      </c>
      <c r="BC74" s="37">
        <f t="shared" si="75"/>
        <v>0</v>
      </c>
      <c r="BD74" s="37">
        <f t="shared" si="75"/>
        <v>0</v>
      </c>
      <c r="BE74" s="37">
        <f t="shared" si="75"/>
        <v>0</v>
      </c>
    </row>
    <row r="75">
      <c r="A75" s="27">
        <v>71.0</v>
      </c>
      <c r="B75" s="25" t="s">
        <v>247</v>
      </c>
      <c r="C75" s="25" t="s">
        <v>253</v>
      </c>
      <c r="D75" s="26" t="s">
        <v>75</v>
      </c>
      <c r="E75" s="26" t="s">
        <v>252</v>
      </c>
      <c r="F75" s="27" t="s">
        <v>76</v>
      </c>
      <c r="G75" s="28" t="s">
        <v>6</v>
      </c>
      <c r="H75" s="29">
        <v>0.0</v>
      </c>
      <c r="I75" s="28" t="s">
        <v>6</v>
      </c>
      <c r="J75" s="28" t="s">
        <v>6</v>
      </c>
      <c r="K75" s="28" t="s">
        <v>6</v>
      </c>
      <c r="L75" s="28" t="s">
        <v>6</v>
      </c>
      <c r="M75" s="40" t="s">
        <v>6</v>
      </c>
      <c r="N75" s="40" t="s">
        <v>6</v>
      </c>
      <c r="O75" s="29">
        <v>0.0</v>
      </c>
      <c r="P75" s="40" t="s">
        <v>6</v>
      </c>
      <c r="Q75" s="40" t="s">
        <v>6</v>
      </c>
      <c r="R75" s="40" t="s">
        <v>6</v>
      </c>
      <c r="S75" s="40" t="s">
        <v>6</v>
      </c>
      <c r="T75" s="40" t="s">
        <v>6</v>
      </c>
      <c r="U75" s="40" t="s">
        <v>6</v>
      </c>
      <c r="V75" s="40" t="s">
        <v>6</v>
      </c>
      <c r="W75" s="29">
        <v>0.0</v>
      </c>
      <c r="X75" s="40" t="s">
        <v>6</v>
      </c>
      <c r="Y75" s="40" t="s">
        <v>6</v>
      </c>
      <c r="Z75" s="40" t="s">
        <v>6</v>
      </c>
      <c r="AA75" s="40" t="s">
        <v>6</v>
      </c>
      <c r="AB75" s="40" t="s">
        <v>6</v>
      </c>
      <c r="AC75" s="40" t="s">
        <v>6</v>
      </c>
      <c r="AD75" s="29">
        <v>0.0</v>
      </c>
      <c r="AE75" s="38" t="s">
        <v>10</v>
      </c>
      <c r="AF75" s="38" t="s">
        <v>10</v>
      </c>
      <c r="AG75" s="38" t="s">
        <v>10</v>
      </c>
      <c r="AH75" s="38" t="s">
        <v>10</v>
      </c>
      <c r="AI75" s="38" t="s">
        <v>10</v>
      </c>
      <c r="AJ75" s="38" t="s">
        <v>10</v>
      </c>
      <c r="AK75" s="29">
        <v>0.0</v>
      </c>
      <c r="AL75" s="38" t="s">
        <v>10</v>
      </c>
      <c r="AM75" s="38" t="s">
        <v>10</v>
      </c>
      <c r="AN75" s="38" t="s">
        <v>10</v>
      </c>
      <c r="AO75" s="38" t="s">
        <v>10</v>
      </c>
      <c r="AP75" s="38" t="s">
        <v>10</v>
      </c>
      <c r="AQ75" s="29">
        <v>0.0</v>
      </c>
      <c r="AR75" s="38" t="s">
        <v>10</v>
      </c>
      <c r="AS75" s="38" t="s">
        <v>10</v>
      </c>
      <c r="AT75" s="38" t="s">
        <v>10</v>
      </c>
      <c r="AU75" s="38" t="s">
        <v>10</v>
      </c>
      <c r="AV75" s="38" t="s">
        <v>10</v>
      </c>
      <c r="AW75" s="38" t="s">
        <v>10</v>
      </c>
      <c r="AX75" s="77"/>
      <c r="AY75" s="37">
        <f t="shared" si="4"/>
        <v>20</v>
      </c>
      <c r="AZ75" s="37">
        <f t="shared" si="5"/>
        <v>6</v>
      </c>
      <c r="BA75" s="37">
        <f t="shared" ref="BA75:BE75" si="76">COUNTIF($G75:$AC75,BA$1)</f>
        <v>20</v>
      </c>
      <c r="BB75" s="37">
        <f t="shared" si="76"/>
        <v>0</v>
      </c>
      <c r="BC75" s="37">
        <f t="shared" si="76"/>
        <v>0</v>
      </c>
      <c r="BD75" s="37">
        <f t="shared" si="76"/>
        <v>0</v>
      </c>
      <c r="BE75" s="37">
        <f t="shared" si="76"/>
        <v>0</v>
      </c>
    </row>
    <row r="76">
      <c r="A76" s="27">
        <v>72.0</v>
      </c>
      <c r="B76" s="25" t="s">
        <v>283</v>
      </c>
      <c r="C76" s="25" t="s">
        <v>259</v>
      </c>
      <c r="D76" s="26" t="s">
        <v>111</v>
      </c>
      <c r="E76" s="26" t="s">
        <v>285</v>
      </c>
      <c r="F76" s="27" t="s">
        <v>76</v>
      </c>
      <c r="G76" s="28" t="s">
        <v>6</v>
      </c>
      <c r="H76" s="28" t="s">
        <v>6</v>
      </c>
      <c r="I76" s="28" t="s">
        <v>6</v>
      </c>
      <c r="J76" s="29">
        <v>0.0</v>
      </c>
      <c r="K76" s="28" t="s">
        <v>6</v>
      </c>
      <c r="L76" s="28" t="s">
        <v>6</v>
      </c>
      <c r="M76" s="40" t="s">
        <v>6</v>
      </c>
      <c r="N76" s="40" t="s">
        <v>6</v>
      </c>
      <c r="O76" s="29">
        <v>0.0</v>
      </c>
      <c r="P76" s="40" t="s">
        <v>6</v>
      </c>
      <c r="Q76" s="40" t="s">
        <v>6</v>
      </c>
      <c r="R76" s="40" t="s">
        <v>6</v>
      </c>
      <c r="S76" s="40" t="s">
        <v>6</v>
      </c>
      <c r="T76" s="40" t="s">
        <v>6</v>
      </c>
      <c r="U76" s="40" t="s">
        <v>6</v>
      </c>
      <c r="V76" s="29">
        <v>0.0</v>
      </c>
      <c r="W76" s="40" t="s">
        <v>6</v>
      </c>
      <c r="X76" s="40" t="s">
        <v>6</v>
      </c>
      <c r="Y76" s="40" t="s">
        <v>6</v>
      </c>
      <c r="Z76" s="40" t="s">
        <v>6</v>
      </c>
      <c r="AA76" s="40" t="s">
        <v>6</v>
      </c>
      <c r="AB76" s="40" t="s">
        <v>6</v>
      </c>
      <c r="AC76" s="40" t="s">
        <v>6</v>
      </c>
      <c r="AD76" s="29">
        <v>0.0</v>
      </c>
      <c r="AE76" s="40" t="s">
        <v>6</v>
      </c>
      <c r="AF76" s="40" t="s">
        <v>6</v>
      </c>
      <c r="AG76" s="40" t="s">
        <v>6</v>
      </c>
      <c r="AH76" s="40" t="s">
        <v>6</v>
      </c>
      <c r="AI76" s="40" t="s">
        <v>6</v>
      </c>
      <c r="AJ76" s="40" t="s">
        <v>6</v>
      </c>
      <c r="AK76" s="29">
        <v>0.0</v>
      </c>
      <c r="AL76" s="40" t="s">
        <v>6</v>
      </c>
      <c r="AM76" s="40" t="s">
        <v>6</v>
      </c>
      <c r="AN76" s="40" t="s">
        <v>6</v>
      </c>
      <c r="AO76" s="40" t="s">
        <v>6</v>
      </c>
      <c r="AP76" s="40" t="s">
        <v>6</v>
      </c>
      <c r="AQ76" s="29">
        <v>0.0</v>
      </c>
      <c r="AR76" s="40" t="s">
        <v>6</v>
      </c>
      <c r="AS76" s="40" t="s">
        <v>6</v>
      </c>
      <c r="AT76" s="40" t="s">
        <v>6</v>
      </c>
      <c r="AU76" s="40" t="s">
        <v>6</v>
      </c>
      <c r="AV76" s="40" t="s">
        <v>6</v>
      </c>
      <c r="AW76" s="40" t="s">
        <v>6</v>
      </c>
      <c r="AX76" s="8"/>
      <c r="AY76" s="37">
        <f t="shared" si="4"/>
        <v>20</v>
      </c>
      <c r="AZ76" s="37">
        <f t="shared" si="5"/>
        <v>6</v>
      </c>
      <c r="BA76" s="37">
        <f t="shared" ref="BA76:BE76" si="77">COUNTIF($G76:$AC76,BA$1)</f>
        <v>20</v>
      </c>
      <c r="BB76" s="37">
        <f t="shared" si="77"/>
        <v>0</v>
      </c>
      <c r="BC76" s="37">
        <f t="shared" si="77"/>
        <v>0</v>
      </c>
      <c r="BD76" s="37">
        <f t="shared" si="77"/>
        <v>0</v>
      </c>
      <c r="BE76" s="37">
        <f t="shared" si="77"/>
        <v>0</v>
      </c>
    </row>
    <row r="77">
      <c r="A77" s="27">
        <v>73.0</v>
      </c>
      <c r="B77" s="25" t="s">
        <v>253</v>
      </c>
      <c r="C77" s="25" t="s">
        <v>259</v>
      </c>
      <c r="D77" s="26" t="s">
        <v>125</v>
      </c>
      <c r="E77" s="26" t="s">
        <v>255</v>
      </c>
      <c r="F77" s="27" t="s">
        <v>76</v>
      </c>
      <c r="G77" s="28" t="s">
        <v>6</v>
      </c>
      <c r="H77" s="29">
        <v>0.0</v>
      </c>
      <c r="I77" s="28" t="s">
        <v>6</v>
      </c>
      <c r="J77" s="28" t="s">
        <v>6</v>
      </c>
      <c r="K77" s="28" t="s">
        <v>6</v>
      </c>
      <c r="L77" s="28" t="s">
        <v>6</v>
      </c>
      <c r="M77" s="40" t="s">
        <v>6</v>
      </c>
      <c r="N77" s="40" t="s">
        <v>6</v>
      </c>
      <c r="O77" s="40" t="s">
        <v>6</v>
      </c>
      <c r="P77" s="29">
        <v>0.0</v>
      </c>
      <c r="Q77" s="40" t="s">
        <v>6</v>
      </c>
      <c r="R77" s="40" t="s">
        <v>6</v>
      </c>
      <c r="S77" s="40" t="s">
        <v>6</v>
      </c>
      <c r="T77" s="40" t="s">
        <v>6</v>
      </c>
      <c r="U77" s="40" t="s">
        <v>6</v>
      </c>
      <c r="V77" s="40" t="s">
        <v>6</v>
      </c>
      <c r="W77" s="40" t="s">
        <v>6</v>
      </c>
      <c r="X77" s="29">
        <v>0.0</v>
      </c>
      <c r="Y77" s="40" t="s">
        <v>6</v>
      </c>
      <c r="Z77" s="40" t="s">
        <v>6</v>
      </c>
      <c r="AA77" s="40" t="s">
        <v>6</v>
      </c>
      <c r="AB77" s="40" t="s">
        <v>6</v>
      </c>
      <c r="AC77" s="29">
        <v>0.0</v>
      </c>
      <c r="AD77" s="40" t="s">
        <v>6</v>
      </c>
      <c r="AE77" s="40" t="s">
        <v>6</v>
      </c>
      <c r="AF77" s="40" t="s">
        <v>6</v>
      </c>
      <c r="AG77" s="40" t="s">
        <v>6</v>
      </c>
      <c r="AH77" s="40" t="s">
        <v>6</v>
      </c>
      <c r="AI77" s="40" t="s">
        <v>6</v>
      </c>
      <c r="AJ77" s="40" t="s">
        <v>6</v>
      </c>
      <c r="AK77" s="29">
        <v>0.0</v>
      </c>
      <c r="AL77" s="40" t="s">
        <v>6</v>
      </c>
      <c r="AM77" s="40" t="s">
        <v>6</v>
      </c>
      <c r="AN77" s="40" t="s">
        <v>6</v>
      </c>
      <c r="AO77" s="40" t="s">
        <v>6</v>
      </c>
      <c r="AP77" s="40" t="s">
        <v>6</v>
      </c>
      <c r="AQ77" s="40" t="s">
        <v>6</v>
      </c>
      <c r="AR77" s="29">
        <v>0.0</v>
      </c>
      <c r="AS77" s="40" t="s">
        <v>6</v>
      </c>
      <c r="AT77" s="40" t="s">
        <v>6</v>
      </c>
      <c r="AU77" s="40" t="s">
        <v>6</v>
      </c>
      <c r="AV77" s="40" t="s">
        <v>6</v>
      </c>
      <c r="AW77" s="40" t="s">
        <v>6</v>
      </c>
      <c r="AX77" s="8"/>
      <c r="AY77" s="37">
        <f t="shared" si="4"/>
        <v>19</v>
      </c>
      <c r="AZ77" s="37">
        <f t="shared" si="5"/>
        <v>6</v>
      </c>
      <c r="BA77" s="37">
        <f t="shared" ref="BA77:BE77" si="78">COUNTIF($G77:$AC77,BA$1)</f>
        <v>19</v>
      </c>
      <c r="BB77" s="37">
        <f t="shared" si="78"/>
        <v>0</v>
      </c>
      <c r="BC77" s="37">
        <f t="shared" si="78"/>
        <v>0</v>
      </c>
      <c r="BD77" s="37">
        <f t="shared" si="78"/>
        <v>0</v>
      </c>
      <c r="BE77" s="37">
        <f t="shared" si="78"/>
        <v>0</v>
      </c>
    </row>
    <row r="78">
      <c r="A78" s="27">
        <v>74.0</v>
      </c>
      <c r="B78" s="25" t="s">
        <v>253</v>
      </c>
      <c r="C78" s="25" t="s">
        <v>259</v>
      </c>
      <c r="D78" s="26" t="s">
        <v>124</v>
      </c>
      <c r="E78" s="26" t="s">
        <v>256</v>
      </c>
      <c r="F78" s="27" t="s">
        <v>76</v>
      </c>
      <c r="G78" s="28" t="s">
        <v>6</v>
      </c>
      <c r="H78" s="28" t="s">
        <v>6</v>
      </c>
      <c r="I78" s="29">
        <v>0.0</v>
      </c>
      <c r="J78" s="28" t="s">
        <v>6</v>
      </c>
      <c r="K78" s="28" t="s">
        <v>6</v>
      </c>
      <c r="L78" s="28" t="s">
        <v>6</v>
      </c>
      <c r="M78" s="40" t="s">
        <v>6</v>
      </c>
      <c r="N78" s="40" t="s">
        <v>6</v>
      </c>
      <c r="O78" s="40" t="s">
        <v>6</v>
      </c>
      <c r="P78" s="40" t="s">
        <v>6</v>
      </c>
      <c r="Q78" s="29">
        <v>0.0</v>
      </c>
      <c r="R78" s="40" t="s">
        <v>6</v>
      </c>
      <c r="S78" s="40" t="s">
        <v>6</v>
      </c>
      <c r="T78" s="40" t="s">
        <v>6</v>
      </c>
      <c r="U78" s="40" t="s">
        <v>6</v>
      </c>
      <c r="V78" s="40" t="s">
        <v>6</v>
      </c>
      <c r="W78" s="40" t="s">
        <v>6</v>
      </c>
      <c r="X78" s="29">
        <v>0.0</v>
      </c>
      <c r="Y78" s="40" t="s">
        <v>6</v>
      </c>
      <c r="Z78" s="40" t="s">
        <v>6</v>
      </c>
      <c r="AA78" s="40" t="s">
        <v>6</v>
      </c>
      <c r="AB78" s="40" t="s">
        <v>6</v>
      </c>
      <c r="AC78" s="29">
        <v>0.0</v>
      </c>
      <c r="AD78" s="40" t="s">
        <v>6</v>
      </c>
      <c r="AE78" s="40" t="s">
        <v>6</v>
      </c>
      <c r="AF78" s="40" t="s">
        <v>6</v>
      </c>
      <c r="AG78" s="40" t="s">
        <v>6</v>
      </c>
      <c r="AH78" s="40" t="s">
        <v>6</v>
      </c>
      <c r="AI78" s="40" t="s">
        <v>6</v>
      </c>
      <c r="AJ78" s="40" t="s">
        <v>6</v>
      </c>
      <c r="AK78" s="29">
        <v>0.0</v>
      </c>
      <c r="AL78" s="40" t="s">
        <v>6</v>
      </c>
      <c r="AM78" s="40" t="s">
        <v>6</v>
      </c>
      <c r="AN78" s="40" t="s">
        <v>6</v>
      </c>
      <c r="AO78" s="40" t="s">
        <v>6</v>
      </c>
      <c r="AP78" s="40" t="s">
        <v>6</v>
      </c>
      <c r="AQ78" s="29">
        <v>0.0</v>
      </c>
      <c r="AR78" s="40" t="s">
        <v>6</v>
      </c>
      <c r="AS78" s="40" t="s">
        <v>6</v>
      </c>
      <c r="AT78" s="40" t="s">
        <v>6</v>
      </c>
      <c r="AU78" s="40" t="s">
        <v>6</v>
      </c>
      <c r="AV78" s="40" t="s">
        <v>6</v>
      </c>
      <c r="AW78" s="40" t="s">
        <v>6</v>
      </c>
      <c r="AX78" s="8"/>
      <c r="AY78" s="37">
        <f t="shared" si="4"/>
        <v>19</v>
      </c>
      <c r="AZ78" s="37">
        <f t="shared" si="5"/>
        <v>6</v>
      </c>
      <c r="BA78" s="37">
        <f t="shared" ref="BA78:BE78" si="79">COUNTIF($G78:$AC78,BA$1)</f>
        <v>19</v>
      </c>
      <c r="BB78" s="37">
        <f t="shared" si="79"/>
        <v>0</v>
      </c>
      <c r="BC78" s="37">
        <f t="shared" si="79"/>
        <v>0</v>
      </c>
      <c r="BD78" s="37">
        <f t="shared" si="79"/>
        <v>0</v>
      </c>
      <c r="BE78" s="37">
        <f t="shared" si="79"/>
        <v>0</v>
      </c>
    </row>
    <row r="79">
      <c r="A79" s="27">
        <v>75.0</v>
      </c>
      <c r="B79" s="25" t="s">
        <v>253</v>
      </c>
      <c r="C79" s="25" t="s">
        <v>259</v>
      </c>
      <c r="D79" s="26" t="s">
        <v>127</v>
      </c>
      <c r="E79" s="26" t="s">
        <v>257</v>
      </c>
      <c r="F79" s="27" t="s">
        <v>76</v>
      </c>
      <c r="G79" s="28" t="s">
        <v>6</v>
      </c>
      <c r="H79" s="28" t="s">
        <v>6</v>
      </c>
      <c r="I79" s="29">
        <v>0.0</v>
      </c>
      <c r="J79" s="28" t="s">
        <v>6</v>
      </c>
      <c r="K79" s="28" t="s">
        <v>6</v>
      </c>
      <c r="L79" s="28" t="s">
        <v>6</v>
      </c>
      <c r="M79" s="40" t="s">
        <v>6</v>
      </c>
      <c r="N79" s="40" t="s">
        <v>6</v>
      </c>
      <c r="O79" s="40" t="s">
        <v>6</v>
      </c>
      <c r="P79" s="40" t="s">
        <v>6</v>
      </c>
      <c r="Q79" s="29">
        <v>0.0</v>
      </c>
      <c r="R79" s="40" t="s">
        <v>6</v>
      </c>
      <c r="S79" s="40" t="s">
        <v>6</v>
      </c>
      <c r="T79" s="40" t="s">
        <v>6</v>
      </c>
      <c r="U79" s="40" t="s">
        <v>6</v>
      </c>
      <c r="V79" s="40" t="s">
        <v>6</v>
      </c>
      <c r="W79" s="29">
        <v>0.0</v>
      </c>
      <c r="X79" s="40" t="s">
        <v>6</v>
      </c>
      <c r="Y79" s="40" t="s">
        <v>6</v>
      </c>
      <c r="Z79" s="40" t="s">
        <v>6</v>
      </c>
      <c r="AA79" s="40" t="s">
        <v>6</v>
      </c>
      <c r="AB79" s="40" t="s">
        <v>6</v>
      </c>
      <c r="AC79" s="40" t="s">
        <v>6</v>
      </c>
      <c r="AD79" s="40" t="s">
        <v>6</v>
      </c>
      <c r="AE79" s="29">
        <v>0.0</v>
      </c>
      <c r="AF79" s="40" t="s">
        <v>6</v>
      </c>
      <c r="AG79" s="40" t="s">
        <v>6</v>
      </c>
      <c r="AH79" s="40" t="s">
        <v>6</v>
      </c>
      <c r="AI79" s="40" t="s">
        <v>6</v>
      </c>
      <c r="AJ79" s="40" t="s">
        <v>6</v>
      </c>
      <c r="AK79" s="40" t="s">
        <v>6</v>
      </c>
      <c r="AL79" s="29">
        <v>0.0</v>
      </c>
      <c r="AM79" s="40" t="s">
        <v>6</v>
      </c>
      <c r="AN79" s="40" t="s">
        <v>6</v>
      </c>
      <c r="AO79" s="40" t="s">
        <v>6</v>
      </c>
      <c r="AP79" s="40" t="s">
        <v>6</v>
      </c>
      <c r="AQ79" s="29">
        <v>0.0</v>
      </c>
      <c r="AR79" s="40" t="s">
        <v>6</v>
      </c>
      <c r="AS79" s="40" t="s">
        <v>6</v>
      </c>
      <c r="AT79" s="40" t="s">
        <v>6</v>
      </c>
      <c r="AU79" s="40" t="s">
        <v>6</v>
      </c>
      <c r="AV79" s="40" t="s">
        <v>6</v>
      </c>
      <c r="AW79" s="40" t="s">
        <v>6</v>
      </c>
      <c r="AX79" s="8"/>
      <c r="AY79" s="37">
        <f t="shared" si="4"/>
        <v>20</v>
      </c>
      <c r="AZ79" s="37">
        <f t="shared" si="5"/>
        <v>6</v>
      </c>
      <c r="BA79" s="37">
        <f t="shared" ref="BA79:BE79" si="80">COUNTIF($G79:$AC79,BA$1)</f>
        <v>20</v>
      </c>
      <c r="BB79" s="37">
        <f t="shared" si="80"/>
        <v>0</v>
      </c>
      <c r="BC79" s="37">
        <f t="shared" si="80"/>
        <v>0</v>
      </c>
      <c r="BD79" s="37">
        <f t="shared" si="80"/>
        <v>0</v>
      </c>
      <c r="BE79" s="37">
        <f t="shared" si="80"/>
        <v>0</v>
      </c>
    </row>
    <row r="80">
      <c r="A80" s="27">
        <v>77.0</v>
      </c>
      <c r="B80" s="25" t="s">
        <v>259</v>
      </c>
      <c r="C80" s="25" t="s">
        <v>259</v>
      </c>
      <c r="D80" s="26" t="s">
        <v>94</v>
      </c>
      <c r="E80" s="26" t="s">
        <v>260</v>
      </c>
      <c r="F80" s="27" t="s">
        <v>76</v>
      </c>
      <c r="G80" s="28" t="s">
        <v>6</v>
      </c>
      <c r="H80" s="28" t="s">
        <v>6</v>
      </c>
      <c r="I80" s="28" t="s">
        <v>6</v>
      </c>
      <c r="J80" s="29">
        <v>0.0</v>
      </c>
      <c r="K80" s="28" t="s">
        <v>6</v>
      </c>
      <c r="L80" s="28" t="s">
        <v>6</v>
      </c>
      <c r="M80" s="40" t="s">
        <v>6</v>
      </c>
      <c r="N80" s="40" t="s">
        <v>6</v>
      </c>
      <c r="O80" s="40" t="s">
        <v>6</v>
      </c>
      <c r="P80" s="29">
        <v>0.0</v>
      </c>
      <c r="Q80" s="40" t="s">
        <v>6</v>
      </c>
      <c r="R80" s="40" t="s">
        <v>6</v>
      </c>
      <c r="S80" s="40" t="s">
        <v>6</v>
      </c>
      <c r="T80" s="40" t="s">
        <v>6</v>
      </c>
      <c r="U80" s="40" t="s">
        <v>6</v>
      </c>
      <c r="V80" s="29">
        <v>0.0</v>
      </c>
      <c r="W80" s="40" t="s">
        <v>6</v>
      </c>
      <c r="X80" s="40" t="s">
        <v>6</v>
      </c>
      <c r="Y80" s="40" t="s">
        <v>6</v>
      </c>
      <c r="Z80" s="40" t="s">
        <v>6</v>
      </c>
      <c r="AA80" s="40" t="s">
        <v>6</v>
      </c>
      <c r="AB80" s="40" t="s">
        <v>6</v>
      </c>
      <c r="AC80" s="29">
        <v>0.0</v>
      </c>
      <c r="AD80" s="40" t="s">
        <v>6</v>
      </c>
      <c r="AE80" s="40" t="s">
        <v>6</v>
      </c>
      <c r="AF80" s="40" t="s">
        <v>6</v>
      </c>
      <c r="AG80" s="40" t="s">
        <v>6</v>
      </c>
      <c r="AH80" s="40" t="s">
        <v>6</v>
      </c>
      <c r="AI80" s="40" t="s">
        <v>6</v>
      </c>
      <c r="AJ80" s="29">
        <v>0.0</v>
      </c>
      <c r="AK80" s="40" t="s">
        <v>6</v>
      </c>
      <c r="AL80" s="40" t="s">
        <v>6</v>
      </c>
      <c r="AM80" s="40" t="s">
        <v>6</v>
      </c>
      <c r="AN80" s="40" t="s">
        <v>6</v>
      </c>
      <c r="AO80" s="40" t="s">
        <v>6</v>
      </c>
      <c r="AP80" s="40" t="s">
        <v>6</v>
      </c>
      <c r="AQ80" s="29">
        <v>0.0</v>
      </c>
      <c r="AR80" s="40" t="s">
        <v>6</v>
      </c>
      <c r="AS80" s="40" t="s">
        <v>6</v>
      </c>
      <c r="AT80" s="40" t="s">
        <v>6</v>
      </c>
      <c r="AU80" s="40" t="s">
        <v>6</v>
      </c>
      <c r="AV80" s="40" t="s">
        <v>6</v>
      </c>
      <c r="AW80" s="40" t="s">
        <v>6</v>
      </c>
      <c r="AX80" s="8"/>
      <c r="AY80" s="37">
        <f t="shared" si="4"/>
        <v>19</v>
      </c>
      <c r="AZ80" s="37">
        <f t="shared" si="5"/>
        <v>6</v>
      </c>
      <c r="BA80" s="37">
        <f t="shared" ref="BA80:BE80" si="81">COUNTIF($G80:$AC80,BA$1)</f>
        <v>19</v>
      </c>
      <c r="BB80" s="37">
        <f t="shared" si="81"/>
        <v>0</v>
      </c>
      <c r="BC80" s="37">
        <f t="shared" si="81"/>
        <v>0</v>
      </c>
      <c r="BD80" s="37">
        <f t="shared" si="81"/>
        <v>0</v>
      </c>
      <c r="BE80" s="37">
        <f t="shared" si="81"/>
        <v>0</v>
      </c>
    </row>
    <row r="81">
      <c r="A81" s="27">
        <v>78.0</v>
      </c>
      <c r="B81" s="25" t="s">
        <v>259</v>
      </c>
      <c r="C81" s="25" t="s">
        <v>265</v>
      </c>
      <c r="D81" s="26" t="s">
        <v>95</v>
      </c>
      <c r="E81" s="26" t="s">
        <v>261</v>
      </c>
      <c r="F81" s="27" t="s">
        <v>76</v>
      </c>
      <c r="G81" s="28" t="s">
        <v>6</v>
      </c>
      <c r="H81" s="28" t="s">
        <v>6</v>
      </c>
      <c r="I81" s="28" t="s">
        <v>6</v>
      </c>
      <c r="J81" s="29">
        <v>0.0</v>
      </c>
      <c r="K81" s="28" t="s">
        <v>6</v>
      </c>
      <c r="L81" s="28" t="s">
        <v>6</v>
      </c>
      <c r="M81" s="40" t="s">
        <v>6</v>
      </c>
      <c r="N81" s="40" t="s">
        <v>6</v>
      </c>
      <c r="O81" s="40" t="s">
        <v>6</v>
      </c>
      <c r="P81" s="29">
        <v>0.0</v>
      </c>
      <c r="Q81" s="40" t="s">
        <v>6</v>
      </c>
      <c r="R81" s="40" t="s">
        <v>6</v>
      </c>
      <c r="S81" s="40" t="s">
        <v>6</v>
      </c>
      <c r="T81" s="40" t="s">
        <v>6</v>
      </c>
      <c r="U81" s="40" t="s">
        <v>6</v>
      </c>
      <c r="V81" s="29">
        <v>0.0</v>
      </c>
      <c r="W81" s="40" t="s">
        <v>6</v>
      </c>
      <c r="X81" s="40" t="s">
        <v>6</v>
      </c>
      <c r="Y81" s="40" t="s">
        <v>6</v>
      </c>
      <c r="Z81" s="40" t="s">
        <v>6</v>
      </c>
      <c r="AA81" s="40" t="s">
        <v>6</v>
      </c>
      <c r="AB81" s="40" t="s">
        <v>6</v>
      </c>
      <c r="AC81" s="29">
        <v>0.0</v>
      </c>
      <c r="AD81" s="40" t="s">
        <v>6</v>
      </c>
      <c r="AE81" s="40" t="s">
        <v>6</v>
      </c>
      <c r="AF81" s="40" t="s">
        <v>6</v>
      </c>
      <c r="AG81" s="40" t="s">
        <v>6</v>
      </c>
      <c r="AH81" s="40" t="s">
        <v>6</v>
      </c>
      <c r="AI81" s="40" t="s">
        <v>6</v>
      </c>
      <c r="AJ81" s="29">
        <v>0.0</v>
      </c>
      <c r="AK81" s="40" t="s">
        <v>6</v>
      </c>
      <c r="AL81" s="40" t="s">
        <v>6</v>
      </c>
      <c r="AM81" s="40" t="s">
        <v>6</v>
      </c>
      <c r="AN81" s="40" t="s">
        <v>6</v>
      </c>
      <c r="AO81" s="40" t="s">
        <v>6</v>
      </c>
      <c r="AP81" s="40" t="s">
        <v>6</v>
      </c>
      <c r="AQ81" s="40" t="s">
        <v>6</v>
      </c>
      <c r="AR81" s="29">
        <v>0.0</v>
      </c>
      <c r="AS81" s="40" t="s">
        <v>6</v>
      </c>
      <c r="AT81" s="40" t="s">
        <v>6</v>
      </c>
      <c r="AU81" s="40" t="s">
        <v>6</v>
      </c>
      <c r="AV81" s="40" t="s">
        <v>6</v>
      </c>
      <c r="AW81" s="40" t="s">
        <v>6</v>
      </c>
      <c r="AX81" s="8"/>
      <c r="AY81" s="37">
        <f t="shared" si="4"/>
        <v>19</v>
      </c>
      <c r="AZ81" s="37">
        <f t="shared" si="5"/>
        <v>6</v>
      </c>
      <c r="BA81" s="37">
        <f t="shared" ref="BA81:BE81" si="82">COUNTIF($G81:$AC81,BA$1)</f>
        <v>19</v>
      </c>
      <c r="BB81" s="37">
        <f t="shared" si="82"/>
        <v>0</v>
      </c>
      <c r="BC81" s="37">
        <f t="shared" si="82"/>
        <v>0</v>
      </c>
      <c r="BD81" s="37">
        <f t="shared" si="82"/>
        <v>0</v>
      </c>
      <c r="BE81" s="37">
        <f t="shared" si="82"/>
        <v>0</v>
      </c>
    </row>
    <row r="82">
      <c r="A82" s="27">
        <v>79.0</v>
      </c>
      <c r="B82" s="25" t="s">
        <v>259</v>
      </c>
      <c r="C82" s="25" t="s">
        <v>265</v>
      </c>
      <c r="D82" s="26" t="s">
        <v>96</v>
      </c>
      <c r="E82" s="26" t="s">
        <v>262</v>
      </c>
      <c r="F82" s="27" t="s">
        <v>76</v>
      </c>
      <c r="G82" s="28" t="s">
        <v>6</v>
      </c>
      <c r="H82" s="28" t="s">
        <v>6</v>
      </c>
      <c r="I82" s="28" t="s">
        <v>6</v>
      </c>
      <c r="J82" s="29">
        <v>0.0</v>
      </c>
      <c r="K82" s="28" t="s">
        <v>6</v>
      </c>
      <c r="L82" s="28" t="s">
        <v>6</v>
      </c>
      <c r="M82" s="40" t="s">
        <v>6</v>
      </c>
      <c r="N82" s="40" t="s">
        <v>6</v>
      </c>
      <c r="O82" s="40" t="s">
        <v>6</v>
      </c>
      <c r="P82" s="29">
        <v>0.0</v>
      </c>
      <c r="Q82" s="40" t="s">
        <v>6</v>
      </c>
      <c r="R82" s="40" t="s">
        <v>6</v>
      </c>
      <c r="S82" s="40" t="s">
        <v>6</v>
      </c>
      <c r="T82" s="40" t="s">
        <v>6</v>
      </c>
      <c r="U82" s="40" t="s">
        <v>6</v>
      </c>
      <c r="V82" s="40" t="s">
        <v>6</v>
      </c>
      <c r="W82" s="29">
        <v>0.0</v>
      </c>
      <c r="X82" s="40" t="s">
        <v>6</v>
      </c>
      <c r="Y82" s="40" t="s">
        <v>6</v>
      </c>
      <c r="Z82" s="40" t="s">
        <v>6</v>
      </c>
      <c r="AA82" s="40" t="s">
        <v>6</v>
      </c>
      <c r="AB82" s="40" t="s">
        <v>6</v>
      </c>
      <c r="AC82" s="29">
        <v>0.0</v>
      </c>
      <c r="AD82" s="40" t="s">
        <v>6</v>
      </c>
      <c r="AE82" s="40" t="s">
        <v>6</v>
      </c>
      <c r="AF82" s="40" t="s">
        <v>6</v>
      </c>
      <c r="AG82" s="40" t="s">
        <v>6</v>
      </c>
      <c r="AH82" s="40" t="s">
        <v>6</v>
      </c>
      <c r="AI82" s="40" t="s">
        <v>6</v>
      </c>
      <c r="AJ82" s="29">
        <v>0.0</v>
      </c>
      <c r="AK82" s="40" t="s">
        <v>6</v>
      </c>
      <c r="AL82" s="40" t="s">
        <v>6</v>
      </c>
      <c r="AM82" s="40" t="s">
        <v>6</v>
      </c>
      <c r="AN82" s="40" t="s">
        <v>6</v>
      </c>
      <c r="AO82" s="40" t="s">
        <v>6</v>
      </c>
      <c r="AP82" s="40" t="s">
        <v>6</v>
      </c>
      <c r="AQ82" s="40" t="s">
        <v>6</v>
      </c>
      <c r="AR82" s="29">
        <v>0.0</v>
      </c>
      <c r="AS82" s="40" t="s">
        <v>6</v>
      </c>
      <c r="AT82" s="40" t="s">
        <v>6</v>
      </c>
      <c r="AU82" s="40" t="s">
        <v>6</v>
      </c>
      <c r="AV82" s="40" t="s">
        <v>6</v>
      </c>
      <c r="AW82" s="40" t="s">
        <v>6</v>
      </c>
      <c r="AX82" s="8"/>
      <c r="AY82" s="37">
        <f t="shared" si="4"/>
        <v>19</v>
      </c>
      <c r="AZ82" s="37">
        <f t="shared" si="5"/>
        <v>6</v>
      </c>
      <c r="BA82" s="37">
        <f t="shared" ref="BA82:BE82" si="83">COUNTIF($G82:$AC82,BA$1)</f>
        <v>19</v>
      </c>
      <c r="BB82" s="37">
        <f t="shared" si="83"/>
        <v>0</v>
      </c>
      <c r="BC82" s="37">
        <f t="shared" si="83"/>
        <v>0</v>
      </c>
      <c r="BD82" s="37">
        <f t="shared" si="83"/>
        <v>0</v>
      </c>
      <c r="BE82" s="37">
        <f t="shared" si="83"/>
        <v>0</v>
      </c>
    </row>
    <row r="83">
      <c r="A83" s="27">
        <v>81.0</v>
      </c>
      <c r="B83" s="25" t="s">
        <v>265</v>
      </c>
      <c r="C83" s="25" t="s">
        <v>265</v>
      </c>
      <c r="D83" s="26" t="s">
        <v>106</v>
      </c>
      <c r="E83" s="26" t="s">
        <v>266</v>
      </c>
      <c r="F83" s="27" t="s">
        <v>76</v>
      </c>
      <c r="G83" s="28" t="s">
        <v>6</v>
      </c>
      <c r="H83" s="28" t="s">
        <v>6</v>
      </c>
      <c r="I83" s="29">
        <v>0.0</v>
      </c>
      <c r="J83" s="28" t="s">
        <v>6</v>
      </c>
      <c r="K83" s="28" t="s">
        <v>6</v>
      </c>
      <c r="L83" s="28" t="s">
        <v>6</v>
      </c>
      <c r="M83" s="40" t="s">
        <v>6</v>
      </c>
      <c r="N83" s="40" t="s">
        <v>6</v>
      </c>
      <c r="O83" s="29">
        <v>0.0</v>
      </c>
      <c r="P83" s="40" t="s">
        <v>6</v>
      </c>
      <c r="Q83" s="40" t="s">
        <v>6</v>
      </c>
      <c r="R83" s="40" t="s">
        <v>6</v>
      </c>
      <c r="S83" s="40" t="s">
        <v>6</v>
      </c>
      <c r="T83" s="40" t="s">
        <v>6</v>
      </c>
      <c r="U83" s="40" t="s">
        <v>6</v>
      </c>
      <c r="V83" s="40" t="s">
        <v>6</v>
      </c>
      <c r="W83" s="29">
        <v>0.0</v>
      </c>
      <c r="X83" s="40" t="s">
        <v>6</v>
      </c>
      <c r="Y83" s="40" t="s">
        <v>6</v>
      </c>
      <c r="Z83" s="40" t="s">
        <v>6</v>
      </c>
      <c r="AA83" s="40" t="s">
        <v>6</v>
      </c>
      <c r="AB83" s="40" t="s">
        <v>6</v>
      </c>
      <c r="AC83" s="40" t="s">
        <v>6</v>
      </c>
      <c r="AD83" s="40" t="s">
        <v>6</v>
      </c>
      <c r="AE83" s="29">
        <v>0.0</v>
      </c>
      <c r="AF83" s="40" t="s">
        <v>6</v>
      </c>
      <c r="AG83" s="40" t="s">
        <v>6</v>
      </c>
      <c r="AH83" s="40" t="s">
        <v>6</v>
      </c>
      <c r="AI83" s="40" t="s">
        <v>6</v>
      </c>
      <c r="AJ83" s="40" t="s">
        <v>6</v>
      </c>
      <c r="AK83" s="40" t="s">
        <v>6</v>
      </c>
      <c r="AL83" s="29">
        <v>0.0</v>
      </c>
      <c r="AM83" s="40" t="s">
        <v>6</v>
      </c>
      <c r="AN83" s="40" t="s">
        <v>6</v>
      </c>
      <c r="AO83" s="40" t="s">
        <v>6</v>
      </c>
      <c r="AP83" s="40" t="s">
        <v>6</v>
      </c>
      <c r="AQ83" s="40" t="s">
        <v>6</v>
      </c>
      <c r="AR83" s="29">
        <v>0.0</v>
      </c>
      <c r="AS83" s="40" t="s">
        <v>6</v>
      </c>
      <c r="AT83" s="40" t="s">
        <v>6</v>
      </c>
      <c r="AU83" s="40" t="s">
        <v>6</v>
      </c>
      <c r="AV83" s="40" t="s">
        <v>6</v>
      </c>
      <c r="AW83" s="40" t="s">
        <v>6</v>
      </c>
      <c r="AX83" s="8"/>
      <c r="AY83" s="37">
        <f t="shared" si="4"/>
        <v>20</v>
      </c>
      <c r="AZ83" s="37">
        <f t="shared" si="5"/>
        <v>6</v>
      </c>
      <c r="BA83" s="37">
        <f t="shared" ref="BA83:BE83" si="84">COUNTIF($G83:$AC83,BA$1)</f>
        <v>20</v>
      </c>
      <c r="BB83" s="37">
        <f t="shared" si="84"/>
        <v>0</v>
      </c>
      <c r="BC83" s="37">
        <f t="shared" si="84"/>
        <v>0</v>
      </c>
      <c r="BD83" s="37">
        <f t="shared" si="84"/>
        <v>0</v>
      </c>
      <c r="BE83" s="37">
        <f t="shared" si="84"/>
        <v>0</v>
      </c>
    </row>
    <row r="84">
      <c r="A84" s="27">
        <v>82.0</v>
      </c>
      <c r="B84" s="25" t="s">
        <v>271</v>
      </c>
      <c r="C84" s="25" t="s">
        <v>265</v>
      </c>
      <c r="D84" s="26" t="s">
        <v>82</v>
      </c>
      <c r="E84" s="26" t="s">
        <v>274</v>
      </c>
      <c r="F84" s="27" t="s">
        <v>76</v>
      </c>
      <c r="G84" s="28" t="s">
        <v>6</v>
      </c>
      <c r="H84" s="29">
        <v>0.0</v>
      </c>
      <c r="I84" s="28" t="s">
        <v>6</v>
      </c>
      <c r="J84" s="28" t="s">
        <v>6</v>
      </c>
      <c r="K84" s="28" t="s">
        <v>6</v>
      </c>
      <c r="L84" s="28" t="s">
        <v>6</v>
      </c>
      <c r="M84" s="40" t="s">
        <v>6</v>
      </c>
      <c r="N84" s="40" t="s">
        <v>6</v>
      </c>
      <c r="O84" s="40" t="s">
        <v>6</v>
      </c>
      <c r="P84" s="29">
        <v>0.0</v>
      </c>
      <c r="Q84" s="40" t="s">
        <v>6</v>
      </c>
      <c r="R84" s="40" t="s">
        <v>6</v>
      </c>
      <c r="S84" s="40" t="s">
        <v>6</v>
      </c>
      <c r="T84" s="40" t="s">
        <v>6</v>
      </c>
      <c r="U84" s="40" t="s">
        <v>6</v>
      </c>
      <c r="V84" s="29">
        <v>0.0</v>
      </c>
      <c r="W84" s="40" t="s">
        <v>6</v>
      </c>
      <c r="X84" s="40" t="s">
        <v>6</v>
      </c>
      <c r="Y84" s="40" t="s">
        <v>6</v>
      </c>
      <c r="Z84" s="40" t="s">
        <v>6</v>
      </c>
      <c r="AA84" s="40" t="s">
        <v>6</v>
      </c>
      <c r="AB84" s="40" t="s">
        <v>6</v>
      </c>
      <c r="AC84" s="40" t="s">
        <v>6</v>
      </c>
      <c r="AD84" s="29">
        <v>0.0</v>
      </c>
      <c r="AE84" s="40" t="s">
        <v>6</v>
      </c>
      <c r="AF84" s="40" t="s">
        <v>6</v>
      </c>
      <c r="AG84" s="40" t="s">
        <v>6</v>
      </c>
      <c r="AH84" s="40" t="s">
        <v>6</v>
      </c>
      <c r="AI84" s="40" t="s">
        <v>6</v>
      </c>
      <c r="AJ84" s="29">
        <v>0.0</v>
      </c>
      <c r="AK84" s="40" t="s">
        <v>6</v>
      </c>
      <c r="AL84" s="40" t="s">
        <v>6</v>
      </c>
      <c r="AM84" s="40" t="s">
        <v>6</v>
      </c>
      <c r="AN84" s="40" t="s">
        <v>6</v>
      </c>
      <c r="AO84" s="40" t="s">
        <v>6</v>
      </c>
      <c r="AP84" s="40" t="s">
        <v>6</v>
      </c>
      <c r="AQ84" s="29">
        <v>0.0</v>
      </c>
      <c r="AR84" s="40" t="s">
        <v>6</v>
      </c>
      <c r="AS84" s="40" t="s">
        <v>6</v>
      </c>
      <c r="AT84" s="40" t="s">
        <v>6</v>
      </c>
      <c r="AU84" s="40" t="s">
        <v>6</v>
      </c>
      <c r="AV84" s="40" t="s">
        <v>6</v>
      </c>
      <c r="AW84" s="40" t="s">
        <v>6</v>
      </c>
      <c r="AX84" s="8"/>
      <c r="AY84" s="37">
        <f t="shared" si="4"/>
        <v>20</v>
      </c>
      <c r="AZ84" s="37">
        <f t="shared" si="5"/>
        <v>6</v>
      </c>
      <c r="BA84" s="37">
        <f t="shared" ref="BA84:BE84" si="85">COUNTIF($G84:$AC84,BA$1)</f>
        <v>20</v>
      </c>
      <c r="BB84" s="37">
        <f t="shared" si="85"/>
        <v>0</v>
      </c>
      <c r="BC84" s="37">
        <f t="shared" si="85"/>
        <v>0</v>
      </c>
      <c r="BD84" s="37">
        <f t="shared" si="85"/>
        <v>0</v>
      </c>
      <c r="BE84" s="37">
        <f t="shared" si="85"/>
        <v>0</v>
      </c>
    </row>
    <row r="85">
      <c r="A85" s="27">
        <v>83.0</v>
      </c>
      <c r="B85" s="25" t="s">
        <v>265</v>
      </c>
      <c r="C85" s="25" t="s">
        <v>265</v>
      </c>
      <c r="D85" s="26" t="s">
        <v>99</v>
      </c>
      <c r="E85" s="26" t="s">
        <v>268</v>
      </c>
      <c r="F85" s="27" t="s">
        <v>76</v>
      </c>
      <c r="G85" s="28" t="s">
        <v>6</v>
      </c>
      <c r="H85" s="28" t="s">
        <v>6</v>
      </c>
      <c r="I85" s="29">
        <v>0.0</v>
      </c>
      <c r="J85" s="28" t="s">
        <v>6</v>
      </c>
      <c r="K85" s="28" t="s">
        <v>6</v>
      </c>
      <c r="L85" s="28" t="s">
        <v>6</v>
      </c>
      <c r="M85" s="40" t="s">
        <v>6</v>
      </c>
      <c r="N85" s="40" t="s">
        <v>6</v>
      </c>
      <c r="O85" s="29">
        <v>0.0</v>
      </c>
      <c r="P85" s="40" t="s">
        <v>6</v>
      </c>
      <c r="Q85" s="40" t="s">
        <v>6</v>
      </c>
      <c r="R85" s="40" t="s">
        <v>6</v>
      </c>
      <c r="S85" s="40" t="s">
        <v>6</v>
      </c>
      <c r="T85" s="40" t="s">
        <v>6</v>
      </c>
      <c r="U85" s="40" t="s">
        <v>6</v>
      </c>
      <c r="V85" s="40" t="s">
        <v>6</v>
      </c>
      <c r="W85" s="29">
        <v>0.0</v>
      </c>
      <c r="X85" s="40" t="s">
        <v>6</v>
      </c>
      <c r="Y85" s="40" t="s">
        <v>6</v>
      </c>
      <c r="Z85" s="40" t="s">
        <v>6</v>
      </c>
      <c r="AA85" s="40" t="s">
        <v>6</v>
      </c>
      <c r="AB85" s="40" t="s">
        <v>6</v>
      </c>
      <c r="AC85" s="40" t="s">
        <v>6</v>
      </c>
      <c r="AD85" s="29">
        <v>0.0</v>
      </c>
      <c r="AE85" s="40" t="s">
        <v>6</v>
      </c>
      <c r="AF85" s="40" t="s">
        <v>6</v>
      </c>
      <c r="AG85" s="40" t="s">
        <v>6</v>
      </c>
      <c r="AH85" s="40" t="s">
        <v>6</v>
      </c>
      <c r="AI85" s="40" t="s">
        <v>6</v>
      </c>
      <c r="AJ85" s="40" t="s">
        <v>6</v>
      </c>
      <c r="AK85" s="29">
        <v>0.0</v>
      </c>
      <c r="AL85" s="40" t="s">
        <v>6</v>
      </c>
      <c r="AM85" s="40" t="s">
        <v>6</v>
      </c>
      <c r="AN85" s="40" t="s">
        <v>6</v>
      </c>
      <c r="AO85" s="40" t="s">
        <v>6</v>
      </c>
      <c r="AP85" s="40" t="s">
        <v>6</v>
      </c>
      <c r="AQ85" s="40" t="s">
        <v>6</v>
      </c>
      <c r="AR85" s="29">
        <v>0.0</v>
      </c>
      <c r="AS85" s="40" t="s">
        <v>6</v>
      </c>
      <c r="AT85" s="40" t="s">
        <v>6</v>
      </c>
      <c r="AU85" s="40" t="s">
        <v>6</v>
      </c>
      <c r="AV85" s="40" t="s">
        <v>6</v>
      </c>
      <c r="AW85" s="40" t="s">
        <v>6</v>
      </c>
      <c r="AX85" s="8"/>
      <c r="AY85" s="37">
        <f t="shared" si="4"/>
        <v>20</v>
      </c>
      <c r="AZ85" s="37">
        <f t="shared" si="5"/>
        <v>6</v>
      </c>
      <c r="BA85" s="37">
        <f t="shared" ref="BA85:BE85" si="86">COUNTIF($G85:$AC85,BA$1)</f>
        <v>20</v>
      </c>
      <c r="BB85" s="37">
        <f t="shared" si="86"/>
        <v>0</v>
      </c>
      <c r="BC85" s="37">
        <f t="shared" si="86"/>
        <v>0</v>
      </c>
      <c r="BD85" s="37">
        <f t="shared" si="86"/>
        <v>0</v>
      </c>
      <c r="BE85" s="37">
        <f t="shared" si="86"/>
        <v>0</v>
      </c>
    </row>
    <row r="86">
      <c r="A86" s="27">
        <v>84.0</v>
      </c>
      <c r="B86" s="25" t="s">
        <v>277</v>
      </c>
      <c r="C86" s="25" t="s">
        <v>265</v>
      </c>
      <c r="D86" s="26" t="s">
        <v>90</v>
      </c>
      <c r="E86" s="26" t="s">
        <v>282</v>
      </c>
      <c r="F86" s="27" t="s">
        <v>76</v>
      </c>
      <c r="G86" s="28" t="s">
        <v>6</v>
      </c>
      <c r="H86" s="28" t="s">
        <v>6</v>
      </c>
      <c r="I86" s="29">
        <v>0.0</v>
      </c>
      <c r="J86" s="28" t="s">
        <v>6</v>
      </c>
      <c r="K86" s="28" t="s">
        <v>6</v>
      </c>
      <c r="L86" s="28" t="s">
        <v>6</v>
      </c>
      <c r="M86" s="40" t="s">
        <v>6</v>
      </c>
      <c r="N86" s="40" t="s">
        <v>6</v>
      </c>
      <c r="O86" s="40" t="s">
        <v>6</v>
      </c>
      <c r="P86" s="29">
        <v>0.0</v>
      </c>
      <c r="Q86" s="40" t="s">
        <v>6</v>
      </c>
      <c r="R86" s="40" t="s">
        <v>6</v>
      </c>
      <c r="S86" s="40" t="s">
        <v>6</v>
      </c>
      <c r="T86" s="40" t="s">
        <v>6</v>
      </c>
      <c r="U86" s="40" t="s">
        <v>6</v>
      </c>
      <c r="V86" s="29">
        <v>0.0</v>
      </c>
      <c r="W86" s="40" t="s">
        <v>6</v>
      </c>
      <c r="X86" s="40" t="s">
        <v>6</v>
      </c>
      <c r="Y86" s="40" t="s">
        <v>6</v>
      </c>
      <c r="Z86" s="40" t="s">
        <v>6</v>
      </c>
      <c r="AA86" s="40" t="s">
        <v>6</v>
      </c>
      <c r="AB86" s="40" t="s">
        <v>6</v>
      </c>
      <c r="AC86" s="40" t="s">
        <v>6</v>
      </c>
      <c r="AD86" s="29">
        <v>0.0</v>
      </c>
      <c r="AE86" s="40" t="s">
        <v>6</v>
      </c>
      <c r="AF86" s="40" t="s">
        <v>6</v>
      </c>
      <c r="AG86" s="40" t="s">
        <v>6</v>
      </c>
      <c r="AH86" s="40" t="s">
        <v>6</v>
      </c>
      <c r="AI86" s="40" t="s">
        <v>6</v>
      </c>
      <c r="AJ86" s="40" t="s">
        <v>6</v>
      </c>
      <c r="AK86" s="40" t="s">
        <v>6</v>
      </c>
      <c r="AL86" s="29">
        <v>0.0</v>
      </c>
      <c r="AM86" s="40" t="s">
        <v>6</v>
      </c>
      <c r="AN86" s="40" t="s">
        <v>6</v>
      </c>
      <c r="AO86" s="40" t="s">
        <v>6</v>
      </c>
      <c r="AP86" s="40" t="s">
        <v>6</v>
      </c>
      <c r="AQ86" s="40" t="s">
        <v>6</v>
      </c>
      <c r="AR86" s="29">
        <v>0.0</v>
      </c>
      <c r="AS86" s="40" t="s">
        <v>6</v>
      </c>
      <c r="AT86" s="40" t="s">
        <v>6</v>
      </c>
      <c r="AU86" s="40" t="s">
        <v>6</v>
      </c>
      <c r="AV86" s="40" t="s">
        <v>6</v>
      </c>
      <c r="AW86" s="40" t="s">
        <v>6</v>
      </c>
      <c r="AX86" s="8"/>
      <c r="AY86" s="37">
        <f t="shared" si="4"/>
        <v>20</v>
      </c>
      <c r="AZ86" s="37">
        <f t="shared" si="5"/>
        <v>6</v>
      </c>
      <c r="BA86" s="37">
        <f t="shared" ref="BA86:BE86" si="87">COUNTIF($G86:$AC86,BA$1)</f>
        <v>20</v>
      </c>
      <c r="BB86" s="37">
        <f t="shared" si="87"/>
        <v>0</v>
      </c>
      <c r="BC86" s="37">
        <f t="shared" si="87"/>
        <v>0</v>
      </c>
      <c r="BD86" s="37">
        <f t="shared" si="87"/>
        <v>0</v>
      </c>
      <c r="BE86" s="37">
        <f t="shared" si="87"/>
        <v>0</v>
      </c>
    </row>
    <row r="87">
      <c r="A87" s="27">
        <v>86.0</v>
      </c>
      <c r="B87" s="25" t="s">
        <v>271</v>
      </c>
      <c r="C87" s="25" t="s">
        <v>271</v>
      </c>
      <c r="D87" s="26" t="s">
        <v>81</v>
      </c>
      <c r="E87" s="26" t="s">
        <v>273</v>
      </c>
      <c r="F87" s="27" t="s">
        <v>76</v>
      </c>
      <c r="G87" s="38" t="s">
        <v>10</v>
      </c>
      <c r="H87" s="38" t="s">
        <v>10</v>
      </c>
      <c r="I87" s="29">
        <v>0.0</v>
      </c>
      <c r="J87" s="38" t="s">
        <v>10</v>
      </c>
      <c r="K87" s="38" t="s">
        <v>10</v>
      </c>
      <c r="L87" s="38" t="s">
        <v>10</v>
      </c>
      <c r="M87" s="38" t="s">
        <v>10</v>
      </c>
      <c r="N87" s="38" t="s">
        <v>10</v>
      </c>
      <c r="O87" s="29">
        <v>0.0</v>
      </c>
      <c r="P87" s="38" t="s">
        <v>10</v>
      </c>
      <c r="Q87" s="38" t="s">
        <v>10</v>
      </c>
      <c r="R87" s="38" t="s">
        <v>10</v>
      </c>
      <c r="S87" s="38" t="s">
        <v>10</v>
      </c>
      <c r="T87" s="38" t="s">
        <v>10</v>
      </c>
      <c r="U87" s="38" t="s">
        <v>10</v>
      </c>
      <c r="V87" s="38" t="s">
        <v>10</v>
      </c>
      <c r="W87" s="29">
        <v>0.0</v>
      </c>
      <c r="X87" s="38" t="s">
        <v>10</v>
      </c>
      <c r="Y87" s="38" t="s">
        <v>10</v>
      </c>
      <c r="Z87" s="38" t="s">
        <v>10</v>
      </c>
      <c r="AA87" s="38" t="s">
        <v>10</v>
      </c>
      <c r="AB87" s="38" t="s">
        <v>10</v>
      </c>
      <c r="AC87" s="29">
        <v>0.0</v>
      </c>
      <c r="AD87" s="34" t="s">
        <v>9</v>
      </c>
      <c r="AE87" s="34" t="s">
        <v>9</v>
      </c>
      <c r="AF87" s="34" t="s">
        <v>9</v>
      </c>
      <c r="AG87" s="34" t="s">
        <v>9</v>
      </c>
      <c r="AH87" s="34" t="s">
        <v>9</v>
      </c>
      <c r="AI87" s="34" t="s">
        <v>9</v>
      </c>
      <c r="AJ87" s="34" t="s">
        <v>9</v>
      </c>
      <c r="AK87" s="29">
        <v>0.0</v>
      </c>
      <c r="AL87" s="34" t="s">
        <v>9</v>
      </c>
      <c r="AM87" s="34" t="s">
        <v>9</v>
      </c>
      <c r="AN87" s="34" t="s">
        <v>9</v>
      </c>
      <c r="AO87" s="34" t="s">
        <v>9</v>
      </c>
      <c r="AP87" s="34" t="s">
        <v>9</v>
      </c>
      <c r="AQ87" s="34" t="s">
        <v>9</v>
      </c>
      <c r="AR87" s="34" t="s">
        <v>9</v>
      </c>
      <c r="AS87" s="29">
        <v>0.0</v>
      </c>
      <c r="AT87" s="34" t="s">
        <v>9</v>
      </c>
      <c r="AU87" s="34" t="s">
        <v>9</v>
      </c>
      <c r="AV87" s="34" t="s">
        <v>9</v>
      </c>
      <c r="AW87" s="34" t="s">
        <v>9</v>
      </c>
      <c r="AX87" s="8"/>
      <c r="AY87" s="37">
        <f t="shared" si="4"/>
        <v>19</v>
      </c>
      <c r="AZ87" s="37">
        <f t="shared" si="5"/>
        <v>6</v>
      </c>
      <c r="BA87" s="37">
        <f t="shared" ref="BA87:BE87" si="88">COUNTIF($G87:$AC87,BA$1)</f>
        <v>0</v>
      </c>
      <c r="BB87" s="37">
        <f t="shared" si="88"/>
        <v>0</v>
      </c>
      <c r="BC87" s="37">
        <f t="shared" si="88"/>
        <v>0</v>
      </c>
      <c r="BD87" s="37">
        <f t="shared" si="88"/>
        <v>0</v>
      </c>
      <c r="BE87" s="37">
        <f t="shared" si="88"/>
        <v>19</v>
      </c>
    </row>
    <row r="88">
      <c r="A88" s="27">
        <v>87.0</v>
      </c>
      <c r="B88" s="25" t="s">
        <v>277</v>
      </c>
      <c r="C88" s="25" t="s">
        <v>271</v>
      </c>
      <c r="D88" s="26" t="s">
        <v>85</v>
      </c>
      <c r="E88" s="26" t="s">
        <v>278</v>
      </c>
      <c r="F88" s="27" t="s">
        <v>76</v>
      </c>
      <c r="G88" s="38" t="s">
        <v>10</v>
      </c>
      <c r="H88" s="38" t="s">
        <v>10</v>
      </c>
      <c r="I88" s="29">
        <v>0.0</v>
      </c>
      <c r="J88" s="38" t="s">
        <v>10</v>
      </c>
      <c r="K88" s="38" t="s">
        <v>10</v>
      </c>
      <c r="L88" s="38" t="s">
        <v>10</v>
      </c>
      <c r="M88" s="38" t="s">
        <v>10</v>
      </c>
      <c r="N88" s="38" t="s">
        <v>10</v>
      </c>
      <c r="O88" s="29">
        <v>0.0</v>
      </c>
      <c r="P88" s="38" t="s">
        <v>10</v>
      </c>
      <c r="Q88" s="38" t="s">
        <v>10</v>
      </c>
      <c r="R88" s="38" t="s">
        <v>10</v>
      </c>
      <c r="S88" s="38" t="s">
        <v>10</v>
      </c>
      <c r="T88" s="38" t="s">
        <v>10</v>
      </c>
      <c r="U88" s="38" t="s">
        <v>10</v>
      </c>
      <c r="V88" s="38" t="s">
        <v>10</v>
      </c>
      <c r="W88" s="29">
        <v>0.0</v>
      </c>
      <c r="X88" s="38" t="s">
        <v>10</v>
      </c>
      <c r="Y88" s="38" t="s">
        <v>10</v>
      </c>
      <c r="Z88" s="38" t="s">
        <v>10</v>
      </c>
      <c r="AA88" s="38" t="s">
        <v>10</v>
      </c>
      <c r="AB88" s="38" t="s">
        <v>10</v>
      </c>
      <c r="AC88" s="29">
        <v>0.0</v>
      </c>
      <c r="AD88" s="34" t="s">
        <v>9</v>
      </c>
      <c r="AE88" s="34" t="s">
        <v>9</v>
      </c>
      <c r="AF88" s="34" t="s">
        <v>9</v>
      </c>
      <c r="AG88" s="34" t="s">
        <v>9</v>
      </c>
      <c r="AH88" s="34" t="s">
        <v>9</v>
      </c>
      <c r="AI88" s="34" t="s">
        <v>9</v>
      </c>
      <c r="AJ88" s="34" t="s">
        <v>9</v>
      </c>
      <c r="AK88" s="29">
        <v>0.0</v>
      </c>
      <c r="AL88" s="34" t="s">
        <v>9</v>
      </c>
      <c r="AM88" s="34" t="s">
        <v>9</v>
      </c>
      <c r="AN88" s="34" t="s">
        <v>9</v>
      </c>
      <c r="AO88" s="34" t="s">
        <v>9</v>
      </c>
      <c r="AP88" s="34" t="s">
        <v>9</v>
      </c>
      <c r="AQ88" s="34" t="s">
        <v>9</v>
      </c>
      <c r="AR88" s="34" t="s">
        <v>9</v>
      </c>
      <c r="AS88" s="29">
        <v>0.0</v>
      </c>
      <c r="AT88" s="34" t="s">
        <v>9</v>
      </c>
      <c r="AU88" s="34" t="s">
        <v>9</v>
      </c>
      <c r="AV88" s="34" t="s">
        <v>9</v>
      </c>
      <c r="AW88" s="34" t="s">
        <v>9</v>
      </c>
      <c r="AX88" s="8"/>
      <c r="AY88" s="37">
        <f t="shared" si="4"/>
        <v>19</v>
      </c>
      <c r="AZ88" s="37">
        <f t="shared" si="5"/>
        <v>6</v>
      </c>
      <c r="BA88" s="37">
        <f t="shared" ref="BA88:BE88" si="89">COUNTIF($G88:$AC88,BA$1)</f>
        <v>0</v>
      </c>
      <c r="BB88" s="37">
        <f t="shared" si="89"/>
        <v>0</v>
      </c>
      <c r="BC88" s="37">
        <f t="shared" si="89"/>
        <v>0</v>
      </c>
      <c r="BD88" s="37">
        <f t="shared" si="89"/>
        <v>0</v>
      </c>
      <c r="BE88" s="37">
        <f t="shared" si="89"/>
        <v>19</v>
      </c>
    </row>
    <row r="89">
      <c r="A89" s="27">
        <v>88.0</v>
      </c>
      <c r="B89" s="25" t="s">
        <v>277</v>
      </c>
      <c r="C89" s="25" t="s">
        <v>271</v>
      </c>
      <c r="D89" s="26" t="s">
        <v>87</v>
      </c>
      <c r="E89" s="26" t="s">
        <v>279</v>
      </c>
      <c r="F89" s="27" t="s">
        <v>76</v>
      </c>
      <c r="G89" s="38" t="s">
        <v>10</v>
      </c>
      <c r="H89" s="38" t="s">
        <v>10</v>
      </c>
      <c r="I89" s="29">
        <v>0.0</v>
      </c>
      <c r="J89" s="38" t="s">
        <v>10</v>
      </c>
      <c r="K89" s="38" t="s">
        <v>10</v>
      </c>
      <c r="L89" s="38" t="s">
        <v>10</v>
      </c>
      <c r="M89" s="38" t="s">
        <v>10</v>
      </c>
      <c r="N89" s="38" t="s">
        <v>10</v>
      </c>
      <c r="O89" s="38" t="s">
        <v>10</v>
      </c>
      <c r="P89" s="29">
        <v>0.0</v>
      </c>
      <c r="Q89" s="38" t="s">
        <v>10</v>
      </c>
      <c r="R89" s="38" t="s">
        <v>10</v>
      </c>
      <c r="S89" s="38" t="s">
        <v>10</v>
      </c>
      <c r="T89" s="38" t="s">
        <v>10</v>
      </c>
      <c r="U89" s="38" t="s">
        <v>10</v>
      </c>
      <c r="V89" s="38" t="s">
        <v>10</v>
      </c>
      <c r="W89" s="29">
        <v>0.0</v>
      </c>
      <c r="X89" s="38" t="s">
        <v>10</v>
      </c>
      <c r="Y89" s="38" t="s">
        <v>10</v>
      </c>
      <c r="Z89" s="38" t="s">
        <v>10</v>
      </c>
      <c r="AA89" s="38" t="s">
        <v>10</v>
      </c>
      <c r="AB89" s="38" t="s">
        <v>10</v>
      </c>
      <c r="AC89" s="29">
        <v>0.0</v>
      </c>
      <c r="AD89" s="34" t="s">
        <v>9</v>
      </c>
      <c r="AE89" s="34" t="s">
        <v>9</v>
      </c>
      <c r="AF89" s="34" t="s">
        <v>9</v>
      </c>
      <c r="AG89" s="34" t="s">
        <v>9</v>
      </c>
      <c r="AH89" s="34" t="s">
        <v>9</v>
      </c>
      <c r="AI89" s="34" t="s">
        <v>9</v>
      </c>
      <c r="AJ89" s="34" t="s">
        <v>9</v>
      </c>
      <c r="AK89" s="29">
        <v>0.0</v>
      </c>
      <c r="AL89" s="34" t="s">
        <v>9</v>
      </c>
      <c r="AM89" s="34" t="s">
        <v>9</v>
      </c>
      <c r="AN89" s="34" t="s">
        <v>9</v>
      </c>
      <c r="AO89" s="34" t="s">
        <v>9</v>
      </c>
      <c r="AP89" s="34" t="s">
        <v>9</v>
      </c>
      <c r="AQ89" s="34" t="s">
        <v>9</v>
      </c>
      <c r="AR89" s="29">
        <v>0.0</v>
      </c>
      <c r="AS89" s="34" t="s">
        <v>9</v>
      </c>
      <c r="AT89" s="34" t="s">
        <v>9</v>
      </c>
      <c r="AU89" s="34" t="s">
        <v>9</v>
      </c>
      <c r="AV89" s="34" t="s">
        <v>9</v>
      </c>
      <c r="AW89" s="34" t="s">
        <v>9</v>
      </c>
      <c r="AX89" s="8"/>
      <c r="AY89" s="37">
        <f t="shared" si="4"/>
        <v>19</v>
      </c>
      <c r="AZ89" s="37">
        <f t="shared" si="5"/>
        <v>6</v>
      </c>
      <c r="BA89" s="37">
        <f t="shared" ref="BA89:BE89" si="90">COUNTIF($G89:$AC89,BA$1)</f>
        <v>0</v>
      </c>
      <c r="BB89" s="37">
        <f t="shared" si="90"/>
        <v>0</v>
      </c>
      <c r="BC89" s="37">
        <f t="shared" si="90"/>
        <v>0</v>
      </c>
      <c r="BD89" s="37">
        <f t="shared" si="90"/>
        <v>0</v>
      </c>
      <c r="BE89" s="37">
        <f t="shared" si="90"/>
        <v>19</v>
      </c>
    </row>
    <row r="90">
      <c r="A90" s="27">
        <v>89.0</v>
      </c>
      <c r="B90" s="25" t="s">
        <v>277</v>
      </c>
      <c r="C90" s="25" t="s">
        <v>271</v>
      </c>
      <c r="D90" s="26" t="s">
        <v>88</v>
      </c>
      <c r="E90" s="26" t="s">
        <v>280</v>
      </c>
      <c r="F90" s="27" t="s">
        <v>76</v>
      </c>
      <c r="G90" s="38" t="s">
        <v>10</v>
      </c>
      <c r="H90" s="29">
        <v>0.0</v>
      </c>
      <c r="I90" s="38" t="s">
        <v>10</v>
      </c>
      <c r="J90" s="38" t="s">
        <v>10</v>
      </c>
      <c r="K90" s="38" t="s">
        <v>10</v>
      </c>
      <c r="L90" s="38" t="s">
        <v>10</v>
      </c>
      <c r="M90" s="38" t="s">
        <v>10</v>
      </c>
      <c r="N90" s="38" t="s">
        <v>10</v>
      </c>
      <c r="O90" s="38" t="s">
        <v>10</v>
      </c>
      <c r="P90" s="29">
        <v>0.0</v>
      </c>
      <c r="Q90" s="38" t="s">
        <v>10</v>
      </c>
      <c r="R90" s="38" t="s">
        <v>10</v>
      </c>
      <c r="S90" s="38" t="s">
        <v>10</v>
      </c>
      <c r="T90" s="38" t="s">
        <v>10</v>
      </c>
      <c r="U90" s="38" t="s">
        <v>10</v>
      </c>
      <c r="V90" s="29">
        <v>0.0</v>
      </c>
      <c r="W90" s="38" t="s">
        <v>10</v>
      </c>
      <c r="X90" s="38" t="s">
        <v>10</v>
      </c>
      <c r="Y90" s="38" t="s">
        <v>10</v>
      </c>
      <c r="Z90" s="38" t="s">
        <v>10</v>
      </c>
      <c r="AA90" s="38" t="s">
        <v>10</v>
      </c>
      <c r="AB90" s="38" t="s">
        <v>10</v>
      </c>
      <c r="AC90" s="38" t="s">
        <v>10</v>
      </c>
      <c r="AD90" s="29">
        <v>0.0</v>
      </c>
      <c r="AE90" s="34" t="s">
        <v>9</v>
      </c>
      <c r="AF90" s="34" t="s">
        <v>9</v>
      </c>
      <c r="AG90" s="34" t="s">
        <v>9</v>
      </c>
      <c r="AH90" s="34" t="s">
        <v>9</v>
      </c>
      <c r="AI90" s="34" t="s">
        <v>9</v>
      </c>
      <c r="AJ90" s="34" t="s">
        <v>9</v>
      </c>
      <c r="AK90" s="34" t="s">
        <v>9</v>
      </c>
      <c r="AL90" s="29">
        <v>0.0</v>
      </c>
      <c r="AM90" s="34" t="s">
        <v>9</v>
      </c>
      <c r="AN90" s="34" t="s">
        <v>9</v>
      </c>
      <c r="AO90" s="34" t="s">
        <v>9</v>
      </c>
      <c r="AP90" s="34" t="s">
        <v>9</v>
      </c>
      <c r="AQ90" s="34" t="s">
        <v>9</v>
      </c>
      <c r="AR90" s="29">
        <v>0.0</v>
      </c>
      <c r="AS90" s="34" t="s">
        <v>9</v>
      </c>
      <c r="AT90" s="34" t="s">
        <v>9</v>
      </c>
      <c r="AU90" s="34" t="s">
        <v>9</v>
      </c>
      <c r="AV90" s="34" t="s">
        <v>9</v>
      </c>
      <c r="AW90" s="34" t="s">
        <v>9</v>
      </c>
      <c r="AX90" s="8"/>
      <c r="AY90" s="37">
        <f t="shared" si="4"/>
        <v>20</v>
      </c>
      <c r="AZ90" s="37">
        <f t="shared" si="5"/>
        <v>6</v>
      </c>
      <c r="BA90" s="37">
        <f t="shared" ref="BA90:BE90" si="91">COUNTIF($G90:$AC90,BA$1)</f>
        <v>0</v>
      </c>
      <c r="BB90" s="37">
        <f t="shared" si="91"/>
        <v>0</v>
      </c>
      <c r="BC90" s="37">
        <f t="shared" si="91"/>
        <v>0</v>
      </c>
      <c r="BD90" s="37">
        <f t="shared" si="91"/>
        <v>0</v>
      </c>
      <c r="BE90" s="37">
        <f t="shared" si="91"/>
        <v>20</v>
      </c>
    </row>
    <row r="91">
      <c r="A91" s="27">
        <v>90.0</v>
      </c>
      <c r="B91" s="25" t="s">
        <v>277</v>
      </c>
      <c r="C91" s="25" t="s">
        <v>271</v>
      </c>
      <c r="D91" s="26" t="s">
        <v>89</v>
      </c>
      <c r="E91" s="26" t="s">
        <v>281</v>
      </c>
      <c r="F91" s="27" t="s">
        <v>76</v>
      </c>
      <c r="G91" s="38" t="s">
        <v>10</v>
      </c>
      <c r="H91" s="38" t="s">
        <v>10</v>
      </c>
      <c r="I91" s="29">
        <v>0.0</v>
      </c>
      <c r="J91" s="38" t="s">
        <v>10</v>
      </c>
      <c r="K91" s="38" t="s">
        <v>10</v>
      </c>
      <c r="L91" s="38" t="s">
        <v>10</v>
      </c>
      <c r="M91" s="38" t="s">
        <v>10</v>
      </c>
      <c r="N91" s="38" t="s">
        <v>10</v>
      </c>
      <c r="O91" s="29">
        <v>0.0</v>
      </c>
      <c r="P91" s="38" t="s">
        <v>10</v>
      </c>
      <c r="Q91" s="38" t="s">
        <v>10</v>
      </c>
      <c r="R91" s="38" t="s">
        <v>10</v>
      </c>
      <c r="S91" s="38" t="s">
        <v>10</v>
      </c>
      <c r="T91" s="38" t="s">
        <v>10</v>
      </c>
      <c r="U91" s="38" t="s">
        <v>10</v>
      </c>
      <c r="V91" s="38" t="s">
        <v>10</v>
      </c>
      <c r="W91" s="29">
        <v>0.0</v>
      </c>
      <c r="X91" s="38" t="s">
        <v>10</v>
      </c>
      <c r="Y91" s="38" t="s">
        <v>10</v>
      </c>
      <c r="Z91" s="38" t="s">
        <v>10</v>
      </c>
      <c r="AA91" s="38" t="s">
        <v>10</v>
      </c>
      <c r="AB91" s="38" t="s">
        <v>10</v>
      </c>
      <c r="AC91" s="38" t="s">
        <v>10</v>
      </c>
      <c r="AD91" s="29">
        <v>0.0</v>
      </c>
      <c r="AE91" s="34" t="s">
        <v>9</v>
      </c>
      <c r="AF91" s="34" t="s">
        <v>9</v>
      </c>
      <c r="AG91" s="34" t="s">
        <v>9</v>
      </c>
      <c r="AH91" s="34" t="s">
        <v>9</v>
      </c>
      <c r="AI91" s="34" t="s">
        <v>9</v>
      </c>
      <c r="AJ91" s="34" t="s">
        <v>9</v>
      </c>
      <c r="AK91" s="34" t="s">
        <v>9</v>
      </c>
      <c r="AL91" s="29">
        <v>0.0</v>
      </c>
      <c r="AM91" s="34" t="s">
        <v>9</v>
      </c>
      <c r="AN91" s="34" t="s">
        <v>9</v>
      </c>
      <c r="AO91" s="34" t="s">
        <v>9</v>
      </c>
      <c r="AP91" s="34" t="s">
        <v>9</v>
      </c>
      <c r="AQ91" s="34" t="s">
        <v>9</v>
      </c>
      <c r="AR91" s="34" t="s">
        <v>9</v>
      </c>
      <c r="AS91" s="29">
        <v>0.0</v>
      </c>
      <c r="AT91" s="34" t="s">
        <v>9</v>
      </c>
      <c r="AU91" s="34" t="s">
        <v>9</v>
      </c>
      <c r="AV91" s="34" t="s">
        <v>9</v>
      </c>
      <c r="AW91" s="34" t="s">
        <v>9</v>
      </c>
      <c r="AX91" s="8"/>
      <c r="AY91" s="37">
        <f t="shared" si="4"/>
        <v>20</v>
      </c>
      <c r="AZ91" s="37">
        <f t="shared" si="5"/>
        <v>6</v>
      </c>
      <c r="BA91" s="37">
        <f t="shared" ref="BA91:BE91" si="92">COUNTIF($G91:$AC91,BA$1)</f>
        <v>0</v>
      </c>
      <c r="BB91" s="37">
        <f t="shared" si="92"/>
        <v>0</v>
      </c>
      <c r="BC91" s="37">
        <f t="shared" si="92"/>
        <v>0</v>
      </c>
      <c r="BD91" s="37">
        <f t="shared" si="92"/>
        <v>0</v>
      </c>
      <c r="BE91" s="37">
        <f t="shared" si="92"/>
        <v>20</v>
      </c>
    </row>
    <row r="92">
      <c r="A92" s="27">
        <v>91.0</v>
      </c>
      <c r="B92" s="25" t="s">
        <v>271</v>
      </c>
      <c r="C92" s="25" t="s">
        <v>271</v>
      </c>
      <c r="D92" s="26" t="s">
        <v>84</v>
      </c>
      <c r="E92" s="26" t="s">
        <v>276</v>
      </c>
      <c r="F92" s="27" t="s">
        <v>76</v>
      </c>
      <c r="G92" s="38" t="s">
        <v>10</v>
      </c>
      <c r="H92" s="29">
        <v>0.0</v>
      </c>
      <c r="I92" s="38" t="s">
        <v>10</v>
      </c>
      <c r="J92" s="38" t="s">
        <v>10</v>
      </c>
      <c r="K92" s="38" t="s">
        <v>10</v>
      </c>
      <c r="L92" s="38" t="s">
        <v>10</v>
      </c>
      <c r="M92" s="38" t="s">
        <v>10</v>
      </c>
      <c r="N92" s="38" t="s">
        <v>10</v>
      </c>
      <c r="O92" s="38" t="s">
        <v>10</v>
      </c>
      <c r="P92" s="29">
        <v>0.0</v>
      </c>
      <c r="Q92" s="38" t="s">
        <v>10</v>
      </c>
      <c r="R92" s="38" t="s">
        <v>10</v>
      </c>
      <c r="S92" s="38" t="s">
        <v>10</v>
      </c>
      <c r="T92" s="38" t="s">
        <v>10</v>
      </c>
      <c r="U92" s="38" t="s">
        <v>10</v>
      </c>
      <c r="V92" s="38" t="s">
        <v>10</v>
      </c>
      <c r="W92" s="29">
        <v>0.0</v>
      </c>
      <c r="X92" s="38" t="s">
        <v>10</v>
      </c>
      <c r="Y92" s="38" t="s">
        <v>10</v>
      </c>
      <c r="Z92" s="38" t="s">
        <v>10</v>
      </c>
      <c r="AA92" s="38" t="s">
        <v>10</v>
      </c>
      <c r="AB92" s="38" t="s">
        <v>10</v>
      </c>
      <c r="AC92" s="38" t="s">
        <v>10</v>
      </c>
      <c r="AD92" s="29">
        <v>0.0</v>
      </c>
      <c r="AE92" s="38" t="s">
        <v>10</v>
      </c>
      <c r="AF92" s="38" t="s">
        <v>10</v>
      </c>
      <c r="AG92" s="38" t="s">
        <v>10</v>
      </c>
      <c r="AH92" s="38" t="s">
        <v>10</v>
      </c>
      <c r="AI92" s="38" t="s">
        <v>10</v>
      </c>
      <c r="AJ92" s="38" t="s">
        <v>10</v>
      </c>
      <c r="AK92" s="29">
        <v>0.0</v>
      </c>
      <c r="AL92" s="38" t="s">
        <v>10</v>
      </c>
      <c r="AM92" s="38" t="s">
        <v>10</v>
      </c>
      <c r="AN92" s="38" t="s">
        <v>10</v>
      </c>
      <c r="AO92" s="38" t="s">
        <v>10</v>
      </c>
      <c r="AP92" s="38" t="s">
        <v>10</v>
      </c>
      <c r="AQ92" s="38" t="s">
        <v>10</v>
      </c>
      <c r="AR92" s="29">
        <v>0.0</v>
      </c>
      <c r="AS92" s="38" t="s">
        <v>10</v>
      </c>
      <c r="AT92" s="38" t="s">
        <v>10</v>
      </c>
      <c r="AU92" s="38" t="s">
        <v>10</v>
      </c>
      <c r="AV92" s="38" t="s">
        <v>10</v>
      </c>
      <c r="AW92" s="38" t="s">
        <v>10</v>
      </c>
      <c r="AX92" s="8"/>
      <c r="AY92" s="37">
        <f t="shared" si="4"/>
        <v>20</v>
      </c>
      <c r="AZ92" s="37">
        <f t="shared" si="5"/>
        <v>6</v>
      </c>
      <c r="BA92" s="37">
        <f t="shared" ref="BA92:BE92" si="93">COUNTIF($G92:$AC92,BA$1)</f>
        <v>0</v>
      </c>
      <c r="BB92" s="37">
        <f t="shared" si="93"/>
        <v>0</v>
      </c>
      <c r="BC92" s="37">
        <f t="shared" si="93"/>
        <v>0</v>
      </c>
      <c r="BD92" s="37">
        <f t="shared" si="93"/>
        <v>0</v>
      </c>
      <c r="BE92" s="37">
        <f t="shared" si="93"/>
        <v>20</v>
      </c>
    </row>
    <row r="93">
      <c r="A93" s="27">
        <v>92.0</v>
      </c>
      <c r="B93" s="25" t="s">
        <v>283</v>
      </c>
      <c r="C93" s="25" t="s">
        <v>271</v>
      </c>
      <c r="D93" s="26" t="s">
        <v>77</v>
      </c>
      <c r="E93" s="26" t="s">
        <v>288</v>
      </c>
      <c r="F93" s="27" t="s">
        <v>76</v>
      </c>
      <c r="G93" s="38" t="s">
        <v>10</v>
      </c>
      <c r="H93" s="29">
        <v>0.0</v>
      </c>
      <c r="I93" s="38" t="s">
        <v>10</v>
      </c>
      <c r="J93" s="38" t="s">
        <v>10</v>
      </c>
      <c r="K93" s="38" t="s">
        <v>10</v>
      </c>
      <c r="L93" s="38" t="s">
        <v>10</v>
      </c>
      <c r="M93" s="38" t="s">
        <v>10</v>
      </c>
      <c r="N93" s="38" t="s">
        <v>10</v>
      </c>
      <c r="O93" s="38" t="s">
        <v>10</v>
      </c>
      <c r="P93" s="29">
        <v>0.0</v>
      </c>
      <c r="Q93" s="38" t="s">
        <v>10</v>
      </c>
      <c r="R93" s="38" t="s">
        <v>10</v>
      </c>
      <c r="S93" s="38" t="s">
        <v>10</v>
      </c>
      <c r="T93" s="38" t="s">
        <v>10</v>
      </c>
      <c r="U93" s="38" t="s">
        <v>10</v>
      </c>
      <c r="V93" s="29">
        <v>0.0</v>
      </c>
      <c r="W93" s="38" t="s">
        <v>10</v>
      </c>
      <c r="X93" s="38" t="s">
        <v>10</v>
      </c>
      <c r="Y93" s="38" t="s">
        <v>10</v>
      </c>
      <c r="Z93" s="38" t="s">
        <v>10</v>
      </c>
      <c r="AA93" s="38" t="s">
        <v>10</v>
      </c>
      <c r="AB93" s="38" t="s">
        <v>10</v>
      </c>
      <c r="AC93" s="38" t="s">
        <v>10</v>
      </c>
      <c r="AD93" s="29">
        <v>0.0</v>
      </c>
      <c r="AE93" s="38" t="s">
        <v>10</v>
      </c>
      <c r="AF93" s="38" t="s">
        <v>10</v>
      </c>
      <c r="AG93" s="38" t="s">
        <v>10</v>
      </c>
      <c r="AH93" s="38" t="s">
        <v>10</v>
      </c>
      <c r="AI93" s="38" t="s">
        <v>10</v>
      </c>
      <c r="AJ93" s="38" t="s">
        <v>10</v>
      </c>
      <c r="AK93" s="29">
        <v>0.0</v>
      </c>
      <c r="AL93" s="38" t="s">
        <v>10</v>
      </c>
      <c r="AM93" s="38" t="s">
        <v>10</v>
      </c>
      <c r="AN93" s="38" t="s">
        <v>10</v>
      </c>
      <c r="AO93" s="38" t="s">
        <v>10</v>
      </c>
      <c r="AP93" s="38" t="s">
        <v>10</v>
      </c>
      <c r="AQ93" s="38" t="s">
        <v>10</v>
      </c>
      <c r="AR93" s="29">
        <v>0.0</v>
      </c>
      <c r="AS93" s="38" t="s">
        <v>10</v>
      </c>
      <c r="AT93" s="38" t="s">
        <v>10</v>
      </c>
      <c r="AU93" s="38" t="s">
        <v>10</v>
      </c>
      <c r="AV93" s="38" t="s">
        <v>10</v>
      </c>
      <c r="AW93" s="38" t="s">
        <v>10</v>
      </c>
      <c r="AX93" s="8"/>
      <c r="AY93" s="37">
        <f t="shared" si="4"/>
        <v>20</v>
      </c>
      <c r="AZ93" s="37">
        <f t="shared" si="5"/>
        <v>6</v>
      </c>
      <c r="BA93" s="37">
        <f t="shared" ref="BA93:BE93" si="94">COUNTIF($G93:$AC93,BA$1)</f>
        <v>0</v>
      </c>
      <c r="BB93" s="37">
        <f t="shared" si="94"/>
        <v>0</v>
      </c>
      <c r="BC93" s="37">
        <f t="shared" si="94"/>
        <v>0</v>
      </c>
      <c r="BD93" s="37">
        <f t="shared" si="94"/>
        <v>0</v>
      </c>
      <c r="BE93" s="37">
        <f t="shared" si="94"/>
        <v>20</v>
      </c>
    </row>
    <row r="94">
      <c r="A94" s="27">
        <v>85.0</v>
      </c>
      <c r="B94" s="25" t="s">
        <v>283</v>
      </c>
      <c r="C94" s="25" t="s">
        <v>271</v>
      </c>
      <c r="D94" s="26" t="s">
        <v>105</v>
      </c>
      <c r="E94" s="123" t="s">
        <v>287</v>
      </c>
      <c r="F94" s="27" t="s">
        <v>76</v>
      </c>
      <c r="G94" s="28" t="s">
        <v>6</v>
      </c>
      <c r="H94" s="28" t="s">
        <v>6</v>
      </c>
      <c r="I94" s="28" t="s">
        <v>6</v>
      </c>
      <c r="J94" s="29">
        <v>0.0</v>
      </c>
      <c r="K94" s="28" t="s">
        <v>6</v>
      </c>
      <c r="L94" s="28" t="s">
        <v>6</v>
      </c>
      <c r="M94" s="40" t="s">
        <v>6</v>
      </c>
      <c r="N94" s="40" t="s">
        <v>6</v>
      </c>
      <c r="O94" s="29">
        <v>0.0</v>
      </c>
      <c r="P94" s="40" t="s">
        <v>6</v>
      </c>
      <c r="Q94" s="40" t="s">
        <v>6</v>
      </c>
      <c r="R94" s="40" t="s">
        <v>6</v>
      </c>
      <c r="S94" s="40" t="s">
        <v>6</v>
      </c>
      <c r="T94" s="40" t="s">
        <v>6</v>
      </c>
      <c r="U94" s="40" t="s">
        <v>6</v>
      </c>
      <c r="V94" s="29">
        <v>0.0</v>
      </c>
      <c r="W94" s="40" t="s">
        <v>6</v>
      </c>
      <c r="X94" s="40" t="s">
        <v>6</v>
      </c>
      <c r="Y94" s="40" t="s">
        <v>6</v>
      </c>
      <c r="Z94" s="40" t="s">
        <v>6</v>
      </c>
      <c r="AA94" s="40" t="s">
        <v>6</v>
      </c>
      <c r="AB94" s="40" t="s">
        <v>6</v>
      </c>
      <c r="AC94" s="40" t="s">
        <v>6</v>
      </c>
      <c r="AD94" s="29">
        <v>0.0</v>
      </c>
      <c r="AE94" s="34" t="s">
        <v>9</v>
      </c>
      <c r="AF94" s="34" t="s">
        <v>9</v>
      </c>
      <c r="AG94" s="34" t="s">
        <v>9</v>
      </c>
      <c r="AH94" s="34" t="s">
        <v>9</v>
      </c>
      <c r="AI94" s="34" t="s">
        <v>9</v>
      </c>
      <c r="AJ94" s="34" t="s">
        <v>9</v>
      </c>
      <c r="AK94" s="34" t="s">
        <v>9</v>
      </c>
      <c r="AL94" s="29">
        <v>0.0</v>
      </c>
      <c r="AM94" s="34" t="s">
        <v>9</v>
      </c>
      <c r="AN94" s="34" t="s">
        <v>9</v>
      </c>
      <c r="AO94" s="34" t="s">
        <v>9</v>
      </c>
      <c r="AP94" s="34" t="s">
        <v>9</v>
      </c>
      <c r="AQ94" s="34" t="s">
        <v>9</v>
      </c>
      <c r="AR94" s="29">
        <v>0.0</v>
      </c>
      <c r="AS94" s="34" t="s">
        <v>9</v>
      </c>
      <c r="AT94" s="34" t="s">
        <v>9</v>
      </c>
      <c r="AU94" s="34" t="s">
        <v>9</v>
      </c>
      <c r="AV94" s="34" t="s">
        <v>9</v>
      </c>
      <c r="AW94" s="34" t="s">
        <v>9</v>
      </c>
      <c r="AX94" s="8"/>
      <c r="AY94" s="37">
        <f t="shared" si="4"/>
        <v>20</v>
      </c>
      <c r="AZ94" s="37">
        <f t="shared" si="5"/>
        <v>6</v>
      </c>
      <c r="BA94" s="37">
        <f t="shared" ref="BA94:BE94" si="95">COUNTIF($G94:$AC94,BA$1)</f>
        <v>20</v>
      </c>
      <c r="BB94" s="37">
        <f t="shared" si="95"/>
        <v>0</v>
      </c>
      <c r="BC94" s="37">
        <f t="shared" si="95"/>
        <v>0</v>
      </c>
      <c r="BD94" s="37">
        <f t="shared" si="95"/>
        <v>0</v>
      </c>
      <c r="BE94" s="37">
        <f t="shared" si="95"/>
        <v>0</v>
      </c>
    </row>
    <row r="95">
      <c r="A95" s="27">
        <v>76.0</v>
      </c>
      <c r="B95" s="25" t="s">
        <v>253</v>
      </c>
      <c r="C95" s="25" t="s">
        <v>259</v>
      </c>
      <c r="D95" s="26" t="s">
        <v>93</v>
      </c>
      <c r="E95" s="26" t="s">
        <v>258</v>
      </c>
      <c r="F95" s="27" t="s">
        <v>76</v>
      </c>
      <c r="G95" s="28" t="s">
        <v>6</v>
      </c>
      <c r="H95" s="28" t="s">
        <v>6</v>
      </c>
      <c r="I95" s="29">
        <v>0.0</v>
      </c>
      <c r="J95" s="28" t="s">
        <v>6</v>
      </c>
      <c r="K95" s="28" t="s">
        <v>6</v>
      </c>
      <c r="L95" s="28" t="s">
        <v>6</v>
      </c>
      <c r="M95" s="40" t="s">
        <v>6</v>
      </c>
      <c r="N95" s="40" t="s">
        <v>6</v>
      </c>
      <c r="O95" s="40" t="s">
        <v>6</v>
      </c>
      <c r="P95" s="40" t="s">
        <v>6</v>
      </c>
      <c r="Q95" s="29">
        <v>0.0</v>
      </c>
      <c r="R95" s="40" t="s">
        <v>6</v>
      </c>
      <c r="S95" s="40" t="s">
        <v>6</v>
      </c>
      <c r="T95" s="40" t="s">
        <v>6</v>
      </c>
      <c r="U95" s="40" t="s">
        <v>6</v>
      </c>
      <c r="V95" s="40" t="s">
        <v>6</v>
      </c>
      <c r="W95" s="40" t="s">
        <v>6</v>
      </c>
      <c r="X95" s="29">
        <v>0.0</v>
      </c>
      <c r="Y95" s="40" t="s">
        <v>6</v>
      </c>
      <c r="Z95" s="40" t="s">
        <v>6</v>
      </c>
      <c r="AA95" s="40" t="s">
        <v>6</v>
      </c>
      <c r="AB95" s="40" t="s">
        <v>6</v>
      </c>
      <c r="AC95" s="40" t="s">
        <v>6</v>
      </c>
      <c r="AD95" s="29">
        <v>0.0</v>
      </c>
      <c r="AE95" s="40" t="s">
        <v>6</v>
      </c>
      <c r="AF95" s="40" t="s">
        <v>6</v>
      </c>
      <c r="AG95" s="40" t="s">
        <v>6</v>
      </c>
      <c r="AH95" s="40" t="s">
        <v>6</v>
      </c>
      <c r="AI95" s="40" t="s">
        <v>6</v>
      </c>
      <c r="AJ95" s="40" t="s">
        <v>6</v>
      </c>
      <c r="AK95" s="40" t="s">
        <v>6</v>
      </c>
      <c r="AL95" s="29">
        <v>0.0</v>
      </c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8"/>
      <c r="AY95" s="37">
        <f t="shared" si="4"/>
        <v>20</v>
      </c>
      <c r="AZ95" s="37">
        <f t="shared" si="5"/>
        <v>5</v>
      </c>
      <c r="BA95" s="37">
        <f t="shared" ref="BA95:BE95" si="96">COUNTIF($G95:$AC95,BA$1)</f>
        <v>20</v>
      </c>
      <c r="BB95" s="37">
        <f t="shared" si="96"/>
        <v>0</v>
      </c>
      <c r="BC95" s="37">
        <f t="shared" si="96"/>
        <v>0</v>
      </c>
      <c r="BD95" s="37">
        <f t="shared" si="96"/>
        <v>0</v>
      </c>
      <c r="BE95" s="37">
        <f t="shared" si="96"/>
        <v>0</v>
      </c>
    </row>
    <row r="96">
      <c r="A96" s="27">
        <v>80.0</v>
      </c>
      <c r="B96" s="25" t="s">
        <v>265</v>
      </c>
      <c r="C96" s="25" t="s">
        <v>265</v>
      </c>
      <c r="D96" s="26" t="s">
        <v>101</v>
      </c>
      <c r="E96" s="26" t="s">
        <v>270</v>
      </c>
      <c r="F96" s="27" t="s">
        <v>76</v>
      </c>
      <c r="G96" s="28" t="s">
        <v>6</v>
      </c>
      <c r="H96" s="28" t="s">
        <v>6</v>
      </c>
      <c r="I96" s="29">
        <v>0.0</v>
      </c>
      <c r="J96" s="28" t="s">
        <v>6</v>
      </c>
      <c r="K96" s="28" t="s">
        <v>6</v>
      </c>
      <c r="L96" s="28" t="s">
        <v>6</v>
      </c>
      <c r="M96" s="40" t="s">
        <v>6</v>
      </c>
      <c r="N96" s="40" t="s">
        <v>6</v>
      </c>
      <c r="O96" s="40" t="s">
        <v>6</v>
      </c>
      <c r="P96" s="29">
        <v>0.0</v>
      </c>
      <c r="Q96" s="40" t="s">
        <v>6</v>
      </c>
      <c r="R96" s="40" t="s">
        <v>6</v>
      </c>
      <c r="S96" s="40" t="s">
        <v>6</v>
      </c>
      <c r="T96" s="40" t="s">
        <v>6</v>
      </c>
      <c r="U96" s="40" t="s">
        <v>6</v>
      </c>
      <c r="V96" s="40" t="s">
        <v>6</v>
      </c>
      <c r="W96" s="29">
        <v>0.0</v>
      </c>
      <c r="X96" s="40" t="s">
        <v>6</v>
      </c>
      <c r="Y96" s="40" t="s">
        <v>6</v>
      </c>
      <c r="Z96" s="40" t="s">
        <v>6</v>
      </c>
      <c r="AA96" s="40" t="s">
        <v>6</v>
      </c>
      <c r="AB96" s="40" t="s">
        <v>6</v>
      </c>
      <c r="AC96" s="40" t="s">
        <v>6</v>
      </c>
      <c r="AD96" s="29">
        <v>0.0</v>
      </c>
      <c r="AE96" s="40" t="s">
        <v>6</v>
      </c>
      <c r="AF96" s="40" t="s">
        <v>6</v>
      </c>
      <c r="AG96" s="51"/>
      <c r="AH96" s="51"/>
      <c r="AI96" s="129"/>
      <c r="AJ96" s="129"/>
      <c r="AK96" s="129"/>
      <c r="AL96" s="129"/>
      <c r="AM96" s="129"/>
      <c r="AN96" s="129"/>
      <c r="AO96" s="129"/>
      <c r="AP96" s="129"/>
      <c r="AQ96" s="129"/>
      <c r="AR96" s="31"/>
      <c r="AS96" s="31"/>
      <c r="AT96" s="31"/>
      <c r="AU96" s="31"/>
      <c r="AV96" s="31"/>
      <c r="AW96" s="31"/>
      <c r="AX96" s="8"/>
      <c r="AY96" s="37">
        <f t="shared" si="4"/>
        <v>20</v>
      </c>
      <c r="AZ96" s="37">
        <f t="shared" si="5"/>
        <v>4</v>
      </c>
      <c r="BA96" s="37">
        <f t="shared" ref="BA96:BE96" si="97">COUNTIF($G96:$AC96,BA$1)</f>
        <v>20</v>
      </c>
      <c r="BB96" s="37">
        <f t="shared" si="97"/>
        <v>0</v>
      </c>
      <c r="BC96" s="37">
        <f t="shared" si="97"/>
        <v>0</v>
      </c>
      <c r="BD96" s="37">
        <f t="shared" si="97"/>
        <v>0</v>
      </c>
      <c r="BE96" s="37">
        <f t="shared" si="97"/>
        <v>0</v>
      </c>
    </row>
    <row r="97">
      <c r="A97" s="23"/>
      <c r="B97" s="74"/>
      <c r="C97" s="74"/>
      <c r="D97" s="75"/>
      <c r="E97" s="75"/>
      <c r="F97" s="76"/>
      <c r="G97" s="127"/>
      <c r="H97" s="127"/>
      <c r="I97" s="127"/>
      <c r="J97" s="127"/>
      <c r="K97" s="127"/>
      <c r="L97" s="127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51"/>
      <c r="AE97" s="51"/>
      <c r="AF97" s="51"/>
      <c r="AG97" s="51"/>
      <c r="AH97" s="51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51"/>
      <c r="AY97" s="37">
        <f t="shared" si="4"/>
        <v>0</v>
      </c>
      <c r="AZ97" s="37">
        <f t="shared" si="5"/>
        <v>0</v>
      </c>
      <c r="BA97" s="37">
        <f t="shared" ref="BA97:BE97" si="98">COUNTIF($G97:$AC97,BA$1)</f>
        <v>0</v>
      </c>
      <c r="BB97" s="37">
        <f t="shared" si="98"/>
        <v>0</v>
      </c>
      <c r="BC97" s="37">
        <f t="shared" si="98"/>
        <v>0</v>
      </c>
      <c r="BD97" s="37">
        <f t="shared" si="98"/>
        <v>0</v>
      </c>
      <c r="BE97" s="37">
        <f t="shared" si="98"/>
        <v>0</v>
      </c>
    </row>
    <row r="98">
      <c r="A98" s="72"/>
      <c r="B98" s="79"/>
      <c r="C98" s="79"/>
      <c r="D98" s="80"/>
      <c r="E98" s="80"/>
      <c r="F98" s="78"/>
      <c r="G98" s="82"/>
      <c r="H98" s="82"/>
      <c r="I98" s="82"/>
      <c r="J98" s="82"/>
      <c r="K98" s="82"/>
      <c r="L98" s="82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0"/>
      <c r="AE98" s="130"/>
      <c r="AF98" s="130"/>
      <c r="AG98" s="130"/>
      <c r="AH98" s="130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130"/>
      <c r="AY98" s="37">
        <f t="shared" si="4"/>
        <v>0</v>
      </c>
      <c r="AZ98" s="37">
        <f t="shared" si="5"/>
        <v>0</v>
      </c>
      <c r="BA98" s="37">
        <f t="shared" ref="BA98:BE98" si="99">COUNTIF($G98:$AC98,BA$1)</f>
        <v>0</v>
      </c>
      <c r="BB98" s="37">
        <f t="shared" si="99"/>
        <v>0</v>
      </c>
      <c r="BC98" s="37">
        <f t="shared" si="99"/>
        <v>0</v>
      </c>
      <c r="BD98" s="37">
        <f t="shared" si="99"/>
        <v>0</v>
      </c>
      <c r="BE98" s="37">
        <f t="shared" si="99"/>
        <v>0</v>
      </c>
    </row>
    <row r="99">
      <c r="A99" s="27">
        <v>93.0</v>
      </c>
      <c r="B99" s="25" t="s">
        <v>290</v>
      </c>
      <c r="C99" s="25" t="s">
        <v>290</v>
      </c>
      <c r="D99" s="26" t="s">
        <v>113</v>
      </c>
      <c r="E99" s="26" t="s">
        <v>291</v>
      </c>
      <c r="F99" s="27" t="s">
        <v>80</v>
      </c>
      <c r="G99" s="33" t="s">
        <v>9</v>
      </c>
      <c r="H99" s="33" t="s">
        <v>9</v>
      </c>
      <c r="I99" s="29">
        <v>0.0</v>
      </c>
      <c r="J99" s="33" t="s">
        <v>9</v>
      </c>
      <c r="K99" s="33" t="s">
        <v>9</v>
      </c>
      <c r="L99" s="33" t="s">
        <v>9</v>
      </c>
      <c r="M99" s="34" t="s">
        <v>9</v>
      </c>
      <c r="N99" s="34" t="s">
        <v>9</v>
      </c>
      <c r="O99" s="34" t="s">
        <v>9</v>
      </c>
      <c r="P99" s="29">
        <v>0.0</v>
      </c>
      <c r="Q99" s="34" t="s">
        <v>9</v>
      </c>
      <c r="R99" s="34" t="s">
        <v>9</v>
      </c>
      <c r="S99" s="34" t="s">
        <v>9</v>
      </c>
      <c r="T99" s="34" t="s">
        <v>9</v>
      </c>
      <c r="U99" s="34" t="s">
        <v>9</v>
      </c>
      <c r="V99" s="34" t="s">
        <v>9</v>
      </c>
      <c r="W99" s="29">
        <v>0.0</v>
      </c>
      <c r="X99" s="34" t="s">
        <v>9</v>
      </c>
      <c r="Y99" s="34" t="s">
        <v>9</v>
      </c>
      <c r="Z99" s="34" t="s">
        <v>9</v>
      </c>
      <c r="AA99" s="34" t="s">
        <v>9</v>
      </c>
      <c r="AB99" s="34" t="s">
        <v>9</v>
      </c>
      <c r="AC99" s="34" t="s">
        <v>9</v>
      </c>
      <c r="AD99" s="34" t="s">
        <v>9</v>
      </c>
      <c r="AE99" s="29">
        <v>0.0</v>
      </c>
      <c r="AF99" s="40" t="s">
        <v>6</v>
      </c>
      <c r="AG99" s="40" t="s">
        <v>6</v>
      </c>
      <c r="AH99" s="40" t="s">
        <v>6</v>
      </c>
      <c r="AI99" s="40" t="s">
        <v>6</v>
      </c>
      <c r="AJ99" s="40" t="s">
        <v>6</v>
      </c>
      <c r="AK99" s="29">
        <v>0.0</v>
      </c>
      <c r="AL99" s="40" t="s">
        <v>6</v>
      </c>
      <c r="AM99" s="40" t="s">
        <v>6</v>
      </c>
      <c r="AN99" s="40" t="s">
        <v>6</v>
      </c>
      <c r="AO99" s="40" t="s">
        <v>6</v>
      </c>
      <c r="AP99" s="40" t="s">
        <v>6</v>
      </c>
      <c r="AQ99" s="40" t="s">
        <v>6</v>
      </c>
      <c r="AR99" s="29">
        <v>0.0</v>
      </c>
      <c r="AS99" s="40" t="s">
        <v>6</v>
      </c>
      <c r="AT99" s="40" t="s">
        <v>6</v>
      </c>
      <c r="AU99" s="40" t="s">
        <v>6</v>
      </c>
      <c r="AV99" s="40" t="s">
        <v>6</v>
      </c>
      <c r="AW99" s="40" t="s">
        <v>6</v>
      </c>
      <c r="AX99" s="8"/>
      <c r="AY99" s="37">
        <f t="shared" si="4"/>
        <v>20</v>
      </c>
      <c r="AZ99" s="37">
        <f t="shared" si="5"/>
        <v>6</v>
      </c>
      <c r="BA99" s="37">
        <f t="shared" ref="BA99:BE99" si="100">COUNTIF($G99:$AC99,BA$1)</f>
        <v>0</v>
      </c>
      <c r="BB99" s="37">
        <f t="shared" si="100"/>
        <v>0</v>
      </c>
      <c r="BC99" s="37">
        <f t="shared" si="100"/>
        <v>0</v>
      </c>
      <c r="BD99" s="37">
        <f t="shared" si="100"/>
        <v>20</v>
      </c>
      <c r="BE99" s="37">
        <f t="shared" si="100"/>
        <v>0</v>
      </c>
    </row>
    <row r="100">
      <c r="A100" s="27">
        <v>94.0</v>
      </c>
      <c r="B100" s="25" t="s">
        <v>292</v>
      </c>
      <c r="C100" s="25" t="s">
        <v>292</v>
      </c>
      <c r="D100" s="26" t="s">
        <v>118</v>
      </c>
      <c r="E100" s="26" t="s">
        <v>293</v>
      </c>
      <c r="F100" s="27" t="s">
        <v>80</v>
      </c>
      <c r="G100" s="33" t="s">
        <v>9</v>
      </c>
      <c r="H100" s="33" t="s">
        <v>9</v>
      </c>
      <c r="I100" s="29">
        <v>0.0</v>
      </c>
      <c r="J100" s="33" t="s">
        <v>9</v>
      </c>
      <c r="K100" s="33" t="s">
        <v>9</v>
      </c>
      <c r="L100" s="33" t="s">
        <v>9</v>
      </c>
      <c r="M100" s="34" t="s">
        <v>9</v>
      </c>
      <c r="N100" s="34" t="s">
        <v>9</v>
      </c>
      <c r="O100" s="34" t="s">
        <v>9</v>
      </c>
      <c r="P100" s="34" t="s">
        <v>9</v>
      </c>
      <c r="Q100" s="29">
        <v>0.0</v>
      </c>
      <c r="R100" s="34" t="s">
        <v>9</v>
      </c>
      <c r="S100" s="34" t="s">
        <v>9</v>
      </c>
      <c r="T100" s="34" t="s">
        <v>9</v>
      </c>
      <c r="U100" s="34" t="s">
        <v>9</v>
      </c>
      <c r="V100" s="34" t="s">
        <v>9</v>
      </c>
      <c r="W100" s="34" t="s">
        <v>9</v>
      </c>
      <c r="X100" s="29">
        <v>0.0</v>
      </c>
      <c r="Y100" s="34" t="s">
        <v>9</v>
      </c>
      <c r="Z100" s="34" t="s">
        <v>9</v>
      </c>
      <c r="AA100" s="34" t="s">
        <v>9</v>
      </c>
      <c r="AB100" s="34" t="s">
        <v>9</v>
      </c>
      <c r="AC100" s="34" t="s">
        <v>9</v>
      </c>
      <c r="AD100" s="34" t="s">
        <v>9</v>
      </c>
      <c r="AE100" s="29">
        <v>0.0</v>
      </c>
      <c r="AF100" s="34" t="s">
        <v>9</v>
      </c>
      <c r="AG100" s="34" t="s">
        <v>9</v>
      </c>
      <c r="AH100" s="34" t="s">
        <v>9</v>
      </c>
      <c r="AI100" s="34" t="s">
        <v>9</v>
      </c>
      <c r="AJ100" s="29">
        <v>0.0</v>
      </c>
      <c r="AK100" s="40" t="s">
        <v>6</v>
      </c>
      <c r="AL100" s="40" t="s">
        <v>6</v>
      </c>
      <c r="AM100" s="40" t="s">
        <v>6</v>
      </c>
      <c r="AN100" s="40" t="s">
        <v>6</v>
      </c>
      <c r="AO100" s="40" t="s">
        <v>6</v>
      </c>
      <c r="AP100" s="40" t="s">
        <v>6</v>
      </c>
      <c r="AQ100" s="29">
        <v>0.0</v>
      </c>
      <c r="AR100" s="40" t="s">
        <v>6</v>
      </c>
      <c r="AS100" s="40" t="s">
        <v>6</v>
      </c>
      <c r="AT100" s="40" t="s">
        <v>6</v>
      </c>
      <c r="AU100" s="40" t="s">
        <v>6</v>
      </c>
      <c r="AV100" s="40" t="s">
        <v>6</v>
      </c>
      <c r="AW100" s="40" t="s">
        <v>6</v>
      </c>
      <c r="AX100" s="8"/>
      <c r="AY100" s="37">
        <f t="shared" si="4"/>
        <v>20</v>
      </c>
      <c r="AZ100" s="37">
        <f t="shared" si="5"/>
        <v>6</v>
      </c>
      <c r="BA100" s="37">
        <f t="shared" ref="BA100:BE100" si="101">COUNTIF($G100:$AC100,BA$1)</f>
        <v>0</v>
      </c>
      <c r="BB100" s="37">
        <f t="shared" si="101"/>
        <v>0</v>
      </c>
      <c r="BC100" s="37">
        <f t="shared" si="101"/>
        <v>0</v>
      </c>
      <c r="BD100" s="37">
        <f t="shared" si="101"/>
        <v>20</v>
      </c>
      <c r="BE100" s="37">
        <f t="shared" si="101"/>
        <v>0</v>
      </c>
    </row>
    <row r="101">
      <c r="A101" s="27">
        <v>98.0</v>
      </c>
      <c r="B101" s="25" t="s">
        <v>294</v>
      </c>
      <c r="C101" s="25" t="s">
        <v>294</v>
      </c>
      <c r="D101" s="26" t="s">
        <v>123</v>
      </c>
      <c r="E101" s="26" t="s">
        <v>295</v>
      </c>
      <c r="F101" s="27" t="s">
        <v>80</v>
      </c>
      <c r="G101" s="28" t="s">
        <v>6</v>
      </c>
      <c r="H101" s="28" t="s">
        <v>6</v>
      </c>
      <c r="I101" s="29">
        <v>0.0</v>
      </c>
      <c r="J101" s="28" t="s">
        <v>6</v>
      </c>
      <c r="K101" s="28" t="s">
        <v>6</v>
      </c>
      <c r="L101" s="28" t="s">
        <v>6</v>
      </c>
      <c r="M101" s="40" t="s">
        <v>6</v>
      </c>
      <c r="N101" s="40" t="s">
        <v>6</v>
      </c>
      <c r="O101" s="40" t="s">
        <v>6</v>
      </c>
      <c r="P101" s="29">
        <v>0.0</v>
      </c>
      <c r="Q101" s="40" t="s">
        <v>6</v>
      </c>
      <c r="R101" s="40" t="s">
        <v>6</v>
      </c>
      <c r="S101" s="40" t="s">
        <v>6</v>
      </c>
      <c r="T101" s="40" t="s">
        <v>6</v>
      </c>
      <c r="U101" s="40" t="s">
        <v>6</v>
      </c>
      <c r="V101" s="29">
        <v>0.0</v>
      </c>
      <c r="W101" s="40" t="s">
        <v>6</v>
      </c>
      <c r="X101" s="40" t="s">
        <v>6</v>
      </c>
      <c r="Y101" s="40" t="s">
        <v>6</v>
      </c>
      <c r="Z101" s="40" t="s">
        <v>6</v>
      </c>
      <c r="AA101" s="40" t="s">
        <v>6</v>
      </c>
      <c r="AB101" s="40" t="s">
        <v>6</v>
      </c>
      <c r="AC101" s="40" t="s">
        <v>6</v>
      </c>
      <c r="AD101" s="29">
        <v>0.0</v>
      </c>
      <c r="AE101" s="34" t="s">
        <v>9</v>
      </c>
      <c r="AF101" s="34" t="s">
        <v>9</v>
      </c>
      <c r="AG101" s="34" t="s">
        <v>9</v>
      </c>
      <c r="AH101" s="34" t="s">
        <v>9</v>
      </c>
      <c r="AI101" s="34" t="s">
        <v>9</v>
      </c>
      <c r="AJ101" s="34" t="s">
        <v>9</v>
      </c>
      <c r="AK101" s="34" t="s">
        <v>9</v>
      </c>
      <c r="AL101" s="29">
        <v>0.0</v>
      </c>
      <c r="AM101" s="34" t="s">
        <v>9</v>
      </c>
      <c r="AN101" s="34" t="s">
        <v>9</v>
      </c>
      <c r="AO101" s="34" t="s">
        <v>9</v>
      </c>
      <c r="AP101" s="34" t="s">
        <v>9</v>
      </c>
      <c r="AQ101" s="34" t="s">
        <v>9</v>
      </c>
      <c r="AR101" s="29">
        <v>0.0</v>
      </c>
      <c r="AS101" s="34" t="s">
        <v>9</v>
      </c>
      <c r="AT101" s="34" t="s">
        <v>9</v>
      </c>
      <c r="AU101" s="34" t="s">
        <v>9</v>
      </c>
      <c r="AV101" s="34" t="s">
        <v>9</v>
      </c>
      <c r="AW101" s="34" t="s">
        <v>9</v>
      </c>
      <c r="AX101" s="8"/>
      <c r="AY101" s="37">
        <f t="shared" si="4"/>
        <v>20</v>
      </c>
      <c r="AZ101" s="37">
        <f t="shared" si="5"/>
        <v>6</v>
      </c>
      <c r="BA101" s="37">
        <f t="shared" ref="BA101:BE101" si="102">COUNTIF($G101:$AC101,BA$1)</f>
        <v>20</v>
      </c>
      <c r="BB101" s="37">
        <f t="shared" si="102"/>
        <v>0</v>
      </c>
      <c r="BC101" s="37">
        <f t="shared" si="102"/>
        <v>0</v>
      </c>
      <c r="BD101" s="37">
        <f t="shared" si="102"/>
        <v>0</v>
      </c>
      <c r="BE101" s="37">
        <f t="shared" si="102"/>
        <v>0</v>
      </c>
    </row>
    <row r="102">
      <c r="A102" s="27">
        <v>99.0</v>
      </c>
      <c r="B102" s="25" t="s">
        <v>296</v>
      </c>
      <c r="C102" s="25" t="s">
        <v>296</v>
      </c>
      <c r="D102" s="26" t="s">
        <v>92</v>
      </c>
      <c r="E102" s="26" t="s">
        <v>297</v>
      </c>
      <c r="F102" s="27" t="s">
        <v>80</v>
      </c>
      <c r="G102" s="28" t="s">
        <v>6</v>
      </c>
      <c r="H102" s="29">
        <v>0.0</v>
      </c>
      <c r="I102" s="28" t="s">
        <v>6</v>
      </c>
      <c r="J102" s="28" t="s">
        <v>6</v>
      </c>
      <c r="K102" s="28" t="s">
        <v>6</v>
      </c>
      <c r="L102" s="28" t="s">
        <v>6</v>
      </c>
      <c r="M102" s="40" t="s">
        <v>6</v>
      </c>
      <c r="N102" s="40" t="s">
        <v>6</v>
      </c>
      <c r="O102" s="40" t="s">
        <v>6</v>
      </c>
      <c r="P102" s="29">
        <v>0.0</v>
      </c>
      <c r="Q102" s="40" t="s">
        <v>6</v>
      </c>
      <c r="R102" s="40" t="s">
        <v>6</v>
      </c>
      <c r="S102" s="40" t="s">
        <v>6</v>
      </c>
      <c r="T102" s="40" t="s">
        <v>6</v>
      </c>
      <c r="U102" s="40" t="s">
        <v>6</v>
      </c>
      <c r="V102" s="40" t="s">
        <v>6</v>
      </c>
      <c r="W102" s="29">
        <v>0.0</v>
      </c>
      <c r="X102" s="40" t="s">
        <v>6</v>
      </c>
      <c r="Y102" s="40" t="s">
        <v>6</v>
      </c>
      <c r="Z102" s="40" t="s">
        <v>6</v>
      </c>
      <c r="AA102" s="40" t="s">
        <v>6</v>
      </c>
      <c r="AB102" s="40" t="s">
        <v>6</v>
      </c>
      <c r="AC102" s="29">
        <v>0.0</v>
      </c>
      <c r="AD102" s="40" t="s">
        <v>6</v>
      </c>
      <c r="AE102" s="40" t="s">
        <v>6</v>
      </c>
      <c r="AF102" s="40" t="s">
        <v>6</v>
      </c>
      <c r="AG102" s="40" t="s">
        <v>6</v>
      </c>
      <c r="AH102" s="40" t="s">
        <v>6</v>
      </c>
      <c r="AI102" s="40" t="s">
        <v>6</v>
      </c>
      <c r="AJ102" s="40" t="s">
        <v>6</v>
      </c>
      <c r="AK102" s="29">
        <v>0.0</v>
      </c>
      <c r="AL102" s="38" t="s">
        <v>10</v>
      </c>
      <c r="AM102" s="38" t="s">
        <v>10</v>
      </c>
      <c r="AN102" s="38" t="s">
        <v>10</v>
      </c>
      <c r="AO102" s="38" t="s">
        <v>10</v>
      </c>
      <c r="AP102" s="38" t="s">
        <v>10</v>
      </c>
      <c r="AQ102" s="38" t="s">
        <v>10</v>
      </c>
      <c r="AR102" s="29">
        <v>0.0</v>
      </c>
      <c r="AS102" s="38" t="s">
        <v>10</v>
      </c>
      <c r="AT102" s="38" t="s">
        <v>10</v>
      </c>
      <c r="AU102" s="38" t="s">
        <v>10</v>
      </c>
      <c r="AV102" s="38" t="s">
        <v>10</v>
      </c>
      <c r="AW102" s="38" t="s">
        <v>10</v>
      </c>
      <c r="AX102" s="8"/>
      <c r="AY102" s="37">
        <f t="shared" si="4"/>
        <v>19</v>
      </c>
      <c r="AZ102" s="37">
        <f t="shared" si="5"/>
        <v>6</v>
      </c>
      <c r="BA102" s="37">
        <f t="shared" ref="BA102:BE102" si="103">COUNTIF($G102:$AC102,BA$1)</f>
        <v>19</v>
      </c>
      <c r="BB102" s="37">
        <f t="shared" si="103"/>
        <v>0</v>
      </c>
      <c r="BC102" s="37">
        <f t="shared" si="103"/>
        <v>0</v>
      </c>
      <c r="BD102" s="37">
        <f t="shared" si="103"/>
        <v>0</v>
      </c>
      <c r="BE102" s="37">
        <f t="shared" si="103"/>
        <v>0</v>
      </c>
    </row>
    <row r="103">
      <c r="A103" s="27">
        <v>102.0</v>
      </c>
      <c r="B103" s="25" t="s">
        <v>298</v>
      </c>
      <c r="C103" s="25" t="s">
        <v>298</v>
      </c>
      <c r="D103" s="26" t="s">
        <v>79</v>
      </c>
      <c r="E103" s="26" t="s">
        <v>299</v>
      </c>
      <c r="F103" s="27" t="s">
        <v>80</v>
      </c>
      <c r="G103" s="38" t="s">
        <v>10</v>
      </c>
      <c r="H103" s="29">
        <v>0.0</v>
      </c>
      <c r="I103" s="38" t="s">
        <v>10</v>
      </c>
      <c r="J103" s="38" t="s">
        <v>10</v>
      </c>
      <c r="K103" s="38" t="s">
        <v>10</v>
      </c>
      <c r="L103" s="38" t="s">
        <v>10</v>
      </c>
      <c r="M103" s="38" t="s">
        <v>10</v>
      </c>
      <c r="N103" s="38" t="s">
        <v>10</v>
      </c>
      <c r="O103" s="29">
        <v>0.0</v>
      </c>
      <c r="P103" s="38" t="s">
        <v>10</v>
      </c>
      <c r="Q103" s="38" t="s">
        <v>10</v>
      </c>
      <c r="R103" s="38" t="s">
        <v>10</v>
      </c>
      <c r="S103" s="38" t="s">
        <v>10</v>
      </c>
      <c r="T103" s="38" t="s">
        <v>10</v>
      </c>
      <c r="U103" s="38" t="s">
        <v>10</v>
      </c>
      <c r="V103" s="29">
        <v>0.0</v>
      </c>
      <c r="W103" s="38" t="s">
        <v>10</v>
      </c>
      <c r="X103" s="38" t="s">
        <v>10</v>
      </c>
      <c r="Y103" s="38" t="s">
        <v>10</v>
      </c>
      <c r="Z103" s="38" t="s">
        <v>10</v>
      </c>
      <c r="AA103" s="38" t="s">
        <v>10</v>
      </c>
      <c r="AB103" s="38" t="s">
        <v>10</v>
      </c>
      <c r="AC103" s="38" t="s">
        <v>10</v>
      </c>
      <c r="AD103" s="29">
        <v>0.0</v>
      </c>
      <c r="AE103" s="40" t="s">
        <v>6</v>
      </c>
      <c r="AF103" s="40" t="s">
        <v>6</v>
      </c>
      <c r="AG103" s="40" t="s">
        <v>6</v>
      </c>
      <c r="AH103" s="40" t="s">
        <v>6</v>
      </c>
      <c r="AI103" s="40" t="s">
        <v>6</v>
      </c>
      <c r="AJ103" s="29">
        <v>0.0</v>
      </c>
      <c r="AK103" s="40" t="s">
        <v>6</v>
      </c>
      <c r="AL103" s="40" t="s">
        <v>6</v>
      </c>
      <c r="AM103" s="40" t="s">
        <v>6</v>
      </c>
      <c r="AN103" s="40" t="s">
        <v>6</v>
      </c>
      <c r="AO103" s="40" t="s">
        <v>6</v>
      </c>
      <c r="AP103" s="40" t="s">
        <v>6</v>
      </c>
      <c r="AQ103" s="29">
        <v>0.0</v>
      </c>
      <c r="AR103" s="40" t="s">
        <v>6</v>
      </c>
      <c r="AS103" s="40" t="s">
        <v>6</v>
      </c>
      <c r="AT103" s="40" t="s">
        <v>6</v>
      </c>
      <c r="AU103" s="40" t="s">
        <v>6</v>
      </c>
      <c r="AV103" s="40" t="s">
        <v>6</v>
      </c>
      <c r="AW103" s="40" t="s">
        <v>6</v>
      </c>
      <c r="AX103" s="8"/>
      <c r="AY103" s="37">
        <f t="shared" si="4"/>
        <v>20</v>
      </c>
      <c r="AZ103" s="37">
        <f t="shared" si="5"/>
        <v>6</v>
      </c>
      <c r="BA103" s="37">
        <f t="shared" ref="BA103:BE103" si="104">COUNTIF($G103:$AC103,BA$1)</f>
        <v>0</v>
      </c>
      <c r="BB103" s="37">
        <f t="shared" si="104"/>
        <v>0</v>
      </c>
      <c r="BC103" s="37">
        <f t="shared" si="104"/>
        <v>0</v>
      </c>
      <c r="BD103" s="37">
        <f t="shared" si="104"/>
        <v>0</v>
      </c>
      <c r="BE103" s="37">
        <f t="shared" si="104"/>
        <v>20</v>
      </c>
    </row>
    <row r="104">
      <c r="A104" s="27">
        <v>95.0</v>
      </c>
      <c r="B104" s="25" t="s">
        <v>300</v>
      </c>
      <c r="C104" s="25" t="s">
        <v>300</v>
      </c>
      <c r="D104" s="26" t="s">
        <v>103</v>
      </c>
      <c r="E104" s="26" t="s">
        <v>301</v>
      </c>
      <c r="F104" s="27" t="s">
        <v>80</v>
      </c>
      <c r="G104" s="33" t="s">
        <v>9</v>
      </c>
      <c r="H104" s="33" t="s">
        <v>9</v>
      </c>
      <c r="I104" s="33" t="s">
        <v>9</v>
      </c>
      <c r="J104" s="29">
        <v>0.0</v>
      </c>
      <c r="K104" s="33" t="s">
        <v>9</v>
      </c>
      <c r="L104" s="33" t="s">
        <v>9</v>
      </c>
      <c r="M104" s="34" t="s">
        <v>9</v>
      </c>
      <c r="N104" s="34" t="s">
        <v>9</v>
      </c>
      <c r="O104" s="34" t="s">
        <v>9</v>
      </c>
      <c r="P104" s="34" t="s">
        <v>9</v>
      </c>
      <c r="Q104" s="29">
        <v>0.0</v>
      </c>
      <c r="R104" s="34" t="s">
        <v>9</v>
      </c>
      <c r="S104" s="34" t="s">
        <v>9</v>
      </c>
      <c r="T104" s="34" t="s">
        <v>9</v>
      </c>
      <c r="U104" s="34" t="s">
        <v>9</v>
      </c>
      <c r="V104" s="34" t="s">
        <v>9</v>
      </c>
      <c r="W104" s="34" t="s">
        <v>9</v>
      </c>
      <c r="X104" s="29">
        <v>0.0</v>
      </c>
      <c r="Y104" s="34" t="s">
        <v>9</v>
      </c>
      <c r="Z104" s="34" t="s">
        <v>9</v>
      </c>
      <c r="AA104" s="34" t="s">
        <v>9</v>
      </c>
      <c r="AB104" s="34" t="s">
        <v>9</v>
      </c>
      <c r="AC104" s="34" t="s">
        <v>9</v>
      </c>
      <c r="AD104" s="34" t="s">
        <v>9</v>
      </c>
      <c r="AE104" s="29">
        <v>0.0</v>
      </c>
      <c r="AF104" s="34" t="s">
        <v>9</v>
      </c>
      <c r="AG104" s="34" t="s">
        <v>9</v>
      </c>
      <c r="AH104" s="34" t="s">
        <v>9</v>
      </c>
      <c r="AI104" s="34" t="s">
        <v>9</v>
      </c>
      <c r="AJ104" s="34" t="s">
        <v>9</v>
      </c>
      <c r="AK104" s="29">
        <v>0.0</v>
      </c>
      <c r="AL104" s="34" t="s">
        <v>9</v>
      </c>
      <c r="AM104" s="34" t="s">
        <v>9</v>
      </c>
      <c r="AN104" s="34" t="s">
        <v>9</v>
      </c>
      <c r="AO104" s="34" t="s">
        <v>9</v>
      </c>
      <c r="AP104" s="34" t="s">
        <v>9</v>
      </c>
      <c r="AQ104" s="34" t="s">
        <v>9</v>
      </c>
      <c r="AR104" s="34" t="s">
        <v>9</v>
      </c>
      <c r="AS104" s="29">
        <v>0.0</v>
      </c>
      <c r="AT104" s="34" t="s">
        <v>9</v>
      </c>
      <c r="AU104" s="34" t="s">
        <v>9</v>
      </c>
      <c r="AV104" s="34" t="s">
        <v>9</v>
      </c>
      <c r="AW104" s="34" t="s">
        <v>9</v>
      </c>
      <c r="AX104" s="8"/>
      <c r="AY104" s="37">
        <f t="shared" si="4"/>
        <v>20</v>
      </c>
      <c r="AZ104" s="37">
        <f t="shared" si="5"/>
        <v>6</v>
      </c>
      <c r="BA104" s="37">
        <f t="shared" ref="BA104:BE104" si="105">COUNTIF($G104:$AC104,BA$1)</f>
        <v>0</v>
      </c>
      <c r="BB104" s="37">
        <f t="shared" si="105"/>
        <v>0</v>
      </c>
      <c r="BC104" s="37">
        <f t="shared" si="105"/>
        <v>0</v>
      </c>
      <c r="BD104" s="37">
        <f t="shared" si="105"/>
        <v>20</v>
      </c>
      <c r="BE104" s="37">
        <f t="shared" si="105"/>
        <v>0</v>
      </c>
    </row>
    <row r="105">
      <c r="A105" s="27">
        <v>96.0</v>
      </c>
      <c r="B105" s="25" t="s">
        <v>302</v>
      </c>
      <c r="C105" s="25" t="s">
        <v>302</v>
      </c>
      <c r="D105" s="26" t="s">
        <v>128</v>
      </c>
      <c r="E105" s="26" t="s">
        <v>303</v>
      </c>
      <c r="F105" s="27" t="s">
        <v>80</v>
      </c>
      <c r="G105" s="33" t="s">
        <v>9</v>
      </c>
      <c r="H105" s="29">
        <v>0.0</v>
      </c>
      <c r="I105" s="33" t="s">
        <v>9</v>
      </c>
      <c r="J105" s="33" t="s">
        <v>9</v>
      </c>
      <c r="K105" s="33" t="s">
        <v>9</v>
      </c>
      <c r="L105" s="33" t="s">
        <v>9</v>
      </c>
      <c r="M105" s="34" t="s">
        <v>9</v>
      </c>
      <c r="N105" s="34" t="s">
        <v>9</v>
      </c>
      <c r="O105" s="34" t="s">
        <v>9</v>
      </c>
      <c r="P105" s="29">
        <v>0.0</v>
      </c>
      <c r="Q105" s="34" t="s">
        <v>9</v>
      </c>
      <c r="R105" s="34" t="s">
        <v>9</v>
      </c>
      <c r="S105" s="34" t="s">
        <v>9</v>
      </c>
      <c r="T105" s="34" t="s">
        <v>9</v>
      </c>
      <c r="U105" s="34" t="s">
        <v>9</v>
      </c>
      <c r="V105" s="34" t="s">
        <v>9</v>
      </c>
      <c r="W105" s="29">
        <v>0.0</v>
      </c>
      <c r="X105" s="34" t="s">
        <v>9</v>
      </c>
      <c r="Y105" s="34" t="s">
        <v>9</v>
      </c>
      <c r="Z105" s="34" t="s">
        <v>9</v>
      </c>
      <c r="AA105" s="34" t="s">
        <v>9</v>
      </c>
      <c r="AB105" s="34" t="s">
        <v>9</v>
      </c>
      <c r="AC105" s="34" t="s">
        <v>9</v>
      </c>
      <c r="AD105" s="29">
        <v>0.0</v>
      </c>
      <c r="AE105" s="34" t="s">
        <v>9</v>
      </c>
      <c r="AF105" s="34" t="s">
        <v>9</v>
      </c>
      <c r="AG105" s="34" t="s">
        <v>9</v>
      </c>
      <c r="AH105" s="34" t="s">
        <v>9</v>
      </c>
      <c r="AI105" s="34" t="s">
        <v>9</v>
      </c>
      <c r="AJ105" s="34" t="s">
        <v>9</v>
      </c>
      <c r="AK105" s="34" t="s">
        <v>9</v>
      </c>
      <c r="AL105" s="29">
        <v>0.0</v>
      </c>
      <c r="AM105" s="34" t="s">
        <v>9</v>
      </c>
      <c r="AN105" s="34" t="s">
        <v>9</v>
      </c>
      <c r="AO105" s="34" t="s">
        <v>9</v>
      </c>
      <c r="AP105" s="34" t="s">
        <v>9</v>
      </c>
      <c r="AQ105" s="34" t="s">
        <v>9</v>
      </c>
      <c r="AR105" s="34" t="s">
        <v>9</v>
      </c>
      <c r="AS105" s="29">
        <v>0.0</v>
      </c>
      <c r="AT105" s="34" t="s">
        <v>9</v>
      </c>
      <c r="AU105" s="34" t="s">
        <v>9</v>
      </c>
      <c r="AV105" s="34" t="s">
        <v>9</v>
      </c>
      <c r="AW105" s="34" t="s">
        <v>9</v>
      </c>
      <c r="AX105" s="8"/>
      <c r="AY105" s="37">
        <f t="shared" si="4"/>
        <v>20</v>
      </c>
      <c r="AZ105" s="37">
        <f t="shared" si="5"/>
        <v>6</v>
      </c>
      <c r="BA105" s="37">
        <f t="shared" ref="BA105:BE105" si="106">COUNTIF($G105:$AC105,BA$1)</f>
        <v>0</v>
      </c>
      <c r="BB105" s="37">
        <f t="shared" si="106"/>
        <v>0</v>
      </c>
      <c r="BC105" s="37">
        <f t="shared" si="106"/>
        <v>0</v>
      </c>
      <c r="BD105" s="37">
        <f t="shared" si="106"/>
        <v>20</v>
      </c>
      <c r="BE105" s="37">
        <f t="shared" si="106"/>
        <v>0</v>
      </c>
    </row>
    <row r="106">
      <c r="A106" s="27">
        <v>97.0</v>
      </c>
      <c r="B106" s="25" t="s">
        <v>304</v>
      </c>
      <c r="C106" s="25" t="s">
        <v>304</v>
      </c>
      <c r="D106" s="26" t="s">
        <v>98</v>
      </c>
      <c r="E106" s="26" t="s">
        <v>305</v>
      </c>
      <c r="F106" s="27" t="s">
        <v>80</v>
      </c>
      <c r="G106" s="33" t="s">
        <v>9</v>
      </c>
      <c r="H106" s="33" t="s">
        <v>9</v>
      </c>
      <c r="I106" s="29">
        <v>0.0</v>
      </c>
      <c r="J106" s="33" t="s">
        <v>9</v>
      </c>
      <c r="K106" s="33" t="s">
        <v>9</v>
      </c>
      <c r="L106" s="33" t="s">
        <v>9</v>
      </c>
      <c r="M106" s="34" t="s">
        <v>9</v>
      </c>
      <c r="N106" s="34" t="s">
        <v>9</v>
      </c>
      <c r="O106" s="34" t="s">
        <v>9</v>
      </c>
      <c r="P106" s="34" t="s">
        <v>9</v>
      </c>
      <c r="Q106" s="29">
        <v>0.0</v>
      </c>
      <c r="R106" s="34" t="s">
        <v>9</v>
      </c>
      <c r="S106" s="34" t="s">
        <v>9</v>
      </c>
      <c r="T106" s="34" t="s">
        <v>9</v>
      </c>
      <c r="U106" s="34" t="s">
        <v>9</v>
      </c>
      <c r="V106" s="34" t="s">
        <v>9</v>
      </c>
      <c r="W106" s="34" t="s">
        <v>9</v>
      </c>
      <c r="X106" s="29">
        <v>0.0</v>
      </c>
      <c r="Y106" s="34" t="s">
        <v>9</v>
      </c>
      <c r="Z106" s="34" t="s">
        <v>9</v>
      </c>
      <c r="AA106" s="34" t="s">
        <v>9</v>
      </c>
      <c r="AB106" s="34" t="s">
        <v>9</v>
      </c>
      <c r="AC106" s="34" t="s">
        <v>9</v>
      </c>
      <c r="AD106" s="29">
        <v>0.0</v>
      </c>
      <c r="AE106" s="34" t="s">
        <v>9</v>
      </c>
      <c r="AF106" s="34" t="s">
        <v>9</v>
      </c>
      <c r="AG106" s="34" t="s">
        <v>9</v>
      </c>
      <c r="AH106" s="34" t="s">
        <v>9</v>
      </c>
      <c r="AI106" s="34" t="s">
        <v>9</v>
      </c>
      <c r="AJ106" s="34" t="s">
        <v>9</v>
      </c>
      <c r="AK106" s="29">
        <v>0.0</v>
      </c>
      <c r="AL106" s="34" t="s">
        <v>9</v>
      </c>
      <c r="AM106" s="34" t="s">
        <v>9</v>
      </c>
      <c r="AN106" s="34" t="s">
        <v>9</v>
      </c>
      <c r="AO106" s="34" t="s">
        <v>9</v>
      </c>
      <c r="AP106" s="34" t="s">
        <v>9</v>
      </c>
      <c r="AQ106" s="34" t="s">
        <v>9</v>
      </c>
      <c r="AR106" s="34" t="s">
        <v>9</v>
      </c>
      <c r="AS106" s="29">
        <v>0.0</v>
      </c>
      <c r="AT106" s="34" t="s">
        <v>9</v>
      </c>
      <c r="AU106" s="34" t="s">
        <v>9</v>
      </c>
      <c r="AV106" s="34" t="s">
        <v>9</v>
      </c>
      <c r="AW106" s="34" t="s">
        <v>9</v>
      </c>
      <c r="AX106" s="8"/>
      <c r="AY106" s="37">
        <f t="shared" si="4"/>
        <v>20</v>
      </c>
      <c r="AZ106" s="37">
        <f t="shared" si="5"/>
        <v>6</v>
      </c>
      <c r="BA106" s="37">
        <f t="shared" ref="BA106:BE106" si="107">COUNTIF($G106:$AC106,BA$1)</f>
        <v>0</v>
      </c>
      <c r="BB106" s="37">
        <f t="shared" si="107"/>
        <v>0</v>
      </c>
      <c r="BC106" s="37">
        <f t="shared" si="107"/>
        <v>0</v>
      </c>
      <c r="BD106" s="37">
        <f t="shared" si="107"/>
        <v>20</v>
      </c>
      <c r="BE106" s="37">
        <f t="shared" si="107"/>
        <v>0</v>
      </c>
    </row>
    <row r="107" ht="18.0" customHeight="1">
      <c r="A107" s="27">
        <v>100.0</v>
      </c>
      <c r="B107" s="25" t="s">
        <v>306</v>
      </c>
      <c r="C107" s="25" t="s">
        <v>306</v>
      </c>
      <c r="D107" s="26" t="s">
        <v>133</v>
      </c>
      <c r="E107" s="26" t="s">
        <v>307</v>
      </c>
      <c r="F107" s="27" t="s">
        <v>80</v>
      </c>
      <c r="G107" s="28" t="s">
        <v>6</v>
      </c>
      <c r="H107" s="29">
        <v>0.0</v>
      </c>
      <c r="I107" s="28" t="s">
        <v>6</v>
      </c>
      <c r="J107" s="28" t="s">
        <v>6</v>
      </c>
      <c r="K107" s="28" t="s">
        <v>6</v>
      </c>
      <c r="L107" s="28" t="s">
        <v>6</v>
      </c>
      <c r="M107" s="40" t="s">
        <v>6</v>
      </c>
      <c r="N107" s="40" t="s">
        <v>6</v>
      </c>
      <c r="O107" s="29">
        <v>0.0</v>
      </c>
      <c r="P107" s="40" t="s">
        <v>6</v>
      </c>
      <c r="Q107" s="40" t="s">
        <v>6</v>
      </c>
      <c r="R107" s="40" t="s">
        <v>6</v>
      </c>
      <c r="S107" s="40" t="s">
        <v>6</v>
      </c>
      <c r="T107" s="40" t="s">
        <v>6</v>
      </c>
      <c r="U107" s="40" t="s">
        <v>6</v>
      </c>
      <c r="V107" s="40" t="s">
        <v>6</v>
      </c>
      <c r="W107" s="29">
        <v>0.0</v>
      </c>
      <c r="X107" s="40" t="s">
        <v>6</v>
      </c>
      <c r="Y107" s="40" t="s">
        <v>6</v>
      </c>
      <c r="Z107" s="40" t="s">
        <v>6</v>
      </c>
      <c r="AA107" s="40" t="s">
        <v>6</v>
      </c>
      <c r="AB107" s="40" t="s">
        <v>6</v>
      </c>
      <c r="AC107" s="40" t="s">
        <v>6</v>
      </c>
      <c r="AD107" s="29">
        <v>0.0</v>
      </c>
      <c r="AE107" s="38" t="s">
        <v>10</v>
      </c>
      <c r="AF107" s="38" t="s">
        <v>10</v>
      </c>
      <c r="AG107" s="38" t="s">
        <v>10</v>
      </c>
      <c r="AH107" s="38" t="s">
        <v>10</v>
      </c>
      <c r="AI107" s="38" t="s">
        <v>10</v>
      </c>
      <c r="AJ107" s="38" t="s">
        <v>10</v>
      </c>
      <c r="AK107" s="29">
        <v>0.0</v>
      </c>
      <c r="AL107" s="38" t="s">
        <v>10</v>
      </c>
      <c r="AM107" s="38" t="s">
        <v>10</v>
      </c>
      <c r="AN107" s="38" t="s">
        <v>10</v>
      </c>
      <c r="AO107" s="38" t="s">
        <v>10</v>
      </c>
      <c r="AP107" s="38" t="s">
        <v>10</v>
      </c>
      <c r="AQ107" s="29">
        <v>0.0</v>
      </c>
      <c r="AR107" s="38" t="s">
        <v>10</v>
      </c>
      <c r="AS107" s="38" t="s">
        <v>10</v>
      </c>
      <c r="AT107" s="38" t="s">
        <v>10</v>
      </c>
      <c r="AU107" s="38" t="s">
        <v>10</v>
      </c>
      <c r="AV107" s="38" t="s">
        <v>10</v>
      </c>
      <c r="AW107" s="38" t="s">
        <v>10</v>
      </c>
      <c r="AX107" s="51"/>
      <c r="AY107" s="37">
        <f t="shared" si="4"/>
        <v>20</v>
      </c>
      <c r="AZ107" s="37">
        <f t="shared" si="5"/>
        <v>6</v>
      </c>
      <c r="BA107" s="37">
        <f t="shared" ref="BA107:BE107" si="108">COUNTIF($G107:$AC107,BA$1)</f>
        <v>20</v>
      </c>
      <c r="BB107" s="37">
        <f t="shared" si="108"/>
        <v>0</v>
      </c>
      <c r="BC107" s="37">
        <f t="shared" si="108"/>
        <v>0</v>
      </c>
      <c r="BD107" s="37">
        <f t="shared" si="108"/>
        <v>0</v>
      </c>
      <c r="BE107" s="37">
        <f t="shared" si="108"/>
        <v>0</v>
      </c>
    </row>
    <row r="108">
      <c r="A108" s="27">
        <v>101.0</v>
      </c>
      <c r="B108" s="25" t="s">
        <v>308</v>
      </c>
      <c r="C108" s="25" t="s">
        <v>308</v>
      </c>
      <c r="D108" s="26" t="s">
        <v>108</v>
      </c>
      <c r="E108" s="26" t="s">
        <v>309</v>
      </c>
      <c r="F108" s="27" t="s">
        <v>80</v>
      </c>
      <c r="G108" s="28" t="s">
        <v>6</v>
      </c>
      <c r="H108" s="28" t="s">
        <v>6</v>
      </c>
      <c r="I108" s="29">
        <v>0.0</v>
      </c>
      <c r="J108" s="28" t="s">
        <v>6</v>
      </c>
      <c r="K108" s="28" t="s">
        <v>6</v>
      </c>
      <c r="L108" s="28" t="s">
        <v>6</v>
      </c>
      <c r="M108" s="40" t="s">
        <v>6</v>
      </c>
      <c r="N108" s="40" t="s">
        <v>6</v>
      </c>
      <c r="O108" s="29">
        <v>0.0</v>
      </c>
      <c r="P108" s="40" t="s">
        <v>6</v>
      </c>
      <c r="Q108" s="40" t="s">
        <v>6</v>
      </c>
      <c r="R108" s="40" t="s">
        <v>6</v>
      </c>
      <c r="S108" s="40" t="s">
        <v>6</v>
      </c>
      <c r="T108" s="40" t="s">
        <v>6</v>
      </c>
      <c r="U108" s="40" t="s">
        <v>6</v>
      </c>
      <c r="V108" s="29">
        <v>0.0</v>
      </c>
      <c r="W108" s="40" t="s">
        <v>6</v>
      </c>
      <c r="X108" s="40" t="s">
        <v>6</v>
      </c>
      <c r="Y108" s="40" t="s">
        <v>6</v>
      </c>
      <c r="Z108" s="40" t="s">
        <v>6</v>
      </c>
      <c r="AA108" s="40" t="s">
        <v>6</v>
      </c>
      <c r="AB108" s="40" t="s">
        <v>6</v>
      </c>
      <c r="AC108" s="29">
        <v>0.0</v>
      </c>
      <c r="AD108" s="38" t="s">
        <v>10</v>
      </c>
      <c r="AE108" s="38" t="s">
        <v>10</v>
      </c>
      <c r="AF108" s="38" t="s">
        <v>10</v>
      </c>
      <c r="AG108" s="38" t="s">
        <v>10</v>
      </c>
      <c r="AH108" s="38" t="s">
        <v>10</v>
      </c>
      <c r="AI108" s="38" t="s">
        <v>10</v>
      </c>
      <c r="AJ108" s="29">
        <v>0.0</v>
      </c>
      <c r="AK108" s="34" t="s">
        <v>9</v>
      </c>
      <c r="AL108" s="34" t="s">
        <v>9</v>
      </c>
      <c r="AM108" s="34" t="s">
        <v>9</v>
      </c>
      <c r="AN108" s="34" t="s">
        <v>9</v>
      </c>
      <c r="AO108" s="34" t="s">
        <v>9</v>
      </c>
      <c r="AP108" s="34" t="s">
        <v>9</v>
      </c>
      <c r="AQ108" s="34" t="s">
        <v>9</v>
      </c>
      <c r="AR108" s="29">
        <v>0.0</v>
      </c>
      <c r="AS108" s="34" t="s">
        <v>9</v>
      </c>
      <c r="AT108" s="34" t="s">
        <v>9</v>
      </c>
      <c r="AU108" s="34" t="s">
        <v>9</v>
      </c>
      <c r="AV108" s="34" t="s">
        <v>9</v>
      </c>
      <c r="AW108" s="34" t="s">
        <v>9</v>
      </c>
      <c r="AX108" s="8"/>
      <c r="AY108" s="37">
        <f t="shared" si="4"/>
        <v>19</v>
      </c>
      <c r="AZ108" s="37">
        <f t="shared" si="5"/>
        <v>6</v>
      </c>
      <c r="BA108" s="37">
        <f t="shared" ref="BA108:BE108" si="109">COUNTIF($G108:$AC108,BA$1)</f>
        <v>19</v>
      </c>
      <c r="BB108" s="37">
        <f t="shared" si="109"/>
        <v>0</v>
      </c>
      <c r="BC108" s="37">
        <f t="shared" si="109"/>
        <v>0</v>
      </c>
      <c r="BD108" s="37">
        <f t="shared" si="109"/>
        <v>0</v>
      </c>
      <c r="BE108" s="37">
        <f t="shared" si="109"/>
        <v>0</v>
      </c>
    </row>
    <row r="109">
      <c r="A109" s="27">
        <v>103.0</v>
      </c>
      <c r="B109" s="25" t="s">
        <v>310</v>
      </c>
      <c r="C109" s="25" t="s">
        <v>310</v>
      </c>
      <c r="D109" s="26" t="s">
        <v>86</v>
      </c>
      <c r="E109" s="26" t="s">
        <v>311</v>
      </c>
      <c r="F109" s="27" t="s">
        <v>80</v>
      </c>
      <c r="G109" s="38" t="s">
        <v>10</v>
      </c>
      <c r="H109" s="38" t="s">
        <v>10</v>
      </c>
      <c r="I109" s="29">
        <v>0.0</v>
      </c>
      <c r="J109" s="38" t="s">
        <v>10</v>
      </c>
      <c r="K109" s="38" t="s">
        <v>10</v>
      </c>
      <c r="L109" s="38" t="s">
        <v>10</v>
      </c>
      <c r="M109" s="38" t="s">
        <v>10</v>
      </c>
      <c r="N109" s="38" t="s">
        <v>10</v>
      </c>
      <c r="O109" s="38" t="s">
        <v>10</v>
      </c>
      <c r="P109" s="29">
        <v>0.0</v>
      </c>
      <c r="Q109" s="38" t="s">
        <v>10</v>
      </c>
      <c r="R109" s="38" t="s">
        <v>10</v>
      </c>
      <c r="S109" s="38" t="s">
        <v>10</v>
      </c>
      <c r="T109" s="38" t="s">
        <v>10</v>
      </c>
      <c r="U109" s="38" t="s">
        <v>10</v>
      </c>
      <c r="V109" s="38" t="s">
        <v>10</v>
      </c>
      <c r="W109" s="29">
        <v>0.0</v>
      </c>
      <c r="X109" s="38" t="s">
        <v>10</v>
      </c>
      <c r="Y109" s="38" t="s">
        <v>10</v>
      </c>
      <c r="Z109" s="38" t="s">
        <v>10</v>
      </c>
      <c r="AA109" s="38" t="s">
        <v>10</v>
      </c>
      <c r="AB109" s="38" t="s">
        <v>10</v>
      </c>
      <c r="AC109" s="29">
        <v>0.0</v>
      </c>
      <c r="AD109" s="40" t="s">
        <v>6</v>
      </c>
      <c r="AE109" s="40" t="s">
        <v>6</v>
      </c>
      <c r="AF109" s="40" t="s">
        <v>6</v>
      </c>
      <c r="AG109" s="40" t="s">
        <v>6</v>
      </c>
      <c r="AH109" s="40" t="s">
        <v>6</v>
      </c>
      <c r="AI109" s="40" t="s">
        <v>6</v>
      </c>
      <c r="AJ109" s="40" t="s">
        <v>6</v>
      </c>
      <c r="AK109" s="29">
        <v>0.0</v>
      </c>
      <c r="AL109" s="40" t="s">
        <v>6</v>
      </c>
      <c r="AM109" s="40" t="s">
        <v>6</v>
      </c>
      <c r="AN109" s="40" t="s">
        <v>6</v>
      </c>
      <c r="AO109" s="40" t="s">
        <v>6</v>
      </c>
      <c r="AP109" s="40" t="s">
        <v>6</v>
      </c>
      <c r="AQ109" s="40" t="s">
        <v>6</v>
      </c>
      <c r="AR109" s="29">
        <v>0.0</v>
      </c>
      <c r="AS109" s="40" t="s">
        <v>6</v>
      </c>
      <c r="AT109" s="40" t="s">
        <v>6</v>
      </c>
      <c r="AU109" s="40" t="s">
        <v>6</v>
      </c>
      <c r="AV109" s="40" t="s">
        <v>6</v>
      </c>
      <c r="AW109" s="40" t="s">
        <v>6</v>
      </c>
      <c r="AX109" s="8"/>
      <c r="AY109" s="37">
        <f t="shared" si="4"/>
        <v>19</v>
      </c>
      <c r="AZ109" s="37">
        <f t="shared" si="5"/>
        <v>6</v>
      </c>
      <c r="BA109" s="37">
        <f t="shared" ref="BA109:BE109" si="110">COUNTIF($G109:$AC109,BA$1)</f>
        <v>0</v>
      </c>
      <c r="BB109" s="37">
        <f t="shared" si="110"/>
        <v>0</v>
      </c>
      <c r="BC109" s="37">
        <f t="shared" si="110"/>
        <v>0</v>
      </c>
      <c r="BD109" s="37">
        <f t="shared" si="110"/>
        <v>0</v>
      </c>
      <c r="BE109" s="37">
        <f t="shared" si="110"/>
        <v>19</v>
      </c>
    </row>
    <row r="110">
      <c r="A110" s="72"/>
      <c r="B110" s="83"/>
      <c r="C110" s="83"/>
      <c r="D110" s="84"/>
      <c r="E110" s="84"/>
      <c r="F110" s="72"/>
      <c r="G110" s="85"/>
      <c r="H110" s="85"/>
      <c r="I110" s="85"/>
      <c r="J110" s="85"/>
      <c r="K110" s="85"/>
      <c r="L110" s="85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3"/>
      <c r="AE110" s="133"/>
      <c r="AF110" s="133"/>
      <c r="AG110" s="133"/>
      <c r="AH110" s="133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133"/>
      <c r="AY110" s="37">
        <f t="shared" si="4"/>
        <v>0</v>
      </c>
      <c r="AZ110" s="37">
        <f t="shared" si="5"/>
        <v>0</v>
      </c>
      <c r="BA110" s="37">
        <f t="shared" ref="BA110:BE110" si="111">COUNTIF($G110:$AC110,BA$1)</f>
        <v>0</v>
      </c>
      <c r="BB110" s="37">
        <f t="shared" si="111"/>
        <v>0</v>
      </c>
      <c r="BC110" s="37">
        <f t="shared" si="111"/>
        <v>0</v>
      </c>
      <c r="BD110" s="37">
        <f t="shared" si="111"/>
        <v>0</v>
      </c>
      <c r="BE110" s="37">
        <f t="shared" si="111"/>
        <v>0</v>
      </c>
    </row>
    <row r="111">
      <c r="A111" s="27">
        <v>104.0</v>
      </c>
      <c r="B111" s="135" t="s">
        <v>135</v>
      </c>
      <c r="C111" s="135" t="s">
        <v>135</v>
      </c>
      <c r="D111" s="87" t="s">
        <v>136</v>
      </c>
      <c r="E111" s="87" t="s">
        <v>312</v>
      </c>
      <c r="F111" s="88" t="s">
        <v>137</v>
      </c>
      <c r="G111" s="34" t="s">
        <v>9</v>
      </c>
      <c r="H111" s="29">
        <v>0.0</v>
      </c>
      <c r="I111" s="34" t="s">
        <v>9</v>
      </c>
      <c r="J111" s="34" t="s">
        <v>9</v>
      </c>
      <c r="K111" s="34" t="s">
        <v>9</v>
      </c>
      <c r="L111" s="34" t="s">
        <v>9</v>
      </c>
      <c r="M111" s="34" t="s">
        <v>9</v>
      </c>
      <c r="N111" s="34" t="s">
        <v>9</v>
      </c>
      <c r="O111" s="34" t="s">
        <v>9</v>
      </c>
      <c r="P111" s="29">
        <v>0.0</v>
      </c>
      <c r="Q111" s="34" t="s">
        <v>9</v>
      </c>
      <c r="R111" s="34" t="s">
        <v>9</v>
      </c>
      <c r="S111" s="34" t="s">
        <v>9</v>
      </c>
      <c r="T111" s="34" t="s">
        <v>9</v>
      </c>
      <c r="U111" s="34" t="s">
        <v>9</v>
      </c>
      <c r="V111" s="34" t="s">
        <v>9</v>
      </c>
      <c r="W111" s="34" t="s">
        <v>9</v>
      </c>
      <c r="X111" s="29">
        <v>0.0</v>
      </c>
      <c r="Y111" s="34" t="s">
        <v>9</v>
      </c>
      <c r="Z111" s="34" t="s">
        <v>9</v>
      </c>
      <c r="AA111" s="34" t="s">
        <v>9</v>
      </c>
      <c r="AB111" s="34" t="s">
        <v>9</v>
      </c>
      <c r="AC111" s="29">
        <v>0.0</v>
      </c>
      <c r="AD111" s="40" t="s">
        <v>6</v>
      </c>
      <c r="AE111" s="40" t="s">
        <v>6</v>
      </c>
      <c r="AF111" s="40" t="s">
        <v>6</v>
      </c>
      <c r="AG111" s="40" t="s">
        <v>6</v>
      </c>
      <c r="AH111" s="40" t="s">
        <v>6</v>
      </c>
      <c r="AI111" s="40" t="s">
        <v>6</v>
      </c>
      <c r="AJ111" s="29">
        <v>0.0</v>
      </c>
      <c r="AK111" s="40" t="s">
        <v>6</v>
      </c>
      <c r="AL111" s="40" t="s">
        <v>6</v>
      </c>
      <c r="AM111" s="40" t="s">
        <v>6</v>
      </c>
      <c r="AN111" s="40" t="s">
        <v>6</v>
      </c>
      <c r="AO111" s="40" t="s">
        <v>6</v>
      </c>
      <c r="AP111" s="40" t="s">
        <v>6</v>
      </c>
      <c r="AQ111" s="40" t="s">
        <v>6</v>
      </c>
      <c r="AR111" s="29">
        <v>0.0</v>
      </c>
      <c r="AS111" s="40" t="s">
        <v>6</v>
      </c>
      <c r="AT111" s="40" t="s">
        <v>6</v>
      </c>
      <c r="AU111" s="40" t="s">
        <v>6</v>
      </c>
      <c r="AV111" s="40" t="s">
        <v>6</v>
      </c>
      <c r="AW111" s="40" t="s">
        <v>6</v>
      </c>
      <c r="AX111" s="70"/>
      <c r="AY111" s="37">
        <f t="shared" si="4"/>
        <v>19</v>
      </c>
      <c r="AZ111" s="37">
        <f t="shared" si="5"/>
        <v>6</v>
      </c>
      <c r="BA111" s="37">
        <f t="shared" ref="BA111:BE111" si="112">COUNTIF($G111:$AC111,BA$1)</f>
        <v>0</v>
      </c>
      <c r="BB111" s="37">
        <f t="shared" si="112"/>
        <v>0</v>
      </c>
      <c r="BC111" s="37">
        <f t="shared" si="112"/>
        <v>0</v>
      </c>
      <c r="BD111" s="37">
        <f t="shared" si="112"/>
        <v>19</v>
      </c>
      <c r="BE111" s="37">
        <f t="shared" si="112"/>
        <v>0</v>
      </c>
    </row>
    <row r="112">
      <c r="A112" s="27">
        <v>105.0</v>
      </c>
      <c r="B112" s="135" t="s">
        <v>138</v>
      </c>
      <c r="C112" s="135" t="s">
        <v>138</v>
      </c>
      <c r="D112" s="87" t="s">
        <v>139</v>
      </c>
      <c r="E112" s="87" t="s">
        <v>313</v>
      </c>
      <c r="F112" s="88" t="s">
        <v>137</v>
      </c>
      <c r="G112" s="40" t="s">
        <v>6</v>
      </c>
      <c r="H112" s="29">
        <v>0.0</v>
      </c>
      <c r="I112" s="40" t="s">
        <v>6</v>
      </c>
      <c r="J112" s="40" t="s">
        <v>6</v>
      </c>
      <c r="K112" s="40" t="s">
        <v>6</v>
      </c>
      <c r="L112" s="40" t="s">
        <v>6</v>
      </c>
      <c r="M112" s="40" t="s">
        <v>6</v>
      </c>
      <c r="N112" s="40" t="s">
        <v>6</v>
      </c>
      <c r="O112" s="40" t="s">
        <v>6</v>
      </c>
      <c r="P112" s="29">
        <v>0.0</v>
      </c>
      <c r="Q112" s="40" t="s">
        <v>6</v>
      </c>
      <c r="R112" s="40" t="s">
        <v>6</v>
      </c>
      <c r="S112" s="40" t="s">
        <v>6</v>
      </c>
      <c r="T112" s="40" t="s">
        <v>6</v>
      </c>
      <c r="U112" s="40" t="s">
        <v>6</v>
      </c>
      <c r="V112" s="40" t="s">
        <v>6</v>
      </c>
      <c r="W112" s="29">
        <v>0.0</v>
      </c>
      <c r="X112" s="40" t="s">
        <v>6</v>
      </c>
      <c r="Y112" s="40" t="s">
        <v>6</v>
      </c>
      <c r="Z112" s="40" t="s">
        <v>6</v>
      </c>
      <c r="AA112" s="40" t="s">
        <v>6</v>
      </c>
      <c r="AB112" s="40" t="s">
        <v>6</v>
      </c>
      <c r="AC112" s="29">
        <v>0.0</v>
      </c>
      <c r="AD112" s="38" t="s">
        <v>10</v>
      </c>
      <c r="AE112" s="38" t="s">
        <v>10</v>
      </c>
      <c r="AF112" s="38" t="s">
        <v>10</v>
      </c>
      <c r="AG112" s="38" t="s">
        <v>10</v>
      </c>
      <c r="AH112" s="38" t="s">
        <v>10</v>
      </c>
      <c r="AI112" s="38" t="s">
        <v>10</v>
      </c>
      <c r="AJ112" s="38" t="s">
        <v>10</v>
      </c>
      <c r="AK112" s="29">
        <v>0.0</v>
      </c>
      <c r="AL112" s="38" t="s">
        <v>10</v>
      </c>
      <c r="AM112" s="38" t="s">
        <v>10</v>
      </c>
      <c r="AN112" s="38" t="s">
        <v>10</v>
      </c>
      <c r="AO112" s="38" t="s">
        <v>10</v>
      </c>
      <c r="AP112" s="38" t="s">
        <v>10</v>
      </c>
      <c r="AQ112" s="29">
        <v>0.0</v>
      </c>
      <c r="AR112" s="34" t="s">
        <v>9</v>
      </c>
      <c r="AS112" s="34" t="s">
        <v>9</v>
      </c>
      <c r="AT112" s="34" t="s">
        <v>9</v>
      </c>
      <c r="AU112" s="34" t="s">
        <v>9</v>
      </c>
      <c r="AV112" s="34" t="s">
        <v>9</v>
      </c>
      <c r="AW112" s="34" t="s">
        <v>9</v>
      </c>
      <c r="AX112" s="8"/>
      <c r="AY112" s="37">
        <f t="shared" si="4"/>
        <v>19</v>
      </c>
      <c r="AZ112" s="37">
        <f t="shared" si="5"/>
        <v>6</v>
      </c>
      <c r="BA112" s="37">
        <f t="shared" ref="BA112:BE112" si="113">COUNTIF($G112:$AC112,BA$1)</f>
        <v>19</v>
      </c>
      <c r="BB112" s="37">
        <f t="shared" si="113"/>
        <v>0</v>
      </c>
      <c r="BC112" s="37">
        <f t="shared" si="113"/>
        <v>0</v>
      </c>
      <c r="BD112" s="37">
        <f t="shared" si="113"/>
        <v>0</v>
      </c>
      <c r="BE112" s="37">
        <f t="shared" si="113"/>
        <v>0</v>
      </c>
    </row>
    <row r="113">
      <c r="A113" s="27">
        <v>106.0</v>
      </c>
      <c r="B113" s="135" t="s">
        <v>140</v>
      </c>
      <c r="C113" s="135" t="s">
        <v>140</v>
      </c>
      <c r="D113" s="87" t="s">
        <v>141</v>
      </c>
      <c r="E113" s="87" t="s">
        <v>314</v>
      </c>
      <c r="F113" s="88" t="s">
        <v>137</v>
      </c>
      <c r="G113" s="34" t="s">
        <v>9</v>
      </c>
      <c r="H113" s="34" t="s">
        <v>9</v>
      </c>
      <c r="I113" s="29">
        <v>0.0</v>
      </c>
      <c r="J113" s="34" t="s">
        <v>9</v>
      </c>
      <c r="K113" s="34" t="s">
        <v>9</v>
      </c>
      <c r="L113" s="34" t="s">
        <v>9</v>
      </c>
      <c r="M113" s="34" t="s">
        <v>9</v>
      </c>
      <c r="N113" s="34" t="s">
        <v>9</v>
      </c>
      <c r="O113" s="34" t="s">
        <v>9</v>
      </c>
      <c r="P113" s="34" t="s">
        <v>9</v>
      </c>
      <c r="Q113" s="29">
        <v>0.0</v>
      </c>
      <c r="R113" s="34" t="s">
        <v>9</v>
      </c>
      <c r="S113" s="34" t="s">
        <v>9</v>
      </c>
      <c r="T113" s="34" t="s">
        <v>9</v>
      </c>
      <c r="U113" s="34" t="s">
        <v>9</v>
      </c>
      <c r="V113" s="34" t="s">
        <v>9</v>
      </c>
      <c r="W113" s="29">
        <v>0.0</v>
      </c>
      <c r="X113" s="34" t="s">
        <v>9</v>
      </c>
      <c r="Y113" s="34" t="s">
        <v>9</v>
      </c>
      <c r="Z113" s="34" t="s">
        <v>9</v>
      </c>
      <c r="AA113" s="34" t="s">
        <v>9</v>
      </c>
      <c r="AB113" s="34" t="s">
        <v>9</v>
      </c>
      <c r="AC113" s="34" t="s">
        <v>9</v>
      </c>
      <c r="AD113" s="34" t="s">
        <v>9</v>
      </c>
      <c r="AE113" s="29">
        <v>0.0</v>
      </c>
      <c r="AF113" s="34" t="s">
        <v>9</v>
      </c>
      <c r="AG113" s="34" t="s">
        <v>9</v>
      </c>
      <c r="AH113" s="34" t="s">
        <v>9</v>
      </c>
      <c r="AI113" s="34" t="s">
        <v>9</v>
      </c>
      <c r="AJ113" s="29">
        <v>0.0</v>
      </c>
      <c r="AK113" s="34" t="s">
        <v>9</v>
      </c>
      <c r="AL113" s="34" t="s">
        <v>9</v>
      </c>
      <c r="AM113" s="34" t="s">
        <v>9</v>
      </c>
      <c r="AN113" s="34" t="s">
        <v>9</v>
      </c>
      <c r="AO113" s="34" t="s">
        <v>9</v>
      </c>
      <c r="AP113" s="34" t="s">
        <v>9</v>
      </c>
      <c r="AQ113" s="29">
        <v>0.0</v>
      </c>
      <c r="AR113" s="38" t="s">
        <v>10</v>
      </c>
      <c r="AS113" s="38" t="s">
        <v>10</v>
      </c>
      <c r="AT113" s="38" t="s">
        <v>10</v>
      </c>
      <c r="AU113" s="38" t="s">
        <v>10</v>
      </c>
      <c r="AV113" s="38" t="s">
        <v>10</v>
      </c>
      <c r="AW113" s="38" t="s">
        <v>10</v>
      </c>
      <c r="AX113" s="8"/>
      <c r="AY113" s="37">
        <f t="shared" si="4"/>
        <v>20</v>
      </c>
      <c r="AZ113" s="37">
        <f t="shared" si="5"/>
        <v>6</v>
      </c>
      <c r="BA113" s="37">
        <f t="shared" ref="BA113:BE113" si="114">COUNTIF($G113:$AC113,BA$1)</f>
        <v>0</v>
      </c>
      <c r="BB113" s="37">
        <f t="shared" si="114"/>
        <v>0</v>
      </c>
      <c r="BC113" s="37">
        <f t="shared" si="114"/>
        <v>0</v>
      </c>
      <c r="BD113" s="37">
        <f t="shared" si="114"/>
        <v>20</v>
      </c>
      <c r="BE113" s="37">
        <f t="shared" si="114"/>
        <v>0</v>
      </c>
    </row>
    <row r="114">
      <c r="A114" s="27">
        <v>107.0</v>
      </c>
      <c r="B114" s="135" t="s">
        <v>142</v>
      </c>
      <c r="C114" s="135" t="s">
        <v>142</v>
      </c>
      <c r="D114" s="87" t="s">
        <v>145</v>
      </c>
      <c r="E114" s="87" t="s">
        <v>315</v>
      </c>
      <c r="F114" s="88" t="s">
        <v>137</v>
      </c>
      <c r="G114" s="38" t="s">
        <v>10</v>
      </c>
      <c r="H114" s="38" t="s">
        <v>10</v>
      </c>
      <c r="I114" s="29">
        <v>0.0</v>
      </c>
      <c r="J114" s="38" t="s">
        <v>10</v>
      </c>
      <c r="K114" s="38" t="s">
        <v>10</v>
      </c>
      <c r="L114" s="38" t="s">
        <v>10</v>
      </c>
      <c r="M114" s="38" t="s">
        <v>10</v>
      </c>
      <c r="N114" s="38" t="s">
        <v>10</v>
      </c>
      <c r="O114" s="29">
        <v>0.0</v>
      </c>
      <c r="P114" s="38" t="s">
        <v>10</v>
      </c>
      <c r="Q114" s="38" t="s">
        <v>10</v>
      </c>
      <c r="R114" s="38" t="s">
        <v>10</v>
      </c>
      <c r="S114" s="38" t="s">
        <v>10</v>
      </c>
      <c r="T114" s="38" t="s">
        <v>10</v>
      </c>
      <c r="U114" s="38" t="s">
        <v>10</v>
      </c>
      <c r="V114" s="29">
        <v>0.0</v>
      </c>
      <c r="W114" s="38" t="s">
        <v>10</v>
      </c>
      <c r="X114" s="38" t="s">
        <v>10</v>
      </c>
      <c r="Y114" s="38" t="s">
        <v>10</v>
      </c>
      <c r="Z114" s="38" t="s">
        <v>10</v>
      </c>
      <c r="AA114" s="38" t="s">
        <v>10</v>
      </c>
      <c r="AB114" s="38" t="s">
        <v>10</v>
      </c>
      <c r="AC114" s="38" t="s">
        <v>10</v>
      </c>
      <c r="AD114" s="29">
        <v>0.0</v>
      </c>
      <c r="AE114" s="34" t="s">
        <v>9</v>
      </c>
      <c r="AF114" s="34" t="s">
        <v>9</v>
      </c>
      <c r="AG114" s="34" t="s">
        <v>9</v>
      </c>
      <c r="AH114" s="34" t="s">
        <v>9</v>
      </c>
      <c r="AI114" s="34" t="s">
        <v>9</v>
      </c>
      <c r="AJ114" s="29">
        <v>0.0</v>
      </c>
      <c r="AK114" s="34" t="s">
        <v>9</v>
      </c>
      <c r="AL114" s="34" t="s">
        <v>9</v>
      </c>
      <c r="AM114" s="34" t="s">
        <v>9</v>
      </c>
      <c r="AN114" s="34" t="s">
        <v>9</v>
      </c>
      <c r="AO114" s="34" t="s">
        <v>9</v>
      </c>
      <c r="AP114" s="34" t="s">
        <v>9</v>
      </c>
      <c r="AQ114" s="34" t="s">
        <v>9</v>
      </c>
      <c r="AR114" s="29">
        <v>0.0</v>
      </c>
      <c r="AS114" s="34" t="s">
        <v>9</v>
      </c>
      <c r="AT114" s="34" t="s">
        <v>9</v>
      </c>
      <c r="AU114" s="34" t="s">
        <v>9</v>
      </c>
      <c r="AV114" s="34" t="s">
        <v>9</v>
      </c>
      <c r="AW114" s="34" t="s">
        <v>9</v>
      </c>
      <c r="AX114" s="8"/>
      <c r="AY114" s="37">
        <f t="shared" si="4"/>
        <v>20</v>
      </c>
      <c r="AZ114" s="37">
        <f t="shared" si="5"/>
        <v>6</v>
      </c>
      <c r="BA114" s="37">
        <f t="shared" ref="BA114:BE114" si="115">COUNTIF($G114:$AC114,BA$1)</f>
        <v>0</v>
      </c>
      <c r="BB114" s="37">
        <f t="shared" si="115"/>
        <v>0</v>
      </c>
      <c r="BC114" s="37">
        <f t="shared" si="115"/>
        <v>0</v>
      </c>
      <c r="BD114" s="37">
        <f t="shared" si="115"/>
        <v>0</v>
      </c>
      <c r="BE114" s="37">
        <f t="shared" si="115"/>
        <v>20</v>
      </c>
    </row>
    <row r="115">
      <c r="A115" s="27">
        <v>108.0</v>
      </c>
      <c r="B115" s="135" t="s">
        <v>144</v>
      </c>
      <c r="C115" s="135" t="s">
        <v>144</v>
      </c>
      <c r="D115" s="87" t="s">
        <v>143</v>
      </c>
      <c r="E115" s="138" t="s">
        <v>316</v>
      </c>
      <c r="F115" s="88" t="s">
        <v>137</v>
      </c>
      <c r="G115" s="40" t="s">
        <v>6</v>
      </c>
      <c r="H115" s="40" t="s">
        <v>6</v>
      </c>
      <c r="I115" s="29">
        <v>0.0</v>
      </c>
      <c r="J115" s="40" t="s">
        <v>6</v>
      </c>
      <c r="K115" s="40" t="s">
        <v>6</v>
      </c>
      <c r="L115" s="40" t="s">
        <v>6</v>
      </c>
      <c r="M115" s="40" t="s">
        <v>6</v>
      </c>
      <c r="N115" s="40" t="s">
        <v>6</v>
      </c>
      <c r="O115" s="29">
        <v>0.0</v>
      </c>
      <c r="P115" s="40" t="s">
        <v>6</v>
      </c>
      <c r="Q115" s="40" t="s">
        <v>6</v>
      </c>
      <c r="R115" s="40" t="s">
        <v>6</v>
      </c>
      <c r="S115" s="40" t="s">
        <v>6</v>
      </c>
      <c r="T115" s="40" t="s">
        <v>6</v>
      </c>
      <c r="U115" s="40" t="s">
        <v>6</v>
      </c>
      <c r="V115" s="29">
        <v>0.0</v>
      </c>
      <c r="W115" s="40" t="s">
        <v>6</v>
      </c>
      <c r="X115" s="40" t="s">
        <v>6</v>
      </c>
      <c r="Y115" s="40" t="s">
        <v>6</v>
      </c>
      <c r="Z115" s="40" t="s">
        <v>6</v>
      </c>
      <c r="AA115" s="40" t="s">
        <v>6</v>
      </c>
      <c r="AB115" s="40" t="s">
        <v>6</v>
      </c>
      <c r="AC115" s="40" t="s">
        <v>6</v>
      </c>
      <c r="AD115" s="29">
        <v>0.0</v>
      </c>
      <c r="AE115" s="40" t="s">
        <v>6</v>
      </c>
      <c r="AF115" s="40" t="s">
        <v>6</v>
      </c>
      <c r="AG115" s="40" t="s">
        <v>6</v>
      </c>
      <c r="AH115" s="40" t="s">
        <v>6</v>
      </c>
      <c r="AI115" s="40" t="s">
        <v>6</v>
      </c>
      <c r="AJ115" s="40" t="s">
        <v>6</v>
      </c>
      <c r="AK115" s="29">
        <v>0.0</v>
      </c>
      <c r="AL115" s="40" t="s">
        <v>6</v>
      </c>
      <c r="AM115" s="40" t="s">
        <v>6</v>
      </c>
      <c r="AN115" s="40" t="s">
        <v>6</v>
      </c>
      <c r="AO115" s="40" t="s">
        <v>6</v>
      </c>
      <c r="AP115" s="40" t="s">
        <v>6</v>
      </c>
      <c r="AQ115" s="40" t="s">
        <v>6</v>
      </c>
      <c r="AR115" s="29">
        <v>0.0</v>
      </c>
      <c r="AS115" s="40" t="s">
        <v>6</v>
      </c>
      <c r="AT115" s="40" t="s">
        <v>6</v>
      </c>
      <c r="AU115" s="40" t="s">
        <v>6</v>
      </c>
      <c r="AV115" s="40" t="s">
        <v>6</v>
      </c>
      <c r="AW115" s="40" t="s">
        <v>6</v>
      </c>
      <c r="AX115" s="8"/>
      <c r="AY115" s="37">
        <f t="shared" si="4"/>
        <v>20</v>
      </c>
      <c r="AZ115" s="37">
        <f t="shared" si="5"/>
        <v>6</v>
      </c>
      <c r="BA115" s="37">
        <f t="shared" ref="BA115:BE115" si="116">COUNTIF($G115:$AC115,BA$1)</f>
        <v>20</v>
      </c>
      <c r="BB115" s="37">
        <f t="shared" si="116"/>
        <v>0</v>
      </c>
      <c r="BC115" s="37">
        <f t="shared" si="116"/>
        <v>0</v>
      </c>
      <c r="BD115" s="37">
        <f t="shared" si="116"/>
        <v>0</v>
      </c>
      <c r="BE115" s="37">
        <f t="shared" si="116"/>
        <v>0</v>
      </c>
    </row>
    <row r="116">
      <c r="A116" s="27">
        <v>109.0</v>
      </c>
      <c r="B116" s="86" t="s">
        <v>146</v>
      </c>
      <c r="C116" s="86" t="s">
        <v>146</v>
      </c>
      <c r="D116" s="91" t="s">
        <v>150</v>
      </c>
      <c r="E116" s="91" t="s">
        <v>317</v>
      </c>
      <c r="F116" s="92" t="s">
        <v>148</v>
      </c>
      <c r="G116" s="38" t="s">
        <v>10</v>
      </c>
      <c r="H116" s="38" t="s">
        <v>10</v>
      </c>
      <c r="I116" s="29">
        <v>0.0</v>
      </c>
      <c r="J116" s="38" t="s">
        <v>10</v>
      </c>
      <c r="K116" s="38" t="s">
        <v>10</v>
      </c>
      <c r="L116" s="38" t="s">
        <v>10</v>
      </c>
      <c r="M116" s="38" t="s">
        <v>10</v>
      </c>
      <c r="N116" s="38" t="s">
        <v>10</v>
      </c>
      <c r="O116" s="38" t="s">
        <v>10</v>
      </c>
      <c r="P116" s="29">
        <v>0.0</v>
      </c>
      <c r="Q116" s="38" t="s">
        <v>10</v>
      </c>
      <c r="R116" s="38" t="s">
        <v>10</v>
      </c>
      <c r="S116" s="38" t="s">
        <v>10</v>
      </c>
      <c r="T116" s="38" t="s">
        <v>10</v>
      </c>
      <c r="U116" s="38" t="s">
        <v>10</v>
      </c>
      <c r="V116" s="38" t="s">
        <v>10</v>
      </c>
      <c r="W116" s="29">
        <v>0.0</v>
      </c>
      <c r="X116" s="38" t="s">
        <v>10</v>
      </c>
      <c r="Y116" s="38" t="s">
        <v>10</v>
      </c>
      <c r="Z116" s="38" t="s">
        <v>10</v>
      </c>
      <c r="AA116" s="38" t="s">
        <v>10</v>
      </c>
      <c r="AB116" s="38" t="s">
        <v>10</v>
      </c>
      <c r="AC116" s="38" t="s">
        <v>10</v>
      </c>
      <c r="AD116" s="29">
        <v>0.0</v>
      </c>
      <c r="AE116" s="38" t="s">
        <v>10</v>
      </c>
      <c r="AF116" s="38" t="s">
        <v>10</v>
      </c>
      <c r="AG116" s="38" t="s">
        <v>10</v>
      </c>
      <c r="AH116" s="38" t="s">
        <v>10</v>
      </c>
      <c r="AI116" s="38" t="s">
        <v>10</v>
      </c>
      <c r="AJ116" s="29">
        <v>0.0</v>
      </c>
      <c r="AK116" s="38" t="s">
        <v>10</v>
      </c>
      <c r="AL116" s="38" t="s">
        <v>10</v>
      </c>
      <c r="AM116" s="38" t="s">
        <v>10</v>
      </c>
      <c r="AN116" s="38" t="s">
        <v>10</v>
      </c>
      <c r="AO116" s="38" t="s">
        <v>10</v>
      </c>
      <c r="AP116" s="38" t="s">
        <v>10</v>
      </c>
      <c r="AQ116" s="38" t="s">
        <v>10</v>
      </c>
      <c r="AR116" s="29">
        <v>0.0</v>
      </c>
      <c r="AS116" s="38" t="s">
        <v>10</v>
      </c>
      <c r="AT116" s="38" t="s">
        <v>10</v>
      </c>
      <c r="AU116" s="38" t="s">
        <v>10</v>
      </c>
      <c r="AV116" s="38" t="s">
        <v>10</v>
      </c>
      <c r="AW116" s="38" t="s">
        <v>10</v>
      </c>
      <c r="AX116" s="8"/>
      <c r="AY116" s="37">
        <f t="shared" si="4"/>
        <v>20</v>
      </c>
      <c r="AZ116" s="37">
        <f t="shared" si="5"/>
        <v>6</v>
      </c>
      <c r="BA116" s="37">
        <f t="shared" ref="BA116:BE116" si="117">COUNTIF($G116:$AC116,BA$1)</f>
        <v>0</v>
      </c>
      <c r="BB116" s="37">
        <f t="shared" si="117"/>
        <v>0</v>
      </c>
      <c r="BC116" s="37">
        <f t="shared" si="117"/>
        <v>0</v>
      </c>
      <c r="BD116" s="37">
        <f t="shared" si="117"/>
        <v>0</v>
      </c>
      <c r="BE116" s="37">
        <f t="shared" si="117"/>
        <v>20</v>
      </c>
    </row>
    <row r="117">
      <c r="A117" s="27">
        <v>110.0</v>
      </c>
      <c r="B117" s="86" t="s">
        <v>149</v>
      </c>
      <c r="C117" s="86" t="s">
        <v>149</v>
      </c>
      <c r="D117" s="91" t="s">
        <v>156</v>
      </c>
      <c r="E117" s="91" t="s">
        <v>318</v>
      </c>
      <c r="F117" s="92" t="s">
        <v>148</v>
      </c>
      <c r="G117" s="40" t="s">
        <v>6</v>
      </c>
      <c r="H117" s="40" t="s">
        <v>6</v>
      </c>
      <c r="I117" s="29">
        <v>0.0</v>
      </c>
      <c r="J117" s="40" t="s">
        <v>6</v>
      </c>
      <c r="K117" s="40" t="s">
        <v>6</v>
      </c>
      <c r="L117" s="40" t="s">
        <v>6</v>
      </c>
      <c r="M117" s="40" t="s">
        <v>6</v>
      </c>
      <c r="N117" s="40" t="s">
        <v>6</v>
      </c>
      <c r="O117" s="40" t="s">
        <v>6</v>
      </c>
      <c r="P117" s="29">
        <v>0.0</v>
      </c>
      <c r="Q117" s="40" t="s">
        <v>6</v>
      </c>
      <c r="R117" s="40" t="s">
        <v>6</v>
      </c>
      <c r="S117" s="40" t="s">
        <v>6</v>
      </c>
      <c r="T117" s="40" t="s">
        <v>6</v>
      </c>
      <c r="U117" s="40" t="s">
        <v>6</v>
      </c>
      <c r="V117" s="40" t="s">
        <v>6</v>
      </c>
      <c r="W117" s="29">
        <v>0.0</v>
      </c>
      <c r="X117" s="40" t="s">
        <v>6</v>
      </c>
      <c r="Y117" s="40" t="s">
        <v>6</v>
      </c>
      <c r="Z117" s="40" t="s">
        <v>6</v>
      </c>
      <c r="AA117" s="40" t="s">
        <v>6</v>
      </c>
      <c r="AB117" s="40" t="s">
        <v>6</v>
      </c>
      <c r="AC117" s="40" t="s">
        <v>6</v>
      </c>
      <c r="AD117" s="29">
        <v>0.0</v>
      </c>
      <c r="AE117" s="40" t="s">
        <v>6</v>
      </c>
      <c r="AF117" s="40" t="s">
        <v>6</v>
      </c>
      <c r="AG117" s="40" t="s">
        <v>6</v>
      </c>
      <c r="AH117" s="40" t="s">
        <v>6</v>
      </c>
      <c r="AI117" s="40" t="s">
        <v>6</v>
      </c>
      <c r="AJ117" s="29">
        <v>0.0</v>
      </c>
      <c r="AK117" s="40" t="s">
        <v>6</v>
      </c>
      <c r="AL117" s="40" t="s">
        <v>6</v>
      </c>
      <c r="AM117" s="40" t="s">
        <v>6</v>
      </c>
      <c r="AN117" s="40" t="s">
        <v>6</v>
      </c>
      <c r="AO117" s="40" t="s">
        <v>6</v>
      </c>
      <c r="AP117" s="40" t="s">
        <v>6</v>
      </c>
      <c r="AQ117" s="29">
        <v>0.0</v>
      </c>
      <c r="AR117" s="40" t="s">
        <v>6</v>
      </c>
      <c r="AS117" s="40" t="s">
        <v>6</v>
      </c>
      <c r="AT117" s="40" t="s">
        <v>6</v>
      </c>
      <c r="AU117" s="40" t="s">
        <v>6</v>
      </c>
      <c r="AV117" s="40" t="s">
        <v>6</v>
      </c>
      <c r="AW117" s="40" t="s">
        <v>6</v>
      </c>
      <c r="AX117" s="8"/>
      <c r="AY117" s="37">
        <f t="shared" si="4"/>
        <v>20</v>
      </c>
      <c r="AZ117" s="37">
        <f t="shared" si="5"/>
        <v>6</v>
      </c>
      <c r="BA117" s="37">
        <f t="shared" ref="BA117:BE117" si="118">COUNTIF($G117:$AC117,BA$1)</f>
        <v>20</v>
      </c>
      <c r="BB117" s="37">
        <f t="shared" si="118"/>
        <v>0</v>
      </c>
      <c r="BC117" s="37">
        <f t="shared" si="118"/>
        <v>0</v>
      </c>
      <c r="BD117" s="37">
        <f t="shared" si="118"/>
        <v>0</v>
      </c>
      <c r="BE117" s="37">
        <f t="shared" si="118"/>
        <v>0</v>
      </c>
    </row>
    <row r="118">
      <c r="A118" s="27">
        <v>111.0</v>
      </c>
      <c r="B118" s="135" t="s">
        <v>151</v>
      </c>
      <c r="C118" s="135" t="s">
        <v>151</v>
      </c>
      <c r="D118" s="91" t="s">
        <v>154</v>
      </c>
      <c r="E118" s="91" t="s">
        <v>319</v>
      </c>
      <c r="F118" s="92" t="s">
        <v>148</v>
      </c>
      <c r="G118" s="34" t="s">
        <v>9</v>
      </c>
      <c r="H118" s="29">
        <v>0.0</v>
      </c>
      <c r="I118" s="34" t="s">
        <v>9</v>
      </c>
      <c r="J118" s="34" t="s">
        <v>9</v>
      </c>
      <c r="K118" s="34" t="s">
        <v>9</v>
      </c>
      <c r="L118" s="34" t="s">
        <v>9</v>
      </c>
      <c r="M118" s="34" t="s">
        <v>9</v>
      </c>
      <c r="N118" s="34" t="s">
        <v>9</v>
      </c>
      <c r="O118" s="34" t="s">
        <v>9</v>
      </c>
      <c r="P118" s="29">
        <v>0.0</v>
      </c>
      <c r="Q118" s="34" t="s">
        <v>9</v>
      </c>
      <c r="R118" s="34" t="s">
        <v>9</v>
      </c>
      <c r="S118" s="34" t="s">
        <v>9</v>
      </c>
      <c r="T118" s="34" t="s">
        <v>9</v>
      </c>
      <c r="U118" s="34" t="s">
        <v>9</v>
      </c>
      <c r="V118" s="34" t="s">
        <v>9</v>
      </c>
      <c r="W118" s="29">
        <v>0.0</v>
      </c>
      <c r="X118" s="34" t="s">
        <v>9</v>
      </c>
      <c r="Y118" s="34" t="s">
        <v>9</v>
      </c>
      <c r="Z118" s="34" t="s">
        <v>9</v>
      </c>
      <c r="AA118" s="34" t="s">
        <v>9</v>
      </c>
      <c r="AB118" s="34" t="s">
        <v>9</v>
      </c>
      <c r="AC118" s="34" t="s">
        <v>9</v>
      </c>
      <c r="AD118" s="29">
        <v>0.0</v>
      </c>
      <c r="AE118" s="34" t="s">
        <v>9</v>
      </c>
      <c r="AF118" s="34" t="s">
        <v>9</v>
      </c>
      <c r="AG118" s="34" t="s">
        <v>9</v>
      </c>
      <c r="AH118" s="34" t="s">
        <v>9</v>
      </c>
      <c r="AI118" s="34" t="s">
        <v>9</v>
      </c>
      <c r="AJ118" s="34" t="s">
        <v>9</v>
      </c>
      <c r="AK118" s="34" t="s">
        <v>9</v>
      </c>
      <c r="AL118" s="29">
        <v>0.0</v>
      </c>
      <c r="AM118" s="34" t="s">
        <v>9</v>
      </c>
      <c r="AN118" s="34" t="s">
        <v>9</v>
      </c>
      <c r="AO118" s="34" t="s">
        <v>9</v>
      </c>
      <c r="AP118" s="34" t="s">
        <v>9</v>
      </c>
      <c r="AQ118" s="34" t="s">
        <v>9</v>
      </c>
      <c r="AR118" s="34" t="s">
        <v>9</v>
      </c>
      <c r="AS118" s="29">
        <v>0.0</v>
      </c>
      <c r="AT118" s="34" t="s">
        <v>9</v>
      </c>
      <c r="AU118" s="34" t="s">
        <v>9</v>
      </c>
      <c r="AV118" s="34" t="s">
        <v>9</v>
      </c>
      <c r="AW118" s="34" t="s">
        <v>9</v>
      </c>
      <c r="AX118" s="8"/>
      <c r="AY118" s="37">
        <f t="shared" si="4"/>
        <v>20</v>
      </c>
      <c r="AZ118" s="37">
        <f t="shared" si="5"/>
        <v>6</v>
      </c>
      <c r="BA118" s="37">
        <f t="shared" ref="BA118:BE118" si="119">COUNTIF($G118:$AC118,BA$1)</f>
        <v>0</v>
      </c>
      <c r="BB118" s="37">
        <f t="shared" si="119"/>
        <v>0</v>
      </c>
      <c r="BC118" s="37">
        <f t="shared" si="119"/>
        <v>0</v>
      </c>
      <c r="BD118" s="37">
        <f t="shared" si="119"/>
        <v>20</v>
      </c>
      <c r="BE118" s="37">
        <f t="shared" si="119"/>
        <v>0</v>
      </c>
    </row>
    <row r="119">
      <c r="A119" s="27">
        <v>112.0</v>
      </c>
      <c r="B119" s="86" t="s">
        <v>153</v>
      </c>
      <c r="C119" s="86" t="s">
        <v>153</v>
      </c>
      <c r="D119" s="91" t="s">
        <v>147</v>
      </c>
      <c r="E119" s="91" t="s">
        <v>320</v>
      </c>
      <c r="F119" s="92" t="s">
        <v>148</v>
      </c>
      <c r="G119" s="38" t="s">
        <v>10</v>
      </c>
      <c r="H119" s="29">
        <v>0.0</v>
      </c>
      <c r="I119" s="38" t="s">
        <v>10</v>
      </c>
      <c r="J119" s="38" t="s">
        <v>10</v>
      </c>
      <c r="K119" s="38" t="s">
        <v>10</v>
      </c>
      <c r="L119" s="38" t="s">
        <v>10</v>
      </c>
      <c r="M119" s="38" t="s">
        <v>10</v>
      </c>
      <c r="N119" s="38" t="s">
        <v>10</v>
      </c>
      <c r="O119" s="38" t="s">
        <v>10</v>
      </c>
      <c r="P119" s="29">
        <v>0.0</v>
      </c>
      <c r="Q119" s="38" t="s">
        <v>10</v>
      </c>
      <c r="R119" s="38" t="s">
        <v>10</v>
      </c>
      <c r="S119" s="38" t="s">
        <v>10</v>
      </c>
      <c r="T119" s="38" t="s">
        <v>10</v>
      </c>
      <c r="U119" s="38" t="s">
        <v>10</v>
      </c>
      <c r="V119" s="38" t="s">
        <v>10</v>
      </c>
      <c r="W119" s="29">
        <v>0.0</v>
      </c>
      <c r="X119" s="38" t="s">
        <v>10</v>
      </c>
      <c r="Y119" s="38" t="s">
        <v>10</v>
      </c>
      <c r="Z119" s="38" t="s">
        <v>10</v>
      </c>
      <c r="AA119" s="38" t="s">
        <v>10</v>
      </c>
      <c r="AB119" s="38" t="s">
        <v>10</v>
      </c>
      <c r="AC119" s="29">
        <v>0.0</v>
      </c>
      <c r="AD119" s="38" t="s">
        <v>10</v>
      </c>
      <c r="AE119" s="38" t="s">
        <v>10</v>
      </c>
      <c r="AF119" s="38" t="s">
        <v>10</v>
      </c>
      <c r="AG119" s="38" t="s">
        <v>10</v>
      </c>
      <c r="AH119" s="38" t="s">
        <v>10</v>
      </c>
      <c r="AI119" s="38" t="s">
        <v>10</v>
      </c>
      <c r="AJ119" s="29">
        <v>0.0</v>
      </c>
      <c r="AK119" s="38" t="s">
        <v>10</v>
      </c>
      <c r="AL119" s="38" t="s">
        <v>10</v>
      </c>
      <c r="AM119" s="38" t="s">
        <v>10</v>
      </c>
      <c r="AN119" s="38" t="s">
        <v>10</v>
      </c>
      <c r="AO119" s="38" t="s">
        <v>10</v>
      </c>
      <c r="AP119" s="38" t="s">
        <v>10</v>
      </c>
      <c r="AQ119" s="29">
        <v>0.0</v>
      </c>
      <c r="AR119" s="34" t="s">
        <v>9</v>
      </c>
      <c r="AS119" s="34" t="s">
        <v>9</v>
      </c>
      <c r="AT119" s="34" t="s">
        <v>9</v>
      </c>
      <c r="AU119" s="34" t="s">
        <v>9</v>
      </c>
      <c r="AV119" s="34" t="s">
        <v>9</v>
      </c>
      <c r="AW119" s="34" t="s">
        <v>9</v>
      </c>
      <c r="AX119" s="8"/>
      <c r="AY119" s="37">
        <f t="shared" si="4"/>
        <v>19</v>
      </c>
      <c r="AZ119" s="37">
        <f t="shared" si="5"/>
        <v>6</v>
      </c>
      <c r="BA119" s="37">
        <f t="shared" ref="BA119:BE119" si="120">COUNTIF($G119:$AC119,BA$1)</f>
        <v>0</v>
      </c>
      <c r="BB119" s="37">
        <f t="shared" si="120"/>
        <v>0</v>
      </c>
      <c r="BC119" s="37">
        <f t="shared" si="120"/>
        <v>0</v>
      </c>
      <c r="BD119" s="37">
        <f t="shared" si="120"/>
        <v>0</v>
      </c>
      <c r="BE119" s="37">
        <f t="shared" si="120"/>
        <v>19</v>
      </c>
    </row>
    <row r="120">
      <c r="A120" s="27">
        <v>113.0</v>
      </c>
      <c r="B120" s="86" t="s">
        <v>155</v>
      </c>
      <c r="C120" s="86" t="s">
        <v>155</v>
      </c>
      <c r="D120" s="91" t="s">
        <v>152</v>
      </c>
      <c r="E120" s="91" t="s">
        <v>321</v>
      </c>
      <c r="F120" s="92" t="s">
        <v>148</v>
      </c>
      <c r="G120" s="34" t="s">
        <v>9</v>
      </c>
      <c r="H120" s="34" t="s">
        <v>9</v>
      </c>
      <c r="I120" s="29">
        <v>0.0</v>
      </c>
      <c r="J120" s="34" t="s">
        <v>9</v>
      </c>
      <c r="K120" s="34" t="s">
        <v>9</v>
      </c>
      <c r="L120" s="34" t="s">
        <v>9</v>
      </c>
      <c r="M120" s="34" t="s">
        <v>9</v>
      </c>
      <c r="N120" s="34" t="s">
        <v>9</v>
      </c>
      <c r="O120" s="34" t="s">
        <v>9</v>
      </c>
      <c r="P120" s="34" t="s">
        <v>9</v>
      </c>
      <c r="Q120" s="29">
        <v>0.0</v>
      </c>
      <c r="R120" s="34" t="s">
        <v>9</v>
      </c>
      <c r="S120" s="34" t="s">
        <v>9</v>
      </c>
      <c r="T120" s="34" t="s">
        <v>9</v>
      </c>
      <c r="U120" s="34" t="s">
        <v>9</v>
      </c>
      <c r="V120" s="34" t="s">
        <v>9</v>
      </c>
      <c r="W120" s="34" t="s">
        <v>9</v>
      </c>
      <c r="X120" s="29">
        <v>0.0</v>
      </c>
      <c r="Y120" s="34" t="s">
        <v>9</v>
      </c>
      <c r="Z120" s="34" t="s">
        <v>9</v>
      </c>
      <c r="AA120" s="34" t="s">
        <v>9</v>
      </c>
      <c r="AB120" s="34" t="s">
        <v>9</v>
      </c>
      <c r="AC120" s="34" t="s">
        <v>9</v>
      </c>
      <c r="AD120" s="34" t="s">
        <v>9</v>
      </c>
      <c r="AE120" s="29">
        <v>0.0</v>
      </c>
      <c r="AF120" s="34" t="s">
        <v>9</v>
      </c>
      <c r="AG120" s="34" t="s">
        <v>9</v>
      </c>
      <c r="AH120" s="34" t="s">
        <v>9</v>
      </c>
      <c r="AI120" s="34" t="s">
        <v>9</v>
      </c>
      <c r="AJ120" s="34" t="s">
        <v>9</v>
      </c>
      <c r="AK120" s="34" t="s">
        <v>9</v>
      </c>
      <c r="AL120" s="29">
        <v>0.0</v>
      </c>
      <c r="AM120" s="34" t="s">
        <v>9</v>
      </c>
      <c r="AN120" s="34" t="s">
        <v>9</v>
      </c>
      <c r="AO120" s="34" t="s">
        <v>9</v>
      </c>
      <c r="AP120" s="34" t="s">
        <v>9</v>
      </c>
      <c r="AQ120" s="29">
        <v>0.0</v>
      </c>
      <c r="AR120" s="40" t="s">
        <v>6</v>
      </c>
      <c r="AS120" s="40" t="s">
        <v>6</v>
      </c>
      <c r="AT120" s="40" t="s">
        <v>6</v>
      </c>
      <c r="AU120" s="40" t="s">
        <v>6</v>
      </c>
      <c r="AV120" s="40" t="s">
        <v>6</v>
      </c>
      <c r="AW120" s="40" t="s">
        <v>6</v>
      </c>
      <c r="AX120" s="8"/>
      <c r="AY120" s="37">
        <f t="shared" si="4"/>
        <v>20</v>
      </c>
      <c r="AZ120" s="37">
        <f t="shared" si="5"/>
        <v>6</v>
      </c>
      <c r="BA120" s="37">
        <f t="shared" ref="BA120:BE120" si="121">COUNTIF($G120:$AC120,BA$1)</f>
        <v>0</v>
      </c>
      <c r="BB120" s="37">
        <f t="shared" si="121"/>
        <v>0</v>
      </c>
      <c r="BC120" s="37">
        <f t="shared" si="121"/>
        <v>0</v>
      </c>
      <c r="BD120" s="37">
        <f t="shared" si="121"/>
        <v>20</v>
      </c>
      <c r="BE120" s="37">
        <f t="shared" si="121"/>
        <v>0</v>
      </c>
    </row>
    <row r="121">
      <c r="A121" s="72"/>
      <c r="B121" s="72"/>
      <c r="C121" s="72"/>
      <c r="D121" s="84"/>
      <c r="E121" s="84"/>
      <c r="F121" s="72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</row>
    <row r="122">
      <c r="A122" s="72"/>
      <c r="B122" s="72"/>
      <c r="C122" s="72"/>
      <c r="D122" s="84"/>
      <c r="E122" s="84"/>
      <c r="F122" s="72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</row>
    <row r="123">
      <c r="A123" s="72"/>
      <c r="B123" s="72"/>
      <c r="C123" s="72"/>
      <c r="D123" s="84"/>
      <c r="E123" s="84"/>
      <c r="F123" s="94" t="s">
        <v>6</v>
      </c>
      <c r="G123" s="96">
        <f t="shared" ref="G123:AW123" si="122">COUNTIF(G$4:G$120,$F123)</f>
        <v>47</v>
      </c>
      <c r="H123" s="98">
        <f t="shared" si="122"/>
        <v>27</v>
      </c>
      <c r="I123" s="98">
        <f t="shared" si="122"/>
        <v>27</v>
      </c>
      <c r="J123" s="98">
        <f t="shared" si="122"/>
        <v>38</v>
      </c>
      <c r="K123" s="96">
        <f t="shared" si="122"/>
        <v>46</v>
      </c>
      <c r="L123" s="96">
        <f t="shared" si="122"/>
        <v>46</v>
      </c>
      <c r="M123" s="96">
        <f t="shared" si="122"/>
        <v>46</v>
      </c>
      <c r="N123" s="96">
        <f t="shared" si="122"/>
        <v>46</v>
      </c>
      <c r="O123" s="96">
        <f t="shared" si="122"/>
        <v>32</v>
      </c>
      <c r="P123" s="96">
        <f t="shared" si="122"/>
        <v>22</v>
      </c>
      <c r="Q123" s="96">
        <f t="shared" si="122"/>
        <v>38</v>
      </c>
      <c r="R123" s="96">
        <f t="shared" si="122"/>
        <v>46</v>
      </c>
      <c r="S123" s="96">
        <f t="shared" si="122"/>
        <v>46</v>
      </c>
      <c r="T123" s="96">
        <f t="shared" si="122"/>
        <v>46</v>
      </c>
      <c r="U123" s="96">
        <f t="shared" si="122"/>
        <v>46</v>
      </c>
      <c r="V123" s="98">
        <f t="shared" si="122"/>
        <v>27</v>
      </c>
      <c r="W123" s="98">
        <f t="shared" si="122"/>
        <v>24</v>
      </c>
      <c r="X123" s="98">
        <f t="shared" si="122"/>
        <v>41</v>
      </c>
      <c r="Y123" s="96">
        <f t="shared" si="122"/>
        <v>46</v>
      </c>
      <c r="Z123" s="96">
        <f t="shared" si="122"/>
        <v>46</v>
      </c>
      <c r="AA123" s="96">
        <f t="shared" si="122"/>
        <v>46</v>
      </c>
      <c r="AB123" s="96">
        <f t="shared" si="122"/>
        <v>46</v>
      </c>
      <c r="AC123" s="98">
        <f t="shared" si="122"/>
        <v>27</v>
      </c>
      <c r="AD123" s="98">
        <f t="shared" si="122"/>
        <v>24</v>
      </c>
      <c r="AE123" s="98">
        <f t="shared" si="122"/>
        <v>34</v>
      </c>
      <c r="AF123" s="96">
        <f t="shared" si="122"/>
        <v>44</v>
      </c>
      <c r="AG123" s="96">
        <f t="shared" si="122"/>
        <v>43</v>
      </c>
      <c r="AH123" s="96">
        <f t="shared" si="122"/>
        <v>43</v>
      </c>
      <c r="AI123" s="96">
        <f t="shared" si="122"/>
        <v>43</v>
      </c>
      <c r="AJ123" s="98">
        <f t="shared" si="122"/>
        <v>28</v>
      </c>
      <c r="AK123" s="98">
        <f t="shared" si="122"/>
        <v>24</v>
      </c>
      <c r="AL123" s="98">
        <f t="shared" si="122"/>
        <v>35</v>
      </c>
      <c r="AM123" s="96">
        <f t="shared" si="122"/>
        <v>42</v>
      </c>
      <c r="AN123" s="96">
        <f t="shared" si="122"/>
        <v>42</v>
      </c>
      <c r="AO123" s="96">
        <f t="shared" si="122"/>
        <v>42</v>
      </c>
      <c r="AP123" s="96">
        <f t="shared" si="122"/>
        <v>42</v>
      </c>
      <c r="AQ123" s="98">
        <f t="shared" si="122"/>
        <v>29</v>
      </c>
      <c r="AR123" s="98">
        <f t="shared" si="122"/>
        <v>21</v>
      </c>
      <c r="AS123" s="98">
        <f t="shared" si="122"/>
        <v>36</v>
      </c>
      <c r="AT123" s="96">
        <f t="shared" si="122"/>
        <v>43</v>
      </c>
      <c r="AU123" s="96">
        <f t="shared" si="122"/>
        <v>43</v>
      </c>
      <c r="AV123" s="96">
        <f t="shared" si="122"/>
        <v>43</v>
      </c>
      <c r="AW123" s="96">
        <f t="shared" si="122"/>
        <v>43</v>
      </c>
      <c r="AX123" s="96"/>
      <c r="AY123" s="84"/>
      <c r="AZ123" s="84"/>
      <c r="BA123" s="84"/>
      <c r="BB123" s="84"/>
      <c r="BC123" s="84"/>
      <c r="BD123" s="84"/>
      <c r="BE123" s="84"/>
    </row>
    <row r="124">
      <c r="A124" s="72"/>
      <c r="B124" s="72"/>
      <c r="C124" s="72"/>
      <c r="D124" s="84"/>
      <c r="E124" s="84"/>
      <c r="F124" s="101" t="s">
        <v>9</v>
      </c>
      <c r="G124" s="96">
        <f t="shared" ref="G124:AW124" si="123">COUNTIF(G$4:G$120,$F124)</f>
        <v>46</v>
      </c>
      <c r="H124" s="98">
        <f t="shared" si="123"/>
        <v>36</v>
      </c>
      <c r="I124" s="98">
        <f t="shared" si="123"/>
        <v>24</v>
      </c>
      <c r="J124" s="98">
        <f t="shared" si="123"/>
        <v>33</v>
      </c>
      <c r="K124" s="96">
        <f t="shared" si="123"/>
        <v>46</v>
      </c>
      <c r="L124" s="96">
        <f t="shared" si="123"/>
        <v>46</v>
      </c>
      <c r="M124" s="96">
        <f t="shared" si="123"/>
        <v>46</v>
      </c>
      <c r="N124" s="96">
        <f t="shared" si="123"/>
        <v>46</v>
      </c>
      <c r="O124" s="96">
        <f t="shared" si="123"/>
        <v>37</v>
      </c>
      <c r="P124" s="96">
        <f t="shared" si="123"/>
        <v>26</v>
      </c>
      <c r="Q124" s="96">
        <f t="shared" si="123"/>
        <v>29</v>
      </c>
      <c r="R124" s="96">
        <f t="shared" si="123"/>
        <v>46</v>
      </c>
      <c r="S124" s="96">
        <f t="shared" si="123"/>
        <v>46</v>
      </c>
      <c r="T124" s="96">
        <f t="shared" si="123"/>
        <v>46</v>
      </c>
      <c r="U124" s="96">
        <f t="shared" si="123"/>
        <v>46</v>
      </c>
      <c r="V124" s="98">
        <f t="shared" si="123"/>
        <v>37</v>
      </c>
      <c r="W124" s="98">
        <f t="shared" si="123"/>
        <v>27</v>
      </c>
      <c r="X124" s="98">
        <f t="shared" si="123"/>
        <v>28</v>
      </c>
      <c r="Y124" s="96">
        <f t="shared" si="123"/>
        <v>46</v>
      </c>
      <c r="Z124" s="96">
        <f t="shared" si="123"/>
        <v>46</v>
      </c>
      <c r="AA124" s="96">
        <f t="shared" si="123"/>
        <v>46</v>
      </c>
      <c r="AB124" s="96">
        <f t="shared" si="123"/>
        <v>46</v>
      </c>
      <c r="AC124" s="98">
        <f t="shared" si="123"/>
        <v>39</v>
      </c>
      <c r="AD124" s="98">
        <f t="shared" si="123"/>
        <v>28</v>
      </c>
      <c r="AE124" s="98">
        <f t="shared" si="123"/>
        <v>28</v>
      </c>
      <c r="AF124" s="96">
        <f t="shared" si="123"/>
        <v>45</v>
      </c>
      <c r="AG124" s="96">
        <f t="shared" si="123"/>
        <v>45</v>
      </c>
      <c r="AH124" s="96">
        <f t="shared" si="123"/>
        <v>45</v>
      </c>
      <c r="AI124" s="96">
        <f t="shared" si="123"/>
        <v>45</v>
      </c>
      <c r="AJ124" s="98">
        <f t="shared" si="123"/>
        <v>38</v>
      </c>
      <c r="AK124" s="98">
        <f t="shared" si="123"/>
        <v>27</v>
      </c>
      <c r="AL124" s="98">
        <f t="shared" si="123"/>
        <v>27</v>
      </c>
      <c r="AM124" s="96">
        <f t="shared" si="123"/>
        <v>47</v>
      </c>
      <c r="AN124" s="96">
        <f t="shared" si="123"/>
        <v>47</v>
      </c>
      <c r="AO124" s="96">
        <f t="shared" si="123"/>
        <v>47</v>
      </c>
      <c r="AP124" s="96">
        <f t="shared" si="123"/>
        <v>47</v>
      </c>
      <c r="AQ124" s="98">
        <f t="shared" si="123"/>
        <v>42</v>
      </c>
      <c r="AR124" s="98">
        <f t="shared" si="123"/>
        <v>27</v>
      </c>
      <c r="AS124" s="98">
        <f t="shared" si="123"/>
        <v>25</v>
      </c>
      <c r="AT124" s="96">
        <f t="shared" si="123"/>
        <v>47</v>
      </c>
      <c r="AU124" s="96">
        <f t="shared" si="123"/>
        <v>47</v>
      </c>
      <c r="AV124" s="96">
        <f t="shared" si="123"/>
        <v>47</v>
      </c>
      <c r="AW124" s="96">
        <f t="shared" si="123"/>
        <v>47</v>
      </c>
      <c r="AX124" s="96"/>
      <c r="AY124" s="84"/>
      <c r="AZ124" s="84"/>
      <c r="BA124" s="84"/>
      <c r="BB124" s="84"/>
      <c r="BC124" s="84"/>
      <c r="BD124" s="84"/>
      <c r="BE124" s="84"/>
    </row>
    <row r="125">
      <c r="A125" s="72"/>
      <c r="B125" s="72"/>
      <c r="C125" s="72"/>
      <c r="D125" s="84"/>
      <c r="E125" s="84"/>
      <c r="F125" s="102" t="s">
        <v>10</v>
      </c>
      <c r="G125" s="142">
        <f t="shared" ref="G125:AW125" si="124">COUNTIF(G$4:G$120,$F125)</f>
        <v>20</v>
      </c>
      <c r="H125" s="142">
        <f t="shared" si="124"/>
        <v>10</v>
      </c>
      <c r="I125" s="142">
        <f t="shared" si="124"/>
        <v>10</v>
      </c>
      <c r="J125" s="142">
        <f t="shared" si="124"/>
        <v>21</v>
      </c>
      <c r="K125" s="142">
        <f t="shared" si="124"/>
        <v>21</v>
      </c>
      <c r="L125" s="142">
        <f t="shared" si="124"/>
        <v>21</v>
      </c>
      <c r="M125" s="142">
        <f t="shared" si="124"/>
        <v>21</v>
      </c>
      <c r="N125" s="142">
        <f t="shared" si="124"/>
        <v>21</v>
      </c>
      <c r="O125" s="142">
        <f t="shared" si="124"/>
        <v>12</v>
      </c>
      <c r="P125" s="142">
        <f t="shared" si="124"/>
        <v>9</v>
      </c>
      <c r="Q125" s="142">
        <f t="shared" si="124"/>
        <v>21</v>
      </c>
      <c r="R125" s="142">
        <f t="shared" si="124"/>
        <v>21</v>
      </c>
      <c r="S125" s="142">
        <f t="shared" si="124"/>
        <v>21</v>
      </c>
      <c r="T125" s="142">
        <f t="shared" si="124"/>
        <v>21</v>
      </c>
      <c r="U125" s="142">
        <f t="shared" si="124"/>
        <v>21</v>
      </c>
      <c r="V125" s="104">
        <f t="shared" si="124"/>
        <v>13</v>
      </c>
      <c r="W125" s="104">
        <f t="shared" si="124"/>
        <v>8</v>
      </c>
      <c r="X125" s="104">
        <f t="shared" si="124"/>
        <v>21</v>
      </c>
      <c r="Y125" s="142">
        <f t="shared" si="124"/>
        <v>21</v>
      </c>
      <c r="Z125" s="142">
        <f t="shared" si="124"/>
        <v>21</v>
      </c>
      <c r="AA125" s="142">
        <f t="shared" si="124"/>
        <v>21</v>
      </c>
      <c r="AB125" s="142">
        <f t="shared" si="124"/>
        <v>21</v>
      </c>
      <c r="AC125" s="104">
        <f t="shared" si="124"/>
        <v>12</v>
      </c>
      <c r="AD125" s="104">
        <f t="shared" si="124"/>
        <v>10</v>
      </c>
      <c r="AE125" s="104">
        <f t="shared" si="124"/>
        <v>24</v>
      </c>
      <c r="AF125" s="142">
        <f t="shared" si="124"/>
        <v>24</v>
      </c>
      <c r="AG125" s="142">
        <f t="shared" si="124"/>
        <v>24</v>
      </c>
      <c r="AH125" s="142">
        <f t="shared" si="124"/>
        <v>24</v>
      </c>
      <c r="AI125" s="142">
        <f t="shared" si="124"/>
        <v>24</v>
      </c>
      <c r="AJ125" s="104">
        <f t="shared" si="124"/>
        <v>13</v>
      </c>
      <c r="AK125" s="104">
        <f t="shared" si="124"/>
        <v>10</v>
      </c>
      <c r="AL125" s="104">
        <f t="shared" si="124"/>
        <v>22</v>
      </c>
      <c r="AM125" s="142">
        <f t="shared" si="124"/>
        <v>22</v>
      </c>
      <c r="AN125" s="142">
        <f t="shared" si="124"/>
        <v>22</v>
      </c>
      <c r="AO125" s="142">
        <f t="shared" si="124"/>
        <v>22</v>
      </c>
      <c r="AP125" s="142">
        <f t="shared" si="124"/>
        <v>22</v>
      </c>
      <c r="AQ125" s="104">
        <f t="shared" si="124"/>
        <v>12</v>
      </c>
      <c r="AR125" s="104">
        <f t="shared" si="124"/>
        <v>9</v>
      </c>
      <c r="AS125" s="104">
        <f t="shared" si="124"/>
        <v>21</v>
      </c>
      <c r="AT125" s="142">
        <f t="shared" si="124"/>
        <v>21</v>
      </c>
      <c r="AU125" s="142">
        <f t="shared" si="124"/>
        <v>21</v>
      </c>
      <c r="AV125" s="142">
        <f t="shared" si="124"/>
        <v>21</v>
      </c>
      <c r="AW125" s="142">
        <f t="shared" si="124"/>
        <v>21</v>
      </c>
      <c r="AX125" s="142"/>
      <c r="AY125" s="84"/>
      <c r="AZ125" s="84"/>
      <c r="BA125" s="84"/>
      <c r="BB125" s="84"/>
      <c r="BC125" s="84"/>
      <c r="BD125" s="84"/>
      <c r="BE125" s="84"/>
    </row>
    <row r="126">
      <c r="A126" s="72"/>
      <c r="B126" s="72"/>
      <c r="C126" s="72"/>
      <c r="D126" s="84"/>
      <c r="E126" s="84"/>
      <c r="F126" s="23"/>
      <c r="G126" s="142"/>
      <c r="H126" s="142"/>
      <c r="I126" s="142"/>
      <c r="J126" s="142"/>
      <c r="K126" s="142"/>
      <c r="L126" s="142"/>
      <c r="M126" s="142"/>
      <c r="N126" s="84"/>
      <c r="O126" s="84"/>
      <c r="P126" s="84"/>
      <c r="Q126" s="84"/>
      <c r="R126" s="84"/>
      <c r="S126" s="84"/>
      <c r="T126" s="84"/>
      <c r="U126" s="84"/>
      <c r="V126" s="108"/>
      <c r="W126" s="108"/>
      <c r="X126" s="108"/>
      <c r="Y126" s="84"/>
      <c r="Z126" s="84"/>
      <c r="AA126" s="84"/>
      <c r="AB126" s="84"/>
      <c r="AC126" s="108"/>
      <c r="AD126" s="108"/>
      <c r="AE126" s="108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</row>
    <row r="127">
      <c r="A127" s="72"/>
      <c r="B127" s="72"/>
      <c r="C127" s="72"/>
      <c r="D127" s="106"/>
      <c r="E127" s="106"/>
      <c r="F127" s="107"/>
      <c r="G127" s="84"/>
      <c r="H127" s="108"/>
      <c r="I127" s="108"/>
      <c r="J127" s="108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108"/>
      <c r="W127" s="108"/>
      <c r="X127" s="108"/>
      <c r="Y127" s="84"/>
      <c r="Z127" s="84"/>
      <c r="AA127" s="84"/>
      <c r="AB127" s="84"/>
      <c r="AC127" s="108"/>
      <c r="AD127" s="108"/>
      <c r="AE127" s="108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</row>
    <row r="128">
      <c r="A128" s="72"/>
      <c r="B128" s="72"/>
      <c r="C128" s="72"/>
      <c r="D128" s="106"/>
      <c r="E128" s="106"/>
      <c r="F128" s="107"/>
      <c r="G128" s="84"/>
      <c r="H128" s="108"/>
      <c r="I128" s="108"/>
      <c r="J128" s="108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108"/>
      <c r="W128" s="108"/>
      <c r="X128" s="108"/>
      <c r="Y128" s="84"/>
      <c r="Z128" s="84"/>
      <c r="AA128" s="84"/>
      <c r="AB128" s="84"/>
      <c r="AC128" s="108"/>
      <c r="AD128" s="108"/>
      <c r="AE128" s="108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</row>
    <row r="129" collapsed="1">
      <c r="A129" s="72"/>
      <c r="B129" s="72"/>
      <c r="C129" s="72"/>
      <c r="D129" s="84"/>
      <c r="E129" s="84"/>
      <c r="F129" s="72"/>
      <c r="G129" s="84"/>
      <c r="H129" s="108"/>
      <c r="I129" s="108"/>
      <c r="J129" s="108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108"/>
      <c r="W129" s="108"/>
      <c r="X129" s="108"/>
      <c r="Y129" s="84"/>
      <c r="Z129" s="84"/>
      <c r="AA129" s="84"/>
      <c r="AB129" s="84"/>
      <c r="AC129" s="108"/>
      <c r="AD129" s="108"/>
      <c r="AE129" s="108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</row>
    <row r="130" hidden="1" outlineLevel="1">
      <c r="A130" s="72"/>
      <c r="B130" s="72"/>
      <c r="C130" s="72"/>
      <c r="D130" s="93" t="s">
        <v>160</v>
      </c>
      <c r="E130" s="93"/>
      <c r="F130" s="94" t="s">
        <v>6</v>
      </c>
      <c r="G130" s="146">
        <f t="shared" ref="G130:AI130" si="125">COUNTIF(G$4:G$48,$F130)</f>
        <v>19</v>
      </c>
      <c r="H130" s="146">
        <f t="shared" si="125"/>
        <v>10</v>
      </c>
      <c r="I130" s="146">
        <f t="shared" si="125"/>
        <v>11</v>
      </c>
      <c r="J130" s="146">
        <f t="shared" si="125"/>
        <v>15</v>
      </c>
      <c r="K130" s="146">
        <f t="shared" si="125"/>
        <v>18</v>
      </c>
      <c r="L130" s="146">
        <f t="shared" si="125"/>
        <v>18</v>
      </c>
      <c r="M130" s="146">
        <f t="shared" si="125"/>
        <v>18</v>
      </c>
      <c r="N130" s="146">
        <f t="shared" si="125"/>
        <v>18</v>
      </c>
      <c r="O130" s="146">
        <f t="shared" si="125"/>
        <v>14</v>
      </c>
      <c r="P130" s="146">
        <f t="shared" si="125"/>
        <v>8</v>
      </c>
      <c r="Q130" s="146">
        <f t="shared" si="125"/>
        <v>14</v>
      </c>
      <c r="R130" s="146">
        <f t="shared" si="125"/>
        <v>18</v>
      </c>
      <c r="S130" s="146">
        <f t="shared" si="125"/>
        <v>18</v>
      </c>
      <c r="T130" s="146">
        <f t="shared" si="125"/>
        <v>18</v>
      </c>
      <c r="U130" s="146">
        <f t="shared" si="125"/>
        <v>18</v>
      </c>
      <c r="V130" s="98">
        <f t="shared" si="125"/>
        <v>11</v>
      </c>
      <c r="W130" s="98">
        <f t="shared" si="125"/>
        <v>9</v>
      </c>
      <c r="X130" s="98">
        <f t="shared" si="125"/>
        <v>16</v>
      </c>
      <c r="Y130" s="146">
        <f t="shared" si="125"/>
        <v>18</v>
      </c>
      <c r="Z130" s="146">
        <f t="shared" si="125"/>
        <v>18</v>
      </c>
      <c r="AA130" s="146">
        <f t="shared" si="125"/>
        <v>18</v>
      </c>
      <c r="AB130" s="146">
        <f t="shared" si="125"/>
        <v>18</v>
      </c>
      <c r="AC130" s="98">
        <f t="shared" si="125"/>
        <v>10</v>
      </c>
      <c r="AD130" s="98">
        <f t="shared" si="125"/>
        <v>11</v>
      </c>
      <c r="AE130" s="98">
        <f t="shared" si="125"/>
        <v>14</v>
      </c>
      <c r="AF130" s="146">
        <f t="shared" si="125"/>
        <v>18</v>
      </c>
      <c r="AG130" s="146">
        <f t="shared" si="125"/>
        <v>18</v>
      </c>
      <c r="AH130" s="146">
        <f t="shared" si="125"/>
        <v>18</v>
      </c>
      <c r="AI130" s="146">
        <f t="shared" si="125"/>
        <v>18</v>
      </c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</row>
    <row r="131" hidden="1" outlineLevel="1">
      <c r="A131" s="72"/>
      <c r="B131" s="72"/>
      <c r="C131" s="72"/>
      <c r="D131" s="84"/>
      <c r="E131" s="84"/>
      <c r="F131" s="101" t="s">
        <v>9</v>
      </c>
      <c r="G131" s="146">
        <f t="shared" ref="G131:AI131" si="126">COUNTIF(G$4:G$48,$F131)</f>
        <v>18</v>
      </c>
      <c r="H131" s="146">
        <f t="shared" si="126"/>
        <v>16</v>
      </c>
      <c r="I131" s="146">
        <f t="shared" si="126"/>
        <v>9</v>
      </c>
      <c r="J131" s="146">
        <f t="shared" si="126"/>
        <v>12</v>
      </c>
      <c r="K131" s="146">
        <f t="shared" si="126"/>
        <v>18</v>
      </c>
      <c r="L131" s="146">
        <f t="shared" si="126"/>
        <v>18</v>
      </c>
      <c r="M131" s="146">
        <f t="shared" si="126"/>
        <v>18</v>
      </c>
      <c r="N131" s="146">
        <f t="shared" si="126"/>
        <v>18</v>
      </c>
      <c r="O131" s="146">
        <f t="shared" si="126"/>
        <v>14</v>
      </c>
      <c r="P131" s="146">
        <f t="shared" si="126"/>
        <v>9</v>
      </c>
      <c r="Q131" s="146">
        <f t="shared" si="126"/>
        <v>13</v>
      </c>
      <c r="R131" s="146">
        <f t="shared" si="126"/>
        <v>18</v>
      </c>
      <c r="S131" s="146">
        <f t="shared" si="126"/>
        <v>18</v>
      </c>
      <c r="T131" s="146">
        <f t="shared" si="126"/>
        <v>18</v>
      </c>
      <c r="U131" s="146">
        <f t="shared" si="126"/>
        <v>18</v>
      </c>
      <c r="V131" s="98">
        <f t="shared" si="126"/>
        <v>15</v>
      </c>
      <c r="W131" s="98">
        <f t="shared" si="126"/>
        <v>10</v>
      </c>
      <c r="X131" s="98">
        <f t="shared" si="126"/>
        <v>11</v>
      </c>
      <c r="Y131" s="146">
        <f t="shared" si="126"/>
        <v>18</v>
      </c>
      <c r="Z131" s="146">
        <f t="shared" si="126"/>
        <v>18</v>
      </c>
      <c r="AA131" s="146">
        <f t="shared" si="126"/>
        <v>18</v>
      </c>
      <c r="AB131" s="146">
        <f t="shared" si="126"/>
        <v>18</v>
      </c>
      <c r="AC131" s="98">
        <f t="shared" si="126"/>
        <v>16</v>
      </c>
      <c r="AD131" s="98">
        <f t="shared" si="126"/>
        <v>10</v>
      </c>
      <c r="AE131" s="98">
        <f t="shared" si="126"/>
        <v>10</v>
      </c>
      <c r="AF131" s="146">
        <f t="shared" si="126"/>
        <v>17</v>
      </c>
      <c r="AG131" s="146">
        <f t="shared" si="126"/>
        <v>17</v>
      </c>
      <c r="AH131" s="146">
        <f t="shared" si="126"/>
        <v>17</v>
      </c>
      <c r="AI131" s="146">
        <f t="shared" si="126"/>
        <v>17</v>
      </c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</row>
    <row r="132" hidden="1" outlineLevel="1">
      <c r="A132" s="72"/>
      <c r="B132" s="72"/>
      <c r="C132" s="72"/>
      <c r="D132" s="84"/>
      <c r="E132" s="84"/>
      <c r="F132" s="102" t="s">
        <v>10</v>
      </c>
      <c r="G132" s="96">
        <f t="shared" ref="G132:AI132" si="127">COUNTIF(G$4:G$48,$F132)</f>
        <v>8</v>
      </c>
      <c r="H132" s="96">
        <f t="shared" si="127"/>
        <v>3</v>
      </c>
      <c r="I132" s="96">
        <f t="shared" si="127"/>
        <v>5</v>
      </c>
      <c r="J132" s="96">
        <f t="shared" si="127"/>
        <v>9</v>
      </c>
      <c r="K132" s="96">
        <f t="shared" si="127"/>
        <v>9</v>
      </c>
      <c r="L132" s="96">
        <f t="shared" si="127"/>
        <v>9</v>
      </c>
      <c r="M132" s="96">
        <f t="shared" si="127"/>
        <v>9</v>
      </c>
      <c r="N132" s="96">
        <f t="shared" si="127"/>
        <v>9</v>
      </c>
      <c r="O132" s="96">
        <f t="shared" si="127"/>
        <v>5</v>
      </c>
      <c r="P132" s="96">
        <f t="shared" si="127"/>
        <v>4</v>
      </c>
      <c r="Q132" s="96">
        <f t="shared" si="127"/>
        <v>9</v>
      </c>
      <c r="R132" s="96">
        <f t="shared" si="127"/>
        <v>9</v>
      </c>
      <c r="S132" s="96">
        <f t="shared" si="127"/>
        <v>9</v>
      </c>
      <c r="T132" s="96">
        <f t="shared" si="127"/>
        <v>9</v>
      </c>
      <c r="U132" s="96">
        <f t="shared" si="127"/>
        <v>9</v>
      </c>
      <c r="V132" s="98">
        <f t="shared" si="127"/>
        <v>5</v>
      </c>
      <c r="W132" s="98">
        <f t="shared" si="127"/>
        <v>4</v>
      </c>
      <c r="X132" s="98">
        <f t="shared" si="127"/>
        <v>9</v>
      </c>
      <c r="Y132" s="96">
        <f t="shared" si="127"/>
        <v>9</v>
      </c>
      <c r="Z132" s="96">
        <f t="shared" si="127"/>
        <v>9</v>
      </c>
      <c r="AA132" s="96">
        <f t="shared" si="127"/>
        <v>9</v>
      </c>
      <c r="AB132" s="96">
        <f t="shared" si="127"/>
        <v>9</v>
      </c>
      <c r="AC132" s="98">
        <f t="shared" si="127"/>
        <v>5</v>
      </c>
      <c r="AD132" s="98">
        <f t="shared" si="127"/>
        <v>4</v>
      </c>
      <c r="AE132" s="98">
        <f t="shared" si="127"/>
        <v>10</v>
      </c>
      <c r="AF132" s="96">
        <f t="shared" si="127"/>
        <v>10</v>
      </c>
      <c r="AG132" s="96">
        <f t="shared" si="127"/>
        <v>10</v>
      </c>
      <c r="AH132" s="96">
        <f t="shared" si="127"/>
        <v>10</v>
      </c>
      <c r="AI132" s="96">
        <f t="shared" si="127"/>
        <v>10</v>
      </c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</row>
    <row r="133" hidden="1" outlineLevel="1">
      <c r="A133" s="72"/>
      <c r="B133" s="72"/>
      <c r="C133" s="72"/>
      <c r="D133" s="84"/>
      <c r="E133" s="84"/>
      <c r="F133" s="72"/>
      <c r="G133" s="84"/>
      <c r="H133" s="108"/>
      <c r="I133" s="108"/>
      <c r="J133" s="108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108"/>
      <c r="W133" s="108"/>
      <c r="X133" s="108"/>
      <c r="Y133" s="84"/>
      <c r="Z133" s="84"/>
      <c r="AA133" s="84"/>
      <c r="AB133" s="84"/>
      <c r="AC133" s="108"/>
      <c r="AD133" s="108"/>
      <c r="AE133" s="108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</row>
    <row r="134" hidden="1" outlineLevel="1">
      <c r="A134" s="72"/>
      <c r="B134" s="72"/>
      <c r="C134" s="72"/>
      <c r="D134" s="93" t="s">
        <v>76</v>
      </c>
      <c r="E134" s="93"/>
      <c r="F134" s="94" t="s">
        <v>6</v>
      </c>
      <c r="G134" s="146">
        <f t="shared" ref="G134:AI134" si="128">COUNTIF(G$52:G$109,$F134)</f>
        <v>24</v>
      </c>
      <c r="H134" s="146">
        <f t="shared" si="128"/>
        <v>15</v>
      </c>
      <c r="I134" s="146">
        <f t="shared" si="128"/>
        <v>14</v>
      </c>
      <c r="J134" s="146">
        <f t="shared" si="128"/>
        <v>19</v>
      </c>
      <c r="K134" s="146">
        <f t="shared" si="128"/>
        <v>24</v>
      </c>
      <c r="L134" s="146">
        <f t="shared" si="128"/>
        <v>24</v>
      </c>
      <c r="M134" s="146">
        <f t="shared" si="128"/>
        <v>24</v>
      </c>
      <c r="N134" s="146">
        <f t="shared" si="128"/>
        <v>24</v>
      </c>
      <c r="O134" s="146">
        <f t="shared" si="128"/>
        <v>16</v>
      </c>
      <c r="P134" s="146">
        <f t="shared" si="128"/>
        <v>12</v>
      </c>
      <c r="Q134" s="146">
        <f t="shared" si="128"/>
        <v>20</v>
      </c>
      <c r="R134" s="146">
        <f t="shared" si="128"/>
        <v>24</v>
      </c>
      <c r="S134" s="146">
        <f t="shared" si="128"/>
        <v>24</v>
      </c>
      <c r="T134" s="146">
        <f t="shared" si="128"/>
        <v>24</v>
      </c>
      <c r="U134" s="146">
        <f t="shared" si="128"/>
        <v>24</v>
      </c>
      <c r="V134" s="98">
        <f t="shared" si="128"/>
        <v>14</v>
      </c>
      <c r="W134" s="98">
        <f t="shared" si="128"/>
        <v>13</v>
      </c>
      <c r="X134" s="98">
        <f t="shared" si="128"/>
        <v>21</v>
      </c>
      <c r="Y134" s="146">
        <f t="shared" si="128"/>
        <v>24</v>
      </c>
      <c r="Z134" s="146">
        <f t="shared" si="128"/>
        <v>24</v>
      </c>
      <c r="AA134" s="146">
        <f t="shared" si="128"/>
        <v>24</v>
      </c>
      <c r="AB134" s="146">
        <f t="shared" si="128"/>
        <v>24</v>
      </c>
      <c r="AC134" s="98">
        <f t="shared" si="128"/>
        <v>14</v>
      </c>
      <c r="AD134" s="98">
        <f t="shared" si="128"/>
        <v>12</v>
      </c>
      <c r="AE134" s="98">
        <f t="shared" si="128"/>
        <v>17</v>
      </c>
      <c r="AF134" s="146">
        <f t="shared" si="128"/>
        <v>23</v>
      </c>
      <c r="AG134" s="146">
        <f t="shared" si="128"/>
        <v>22</v>
      </c>
      <c r="AH134" s="146">
        <f t="shared" si="128"/>
        <v>22</v>
      </c>
      <c r="AI134" s="146">
        <f t="shared" si="128"/>
        <v>22</v>
      </c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</row>
    <row r="135" hidden="1" outlineLevel="1">
      <c r="A135" s="72"/>
      <c r="B135" s="72"/>
      <c r="C135" s="72"/>
      <c r="D135" s="84"/>
      <c r="E135" s="84"/>
      <c r="F135" s="101" t="s">
        <v>9</v>
      </c>
      <c r="G135" s="146">
        <f t="shared" ref="G135:AI135" si="129">COUNTIF(G$52:G$109,$F135)</f>
        <v>23</v>
      </c>
      <c r="H135" s="146">
        <f t="shared" si="129"/>
        <v>17</v>
      </c>
      <c r="I135" s="146">
        <f t="shared" si="129"/>
        <v>13</v>
      </c>
      <c r="J135" s="146">
        <f t="shared" si="129"/>
        <v>16</v>
      </c>
      <c r="K135" s="146">
        <f t="shared" si="129"/>
        <v>23</v>
      </c>
      <c r="L135" s="146">
        <f t="shared" si="129"/>
        <v>23</v>
      </c>
      <c r="M135" s="146">
        <f t="shared" si="129"/>
        <v>23</v>
      </c>
      <c r="N135" s="146">
        <f t="shared" si="129"/>
        <v>23</v>
      </c>
      <c r="O135" s="146">
        <f t="shared" si="129"/>
        <v>18</v>
      </c>
      <c r="P135" s="146">
        <f t="shared" si="129"/>
        <v>15</v>
      </c>
      <c r="Q135" s="146">
        <f t="shared" si="129"/>
        <v>13</v>
      </c>
      <c r="R135" s="146">
        <f t="shared" si="129"/>
        <v>23</v>
      </c>
      <c r="S135" s="146">
        <f t="shared" si="129"/>
        <v>23</v>
      </c>
      <c r="T135" s="146">
        <f t="shared" si="129"/>
        <v>23</v>
      </c>
      <c r="U135" s="146">
        <f t="shared" si="129"/>
        <v>23</v>
      </c>
      <c r="V135" s="98">
        <f t="shared" si="129"/>
        <v>18</v>
      </c>
      <c r="W135" s="98">
        <f t="shared" si="129"/>
        <v>14</v>
      </c>
      <c r="X135" s="98">
        <f t="shared" si="129"/>
        <v>14</v>
      </c>
      <c r="Y135" s="146">
        <f t="shared" si="129"/>
        <v>23</v>
      </c>
      <c r="Z135" s="146">
        <f t="shared" si="129"/>
        <v>23</v>
      </c>
      <c r="AA135" s="146">
        <f t="shared" si="129"/>
        <v>23</v>
      </c>
      <c r="AB135" s="146">
        <f t="shared" si="129"/>
        <v>23</v>
      </c>
      <c r="AC135" s="98">
        <f t="shared" si="129"/>
        <v>20</v>
      </c>
      <c r="AD135" s="98">
        <f t="shared" si="129"/>
        <v>15</v>
      </c>
      <c r="AE135" s="98">
        <f t="shared" si="129"/>
        <v>15</v>
      </c>
      <c r="AF135" s="146">
        <f t="shared" si="129"/>
        <v>23</v>
      </c>
      <c r="AG135" s="146">
        <f t="shared" si="129"/>
        <v>23</v>
      </c>
      <c r="AH135" s="146">
        <f t="shared" si="129"/>
        <v>23</v>
      </c>
      <c r="AI135" s="146">
        <f t="shared" si="129"/>
        <v>23</v>
      </c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</row>
    <row r="136" hidden="1" outlineLevel="1">
      <c r="A136" s="72"/>
      <c r="B136" s="72"/>
      <c r="C136" s="72"/>
      <c r="D136" s="84"/>
      <c r="E136" s="84"/>
      <c r="F136" s="102" t="s">
        <v>10</v>
      </c>
      <c r="G136" s="96">
        <f t="shared" ref="G136:AI136" si="130">COUNTIF(G$52:G$109,$F136)</f>
        <v>9</v>
      </c>
      <c r="H136" s="96">
        <f t="shared" si="130"/>
        <v>5</v>
      </c>
      <c r="I136" s="96">
        <f t="shared" si="130"/>
        <v>4</v>
      </c>
      <c r="J136" s="96">
        <f t="shared" si="130"/>
        <v>9</v>
      </c>
      <c r="K136" s="96">
        <f t="shared" si="130"/>
        <v>9</v>
      </c>
      <c r="L136" s="96">
        <f t="shared" si="130"/>
        <v>9</v>
      </c>
      <c r="M136" s="96">
        <f t="shared" si="130"/>
        <v>9</v>
      </c>
      <c r="N136" s="96">
        <f t="shared" si="130"/>
        <v>9</v>
      </c>
      <c r="O136" s="96">
        <f t="shared" si="130"/>
        <v>5</v>
      </c>
      <c r="P136" s="96">
        <f t="shared" si="130"/>
        <v>4</v>
      </c>
      <c r="Q136" s="96">
        <f t="shared" si="130"/>
        <v>9</v>
      </c>
      <c r="R136" s="96">
        <f t="shared" si="130"/>
        <v>9</v>
      </c>
      <c r="S136" s="96">
        <f t="shared" si="130"/>
        <v>9</v>
      </c>
      <c r="T136" s="96">
        <f t="shared" si="130"/>
        <v>9</v>
      </c>
      <c r="U136" s="96">
        <f t="shared" si="130"/>
        <v>9</v>
      </c>
      <c r="V136" s="98">
        <f t="shared" si="130"/>
        <v>6</v>
      </c>
      <c r="W136" s="98">
        <f t="shared" si="130"/>
        <v>3</v>
      </c>
      <c r="X136" s="98">
        <f t="shared" si="130"/>
        <v>9</v>
      </c>
      <c r="Y136" s="96">
        <f t="shared" si="130"/>
        <v>9</v>
      </c>
      <c r="Z136" s="96">
        <f t="shared" si="130"/>
        <v>9</v>
      </c>
      <c r="AA136" s="96">
        <f t="shared" si="130"/>
        <v>9</v>
      </c>
      <c r="AB136" s="96">
        <f t="shared" si="130"/>
        <v>9</v>
      </c>
      <c r="AC136" s="98">
        <f t="shared" si="130"/>
        <v>5</v>
      </c>
      <c r="AD136" s="98">
        <f t="shared" si="130"/>
        <v>4</v>
      </c>
      <c r="AE136" s="98">
        <f t="shared" si="130"/>
        <v>10</v>
      </c>
      <c r="AF136" s="96">
        <f t="shared" si="130"/>
        <v>10</v>
      </c>
      <c r="AG136" s="96">
        <f t="shared" si="130"/>
        <v>10</v>
      </c>
      <c r="AH136" s="96">
        <f t="shared" si="130"/>
        <v>10</v>
      </c>
      <c r="AI136" s="96">
        <f t="shared" si="130"/>
        <v>10</v>
      </c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</row>
    <row r="137">
      <c r="A137" s="72"/>
      <c r="B137" s="72"/>
      <c r="C137" s="72"/>
      <c r="D137" s="84"/>
      <c r="E137" s="84"/>
      <c r="F137" s="72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</row>
    <row r="138">
      <c r="A138" s="72"/>
      <c r="B138" s="77"/>
      <c r="C138" s="77"/>
      <c r="D138" s="111" t="s">
        <v>161</v>
      </c>
      <c r="E138" s="111"/>
      <c r="F138" s="112" t="s">
        <v>162</v>
      </c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</row>
    <row r="139">
      <c r="A139" s="72"/>
      <c r="B139" s="94" t="s">
        <v>6</v>
      </c>
      <c r="C139" s="94" t="s">
        <v>6</v>
      </c>
      <c r="D139" s="113">
        <v>0.625</v>
      </c>
      <c r="E139" s="113"/>
      <c r="F139" s="114">
        <v>0.0</v>
      </c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</row>
    <row r="140" hidden="1">
      <c r="A140" s="72"/>
      <c r="B140" s="115" t="s">
        <v>7</v>
      </c>
      <c r="C140" s="115" t="s">
        <v>7</v>
      </c>
      <c r="D140" s="113">
        <v>0.7916666666666666</v>
      </c>
      <c r="E140" s="113"/>
      <c r="F140" s="114">
        <v>0.16666666666666666</v>
      </c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</row>
    <row r="141" hidden="1">
      <c r="A141" s="72"/>
      <c r="B141" s="100" t="s">
        <v>8</v>
      </c>
      <c r="C141" s="100" t="s">
        <v>8</v>
      </c>
      <c r="D141" s="113">
        <v>0.875</v>
      </c>
      <c r="E141" s="113"/>
      <c r="F141" s="114">
        <v>0.25</v>
      </c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</row>
    <row r="142">
      <c r="A142" s="72"/>
      <c r="B142" s="101" t="s">
        <v>9</v>
      </c>
      <c r="C142" s="101" t="s">
        <v>9</v>
      </c>
      <c r="D142" s="113">
        <v>0.0</v>
      </c>
      <c r="E142" s="113"/>
      <c r="F142" s="114">
        <v>0.375</v>
      </c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</row>
    <row r="143">
      <c r="A143" s="72"/>
      <c r="B143" s="116" t="s">
        <v>10</v>
      </c>
      <c r="C143" s="116" t="s">
        <v>10</v>
      </c>
      <c r="D143" s="149">
        <v>0.25</v>
      </c>
      <c r="E143" s="150"/>
      <c r="F143" s="151">
        <v>0.625</v>
      </c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</row>
    <row r="144">
      <c r="A144" s="72"/>
      <c r="B144" s="117" t="s">
        <v>163</v>
      </c>
      <c r="C144" s="117" t="s">
        <v>163</v>
      </c>
      <c r="D144" s="113">
        <v>0.625</v>
      </c>
      <c r="E144" s="113"/>
      <c r="F144" s="114">
        <v>0.7916666666666666</v>
      </c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</row>
    <row r="145">
      <c r="A145" s="72"/>
      <c r="B145" s="117" t="s">
        <v>164</v>
      </c>
      <c r="C145" s="117" t="s">
        <v>164</v>
      </c>
      <c r="D145" s="113">
        <v>0.8333333333333334</v>
      </c>
      <c r="E145" s="113"/>
      <c r="F145" s="114">
        <v>0.0</v>
      </c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</row>
    <row r="146" hidden="1">
      <c r="A146" s="72"/>
      <c r="B146" s="117" t="s">
        <v>165</v>
      </c>
      <c r="C146" s="117" t="s">
        <v>165</v>
      </c>
      <c r="D146" s="113">
        <v>0.7916666666666666</v>
      </c>
      <c r="E146" s="113"/>
      <c r="F146" s="114">
        <v>0.9583333333333334</v>
      </c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</row>
    <row r="147" hidden="1">
      <c r="A147" s="72"/>
      <c r="B147" s="117" t="s">
        <v>166</v>
      </c>
      <c r="C147" s="117" t="s">
        <v>166</v>
      </c>
      <c r="D147" s="113">
        <v>0.0</v>
      </c>
      <c r="E147" s="113"/>
      <c r="F147" s="114">
        <v>0.16666666666666666</v>
      </c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</row>
    <row r="148" hidden="1">
      <c r="A148" s="72"/>
      <c r="B148" s="117" t="s">
        <v>167</v>
      </c>
      <c r="C148" s="117" t="s">
        <v>167</v>
      </c>
      <c r="D148" s="113">
        <v>0.875</v>
      </c>
      <c r="E148" s="113"/>
      <c r="F148" s="114">
        <v>0.041666666666666664</v>
      </c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</row>
    <row r="149" hidden="1">
      <c r="A149" s="72"/>
      <c r="B149" s="117" t="s">
        <v>168</v>
      </c>
      <c r="C149" s="117" t="s">
        <v>168</v>
      </c>
      <c r="D149" s="113">
        <v>0.08333333333333333</v>
      </c>
      <c r="E149" s="113"/>
      <c r="F149" s="114">
        <v>0.25</v>
      </c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</row>
    <row r="150">
      <c r="A150" s="72"/>
      <c r="B150" s="117" t="s">
        <v>169</v>
      </c>
      <c r="C150" s="117" t="s">
        <v>169</v>
      </c>
      <c r="D150" s="113">
        <v>0.0</v>
      </c>
      <c r="E150" s="113"/>
      <c r="F150" s="114">
        <v>0.16666666666666666</v>
      </c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</row>
    <row r="151">
      <c r="A151" s="72"/>
      <c r="B151" s="117" t="s">
        <v>170</v>
      </c>
      <c r="C151" s="117" t="s">
        <v>170</v>
      </c>
      <c r="D151" s="113">
        <v>0.20833333333333334</v>
      </c>
      <c r="E151" s="113"/>
      <c r="F151" s="114">
        <v>0.375</v>
      </c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</row>
    <row r="152">
      <c r="A152" s="72"/>
      <c r="B152" s="117" t="s">
        <v>171</v>
      </c>
      <c r="C152" s="117" t="s">
        <v>171</v>
      </c>
      <c r="D152" s="147">
        <v>0.25</v>
      </c>
      <c r="E152" s="113"/>
      <c r="F152" s="148">
        <v>0.4166666666666667</v>
      </c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</row>
    <row r="153">
      <c r="A153" s="72"/>
      <c r="B153" s="117" t="s">
        <v>172</v>
      </c>
      <c r="C153" s="117" t="s">
        <v>172</v>
      </c>
      <c r="D153" s="147">
        <v>0.4583333333333333</v>
      </c>
      <c r="E153" s="113"/>
      <c r="F153" s="148">
        <v>0.625</v>
      </c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</row>
    <row r="154">
      <c r="A154" s="72"/>
      <c r="B154" s="72"/>
      <c r="C154" s="72"/>
      <c r="D154" s="84"/>
      <c r="E154" s="84"/>
      <c r="F154" s="72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</row>
    <row r="155">
      <c r="A155" s="72"/>
      <c r="B155" s="72"/>
      <c r="C155" s="72"/>
      <c r="D155" s="84"/>
      <c r="E155" s="84"/>
      <c r="F155" s="72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</row>
    <row r="156">
      <c r="A156" s="72"/>
      <c r="B156" s="72"/>
      <c r="C156" s="72"/>
      <c r="D156" s="84"/>
      <c r="E156" s="84"/>
      <c r="F156" s="72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</row>
    <row r="157">
      <c r="A157" s="72"/>
      <c r="B157" s="72"/>
      <c r="C157" s="72"/>
      <c r="D157" s="84"/>
      <c r="E157" s="84"/>
      <c r="F157" s="72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</row>
    <row r="158">
      <c r="A158" s="72"/>
      <c r="B158" s="72"/>
      <c r="C158" s="72"/>
      <c r="D158" s="84"/>
      <c r="E158" s="84"/>
      <c r="F158" s="72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</row>
    <row r="159">
      <c r="A159" s="72"/>
      <c r="B159" s="72"/>
      <c r="C159" s="72"/>
      <c r="D159" s="84"/>
      <c r="E159" s="84"/>
      <c r="F159" s="72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</row>
    <row r="160">
      <c r="A160" s="72"/>
      <c r="B160" s="72"/>
      <c r="C160" s="72"/>
      <c r="D160" s="84"/>
      <c r="E160" s="84"/>
      <c r="F160" s="72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</row>
    <row r="161">
      <c r="A161" s="72"/>
      <c r="B161" s="72"/>
      <c r="C161" s="72"/>
      <c r="D161" s="84"/>
      <c r="E161" s="84"/>
      <c r="F161" s="72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</row>
    <row r="162">
      <c r="A162" s="72"/>
      <c r="B162" s="72"/>
      <c r="C162" s="72"/>
      <c r="D162" s="84"/>
      <c r="E162" s="84"/>
      <c r="F162" s="72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</row>
    <row r="163">
      <c r="A163" s="72"/>
      <c r="B163" s="72"/>
      <c r="C163" s="72"/>
      <c r="D163" s="84"/>
      <c r="E163" s="84"/>
      <c r="F163" s="72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</row>
    <row r="164">
      <c r="A164" s="72"/>
      <c r="B164" s="72"/>
      <c r="C164" s="72"/>
      <c r="D164" s="84"/>
      <c r="E164" s="84"/>
      <c r="F164" s="72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</row>
    <row r="165">
      <c r="A165" s="72"/>
      <c r="B165" s="72"/>
      <c r="C165" s="72"/>
      <c r="D165" s="84"/>
      <c r="E165" s="84"/>
      <c r="F165" s="72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</row>
    <row r="166">
      <c r="A166" s="72"/>
      <c r="B166" s="72"/>
      <c r="C166" s="72"/>
      <c r="D166" s="84"/>
      <c r="E166" s="84"/>
      <c r="F166" s="72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</row>
    <row r="167">
      <c r="A167" s="72"/>
      <c r="B167" s="72"/>
      <c r="C167" s="72"/>
      <c r="D167" s="84"/>
      <c r="E167" s="84"/>
      <c r="F167" s="72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</row>
    <row r="168">
      <c r="A168" s="72"/>
      <c r="B168" s="72"/>
      <c r="C168" s="72"/>
      <c r="D168" s="84"/>
      <c r="E168" s="84"/>
      <c r="F168" s="72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</row>
    <row r="169">
      <c r="A169" s="72"/>
      <c r="B169" s="72"/>
      <c r="C169" s="72"/>
      <c r="D169" s="84"/>
      <c r="E169" s="84"/>
      <c r="F169" s="72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</row>
    <row r="170">
      <c r="A170" s="72"/>
      <c r="B170" s="72"/>
      <c r="C170" s="72"/>
      <c r="D170" s="84"/>
      <c r="E170" s="84"/>
      <c r="F170" s="72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</row>
    <row r="171">
      <c r="A171" s="72"/>
      <c r="B171" s="72"/>
      <c r="C171" s="72"/>
      <c r="D171" s="84"/>
      <c r="E171" s="84"/>
      <c r="F171" s="72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</row>
    <row r="172">
      <c r="A172" s="72"/>
      <c r="B172" s="72"/>
      <c r="C172" s="72"/>
      <c r="D172" s="84"/>
      <c r="E172" s="84"/>
      <c r="F172" s="72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</row>
    <row r="173">
      <c r="A173" s="72"/>
      <c r="B173" s="72"/>
      <c r="C173" s="72"/>
      <c r="D173" s="84"/>
      <c r="E173" s="84"/>
      <c r="F173" s="72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</row>
    <row r="174">
      <c r="A174" s="72"/>
      <c r="B174" s="72"/>
      <c r="C174" s="72"/>
      <c r="D174" s="84"/>
      <c r="E174" s="84"/>
      <c r="F174" s="72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</row>
    <row r="175">
      <c r="A175" s="72"/>
      <c r="B175" s="72"/>
      <c r="C175" s="72"/>
      <c r="D175" s="84"/>
      <c r="E175" s="84"/>
      <c r="F175" s="72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</row>
    <row r="176">
      <c r="A176" s="72"/>
      <c r="B176" s="72"/>
      <c r="C176" s="72"/>
      <c r="D176" s="84"/>
      <c r="E176" s="84"/>
      <c r="F176" s="72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</row>
    <row r="177">
      <c r="A177" s="72"/>
      <c r="B177" s="72"/>
      <c r="C177" s="72"/>
      <c r="D177" s="84"/>
      <c r="E177" s="84"/>
      <c r="F177" s="72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</row>
    <row r="178">
      <c r="A178" s="72"/>
      <c r="B178" s="72"/>
      <c r="C178" s="72"/>
      <c r="D178" s="84"/>
      <c r="E178" s="84"/>
      <c r="F178" s="72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</row>
    <row r="179">
      <c r="A179" s="72"/>
      <c r="B179" s="72"/>
      <c r="C179" s="72"/>
      <c r="D179" s="84"/>
      <c r="E179" s="84"/>
      <c r="F179" s="72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</row>
    <row r="180">
      <c r="A180" s="72"/>
      <c r="B180" s="72"/>
      <c r="C180" s="72"/>
      <c r="D180" s="84"/>
      <c r="E180" s="84"/>
      <c r="F180" s="72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</row>
    <row r="181">
      <c r="A181" s="72"/>
      <c r="B181" s="72"/>
      <c r="C181" s="72"/>
      <c r="D181" s="84"/>
      <c r="E181" s="84"/>
      <c r="F181" s="72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</row>
    <row r="182">
      <c r="A182" s="72"/>
      <c r="B182" s="72"/>
      <c r="C182" s="72"/>
      <c r="D182" s="84"/>
      <c r="E182" s="84"/>
      <c r="F182" s="72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</row>
    <row r="183">
      <c r="A183" s="72"/>
      <c r="B183" s="72"/>
      <c r="C183" s="72"/>
      <c r="D183" s="84"/>
      <c r="E183" s="84"/>
      <c r="F183" s="72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</row>
    <row r="184">
      <c r="A184" s="72"/>
      <c r="B184" s="72"/>
      <c r="C184" s="72"/>
      <c r="D184" s="84"/>
      <c r="E184" s="84"/>
      <c r="F184" s="72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</row>
    <row r="185">
      <c r="A185" s="72"/>
      <c r="B185" s="72"/>
      <c r="C185" s="72"/>
      <c r="D185" s="84"/>
      <c r="E185" s="84"/>
      <c r="F185" s="72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</row>
    <row r="186">
      <c r="A186" s="72"/>
      <c r="B186" s="72"/>
      <c r="C186" s="72"/>
      <c r="D186" s="84"/>
      <c r="E186" s="84"/>
      <c r="F186" s="72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</row>
    <row r="187">
      <c r="A187" s="72"/>
      <c r="B187" s="72"/>
      <c r="C187" s="72"/>
      <c r="D187" s="84"/>
      <c r="E187" s="84"/>
      <c r="F187" s="72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</row>
    <row r="188">
      <c r="A188" s="72"/>
      <c r="B188" s="72"/>
      <c r="C188" s="72"/>
      <c r="D188" s="84"/>
      <c r="E188" s="84"/>
      <c r="F188" s="72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</row>
    <row r="189">
      <c r="A189" s="72"/>
      <c r="B189" s="72"/>
      <c r="C189" s="72"/>
      <c r="D189" s="84"/>
      <c r="E189" s="84"/>
      <c r="F189" s="72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</row>
    <row r="190">
      <c r="A190" s="72"/>
      <c r="B190" s="72"/>
      <c r="C190" s="72"/>
      <c r="D190" s="84"/>
      <c r="E190" s="84"/>
      <c r="F190" s="72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</row>
    <row r="191">
      <c r="A191" s="72"/>
      <c r="B191" s="72"/>
      <c r="C191" s="72"/>
      <c r="D191" s="84"/>
      <c r="E191" s="84"/>
      <c r="F191" s="72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</row>
    <row r="192">
      <c r="A192" s="72"/>
      <c r="B192" s="72"/>
      <c r="C192" s="72"/>
      <c r="D192" s="84"/>
      <c r="E192" s="84"/>
      <c r="F192" s="72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</row>
    <row r="193">
      <c r="A193" s="72"/>
      <c r="B193" s="72"/>
      <c r="C193" s="72"/>
      <c r="D193" s="84"/>
      <c r="E193" s="84"/>
      <c r="F193" s="72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</row>
    <row r="194">
      <c r="A194" s="72"/>
      <c r="B194" s="72"/>
      <c r="C194" s="72"/>
      <c r="D194" s="84"/>
      <c r="E194" s="84"/>
      <c r="F194" s="72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</row>
    <row r="195">
      <c r="A195" s="72"/>
      <c r="B195" s="72"/>
      <c r="C195" s="72"/>
      <c r="D195" s="84"/>
      <c r="E195" s="84"/>
      <c r="F195" s="72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</row>
    <row r="196">
      <c r="A196" s="72"/>
      <c r="B196" s="72"/>
      <c r="C196" s="72"/>
      <c r="D196" s="84"/>
      <c r="E196" s="84"/>
      <c r="F196" s="72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</row>
    <row r="197">
      <c r="A197" s="72"/>
      <c r="B197" s="72"/>
      <c r="C197" s="72"/>
      <c r="D197" s="84"/>
      <c r="E197" s="84"/>
      <c r="F197" s="72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</row>
    <row r="198">
      <c r="A198" s="72"/>
      <c r="B198" s="72"/>
      <c r="C198" s="72"/>
      <c r="D198" s="84"/>
      <c r="E198" s="84"/>
      <c r="F198" s="72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</row>
    <row r="199">
      <c r="A199" s="72"/>
      <c r="B199" s="72"/>
      <c r="C199" s="72"/>
      <c r="D199" s="84"/>
      <c r="E199" s="84"/>
      <c r="F199" s="72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</row>
    <row r="200">
      <c r="A200" s="72"/>
      <c r="B200" s="72"/>
      <c r="C200" s="72"/>
      <c r="D200" s="84"/>
      <c r="E200" s="84"/>
      <c r="F200" s="72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</row>
    <row r="201">
      <c r="A201" s="72"/>
      <c r="B201" s="72"/>
      <c r="C201" s="72"/>
      <c r="D201" s="84"/>
      <c r="E201" s="84"/>
      <c r="F201" s="72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</row>
    <row r="202">
      <c r="A202" s="72"/>
      <c r="B202" s="72"/>
      <c r="C202" s="72"/>
      <c r="D202" s="84"/>
      <c r="E202" s="84"/>
      <c r="F202" s="72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</row>
    <row r="203">
      <c r="A203" s="72"/>
      <c r="B203" s="72"/>
      <c r="C203" s="72"/>
      <c r="D203" s="84"/>
      <c r="E203" s="84"/>
      <c r="F203" s="72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</row>
    <row r="204">
      <c r="A204" s="72"/>
      <c r="B204" s="72"/>
      <c r="C204" s="72"/>
      <c r="D204" s="84"/>
      <c r="E204" s="84"/>
      <c r="F204" s="72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</row>
    <row r="205">
      <c r="A205" s="72"/>
      <c r="B205" s="72"/>
      <c r="C205" s="72"/>
      <c r="D205" s="84"/>
      <c r="E205" s="84"/>
      <c r="F205" s="72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</row>
    <row r="206">
      <c r="A206" s="72"/>
      <c r="B206" s="72"/>
      <c r="C206" s="72"/>
      <c r="D206" s="84"/>
      <c r="E206" s="84"/>
      <c r="F206" s="72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</row>
    <row r="207">
      <c r="A207" s="72"/>
      <c r="B207" s="72"/>
      <c r="C207" s="72"/>
      <c r="D207" s="84"/>
      <c r="E207" s="84"/>
      <c r="F207" s="72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</row>
    <row r="208">
      <c r="A208" s="72"/>
      <c r="B208" s="72"/>
      <c r="C208" s="72"/>
      <c r="D208" s="84"/>
      <c r="E208" s="84"/>
      <c r="F208" s="72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</row>
    <row r="209">
      <c r="A209" s="72"/>
      <c r="B209" s="72"/>
      <c r="C209" s="72"/>
      <c r="D209" s="84"/>
      <c r="E209" s="84"/>
      <c r="F209" s="72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</row>
    <row r="210">
      <c r="A210" s="72"/>
      <c r="B210" s="72"/>
      <c r="C210" s="72"/>
      <c r="D210" s="84"/>
      <c r="E210" s="84"/>
      <c r="F210" s="72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</row>
    <row r="211">
      <c r="A211" s="72"/>
      <c r="B211" s="72"/>
      <c r="C211" s="72"/>
      <c r="D211" s="84"/>
      <c r="E211" s="84"/>
      <c r="F211" s="72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</row>
    <row r="212">
      <c r="A212" s="72"/>
      <c r="B212" s="72"/>
      <c r="C212" s="72"/>
      <c r="D212" s="84"/>
      <c r="E212" s="84"/>
      <c r="F212" s="72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</row>
    <row r="213">
      <c r="A213" s="72"/>
      <c r="B213" s="72"/>
      <c r="C213" s="72"/>
      <c r="D213" s="84"/>
      <c r="E213" s="84"/>
      <c r="F213" s="72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</row>
    <row r="214">
      <c r="A214" s="72"/>
      <c r="B214" s="72"/>
      <c r="C214" s="72"/>
      <c r="D214" s="84"/>
      <c r="E214" s="84"/>
      <c r="F214" s="72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</row>
    <row r="215">
      <c r="A215" s="72"/>
      <c r="B215" s="72"/>
      <c r="C215" s="72"/>
      <c r="D215" s="84"/>
      <c r="E215" s="84"/>
      <c r="F215" s="72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</row>
    <row r="216">
      <c r="A216" s="72"/>
      <c r="B216" s="72"/>
      <c r="C216" s="72"/>
      <c r="D216" s="84"/>
      <c r="E216" s="84"/>
      <c r="F216" s="72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</row>
    <row r="217">
      <c r="A217" s="72"/>
      <c r="B217" s="72"/>
      <c r="C217" s="72"/>
      <c r="D217" s="84"/>
      <c r="E217" s="84"/>
      <c r="F217" s="72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</row>
    <row r="218">
      <c r="A218" s="72"/>
      <c r="B218" s="72"/>
      <c r="C218" s="72"/>
      <c r="D218" s="84"/>
      <c r="E218" s="84"/>
      <c r="F218" s="72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</row>
    <row r="219">
      <c r="A219" s="72"/>
      <c r="B219" s="72"/>
      <c r="C219" s="72"/>
      <c r="D219" s="84"/>
      <c r="E219" s="84"/>
      <c r="F219" s="72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</row>
    <row r="220">
      <c r="A220" s="72"/>
      <c r="B220" s="72"/>
      <c r="C220" s="72"/>
      <c r="D220" s="84"/>
      <c r="E220" s="84"/>
      <c r="F220" s="72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</row>
    <row r="221">
      <c r="A221" s="72"/>
      <c r="B221" s="72"/>
      <c r="C221" s="72"/>
      <c r="D221" s="84"/>
      <c r="E221" s="84"/>
      <c r="F221" s="72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</row>
    <row r="222">
      <c r="A222" s="72"/>
      <c r="B222" s="72"/>
      <c r="C222" s="72"/>
      <c r="D222" s="84"/>
      <c r="E222" s="84"/>
      <c r="F222" s="72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</row>
    <row r="223">
      <c r="A223" s="72"/>
      <c r="B223" s="72"/>
      <c r="C223" s="72"/>
      <c r="D223" s="84"/>
      <c r="E223" s="84"/>
      <c r="F223" s="72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</row>
    <row r="224">
      <c r="A224" s="72"/>
      <c r="B224" s="72"/>
      <c r="C224" s="72"/>
      <c r="D224" s="84"/>
      <c r="E224" s="84"/>
      <c r="F224" s="72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</row>
    <row r="225">
      <c r="A225" s="72"/>
      <c r="B225" s="72"/>
      <c r="C225" s="72"/>
      <c r="D225" s="84"/>
      <c r="E225" s="84"/>
      <c r="F225" s="72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</row>
    <row r="226">
      <c r="A226" s="72"/>
      <c r="B226" s="72"/>
      <c r="C226" s="72"/>
      <c r="D226" s="84"/>
      <c r="E226" s="84"/>
      <c r="F226" s="72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</row>
    <row r="227">
      <c r="A227" s="72"/>
      <c r="B227" s="72"/>
      <c r="C227" s="72"/>
      <c r="D227" s="84"/>
      <c r="E227" s="84"/>
      <c r="F227" s="72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</row>
    <row r="228">
      <c r="A228" s="72"/>
      <c r="B228" s="72"/>
      <c r="C228" s="72"/>
      <c r="D228" s="84"/>
      <c r="E228" s="84"/>
      <c r="F228" s="72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</row>
    <row r="229">
      <c r="A229" s="72"/>
      <c r="B229" s="72"/>
      <c r="C229" s="72"/>
      <c r="D229" s="84"/>
      <c r="E229" s="84"/>
      <c r="F229" s="72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</row>
    <row r="230">
      <c r="A230" s="72"/>
      <c r="B230" s="72"/>
      <c r="C230" s="72"/>
      <c r="D230" s="84"/>
      <c r="E230" s="84"/>
      <c r="F230" s="72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</row>
    <row r="231">
      <c r="A231" s="72"/>
      <c r="B231" s="72"/>
      <c r="C231" s="72"/>
      <c r="D231" s="84"/>
      <c r="E231" s="84"/>
      <c r="F231" s="72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</row>
    <row r="232">
      <c r="A232" s="72"/>
      <c r="B232" s="72"/>
      <c r="C232" s="72"/>
      <c r="D232" s="84"/>
      <c r="E232" s="84"/>
      <c r="F232" s="72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</row>
    <row r="233">
      <c r="A233" s="72"/>
      <c r="B233" s="72"/>
      <c r="C233" s="72"/>
      <c r="D233" s="84"/>
      <c r="E233" s="84"/>
      <c r="F233" s="72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</row>
    <row r="234">
      <c r="A234" s="72"/>
      <c r="B234" s="72"/>
      <c r="C234" s="72"/>
      <c r="D234" s="84"/>
      <c r="E234" s="84"/>
      <c r="F234" s="72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</row>
    <row r="235">
      <c r="A235" s="72"/>
      <c r="B235" s="72"/>
      <c r="C235" s="72"/>
      <c r="D235" s="84"/>
      <c r="E235" s="84"/>
      <c r="F235" s="72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</row>
    <row r="236">
      <c r="A236" s="72"/>
      <c r="B236" s="72"/>
      <c r="C236" s="72"/>
      <c r="D236" s="84"/>
      <c r="E236" s="84"/>
      <c r="F236" s="72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</row>
    <row r="237">
      <c r="A237" s="72"/>
      <c r="B237" s="72"/>
      <c r="C237" s="72"/>
      <c r="D237" s="84"/>
      <c r="E237" s="84"/>
      <c r="F237" s="72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</row>
    <row r="238">
      <c r="A238" s="72"/>
      <c r="B238" s="72"/>
      <c r="C238" s="72"/>
      <c r="D238" s="84"/>
      <c r="E238" s="84"/>
      <c r="F238" s="72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</row>
    <row r="239">
      <c r="A239" s="72"/>
      <c r="B239" s="72"/>
      <c r="C239" s="72"/>
      <c r="D239" s="84"/>
      <c r="E239" s="84"/>
      <c r="F239" s="72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</row>
    <row r="240">
      <c r="A240" s="72"/>
      <c r="B240" s="72"/>
      <c r="C240" s="72"/>
      <c r="D240" s="84"/>
      <c r="E240" s="84"/>
      <c r="F240" s="72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</row>
    <row r="241">
      <c r="A241" s="72"/>
      <c r="B241" s="72"/>
      <c r="C241" s="72"/>
      <c r="D241" s="84"/>
      <c r="E241" s="84"/>
      <c r="F241" s="72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</row>
    <row r="242">
      <c r="A242" s="72"/>
      <c r="B242" s="72"/>
      <c r="C242" s="72"/>
      <c r="D242" s="84"/>
      <c r="E242" s="84"/>
      <c r="F242" s="72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</row>
    <row r="243">
      <c r="A243" s="72"/>
      <c r="B243" s="72"/>
      <c r="C243" s="72"/>
      <c r="D243" s="84"/>
      <c r="E243" s="84"/>
      <c r="F243" s="72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</row>
    <row r="244">
      <c r="A244" s="72"/>
      <c r="B244" s="72"/>
      <c r="C244" s="72"/>
      <c r="D244" s="84"/>
      <c r="E244" s="84"/>
      <c r="F244" s="72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</row>
    <row r="245">
      <c r="A245" s="72"/>
      <c r="B245" s="72"/>
      <c r="C245" s="72"/>
      <c r="D245" s="84"/>
      <c r="E245" s="84"/>
      <c r="F245" s="72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</row>
    <row r="246">
      <c r="A246" s="72"/>
      <c r="B246" s="72"/>
      <c r="C246" s="72"/>
      <c r="D246" s="84"/>
      <c r="E246" s="84"/>
      <c r="F246" s="72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</row>
    <row r="247">
      <c r="A247" s="72"/>
      <c r="B247" s="72"/>
      <c r="C247" s="72"/>
      <c r="D247" s="84"/>
      <c r="E247" s="84"/>
      <c r="F247" s="72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</row>
    <row r="248">
      <c r="A248" s="72"/>
      <c r="B248" s="72"/>
      <c r="C248" s="72"/>
      <c r="D248" s="84"/>
      <c r="E248" s="84"/>
      <c r="F248" s="72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</row>
    <row r="249">
      <c r="A249" s="72"/>
      <c r="B249" s="72"/>
      <c r="C249" s="72"/>
      <c r="D249" s="84"/>
      <c r="E249" s="84"/>
      <c r="F249" s="72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</row>
    <row r="250">
      <c r="A250" s="72"/>
      <c r="B250" s="72"/>
      <c r="C250" s="72"/>
      <c r="D250" s="84"/>
      <c r="E250" s="84"/>
      <c r="F250" s="72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</row>
    <row r="251">
      <c r="A251" s="72"/>
      <c r="B251" s="72"/>
      <c r="C251" s="72"/>
      <c r="D251" s="84"/>
      <c r="E251" s="84"/>
      <c r="F251" s="72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</row>
    <row r="252">
      <c r="A252" s="72"/>
      <c r="B252" s="72"/>
      <c r="C252" s="72"/>
      <c r="D252" s="84"/>
      <c r="E252" s="84"/>
      <c r="F252" s="72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</row>
    <row r="253">
      <c r="A253" s="72"/>
      <c r="B253" s="72"/>
      <c r="C253" s="72"/>
      <c r="D253" s="84"/>
      <c r="E253" s="84"/>
      <c r="F253" s="72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</row>
    <row r="254">
      <c r="A254" s="72"/>
      <c r="B254" s="72"/>
      <c r="C254" s="72"/>
      <c r="D254" s="84"/>
      <c r="E254" s="84"/>
      <c r="F254" s="72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</row>
    <row r="255">
      <c r="A255" s="72"/>
      <c r="B255" s="72"/>
      <c r="C255" s="72"/>
      <c r="D255" s="84"/>
      <c r="E255" s="84"/>
      <c r="F255" s="72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</row>
    <row r="256">
      <c r="A256" s="72"/>
      <c r="B256" s="72"/>
      <c r="C256" s="72"/>
      <c r="D256" s="84"/>
      <c r="E256" s="84"/>
      <c r="F256" s="72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</row>
    <row r="257">
      <c r="A257" s="72"/>
      <c r="B257" s="72"/>
      <c r="C257" s="72"/>
      <c r="D257" s="84"/>
      <c r="E257" s="84"/>
      <c r="F257" s="72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</row>
    <row r="258">
      <c r="A258" s="72"/>
      <c r="B258" s="72"/>
      <c r="C258" s="72"/>
      <c r="D258" s="84"/>
      <c r="E258" s="84"/>
      <c r="F258" s="72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</row>
    <row r="259">
      <c r="A259" s="72"/>
      <c r="B259" s="72"/>
      <c r="C259" s="72"/>
      <c r="D259" s="84"/>
      <c r="E259" s="84"/>
      <c r="F259" s="72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</row>
    <row r="260">
      <c r="A260" s="72"/>
      <c r="B260" s="72"/>
      <c r="C260" s="72"/>
      <c r="D260" s="84"/>
      <c r="E260" s="84"/>
      <c r="F260" s="72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</row>
    <row r="261">
      <c r="A261" s="72"/>
      <c r="B261" s="72"/>
      <c r="C261" s="72"/>
      <c r="D261" s="84"/>
      <c r="E261" s="84"/>
      <c r="F261" s="72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</row>
    <row r="262">
      <c r="A262" s="72"/>
      <c r="B262" s="72"/>
      <c r="C262" s="72"/>
      <c r="D262" s="84"/>
      <c r="E262" s="84"/>
      <c r="F262" s="72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</row>
    <row r="263">
      <c r="A263" s="72"/>
      <c r="B263" s="72"/>
      <c r="C263" s="72"/>
      <c r="D263" s="84"/>
      <c r="E263" s="84"/>
      <c r="F263" s="72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</row>
    <row r="264">
      <c r="A264" s="72"/>
      <c r="B264" s="72"/>
      <c r="C264" s="72"/>
      <c r="D264" s="84"/>
      <c r="E264" s="84"/>
      <c r="F264" s="72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</row>
    <row r="265">
      <c r="A265" s="72"/>
      <c r="B265" s="72"/>
      <c r="C265" s="72"/>
      <c r="D265" s="84"/>
      <c r="E265" s="84"/>
      <c r="F265" s="72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</row>
    <row r="266">
      <c r="A266" s="72"/>
      <c r="B266" s="72"/>
      <c r="C266" s="72"/>
      <c r="D266" s="84"/>
      <c r="E266" s="84"/>
      <c r="F266" s="72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</row>
    <row r="267">
      <c r="A267" s="72"/>
      <c r="B267" s="72"/>
      <c r="C267" s="72"/>
      <c r="D267" s="84"/>
      <c r="E267" s="84"/>
      <c r="F267" s="72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</row>
    <row r="268">
      <c r="A268" s="72"/>
      <c r="B268" s="72"/>
      <c r="C268" s="72"/>
      <c r="D268" s="84"/>
      <c r="E268" s="84"/>
      <c r="F268" s="72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</row>
    <row r="269">
      <c r="A269" s="72"/>
      <c r="B269" s="72"/>
      <c r="C269" s="72"/>
      <c r="D269" s="84"/>
      <c r="E269" s="84"/>
      <c r="F269" s="72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</row>
    <row r="270">
      <c r="A270" s="72"/>
      <c r="B270" s="72"/>
      <c r="C270" s="72"/>
      <c r="D270" s="84"/>
      <c r="E270" s="84"/>
      <c r="F270" s="72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</row>
    <row r="271">
      <c r="A271" s="72"/>
      <c r="B271" s="72"/>
      <c r="C271" s="72"/>
      <c r="D271" s="84"/>
      <c r="E271" s="84"/>
      <c r="F271" s="72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</row>
    <row r="272">
      <c r="A272" s="72"/>
      <c r="B272" s="72"/>
      <c r="C272" s="72"/>
      <c r="D272" s="84"/>
      <c r="E272" s="84"/>
      <c r="F272" s="72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</row>
    <row r="273">
      <c r="A273" s="72"/>
      <c r="B273" s="72"/>
      <c r="C273" s="72"/>
      <c r="D273" s="84"/>
      <c r="E273" s="84"/>
      <c r="F273" s="72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</row>
    <row r="274">
      <c r="A274" s="72"/>
      <c r="B274" s="72"/>
      <c r="C274" s="72"/>
      <c r="D274" s="84"/>
      <c r="E274" s="84"/>
      <c r="F274" s="72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</row>
    <row r="275">
      <c r="A275" s="72"/>
      <c r="B275" s="72"/>
      <c r="C275" s="72"/>
      <c r="D275" s="84"/>
      <c r="E275" s="84"/>
      <c r="F275" s="72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</row>
    <row r="276">
      <c r="A276" s="72"/>
      <c r="B276" s="72"/>
      <c r="C276" s="72"/>
      <c r="D276" s="84"/>
      <c r="E276" s="84"/>
      <c r="F276" s="72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</row>
    <row r="277">
      <c r="A277" s="72"/>
      <c r="B277" s="72"/>
      <c r="C277" s="72"/>
      <c r="D277" s="84"/>
      <c r="E277" s="84"/>
      <c r="F277" s="72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</row>
    <row r="278">
      <c r="A278" s="72"/>
      <c r="B278" s="72"/>
      <c r="C278" s="72"/>
      <c r="D278" s="84"/>
      <c r="E278" s="84"/>
      <c r="F278" s="72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</row>
    <row r="279">
      <c r="A279" s="72"/>
      <c r="B279" s="72"/>
      <c r="C279" s="72"/>
      <c r="D279" s="84"/>
      <c r="E279" s="84"/>
      <c r="F279" s="72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</row>
    <row r="280">
      <c r="A280" s="72"/>
      <c r="B280" s="72"/>
      <c r="C280" s="72"/>
      <c r="D280" s="84"/>
      <c r="E280" s="84"/>
      <c r="F280" s="72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</row>
    <row r="281">
      <c r="A281" s="72"/>
      <c r="B281" s="72"/>
      <c r="C281" s="72"/>
      <c r="D281" s="84"/>
      <c r="E281" s="84"/>
      <c r="F281" s="72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</row>
    <row r="282">
      <c r="A282" s="72"/>
      <c r="B282" s="72"/>
      <c r="C282" s="72"/>
      <c r="D282" s="84"/>
      <c r="E282" s="84"/>
      <c r="F282" s="72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</row>
    <row r="283">
      <c r="A283" s="72"/>
      <c r="B283" s="72"/>
      <c r="C283" s="72"/>
      <c r="D283" s="84"/>
      <c r="E283" s="84"/>
      <c r="F283" s="72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</row>
    <row r="284">
      <c r="A284" s="72"/>
      <c r="B284" s="72"/>
      <c r="C284" s="72"/>
      <c r="D284" s="84"/>
      <c r="E284" s="84"/>
      <c r="F284" s="72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</row>
    <row r="285">
      <c r="A285" s="72"/>
      <c r="B285" s="72"/>
      <c r="C285" s="72"/>
      <c r="D285" s="84"/>
      <c r="E285" s="84"/>
      <c r="F285" s="72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</row>
    <row r="286">
      <c r="A286" s="72"/>
      <c r="B286" s="72"/>
      <c r="C286" s="72"/>
      <c r="D286" s="84"/>
      <c r="E286" s="84"/>
      <c r="F286" s="72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</row>
    <row r="287">
      <c r="A287" s="72"/>
      <c r="B287" s="72"/>
      <c r="C287" s="72"/>
      <c r="D287" s="84"/>
      <c r="E287" s="84"/>
      <c r="F287" s="72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</row>
    <row r="288">
      <c r="A288" s="72"/>
      <c r="B288" s="72"/>
      <c r="C288" s="72"/>
      <c r="D288" s="84"/>
      <c r="E288" s="84"/>
      <c r="F288" s="72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</row>
    <row r="289">
      <c r="A289" s="72"/>
      <c r="B289" s="72"/>
      <c r="C289" s="72"/>
      <c r="D289" s="84"/>
      <c r="E289" s="84"/>
      <c r="F289" s="72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</row>
    <row r="290">
      <c r="A290" s="72"/>
      <c r="B290" s="72"/>
      <c r="C290" s="72"/>
      <c r="D290" s="84"/>
      <c r="E290" s="84"/>
      <c r="F290" s="72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</row>
    <row r="291">
      <c r="A291" s="72"/>
      <c r="B291" s="72"/>
      <c r="C291" s="72"/>
      <c r="D291" s="84"/>
      <c r="E291" s="84"/>
      <c r="F291" s="72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</row>
    <row r="292">
      <c r="A292" s="72"/>
      <c r="B292" s="72"/>
      <c r="C292" s="72"/>
      <c r="D292" s="84"/>
      <c r="E292" s="84"/>
      <c r="F292" s="72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</row>
    <row r="293">
      <c r="A293" s="72"/>
      <c r="B293" s="72"/>
      <c r="C293" s="72"/>
      <c r="D293" s="84"/>
      <c r="E293" s="84"/>
      <c r="F293" s="72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</row>
    <row r="294">
      <c r="A294" s="72"/>
      <c r="B294" s="72"/>
      <c r="C294" s="72"/>
      <c r="D294" s="84"/>
      <c r="E294" s="84"/>
      <c r="F294" s="72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</row>
    <row r="295">
      <c r="A295" s="72"/>
      <c r="B295" s="72"/>
      <c r="C295" s="72"/>
      <c r="D295" s="84"/>
      <c r="E295" s="84"/>
      <c r="F295" s="72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</row>
    <row r="296">
      <c r="A296" s="72"/>
      <c r="B296" s="72"/>
      <c r="C296" s="72"/>
      <c r="D296" s="84"/>
      <c r="E296" s="84"/>
      <c r="F296" s="72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</row>
    <row r="297">
      <c r="A297" s="72"/>
      <c r="B297" s="72"/>
      <c r="C297" s="72"/>
      <c r="D297" s="84"/>
      <c r="E297" s="84"/>
      <c r="F297" s="72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</row>
    <row r="298">
      <c r="A298" s="72"/>
      <c r="B298" s="72"/>
      <c r="C298" s="72"/>
      <c r="D298" s="84"/>
      <c r="E298" s="84"/>
      <c r="F298" s="72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</row>
    <row r="299">
      <c r="A299" s="72"/>
      <c r="B299" s="72"/>
      <c r="C299" s="72"/>
      <c r="D299" s="84"/>
      <c r="E299" s="84"/>
      <c r="F299" s="72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</row>
    <row r="300">
      <c r="A300" s="72"/>
      <c r="B300" s="72"/>
      <c r="C300" s="72"/>
      <c r="D300" s="84"/>
      <c r="E300" s="84"/>
      <c r="F300" s="72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</row>
    <row r="301">
      <c r="A301" s="72"/>
      <c r="B301" s="72"/>
      <c r="C301" s="72"/>
      <c r="D301" s="84"/>
      <c r="E301" s="84"/>
      <c r="F301" s="72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</row>
    <row r="302">
      <c r="A302" s="72"/>
      <c r="B302" s="72"/>
      <c r="C302" s="72"/>
      <c r="D302" s="84"/>
      <c r="E302" s="84"/>
      <c r="F302" s="72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</row>
    <row r="303">
      <c r="A303" s="72"/>
      <c r="B303" s="72"/>
      <c r="C303" s="72"/>
      <c r="D303" s="84"/>
      <c r="E303" s="84"/>
      <c r="F303" s="72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</row>
    <row r="304">
      <c r="A304" s="72"/>
      <c r="B304" s="72"/>
      <c r="C304" s="72"/>
      <c r="D304" s="84"/>
      <c r="E304" s="84"/>
      <c r="F304" s="72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</row>
    <row r="305">
      <c r="A305" s="72"/>
      <c r="B305" s="72"/>
      <c r="C305" s="72"/>
      <c r="D305" s="84"/>
      <c r="E305" s="84"/>
      <c r="F305" s="72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</row>
    <row r="306">
      <c r="A306" s="72"/>
      <c r="B306" s="72"/>
      <c r="C306" s="72"/>
      <c r="D306" s="84"/>
      <c r="E306" s="84"/>
      <c r="F306" s="72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</row>
    <row r="307">
      <c r="A307" s="72"/>
      <c r="B307" s="72"/>
      <c r="C307" s="72"/>
      <c r="D307" s="84"/>
      <c r="E307" s="84"/>
      <c r="F307" s="72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</row>
    <row r="308">
      <c r="A308" s="72"/>
      <c r="B308" s="72"/>
      <c r="C308" s="72"/>
      <c r="D308" s="84"/>
      <c r="E308" s="84"/>
      <c r="F308" s="72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</row>
    <row r="309">
      <c r="A309" s="72"/>
      <c r="B309" s="72"/>
      <c r="C309" s="72"/>
      <c r="D309" s="84"/>
      <c r="E309" s="84"/>
      <c r="F309" s="72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</row>
    <row r="310">
      <c r="A310" s="72"/>
      <c r="B310" s="72"/>
      <c r="C310" s="72"/>
      <c r="D310" s="84"/>
      <c r="E310" s="84"/>
      <c r="F310" s="72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</row>
    <row r="311">
      <c r="A311" s="72"/>
      <c r="B311" s="72"/>
      <c r="C311" s="72"/>
      <c r="D311" s="84"/>
      <c r="E311" s="84"/>
      <c r="F311" s="72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</row>
    <row r="312">
      <c r="A312" s="72"/>
      <c r="B312" s="72"/>
      <c r="C312" s="72"/>
      <c r="D312" s="84"/>
      <c r="E312" s="84"/>
      <c r="F312" s="72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</row>
    <row r="313">
      <c r="A313" s="72"/>
      <c r="B313" s="72"/>
      <c r="C313" s="72"/>
      <c r="D313" s="84"/>
      <c r="E313" s="84"/>
      <c r="F313" s="72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</row>
    <row r="314">
      <c r="A314" s="72"/>
      <c r="B314" s="72"/>
      <c r="C314" s="72"/>
      <c r="D314" s="84"/>
      <c r="E314" s="84"/>
      <c r="F314" s="72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</row>
    <row r="315">
      <c r="A315" s="72"/>
      <c r="B315" s="72"/>
      <c r="C315" s="72"/>
      <c r="D315" s="84"/>
      <c r="E315" s="84"/>
      <c r="F315" s="72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</row>
    <row r="316">
      <c r="A316" s="72"/>
      <c r="B316" s="72"/>
      <c r="C316" s="72"/>
      <c r="D316" s="84"/>
      <c r="E316" s="84"/>
      <c r="F316" s="72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</row>
    <row r="317">
      <c r="A317" s="72"/>
      <c r="B317" s="72"/>
      <c r="C317" s="72"/>
      <c r="D317" s="84"/>
      <c r="E317" s="84"/>
      <c r="F317" s="72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</row>
    <row r="318">
      <c r="A318" s="72"/>
      <c r="B318" s="72"/>
      <c r="C318" s="72"/>
      <c r="D318" s="84"/>
      <c r="E318" s="84"/>
      <c r="F318" s="72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</row>
    <row r="319">
      <c r="A319" s="72"/>
      <c r="B319" s="72"/>
      <c r="C319" s="72"/>
      <c r="D319" s="84"/>
      <c r="E319" s="84"/>
      <c r="F319" s="72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</row>
    <row r="320">
      <c r="A320" s="72"/>
      <c r="B320" s="72"/>
      <c r="C320" s="72"/>
      <c r="D320" s="84"/>
      <c r="E320" s="84"/>
      <c r="F320" s="72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</row>
    <row r="321">
      <c r="A321" s="72"/>
      <c r="B321" s="72"/>
      <c r="C321" s="72"/>
      <c r="D321" s="84"/>
      <c r="E321" s="84"/>
      <c r="F321" s="72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</row>
    <row r="322">
      <c r="A322" s="72"/>
      <c r="B322" s="72"/>
      <c r="C322" s="72"/>
      <c r="D322" s="84"/>
      <c r="E322" s="84"/>
      <c r="F322" s="72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</row>
    <row r="323">
      <c r="A323" s="72"/>
      <c r="B323" s="72"/>
      <c r="C323" s="72"/>
      <c r="D323" s="84"/>
      <c r="E323" s="84"/>
      <c r="F323" s="72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</row>
    <row r="324">
      <c r="A324" s="72"/>
      <c r="B324" s="72"/>
      <c r="C324" s="72"/>
      <c r="D324" s="84"/>
      <c r="E324" s="84"/>
      <c r="F324" s="72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</row>
    <row r="325">
      <c r="A325" s="72"/>
      <c r="B325" s="72"/>
      <c r="C325" s="72"/>
      <c r="D325" s="84"/>
      <c r="E325" s="84"/>
      <c r="F325" s="72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</row>
    <row r="326">
      <c r="A326" s="72"/>
      <c r="B326" s="72"/>
      <c r="C326" s="72"/>
      <c r="D326" s="84"/>
      <c r="E326" s="84"/>
      <c r="F326" s="72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</row>
    <row r="327">
      <c r="A327" s="72"/>
      <c r="B327" s="72"/>
      <c r="C327" s="72"/>
      <c r="D327" s="84"/>
      <c r="E327" s="84"/>
      <c r="F327" s="72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</row>
    <row r="328">
      <c r="A328" s="72"/>
      <c r="B328" s="72"/>
      <c r="C328" s="72"/>
      <c r="D328" s="84"/>
      <c r="E328" s="84"/>
      <c r="F328" s="72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</row>
    <row r="329">
      <c r="A329" s="72"/>
      <c r="B329" s="72"/>
      <c r="C329" s="72"/>
      <c r="D329" s="84"/>
      <c r="E329" s="84"/>
      <c r="F329" s="72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</row>
    <row r="330">
      <c r="A330" s="72"/>
      <c r="B330" s="72"/>
      <c r="C330" s="72"/>
      <c r="D330" s="84"/>
      <c r="E330" s="84"/>
      <c r="F330" s="72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</row>
    <row r="331">
      <c r="A331" s="72"/>
      <c r="B331" s="72"/>
      <c r="C331" s="72"/>
      <c r="D331" s="84"/>
      <c r="E331" s="84"/>
      <c r="F331" s="72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</row>
    <row r="332">
      <c r="A332" s="72"/>
      <c r="B332" s="72"/>
      <c r="C332" s="72"/>
      <c r="D332" s="84"/>
      <c r="E332" s="84"/>
      <c r="F332" s="72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</row>
    <row r="333">
      <c r="A333" s="72"/>
      <c r="B333" s="72"/>
      <c r="C333" s="72"/>
      <c r="D333" s="84"/>
      <c r="E333" s="84"/>
      <c r="F333" s="72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</row>
    <row r="334">
      <c r="A334" s="72"/>
      <c r="B334" s="72"/>
      <c r="C334" s="72"/>
      <c r="D334" s="84"/>
      <c r="E334" s="84"/>
      <c r="F334" s="72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</row>
    <row r="335">
      <c r="A335" s="72"/>
      <c r="B335" s="72"/>
      <c r="C335" s="72"/>
      <c r="D335" s="84"/>
      <c r="E335" s="84"/>
      <c r="F335" s="72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</row>
    <row r="336">
      <c r="A336" s="72"/>
      <c r="B336" s="72"/>
      <c r="C336" s="72"/>
      <c r="D336" s="84"/>
      <c r="E336" s="84"/>
      <c r="F336" s="72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</row>
    <row r="337">
      <c r="A337" s="72"/>
      <c r="B337" s="72"/>
      <c r="C337" s="72"/>
      <c r="D337" s="84"/>
      <c r="E337" s="84"/>
      <c r="F337" s="72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</row>
    <row r="338">
      <c r="A338" s="72"/>
      <c r="B338" s="72"/>
      <c r="C338" s="72"/>
      <c r="D338" s="84"/>
      <c r="E338" s="84"/>
      <c r="F338" s="72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</row>
    <row r="339">
      <c r="A339" s="72"/>
      <c r="B339" s="72"/>
      <c r="C339" s="72"/>
      <c r="D339" s="84"/>
      <c r="E339" s="84"/>
      <c r="F339" s="72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</row>
    <row r="340">
      <c r="A340" s="72"/>
      <c r="B340" s="72"/>
      <c r="C340" s="72"/>
      <c r="D340" s="84"/>
      <c r="E340" s="84"/>
      <c r="F340" s="72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</row>
    <row r="341">
      <c r="A341" s="72"/>
      <c r="B341" s="72"/>
      <c r="C341" s="72"/>
      <c r="D341" s="84"/>
      <c r="E341" s="84"/>
      <c r="F341" s="72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</row>
    <row r="342">
      <c r="A342" s="72"/>
      <c r="B342" s="72"/>
      <c r="C342" s="72"/>
      <c r="D342" s="84"/>
      <c r="E342" s="84"/>
      <c r="F342" s="72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</row>
    <row r="343">
      <c r="A343" s="72"/>
      <c r="B343" s="72"/>
      <c r="C343" s="72"/>
      <c r="D343" s="84"/>
      <c r="E343" s="84"/>
      <c r="F343" s="72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</row>
    <row r="344">
      <c r="A344" s="72"/>
      <c r="B344" s="72"/>
      <c r="C344" s="72"/>
      <c r="D344" s="84"/>
      <c r="E344" s="84"/>
      <c r="F344" s="72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</row>
    <row r="345">
      <c r="A345" s="72"/>
      <c r="B345" s="72"/>
      <c r="C345" s="72"/>
      <c r="D345" s="84"/>
      <c r="E345" s="84"/>
      <c r="F345" s="72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</row>
    <row r="346">
      <c r="A346" s="72"/>
      <c r="B346" s="72"/>
      <c r="C346" s="72"/>
      <c r="D346" s="84"/>
      <c r="E346" s="84"/>
      <c r="F346" s="72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</row>
    <row r="347">
      <c r="A347" s="72"/>
      <c r="B347" s="72"/>
      <c r="C347" s="72"/>
      <c r="D347" s="84"/>
      <c r="E347" s="84"/>
      <c r="F347" s="72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</row>
    <row r="348">
      <c r="A348" s="72"/>
      <c r="B348" s="72"/>
      <c r="C348" s="72"/>
      <c r="D348" s="84"/>
      <c r="E348" s="84"/>
      <c r="F348" s="72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</row>
    <row r="349">
      <c r="A349" s="72"/>
      <c r="B349" s="72"/>
      <c r="C349" s="72"/>
      <c r="D349" s="84"/>
      <c r="E349" s="84"/>
      <c r="F349" s="72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</row>
    <row r="350">
      <c r="A350" s="72"/>
      <c r="B350" s="72"/>
      <c r="C350" s="72"/>
      <c r="D350" s="84"/>
      <c r="E350" s="84"/>
      <c r="F350" s="72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</row>
    <row r="351">
      <c r="A351" s="72"/>
      <c r="B351" s="72"/>
      <c r="C351" s="72"/>
      <c r="D351" s="84"/>
      <c r="E351" s="84"/>
      <c r="F351" s="72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</row>
    <row r="352">
      <c r="A352" s="72"/>
      <c r="B352" s="72"/>
      <c r="C352" s="72"/>
      <c r="D352" s="84"/>
      <c r="E352" s="84"/>
      <c r="F352" s="72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</row>
    <row r="353">
      <c r="A353" s="72"/>
      <c r="B353" s="72"/>
      <c r="C353" s="72"/>
      <c r="D353" s="84"/>
      <c r="E353" s="84"/>
      <c r="F353" s="72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</row>
    <row r="354">
      <c r="A354" s="72"/>
      <c r="B354" s="72"/>
      <c r="C354" s="72"/>
      <c r="D354" s="84"/>
      <c r="E354" s="84"/>
      <c r="F354" s="72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</row>
    <row r="355">
      <c r="A355" s="72"/>
      <c r="B355" s="72"/>
      <c r="C355" s="72"/>
      <c r="D355" s="84"/>
      <c r="E355" s="84"/>
      <c r="F355" s="72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</row>
    <row r="356">
      <c r="A356" s="72"/>
      <c r="B356" s="72"/>
      <c r="C356" s="72"/>
      <c r="D356" s="84"/>
      <c r="E356" s="84"/>
      <c r="F356" s="72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</row>
    <row r="357">
      <c r="A357" s="72"/>
      <c r="B357" s="72"/>
      <c r="C357" s="72"/>
      <c r="D357" s="84"/>
      <c r="E357" s="84"/>
      <c r="F357" s="72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</row>
    <row r="358">
      <c r="A358" s="72"/>
      <c r="B358" s="72"/>
      <c r="C358" s="72"/>
      <c r="D358" s="84"/>
      <c r="E358" s="84"/>
      <c r="F358" s="72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</row>
    <row r="359">
      <c r="A359" s="72"/>
      <c r="B359" s="72"/>
      <c r="C359" s="72"/>
      <c r="D359" s="84"/>
      <c r="E359" s="84"/>
      <c r="F359" s="72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</row>
    <row r="360">
      <c r="A360" s="72"/>
      <c r="B360" s="72"/>
      <c r="C360" s="72"/>
      <c r="D360" s="84"/>
      <c r="E360" s="84"/>
      <c r="F360" s="72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</row>
    <row r="361">
      <c r="A361" s="72"/>
      <c r="B361" s="72"/>
      <c r="C361" s="72"/>
      <c r="D361" s="84"/>
      <c r="E361" s="84"/>
      <c r="F361" s="72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</row>
    <row r="362">
      <c r="A362" s="72"/>
      <c r="B362" s="72"/>
      <c r="C362" s="72"/>
      <c r="D362" s="84"/>
      <c r="E362" s="84"/>
      <c r="F362" s="72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</row>
    <row r="363">
      <c r="A363" s="72"/>
      <c r="B363" s="72"/>
      <c r="C363" s="72"/>
      <c r="D363" s="84"/>
      <c r="E363" s="84"/>
      <c r="F363" s="72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</row>
    <row r="364">
      <c r="A364" s="72"/>
      <c r="B364" s="72"/>
      <c r="C364" s="72"/>
      <c r="D364" s="84"/>
      <c r="E364" s="84"/>
      <c r="F364" s="72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</row>
    <row r="365">
      <c r="A365" s="72"/>
      <c r="B365" s="72"/>
      <c r="C365" s="72"/>
      <c r="D365" s="84"/>
      <c r="E365" s="84"/>
      <c r="F365" s="72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</row>
    <row r="366">
      <c r="A366" s="72"/>
      <c r="B366" s="72"/>
      <c r="C366" s="72"/>
      <c r="D366" s="84"/>
      <c r="E366" s="84"/>
      <c r="F366" s="72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</row>
    <row r="367">
      <c r="A367" s="72"/>
      <c r="B367" s="72"/>
      <c r="C367" s="72"/>
      <c r="D367" s="84"/>
      <c r="E367" s="84"/>
      <c r="F367" s="72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</row>
    <row r="368">
      <c r="A368" s="72"/>
      <c r="B368" s="72"/>
      <c r="C368" s="72"/>
      <c r="D368" s="84"/>
      <c r="E368" s="84"/>
      <c r="F368" s="72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</row>
    <row r="369">
      <c r="A369" s="72"/>
      <c r="B369" s="72"/>
      <c r="C369" s="72"/>
      <c r="D369" s="84"/>
      <c r="E369" s="84"/>
      <c r="F369" s="72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</row>
    <row r="370">
      <c r="A370" s="72"/>
      <c r="B370" s="72"/>
      <c r="C370" s="72"/>
      <c r="D370" s="84"/>
      <c r="E370" s="84"/>
      <c r="F370" s="72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</row>
    <row r="371">
      <c r="A371" s="72"/>
      <c r="B371" s="72"/>
      <c r="C371" s="72"/>
      <c r="D371" s="84"/>
      <c r="E371" s="84"/>
      <c r="F371" s="72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</row>
    <row r="372">
      <c r="A372" s="72"/>
      <c r="B372" s="72"/>
      <c r="C372" s="72"/>
      <c r="D372" s="84"/>
      <c r="E372" s="84"/>
      <c r="F372" s="72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</row>
    <row r="373">
      <c r="A373" s="72"/>
      <c r="B373" s="72"/>
      <c r="C373" s="72"/>
      <c r="D373" s="84"/>
      <c r="E373" s="84"/>
      <c r="F373" s="72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</row>
    <row r="374">
      <c r="A374" s="72"/>
      <c r="B374" s="72"/>
      <c r="C374" s="72"/>
      <c r="D374" s="84"/>
      <c r="E374" s="84"/>
      <c r="F374" s="72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</row>
    <row r="375">
      <c r="A375" s="72"/>
      <c r="B375" s="72"/>
      <c r="C375" s="72"/>
      <c r="D375" s="84"/>
      <c r="E375" s="84"/>
      <c r="F375" s="72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</row>
    <row r="376">
      <c r="A376" s="72"/>
      <c r="B376" s="72"/>
      <c r="C376" s="72"/>
      <c r="D376" s="84"/>
      <c r="E376" s="84"/>
      <c r="F376" s="72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</row>
    <row r="377">
      <c r="A377" s="72"/>
      <c r="B377" s="72"/>
      <c r="C377" s="72"/>
      <c r="D377" s="84"/>
      <c r="E377" s="84"/>
      <c r="F377" s="72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</row>
    <row r="378">
      <c r="A378" s="72"/>
      <c r="B378" s="72"/>
      <c r="C378" s="72"/>
      <c r="D378" s="84"/>
      <c r="E378" s="84"/>
      <c r="F378" s="72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</row>
    <row r="379">
      <c r="A379" s="72"/>
      <c r="B379" s="72"/>
      <c r="C379" s="72"/>
      <c r="D379" s="84"/>
      <c r="E379" s="84"/>
      <c r="F379" s="72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</row>
    <row r="380">
      <c r="A380" s="72"/>
      <c r="B380" s="72"/>
      <c r="C380" s="72"/>
      <c r="D380" s="84"/>
      <c r="E380" s="84"/>
      <c r="F380" s="72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</row>
    <row r="381">
      <c r="A381" s="72"/>
      <c r="B381" s="72"/>
      <c r="C381" s="72"/>
      <c r="D381" s="84"/>
      <c r="E381" s="84"/>
      <c r="F381" s="72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</row>
    <row r="382">
      <c r="A382" s="72"/>
      <c r="B382" s="72"/>
      <c r="C382" s="72"/>
      <c r="D382" s="84"/>
      <c r="E382" s="84"/>
      <c r="F382" s="72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</row>
    <row r="383">
      <c r="A383" s="72"/>
      <c r="B383" s="72"/>
      <c r="C383" s="72"/>
      <c r="D383" s="84"/>
      <c r="E383" s="84"/>
      <c r="F383" s="72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</row>
    <row r="384">
      <c r="A384" s="72"/>
      <c r="B384" s="72"/>
      <c r="C384" s="72"/>
      <c r="D384" s="84"/>
      <c r="E384" s="84"/>
      <c r="F384" s="72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</row>
    <row r="385">
      <c r="A385" s="72"/>
      <c r="B385" s="72"/>
      <c r="C385" s="72"/>
      <c r="D385" s="84"/>
      <c r="E385" s="84"/>
      <c r="F385" s="72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</row>
    <row r="386">
      <c r="A386" s="72"/>
      <c r="B386" s="72"/>
      <c r="C386" s="72"/>
      <c r="D386" s="84"/>
      <c r="E386" s="84"/>
      <c r="F386" s="72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</row>
    <row r="387">
      <c r="A387" s="72"/>
      <c r="B387" s="72"/>
      <c r="C387" s="72"/>
      <c r="D387" s="84"/>
      <c r="E387" s="84"/>
      <c r="F387" s="72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</row>
    <row r="388">
      <c r="A388" s="72"/>
      <c r="B388" s="72"/>
      <c r="C388" s="72"/>
      <c r="D388" s="84"/>
      <c r="E388" s="84"/>
      <c r="F388" s="72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</row>
    <row r="389">
      <c r="A389" s="72"/>
      <c r="B389" s="72"/>
      <c r="C389" s="72"/>
      <c r="D389" s="84"/>
      <c r="E389" s="84"/>
      <c r="F389" s="72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</row>
    <row r="390">
      <c r="A390" s="72"/>
      <c r="B390" s="72"/>
      <c r="C390" s="72"/>
      <c r="D390" s="84"/>
      <c r="E390" s="84"/>
      <c r="F390" s="72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</row>
    <row r="391">
      <c r="A391" s="72"/>
      <c r="B391" s="72"/>
      <c r="C391" s="72"/>
      <c r="D391" s="84"/>
      <c r="E391" s="84"/>
      <c r="F391" s="72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</row>
    <row r="392">
      <c r="A392" s="72"/>
      <c r="B392" s="72"/>
      <c r="C392" s="72"/>
      <c r="D392" s="84"/>
      <c r="E392" s="84"/>
      <c r="F392" s="72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</row>
    <row r="393">
      <c r="A393" s="72"/>
      <c r="B393" s="72"/>
      <c r="C393" s="72"/>
      <c r="D393" s="84"/>
      <c r="E393" s="84"/>
      <c r="F393" s="72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</row>
    <row r="394">
      <c r="A394" s="72"/>
      <c r="B394" s="72"/>
      <c r="C394" s="72"/>
      <c r="D394" s="84"/>
      <c r="E394" s="84"/>
      <c r="F394" s="72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</row>
    <row r="395">
      <c r="A395" s="72"/>
      <c r="B395" s="72"/>
      <c r="C395" s="72"/>
      <c r="D395" s="84"/>
      <c r="E395" s="84"/>
      <c r="F395" s="72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</row>
    <row r="396">
      <c r="A396" s="72"/>
      <c r="B396" s="72"/>
      <c r="C396" s="72"/>
      <c r="D396" s="84"/>
      <c r="E396" s="84"/>
      <c r="F396" s="72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</row>
    <row r="397">
      <c r="A397" s="72"/>
      <c r="B397" s="72"/>
      <c r="C397" s="72"/>
      <c r="D397" s="84"/>
      <c r="E397" s="84"/>
      <c r="F397" s="72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</row>
    <row r="398">
      <c r="A398" s="72"/>
      <c r="B398" s="72"/>
      <c r="C398" s="72"/>
      <c r="D398" s="84"/>
      <c r="E398" s="84"/>
      <c r="F398" s="72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</row>
    <row r="399">
      <c r="A399" s="72"/>
      <c r="B399" s="72"/>
      <c r="C399" s="72"/>
      <c r="D399" s="84"/>
      <c r="E399" s="84"/>
      <c r="F399" s="72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</row>
    <row r="400">
      <c r="A400" s="72"/>
      <c r="B400" s="72"/>
      <c r="C400" s="72"/>
      <c r="D400" s="84"/>
      <c r="E400" s="84"/>
      <c r="F400" s="72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</row>
    <row r="401">
      <c r="A401" s="72"/>
      <c r="B401" s="72"/>
      <c r="C401" s="72"/>
      <c r="D401" s="84"/>
      <c r="E401" s="84"/>
      <c r="F401" s="72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</row>
    <row r="402">
      <c r="A402" s="72"/>
      <c r="B402" s="72"/>
      <c r="C402" s="72"/>
      <c r="D402" s="84"/>
      <c r="E402" s="84"/>
      <c r="F402" s="72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</row>
    <row r="403">
      <c r="A403" s="72"/>
      <c r="B403" s="72"/>
      <c r="C403" s="72"/>
      <c r="D403" s="84"/>
      <c r="E403" s="84"/>
      <c r="F403" s="72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</row>
    <row r="404">
      <c r="A404" s="72"/>
      <c r="B404" s="72"/>
      <c r="C404" s="72"/>
      <c r="D404" s="84"/>
      <c r="E404" s="84"/>
      <c r="F404" s="72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</row>
    <row r="405">
      <c r="A405" s="72"/>
      <c r="B405" s="72"/>
      <c r="C405" s="72"/>
      <c r="D405" s="84"/>
      <c r="E405" s="84"/>
      <c r="F405" s="72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</row>
    <row r="406">
      <c r="A406" s="72"/>
      <c r="B406" s="72"/>
      <c r="C406" s="72"/>
      <c r="D406" s="84"/>
      <c r="E406" s="84"/>
      <c r="F406" s="72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</row>
    <row r="407">
      <c r="A407" s="72"/>
      <c r="B407" s="72"/>
      <c r="C407" s="72"/>
      <c r="D407" s="84"/>
      <c r="E407" s="84"/>
      <c r="F407" s="72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</row>
    <row r="408">
      <c r="A408" s="72"/>
      <c r="B408" s="72"/>
      <c r="C408" s="72"/>
      <c r="D408" s="84"/>
      <c r="E408" s="84"/>
      <c r="F408" s="72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</row>
    <row r="409">
      <c r="A409" s="72"/>
      <c r="B409" s="72"/>
      <c r="C409" s="72"/>
      <c r="D409" s="84"/>
      <c r="E409" s="84"/>
      <c r="F409" s="72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</row>
    <row r="410">
      <c r="A410" s="72"/>
      <c r="B410" s="72"/>
      <c r="C410" s="72"/>
      <c r="D410" s="84"/>
      <c r="E410" s="84"/>
      <c r="F410" s="72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</row>
    <row r="411">
      <c r="A411" s="72"/>
      <c r="B411" s="72"/>
      <c r="C411" s="72"/>
      <c r="D411" s="84"/>
      <c r="E411" s="84"/>
      <c r="F411" s="72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</row>
    <row r="412">
      <c r="A412" s="72"/>
      <c r="B412" s="72"/>
      <c r="C412" s="72"/>
      <c r="D412" s="84"/>
      <c r="E412" s="84"/>
      <c r="F412" s="72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</row>
    <row r="413">
      <c r="A413" s="72"/>
      <c r="B413" s="72"/>
      <c r="C413" s="72"/>
      <c r="D413" s="84"/>
      <c r="E413" s="84"/>
      <c r="F413" s="72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</row>
    <row r="414">
      <c r="A414" s="72"/>
      <c r="B414" s="72"/>
      <c r="C414" s="72"/>
      <c r="D414" s="84"/>
      <c r="E414" s="84"/>
      <c r="F414" s="72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</row>
    <row r="415">
      <c r="A415" s="72"/>
      <c r="B415" s="72"/>
      <c r="C415" s="72"/>
      <c r="D415" s="84"/>
      <c r="E415" s="84"/>
      <c r="F415" s="72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</row>
    <row r="416">
      <c r="A416" s="72"/>
      <c r="B416" s="72"/>
      <c r="C416" s="72"/>
      <c r="D416" s="84"/>
      <c r="E416" s="84"/>
      <c r="F416" s="72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</row>
    <row r="417">
      <c r="A417" s="72"/>
      <c r="B417" s="72"/>
      <c r="C417" s="72"/>
      <c r="D417" s="84"/>
      <c r="E417" s="84"/>
      <c r="F417" s="72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</row>
    <row r="418">
      <c r="A418" s="72"/>
      <c r="B418" s="72"/>
      <c r="C418" s="72"/>
      <c r="D418" s="84"/>
      <c r="E418" s="84"/>
      <c r="F418" s="72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</row>
    <row r="419">
      <c r="A419" s="72"/>
      <c r="B419" s="72"/>
      <c r="C419" s="72"/>
      <c r="D419" s="84"/>
      <c r="E419" s="84"/>
      <c r="F419" s="72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</row>
    <row r="420">
      <c r="A420" s="72"/>
      <c r="B420" s="72"/>
      <c r="C420" s="72"/>
      <c r="D420" s="84"/>
      <c r="E420" s="84"/>
      <c r="F420" s="72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</row>
    <row r="421">
      <c r="A421" s="72"/>
      <c r="B421" s="72"/>
      <c r="C421" s="72"/>
      <c r="D421" s="84"/>
      <c r="E421" s="84"/>
      <c r="F421" s="72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</row>
    <row r="422">
      <c r="A422" s="72"/>
      <c r="B422" s="72"/>
      <c r="C422" s="72"/>
      <c r="D422" s="84"/>
      <c r="E422" s="84"/>
      <c r="F422" s="72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</row>
    <row r="423">
      <c r="A423" s="72"/>
      <c r="B423" s="72"/>
      <c r="C423" s="72"/>
      <c r="D423" s="84"/>
      <c r="E423" s="84"/>
      <c r="F423" s="72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</row>
    <row r="424">
      <c r="A424" s="72"/>
      <c r="B424" s="72"/>
      <c r="C424" s="72"/>
      <c r="D424" s="84"/>
      <c r="E424" s="84"/>
      <c r="F424" s="72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</row>
    <row r="425">
      <c r="A425" s="72"/>
      <c r="B425" s="72"/>
      <c r="C425" s="72"/>
      <c r="D425" s="84"/>
      <c r="E425" s="84"/>
      <c r="F425" s="72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</row>
    <row r="426">
      <c r="A426" s="72"/>
      <c r="B426" s="72"/>
      <c r="C426" s="72"/>
      <c r="D426" s="84"/>
      <c r="E426" s="84"/>
      <c r="F426" s="72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</row>
    <row r="427">
      <c r="A427" s="72"/>
      <c r="B427" s="72"/>
      <c r="C427" s="72"/>
      <c r="D427" s="84"/>
      <c r="E427" s="84"/>
      <c r="F427" s="72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</row>
    <row r="428">
      <c r="A428" s="72"/>
      <c r="B428" s="72"/>
      <c r="C428" s="72"/>
      <c r="D428" s="84"/>
      <c r="E428" s="84"/>
      <c r="F428" s="72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</row>
    <row r="429">
      <c r="A429" s="72"/>
      <c r="B429" s="72"/>
      <c r="C429" s="72"/>
      <c r="D429" s="84"/>
      <c r="E429" s="84"/>
      <c r="F429" s="72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</row>
    <row r="430">
      <c r="A430" s="72"/>
      <c r="B430" s="72"/>
      <c r="C430" s="72"/>
      <c r="D430" s="84"/>
      <c r="E430" s="84"/>
      <c r="F430" s="72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</row>
    <row r="431">
      <c r="A431" s="72"/>
      <c r="B431" s="72"/>
      <c r="C431" s="72"/>
      <c r="D431" s="84"/>
      <c r="E431" s="84"/>
      <c r="F431" s="72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</row>
    <row r="432">
      <c r="A432" s="72"/>
      <c r="B432" s="72"/>
      <c r="C432" s="72"/>
      <c r="D432" s="84"/>
      <c r="E432" s="84"/>
      <c r="F432" s="72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</row>
    <row r="433">
      <c r="A433" s="72"/>
      <c r="B433" s="72"/>
      <c r="C433" s="72"/>
      <c r="D433" s="84"/>
      <c r="E433" s="84"/>
      <c r="F433" s="72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</row>
    <row r="434">
      <c r="A434" s="72"/>
      <c r="B434" s="72"/>
      <c r="C434" s="72"/>
      <c r="D434" s="84"/>
      <c r="E434" s="84"/>
      <c r="F434" s="72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</row>
    <row r="435">
      <c r="A435" s="72"/>
      <c r="B435" s="72"/>
      <c r="C435" s="72"/>
      <c r="D435" s="84"/>
      <c r="E435" s="84"/>
      <c r="F435" s="72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</row>
    <row r="436">
      <c r="A436" s="72"/>
      <c r="B436" s="72"/>
      <c r="C436" s="72"/>
      <c r="D436" s="84"/>
      <c r="E436" s="84"/>
      <c r="F436" s="72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</row>
    <row r="437">
      <c r="A437" s="72"/>
      <c r="B437" s="72"/>
      <c r="C437" s="72"/>
      <c r="D437" s="84"/>
      <c r="E437" s="84"/>
      <c r="F437" s="72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</row>
    <row r="438">
      <c r="A438" s="72"/>
      <c r="B438" s="72"/>
      <c r="C438" s="72"/>
      <c r="D438" s="84"/>
      <c r="E438" s="84"/>
      <c r="F438" s="72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</row>
    <row r="439">
      <c r="A439" s="72"/>
      <c r="B439" s="72"/>
      <c r="C439" s="72"/>
      <c r="D439" s="84"/>
      <c r="E439" s="84"/>
      <c r="F439" s="72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</row>
    <row r="440">
      <c r="A440" s="72"/>
      <c r="B440" s="72"/>
      <c r="C440" s="72"/>
      <c r="D440" s="84"/>
      <c r="E440" s="84"/>
      <c r="F440" s="72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</row>
    <row r="441">
      <c r="A441" s="72"/>
      <c r="B441" s="72"/>
      <c r="C441" s="72"/>
      <c r="D441" s="84"/>
      <c r="E441" s="84"/>
      <c r="F441" s="72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</row>
    <row r="442">
      <c r="A442" s="72"/>
      <c r="B442" s="72"/>
      <c r="C442" s="72"/>
      <c r="D442" s="84"/>
      <c r="E442" s="84"/>
      <c r="F442" s="72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</row>
    <row r="443">
      <c r="A443" s="72"/>
      <c r="B443" s="72"/>
      <c r="C443" s="72"/>
      <c r="D443" s="84"/>
      <c r="E443" s="84"/>
      <c r="F443" s="72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</row>
    <row r="444">
      <c r="A444" s="72"/>
      <c r="B444" s="72"/>
      <c r="C444" s="72"/>
      <c r="D444" s="84"/>
      <c r="E444" s="84"/>
      <c r="F444" s="72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</row>
    <row r="445">
      <c r="A445" s="72"/>
      <c r="B445" s="72"/>
      <c r="C445" s="72"/>
      <c r="D445" s="84"/>
      <c r="E445" s="84"/>
      <c r="F445" s="72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</row>
    <row r="446">
      <c r="A446" s="72"/>
      <c r="B446" s="72"/>
      <c r="C446" s="72"/>
      <c r="D446" s="84"/>
      <c r="E446" s="84"/>
      <c r="F446" s="72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</row>
    <row r="447">
      <c r="A447" s="72"/>
      <c r="B447" s="72"/>
      <c r="C447" s="72"/>
      <c r="D447" s="84"/>
      <c r="E447" s="84"/>
      <c r="F447" s="72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</row>
    <row r="448">
      <c r="A448" s="72"/>
      <c r="B448" s="72"/>
      <c r="C448" s="72"/>
      <c r="D448" s="84"/>
      <c r="E448" s="84"/>
      <c r="F448" s="72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</row>
    <row r="449">
      <c r="A449" s="72"/>
      <c r="B449" s="72"/>
      <c r="C449" s="72"/>
      <c r="D449" s="84"/>
      <c r="E449" s="84"/>
      <c r="F449" s="72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</row>
    <row r="450">
      <c r="A450" s="72"/>
      <c r="B450" s="72"/>
      <c r="C450" s="72"/>
      <c r="D450" s="84"/>
      <c r="E450" s="84"/>
      <c r="F450" s="72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</row>
    <row r="451">
      <c r="A451" s="72"/>
      <c r="B451" s="72"/>
      <c r="C451" s="72"/>
      <c r="D451" s="84"/>
      <c r="E451" s="84"/>
      <c r="F451" s="72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</row>
    <row r="452">
      <c r="A452" s="72"/>
      <c r="B452" s="72"/>
      <c r="C452" s="72"/>
      <c r="D452" s="84"/>
      <c r="E452" s="84"/>
      <c r="F452" s="72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</row>
    <row r="453">
      <c r="A453" s="72"/>
      <c r="B453" s="72"/>
      <c r="C453" s="72"/>
      <c r="D453" s="84"/>
      <c r="E453" s="84"/>
      <c r="F453" s="72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</row>
    <row r="454">
      <c r="A454" s="72"/>
      <c r="B454" s="72"/>
      <c r="C454" s="72"/>
      <c r="D454" s="84"/>
      <c r="E454" s="84"/>
      <c r="F454" s="72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</row>
    <row r="455">
      <c r="A455" s="72"/>
      <c r="B455" s="72"/>
      <c r="C455" s="72"/>
      <c r="D455" s="84"/>
      <c r="E455" s="84"/>
      <c r="F455" s="72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</row>
    <row r="456">
      <c r="A456" s="72"/>
      <c r="B456" s="72"/>
      <c r="C456" s="72"/>
      <c r="D456" s="84"/>
      <c r="E456" s="84"/>
      <c r="F456" s="72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</row>
    <row r="457">
      <c r="A457" s="72"/>
      <c r="B457" s="72"/>
      <c r="C457" s="72"/>
      <c r="D457" s="84"/>
      <c r="E457" s="84"/>
      <c r="F457" s="72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</row>
    <row r="458">
      <c r="A458" s="72"/>
      <c r="B458" s="72"/>
      <c r="C458" s="72"/>
      <c r="D458" s="84"/>
      <c r="E458" s="84"/>
      <c r="F458" s="72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</row>
    <row r="459">
      <c r="A459" s="72"/>
      <c r="B459" s="72"/>
      <c r="C459" s="72"/>
      <c r="D459" s="84"/>
      <c r="E459" s="84"/>
      <c r="F459" s="72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</row>
    <row r="460">
      <c r="A460" s="72"/>
      <c r="B460" s="72"/>
      <c r="C460" s="72"/>
      <c r="D460" s="84"/>
      <c r="E460" s="84"/>
      <c r="F460" s="72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</row>
    <row r="461">
      <c r="A461" s="72"/>
      <c r="B461" s="72"/>
      <c r="C461" s="72"/>
      <c r="D461" s="84"/>
      <c r="E461" s="84"/>
      <c r="F461" s="72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</row>
    <row r="462">
      <c r="A462" s="72"/>
      <c r="B462" s="72"/>
      <c r="C462" s="72"/>
      <c r="D462" s="84"/>
      <c r="E462" s="84"/>
      <c r="F462" s="72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</row>
    <row r="463">
      <c r="A463" s="72"/>
      <c r="B463" s="72"/>
      <c r="C463" s="72"/>
      <c r="D463" s="84"/>
      <c r="E463" s="84"/>
      <c r="F463" s="72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</row>
    <row r="464">
      <c r="A464" s="72"/>
      <c r="B464" s="72"/>
      <c r="C464" s="72"/>
      <c r="D464" s="84"/>
      <c r="E464" s="84"/>
      <c r="F464" s="72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</row>
    <row r="465">
      <c r="A465" s="72"/>
      <c r="B465" s="72"/>
      <c r="C465" s="72"/>
      <c r="D465" s="84"/>
      <c r="E465" s="84"/>
      <c r="F465" s="72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</row>
    <row r="466">
      <c r="A466" s="72"/>
      <c r="B466" s="72"/>
      <c r="C466" s="72"/>
      <c r="D466" s="84"/>
      <c r="E466" s="84"/>
      <c r="F466" s="72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</row>
    <row r="467">
      <c r="A467" s="72"/>
      <c r="B467" s="72"/>
      <c r="C467" s="72"/>
      <c r="D467" s="84"/>
      <c r="E467" s="84"/>
      <c r="F467" s="72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</row>
    <row r="468">
      <c r="A468" s="72"/>
      <c r="B468" s="72"/>
      <c r="C468" s="72"/>
      <c r="D468" s="84"/>
      <c r="E468" s="84"/>
      <c r="F468" s="72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</row>
    <row r="469">
      <c r="A469" s="72"/>
      <c r="B469" s="72"/>
      <c r="C469" s="72"/>
      <c r="D469" s="84"/>
      <c r="E469" s="84"/>
      <c r="F469" s="72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</row>
    <row r="470">
      <c r="A470" s="72"/>
      <c r="B470" s="72"/>
      <c r="C470" s="72"/>
      <c r="D470" s="84"/>
      <c r="E470" s="84"/>
      <c r="F470" s="72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</row>
    <row r="471">
      <c r="A471" s="72"/>
      <c r="B471" s="72"/>
      <c r="C471" s="72"/>
      <c r="D471" s="84"/>
      <c r="E471" s="84"/>
      <c r="F471" s="72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</row>
    <row r="472">
      <c r="A472" s="72"/>
      <c r="B472" s="72"/>
      <c r="C472" s="72"/>
      <c r="D472" s="84"/>
      <c r="E472" s="84"/>
      <c r="F472" s="72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</row>
    <row r="473">
      <c r="A473" s="72"/>
      <c r="B473" s="72"/>
      <c r="C473" s="72"/>
      <c r="D473" s="84"/>
      <c r="E473" s="84"/>
      <c r="F473" s="72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</row>
    <row r="474">
      <c r="A474" s="72"/>
      <c r="B474" s="72"/>
      <c r="C474" s="72"/>
      <c r="D474" s="84"/>
      <c r="E474" s="84"/>
      <c r="F474" s="72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</row>
    <row r="475">
      <c r="A475" s="72"/>
      <c r="B475" s="72"/>
      <c r="C475" s="72"/>
      <c r="D475" s="84"/>
      <c r="E475" s="84"/>
      <c r="F475" s="72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</row>
    <row r="476">
      <c r="A476" s="72"/>
      <c r="B476" s="72"/>
      <c r="C476" s="72"/>
      <c r="D476" s="84"/>
      <c r="E476" s="84"/>
      <c r="F476" s="72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</row>
    <row r="477">
      <c r="A477" s="72"/>
      <c r="B477" s="72"/>
      <c r="C477" s="72"/>
      <c r="D477" s="84"/>
      <c r="E477" s="84"/>
      <c r="F477" s="72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</row>
    <row r="478">
      <c r="A478" s="72"/>
      <c r="B478" s="72"/>
      <c r="C478" s="72"/>
      <c r="D478" s="84"/>
      <c r="E478" s="84"/>
      <c r="F478" s="72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</row>
    <row r="479">
      <c r="A479" s="72"/>
      <c r="B479" s="72"/>
      <c r="C479" s="72"/>
      <c r="D479" s="84"/>
      <c r="E479" s="84"/>
      <c r="F479" s="72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</row>
    <row r="480">
      <c r="A480" s="72"/>
      <c r="B480" s="72"/>
      <c r="C480" s="72"/>
      <c r="D480" s="84"/>
      <c r="E480" s="84"/>
      <c r="F480" s="72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</row>
    <row r="481">
      <c r="A481" s="72"/>
      <c r="B481" s="72"/>
      <c r="C481" s="72"/>
      <c r="D481" s="84"/>
      <c r="E481" s="84"/>
      <c r="F481" s="72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</row>
    <row r="482">
      <c r="A482" s="72"/>
      <c r="B482" s="72"/>
      <c r="C482" s="72"/>
      <c r="D482" s="84"/>
      <c r="E482" s="84"/>
      <c r="F482" s="72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</row>
    <row r="483">
      <c r="A483" s="72"/>
      <c r="B483" s="72"/>
      <c r="C483" s="72"/>
      <c r="D483" s="84"/>
      <c r="E483" s="84"/>
      <c r="F483" s="72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</row>
    <row r="484">
      <c r="A484" s="72"/>
      <c r="B484" s="72"/>
      <c r="C484" s="72"/>
      <c r="D484" s="84"/>
      <c r="E484" s="84"/>
      <c r="F484" s="72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</row>
    <row r="485">
      <c r="A485" s="72"/>
      <c r="B485" s="72"/>
      <c r="C485" s="72"/>
      <c r="D485" s="84"/>
      <c r="E485" s="84"/>
      <c r="F485" s="72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</row>
    <row r="486">
      <c r="A486" s="72"/>
      <c r="B486" s="72"/>
      <c r="C486" s="72"/>
      <c r="D486" s="84"/>
      <c r="E486" s="84"/>
      <c r="F486" s="72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</row>
    <row r="487">
      <c r="A487" s="72"/>
      <c r="B487" s="72"/>
      <c r="C487" s="72"/>
      <c r="D487" s="84"/>
      <c r="E487" s="84"/>
      <c r="F487" s="72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</row>
    <row r="488">
      <c r="A488" s="72"/>
      <c r="B488" s="72"/>
      <c r="C488" s="72"/>
      <c r="D488" s="84"/>
      <c r="E488" s="84"/>
      <c r="F488" s="72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</row>
    <row r="489">
      <c r="A489" s="72"/>
      <c r="B489" s="72"/>
      <c r="C489" s="72"/>
      <c r="D489" s="84"/>
      <c r="E489" s="84"/>
      <c r="F489" s="72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</row>
    <row r="490">
      <c r="A490" s="72"/>
      <c r="B490" s="72"/>
      <c r="C490" s="72"/>
      <c r="D490" s="84"/>
      <c r="E490" s="84"/>
      <c r="F490" s="72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</row>
    <row r="491">
      <c r="A491" s="72"/>
      <c r="B491" s="72"/>
      <c r="C491" s="72"/>
      <c r="D491" s="84"/>
      <c r="E491" s="84"/>
      <c r="F491" s="72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</row>
    <row r="492">
      <c r="A492" s="72"/>
      <c r="B492" s="72"/>
      <c r="C492" s="72"/>
      <c r="D492" s="84"/>
      <c r="E492" s="84"/>
      <c r="F492" s="72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</row>
    <row r="493">
      <c r="A493" s="72"/>
      <c r="B493" s="72"/>
      <c r="C493" s="72"/>
      <c r="D493" s="84"/>
      <c r="E493" s="84"/>
      <c r="F493" s="72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</row>
    <row r="494">
      <c r="A494" s="72"/>
      <c r="B494" s="72"/>
      <c r="C494" s="72"/>
      <c r="D494" s="84"/>
      <c r="E494" s="84"/>
      <c r="F494" s="72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</row>
    <row r="495">
      <c r="A495" s="72"/>
      <c r="B495" s="72"/>
      <c r="C495" s="72"/>
      <c r="D495" s="84"/>
      <c r="E495" s="84"/>
      <c r="F495" s="72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</row>
    <row r="496">
      <c r="A496" s="72"/>
      <c r="B496" s="72"/>
      <c r="C496" s="72"/>
      <c r="D496" s="84"/>
      <c r="E496" s="84"/>
      <c r="F496" s="72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</row>
    <row r="497">
      <c r="A497" s="72"/>
      <c r="B497" s="72"/>
      <c r="C497" s="72"/>
      <c r="D497" s="84"/>
      <c r="E497" s="84"/>
      <c r="F497" s="72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</row>
    <row r="498">
      <c r="A498" s="72"/>
      <c r="B498" s="72"/>
      <c r="C498" s="72"/>
      <c r="D498" s="84"/>
      <c r="E498" s="84"/>
      <c r="F498" s="72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</row>
    <row r="499">
      <c r="A499" s="72"/>
      <c r="B499" s="72"/>
      <c r="C499" s="72"/>
      <c r="D499" s="84"/>
      <c r="E499" s="84"/>
      <c r="F499" s="72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</row>
    <row r="500">
      <c r="A500" s="72"/>
      <c r="B500" s="72"/>
      <c r="C500" s="72"/>
      <c r="D500" s="84"/>
      <c r="E500" s="84"/>
      <c r="F500" s="72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</row>
    <row r="501">
      <c r="A501" s="72"/>
      <c r="B501" s="72"/>
      <c r="C501" s="72"/>
      <c r="D501" s="84"/>
      <c r="E501" s="84"/>
      <c r="F501" s="72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</row>
    <row r="502">
      <c r="A502" s="72"/>
      <c r="B502" s="72"/>
      <c r="C502" s="72"/>
      <c r="D502" s="84"/>
      <c r="E502" s="84"/>
      <c r="F502" s="72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</row>
    <row r="503">
      <c r="A503" s="72"/>
      <c r="B503" s="72"/>
      <c r="C503" s="72"/>
      <c r="D503" s="84"/>
      <c r="E503" s="84"/>
      <c r="F503" s="72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</row>
    <row r="504">
      <c r="A504" s="72"/>
      <c r="B504" s="72"/>
      <c r="C504" s="72"/>
      <c r="D504" s="84"/>
      <c r="E504" s="84"/>
      <c r="F504" s="72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</row>
    <row r="505">
      <c r="A505" s="72"/>
      <c r="B505" s="72"/>
      <c r="C505" s="72"/>
      <c r="D505" s="84"/>
      <c r="E505" s="84"/>
      <c r="F505" s="72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</row>
    <row r="506">
      <c r="A506" s="72"/>
      <c r="B506" s="72"/>
      <c r="C506" s="72"/>
      <c r="D506" s="84"/>
      <c r="E506" s="84"/>
      <c r="F506" s="72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</row>
    <row r="507">
      <c r="A507" s="72"/>
      <c r="B507" s="72"/>
      <c r="C507" s="72"/>
      <c r="D507" s="84"/>
      <c r="E507" s="84"/>
      <c r="F507" s="72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</row>
    <row r="508">
      <c r="A508" s="72"/>
      <c r="B508" s="72"/>
      <c r="C508" s="72"/>
      <c r="D508" s="84"/>
      <c r="E508" s="84"/>
      <c r="F508" s="72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</row>
    <row r="509">
      <c r="A509" s="72"/>
      <c r="B509" s="72"/>
      <c r="C509" s="72"/>
      <c r="D509" s="84"/>
      <c r="E509" s="84"/>
      <c r="F509" s="72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</row>
    <row r="510">
      <c r="A510" s="72"/>
      <c r="B510" s="72"/>
      <c r="C510" s="72"/>
      <c r="D510" s="84"/>
      <c r="E510" s="84"/>
      <c r="F510" s="72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</row>
    <row r="511">
      <c r="A511" s="72"/>
      <c r="B511" s="72"/>
      <c r="C511" s="72"/>
      <c r="D511" s="84"/>
      <c r="E511" s="84"/>
      <c r="F511" s="72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</row>
    <row r="512">
      <c r="A512" s="72"/>
      <c r="B512" s="72"/>
      <c r="C512" s="72"/>
      <c r="D512" s="84"/>
      <c r="E512" s="84"/>
      <c r="F512" s="72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</row>
    <row r="513">
      <c r="A513" s="72"/>
      <c r="B513" s="72"/>
      <c r="C513" s="72"/>
      <c r="D513" s="84"/>
      <c r="E513" s="84"/>
      <c r="F513" s="72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</row>
    <row r="514">
      <c r="A514" s="72"/>
      <c r="B514" s="72"/>
      <c r="C514" s="72"/>
      <c r="D514" s="84"/>
      <c r="E514" s="84"/>
      <c r="F514" s="72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</row>
    <row r="515">
      <c r="A515" s="72"/>
      <c r="B515" s="72"/>
      <c r="C515" s="72"/>
      <c r="D515" s="84"/>
      <c r="E515" s="84"/>
      <c r="F515" s="72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</row>
    <row r="516">
      <c r="A516" s="72"/>
      <c r="B516" s="72"/>
      <c r="C516" s="72"/>
      <c r="D516" s="84"/>
      <c r="E516" s="84"/>
      <c r="F516" s="72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</row>
    <row r="517">
      <c r="A517" s="72"/>
      <c r="B517" s="72"/>
      <c r="C517" s="72"/>
      <c r="D517" s="84"/>
      <c r="E517" s="84"/>
      <c r="F517" s="72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</row>
    <row r="518">
      <c r="A518" s="72"/>
      <c r="B518" s="72"/>
      <c r="C518" s="72"/>
      <c r="D518" s="84"/>
      <c r="E518" s="84"/>
      <c r="F518" s="72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</row>
    <row r="519">
      <c r="A519" s="72"/>
      <c r="B519" s="72"/>
      <c r="C519" s="72"/>
      <c r="D519" s="84"/>
      <c r="E519" s="84"/>
      <c r="F519" s="72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</row>
    <row r="520">
      <c r="A520" s="72"/>
      <c r="B520" s="72"/>
      <c r="C520" s="72"/>
      <c r="D520" s="84"/>
      <c r="E520" s="84"/>
      <c r="F520" s="72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</row>
    <row r="521">
      <c r="A521" s="72"/>
      <c r="B521" s="72"/>
      <c r="C521" s="72"/>
      <c r="D521" s="84"/>
      <c r="E521" s="84"/>
      <c r="F521" s="72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</row>
    <row r="522">
      <c r="A522" s="72"/>
      <c r="B522" s="72"/>
      <c r="C522" s="72"/>
      <c r="D522" s="84"/>
      <c r="E522" s="84"/>
      <c r="F522" s="72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</row>
    <row r="523">
      <c r="A523" s="72"/>
      <c r="B523" s="72"/>
      <c r="C523" s="72"/>
      <c r="D523" s="84"/>
      <c r="E523" s="84"/>
      <c r="F523" s="72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</row>
    <row r="524">
      <c r="A524" s="72"/>
      <c r="B524" s="72"/>
      <c r="C524" s="72"/>
      <c r="D524" s="84"/>
      <c r="E524" s="84"/>
      <c r="F524" s="72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</row>
    <row r="525">
      <c r="A525" s="72"/>
      <c r="B525" s="72"/>
      <c r="C525" s="72"/>
      <c r="D525" s="84"/>
      <c r="E525" s="84"/>
      <c r="F525" s="72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</row>
    <row r="526">
      <c r="A526" s="72"/>
      <c r="B526" s="72"/>
      <c r="C526" s="72"/>
      <c r="D526" s="84"/>
      <c r="E526" s="84"/>
      <c r="F526" s="72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</row>
    <row r="527">
      <c r="A527" s="72"/>
      <c r="B527" s="72"/>
      <c r="C527" s="72"/>
      <c r="D527" s="84"/>
      <c r="E527" s="84"/>
      <c r="F527" s="72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</row>
    <row r="528">
      <c r="A528" s="72"/>
      <c r="B528" s="72"/>
      <c r="C528" s="72"/>
      <c r="D528" s="84"/>
      <c r="E528" s="84"/>
      <c r="F528" s="72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</row>
    <row r="529">
      <c r="A529" s="72"/>
      <c r="B529" s="72"/>
      <c r="C529" s="72"/>
      <c r="D529" s="84"/>
      <c r="E529" s="84"/>
      <c r="F529" s="72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</row>
    <row r="530">
      <c r="A530" s="72"/>
      <c r="B530" s="72"/>
      <c r="C530" s="72"/>
      <c r="D530" s="84"/>
      <c r="E530" s="84"/>
      <c r="F530" s="72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</row>
    <row r="531">
      <c r="A531" s="72"/>
      <c r="B531" s="72"/>
      <c r="C531" s="72"/>
      <c r="D531" s="84"/>
      <c r="E531" s="84"/>
      <c r="F531" s="72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</row>
    <row r="532">
      <c r="A532" s="72"/>
      <c r="B532" s="72"/>
      <c r="C532" s="72"/>
      <c r="D532" s="84"/>
      <c r="E532" s="84"/>
      <c r="F532" s="72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</row>
    <row r="533">
      <c r="A533" s="72"/>
      <c r="B533" s="72"/>
      <c r="C533" s="72"/>
      <c r="D533" s="84"/>
      <c r="E533" s="84"/>
      <c r="F533" s="72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</row>
    <row r="534">
      <c r="A534" s="72"/>
      <c r="B534" s="72"/>
      <c r="C534" s="72"/>
      <c r="D534" s="84"/>
      <c r="E534" s="84"/>
      <c r="F534" s="72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</row>
    <row r="535">
      <c r="A535" s="72"/>
      <c r="B535" s="72"/>
      <c r="C535" s="72"/>
      <c r="D535" s="84"/>
      <c r="E535" s="84"/>
      <c r="F535" s="72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</row>
    <row r="536">
      <c r="A536" s="72"/>
      <c r="B536" s="72"/>
      <c r="C536" s="72"/>
      <c r="D536" s="84"/>
      <c r="E536" s="84"/>
      <c r="F536" s="72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</row>
    <row r="537">
      <c r="A537" s="72"/>
      <c r="B537" s="72"/>
      <c r="C537" s="72"/>
      <c r="D537" s="84"/>
      <c r="E537" s="84"/>
      <c r="F537" s="72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</row>
    <row r="538">
      <c r="A538" s="72"/>
      <c r="B538" s="72"/>
      <c r="C538" s="72"/>
      <c r="D538" s="84"/>
      <c r="E538" s="84"/>
      <c r="F538" s="72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</row>
    <row r="539">
      <c r="A539" s="72"/>
      <c r="B539" s="72"/>
      <c r="C539" s="72"/>
      <c r="D539" s="84"/>
      <c r="E539" s="84"/>
      <c r="F539" s="72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</row>
    <row r="540">
      <c r="A540" s="72"/>
      <c r="B540" s="72"/>
      <c r="C540" s="72"/>
      <c r="D540" s="84"/>
      <c r="E540" s="84"/>
      <c r="F540" s="72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</row>
    <row r="541">
      <c r="A541" s="72"/>
      <c r="B541" s="72"/>
      <c r="C541" s="72"/>
      <c r="D541" s="84"/>
      <c r="E541" s="84"/>
      <c r="F541" s="72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</row>
    <row r="542">
      <c r="A542" s="72"/>
      <c r="B542" s="72"/>
      <c r="C542" s="72"/>
      <c r="D542" s="84"/>
      <c r="E542" s="84"/>
      <c r="F542" s="72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</row>
    <row r="543">
      <c r="A543" s="72"/>
      <c r="B543" s="72"/>
      <c r="C543" s="72"/>
      <c r="D543" s="84"/>
      <c r="E543" s="84"/>
      <c r="F543" s="72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</row>
    <row r="544">
      <c r="A544" s="72"/>
      <c r="B544" s="72"/>
      <c r="C544" s="72"/>
      <c r="D544" s="84"/>
      <c r="E544" s="84"/>
      <c r="F544" s="72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</row>
    <row r="545">
      <c r="A545" s="72"/>
      <c r="B545" s="72"/>
      <c r="C545" s="72"/>
      <c r="D545" s="84"/>
      <c r="E545" s="84"/>
      <c r="F545" s="72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</row>
    <row r="546">
      <c r="A546" s="72"/>
      <c r="B546" s="72"/>
      <c r="C546" s="72"/>
      <c r="D546" s="84"/>
      <c r="E546" s="84"/>
      <c r="F546" s="72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</row>
    <row r="547">
      <c r="A547" s="72"/>
      <c r="B547" s="72"/>
      <c r="C547" s="72"/>
      <c r="D547" s="84"/>
      <c r="E547" s="84"/>
      <c r="F547" s="72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</row>
    <row r="548">
      <c r="A548" s="72"/>
      <c r="B548" s="72"/>
      <c r="C548" s="72"/>
      <c r="D548" s="84"/>
      <c r="E548" s="84"/>
      <c r="F548" s="72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</row>
    <row r="549">
      <c r="A549" s="72"/>
      <c r="B549" s="72"/>
      <c r="C549" s="72"/>
      <c r="D549" s="84"/>
      <c r="E549" s="84"/>
      <c r="F549" s="72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</row>
    <row r="550">
      <c r="A550" s="72"/>
      <c r="B550" s="72"/>
      <c r="C550" s="72"/>
      <c r="D550" s="84"/>
      <c r="E550" s="84"/>
      <c r="F550" s="72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</row>
    <row r="551">
      <c r="A551" s="72"/>
      <c r="B551" s="72"/>
      <c r="C551" s="72"/>
      <c r="D551" s="84"/>
      <c r="E551" s="84"/>
      <c r="F551" s="72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</row>
    <row r="552">
      <c r="A552" s="72"/>
      <c r="B552" s="72"/>
      <c r="C552" s="72"/>
      <c r="D552" s="84"/>
      <c r="E552" s="84"/>
      <c r="F552" s="72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</row>
    <row r="553">
      <c r="A553" s="72"/>
      <c r="B553" s="72"/>
      <c r="C553" s="72"/>
      <c r="D553" s="84"/>
      <c r="E553" s="84"/>
      <c r="F553" s="72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</row>
    <row r="554">
      <c r="A554" s="72"/>
      <c r="B554" s="72"/>
      <c r="C554" s="72"/>
      <c r="D554" s="84"/>
      <c r="E554" s="84"/>
      <c r="F554" s="72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</row>
    <row r="555">
      <c r="A555" s="72"/>
      <c r="B555" s="72"/>
      <c r="C555" s="72"/>
      <c r="D555" s="84"/>
      <c r="E555" s="84"/>
      <c r="F555" s="72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</row>
    <row r="556">
      <c r="A556" s="72"/>
      <c r="B556" s="72"/>
      <c r="C556" s="72"/>
      <c r="D556" s="84"/>
      <c r="E556" s="84"/>
      <c r="F556" s="72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</row>
    <row r="557">
      <c r="A557" s="72"/>
      <c r="B557" s="72"/>
      <c r="C557" s="72"/>
      <c r="D557" s="84"/>
      <c r="E557" s="84"/>
      <c r="F557" s="72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</row>
    <row r="558">
      <c r="A558" s="72"/>
      <c r="B558" s="72"/>
      <c r="C558" s="72"/>
      <c r="D558" s="84"/>
      <c r="E558" s="84"/>
      <c r="F558" s="72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</row>
    <row r="559">
      <c r="A559" s="72"/>
      <c r="B559" s="72"/>
      <c r="C559" s="72"/>
      <c r="D559" s="84"/>
      <c r="E559" s="84"/>
      <c r="F559" s="72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</row>
    <row r="560">
      <c r="A560" s="72"/>
      <c r="B560" s="72"/>
      <c r="C560" s="72"/>
      <c r="D560" s="84"/>
      <c r="E560" s="84"/>
      <c r="F560" s="72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</row>
    <row r="561">
      <c r="A561" s="72"/>
      <c r="B561" s="72"/>
      <c r="C561" s="72"/>
      <c r="D561" s="84"/>
      <c r="E561" s="84"/>
      <c r="F561" s="72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</row>
    <row r="562">
      <c r="A562" s="72"/>
      <c r="B562" s="72"/>
      <c r="C562" s="72"/>
      <c r="D562" s="84"/>
      <c r="E562" s="84"/>
      <c r="F562" s="72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</row>
    <row r="563">
      <c r="A563" s="72"/>
      <c r="B563" s="72"/>
      <c r="C563" s="72"/>
      <c r="D563" s="84"/>
      <c r="E563" s="84"/>
      <c r="F563" s="72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</row>
    <row r="564">
      <c r="A564" s="72"/>
      <c r="B564" s="72"/>
      <c r="C564" s="72"/>
      <c r="D564" s="84"/>
      <c r="E564" s="84"/>
      <c r="F564" s="72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</row>
    <row r="565">
      <c r="A565" s="72"/>
      <c r="B565" s="72"/>
      <c r="C565" s="72"/>
      <c r="D565" s="84"/>
      <c r="E565" s="84"/>
      <c r="F565" s="72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</row>
    <row r="566">
      <c r="A566" s="72"/>
      <c r="B566" s="72"/>
      <c r="C566" s="72"/>
      <c r="D566" s="84"/>
      <c r="E566" s="84"/>
      <c r="F566" s="72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</row>
    <row r="567">
      <c r="A567" s="72"/>
      <c r="B567" s="72"/>
      <c r="C567" s="72"/>
      <c r="D567" s="84"/>
      <c r="E567" s="84"/>
      <c r="F567" s="72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</row>
    <row r="568">
      <c r="A568" s="72"/>
      <c r="B568" s="72"/>
      <c r="C568" s="72"/>
      <c r="D568" s="84"/>
      <c r="E568" s="84"/>
      <c r="F568" s="72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</row>
    <row r="569">
      <c r="A569" s="72"/>
      <c r="B569" s="72"/>
      <c r="C569" s="72"/>
      <c r="D569" s="84"/>
      <c r="E569" s="84"/>
      <c r="F569" s="72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</row>
    <row r="570">
      <c r="A570" s="72"/>
      <c r="B570" s="72"/>
      <c r="C570" s="72"/>
      <c r="D570" s="84"/>
      <c r="E570" s="84"/>
      <c r="F570" s="72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</row>
    <row r="571">
      <c r="A571" s="72"/>
      <c r="B571" s="72"/>
      <c r="C571" s="72"/>
      <c r="D571" s="84"/>
      <c r="E571" s="84"/>
      <c r="F571" s="72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</row>
    <row r="572">
      <c r="A572" s="72"/>
      <c r="B572" s="72"/>
      <c r="C572" s="72"/>
      <c r="D572" s="84"/>
      <c r="E572" s="84"/>
      <c r="F572" s="72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</row>
    <row r="573">
      <c r="A573" s="72"/>
      <c r="B573" s="72"/>
      <c r="C573" s="72"/>
      <c r="D573" s="84"/>
      <c r="E573" s="84"/>
      <c r="F573" s="72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</row>
    <row r="574">
      <c r="A574" s="72"/>
      <c r="B574" s="72"/>
      <c r="C574" s="72"/>
      <c r="D574" s="84"/>
      <c r="E574" s="84"/>
      <c r="F574" s="72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</row>
    <row r="575">
      <c r="A575" s="72"/>
      <c r="B575" s="72"/>
      <c r="C575" s="72"/>
      <c r="D575" s="84"/>
      <c r="E575" s="84"/>
      <c r="F575" s="72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</row>
    <row r="576">
      <c r="A576" s="72"/>
      <c r="B576" s="72"/>
      <c r="C576" s="72"/>
      <c r="D576" s="84"/>
      <c r="E576" s="84"/>
      <c r="F576" s="72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</row>
    <row r="577">
      <c r="A577" s="72"/>
      <c r="B577" s="72"/>
      <c r="C577" s="72"/>
      <c r="D577" s="84"/>
      <c r="E577" s="84"/>
      <c r="F577" s="72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</row>
    <row r="578">
      <c r="A578" s="72"/>
      <c r="B578" s="72"/>
      <c r="C578" s="72"/>
      <c r="D578" s="84"/>
      <c r="E578" s="84"/>
      <c r="F578" s="72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</row>
    <row r="579">
      <c r="A579" s="72"/>
      <c r="B579" s="72"/>
      <c r="C579" s="72"/>
      <c r="D579" s="84"/>
      <c r="E579" s="84"/>
      <c r="F579" s="72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</row>
    <row r="580">
      <c r="A580" s="72"/>
      <c r="B580" s="72"/>
      <c r="C580" s="72"/>
      <c r="D580" s="84"/>
      <c r="E580" s="84"/>
      <c r="F580" s="72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</row>
    <row r="581">
      <c r="A581" s="72"/>
      <c r="B581" s="72"/>
      <c r="C581" s="72"/>
      <c r="D581" s="84"/>
      <c r="E581" s="84"/>
      <c r="F581" s="72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</row>
    <row r="582">
      <c r="A582" s="72"/>
      <c r="B582" s="72"/>
      <c r="C582" s="72"/>
      <c r="D582" s="84"/>
      <c r="E582" s="84"/>
      <c r="F582" s="72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</row>
    <row r="583">
      <c r="A583" s="72"/>
      <c r="B583" s="72"/>
      <c r="C583" s="72"/>
      <c r="D583" s="84"/>
      <c r="E583" s="84"/>
      <c r="F583" s="72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</row>
    <row r="584">
      <c r="A584" s="72"/>
      <c r="B584" s="72"/>
      <c r="C584" s="72"/>
      <c r="D584" s="84"/>
      <c r="E584" s="84"/>
      <c r="F584" s="72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</row>
    <row r="585">
      <c r="A585" s="72"/>
      <c r="B585" s="72"/>
      <c r="C585" s="72"/>
      <c r="D585" s="84"/>
      <c r="E585" s="84"/>
      <c r="F585" s="72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</row>
    <row r="586">
      <c r="A586" s="72"/>
      <c r="B586" s="72"/>
      <c r="C586" s="72"/>
      <c r="D586" s="84"/>
      <c r="E586" s="84"/>
      <c r="F586" s="72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</row>
    <row r="587">
      <c r="A587" s="72"/>
      <c r="B587" s="72"/>
      <c r="C587" s="72"/>
      <c r="D587" s="84"/>
      <c r="E587" s="84"/>
      <c r="F587" s="72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</row>
    <row r="588">
      <c r="A588" s="72"/>
      <c r="B588" s="72"/>
      <c r="C588" s="72"/>
      <c r="D588" s="84"/>
      <c r="E588" s="84"/>
      <c r="F588" s="72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</row>
    <row r="589">
      <c r="A589" s="72"/>
      <c r="B589" s="72"/>
      <c r="C589" s="72"/>
      <c r="D589" s="84"/>
      <c r="E589" s="84"/>
      <c r="F589" s="72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</row>
    <row r="590">
      <c r="A590" s="72"/>
      <c r="B590" s="72"/>
      <c r="C590" s="72"/>
      <c r="D590" s="84"/>
      <c r="E590" s="84"/>
      <c r="F590" s="72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</row>
    <row r="591">
      <c r="A591" s="72"/>
      <c r="B591" s="72"/>
      <c r="C591" s="72"/>
      <c r="D591" s="84"/>
      <c r="E591" s="84"/>
      <c r="F591" s="72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</row>
    <row r="592">
      <c r="A592" s="72"/>
      <c r="B592" s="72"/>
      <c r="C592" s="72"/>
      <c r="D592" s="84"/>
      <c r="E592" s="84"/>
      <c r="F592" s="72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</row>
    <row r="593">
      <c r="A593" s="72"/>
      <c r="B593" s="72"/>
      <c r="C593" s="72"/>
      <c r="D593" s="84"/>
      <c r="E593" s="84"/>
      <c r="F593" s="72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</row>
    <row r="594">
      <c r="A594" s="72"/>
      <c r="B594" s="72"/>
      <c r="C594" s="72"/>
      <c r="D594" s="84"/>
      <c r="E594" s="84"/>
      <c r="F594" s="72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</row>
    <row r="595">
      <c r="A595" s="72"/>
      <c r="B595" s="72"/>
      <c r="C595" s="72"/>
      <c r="D595" s="84"/>
      <c r="E595" s="84"/>
      <c r="F595" s="72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</row>
    <row r="596">
      <c r="A596" s="72"/>
      <c r="B596" s="72"/>
      <c r="C596" s="72"/>
      <c r="D596" s="84"/>
      <c r="E596" s="84"/>
      <c r="F596" s="72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</row>
    <row r="597">
      <c r="A597" s="72"/>
      <c r="B597" s="72"/>
      <c r="C597" s="72"/>
      <c r="D597" s="84"/>
      <c r="E597" s="84"/>
      <c r="F597" s="72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</row>
    <row r="598">
      <c r="A598" s="72"/>
      <c r="B598" s="72"/>
      <c r="C598" s="72"/>
      <c r="D598" s="84"/>
      <c r="E598" s="84"/>
      <c r="F598" s="72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</row>
    <row r="599">
      <c r="A599" s="72"/>
      <c r="B599" s="72"/>
      <c r="C599" s="72"/>
      <c r="D599" s="84"/>
      <c r="E599" s="84"/>
      <c r="F599" s="72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</row>
    <row r="600">
      <c r="A600" s="72"/>
      <c r="B600" s="72"/>
      <c r="C600" s="72"/>
      <c r="D600" s="84"/>
      <c r="E600" s="84"/>
      <c r="F600" s="72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</row>
    <row r="601">
      <c r="A601" s="72"/>
      <c r="B601" s="72"/>
      <c r="C601" s="72"/>
      <c r="D601" s="84"/>
      <c r="E601" s="84"/>
      <c r="F601" s="72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</row>
    <row r="602">
      <c r="A602" s="72"/>
      <c r="B602" s="72"/>
      <c r="C602" s="72"/>
      <c r="D602" s="84"/>
      <c r="E602" s="84"/>
      <c r="F602" s="72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</row>
    <row r="603">
      <c r="A603" s="72"/>
      <c r="B603" s="72"/>
      <c r="C603" s="72"/>
      <c r="D603" s="84"/>
      <c r="E603" s="84"/>
      <c r="F603" s="72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</row>
    <row r="604">
      <c r="A604" s="72"/>
      <c r="B604" s="72"/>
      <c r="C604" s="72"/>
      <c r="D604" s="84"/>
      <c r="E604" s="84"/>
      <c r="F604" s="72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</row>
    <row r="605">
      <c r="A605" s="72"/>
      <c r="B605" s="72"/>
      <c r="C605" s="72"/>
      <c r="D605" s="84"/>
      <c r="E605" s="84"/>
      <c r="F605" s="72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</row>
    <row r="606">
      <c r="A606" s="72"/>
      <c r="B606" s="72"/>
      <c r="C606" s="72"/>
      <c r="D606" s="84"/>
      <c r="E606" s="84"/>
      <c r="F606" s="72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</row>
    <row r="607">
      <c r="A607" s="72"/>
      <c r="B607" s="72"/>
      <c r="C607" s="72"/>
      <c r="D607" s="84"/>
      <c r="E607" s="84"/>
      <c r="F607" s="72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</row>
    <row r="608">
      <c r="A608" s="72"/>
      <c r="B608" s="72"/>
      <c r="C608" s="72"/>
      <c r="D608" s="84"/>
      <c r="E608" s="84"/>
      <c r="F608" s="72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</row>
    <row r="609">
      <c r="A609" s="72"/>
      <c r="B609" s="72"/>
      <c r="C609" s="72"/>
      <c r="D609" s="84"/>
      <c r="E609" s="84"/>
      <c r="F609" s="72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</row>
    <row r="610">
      <c r="A610" s="72"/>
      <c r="B610" s="72"/>
      <c r="C610" s="72"/>
      <c r="D610" s="84"/>
      <c r="E610" s="84"/>
      <c r="F610" s="72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</row>
    <row r="611">
      <c r="A611" s="72"/>
      <c r="B611" s="72"/>
      <c r="C611" s="72"/>
      <c r="D611" s="84"/>
      <c r="E611" s="84"/>
      <c r="F611" s="72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</row>
    <row r="612">
      <c r="A612" s="72"/>
      <c r="B612" s="72"/>
      <c r="C612" s="72"/>
      <c r="D612" s="84"/>
      <c r="E612" s="84"/>
      <c r="F612" s="72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</row>
    <row r="613">
      <c r="A613" s="72"/>
      <c r="B613" s="72"/>
      <c r="C613" s="72"/>
      <c r="D613" s="84"/>
      <c r="E613" s="84"/>
      <c r="F613" s="72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</row>
    <row r="614">
      <c r="A614" s="72"/>
      <c r="B614" s="72"/>
      <c r="C614" s="72"/>
      <c r="D614" s="84"/>
      <c r="E614" s="84"/>
      <c r="F614" s="72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</row>
    <row r="615">
      <c r="A615" s="72"/>
      <c r="B615" s="72"/>
      <c r="C615" s="72"/>
      <c r="D615" s="84"/>
      <c r="E615" s="84"/>
      <c r="F615" s="72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</row>
    <row r="616">
      <c r="A616" s="72"/>
      <c r="B616" s="72"/>
      <c r="C616" s="72"/>
      <c r="D616" s="84"/>
      <c r="E616" s="84"/>
      <c r="F616" s="72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</row>
    <row r="617">
      <c r="A617" s="72"/>
      <c r="B617" s="72"/>
      <c r="C617" s="72"/>
      <c r="D617" s="84"/>
      <c r="E617" s="84"/>
      <c r="F617" s="72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</row>
    <row r="618">
      <c r="A618" s="72"/>
      <c r="B618" s="72"/>
      <c r="C618" s="72"/>
      <c r="D618" s="84"/>
      <c r="E618" s="84"/>
      <c r="F618" s="72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</row>
    <row r="619">
      <c r="A619" s="72"/>
      <c r="B619" s="72"/>
      <c r="C619" s="72"/>
      <c r="D619" s="84"/>
      <c r="E619" s="84"/>
      <c r="F619" s="72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</row>
    <row r="620">
      <c r="A620" s="72"/>
      <c r="B620" s="72"/>
      <c r="C620" s="72"/>
      <c r="D620" s="84"/>
      <c r="E620" s="84"/>
      <c r="F620" s="72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</row>
    <row r="621">
      <c r="A621" s="72"/>
      <c r="B621" s="72"/>
      <c r="C621" s="72"/>
      <c r="D621" s="84"/>
      <c r="E621" s="84"/>
      <c r="F621" s="72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</row>
    <row r="622">
      <c r="A622" s="72"/>
      <c r="B622" s="72"/>
      <c r="C622" s="72"/>
      <c r="D622" s="84"/>
      <c r="E622" s="84"/>
      <c r="F622" s="72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</row>
    <row r="623">
      <c r="A623" s="72"/>
      <c r="B623" s="72"/>
      <c r="C623" s="72"/>
      <c r="D623" s="84"/>
      <c r="E623" s="84"/>
      <c r="F623" s="72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</row>
    <row r="624">
      <c r="A624" s="72"/>
      <c r="B624" s="72"/>
      <c r="C624" s="72"/>
      <c r="D624" s="84"/>
      <c r="E624" s="84"/>
      <c r="F624" s="72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</row>
    <row r="625">
      <c r="A625" s="72"/>
      <c r="B625" s="72"/>
      <c r="C625" s="72"/>
      <c r="D625" s="84"/>
      <c r="E625" s="84"/>
      <c r="F625" s="72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</row>
    <row r="626">
      <c r="A626" s="72"/>
      <c r="B626" s="72"/>
      <c r="C626" s="72"/>
      <c r="D626" s="84"/>
      <c r="E626" s="84"/>
      <c r="F626" s="72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</row>
    <row r="627">
      <c r="A627" s="72"/>
      <c r="B627" s="72"/>
      <c r="C627" s="72"/>
      <c r="D627" s="84"/>
      <c r="E627" s="84"/>
      <c r="F627" s="72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</row>
    <row r="628">
      <c r="A628" s="72"/>
      <c r="B628" s="72"/>
      <c r="C628" s="72"/>
      <c r="D628" s="84"/>
      <c r="E628" s="84"/>
      <c r="F628" s="72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</row>
    <row r="629">
      <c r="A629" s="72"/>
      <c r="B629" s="72"/>
      <c r="C629" s="72"/>
      <c r="D629" s="84"/>
      <c r="E629" s="84"/>
      <c r="F629" s="72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</row>
    <row r="630">
      <c r="A630" s="72"/>
      <c r="B630" s="72"/>
      <c r="C630" s="72"/>
      <c r="D630" s="84"/>
      <c r="E630" s="84"/>
      <c r="F630" s="72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</row>
    <row r="631">
      <c r="A631" s="72"/>
      <c r="B631" s="72"/>
      <c r="C631" s="72"/>
      <c r="D631" s="84"/>
      <c r="E631" s="84"/>
      <c r="F631" s="72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</row>
    <row r="632">
      <c r="A632" s="72"/>
      <c r="B632" s="72"/>
      <c r="C632" s="72"/>
      <c r="D632" s="84"/>
      <c r="E632" s="84"/>
      <c r="F632" s="72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</row>
    <row r="633">
      <c r="A633" s="72"/>
      <c r="B633" s="72"/>
      <c r="C633" s="72"/>
      <c r="D633" s="84"/>
      <c r="E633" s="84"/>
      <c r="F633" s="72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</row>
    <row r="634">
      <c r="A634" s="72"/>
      <c r="B634" s="72"/>
      <c r="C634" s="72"/>
      <c r="D634" s="84"/>
      <c r="E634" s="84"/>
      <c r="F634" s="72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</row>
    <row r="635">
      <c r="A635" s="72"/>
      <c r="B635" s="72"/>
      <c r="C635" s="72"/>
      <c r="D635" s="84"/>
      <c r="E635" s="84"/>
      <c r="F635" s="72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</row>
    <row r="636">
      <c r="A636" s="72"/>
      <c r="B636" s="72"/>
      <c r="C636" s="72"/>
      <c r="D636" s="84"/>
      <c r="E636" s="84"/>
      <c r="F636" s="72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</row>
    <row r="637">
      <c r="A637" s="72"/>
      <c r="B637" s="72"/>
      <c r="C637" s="72"/>
      <c r="D637" s="84"/>
      <c r="E637" s="84"/>
      <c r="F637" s="72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</row>
    <row r="638">
      <c r="A638" s="72"/>
      <c r="B638" s="72"/>
      <c r="C638" s="72"/>
      <c r="D638" s="84"/>
      <c r="E638" s="84"/>
      <c r="F638" s="72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</row>
    <row r="639">
      <c r="A639" s="72"/>
      <c r="B639" s="72"/>
      <c r="C639" s="72"/>
      <c r="D639" s="84"/>
      <c r="E639" s="84"/>
      <c r="F639" s="72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</row>
    <row r="640">
      <c r="A640" s="72"/>
      <c r="B640" s="72"/>
      <c r="C640" s="72"/>
      <c r="D640" s="84"/>
      <c r="E640" s="84"/>
      <c r="F640" s="72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</row>
    <row r="641">
      <c r="A641" s="72"/>
      <c r="B641" s="72"/>
      <c r="C641" s="72"/>
      <c r="D641" s="84"/>
      <c r="E641" s="84"/>
      <c r="F641" s="72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</row>
    <row r="642">
      <c r="A642" s="72"/>
      <c r="B642" s="72"/>
      <c r="C642" s="72"/>
      <c r="D642" s="84"/>
      <c r="E642" s="84"/>
      <c r="F642" s="72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</row>
    <row r="643">
      <c r="A643" s="72"/>
      <c r="B643" s="72"/>
      <c r="C643" s="72"/>
      <c r="D643" s="84"/>
      <c r="E643" s="84"/>
      <c r="F643" s="72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</row>
    <row r="644">
      <c r="A644" s="72"/>
      <c r="B644" s="72"/>
      <c r="C644" s="72"/>
      <c r="D644" s="84"/>
      <c r="E644" s="84"/>
      <c r="F644" s="72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</row>
    <row r="645">
      <c r="A645" s="72"/>
      <c r="B645" s="72"/>
      <c r="C645" s="72"/>
      <c r="D645" s="84"/>
      <c r="E645" s="84"/>
      <c r="F645" s="72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</row>
    <row r="646">
      <c r="A646" s="72"/>
      <c r="B646" s="72"/>
      <c r="C646" s="72"/>
      <c r="D646" s="84"/>
      <c r="E646" s="84"/>
      <c r="F646" s="72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</row>
    <row r="647">
      <c r="A647" s="72"/>
      <c r="B647" s="72"/>
      <c r="C647" s="72"/>
      <c r="D647" s="84"/>
      <c r="E647" s="84"/>
      <c r="F647" s="72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</row>
    <row r="648">
      <c r="A648" s="72"/>
      <c r="B648" s="72"/>
      <c r="C648" s="72"/>
      <c r="D648" s="84"/>
      <c r="E648" s="84"/>
      <c r="F648" s="72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</row>
    <row r="649">
      <c r="A649" s="72"/>
      <c r="B649" s="72"/>
      <c r="C649" s="72"/>
      <c r="D649" s="84"/>
      <c r="E649" s="84"/>
      <c r="F649" s="72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</row>
    <row r="650">
      <c r="A650" s="72"/>
      <c r="B650" s="72"/>
      <c r="C650" s="72"/>
      <c r="D650" s="84"/>
      <c r="E650" s="84"/>
      <c r="F650" s="72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</row>
    <row r="651">
      <c r="A651" s="72"/>
      <c r="B651" s="72"/>
      <c r="C651" s="72"/>
      <c r="D651" s="84"/>
      <c r="E651" s="84"/>
      <c r="F651" s="72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</row>
    <row r="652">
      <c r="A652" s="72"/>
      <c r="B652" s="72"/>
      <c r="C652" s="72"/>
      <c r="D652" s="84"/>
      <c r="E652" s="84"/>
      <c r="F652" s="72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</row>
    <row r="653">
      <c r="A653" s="72"/>
      <c r="B653" s="72"/>
      <c r="C653" s="72"/>
      <c r="D653" s="84"/>
      <c r="E653" s="84"/>
      <c r="F653" s="72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</row>
    <row r="654">
      <c r="A654" s="72"/>
      <c r="B654" s="72"/>
      <c r="C654" s="72"/>
      <c r="D654" s="84"/>
      <c r="E654" s="84"/>
      <c r="F654" s="72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</row>
    <row r="655">
      <c r="A655" s="72"/>
      <c r="B655" s="72"/>
      <c r="C655" s="72"/>
      <c r="D655" s="84"/>
      <c r="E655" s="84"/>
      <c r="F655" s="72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</row>
    <row r="656">
      <c r="A656" s="72"/>
      <c r="B656" s="72"/>
      <c r="C656" s="72"/>
      <c r="D656" s="84"/>
      <c r="E656" s="84"/>
      <c r="F656" s="72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</row>
    <row r="657">
      <c r="A657" s="72"/>
      <c r="B657" s="72"/>
      <c r="C657" s="72"/>
      <c r="D657" s="84"/>
      <c r="E657" s="84"/>
      <c r="F657" s="72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</row>
    <row r="658">
      <c r="A658" s="72"/>
      <c r="B658" s="72"/>
      <c r="C658" s="72"/>
      <c r="D658" s="84"/>
      <c r="E658" s="84"/>
      <c r="F658" s="72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</row>
    <row r="659">
      <c r="A659" s="72"/>
      <c r="B659" s="72"/>
      <c r="C659" s="72"/>
      <c r="D659" s="84"/>
      <c r="E659" s="84"/>
      <c r="F659" s="72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</row>
    <row r="660">
      <c r="A660" s="72"/>
      <c r="B660" s="72"/>
      <c r="C660" s="72"/>
      <c r="D660" s="84"/>
      <c r="E660" s="84"/>
      <c r="F660" s="72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</row>
    <row r="661">
      <c r="A661" s="72"/>
      <c r="B661" s="72"/>
      <c r="C661" s="72"/>
      <c r="D661" s="84"/>
      <c r="E661" s="84"/>
      <c r="F661" s="72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</row>
    <row r="662">
      <c r="A662" s="72"/>
      <c r="B662" s="72"/>
      <c r="C662" s="72"/>
      <c r="D662" s="84"/>
      <c r="E662" s="84"/>
      <c r="F662" s="72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</row>
    <row r="663">
      <c r="A663" s="72"/>
      <c r="B663" s="72"/>
      <c r="C663" s="72"/>
      <c r="D663" s="84"/>
      <c r="E663" s="84"/>
      <c r="F663" s="72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</row>
    <row r="664">
      <c r="A664" s="72"/>
      <c r="B664" s="72"/>
      <c r="C664" s="72"/>
      <c r="D664" s="84"/>
      <c r="E664" s="84"/>
      <c r="F664" s="72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</row>
    <row r="665">
      <c r="A665" s="72"/>
      <c r="B665" s="72"/>
      <c r="C665" s="72"/>
      <c r="D665" s="84"/>
      <c r="E665" s="84"/>
      <c r="F665" s="72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</row>
    <row r="666">
      <c r="A666" s="72"/>
      <c r="B666" s="72"/>
      <c r="C666" s="72"/>
      <c r="D666" s="84"/>
      <c r="E666" s="84"/>
      <c r="F666" s="72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</row>
    <row r="667">
      <c r="A667" s="72"/>
      <c r="B667" s="72"/>
      <c r="C667" s="72"/>
      <c r="D667" s="84"/>
      <c r="E667" s="84"/>
      <c r="F667" s="72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</row>
    <row r="668">
      <c r="A668" s="72"/>
      <c r="B668" s="72"/>
      <c r="C668" s="72"/>
      <c r="D668" s="84"/>
      <c r="E668" s="84"/>
      <c r="F668" s="72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</row>
    <row r="669">
      <c r="A669" s="72"/>
      <c r="B669" s="72"/>
      <c r="C669" s="72"/>
      <c r="D669" s="84"/>
      <c r="E669" s="84"/>
      <c r="F669" s="72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</row>
    <row r="670">
      <c r="A670" s="72"/>
      <c r="B670" s="72"/>
      <c r="C670" s="72"/>
      <c r="D670" s="84"/>
      <c r="E670" s="84"/>
      <c r="F670" s="72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</row>
    <row r="671">
      <c r="A671" s="72"/>
      <c r="B671" s="72"/>
      <c r="C671" s="72"/>
      <c r="D671" s="84"/>
      <c r="E671" s="84"/>
      <c r="F671" s="72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</row>
    <row r="672">
      <c r="A672" s="72"/>
      <c r="B672" s="72"/>
      <c r="C672" s="72"/>
      <c r="D672" s="84"/>
      <c r="E672" s="84"/>
      <c r="F672" s="72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</row>
    <row r="673">
      <c r="A673" s="72"/>
      <c r="B673" s="72"/>
      <c r="C673" s="72"/>
      <c r="D673" s="84"/>
      <c r="E673" s="84"/>
      <c r="F673" s="72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</row>
    <row r="674">
      <c r="A674" s="72"/>
      <c r="B674" s="72"/>
      <c r="C674" s="72"/>
      <c r="D674" s="84"/>
      <c r="E674" s="84"/>
      <c r="F674" s="72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</row>
    <row r="675">
      <c r="A675" s="72"/>
      <c r="B675" s="72"/>
      <c r="C675" s="72"/>
      <c r="D675" s="84"/>
      <c r="E675" s="84"/>
      <c r="F675" s="72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</row>
    <row r="676">
      <c r="A676" s="72"/>
      <c r="B676" s="72"/>
      <c r="C676" s="72"/>
      <c r="D676" s="84"/>
      <c r="E676" s="84"/>
      <c r="F676" s="72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</row>
    <row r="677">
      <c r="A677" s="72"/>
      <c r="B677" s="72"/>
      <c r="C677" s="72"/>
      <c r="D677" s="84"/>
      <c r="E677" s="84"/>
      <c r="F677" s="72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</row>
    <row r="678">
      <c r="A678" s="72"/>
      <c r="B678" s="72"/>
      <c r="C678" s="72"/>
      <c r="D678" s="84"/>
      <c r="E678" s="84"/>
      <c r="F678" s="72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</row>
    <row r="679">
      <c r="A679" s="72"/>
      <c r="B679" s="72"/>
      <c r="C679" s="72"/>
      <c r="D679" s="84"/>
      <c r="E679" s="84"/>
      <c r="F679" s="72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</row>
    <row r="680">
      <c r="A680" s="72"/>
      <c r="B680" s="72"/>
      <c r="C680" s="72"/>
      <c r="D680" s="84"/>
      <c r="E680" s="84"/>
      <c r="F680" s="72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</row>
    <row r="681">
      <c r="A681" s="72"/>
      <c r="B681" s="72"/>
      <c r="C681" s="72"/>
      <c r="D681" s="84"/>
      <c r="E681" s="84"/>
      <c r="F681" s="72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</row>
    <row r="682">
      <c r="A682" s="72"/>
      <c r="B682" s="72"/>
      <c r="C682" s="72"/>
      <c r="D682" s="84"/>
      <c r="E682" s="84"/>
      <c r="F682" s="72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</row>
    <row r="683">
      <c r="A683" s="72"/>
      <c r="B683" s="72"/>
      <c r="C683" s="72"/>
      <c r="D683" s="84"/>
      <c r="E683" s="84"/>
      <c r="F683" s="72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</row>
    <row r="684">
      <c r="A684" s="72"/>
      <c r="B684" s="72"/>
      <c r="C684" s="72"/>
      <c r="D684" s="84"/>
      <c r="E684" s="84"/>
      <c r="F684" s="72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</row>
    <row r="685">
      <c r="A685" s="72"/>
      <c r="B685" s="72"/>
      <c r="C685" s="72"/>
      <c r="D685" s="84"/>
      <c r="E685" s="84"/>
      <c r="F685" s="72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</row>
    <row r="686">
      <c r="A686" s="72"/>
      <c r="B686" s="72"/>
      <c r="C686" s="72"/>
      <c r="D686" s="84"/>
      <c r="E686" s="84"/>
      <c r="F686" s="72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</row>
    <row r="687">
      <c r="A687" s="72"/>
      <c r="B687" s="72"/>
      <c r="C687" s="72"/>
      <c r="D687" s="84"/>
      <c r="E687" s="84"/>
      <c r="F687" s="72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</row>
    <row r="688">
      <c r="A688" s="72"/>
      <c r="B688" s="72"/>
      <c r="C688" s="72"/>
      <c r="D688" s="84"/>
      <c r="E688" s="84"/>
      <c r="F688" s="72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</row>
    <row r="689">
      <c r="A689" s="72"/>
      <c r="B689" s="72"/>
      <c r="C689" s="72"/>
      <c r="D689" s="84"/>
      <c r="E689" s="84"/>
      <c r="F689" s="72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</row>
    <row r="690">
      <c r="A690" s="72"/>
      <c r="B690" s="72"/>
      <c r="C690" s="72"/>
      <c r="D690" s="84"/>
      <c r="E690" s="84"/>
      <c r="F690" s="72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</row>
    <row r="691">
      <c r="A691" s="72"/>
      <c r="B691" s="72"/>
      <c r="C691" s="72"/>
      <c r="D691" s="84"/>
      <c r="E691" s="84"/>
      <c r="F691" s="72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</row>
    <row r="692">
      <c r="A692" s="72"/>
      <c r="B692" s="72"/>
      <c r="C692" s="72"/>
      <c r="D692" s="84"/>
      <c r="E692" s="84"/>
      <c r="F692" s="72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</row>
    <row r="693">
      <c r="A693" s="72"/>
      <c r="B693" s="72"/>
      <c r="C693" s="72"/>
      <c r="D693" s="84"/>
      <c r="E693" s="84"/>
      <c r="F693" s="72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</row>
    <row r="694">
      <c r="A694" s="72"/>
      <c r="B694" s="72"/>
      <c r="C694" s="72"/>
      <c r="D694" s="84"/>
      <c r="E694" s="84"/>
      <c r="F694" s="72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</row>
    <row r="695">
      <c r="A695" s="72"/>
      <c r="B695" s="72"/>
      <c r="C695" s="72"/>
      <c r="D695" s="84"/>
      <c r="E695" s="84"/>
      <c r="F695" s="72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</row>
    <row r="696">
      <c r="A696" s="72"/>
      <c r="B696" s="72"/>
      <c r="C696" s="72"/>
      <c r="D696" s="84"/>
      <c r="E696" s="84"/>
      <c r="F696" s="72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</row>
    <row r="697">
      <c r="A697" s="72"/>
      <c r="B697" s="72"/>
      <c r="C697" s="72"/>
      <c r="D697" s="84"/>
      <c r="E697" s="84"/>
      <c r="F697" s="72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</row>
    <row r="698">
      <c r="A698" s="72"/>
      <c r="B698" s="72"/>
      <c r="C698" s="72"/>
      <c r="D698" s="84"/>
      <c r="E698" s="84"/>
      <c r="F698" s="72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</row>
    <row r="699">
      <c r="A699" s="72"/>
      <c r="B699" s="72"/>
      <c r="C699" s="72"/>
      <c r="D699" s="84"/>
      <c r="E699" s="84"/>
      <c r="F699" s="72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</row>
    <row r="700">
      <c r="A700" s="72"/>
      <c r="B700" s="72"/>
      <c r="C700" s="72"/>
      <c r="D700" s="84"/>
      <c r="E700" s="84"/>
      <c r="F700" s="72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</row>
    <row r="701">
      <c r="A701" s="72"/>
      <c r="B701" s="72"/>
      <c r="C701" s="72"/>
      <c r="D701" s="84"/>
      <c r="E701" s="84"/>
      <c r="F701" s="72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</row>
    <row r="702">
      <c r="A702" s="72"/>
      <c r="B702" s="72"/>
      <c r="C702" s="72"/>
      <c r="D702" s="84"/>
      <c r="E702" s="84"/>
      <c r="F702" s="72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</row>
    <row r="703">
      <c r="A703" s="72"/>
      <c r="B703" s="72"/>
      <c r="C703" s="72"/>
      <c r="D703" s="84"/>
      <c r="E703" s="84"/>
      <c r="F703" s="72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</row>
    <row r="704">
      <c r="A704" s="72"/>
      <c r="B704" s="72"/>
      <c r="C704" s="72"/>
      <c r="D704" s="84"/>
      <c r="E704" s="84"/>
      <c r="F704" s="72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</row>
    <row r="705">
      <c r="A705" s="72"/>
      <c r="B705" s="72"/>
      <c r="C705" s="72"/>
      <c r="D705" s="84"/>
      <c r="E705" s="84"/>
      <c r="F705" s="72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</row>
    <row r="706">
      <c r="A706" s="72"/>
      <c r="B706" s="72"/>
      <c r="C706" s="72"/>
      <c r="D706" s="84"/>
      <c r="E706" s="84"/>
      <c r="F706" s="72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</row>
    <row r="707">
      <c r="A707" s="72"/>
      <c r="B707" s="72"/>
      <c r="C707" s="72"/>
      <c r="D707" s="84"/>
      <c r="E707" s="84"/>
      <c r="F707" s="72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</row>
    <row r="708">
      <c r="A708" s="72"/>
      <c r="B708" s="72"/>
      <c r="C708" s="72"/>
      <c r="D708" s="84"/>
      <c r="E708" s="84"/>
      <c r="F708" s="72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</row>
    <row r="709">
      <c r="A709" s="72"/>
      <c r="B709" s="72"/>
      <c r="C709" s="72"/>
      <c r="D709" s="84"/>
      <c r="E709" s="84"/>
      <c r="F709" s="72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</row>
    <row r="710">
      <c r="A710" s="72"/>
      <c r="B710" s="72"/>
      <c r="C710" s="72"/>
      <c r="D710" s="84"/>
      <c r="E710" s="84"/>
      <c r="F710" s="72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</row>
    <row r="711">
      <c r="A711" s="72"/>
      <c r="B711" s="72"/>
      <c r="C711" s="72"/>
      <c r="D711" s="84"/>
      <c r="E711" s="84"/>
      <c r="F711" s="72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</row>
    <row r="712">
      <c r="A712" s="72"/>
      <c r="B712" s="72"/>
      <c r="C712" s="72"/>
      <c r="D712" s="84"/>
      <c r="E712" s="84"/>
      <c r="F712" s="72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</row>
    <row r="713">
      <c r="A713" s="72"/>
      <c r="B713" s="72"/>
      <c r="C713" s="72"/>
      <c r="D713" s="84"/>
      <c r="E713" s="84"/>
      <c r="F713" s="72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</row>
    <row r="714">
      <c r="A714" s="72"/>
      <c r="B714" s="72"/>
      <c r="C714" s="72"/>
      <c r="D714" s="84"/>
      <c r="E714" s="84"/>
      <c r="F714" s="72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</row>
    <row r="715">
      <c r="A715" s="72"/>
      <c r="B715" s="72"/>
      <c r="C715" s="72"/>
      <c r="D715" s="84"/>
      <c r="E715" s="84"/>
      <c r="F715" s="72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</row>
    <row r="716">
      <c r="A716" s="72"/>
      <c r="B716" s="72"/>
      <c r="C716" s="72"/>
      <c r="D716" s="84"/>
      <c r="E716" s="84"/>
      <c r="F716" s="72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</row>
    <row r="717">
      <c r="A717" s="72"/>
      <c r="B717" s="72"/>
      <c r="C717" s="72"/>
      <c r="D717" s="84"/>
      <c r="E717" s="84"/>
      <c r="F717" s="72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</row>
    <row r="718">
      <c r="A718" s="72"/>
      <c r="B718" s="72"/>
      <c r="C718" s="72"/>
      <c r="D718" s="84"/>
      <c r="E718" s="84"/>
      <c r="F718" s="72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</row>
    <row r="719">
      <c r="A719" s="72"/>
      <c r="B719" s="72"/>
      <c r="C719" s="72"/>
      <c r="D719" s="84"/>
      <c r="E719" s="84"/>
      <c r="F719" s="72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</row>
    <row r="720">
      <c r="A720" s="72"/>
      <c r="B720" s="72"/>
      <c r="C720" s="72"/>
      <c r="D720" s="84"/>
      <c r="E720" s="84"/>
      <c r="F720" s="72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</row>
    <row r="721">
      <c r="A721" s="72"/>
      <c r="B721" s="72"/>
      <c r="C721" s="72"/>
      <c r="D721" s="84"/>
      <c r="E721" s="84"/>
      <c r="F721" s="72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</row>
    <row r="722">
      <c r="A722" s="72"/>
      <c r="B722" s="72"/>
      <c r="C722" s="72"/>
      <c r="D722" s="84"/>
      <c r="E722" s="84"/>
      <c r="F722" s="72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</row>
    <row r="723">
      <c r="A723" s="72"/>
      <c r="B723" s="72"/>
      <c r="C723" s="72"/>
      <c r="D723" s="84"/>
      <c r="E723" s="84"/>
      <c r="F723" s="72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</row>
    <row r="724">
      <c r="A724" s="72"/>
      <c r="B724" s="72"/>
      <c r="C724" s="72"/>
      <c r="D724" s="84"/>
      <c r="E724" s="84"/>
      <c r="F724" s="72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</row>
    <row r="725">
      <c r="A725" s="72"/>
      <c r="B725" s="72"/>
      <c r="C725" s="72"/>
      <c r="D725" s="84"/>
      <c r="E725" s="84"/>
      <c r="F725" s="72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</row>
    <row r="726">
      <c r="A726" s="72"/>
      <c r="B726" s="72"/>
      <c r="C726" s="72"/>
      <c r="D726" s="84"/>
      <c r="E726" s="84"/>
      <c r="F726" s="72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</row>
    <row r="727">
      <c r="A727" s="72"/>
      <c r="B727" s="72"/>
      <c r="C727" s="72"/>
      <c r="D727" s="84"/>
      <c r="E727" s="84"/>
      <c r="F727" s="72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</row>
    <row r="728">
      <c r="A728" s="72"/>
      <c r="B728" s="72"/>
      <c r="C728" s="72"/>
      <c r="D728" s="84"/>
      <c r="E728" s="84"/>
      <c r="F728" s="72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</row>
    <row r="729">
      <c r="A729" s="72"/>
      <c r="B729" s="72"/>
      <c r="C729" s="72"/>
      <c r="D729" s="84"/>
      <c r="E729" s="84"/>
      <c r="F729" s="72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</row>
    <row r="730">
      <c r="A730" s="72"/>
      <c r="B730" s="72"/>
      <c r="C730" s="72"/>
      <c r="D730" s="84"/>
      <c r="E730" s="84"/>
      <c r="F730" s="72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</row>
    <row r="731">
      <c r="A731" s="72"/>
      <c r="B731" s="72"/>
      <c r="C731" s="72"/>
      <c r="D731" s="84"/>
      <c r="E731" s="84"/>
      <c r="F731" s="72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</row>
    <row r="732">
      <c r="A732" s="72"/>
      <c r="B732" s="72"/>
      <c r="C732" s="72"/>
      <c r="D732" s="84"/>
      <c r="E732" s="84"/>
      <c r="F732" s="72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</row>
    <row r="733">
      <c r="A733" s="72"/>
      <c r="B733" s="72"/>
      <c r="C733" s="72"/>
      <c r="D733" s="84"/>
      <c r="E733" s="84"/>
      <c r="F733" s="72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</row>
    <row r="734">
      <c r="A734" s="72"/>
      <c r="B734" s="72"/>
      <c r="C734" s="72"/>
      <c r="D734" s="84"/>
      <c r="E734" s="84"/>
      <c r="F734" s="72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</row>
    <row r="735">
      <c r="A735" s="72"/>
      <c r="B735" s="72"/>
      <c r="C735" s="72"/>
      <c r="D735" s="84"/>
      <c r="E735" s="84"/>
      <c r="F735" s="72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</row>
    <row r="736">
      <c r="A736" s="72"/>
      <c r="B736" s="72"/>
      <c r="C736" s="72"/>
      <c r="D736" s="84"/>
      <c r="E736" s="84"/>
      <c r="F736" s="72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</row>
    <row r="737">
      <c r="A737" s="72"/>
      <c r="B737" s="72"/>
      <c r="C737" s="72"/>
      <c r="D737" s="84"/>
      <c r="E737" s="84"/>
      <c r="F737" s="72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</row>
    <row r="738">
      <c r="A738" s="72"/>
      <c r="B738" s="72"/>
      <c r="C738" s="72"/>
      <c r="D738" s="84"/>
      <c r="E738" s="84"/>
      <c r="F738" s="72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</row>
    <row r="739">
      <c r="A739" s="72"/>
      <c r="B739" s="72"/>
      <c r="C739" s="72"/>
      <c r="D739" s="84"/>
      <c r="E739" s="84"/>
      <c r="F739" s="72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</row>
    <row r="740">
      <c r="A740" s="72"/>
      <c r="B740" s="72"/>
      <c r="C740" s="72"/>
      <c r="D740" s="84"/>
      <c r="E740" s="84"/>
      <c r="F740" s="72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</row>
    <row r="741">
      <c r="A741" s="72"/>
      <c r="B741" s="72"/>
      <c r="C741" s="72"/>
      <c r="D741" s="84"/>
      <c r="E741" s="84"/>
      <c r="F741" s="72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</row>
    <row r="742">
      <c r="A742" s="72"/>
      <c r="B742" s="72"/>
      <c r="C742" s="72"/>
      <c r="D742" s="84"/>
      <c r="E742" s="84"/>
      <c r="F742" s="72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</row>
    <row r="743">
      <c r="A743" s="72"/>
      <c r="B743" s="72"/>
      <c r="C743" s="72"/>
      <c r="D743" s="84"/>
      <c r="E743" s="84"/>
      <c r="F743" s="72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</row>
    <row r="744">
      <c r="A744" s="72"/>
      <c r="B744" s="72"/>
      <c r="C744" s="72"/>
      <c r="D744" s="84"/>
      <c r="E744" s="84"/>
      <c r="F744" s="72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</row>
    <row r="745">
      <c r="A745" s="72"/>
      <c r="B745" s="72"/>
      <c r="C745" s="72"/>
      <c r="D745" s="84"/>
      <c r="E745" s="84"/>
      <c r="F745" s="72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</row>
    <row r="746">
      <c r="A746" s="72"/>
      <c r="B746" s="72"/>
      <c r="C746" s="72"/>
      <c r="D746" s="84"/>
      <c r="E746" s="84"/>
      <c r="F746" s="72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</row>
    <row r="747">
      <c r="A747" s="72"/>
      <c r="B747" s="72"/>
      <c r="C747" s="72"/>
      <c r="D747" s="84"/>
      <c r="E747" s="84"/>
      <c r="F747" s="72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</row>
    <row r="748">
      <c r="A748" s="72"/>
      <c r="B748" s="72"/>
      <c r="C748" s="72"/>
      <c r="D748" s="84"/>
      <c r="E748" s="84"/>
      <c r="F748" s="72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</row>
    <row r="749">
      <c r="A749" s="72"/>
      <c r="B749" s="72"/>
      <c r="C749" s="72"/>
      <c r="D749" s="84"/>
      <c r="E749" s="84"/>
      <c r="F749" s="72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</row>
    <row r="750">
      <c r="A750" s="72"/>
      <c r="B750" s="72"/>
      <c r="C750" s="72"/>
      <c r="D750" s="84"/>
      <c r="E750" s="84"/>
      <c r="F750" s="72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</row>
    <row r="751">
      <c r="A751" s="72"/>
      <c r="B751" s="72"/>
      <c r="C751" s="72"/>
      <c r="D751" s="84"/>
      <c r="E751" s="84"/>
      <c r="F751" s="72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</row>
    <row r="752">
      <c r="A752" s="72"/>
      <c r="B752" s="72"/>
      <c r="C752" s="72"/>
      <c r="D752" s="84"/>
      <c r="E752" s="84"/>
      <c r="F752" s="72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</row>
    <row r="753">
      <c r="A753" s="72"/>
      <c r="B753" s="72"/>
      <c r="C753" s="72"/>
      <c r="D753" s="84"/>
      <c r="E753" s="84"/>
      <c r="F753" s="72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</row>
    <row r="754">
      <c r="A754" s="72"/>
      <c r="B754" s="72"/>
      <c r="C754" s="72"/>
      <c r="D754" s="84"/>
      <c r="E754" s="84"/>
      <c r="F754" s="72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</row>
    <row r="755">
      <c r="A755" s="72"/>
      <c r="B755" s="72"/>
      <c r="C755" s="72"/>
      <c r="D755" s="84"/>
      <c r="E755" s="84"/>
      <c r="F755" s="72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</row>
    <row r="756">
      <c r="A756" s="72"/>
      <c r="B756" s="72"/>
      <c r="C756" s="72"/>
      <c r="D756" s="84"/>
      <c r="E756" s="84"/>
      <c r="F756" s="72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</row>
    <row r="757">
      <c r="A757" s="72"/>
      <c r="B757" s="72"/>
      <c r="C757" s="72"/>
      <c r="D757" s="84"/>
      <c r="E757" s="84"/>
      <c r="F757" s="72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</row>
    <row r="758">
      <c r="A758" s="72"/>
      <c r="B758" s="72"/>
      <c r="C758" s="72"/>
      <c r="D758" s="84"/>
      <c r="E758" s="84"/>
      <c r="F758" s="72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</row>
    <row r="759">
      <c r="A759" s="72"/>
      <c r="B759" s="72"/>
      <c r="C759" s="72"/>
      <c r="D759" s="84"/>
      <c r="E759" s="84"/>
      <c r="F759" s="72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</row>
    <row r="760">
      <c r="A760" s="72"/>
      <c r="B760" s="72"/>
      <c r="C760" s="72"/>
      <c r="D760" s="84"/>
      <c r="E760" s="84"/>
      <c r="F760" s="72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</row>
    <row r="761">
      <c r="A761" s="72"/>
      <c r="B761" s="72"/>
      <c r="C761" s="72"/>
      <c r="D761" s="84"/>
      <c r="E761" s="84"/>
      <c r="F761" s="72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</row>
    <row r="762">
      <c r="A762" s="72"/>
      <c r="B762" s="72"/>
      <c r="C762" s="72"/>
      <c r="D762" s="84"/>
      <c r="E762" s="84"/>
      <c r="F762" s="72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</row>
    <row r="763">
      <c r="A763" s="72"/>
      <c r="B763" s="72"/>
      <c r="C763" s="72"/>
      <c r="D763" s="84"/>
      <c r="E763" s="84"/>
      <c r="F763" s="72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</row>
    <row r="764">
      <c r="A764" s="72"/>
      <c r="B764" s="72"/>
      <c r="C764" s="72"/>
      <c r="D764" s="84"/>
      <c r="E764" s="84"/>
      <c r="F764" s="72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</row>
    <row r="765">
      <c r="A765" s="72"/>
      <c r="B765" s="72"/>
      <c r="C765" s="72"/>
      <c r="D765" s="84"/>
      <c r="E765" s="84"/>
      <c r="F765" s="72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</row>
    <row r="766">
      <c r="A766" s="72"/>
      <c r="B766" s="72"/>
      <c r="C766" s="72"/>
      <c r="D766" s="84"/>
      <c r="E766" s="84"/>
      <c r="F766" s="72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</row>
    <row r="767">
      <c r="A767" s="72"/>
      <c r="B767" s="72"/>
      <c r="C767" s="72"/>
      <c r="D767" s="84"/>
      <c r="E767" s="84"/>
      <c r="F767" s="72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</row>
    <row r="768">
      <c r="A768" s="72"/>
      <c r="B768" s="72"/>
      <c r="C768" s="72"/>
      <c r="D768" s="84"/>
      <c r="E768" s="84"/>
      <c r="F768" s="72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</row>
    <row r="769">
      <c r="A769" s="72"/>
      <c r="B769" s="72"/>
      <c r="C769" s="72"/>
      <c r="D769" s="84"/>
      <c r="E769" s="84"/>
      <c r="F769" s="72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</row>
    <row r="770">
      <c r="A770" s="72"/>
      <c r="B770" s="72"/>
      <c r="C770" s="72"/>
      <c r="D770" s="84"/>
      <c r="E770" s="84"/>
      <c r="F770" s="72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</row>
    <row r="771">
      <c r="A771" s="72"/>
      <c r="B771" s="72"/>
      <c r="C771" s="72"/>
      <c r="D771" s="84"/>
      <c r="E771" s="84"/>
      <c r="F771" s="72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</row>
    <row r="772">
      <c r="A772" s="72"/>
      <c r="B772" s="72"/>
      <c r="C772" s="72"/>
      <c r="D772" s="84"/>
      <c r="E772" s="84"/>
      <c r="F772" s="72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</row>
    <row r="773">
      <c r="A773" s="72"/>
      <c r="B773" s="72"/>
      <c r="C773" s="72"/>
      <c r="D773" s="84"/>
      <c r="E773" s="84"/>
      <c r="F773" s="72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</row>
    <row r="774">
      <c r="A774" s="72"/>
      <c r="B774" s="72"/>
      <c r="C774" s="72"/>
      <c r="D774" s="84"/>
      <c r="E774" s="84"/>
      <c r="F774" s="72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</row>
    <row r="775">
      <c r="A775" s="72"/>
      <c r="B775" s="72"/>
      <c r="C775" s="72"/>
      <c r="D775" s="84"/>
      <c r="E775" s="84"/>
      <c r="F775" s="72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</row>
    <row r="776">
      <c r="A776" s="72"/>
      <c r="B776" s="72"/>
      <c r="C776" s="72"/>
      <c r="D776" s="84"/>
      <c r="E776" s="84"/>
      <c r="F776" s="72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</row>
    <row r="777">
      <c r="A777" s="72"/>
      <c r="B777" s="72"/>
      <c r="C777" s="72"/>
      <c r="D777" s="84"/>
      <c r="E777" s="84"/>
      <c r="F777" s="72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</row>
    <row r="778">
      <c r="A778" s="72"/>
      <c r="B778" s="72"/>
      <c r="C778" s="72"/>
      <c r="D778" s="84"/>
      <c r="E778" s="84"/>
      <c r="F778" s="72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</row>
    <row r="779">
      <c r="A779" s="72"/>
      <c r="B779" s="72"/>
      <c r="C779" s="72"/>
      <c r="D779" s="84"/>
      <c r="E779" s="84"/>
      <c r="F779" s="72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</row>
    <row r="780">
      <c r="A780" s="72"/>
      <c r="B780" s="72"/>
      <c r="C780" s="72"/>
      <c r="D780" s="84"/>
      <c r="E780" s="84"/>
      <c r="F780" s="72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</row>
    <row r="781">
      <c r="A781" s="72"/>
      <c r="B781" s="72"/>
      <c r="C781" s="72"/>
      <c r="D781" s="84"/>
      <c r="E781" s="84"/>
      <c r="F781" s="72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</row>
    <row r="782">
      <c r="A782" s="72"/>
      <c r="B782" s="72"/>
      <c r="C782" s="72"/>
      <c r="D782" s="84"/>
      <c r="E782" s="84"/>
      <c r="F782" s="72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</row>
    <row r="783">
      <c r="A783" s="72"/>
      <c r="B783" s="72"/>
      <c r="C783" s="72"/>
      <c r="D783" s="84"/>
      <c r="E783" s="84"/>
      <c r="F783" s="72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</row>
    <row r="784">
      <c r="A784" s="72"/>
      <c r="B784" s="72"/>
      <c r="C784" s="72"/>
      <c r="D784" s="84"/>
      <c r="E784" s="84"/>
      <c r="F784" s="72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</row>
    <row r="785">
      <c r="A785" s="72"/>
      <c r="B785" s="72"/>
      <c r="C785" s="72"/>
      <c r="D785" s="84"/>
      <c r="E785" s="84"/>
      <c r="F785" s="72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</row>
    <row r="786">
      <c r="A786" s="72"/>
      <c r="B786" s="72"/>
      <c r="C786" s="72"/>
      <c r="D786" s="84"/>
      <c r="E786" s="84"/>
      <c r="F786" s="72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</row>
    <row r="787">
      <c r="A787" s="72"/>
      <c r="B787" s="72"/>
      <c r="C787" s="72"/>
      <c r="D787" s="84"/>
      <c r="E787" s="84"/>
      <c r="F787" s="72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</row>
    <row r="788">
      <c r="A788" s="72"/>
      <c r="B788" s="72"/>
      <c r="C788" s="72"/>
      <c r="D788" s="84"/>
      <c r="E788" s="84"/>
      <c r="F788" s="72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</row>
    <row r="789">
      <c r="A789" s="72"/>
      <c r="B789" s="72"/>
      <c r="C789" s="72"/>
      <c r="D789" s="84"/>
      <c r="E789" s="84"/>
      <c r="F789" s="72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</row>
    <row r="790">
      <c r="A790" s="72"/>
      <c r="B790" s="72"/>
      <c r="C790" s="72"/>
      <c r="D790" s="84"/>
      <c r="E790" s="84"/>
      <c r="F790" s="72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</row>
    <row r="791">
      <c r="A791" s="72"/>
      <c r="B791" s="72"/>
      <c r="C791" s="72"/>
      <c r="D791" s="84"/>
      <c r="E791" s="84"/>
      <c r="F791" s="72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</row>
    <row r="792">
      <c r="A792" s="72"/>
      <c r="B792" s="72"/>
      <c r="C792" s="72"/>
      <c r="D792" s="84"/>
      <c r="E792" s="84"/>
      <c r="F792" s="72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</row>
    <row r="793">
      <c r="A793" s="72"/>
      <c r="B793" s="72"/>
      <c r="C793" s="72"/>
      <c r="D793" s="84"/>
      <c r="E793" s="84"/>
      <c r="F793" s="72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</row>
    <row r="794">
      <c r="A794" s="72"/>
      <c r="B794" s="72"/>
      <c r="C794" s="72"/>
      <c r="D794" s="84"/>
      <c r="E794" s="84"/>
      <c r="F794" s="72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</row>
    <row r="795">
      <c r="A795" s="72"/>
      <c r="B795" s="72"/>
      <c r="C795" s="72"/>
      <c r="D795" s="84"/>
      <c r="E795" s="84"/>
      <c r="F795" s="72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</row>
    <row r="796">
      <c r="A796" s="72"/>
      <c r="B796" s="72"/>
      <c r="C796" s="72"/>
      <c r="D796" s="84"/>
      <c r="E796" s="84"/>
      <c r="F796" s="72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</row>
    <row r="797">
      <c r="A797" s="72"/>
      <c r="B797" s="72"/>
      <c r="C797" s="72"/>
      <c r="D797" s="84"/>
      <c r="E797" s="84"/>
      <c r="F797" s="72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</row>
    <row r="798">
      <c r="A798" s="72"/>
      <c r="B798" s="72"/>
      <c r="C798" s="72"/>
      <c r="D798" s="84"/>
      <c r="E798" s="84"/>
      <c r="F798" s="72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</row>
    <row r="799">
      <c r="A799" s="72"/>
      <c r="B799" s="72"/>
      <c r="C799" s="72"/>
      <c r="D799" s="84"/>
      <c r="E799" s="84"/>
      <c r="F799" s="72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</row>
    <row r="800">
      <c r="A800" s="72"/>
      <c r="B800" s="72"/>
      <c r="C800" s="72"/>
      <c r="D800" s="84"/>
      <c r="E800" s="84"/>
      <c r="F800" s="72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</row>
    <row r="801">
      <c r="A801" s="72"/>
      <c r="B801" s="72"/>
      <c r="C801" s="72"/>
      <c r="D801" s="84"/>
      <c r="E801" s="84"/>
      <c r="F801" s="72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</row>
    <row r="802">
      <c r="A802" s="72"/>
      <c r="B802" s="72"/>
      <c r="C802" s="72"/>
      <c r="D802" s="84"/>
      <c r="E802" s="84"/>
      <c r="F802" s="72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</row>
    <row r="803">
      <c r="A803" s="72"/>
      <c r="B803" s="72"/>
      <c r="C803" s="72"/>
      <c r="D803" s="84"/>
      <c r="E803" s="84"/>
      <c r="F803" s="72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</row>
    <row r="804">
      <c r="A804" s="72"/>
      <c r="B804" s="72"/>
      <c r="C804" s="72"/>
      <c r="D804" s="84"/>
      <c r="E804" s="84"/>
      <c r="F804" s="72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</row>
    <row r="805">
      <c r="A805" s="72"/>
      <c r="B805" s="72"/>
      <c r="C805" s="72"/>
      <c r="D805" s="84"/>
      <c r="E805" s="84"/>
      <c r="F805" s="72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</row>
    <row r="806">
      <c r="A806" s="72"/>
      <c r="B806" s="72"/>
      <c r="C806" s="72"/>
      <c r="D806" s="84"/>
      <c r="E806" s="84"/>
      <c r="F806" s="72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</row>
    <row r="807">
      <c r="A807" s="72"/>
      <c r="B807" s="72"/>
      <c r="C807" s="72"/>
      <c r="D807" s="84"/>
      <c r="E807" s="84"/>
      <c r="F807" s="72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</row>
    <row r="808">
      <c r="A808" s="72"/>
      <c r="B808" s="72"/>
      <c r="C808" s="72"/>
      <c r="D808" s="84"/>
      <c r="E808" s="84"/>
      <c r="F808" s="72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</row>
    <row r="809">
      <c r="A809" s="72"/>
      <c r="B809" s="72"/>
      <c r="C809" s="72"/>
      <c r="D809" s="84"/>
      <c r="E809" s="84"/>
      <c r="F809" s="72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</row>
    <row r="810">
      <c r="A810" s="72"/>
      <c r="B810" s="72"/>
      <c r="C810" s="72"/>
      <c r="D810" s="84"/>
      <c r="E810" s="84"/>
      <c r="F810" s="72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</row>
    <row r="811">
      <c r="A811" s="72"/>
      <c r="B811" s="72"/>
      <c r="C811" s="72"/>
      <c r="D811" s="84"/>
      <c r="E811" s="84"/>
      <c r="F811" s="72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</row>
    <row r="812">
      <c r="A812" s="72"/>
      <c r="B812" s="72"/>
      <c r="C812" s="72"/>
      <c r="D812" s="84"/>
      <c r="E812" s="84"/>
      <c r="F812" s="72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</row>
    <row r="813">
      <c r="A813" s="72"/>
      <c r="B813" s="72"/>
      <c r="C813" s="72"/>
      <c r="D813" s="84"/>
      <c r="E813" s="84"/>
      <c r="F813" s="72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</row>
    <row r="814">
      <c r="A814" s="72"/>
      <c r="B814" s="72"/>
      <c r="C814" s="72"/>
      <c r="D814" s="84"/>
      <c r="E814" s="84"/>
      <c r="F814" s="72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</row>
    <row r="815">
      <c r="A815" s="72"/>
      <c r="B815" s="72"/>
      <c r="C815" s="72"/>
      <c r="D815" s="84"/>
      <c r="E815" s="84"/>
      <c r="F815" s="72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</row>
    <row r="816">
      <c r="A816" s="72"/>
      <c r="B816" s="72"/>
      <c r="C816" s="72"/>
      <c r="D816" s="84"/>
      <c r="E816" s="84"/>
      <c r="F816" s="72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</row>
    <row r="817">
      <c r="A817" s="72"/>
      <c r="B817" s="72"/>
      <c r="C817" s="72"/>
      <c r="D817" s="84"/>
      <c r="E817" s="84"/>
      <c r="F817" s="72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</row>
    <row r="818">
      <c r="A818" s="72"/>
      <c r="B818" s="72"/>
      <c r="C818" s="72"/>
      <c r="D818" s="84"/>
      <c r="E818" s="84"/>
      <c r="F818" s="72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</row>
    <row r="819">
      <c r="A819" s="72"/>
      <c r="B819" s="72"/>
      <c r="C819" s="72"/>
      <c r="D819" s="84"/>
      <c r="E819" s="84"/>
      <c r="F819" s="72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</row>
    <row r="820">
      <c r="A820" s="72"/>
      <c r="B820" s="72"/>
      <c r="C820" s="72"/>
      <c r="D820" s="84"/>
      <c r="E820" s="84"/>
      <c r="F820" s="72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</row>
    <row r="821">
      <c r="A821" s="72"/>
      <c r="B821" s="72"/>
      <c r="C821" s="72"/>
      <c r="D821" s="84"/>
      <c r="E821" s="84"/>
      <c r="F821" s="72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</row>
    <row r="822">
      <c r="A822" s="72"/>
      <c r="B822" s="72"/>
      <c r="C822" s="72"/>
      <c r="D822" s="84"/>
      <c r="E822" s="84"/>
      <c r="F822" s="72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</row>
    <row r="823">
      <c r="A823" s="72"/>
      <c r="B823" s="72"/>
      <c r="C823" s="72"/>
      <c r="D823" s="84"/>
      <c r="E823" s="84"/>
      <c r="F823" s="72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</row>
    <row r="824">
      <c r="A824" s="72"/>
      <c r="B824" s="72"/>
      <c r="C824" s="72"/>
      <c r="D824" s="84"/>
      <c r="E824" s="84"/>
      <c r="F824" s="72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</row>
    <row r="825">
      <c r="A825" s="72"/>
      <c r="B825" s="72"/>
      <c r="C825" s="72"/>
      <c r="D825" s="84"/>
      <c r="E825" s="84"/>
      <c r="F825" s="72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</row>
    <row r="826">
      <c r="A826" s="72"/>
      <c r="B826" s="72"/>
      <c r="C826" s="72"/>
      <c r="D826" s="84"/>
      <c r="E826" s="84"/>
      <c r="F826" s="72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</row>
    <row r="827">
      <c r="A827" s="72"/>
      <c r="B827" s="72"/>
      <c r="C827" s="72"/>
      <c r="D827" s="84"/>
      <c r="E827" s="84"/>
      <c r="F827" s="72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</row>
    <row r="828">
      <c r="A828" s="72"/>
      <c r="B828" s="72"/>
      <c r="C828" s="72"/>
      <c r="D828" s="84"/>
      <c r="E828" s="84"/>
      <c r="F828" s="72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</row>
    <row r="829">
      <c r="A829" s="72"/>
      <c r="B829" s="72"/>
      <c r="C829" s="72"/>
      <c r="D829" s="84"/>
      <c r="E829" s="84"/>
      <c r="F829" s="72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</row>
    <row r="830">
      <c r="A830" s="72"/>
      <c r="B830" s="72"/>
      <c r="C830" s="72"/>
      <c r="D830" s="84"/>
      <c r="E830" s="84"/>
      <c r="F830" s="72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</row>
    <row r="831">
      <c r="A831" s="72"/>
      <c r="B831" s="72"/>
      <c r="C831" s="72"/>
      <c r="D831" s="84"/>
      <c r="E831" s="84"/>
      <c r="F831" s="72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</row>
    <row r="832">
      <c r="A832" s="72"/>
      <c r="B832" s="72"/>
      <c r="C832" s="72"/>
      <c r="D832" s="84"/>
      <c r="E832" s="84"/>
      <c r="F832" s="72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</row>
    <row r="833">
      <c r="A833" s="72"/>
      <c r="B833" s="72"/>
      <c r="C833" s="72"/>
      <c r="D833" s="84"/>
      <c r="E833" s="84"/>
      <c r="F833" s="72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</row>
    <row r="834">
      <c r="A834" s="72"/>
      <c r="B834" s="72"/>
      <c r="C834" s="72"/>
      <c r="D834" s="84"/>
      <c r="E834" s="84"/>
      <c r="F834" s="72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</row>
    <row r="835">
      <c r="A835" s="72"/>
      <c r="B835" s="72"/>
      <c r="C835" s="72"/>
      <c r="D835" s="84"/>
      <c r="E835" s="84"/>
      <c r="F835" s="72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</row>
    <row r="836">
      <c r="A836" s="72"/>
      <c r="B836" s="72"/>
      <c r="C836" s="72"/>
      <c r="D836" s="84"/>
      <c r="E836" s="84"/>
      <c r="F836" s="72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</row>
    <row r="837">
      <c r="A837" s="72"/>
      <c r="B837" s="72"/>
      <c r="C837" s="72"/>
      <c r="D837" s="84"/>
      <c r="E837" s="84"/>
      <c r="F837" s="72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</row>
    <row r="838">
      <c r="A838" s="72"/>
      <c r="B838" s="72"/>
      <c r="C838" s="72"/>
      <c r="D838" s="84"/>
      <c r="E838" s="84"/>
      <c r="F838" s="72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</row>
    <row r="839">
      <c r="A839" s="72"/>
      <c r="B839" s="72"/>
      <c r="C839" s="72"/>
      <c r="D839" s="84"/>
      <c r="E839" s="84"/>
      <c r="F839" s="72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</row>
    <row r="840">
      <c r="A840" s="72"/>
      <c r="B840" s="72"/>
      <c r="C840" s="72"/>
      <c r="D840" s="84"/>
      <c r="E840" s="84"/>
      <c r="F840" s="72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</row>
    <row r="841">
      <c r="A841" s="72"/>
      <c r="B841" s="72"/>
      <c r="C841" s="72"/>
      <c r="D841" s="84"/>
      <c r="E841" s="84"/>
      <c r="F841" s="72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</row>
    <row r="842">
      <c r="A842" s="72"/>
      <c r="B842" s="72"/>
      <c r="C842" s="72"/>
      <c r="D842" s="84"/>
      <c r="E842" s="84"/>
      <c r="F842" s="72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</row>
    <row r="843">
      <c r="A843" s="72"/>
      <c r="B843" s="72"/>
      <c r="C843" s="72"/>
      <c r="D843" s="84"/>
      <c r="E843" s="84"/>
      <c r="F843" s="72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</row>
    <row r="844">
      <c r="A844" s="72"/>
      <c r="B844" s="72"/>
      <c r="C844" s="72"/>
      <c r="D844" s="84"/>
      <c r="E844" s="84"/>
      <c r="F844" s="72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</row>
    <row r="845">
      <c r="A845" s="72"/>
      <c r="B845" s="72"/>
      <c r="C845" s="72"/>
      <c r="D845" s="84"/>
      <c r="E845" s="84"/>
      <c r="F845" s="72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</row>
    <row r="846">
      <c r="A846" s="72"/>
      <c r="B846" s="72"/>
      <c r="C846" s="72"/>
      <c r="D846" s="84"/>
      <c r="E846" s="84"/>
      <c r="F846" s="72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</row>
    <row r="847">
      <c r="A847" s="72"/>
      <c r="B847" s="72"/>
      <c r="C847" s="72"/>
      <c r="D847" s="84"/>
      <c r="E847" s="84"/>
      <c r="F847" s="72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</row>
    <row r="848">
      <c r="A848" s="72"/>
      <c r="B848" s="72"/>
      <c r="C848" s="72"/>
      <c r="D848" s="84"/>
      <c r="E848" s="84"/>
      <c r="F848" s="72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</row>
    <row r="849">
      <c r="A849" s="72"/>
      <c r="B849" s="72"/>
      <c r="C849" s="72"/>
      <c r="D849" s="84"/>
      <c r="E849" s="84"/>
      <c r="F849" s="72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</row>
    <row r="850">
      <c r="A850" s="72"/>
      <c r="B850" s="72"/>
      <c r="C850" s="72"/>
      <c r="D850" s="84"/>
      <c r="E850" s="84"/>
      <c r="F850" s="72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</row>
    <row r="851">
      <c r="A851" s="72"/>
      <c r="B851" s="72"/>
      <c r="C851" s="72"/>
      <c r="D851" s="84"/>
      <c r="E851" s="84"/>
      <c r="F851" s="72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</row>
    <row r="852">
      <c r="A852" s="72"/>
      <c r="B852" s="72"/>
      <c r="C852" s="72"/>
      <c r="D852" s="84"/>
      <c r="E852" s="84"/>
      <c r="F852" s="72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</row>
    <row r="853">
      <c r="A853" s="72"/>
      <c r="B853" s="72"/>
      <c r="C853" s="72"/>
      <c r="D853" s="84"/>
      <c r="E853" s="84"/>
      <c r="F853" s="72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</row>
    <row r="854">
      <c r="A854" s="72"/>
      <c r="B854" s="72"/>
      <c r="C854" s="72"/>
      <c r="D854" s="84"/>
      <c r="E854" s="84"/>
      <c r="F854" s="72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</row>
    <row r="855">
      <c r="A855" s="72"/>
      <c r="B855" s="72"/>
      <c r="C855" s="72"/>
      <c r="D855" s="84"/>
      <c r="E855" s="84"/>
      <c r="F855" s="72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</row>
    <row r="856">
      <c r="A856" s="72"/>
      <c r="B856" s="72"/>
      <c r="C856" s="72"/>
      <c r="D856" s="84"/>
      <c r="E856" s="84"/>
      <c r="F856" s="72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</row>
    <row r="857">
      <c r="A857" s="72"/>
      <c r="B857" s="72"/>
      <c r="C857" s="72"/>
      <c r="D857" s="84"/>
      <c r="E857" s="84"/>
      <c r="F857" s="72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</row>
    <row r="858">
      <c r="A858" s="72"/>
      <c r="B858" s="72"/>
      <c r="C858" s="72"/>
      <c r="D858" s="84"/>
      <c r="E858" s="84"/>
      <c r="F858" s="72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</row>
    <row r="859">
      <c r="A859" s="72"/>
      <c r="B859" s="72"/>
      <c r="C859" s="72"/>
      <c r="D859" s="84"/>
      <c r="E859" s="84"/>
      <c r="F859" s="72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</row>
    <row r="860">
      <c r="A860" s="72"/>
      <c r="B860" s="72"/>
      <c r="C860" s="72"/>
      <c r="D860" s="84"/>
      <c r="E860" s="84"/>
      <c r="F860" s="72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</row>
    <row r="861">
      <c r="A861" s="72"/>
      <c r="B861" s="72"/>
      <c r="C861" s="72"/>
      <c r="D861" s="84"/>
      <c r="E861" s="84"/>
      <c r="F861" s="72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</row>
    <row r="862">
      <c r="A862" s="72"/>
      <c r="B862" s="72"/>
      <c r="C862" s="72"/>
      <c r="D862" s="84"/>
      <c r="E862" s="84"/>
      <c r="F862" s="72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</row>
    <row r="863">
      <c r="A863" s="72"/>
      <c r="B863" s="72"/>
      <c r="C863" s="72"/>
      <c r="D863" s="84"/>
      <c r="E863" s="84"/>
      <c r="F863" s="72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</row>
    <row r="864">
      <c r="A864" s="72"/>
      <c r="B864" s="72"/>
      <c r="C864" s="72"/>
      <c r="D864" s="84"/>
      <c r="E864" s="84"/>
      <c r="F864" s="72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</row>
    <row r="865">
      <c r="A865" s="72"/>
      <c r="B865" s="72"/>
      <c r="C865" s="72"/>
      <c r="D865" s="84"/>
      <c r="E865" s="84"/>
      <c r="F865" s="72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</row>
    <row r="866">
      <c r="A866" s="72"/>
      <c r="B866" s="72"/>
      <c r="C866" s="72"/>
      <c r="D866" s="84"/>
      <c r="E866" s="84"/>
      <c r="F866" s="72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</row>
    <row r="867">
      <c r="A867" s="72"/>
      <c r="B867" s="72"/>
      <c r="C867" s="72"/>
      <c r="D867" s="84"/>
      <c r="E867" s="84"/>
      <c r="F867" s="72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</row>
    <row r="868">
      <c r="A868" s="72"/>
      <c r="B868" s="72"/>
      <c r="C868" s="72"/>
      <c r="D868" s="84"/>
      <c r="E868" s="84"/>
      <c r="F868" s="72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</row>
    <row r="869">
      <c r="A869" s="72"/>
      <c r="B869" s="72"/>
      <c r="C869" s="72"/>
      <c r="D869" s="84"/>
      <c r="E869" s="84"/>
      <c r="F869" s="72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</row>
    <row r="870">
      <c r="A870" s="72"/>
      <c r="B870" s="72"/>
      <c r="C870" s="72"/>
      <c r="D870" s="84"/>
      <c r="E870" s="84"/>
      <c r="F870" s="72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</row>
    <row r="871">
      <c r="A871" s="72"/>
      <c r="B871" s="72"/>
      <c r="C871" s="72"/>
      <c r="D871" s="84"/>
      <c r="E871" s="84"/>
      <c r="F871" s="72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</row>
    <row r="872">
      <c r="A872" s="72"/>
      <c r="B872" s="72"/>
      <c r="C872" s="72"/>
      <c r="D872" s="84"/>
      <c r="E872" s="84"/>
      <c r="F872" s="72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</row>
    <row r="873">
      <c r="A873" s="72"/>
      <c r="B873" s="72"/>
      <c r="C873" s="72"/>
      <c r="D873" s="84"/>
      <c r="E873" s="84"/>
      <c r="F873" s="72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</row>
    <row r="874">
      <c r="A874" s="72"/>
      <c r="B874" s="72"/>
      <c r="C874" s="72"/>
      <c r="D874" s="84"/>
      <c r="E874" s="84"/>
      <c r="F874" s="72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</row>
    <row r="875">
      <c r="A875" s="72"/>
      <c r="B875" s="72"/>
      <c r="C875" s="72"/>
      <c r="D875" s="84"/>
      <c r="E875" s="84"/>
      <c r="F875" s="72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</row>
    <row r="876">
      <c r="A876" s="72"/>
      <c r="B876" s="72"/>
      <c r="C876" s="72"/>
      <c r="D876" s="84"/>
      <c r="E876" s="84"/>
      <c r="F876" s="72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</row>
    <row r="877">
      <c r="A877" s="72"/>
      <c r="B877" s="72"/>
      <c r="C877" s="72"/>
      <c r="D877" s="84"/>
      <c r="E877" s="84"/>
      <c r="F877" s="72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</row>
    <row r="878">
      <c r="A878" s="72"/>
      <c r="B878" s="72"/>
      <c r="C878" s="72"/>
      <c r="D878" s="84"/>
      <c r="E878" s="84"/>
      <c r="F878" s="72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</row>
    <row r="879">
      <c r="A879" s="72"/>
      <c r="B879" s="72"/>
      <c r="C879" s="72"/>
      <c r="D879" s="84"/>
      <c r="E879" s="84"/>
      <c r="F879" s="72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</row>
    <row r="880">
      <c r="A880" s="72"/>
      <c r="B880" s="72"/>
      <c r="C880" s="72"/>
      <c r="D880" s="84"/>
      <c r="E880" s="84"/>
      <c r="F880" s="72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</row>
    <row r="881">
      <c r="A881" s="72"/>
      <c r="B881" s="72"/>
      <c r="C881" s="72"/>
      <c r="D881" s="84"/>
      <c r="E881" s="84"/>
      <c r="F881" s="72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</row>
    <row r="882">
      <c r="A882" s="72"/>
      <c r="B882" s="72"/>
      <c r="C882" s="72"/>
      <c r="D882" s="84"/>
      <c r="E882" s="84"/>
      <c r="F882" s="72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</row>
    <row r="883">
      <c r="A883" s="72"/>
      <c r="B883" s="72"/>
      <c r="C883" s="72"/>
      <c r="D883" s="84"/>
      <c r="E883" s="84"/>
      <c r="F883" s="72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</row>
    <row r="884">
      <c r="A884" s="72"/>
      <c r="B884" s="72"/>
      <c r="C884" s="72"/>
      <c r="D884" s="84"/>
      <c r="E884" s="84"/>
      <c r="F884" s="72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</row>
    <row r="885">
      <c r="A885" s="72"/>
      <c r="B885" s="72"/>
      <c r="C885" s="72"/>
      <c r="D885" s="84"/>
      <c r="E885" s="84"/>
      <c r="F885" s="72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</row>
    <row r="886">
      <c r="A886" s="72"/>
      <c r="B886" s="72"/>
      <c r="C886" s="72"/>
      <c r="D886" s="84"/>
      <c r="E886" s="84"/>
      <c r="F886" s="72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</row>
    <row r="887">
      <c r="A887" s="72"/>
      <c r="B887" s="72"/>
      <c r="C887" s="72"/>
      <c r="D887" s="84"/>
      <c r="E887" s="84"/>
      <c r="F887" s="72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</row>
    <row r="888">
      <c r="A888" s="72"/>
      <c r="B888" s="72"/>
      <c r="C888" s="72"/>
      <c r="D888" s="84"/>
      <c r="E888" s="84"/>
      <c r="F888" s="72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</row>
    <row r="889">
      <c r="A889" s="72"/>
      <c r="B889" s="72"/>
      <c r="C889" s="72"/>
      <c r="D889" s="84"/>
      <c r="E889" s="84"/>
      <c r="F889" s="72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</row>
    <row r="890">
      <c r="A890" s="72"/>
      <c r="B890" s="72"/>
      <c r="C890" s="72"/>
      <c r="D890" s="84"/>
      <c r="E890" s="84"/>
      <c r="F890" s="72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</row>
    <row r="891">
      <c r="A891" s="72"/>
      <c r="B891" s="72"/>
      <c r="C891" s="72"/>
      <c r="D891" s="84"/>
      <c r="E891" s="84"/>
      <c r="F891" s="72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</row>
    <row r="892">
      <c r="A892" s="72"/>
      <c r="B892" s="72"/>
      <c r="C892" s="72"/>
      <c r="D892" s="84"/>
      <c r="E892" s="84"/>
      <c r="F892" s="72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</row>
    <row r="893">
      <c r="A893" s="72"/>
      <c r="B893" s="72"/>
      <c r="C893" s="72"/>
      <c r="D893" s="84"/>
      <c r="E893" s="84"/>
      <c r="F893" s="72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</row>
    <row r="894">
      <c r="A894" s="72"/>
      <c r="B894" s="72"/>
      <c r="C894" s="72"/>
      <c r="D894" s="84"/>
      <c r="E894" s="84"/>
      <c r="F894" s="72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</row>
    <row r="895">
      <c r="A895" s="72"/>
      <c r="B895" s="72"/>
      <c r="C895" s="72"/>
      <c r="D895" s="84"/>
      <c r="E895" s="84"/>
      <c r="F895" s="72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</row>
    <row r="896">
      <c r="A896" s="72"/>
      <c r="B896" s="72"/>
      <c r="C896" s="72"/>
      <c r="D896" s="84"/>
      <c r="E896" s="84"/>
      <c r="F896" s="72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</row>
    <row r="897">
      <c r="A897" s="72"/>
      <c r="B897" s="72"/>
      <c r="C897" s="72"/>
      <c r="D897" s="84"/>
      <c r="E897" s="84"/>
      <c r="F897" s="72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</row>
    <row r="898">
      <c r="A898" s="72"/>
      <c r="B898" s="72"/>
      <c r="C898" s="72"/>
      <c r="D898" s="84"/>
      <c r="E898" s="84"/>
      <c r="F898" s="72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</row>
    <row r="899">
      <c r="A899" s="72"/>
      <c r="B899" s="72"/>
      <c r="C899" s="72"/>
      <c r="D899" s="84"/>
      <c r="E899" s="84"/>
      <c r="F899" s="72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</row>
    <row r="900">
      <c r="A900" s="72"/>
      <c r="B900" s="72"/>
      <c r="C900" s="72"/>
      <c r="D900" s="84"/>
      <c r="E900" s="84"/>
      <c r="F900" s="72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</row>
    <row r="901">
      <c r="A901" s="72"/>
      <c r="B901" s="72"/>
      <c r="C901" s="72"/>
      <c r="D901" s="84"/>
      <c r="E901" s="84"/>
      <c r="F901" s="72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</row>
    <row r="902">
      <c r="A902" s="72"/>
      <c r="B902" s="72"/>
      <c r="C902" s="72"/>
      <c r="D902" s="84"/>
      <c r="E902" s="84"/>
      <c r="F902" s="72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</row>
    <row r="903">
      <c r="A903" s="72"/>
      <c r="B903" s="72"/>
      <c r="C903" s="72"/>
      <c r="D903" s="84"/>
      <c r="E903" s="84"/>
      <c r="F903" s="72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</row>
    <row r="904">
      <c r="A904" s="72"/>
      <c r="B904" s="72"/>
      <c r="C904" s="72"/>
      <c r="D904" s="84"/>
      <c r="E904" s="84"/>
      <c r="F904" s="72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</row>
    <row r="905">
      <c r="A905" s="72"/>
      <c r="B905" s="72"/>
      <c r="C905" s="72"/>
      <c r="D905" s="84"/>
      <c r="E905" s="84"/>
      <c r="F905" s="72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</row>
    <row r="906">
      <c r="A906" s="72"/>
      <c r="B906" s="72"/>
      <c r="C906" s="72"/>
      <c r="D906" s="84"/>
      <c r="E906" s="84"/>
      <c r="F906" s="72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</row>
    <row r="907">
      <c r="A907" s="72"/>
      <c r="B907" s="72"/>
      <c r="C907" s="72"/>
      <c r="D907" s="84"/>
      <c r="E907" s="84"/>
      <c r="F907" s="72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</row>
    <row r="908">
      <c r="A908" s="72"/>
      <c r="B908" s="72"/>
      <c r="C908" s="72"/>
      <c r="D908" s="84"/>
      <c r="E908" s="84"/>
      <c r="F908" s="72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</row>
    <row r="909">
      <c r="A909" s="72"/>
      <c r="B909" s="72"/>
      <c r="C909" s="72"/>
      <c r="D909" s="84"/>
      <c r="E909" s="84"/>
      <c r="F909" s="72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</row>
    <row r="910">
      <c r="A910" s="72"/>
      <c r="B910" s="72"/>
      <c r="C910" s="72"/>
      <c r="D910" s="84"/>
      <c r="E910" s="84"/>
      <c r="F910" s="72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</row>
    <row r="911">
      <c r="A911" s="72"/>
      <c r="B911" s="72"/>
      <c r="C911" s="72"/>
      <c r="D911" s="84"/>
      <c r="E911" s="84"/>
      <c r="F911" s="72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</row>
    <row r="912">
      <c r="A912" s="72"/>
      <c r="B912" s="72"/>
      <c r="C912" s="72"/>
      <c r="D912" s="84"/>
      <c r="E912" s="84"/>
      <c r="F912" s="72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</row>
    <row r="913">
      <c r="A913" s="72"/>
      <c r="B913" s="72"/>
      <c r="C913" s="72"/>
      <c r="D913" s="84"/>
      <c r="E913" s="84"/>
      <c r="F913" s="72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</row>
    <row r="914">
      <c r="A914" s="72"/>
      <c r="B914" s="72"/>
      <c r="C914" s="72"/>
      <c r="D914" s="84"/>
      <c r="E914" s="84"/>
      <c r="F914" s="72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</row>
    <row r="915">
      <c r="A915" s="72"/>
      <c r="B915" s="72"/>
      <c r="C915" s="72"/>
      <c r="D915" s="84"/>
      <c r="E915" s="84"/>
      <c r="F915" s="72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</row>
    <row r="916">
      <c r="A916" s="72"/>
      <c r="B916" s="72"/>
      <c r="C916" s="72"/>
      <c r="D916" s="84"/>
      <c r="E916" s="84"/>
      <c r="F916" s="72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</row>
    <row r="917">
      <c r="A917" s="72"/>
      <c r="B917" s="72"/>
      <c r="C917" s="72"/>
      <c r="D917" s="84"/>
      <c r="E917" s="84"/>
      <c r="F917" s="72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</row>
    <row r="918">
      <c r="A918" s="72"/>
      <c r="B918" s="72"/>
      <c r="C918" s="72"/>
      <c r="D918" s="84"/>
      <c r="E918" s="84"/>
      <c r="F918" s="72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</row>
    <row r="919">
      <c r="A919" s="72"/>
      <c r="B919" s="72"/>
      <c r="C919" s="72"/>
      <c r="D919" s="84"/>
      <c r="E919" s="84"/>
      <c r="F919" s="72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</row>
    <row r="920">
      <c r="A920" s="72"/>
      <c r="B920" s="72"/>
      <c r="C920" s="72"/>
      <c r="D920" s="84"/>
      <c r="E920" s="84"/>
      <c r="F920" s="72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</row>
    <row r="921">
      <c r="A921" s="72"/>
      <c r="B921" s="72"/>
      <c r="C921" s="72"/>
      <c r="D921" s="84"/>
      <c r="E921" s="84"/>
      <c r="F921" s="72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</row>
    <row r="922">
      <c r="A922" s="72"/>
      <c r="B922" s="72"/>
      <c r="C922" s="72"/>
      <c r="D922" s="84"/>
      <c r="E922" s="84"/>
      <c r="F922" s="72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</row>
    <row r="923">
      <c r="A923" s="72"/>
      <c r="B923" s="72"/>
      <c r="C923" s="72"/>
      <c r="D923" s="84"/>
      <c r="E923" s="84"/>
      <c r="F923" s="72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</row>
    <row r="924">
      <c r="A924" s="72"/>
      <c r="B924" s="72"/>
      <c r="C924" s="72"/>
      <c r="D924" s="84"/>
      <c r="E924" s="84"/>
      <c r="F924" s="72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</row>
    <row r="925">
      <c r="A925" s="72"/>
      <c r="B925" s="72"/>
      <c r="C925" s="72"/>
      <c r="D925" s="84"/>
      <c r="E925" s="84"/>
      <c r="F925" s="72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</row>
    <row r="926">
      <c r="A926" s="72"/>
      <c r="B926" s="72"/>
      <c r="C926" s="72"/>
      <c r="D926" s="84"/>
      <c r="E926" s="84"/>
      <c r="F926" s="72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</row>
    <row r="927">
      <c r="A927" s="72"/>
      <c r="B927" s="72"/>
      <c r="C927" s="72"/>
      <c r="D927" s="84"/>
      <c r="E927" s="84"/>
      <c r="F927" s="72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</row>
    <row r="928">
      <c r="A928" s="72"/>
      <c r="B928" s="72"/>
      <c r="C928" s="72"/>
      <c r="D928" s="84"/>
      <c r="E928" s="84"/>
      <c r="F928" s="72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</row>
    <row r="929">
      <c r="A929" s="72"/>
      <c r="B929" s="72"/>
      <c r="C929" s="72"/>
      <c r="D929" s="84"/>
      <c r="E929" s="84"/>
      <c r="F929" s="72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</row>
    <row r="930">
      <c r="A930" s="72"/>
      <c r="B930" s="72"/>
      <c r="C930" s="72"/>
      <c r="D930" s="84"/>
      <c r="E930" s="84"/>
      <c r="F930" s="72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</row>
    <row r="931">
      <c r="A931" s="72"/>
      <c r="B931" s="72"/>
      <c r="C931" s="72"/>
      <c r="D931" s="84"/>
      <c r="E931" s="84"/>
      <c r="F931" s="72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</row>
    <row r="932">
      <c r="A932" s="72"/>
      <c r="B932" s="72"/>
      <c r="C932" s="72"/>
      <c r="D932" s="84"/>
      <c r="E932" s="84"/>
      <c r="F932" s="72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</row>
    <row r="933">
      <c r="A933" s="72"/>
      <c r="B933" s="72"/>
      <c r="C933" s="72"/>
      <c r="D933" s="84"/>
      <c r="E933" s="84"/>
      <c r="F933" s="72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</row>
    <row r="934">
      <c r="A934" s="72"/>
      <c r="B934" s="72"/>
      <c r="C934" s="72"/>
      <c r="D934" s="84"/>
      <c r="E934" s="84"/>
      <c r="F934" s="72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</row>
    <row r="935">
      <c r="A935" s="72"/>
      <c r="B935" s="72"/>
      <c r="C935" s="72"/>
      <c r="D935" s="84"/>
      <c r="E935" s="84"/>
      <c r="F935" s="72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</row>
    <row r="936">
      <c r="A936" s="72"/>
      <c r="B936" s="72"/>
      <c r="C936" s="72"/>
      <c r="D936" s="84"/>
      <c r="E936" s="84"/>
      <c r="F936" s="72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</row>
    <row r="937">
      <c r="A937" s="72"/>
      <c r="B937" s="72"/>
      <c r="C937" s="72"/>
      <c r="D937" s="84"/>
      <c r="E937" s="84"/>
      <c r="F937" s="72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</row>
    <row r="938">
      <c r="A938" s="72"/>
      <c r="B938" s="72"/>
      <c r="C938" s="72"/>
      <c r="D938" s="84"/>
      <c r="E938" s="84"/>
      <c r="F938" s="72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</row>
    <row r="939">
      <c r="A939" s="72"/>
      <c r="B939" s="72"/>
      <c r="C939" s="72"/>
      <c r="D939" s="84"/>
      <c r="E939" s="84"/>
      <c r="F939" s="72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</row>
    <row r="940">
      <c r="A940" s="72"/>
      <c r="B940" s="72"/>
      <c r="C940" s="72"/>
      <c r="D940" s="84"/>
      <c r="E940" s="84"/>
      <c r="F940" s="72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</row>
    <row r="941">
      <c r="A941" s="72"/>
      <c r="B941" s="72"/>
      <c r="C941" s="72"/>
      <c r="D941" s="84"/>
      <c r="E941" s="84"/>
      <c r="F941" s="72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</row>
    <row r="942">
      <c r="A942" s="72"/>
      <c r="B942" s="72"/>
      <c r="C942" s="72"/>
      <c r="D942" s="84"/>
      <c r="E942" s="84"/>
      <c r="F942" s="72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</row>
    <row r="943">
      <c r="A943" s="72"/>
      <c r="B943" s="72"/>
      <c r="C943" s="72"/>
      <c r="D943" s="84"/>
      <c r="E943" s="84"/>
      <c r="F943" s="72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</row>
    <row r="944">
      <c r="A944" s="72"/>
      <c r="B944" s="72"/>
      <c r="C944" s="72"/>
      <c r="D944" s="84"/>
      <c r="E944" s="84"/>
      <c r="F944" s="72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</row>
    <row r="945">
      <c r="A945" s="72"/>
      <c r="B945" s="72"/>
      <c r="C945" s="72"/>
      <c r="D945" s="84"/>
      <c r="E945" s="84"/>
      <c r="F945" s="72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</row>
    <row r="946">
      <c r="A946" s="72"/>
      <c r="B946" s="72"/>
      <c r="C946" s="72"/>
      <c r="D946" s="84"/>
      <c r="E946" s="84"/>
      <c r="F946" s="72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</row>
    <row r="947">
      <c r="A947" s="72"/>
      <c r="B947" s="72"/>
      <c r="C947" s="72"/>
      <c r="D947" s="84"/>
      <c r="E947" s="84"/>
      <c r="F947" s="72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</row>
    <row r="948">
      <c r="A948" s="72"/>
      <c r="B948" s="72"/>
      <c r="C948" s="72"/>
      <c r="D948" s="84"/>
      <c r="E948" s="84"/>
      <c r="F948" s="72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</row>
    <row r="949">
      <c r="A949" s="72"/>
      <c r="B949" s="72"/>
      <c r="C949" s="72"/>
      <c r="D949" s="84"/>
      <c r="E949" s="84"/>
      <c r="F949" s="72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</row>
    <row r="950">
      <c r="A950" s="72"/>
      <c r="B950" s="72"/>
      <c r="C950" s="72"/>
      <c r="D950" s="84"/>
      <c r="E950" s="84"/>
      <c r="F950" s="72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</row>
    <row r="951">
      <c r="A951" s="72"/>
      <c r="B951" s="72"/>
      <c r="C951" s="72"/>
      <c r="D951" s="84"/>
      <c r="E951" s="84"/>
      <c r="F951" s="72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</row>
    <row r="952">
      <c r="A952" s="72"/>
      <c r="B952" s="72"/>
      <c r="C952" s="72"/>
      <c r="D952" s="84"/>
      <c r="E952" s="84"/>
      <c r="F952" s="72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</row>
    <row r="953">
      <c r="A953" s="72"/>
      <c r="B953" s="72"/>
      <c r="C953" s="72"/>
      <c r="D953" s="84"/>
      <c r="E953" s="84"/>
      <c r="F953" s="72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</row>
    <row r="954">
      <c r="A954" s="72"/>
      <c r="B954" s="72"/>
      <c r="C954" s="72"/>
      <c r="D954" s="84"/>
      <c r="E954" s="84"/>
      <c r="F954" s="72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</row>
    <row r="955">
      <c r="A955" s="72"/>
      <c r="B955" s="72"/>
      <c r="C955" s="72"/>
      <c r="D955" s="84"/>
      <c r="E955" s="84"/>
      <c r="F955" s="72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</row>
    <row r="956">
      <c r="A956" s="72"/>
      <c r="B956" s="72"/>
      <c r="C956" s="72"/>
      <c r="D956" s="84"/>
      <c r="E956" s="84"/>
      <c r="F956" s="72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</row>
    <row r="957">
      <c r="A957" s="72"/>
      <c r="B957" s="72"/>
      <c r="C957" s="72"/>
      <c r="D957" s="84"/>
      <c r="E957" s="84"/>
      <c r="F957" s="72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</row>
    <row r="958">
      <c r="A958" s="72"/>
      <c r="B958" s="72"/>
      <c r="C958" s="72"/>
      <c r="D958" s="84"/>
      <c r="E958" s="84"/>
      <c r="F958" s="72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</row>
    <row r="959">
      <c r="A959" s="72"/>
      <c r="B959" s="72"/>
      <c r="C959" s="72"/>
      <c r="D959" s="84"/>
      <c r="E959" s="84"/>
      <c r="F959" s="72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</row>
    <row r="960">
      <c r="A960" s="72"/>
      <c r="B960" s="72"/>
      <c r="C960" s="72"/>
      <c r="D960" s="84"/>
      <c r="E960" s="84"/>
      <c r="F960" s="72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</row>
    <row r="961">
      <c r="A961" s="72"/>
      <c r="B961" s="72"/>
      <c r="C961" s="72"/>
      <c r="D961" s="84"/>
      <c r="E961" s="84"/>
      <c r="F961" s="72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</row>
    <row r="962">
      <c r="A962" s="72"/>
      <c r="B962" s="72"/>
      <c r="C962" s="72"/>
      <c r="D962" s="84"/>
      <c r="E962" s="84"/>
      <c r="F962" s="72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</row>
    <row r="963">
      <c r="A963" s="72"/>
      <c r="B963" s="72"/>
      <c r="C963" s="72"/>
      <c r="D963" s="84"/>
      <c r="E963" s="84"/>
      <c r="F963" s="72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</row>
    <row r="964">
      <c r="A964" s="72"/>
      <c r="B964" s="72"/>
      <c r="C964" s="72"/>
      <c r="D964" s="84"/>
      <c r="E964" s="84"/>
      <c r="F964" s="72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</row>
    <row r="965">
      <c r="A965" s="72"/>
      <c r="B965" s="72"/>
      <c r="C965" s="72"/>
      <c r="D965" s="84"/>
      <c r="E965" s="84"/>
      <c r="F965" s="72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</row>
    <row r="966">
      <c r="A966" s="72"/>
      <c r="B966" s="72"/>
      <c r="C966" s="72"/>
      <c r="D966" s="84"/>
      <c r="E966" s="84"/>
      <c r="F966" s="72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</row>
    <row r="967">
      <c r="A967" s="72"/>
      <c r="B967" s="72"/>
      <c r="C967" s="72"/>
      <c r="D967" s="84"/>
      <c r="E967" s="84"/>
      <c r="F967" s="72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</row>
    <row r="968">
      <c r="A968" s="72"/>
      <c r="B968" s="72"/>
      <c r="C968" s="72"/>
      <c r="D968" s="84"/>
      <c r="E968" s="84"/>
      <c r="F968" s="72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</row>
    <row r="969">
      <c r="A969" s="72"/>
      <c r="B969" s="72"/>
      <c r="C969" s="72"/>
      <c r="D969" s="84"/>
      <c r="E969" s="84"/>
      <c r="F969" s="72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</row>
    <row r="970">
      <c r="A970" s="72"/>
      <c r="B970" s="72"/>
      <c r="C970" s="72"/>
      <c r="D970" s="84"/>
      <c r="E970" s="84"/>
      <c r="F970" s="72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</row>
    <row r="971">
      <c r="A971" s="72"/>
      <c r="B971" s="72"/>
      <c r="C971" s="72"/>
      <c r="D971" s="84"/>
      <c r="E971" s="84"/>
      <c r="F971" s="72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</row>
    <row r="972">
      <c r="A972" s="72"/>
      <c r="B972" s="72"/>
      <c r="C972" s="72"/>
      <c r="D972" s="84"/>
      <c r="E972" s="84"/>
      <c r="F972" s="72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</row>
    <row r="973">
      <c r="A973" s="72"/>
      <c r="B973" s="72"/>
      <c r="C973" s="72"/>
      <c r="D973" s="84"/>
      <c r="E973" s="84"/>
      <c r="F973" s="72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</row>
    <row r="974">
      <c r="A974" s="72"/>
      <c r="B974" s="72"/>
      <c r="C974" s="72"/>
      <c r="D974" s="84"/>
      <c r="E974" s="84"/>
      <c r="F974" s="72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</row>
    <row r="975">
      <c r="A975" s="72"/>
      <c r="B975" s="72"/>
      <c r="C975" s="72"/>
      <c r="D975" s="84"/>
      <c r="E975" s="84"/>
      <c r="F975" s="72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</row>
    <row r="976">
      <c r="A976" s="72"/>
      <c r="B976" s="72"/>
      <c r="C976" s="72"/>
      <c r="D976" s="84"/>
      <c r="E976" s="84"/>
      <c r="F976" s="72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</row>
    <row r="977">
      <c r="A977" s="72"/>
      <c r="B977" s="72"/>
      <c r="C977" s="72"/>
      <c r="D977" s="84"/>
      <c r="E977" s="84"/>
      <c r="F977" s="72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</row>
    <row r="978">
      <c r="A978" s="72"/>
      <c r="B978" s="72"/>
      <c r="C978" s="72"/>
      <c r="D978" s="84"/>
      <c r="E978" s="84"/>
      <c r="F978" s="72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</row>
    <row r="979">
      <c r="A979" s="72"/>
      <c r="B979" s="72"/>
      <c r="C979" s="72"/>
      <c r="D979" s="84"/>
      <c r="E979" s="84"/>
      <c r="F979" s="72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</row>
    <row r="980">
      <c r="A980" s="72"/>
      <c r="B980" s="72"/>
      <c r="C980" s="72"/>
      <c r="D980" s="84"/>
      <c r="E980" s="84"/>
      <c r="F980" s="72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</row>
  </sheetData>
  <autoFilter ref="$A$3:$BE$109"/>
  <customSheetViews>
    <customSheetView guid="{988808EA-12CE-42BA-93B7-8E7B51A3CACD}" filter="1" showAutoFilter="1">
      <autoFilter ref="$A$3:$BE$120"/>
    </customSheetView>
    <customSheetView guid="{F87EEDFB-3480-485C-8442-4D2F0199C10B}" filter="1" showAutoFilter="1">
      <autoFilter ref="$A$3:$BE$120"/>
    </customSheetView>
    <customSheetView guid="{699425E1-8284-4EE9-9DE5-3120653220CE}" filter="1" showAutoFilter="1">
      <autoFilter ref="$A$3:$BE$27"/>
    </customSheetView>
  </customSheetViews>
  <mergeCells count="2">
    <mergeCell ref="AY1:AY2"/>
    <mergeCell ref="AZ1:AZ2"/>
  </mergeCells>
  <conditionalFormatting sqref="A1:BE2 G4:AX120">
    <cfRule type="containsText" dxfId="0" priority="1" operator="containsText" text="Sun">
      <formula>NOT(ISERROR(SEARCH(("Sun"),(A1))))</formula>
    </cfRule>
  </conditionalFormatting>
  <conditionalFormatting sqref="G1:AW1">
    <cfRule type="timePeriod" dxfId="1" priority="2" timePeriod="today"/>
  </conditionalFormatting>
  <conditionalFormatting sqref="G1:AW1">
    <cfRule type="expression" dxfId="2" priority="3">
      <formula>G1=46023.0</formula>
    </cfRule>
  </conditionalFormatting>
  <hyperlinks>
    <hyperlink r:id="rId1" ref="E12"/>
    <hyperlink r:id="rId2" ref="E18"/>
    <hyperlink r:id="rId3" ref="E19"/>
    <hyperlink r:id="rId4" ref="E94"/>
    <hyperlink r:id="rId5" ref="E115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 outlineLevelCol="1" outlineLevelRow="1"/>
  <cols>
    <col customWidth="1" min="1" max="1" width="4.13"/>
    <col customWidth="1" min="2" max="2" width="6.88"/>
    <col collapsed="1" customWidth="1" min="3" max="3" width="25.75"/>
    <col customWidth="1" hidden="1" min="4" max="5" width="16.38" outlineLevel="1"/>
    <col customWidth="1" hidden="1" min="6" max="6" width="21.88" outlineLevel="1"/>
    <col customWidth="1" min="7" max="7" width="22.5"/>
    <col customWidth="1" min="8" max="42" width="4.75"/>
    <col customWidth="1" hidden="1" min="43" max="44" width="4.75"/>
    <col customWidth="1" min="45" max="45" width="4.75"/>
    <col customWidth="1" hidden="1" min="46" max="47" width="4.75"/>
    <col customWidth="1" min="48" max="54" width="4.75"/>
  </cols>
  <sheetData>
    <row r="1">
      <c r="A1" s="2"/>
      <c r="B1" s="1"/>
      <c r="C1" s="3"/>
      <c r="D1" s="3"/>
      <c r="E1" s="3"/>
      <c r="F1" s="4"/>
      <c r="G1" s="3"/>
      <c r="H1" s="6">
        <v>46163.0</v>
      </c>
      <c r="I1" s="6">
        <v>46164.0</v>
      </c>
      <c r="J1" s="6">
        <v>46165.0</v>
      </c>
      <c r="K1" s="6">
        <v>46166.0</v>
      </c>
      <c r="L1" s="6">
        <v>46167.0</v>
      </c>
      <c r="M1" s="6">
        <v>46168.0</v>
      </c>
      <c r="N1" s="6">
        <v>46169.0</v>
      </c>
      <c r="O1" s="6">
        <v>46170.0</v>
      </c>
      <c r="P1" s="6">
        <v>46171.0</v>
      </c>
      <c r="Q1" s="6">
        <v>46172.0</v>
      </c>
      <c r="R1" s="6">
        <v>46173.0</v>
      </c>
      <c r="S1" s="6">
        <v>46174.0</v>
      </c>
      <c r="T1" s="6">
        <v>46175.0</v>
      </c>
      <c r="U1" s="6">
        <v>46176.0</v>
      </c>
      <c r="V1" s="6">
        <v>46177.0</v>
      </c>
      <c r="W1" s="6">
        <v>46178.0</v>
      </c>
      <c r="X1" s="6">
        <v>46179.0</v>
      </c>
      <c r="Y1" s="6">
        <v>46180.0</v>
      </c>
      <c r="Z1" s="6">
        <v>46181.0</v>
      </c>
      <c r="AA1" s="6">
        <v>46182.0</v>
      </c>
      <c r="AB1" s="6">
        <v>46183.0</v>
      </c>
      <c r="AC1" s="6">
        <v>46184.0</v>
      </c>
      <c r="AD1" s="6">
        <v>46185.0</v>
      </c>
      <c r="AE1" s="6">
        <v>46186.0</v>
      </c>
      <c r="AF1" s="6">
        <v>46187.0</v>
      </c>
      <c r="AG1" s="6">
        <v>46188.0</v>
      </c>
      <c r="AH1" s="6">
        <v>46189.0</v>
      </c>
      <c r="AI1" s="6">
        <v>46190.0</v>
      </c>
      <c r="AJ1" s="6">
        <v>46191.0</v>
      </c>
      <c r="AK1" s="6">
        <v>46192.0</v>
      </c>
      <c r="AL1" s="6">
        <v>46193.0</v>
      </c>
      <c r="AM1" s="6">
        <v>46194.0</v>
      </c>
      <c r="AN1" s="6">
        <v>46195.0</v>
      </c>
      <c r="AO1" s="6">
        <v>46196.0</v>
      </c>
      <c r="AP1" s="6">
        <v>46197.0</v>
      </c>
      <c r="AQ1" s="6">
        <v>46198.0</v>
      </c>
      <c r="AR1" s="6">
        <v>46199.0</v>
      </c>
      <c r="AS1" s="8"/>
      <c r="AT1" s="8"/>
      <c r="AU1" s="8"/>
      <c r="AV1" s="9" t="s">
        <v>4</v>
      </c>
      <c r="AW1" s="3" t="s">
        <v>5</v>
      </c>
      <c r="AX1" s="3" t="s">
        <v>6</v>
      </c>
      <c r="AY1" s="3" t="s">
        <v>7</v>
      </c>
      <c r="AZ1" s="3" t="s">
        <v>8</v>
      </c>
      <c r="BA1" s="3" t="s">
        <v>9</v>
      </c>
      <c r="BB1" s="1" t="s">
        <v>10</v>
      </c>
    </row>
    <row r="2">
      <c r="A2" s="1" t="s">
        <v>0</v>
      </c>
      <c r="B2" s="2"/>
      <c r="C2" s="3" t="s">
        <v>2</v>
      </c>
      <c r="D2" s="10"/>
      <c r="E2" s="10"/>
      <c r="F2" s="152" t="s">
        <v>323</v>
      </c>
      <c r="G2" s="4" t="s">
        <v>3</v>
      </c>
      <c r="H2" s="13" t="str">
        <f t="shared" ref="H2:AR2" si="1">CHOOSE(WEEKDAY(H1),"Sun","Mon","Tue","Wed","Thu","Fri","Sat")</f>
        <v>Thu</v>
      </c>
      <c r="I2" s="13" t="str">
        <f t="shared" si="1"/>
        <v>Fri</v>
      </c>
      <c r="J2" s="13" t="str">
        <f t="shared" si="1"/>
        <v>Sat</v>
      </c>
      <c r="K2" s="13" t="str">
        <f t="shared" si="1"/>
        <v>Sun</v>
      </c>
      <c r="L2" s="13" t="str">
        <f t="shared" si="1"/>
        <v>Mon</v>
      </c>
      <c r="M2" s="13" t="str">
        <f t="shared" si="1"/>
        <v>Tue</v>
      </c>
      <c r="N2" s="13" t="str">
        <f t="shared" si="1"/>
        <v>Wed</v>
      </c>
      <c r="O2" s="13" t="str">
        <f t="shared" si="1"/>
        <v>Thu</v>
      </c>
      <c r="P2" s="13" t="str">
        <f t="shared" si="1"/>
        <v>Fri</v>
      </c>
      <c r="Q2" s="13" t="str">
        <f t="shared" si="1"/>
        <v>Sat</v>
      </c>
      <c r="R2" s="13" t="str">
        <f t="shared" si="1"/>
        <v>Sun</v>
      </c>
      <c r="S2" s="13" t="str">
        <f t="shared" si="1"/>
        <v>Mon</v>
      </c>
      <c r="T2" s="13" t="str">
        <f t="shared" si="1"/>
        <v>Tue</v>
      </c>
      <c r="U2" s="13" t="str">
        <f t="shared" si="1"/>
        <v>Wed</v>
      </c>
      <c r="V2" s="13" t="str">
        <f t="shared" si="1"/>
        <v>Thu</v>
      </c>
      <c r="W2" s="13" t="str">
        <f t="shared" si="1"/>
        <v>Fri</v>
      </c>
      <c r="X2" s="13" t="str">
        <f t="shared" si="1"/>
        <v>Sat</v>
      </c>
      <c r="Y2" s="13" t="str">
        <f t="shared" si="1"/>
        <v>Sun</v>
      </c>
      <c r="Z2" s="13" t="str">
        <f t="shared" si="1"/>
        <v>Mon</v>
      </c>
      <c r="AA2" s="13" t="str">
        <f t="shared" si="1"/>
        <v>Tue</v>
      </c>
      <c r="AB2" s="13" t="str">
        <f t="shared" si="1"/>
        <v>Wed</v>
      </c>
      <c r="AC2" s="13" t="str">
        <f t="shared" si="1"/>
        <v>Thu</v>
      </c>
      <c r="AD2" s="13" t="str">
        <f t="shared" si="1"/>
        <v>Fri</v>
      </c>
      <c r="AE2" s="13" t="str">
        <f t="shared" si="1"/>
        <v>Sat</v>
      </c>
      <c r="AF2" s="13" t="str">
        <f t="shared" si="1"/>
        <v>Sun</v>
      </c>
      <c r="AG2" s="13" t="str">
        <f t="shared" si="1"/>
        <v>Mon</v>
      </c>
      <c r="AH2" s="13" t="str">
        <f t="shared" si="1"/>
        <v>Tue</v>
      </c>
      <c r="AI2" s="13" t="str">
        <f t="shared" si="1"/>
        <v>Wed</v>
      </c>
      <c r="AJ2" s="13" t="str">
        <f t="shared" si="1"/>
        <v>Thu</v>
      </c>
      <c r="AK2" s="13" t="str">
        <f t="shared" si="1"/>
        <v>Fri</v>
      </c>
      <c r="AL2" s="13" t="str">
        <f t="shared" si="1"/>
        <v>Sat</v>
      </c>
      <c r="AM2" s="13" t="str">
        <f t="shared" si="1"/>
        <v>Sun</v>
      </c>
      <c r="AN2" s="13" t="str">
        <f t="shared" si="1"/>
        <v>Mon</v>
      </c>
      <c r="AO2" s="13" t="str">
        <f t="shared" si="1"/>
        <v>Tue</v>
      </c>
      <c r="AP2" s="13" t="str">
        <f t="shared" si="1"/>
        <v>Wed</v>
      </c>
      <c r="AQ2" s="13" t="str">
        <f t="shared" si="1"/>
        <v>Thu</v>
      </c>
      <c r="AR2" s="13" t="str">
        <f t="shared" si="1"/>
        <v>Fri</v>
      </c>
      <c r="AS2" s="8"/>
      <c r="AT2" s="8"/>
      <c r="AU2" s="8"/>
      <c r="AV2" s="14"/>
      <c r="AW2" s="14"/>
      <c r="AX2" s="15"/>
      <c r="AY2" s="15"/>
      <c r="AZ2" s="15"/>
      <c r="BA2" s="15"/>
      <c r="BB2" s="16"/>
    </row>
    <row r="3">
      <c r="A3" s="119"/>
      <c r="B3" s="120"/>
      <c r="C3" s="22"/>
      <c r="D3" s="22"/>
      <c r="E3" s="22"/>
      <c r="F3" s="120"/>
      <c r="G3" s="22"/>
      <c r="H3" s="21">
        <f t="shared" ref="H3:AR3" si="2">COUNTIF(H28:H120,"&lt;&gt;0")</f>
        <v>87</v>
      </c>
      <c r="I3" s="21">
        <f t="shared" si="2"/>
        <v>87</v>
      </c>
      <c r="J3" s="21">
        <f t="shared" si="2"/>
        <v>61</v>
      </c>
      <c r="K3" s="21">
        <f t="shared" si="2"/>
        <v>47</v>
      </c>
      <c r="L3" s="21">
        <f t="shared" si="2"/>
        <v>66</v>
      </c>
      <c r="M3" s="21">
        <f t="shared" si="2"/>
        <v>87</v>
      </c>
      <c r="N3" s="21">
        <f t="shared" si="2"/>
        <v>87</v>
      </c>
      <c r="O3" s="21">
        <f t="shared" si="2"/>
        <v>87</v>
      </c>
      <c r="P3" s="21">
        <f t="shared" si="2"/>
        <v>87</v>
      </c>
      <c r="Q3" s="21">
        <f t="shared" si="2"/>
        <v>60</v>
      </c>
      <c r="R3" s="21">
        <f t="shared" si="2"/>
        <v>42</v>
      </c>
      <c r="S3" s="21">
        <f t="shared" si="2"/>
        <v>71</v>
      </c>
      <c r="T3" s="21">
        <f t="shared" si="2"/>
        <v>85</v>
      </c>
      <c r="U3" s="21">
        <f t="shared" si="2"/>
        <v>85</v>
      </c>
      <c r="V3" s="21">
        <f t="shared" si="2"/>
        <v>85</v>
      </c>
      <c r="W3" s="21">
        <f t="shared" si="2"/>
        <v>85</v>
      </c>
      <c r="X3" s="21">
        <f t="shared" si="2"/>
        <v>50</v>
      </c>
      <c r="Y3" s="21">
        <f t="shared" si="2"/>
        <v>49</v>
      </c>
      <c r="Z3" s="21">
        <f t="shared" si="2"/>
        <v>71</v>
      </c>
      <c r="AA3" s="21">
        <f t="shared" si="2"/>
        <v>85</v>
      </c>
      <c r="AB3" s="21">
        <f t="shared" si="2"/>
        <v>85</v>
      </c>
      <c r="AC3" s="21">
        <f t="shared" si="2"/>
        <v>85</v>
      </c>
      <c r="AD3" s="21">
        <f t="shared" si="2"/>
        <v>85</v>
      </c>
      <c r="AE3" s="21">
        <f t="shared" si="2"/>
        <v>61</v>
      </c>
      <c r="AF3" s="21">
        <f t="shared" si="2"/>
        <v>38</v>
      </c>
      <c r="AG3" s="21">
        <f t="shared" si="2"/>
        <v>71</v>
      </c>
      <c r="AH3" s="21">
        <f t="shared" si="2"/>
        <v>84</v>
      </c>
      <c r="AI3" s="21">
        <f t="shared" si="2"/>
        <v>84</v>
      </c>
      <c r="AJ3" s="21">
        <f t="shared" si="2"/>
        <v>84</v>
      </c>
      <c r="AK3" s="21">
        <f t="shared" si="2"/>
        <v>84</v>
      </c>
      <c r="AL3" s="21">
        <f t="shared" si="2"/>
        <v>56</v>
      </c>
      <c r="AM3" s="21">
        <f t="shared" si="2"/>
        <v>41</v>
      </c>
      <c r="AN3" s="21">
        <f t="shared" si="2"/>
        <v>69</v>
      </c>
      <c r="AO3" s="21">
        <f t="shared" si="2"/>
        <v>83</v>
      </c>
      <c r="AP3" s="21">
        <f t="shared" si="2"/>
        <v>83</v>
      </c>
      <c r="AQ3" s="21">
        <f t="shared" si="2"/>
        <v>83</v>
      </c>
      <c r="AR3" s="21">
        <f t="shared" si="2"/>
        <v>83</v>
      </c>
      <c r="AS3" s="22"/>
      <c r="AT3" s="22"/>
      <c r="AU3" s="22"/>
      <c r="AV3" s="22"/>
      <c r="AW3" s="22"/>
      <c r="AX3" s="22"/>
      <c r="AY3" s="22"/>
      <c r="AZ3" s="22"/>
      <c r="BA3" s="22"/>
      <c r="BB3" s="22"/>
    </row>
    <row r="4">
      <c r="A4" s="27">
        <v>1.0</v>
      </c>
      <c r="B4" s="25" t="s">
        <v>174</v>
      </c>
      <c r="C4" s="26" t="s">
        <v>41</v>
      </c>
      <c r="D4" s="26" t="s">
        <v>223</v>
      </c>
      <c r="E4" s="75" t="s">
        <v>324</v>
      </c>
      <c r="F4" s="27" t="s">
        <v>14</v>
      </c>
      <c r="G4" s="26" t="s">
        <v>325</v>
      </c>
      <c r="H4" s="34" t="s">
        <v>9</v>
      </c>
      <c r="I4" s="34" t="s">
        <v>9</v>
      </c>
      <c r="J4" s="34" t="s">
        <v>9</v>
      </c>
      <c r="K4" s="29">
        <v>0.0</v>
      </c>
      <c r="L4" s="34" t="s">
        <v>9</v>
      </c>
      <c r="M4" s="34" t="s">
        <v>9</v>
      </c>
      <c r="N4" s="34" t="s">
        <v>9</v>
      </c>
      <c r="O4" s="34" t="s">
        <v>9</v>
      </c>
      <c r="P4" s="34" t="s">
        <v>9</v>
      </c>
      <c r="Q4" s="34" t="s">
        <v>9</v>
      </c>
      <c r="R4" s="29">
        <v>0.0</v>
      </c>
      <c r="S4" s="40" t="s">
        <v>6</v>
      </c>
      <c r="T4" s="40" t="s">
        <v>6</v>
      </c>
      <c r="U4" s="40" t="s">
        <v>6</v>
      </c>
      <c r="V4" s="40" t="s">
        <v>6</v>
      </c>
      <c r="W4" s="40" t="s">
        <v>6</v>
      </c>
      <c r="X4" s="40" t="s">
        <v>6</v>
      </c>
      <c r="Y4" s="40" t="s">
        <v>6</v>
      </c>
      <c r="Z4" s="29">
        <v>0.0</v>
      </c>
      <c r="AA4" s="40" t="s">
        <v>6</v>
      </c>
      <c r="AB4" s="40" t="s">
        <v>6</v>
      </c>
      <c r="AC4" s="40" t="s">
        <v>6</v>
      </c>
      <c r="AD4" s="40" t="s">
        <v>6</v>
      </c>
      <c r="AE4" s="40" t="s">
        <v>6</v>
      </c>
      <c r="AF4" s="40" t="s">
        <v>6</v>
      </c>
      <c r="AG4" s="29">
        <v>0.0</v>
      </c>
      <c r="AH4" s="40" t="s">
        <v>6</v>
      </c>
      <c r="AI4" s="40" t="s">
        <v>6</v>
      </c>
      <c r="AJ4" s="40" t="s">
        <v>6</v>
      </c>
      <c r="AK4" s="40" t="s">
        <v>6</v>
      </c>
      <c r="AL4" s="40" t="s">
        <v>6</v>
      </c>
      <c r="AM4" s="40" t="s">
        <v>6</v>
      </c>
      <c r="AN4" s="29">
        <v>0.0</v>
      </c>
      <c r="AO4" s="40" t="s">
        <v>6</v>
      </c>
      <c r="AP4" s="40" t="s">
        <v>6</v>
      </c>
      <c r="AQ4" s="40" t="s">
        <v>6</v>
      </c>
      <c r="AR4" s="40" t="s">
        <v>6</v>
      </c>
      <c r="AS4" s="8"/>
      <c r="AT4" s="8"/>
      <c r="AU4" s="8"/>
      <c r="AV4" s="37">
        <f t="shared" ref="AV4:AV127" si="4">SUM(AX4:BB4)</f>
        <v>32</v>
      </c>
      <c r="AW4" s="37">
        <f t="shared" ref="AW4:AW121" si="5">COUNTIF($H4:$AR4,"0")</f>
        <v>5</v>
      </c>
      <c r="AX4" s="37">
        <f t="shared" ref="AX4:BB4" si="3">COUNTIF(E4:AR4,AX$1)</f>
        <v>23</v>
      </c>
      <c r="AY4" s="37">
        <f t="shared" si="3"/>
        <v>0</v>
      </c>
      <c r="AZ4" s="37">
        <f t="shared" si="3"/>
        <v>0</v>
      </c>
      <c r="BA4" s="37">
        <f t="shared" si="3"/>
        <v>9</v>
      </c>
      <c r="BB4" s="37">
        <f t="shared" si="3"/>
        <v>0</v>
      </c>
    </row>
    <row r="5">
      <c r="A5" s="27">
        <v>2.0</v>
      </c>
      <c r="B5" s="25" t="s">
        <v>174</v>
      </c>
      <c r="C5" s="26" t="s">
        <v>46</v>
      </c>
      <c r="D5" s="26" t="s">
        <v>227</v>
      </c>
      <c r="E5" s="75" t="s">
        <v>326</v>
      </c>
      <c r="F5" s="27" t="s">
        <v>14</v>
      </c>
      <c r="G5" s="26" t="s">
        <v>325</v>
      </c>
      <c r="H5" s="34" t="s">
        <v>9</v>
      </c>
      <c r="I5" s="34" t="s">
        <v>9</v>
      </c>
      <c r="J5" s="34" t="s">
        <v>9</v>
      </c>
      <c r="K5" s="29">
        <v>0.0</v>
      </c>
      <c r="L5" s="34" t="s">
        <v>9</v>
      </c>
      <c r="M5" s="34" t="s">
        <v>9</v>
      </c>
      <c r="N5" s="34" t="s">
        <v>9</v>
      </c>
      <c r="O5" s="34" t="s">
        <v>9</v>
      </c>
      <c r="P5" s="34" t="s">
        <v>9</v>
      </c>
      <c r="Q5" s="34" t="s">
        <v>9</v>
      </c>
      <c r="R5" s="29">
        <v>0.0</v>
      </c>
      <c r="S5" s="40" t="s">
        <v>6</v>
      </c>
      <c r="T5" s="40" t="s">
        <v>6</v>
      </c>
      <c r="U5" s="40" t="s">
        <v>6</v>
      </c>
      <c r="V5" s="40" t="s">
        <v>6</v>
      </c>
      <c r="W5" s="40" t="s">
        <v>6</v>
      </c>
      <c r="X5" s="40" t="s">
        <v>6</v>
      </c>
      <c r="Y5" s="40" t="s">
        <v>6</v>
      </c>
      <c r="Z5" s="29">
        <v>0.0</v>
      </c>
      <c r="AA5" s="40" t="s">
        <v>6</v>
      </c>
      <c r="AB5" s="40" t="s">
        <v>6</v>
      </c>
      <c r="AC5" s="40" t="s">
        <v>6</v>
      </c>
      <c r="AD5" s="40" t="s">
        <v>6</v>
      </c>
      <c r="AE5" s="40" t="s">
        <v>6</v>
      </c>
      <c r="AF5" s="40" t="s">
        <v>6</v>
      </c>
      <c r="AG5" s="29">
        <v>0.0</v>
      </c>
      <c r="AH5" s="40" t="s">
        <v>6</v>
      </c>
      <c r="AI5" s="40" t="s">
        <v>6</v>
      </c>
      <c r="AJ5" s="40" t="s">
        <v>6</v>
      </c>
      <c r="AK5" s="40" t="s">
        <v>6</v>
      </c>
      <c r="AL5" s="40" t="s">
        <v>6</v>
      </c>
      <c r="AM5" s="40" t="s">
        <v>6</v>
      </c>
      <c r="AN5" s="29">
        <v>0.0</v>
      </c>
      <c r="AO5" s="40" t="s">
        <v>6</v>
      </c>
      <c r="AP5" s="40" t="s">
        <v>6</v>
      </c>
      <c r="AQ5" s="40" t="s">
        <v>6</v>
      </c>
      <c r="AR5" s="40" t="s">
        <v>6</v>
      </c>
      <c r="AS5" s="8"/>
      <c r="AT5" s="8"/>
      <c r="AU5" s="8"/>
      <c r="AV5" s="37">
        <f t="shared" si="4"/>
        <v>32</v>
      </c>
      <c r="AW5" s="37">
        <f t="shared" si="5"/>
        <v>5</v>
      </c>
      <c r="AX5" s="37">
        <f t="shared" ref="AX5:BB5" si="6">COUNTIF(E5:AR5,AX$1)</f>
        <v>23</v>
      </c>
      <c r="AY5" s="37">
        <f t="shared" si="6"/>
        <v>0</v>
      </c>
      <c r="AZ5" s="37">
        <f t="shared" si="6"/>
        <v>0</v>
      </c>
      <c r="BA5" s="37">
        <f t="shared" si="6"/>
        <v>9</v>
      </c>
      <c r="BB5" s="37">
        <f t="shared" si="6"/>
        <v>0</v>
      </c>
    </row>
    <row r="6">
      <c r="A6" s="27">
        <v>3.0</v>
      </c>
      <c r="B6" s="25" t="s">
        <v>174</v>
      </c>
      <c r="C6" s="26" t="s">
        <v>51</v>
      </c>
      <c r="D6" s="26" t="s">
        <v>177</v>
      </c>
      <c r="E6" s="75" t="s">
        <v>327</v>
      </c>
      <c r="F6" s="27" t="s">
        <v>14</v>
      </c>
      <c r="G6" s="26" t="s">
        <v>325</v>
      </c>
      <c r="H6" s="34" t="s">
        <v>9</v>
      </c>
      <c r="I6" s="34" t="s">
        <v>9</v>
      </c>
      <c r="J6" s="34" t="s">
        <v>9</v>
      </c>
      <c r="K6" s="29">
        <v>0.0</v>
      </c>
      <c r="L6" s="34" t="s">
        <v>9</v>
      </c>
      <c r="M6" s="34" t="s">
        <v>9</v>
      </c>
      <c r="N6" s="34" t="s">
        <v>9</v>
      </c>
      <c r="O6" s="34" t="s">
        <v>9</v>
      </c>
      <c r="P6" s="34" t="s">
        <v>9</v>
      </c>
      <c r="Q6" s="34" t="s">
        <v>9</v>
      </c>
      <c r="R6" s="29">
        <v>0.0</v>
      </c>
      <c r="S6" s="40" t="s">
        <v>6</v>
      </c>
      <c r="T6" s="40" t="s">
        <v>6</v>
      </c>
      <c r="U6" s="40" t="s">
        <v>6</v>
      </c>
      <c r="V6" s="40" t="s">
        <v>6</v>
      </c>
      <c r="W6" s="40" t="s">
        <v>6</v>
      </c>
      <c r="X6" s="40" t="s">
        <v>6</v>
      </c>
      <c r="Y6" s="40" t="s">
        <v>6</v>
      </c>
      <c r="Z6" s="29">
        <v>0.0</v>
      </c>
      <c r="AA6" s="40" t="s">
        <v>6</v>
      </c>
      <c r="AB6" s="40" t="s">
        <v>6</v>
      </c>
      <c r="AC6" s="40" t="s">
        <v>6</v>
      </c>
      <c r="AD6" s="40" t="s">
        <v>6</v>
      </c>
      <c r="AE6" s="40" t="s">
        <v>6</v>
      </c>
      <c r="AF6" s="40" t="s">
        <v>6</v>
      </c>
      <c r="AG6" s="29">
        <v>0.0</v>
      </c>
      <c r="AH6" s="40" t="s">
        <v>6</v>
      </c>
      <c r="AI6" s="40" t="s">
        <v>6</v>
      </c>
      <c r="AJ6" s="40" t="s">
        <v>6</v>
      </c>
      <c r="AK6" s="40" t="s">
        <v>6</v>
      </c>
      <c r="AL6" s="40" t="s">
        <v>6</v>
      </c>
      <c r="AM6" s="40" t="s">
        <v>6</v>
      </c>
      <c r="AN6" s="29">
        <v>0.0</v>
      </c>
      <c r="AO6" s="40" t="s">
        <v>6</v>
      </c>
      <c r="AP6" s="40" t="s">
        <v>6</v>
      </c>
      <c r="AQ6" s="40" t="s">
        <v>6</v>
      </c>
      <c r="AR6" s="40" t="s">
        <v>6</v>
      </c>
      <c r="AS6" s="8"/>
      <c r="AT6" s="8"/>
      <c r="AU6" s="8"/>
      <c r="AV6" s="37">
        <f t="shared" si="4"/>
        <v>32</v>
      </c>
      <c r="AW6" s="37">
        <f t="shared" si="5"/>
        <v>5</v>
      </c>
      <c r="AX6" s="37">
        <f t="shared" ref="AX6:BB6" si="7">COUNTIF(E6:AR6,AX$1)</f>
        <v>23</v>
      </c>
      <c r="AY6" s="37">
        <f t="shared" si="7"/>
        <v>0</v>
      </c>
      <c r="AZ6" s="37">
        <f t="shared" si="7"/>
        <v>0</v>
      </c>
      <c r="BA6" s="37">
        <f t="shared" si="7"/>
        <v>9</v>
      </c>
      <c r="BB6" s="37">
        <f t="shared" si="7"/>
        <v>0</v>
      </c>
    </row>
    <row r="7">
      <c r="A7" s="27">
        <v>4.0</v>
      </c>
      <c r="B7" s="25" t="s">
        <v>174</v>
      </c>
      <c r="C7" s="26" t="s">
        <v>52</v>
      </c>
      <c r="D7" s="26" t="s">
        <v>178</v>
      </c>
      <c r="E7" s="75" t="s">
        <v>328</v>
      </c>
      <c r="F7" s="27" t="s">
        <v>14</v>
      </c>
      <c r="G7" s="26" t="s">
        <v>325</v>
      </c>
      <c r="H7" s="34" t="s">
        <v>9</v>
      </c>
      <c r="I7" s="34" t="s">
        <v>9</v>
      </c>
      <c r="J7" s="34" t="s">
        <v>9</v>
      </c>
      <c r="K7" s="29">
        <v>0.0</v>
      </c>
      <c r="L7" s="34" t="s">
        <v>9</v>
      </c>
      <c r="M7" s="34" t="s">
        <v>9</v>
      </c>
      <c r="N7" s="34" t="s">
        <v>9</v>
      </c>
      <c r="O7" s="34" t="s">
        <v>9</v>
      </c>
      <c r="P7" s="34" t="s">
        <v>9</v>
      </c>
      <c r="Q7" s="34" t="s">
        <v>9</v>
      </c>
      <c r="R7" s="29">
        <v>0.0</v>
      </c>
      <c r="S7" s="40" t="s">
        <v>6</v>
      </c>
      <c r="T7" s="40" t="s">
        <v>6</v>
      </c>
      <c r="U7" s="40" t="s">
        <v>6</v>
      </c>
      <c r="V7" s="40" t="s">
        <v>6</v>
      </c>
      <c r="W7" s="40" t="s">
        <v>6</v>
      </c>
      <c r="X7" s="40" t="s">
        <v>6</v>
      </c>
      <c r="Y7" s="40" t="s">
        <v>6</v>
      </c>
      <c r="Z7" s="29">
        <v>0.0</v>
      </c>
      <c r="AA7" s="40" t="s">
        <v>6</v>
      </c>
      <c r="AB7" s="40" t="s">
        <v>6</v>
      </c>
      <c r="AC7" s="40" t="s">
        <v>6</v>
      </c>
      <c r="AD7" s="40" t="s">
        <v>6</v>
      </c>
      <c r="AE7" s="40" t="s">
        <v>6</v>
      </c>
      <c r="AF7" s="40" t="s">
        <v>6</v>
      </c>
      <c r="AG7" s="29">
        <v>0.0</v>
      </c>
      <c r="AH7" s="40" t="s">
        <v>6</v>
      </c>
      <c r="AI7" s="40" t="s">
        <v>6</v>
      </c>
      <c r="AJ7" s="40" t="s">
        <v>6</v>
      </c>
      <c r="AK7" s="40" t="s">
        <v>6</v>
      </c>
      <c r="AL7" s="40" t="s">
        <v>6</v>
      </c>
      <c r="AM7" s="40" t="s">
        <v>6</v>
      </c>
      <c r="AN7" s="29">
        <v>0.0</v>
      </c>
      <c r="AO7" s="40" t="s">
        <v>6</v>
      </c>
      <c r="AP7" s="40" t="s">
        <v>6</v>
      </c>
      <c r="AQ7" s="40" t="s">
        <v>6</v>
      </c>
      <c r="AR7" s="40" t="s">
        <v>6</v>
      </c>
      <c r="AS7" s="8"/>
      <c r="AT7" s="8"/>
      <c r="AU7" s="8"/>
      <c r="AV7" s="37">
        <f t="shared" si="4"/>
        <v>32</v>
      </c>
      <c r="AW7" s="37">
        <f t="shared" si="5"/>
        <v>5</v>
      </c>
      <c r="AX7" s="37">
        <f t="shared" ref="AX7:BB7" si="8">COUNTIF(E7:AR7,AX$1)</f>
        <v>23</v>
      </c>
      <c r="AY7" s="37">
        <f t="shared" si="8"/>
        <v>0</v>
      </c>
      <c r="AZ7" s="37">
        <f t="shared" si="8"/>
        <v>0</v>
      </c>
      <c r="BA7" s="37">
        <f t="shared" si="8"/>
        <v>9</v>
      </c>
      <c r="BB7" s="37">
        <f t="shared" si="8"/>
        <v>0</v>
      </c>
    </row>
    <row r="8">
      <c r="A8" s="27">
        <v>5.0</v>
      </c>
      <c r="B8" s="25" t="s">
        <v>174</v>
      </c>
      <c r="C8" s="26" t="s">
        <v>54</v>
      </c>
      <c r="D8" s="26" t="s">
        <v>180</v>
      </c>
      <c r="E8" s="75" t="s">
        <v>329</v>
      </c>
      <c r="F8" s="27" t="s">
        <v>14</v>
      </c>
      <c r="G8" s="26" t="s">
        <v>325</v>
      </c>
      <c r="H8" s="34" t="s">
        <v>9</v>
      </c>
      <c r="I8" s="34" t="s">
        <v>9</v>
      </c>
      <c r="J8" s="34" t="s">
        <v>9</v>
      </c>
      <c r="K8" s="29">
        <v>0.0</v>
      </c>
      <c r="L8" s="34" t="s">
        <v>9</v>
      </c>
      <c r="M8" s="34" t="s">
        <v>9</v>
      </c>
      <c r="N8" s="34" t="s">
        <v>9</v>
      </c>
      <c r="O8" s="34" t="s">
        <v>9</v>
      </c>
      <c r="P8" s="34" t="s">
        <v>9</v>
      </c>
      <c r="Q8" s="34" t="s">
        <v>9</v>
      </c>
      <c r="R8" s="29">
        <v>0.0</v>
      </c>
      <c r="S8" s="40" t="s">
        <v>6</v>
      </c>
      <c r="T8" s="40" t="s">
        <v>6</v>
      </c>
      <c r="U8" s="40" t="s">
        <v>6</v>
      </c>
      <c r="V8" s="40" t="s">
        <v>6</v>
      </c>
      <c r="W8" s="40" t="s">
        <v>6</v>
      </c>
      <c r="X8" s="40" t="s">
        <v>6</v>
      </c>
      <c r="Y8" s="40" t="s">
        <v>6</v>
      </c>
      <c r="Z8" s="29">
        <v>0.0</v>
      </c>
      <c r="AA8" s="40" t="s">
        <v>6</v>
      </c>
      <c r="AB8" s="40" t="s">
        <v>6</v>
      </c>
      <c r="AC8" s="40" t="s">
        <v>6</v>
      </c>
      <c r="AD8" s="40" t="s">
        <v>6</v>
      </c>
      <c r="AE8" s="40" t="s">
        <v>6</v>
      </c>
      <c r="AF8" s="40" t="s">
        <v>6</v>
      </c>
      <c r="AG8" s="29">
        <v>0.0</v>
      </c>
      <c r="AH8" s="40" t="s">
        <v>6</v>
      </c>
      <c r="AI8" s="40" t="s">
        <v>6</v>
      </c>
      <c r="AJ8" s="40" t="s">
        <v>6</v>
      </c>
      <c r="AK8" s="40" t="s">
        <v>6</v>
      </c>
      <c r="AL8" s="40" t="s">
        <v>6</v>
      </c>
      <c r="AM8" s="40" t="s">
        <v>6</v>
      </c>
      <c r="AN8" s="29">
        <v>0.0</v>
      </c>
      <c r="AO8" s="40" t="s">
        <v>6</v>
      </c>
      <c r="AP8" s="40" t="s">
        <v>6</v>
      </c>
      <c r="AQ8" s="40" t="s">
        <v>6</v>
      </c>
      <c r="AR8" s="40" t="s">
        <v>6</v>
      </c>
      <c r="AS8" s="8"/>
      <c r="AT8" s="8"/>
      <c r="AU8" s="8"/>
      <c r="AV8" s="37">
        <f t="shared" si="4"/>
        <v>32</v>
      </c>
      <c r="AW8" s="37">
        <f t="shared" si="5"/>
        <v>5</v>
      </c>
      <c r="AX8" s="37">
        <f t="shared" ref="AX8:BB8" si="9">COUNTIF(E8:AR8,AX$1)</f>
        <v>23</v>
      </c>
      <c r="AY8" s="37">
        <f t="shared" si="9"/>
        <v>0</v>
      </c>
      <c r="AZ8" s="37">
        <f t="shared" si="9"/>
        <v>0</v>
      </c>
      <c r="BA8" s="37">
        <f t="shared" si="9"/>
        <v>9</v>
      </c>
      <c r="BB8" s="37">
        <f t="shared" si="9"/>
        <v>0</v>
      </c>
    </row>
    <row r="9">
      <c r="A9" s="27">
        <v>6.0</v>
      </c>
      <c r="B9" s="25" t="s">
        <v>174</v>
      </c>
      <c r="C9" s="26" t="s">
        <v>55</v>
      </c>
      <c r="D9" s="26" t="s">
        <v>181</v>
      </c>
      <c r="E9" s="75" t="s">
        <v>330</v>
      </c>
      <c r="F9" s="27" t="s">
        <v>14</v>
      </c>
      <c r="G9" s="26" t="s">
        <v>325</v>
      </c>
      <c r="H9" s="34" t="s">
        <v>9</v>
      </c>
      <c r="I9" s="34" t="s">
        <v>9</v>
      </c>
      <c r="J9" s="34" t="s">
        <v>9</v>
      </c>
      <c r="K9" s="29">
        <v>0.0</v>
      </c>
      <c r="L9" s="34" t="s">
        <v>9</v>
      </c>
      <c r="M9" s="34" t="s">
        <v>9</v>
      </c>
      <c r="N9" s="34" t="s">
        <v>9</v>
      </c>
      <c r="O9" s="34" t="s">
        <v>9</v>
      </c>
      <c r="P9" s="34" t="s">
        <v>9</v>
      </c>
      <c r="Q9" s="34" t="s">
        <v>9</v>
      </c>
      <c r="R9" s="29">
        <v>0.0</v>
      </c>
      <c r="S9" s="40" t="s">
        <v>6</v>
      </c>
      <c r="T9" s="40" t="s">
        <v>6</v>
      </c>
      <c r="U9" s="40" t="s">
        <v>6</v>
      </c>
      <c r="V9" s="40" t="s">
        <v>6</v>
      </c>
      <c r="W9" s="40" t="s">
        <v>6</v>
      </c>
      <c r="X9" s="40" t="s">
        <v>6</v>
      </c>
      <c r="Y9" s="40" t="s">
        <v>6</v>
      </c>
      <c r="Z9" s="29">
        <v>0.0</v>
      </c>
      <c r="AA9" s="40" t="s">
        <v>6</v>
      </c>
      <c r="AB9" s="40" t="s">
        <v>6</v>
      </c>
      <c r="AC9" s="40" t="s">
        <v>6</v>
      </c>
      <c r="AD9" s="40" t="s">
        <v>6</v>
      </c>
      <c r="AE9" s="40" t="s">
        <v>6</v>
      </c>
      <c r="AF9" s="40" t="s">
        <v>6</v>
      </c>
      <c r="AG9" s="29">
        <v>0.0</v>
      </c>
      <c r="AH9" s="40" t="s">
        <v>6</v>
      </c>
      <c r="AI9" s="40" t="s">
        <v>6</v>
      </c>
      <c r="AJ9" s="40" t="s">
        <v>6</v>
      </c>
      <c r="AK9" s="40" t="s">
        <v>6</v>
      </c>
      <c r="AL9" s="40" t="s">
        <v>6</v>
      </c>
      <c r="AM9" s="40" t="s">
        <v>6</v>
      </c>
      <c r="AN9" s="29">
        <v>0.0</v>
      </c>
      <c r="AO9" s="40" t="s">
        <v>6</v>
      </c>
      <c r="AP9" s="40" t="s">
        <v>6</v>
      </c>
      <c r="AQ9" s="40" t="s">
        <v>6</v>
      </c>
      <c r="AR9" s="40" t="s">
        <v>6</v>
      </c>
      <c r="AS9" s="8"/>
      <c r="AT9" s="8"/>
      <c r="AU9" s="8"/>
      <c r="AV9" s="37">
        <f t="shared" si="4"/>
        <v>32</v>
      </c>
      <c r="AW9" s="37">
        <f t="shared" si="5"/>
        <v>5</v>
      </c>
      <c r="AX9" s="37">
        <f t="shared" ref="AX9:BB9" si="10">COUNTIF(E9:AR9,AX$1)</f>
        <v>23</v>
      </c>
      <c r="AY9" s="37">
        <f t="shared" si="10"/>
        <v>0</v>
      </c>
      <c r="AZ9" s="37">
        <f t="shared" si="10"/>
        <v>0</v>
      </c>
      <c r="BA9" s="37">
        <f t="shared" si="10"/>
        <v>9</v>
      </c>
      <c r="BB9" s="37">
        <f t="shared" si="10"/>
        <v>0</v>
      </c>
    </row>
    <row r="10">
      <c r="A10" s="27">
        <v>7.0</v>
      </c>
      <c r="B10" s="25" t="s">
        <v>179</v>
      </c>
      <c r="C10" s="26" t="s">
        <v>56</v>
      </c>
      <c r="D10" s="26" t="s">
        <v>182</v>
      </c>
      <c r="E10" s="75" t="s">
        <v>331</v>
      </c>
      <c r="F10" s="27" t="s">
        <v>14</v>
      </c>
      <c r="G10" s="26" t="s">
        <v>325</v>
      </c>
      <c r="H10" s="34" t="s">
        <v>9</v>
      </c>
      <c r="I10" s="34" t="s">
        <v>9</v>
      </c>
      <c r="J10" s="34" t="s">
        <v>9</v>
      </c>
      <c r="K10" s="29">
        <v>0.0</v>
      </c>
      <c r="L10" s="34" t="s">
        <v>9</v>
      </c>
      <c r="M10" s="34" t="s">
        <v>9</v>
      </c>
      <c r="N10" s="34" t="s">
        <v>9</v>
      </c>
      <c r="O10" s="34" t="s">
        <v>9</v>
      </c>
      <c r="P10" s="34" t="s">
        <v>9</v>
      </c>
      <c r="Q10" s="34" t="s">
        <v>9</v>
      </c>
      <c r="R10" s="34" t="s">
        <v>9</v>
      </c>
      <c r="S10" s="29">
        <v>0.0</v>
      </c>
      <c r="T10" s="34" t="s">
        <v>9</v>
      </c>
      <c r="U10" s="34" t="s">
        <v>9</v>
      </c>
      <c r="V10" s="34" t="s">
        <v>9</v>
      </c>
      <c r="W10" s="34" t="s">
        <v>9</v>
      </c>
      <c r="X10" s="34" t="s">
        <v>9</v>
      </c>
      <c r="Y10" s="29">
        <v>0.0</v>
      </c>
      <c r="Z10" s="34" t="s">
        <v>9</v>
      </c>
      <c r="AA10" s="34" t="s">
        <v>9</v>
      </c>
      <c r="AB10" s="34" t="s">
        <v>9</v>
      </c>
      <c r="AC10" s="34" t="s">
        <v>9</v>
      </c>
      <c r="AD10" s="34" t="s">
        <v>9</v>
      </c>
      <c r="AE10" s="29">
        <v>0.0</v>
      </c>
      <c r="AF10" s="34" t="s">
        <v>9</v>
      </c>
      <c r="AG10" s="34" t="s">
        <v>9</v>
      </c>
      <c r="AH10" s="34" t="s">
        <v>9</v>
      </c>
      <c r="AI10" s="34" t="s">
        <v>9</v>
      </c>
      <c r="AJ10" s="34" t="s">
        <v>9</v>
      </c>
      <c r="AK10" s="34" t="s">
        <v>9</v>
      </c>
      <c r="AL10" s="29">
        <v>0.0</v>
      </c>
      <c r="AM10" s="40" t="s">
        <v>6</v>
      </c>
      <c r="AN10" s="40" t="s">
        <v>6</v>
      </c>
      <c r="AO10" s="40" t="s">
        <v>6</v>
      </c>
      <c r="AP10" s="40" t="s">
        <v>6</v>
      </c>
      <c r="AQ10" s="40" t="s">
        <v>6</v>
      </c>
      <c r="AR10" s="40" t="s">
        <v>6</v>
      </c>
      <c r="AS10" s="8"/>
      <c r="AT10" s="8"/>
      <c r="AU10" s="8"/>
      <c r="AV10" s="37">
        <f t="shared" si="4"/>
        <v>32</v>
      </c>
      <c r="AW10" s="37">
        <f t="shared" si="5"/>
        <v>5</v>
      </c>
      <c r="AX10" s="37">
        <f t="shared" ref="AX10:BB10" si="11">COUNTIF(E10:AR10,AX$1)</f>
        <v>6</v>
      </c>
      <c r="AY10" s="37">
        <f t="shared" si="11"/>
        <v>0</v>
      </c>
      <c r="AZ10" s="37">
        <f t="shared" si="11"/>
        <v>0</v>
      </c>
      <c r="BA10" s="37">
        <f t="shared" si="11"/>
        <v>26</v>
      </c>
      <c r="BB10" s="37">
        <f t="shared" si="11"/>
        <v>0</v>
      </c>
    </row>
    <row r="11">
      <c r="A11" s="27">
        <v>8.0</v>
      </c>
      <c r="B11" s="25" t="s">
        <v>179</v>
      </c>
      <c r="C11" s="26" t="s">
        <v>61</v>
      </c>
      <c r="D11" s="26" t="s">
        <v>187</v>
      </c>
      <c r="E11" s="75" t="s">
        <v>332</v>
      </c>
      <c r="F11" s="27" t="s">
        <v>14</v>
      </c>
      <c r="G11" s="26" t="s">
        <v>325</v>
      </c>
      <c r="H11" s="34" t="s">
        <v>9</v>
      </c>
      <c r="I11" s="34" t="s">
        <v>9</v>
      </c>
      <c r="J11" s="34" t="s">
        <v>9</v>
      </c>
      <c r="K11" s="34" t="s">
        <v>9</v>
      </c>
      <c r="L11" s="29">
        <v>0.0</v>
      </c>
      <c r="M11" s="34" t="s">
        <v>9</v>
      </c>
      <c r="N11" s="34" t="s">
        <v>9</v>
      </c>
      <c r="O11" s="34" t="s">
        <v>9</v>
      </c>
      <c r="P11" s="34" t="s">
        <v>9</v>
      </c>
      <c r="Q11" s="34" t="s">
        <v>9</v>
      </c>
      <c r="R11" s="34" t="s">
        <v>9</v>
      </c>
      <c r="S11" s="29">
        <v>0.0</v>
      </c>
      <c r="T11" s="34" t="s">
        <v>9</v>
      </c>
      <c r="U11" s="34" t="s">
        <v>9</v>
      </c>
      <c r="V11" s="34" t="s">
        <v>9</v>
      </c>
      <c r="W11" s="34" t="s">
        <v>9</v>
      </c>
      <c r="X11" s="34" t="s">
        <v>9</v>
      </c>
      <c r="Y11" s="29">
        <v>0.0</v>
      </c>
      <c r="Z11" s="34" t="s">
        <v>9</v>
      </c>
      <c r="AA11" s="34" t="s">
        <v>9</v>
      </c>
      <c r="AB11" s="34" t="s">
        <v>9</v>
      </c>
      <c r="AC11" s="34" t="s">
        <v>9</v>
      </c>
      <c r="AD11" s="34" t="s">
        <v>9</v>
      </c>
      <c r="AE11" s="29">
        <v>0.0</v>
      </c>
      <c r="AF11" s="34" t="s">
        <v>9</v>
      </c>
      <c r="AG11" s="34" t="s">
        <v>9</v>
      </c>
      <c r="AH11" s="34" t="s">
        <v>9</v>
      </c>
      <c r="AI11" s="34" t="s">
        <v>9</v>
      </c>
      <c r="AJ11" s="34" t="s">
        <v>9</v>
      </c>
      <c r="AK11" s="34" t="s">
        <v>9</v>
      </c>
      <c r="AL11" s="29">
        <v>0.0</v>
      </c>
      <c r="AM11" s="40" t="s">
        <v>6</v>
      </c>
      <c r="AN11" s="40" t="s">
        <v>6</v>
      </c>
      <c r="AO11" s="40" t="s">
        <v>6</v>
      </c>
      <c r="AP11" s="40" t="s">
        <v>6</v>
      </c>
      <c r="AQ11" s="40" t="s">
        <v>6</v>
      </c>
      <c r="AR11" s="40" t="s">
        <v>6</v>
      </c>
      <c r="AS11" s="8"/>
      <c r="AT11" s="8"/>
      <c r="AU11" s="8"/>
      <c r="AV11" s="37">
        <f t="shared" si="4"/>
        <v>32</v>
      </c>
      <c r="AW11" s="37">
        <f t="shared" si="5"/>
        <v>5</v>
      </c>
      <c r="AX11" s="37">
        <f t="shared" ref="AX11:BB11" si="12">COUNTIF(E11:AR11,AX$1)</f>
        <v>6</v>
      </c>
      <c r="AY11" s="37">
        <f t="shared" si="12"/>
        <v>0</v>
      </c>
      <c r="AZ11" s="37">
        <f t="shared" si="12"/>
        <v>0</v>
      </c>
      <c r="BA11" s="37">
        <f t="shared" si="12"/>
        <v>26</v>
      </c>
      <c r="BB11" s="37">
        <f t="shared" si="12"/>
        <v>0</v>
      </c>
    </row>
    <row r="12">
      <c r="A12" s="27">
        <v>9.0</v>
      </c>
      <c r="B12" s="25" t="s">
        <v>179</v>
      </c>
      <c r="C12" s="26" t="s">
        <v>43</v>
      </c>
      <c r="D12" s="123" t="s">
        <v>188</v>
      </c>
      <c r="E12" s="75" t="s">
        <v>333</v>
      </c>
      <c r="F12" s="27" t="s">
        <v>14</v>
      </c>
      <c r="G12" s="26" t="s">
        <v>325</v>
      </c>
      <c r="H12" s="34" t="s">
        <v>9</v>
      </c>
      <c r="I12" s="34" t="s">
        <v>9</v>
      </c>
      <c r="J12" s="34" t="s">
        <v>9</v>
      </c>
      <c r="K12" s="34" t="s">
        <v>9</v>
      </c>
      <c r="L12" s="29">
        <v>0.0</v>
      </c>
      <c r="M12" s="34" t="s">
        <v>9</v>
      </c>
      <c r="N12" s="34" t="s">
        <v>9</v>
      </c>
      <c r="O12" s="34" t="s">
        <v>9</v>
      </c>
      <c r="P12" s="34" t="s">
        <v>9</v>
      </c>
      <c r="Q12" s="34" t="s">
        <v>9</v>
      </c>
      <c r="R12" s="34" t="s">
        <v>9</v>
      </c>
      <c r="S12" s="29">
        <v>0.0</v>
      </c>
      <c r="T12" s="34" t="s">
        <v>9</v>
      </c>
      <c r="U12" s="34" t="s">
        <v>9</v>
      </c>
      <c r="V12" s="34" t="s">
        <v>9</v>
      </c>
      <c r="W12" s="34" t="s">
        <v>9</v>
      </c>
      <c r="X12" s="34" t="s">
        <v>9</v>
      </c>
      <c r="Y12" s="29">
        <v>0.0</v>
      </c>
      <c r="Z12" s="34" t="s">
        <v>9</v>
      </c>
      <c r="AA12" s="34" t="s">
        <v>9</v>
      </c>
      <c r="AB12" s="34" t="s">
        <v>9</v>
      </c>
      <c r="AC12" s="34" t="s">
        <v>9</v>
      </c>
      <c r="AD12" s="34" t="s">
        <v>9</v>
      </c>
      <c r="AE12" s="29">
        <v>0.0</v>
      </c>
      <c r="AF12" s="34" t="s">
        <v>9</v>
      </c>
      <c r="AG12" s="34" t="s">
        <v>9</v>
      </c>
      <c r="AH12" s="34" t="s">
        <v>9</v>
      </c>
      <c r="AI12" s="34" t="s">
        <v>9</v>
      </c>
      <c r="AJ12" s="34" t="s">
        <v>9</v>
      </c>
      <c r="AK12" s="34" t="s">
        <v>9</v>
      </c>
      <c r="AL12" s="29">
        <v>0.0</v>
      </c>
      <c r="AM12" s="40" t="s">
        <v>6</v>
      </c>
      <c r="AN12" s="40" t="s">
        <v>6</v>
      </c>
      <c r="AO12" s="40" t="s">
        <v>6</v>
      </c>
      <c r="AP12" s="40" t="s">
        <v>6</v>
      </c>
      <c r="AQ12" s="40" t="s">
        <v>6</v>
      </c>
      <c r="AR12" s="40" t="s">
        <v>6</v>
      </c>
      <c r="AS12" s="8"/>
      <c r="AT12" s="8"/>
      <c r="AU12" s="8"/>
      <c r="AV12" s="37">
        <f t="shared" si="4"/>
        <v>32</v>
      </c>
      <c r="AW12" s="37">
        <f t="shared" si="5"/>
        <v>5</v>
      </c>
      <c r="AX12" s="37">
        <f t="shared" ref="AX12:BB12" si="13">COUNTIF(E12:AR12,AX$1)</f>
        <v>6</v>
      </c>
      <c r="AY12" s="37">
        <f t="shared" si="13"/>
        <v>0</v>
      </c>
      <c r="AZ12" s="37">
        <f t="shared" si="13"/>
        <v>0</v>
      </c>
      <c r="BA12" s="37">
        <f t="shared" si="13"/>
        <v>26</v>
      </c>
      <c r="BB12" s="37">
        <f t="shared" si="13"/>
        <v>0</v>
      </c>
    </row>
    <row r="13">
      <c r="A13" s="27">
        <v>10.0</v>
      </c>
      <c r="B13" s="25" t="s">
        <v>179</v>
      </c>
      <c r="C13" s="26" t="s">
        <v>72</v>
      </c>
      <c r="D13" s="26" t="s">
        <v>199</v>
      </c>
      <c r="E13" s="75" t="s">
        <v>334</v>
      </c>
      <c r="F13" s="27" t="s">
        <v>186</v>
      </c>
      <c r="G13" s="26" t="s">
        <v>335</v>
      </c>
      <c r="H13" s="38" t="s">
        <v>10</v>
      </c>
      <c r="I13" s="38" t="s">
        <v>10</v>
      </c>
      <c r="J13" s="38" t="s">
        <v>10</v>
      </c>
      <c r="K13" s="29">
        <v>0.0</v>
      </c>
      <c r="L13" s="38" t="s">
        <v>10</v>
      </c>
      <c r="M13" s="38" t="s">
        <v>10</v>
      </c>
      <c r="N13" s="38" t="s">
        <v>10</v>
      </c>
      <c r="O13" s="38" t="s">
        <v>10</v>
      </c>
      <c r="P13" s="38" t="s">
        <v>10</v>
      </c>
      <c r="Q13" s="29">
        <v>0.0</v>
      </c>
      <c r="R13" s="34" t="s">
        <v>9</v>
      </c>
      <c r="S13" s="34" t="s">
        <v>9</v>
      </c>
      <c r="T13" s="34" t="s">
        <v>9</v>
      </c>
      <c r="U13" s="34" t="s">
        <v>9</v>
      </c>
      <c r="V13" s="34" t="s">
        <v>9</v>
      </c>
      <c r="W13" s="34" t="s">
        <v>9</v>
      </c>
      <c r="X13" s="29">
        <v>0.0</v>
      </c>
      <c r="Y13" s="34" t="s">
        <v>9</v>
      </c>
      <c r="Z13" s="34" t="s">
        <v>9</v>
      </c>
      <c r="AA13" s="34" t="s">
        <v>9</v>
      </c>
      <c r="AB13" s="34" t="s">
        <v>9</v>
      </c>
      <c r="AC13" s="34" t="s">
        <v>9</v>
      </c>
      <c r="AD13" s="34" t="s">
        <v>9</v>
      </c>
      <c r="AE13" s="34" t="s">
        <v>9</v>
      </c>
      <c r="AF13" s="29">
        <v>0.0</v>
      </c>
      <c r="AG13" s="34" t="s">
        <v>9</v>
      </c>
      <c r="AH13" s="34" t="s">
        <v>9</v>
      </c>
      <c r="AI13" s="34" t="s">
        <v>9</v>
      </c>
      <c r="AJ13" s="34" t="s">
        <v>9</v>
      </c>
      <c r="AK13" s="34" t="s">
        <v>9</v>
      </c>
      <c r="AL13" s="29">
        <v>0.0</v>
      </c>
      <c r="AM13" s="40" t="s">
        <v>6</v>
      </c>
      <c r="AN13" s="40" t="s">
        <v>6</v>
      </c>
      <c r="AO13" s="40" t="s">
        <v>6</v>
      </c>
      <c r="AP13" s="40" t="s">
        <v>6</v>
      </c>
      <c r="AQ13" s="40" t="s">
        <v>6</v>
      </c>
      <c r="AR13" s="40" t="s">
        <v>6</v>
      </c>
      <c r="AS13" s="8"/>
      <c r="AT13" s="8"/>
      <c r="AU13" s="8"/>
      <c r="AV13" s="37">
        <f t="shared" si="4"/>
        <v>31</v>
      </c>
      <c r="AW13" s="37">
        <f t="shared" si="5"/>
        <v>5</v>
      </c>
      <c r="AX13" s="37">
        <f t="shared" ref="AX13:BB13" si="14">COUNTIF(E13:AR13,AX$1)</f>
        <v>6</v>
      </c>
      <c r="AY13" s="37">
        <f t="shared" si="14"/>
        <v>0</v>
      </c>
      <c r="AZ13" s="37">
        <f t="shared" si="14"/>
        <v>0</v>
      </c>
      <c r="BA13" s="37">
        <f t="shared" si="14"/>
        <v>18</v>
      </c>
      <c r="BB13" s="37">
        <f t="shared" si="14"/>
        <v>7</v>
      </c>
    </row>
    <row r="14">
      <c r="A14" s="27">
        <v>11.0</v>
      </c>
      <c r="B14" s="25" t="s">
        <v>179</v>
      </c>
      <c r="C14" s="26" t="s">
        <v>22</v>
      </c>
      <c r="D14" s="26" t="s">
        <v>206</v>
      </c>
      <c r="E14" s="75" t="s">
        <v>336</v>
      </c>
      <c r="F14" s="27" t="s">
        <v>14</v>
      </c>
      <c r="G14" s="26" t="s">
        <v>325</v>
      </c>
      <c r="H14" s="34" t="s">
        <v>9</v>
      </c>
      <c r="I14" s="34" t="s">
        <v>9</v>
      </c>
      <c r="J14" s="34" t="s">
        <v>9</v>
      </c>
      <c r="K14" s="34" t="s">
        <v>9</v>
      </c>
      <c r="L14" s="29">
        <v>0.0</v>
      </c>
      <c r="M14" s="34" t="s">
        <v>9</v>
      </c>
      <c r="N14" s="34" t="s">
        <v>9</v>
      </c>
      <c r="O14" s="34" t="s">
        <v>9</v>
      </c>
      <c r="P14" s="34" t="s">
        <v>9</v>
      </c>
      <c r="Q14" s="34" t="s">
        <v>9</v>
      </c>
      <c r="R14" s="34" t="s">
        <v>9</v>
      </c>
      <c r="S14" s="29">
        <v>0.0</v>
      </c>
      <c r="T14" s="34" t="s">
        <v>9</v>
      </c>
      <c r="U14" s="34" t="s">
        <v>9</v>
      </c>
      <c r="V14" s="34" t="s">
        <v>9</v>
      </c>
      <c r="W14" s="34" t="s">
        <v>9</v>
      </c>
      <c r="X14" s="34" t="s">
        <v>9</v>
      </c>
      <c r="Y14" s="34" t="s">
        <v>9</v>
      </c>
      <c r="Z14" s="29">
        <v>0.0</v>
      </c>
      <c r="AA14" s="34" t="s">
        <v>9</v>
      </c>
      <c r="AB14" s="34" t="s">
        <v>9</v>
      </c>
      <c r="AC14" s="34" t="s">
        <v>9</v>
      </c>
      <c r="AD14" s="34" t="s">
        <v>9</v>
      </c>
      <c r="AE14" s="29">
        <v>0.0</v>
      </c>
      <c r="AF14" s="34" t="s">
        <v>9</v>
      </c>
      <c r="AG14" s="34" t="s">
        <v>9</v>
      </c>
      <c r="AH14" s="34" t="s">
        <v>9</v>
      </c>
      <c r="AI14" s="34" t="s">
        <v>9</v>
      </c>
      <c r="AJ14" s="34" t="s">
        <v>9</v>
      </c>
      <c r="AK14" s="34" t="s">
        <v>9</v>
      </c>
      <c r="AL14" s="29">
        <v>0.0</v>
      </c>
      <c r="AM14" s="40" t="s">
        <v>6</v>
      </c>
      <c r="AN14" s="40" t="s">
        <v>6</v>
      </c>
      <c r="AO14" s="40" t="s">
        <v>6</v>
      </c>
      <c r="AP14" s="40" t="s">
        <v>6</v>
      </c>
      <c r="AQ14" s="40" t="s">
        <v>6</v>
      </c>
      <c r="AR14" s="40" t="s">
        <v>6</v>
      </c>
      <c r="AS14" s="8"/>
      <c r="AT14" s="8"/>
      <c r="AU14" s="8"/>
      <c r="AV14" s="37">
        <f t="shared" si="4"/>
        <v>32</v>
      </c>
      <c r="AW14" s="37">
        <f t="shared" si="5"/>
        <v>5</v>
      </c>
      <c r="AX14" s="37">
        <f t="shared" ref="AX14:BB14" si="15">COUNTIF(E14:AR14,AX$1)</f>
        <v>6</v>
      </c>
      <c r="AY14" s="37">
        <f t="shared" si="15"/>
        <v>0</v>
      </c>
      <c r="AZ14" s="37">
        <f t="shared" si="15"/>
        <v>0</v>
      </c>
      <c r="BA14" s="37">
        <f t="shared" si="15"/>
        <v>26</v>
      </c>
      <c r="BB14" s="37">
        <f t="shared" si="15"/>
        <v>0</v>
      </c>
    </row>
    <row r="15">
      <c r="A15" s="27">
        <v>12.0</v>
      </c>
      <c r="B15" s="25" t="s">
        <v>179</v>
      </c>
      <c r="C15" s="26" t="s">
        <v>58</v>
      </c>
      <c r="D15" s="26" t="s">
        <v>189</v>
      </c>
      <c r="E15" s="75" t="s">
        <v>337</v>
      </c>
      <c r="F15" s="27" t="s">
        <v>14</v>
      </c>
      <c r="G15" s="26" t="s">
        <v>325</v>
      </c>
      <c r="H15" s="34" t="s">
        <v>9</v>
      </c>
      <c r="I15" s="34" t="s">
        <v>9</v>
      </c>
      <c r="J15" s="34" t="s">
        <v>9</v>
      </c>
      <c r="K15" s="34" t="s">
        <v>9</v>
      </c>
      <c r="L15" s="29">
        <v>0.0</v>
      </c>
      <c r="M15" s="34" t="s">
        <v>9</v>
      </c>
      <c r="N15" s="34" t="s">
        <v>9</v>
      </c>
      <c r="O15" s="34" t="s">
        <v>9</v>
      </c>
      <c r="P15" s="34" t="s">
        <v>9</v>
      </c>
      <c r="Q15" s="34" t="s">
        <v>9</v>
      </c>
      <c r="R15" s="34" t="s">
        <v>9</v>
      </c>
      <c r="S15" s="29">
        <v>0.0</v>
      </c>
      <c r="T15" s="34" t="s">
        <v>9</v>
      </c>
      <c r="U15" s="34" t="s">
        <v>9</v>
      </c>
      <c r="V15" s="34" t="s">
        <v>9</v>
      </c>
      <c r="W15" s="34" t="s">
        <v>9</v>
      </c>
      <c r="X15" s="34" t="s">
        <v>9</v>
      </c>
      <c r="Y15" s="29">
        <v>0.0</v>
      </c>
      <c r="Z15" s="34" t="s">
        <v>9</v>
      </c>
      <c r="AA15" s="34" t="s">
        <v>9</v>
      </c>
      <c r="AB15" s="34" t="s">
        <v>9</v>
      </c>
      <c r="AC15" s="34" t="s">
        <v>9</v>
      </c>
      <c r="AD15" s="34" t="s">
        <v>9</v>
      </c>
      <c r="AE15" s="34" t="s">
        <v>9</v>
      </c>
      <c r="AF15" s="29">
        <v>0.0</v>
      </c>
      <c r="AG15" s="34" t="s">
        <v>9</v>
      </c>
      <c r="AH15" s="34" t="s">
        <v>9</v>
      </c>
      <c r="AI15" s="34" t="s">
        <v>9</v>
      </c>
      <c r="AJ15" s="34" t="s">
        <v>9</v>
      </c>
      <c r="AK15" s="34" t="s">
        <v>9</v>
      </c>
      <c r="AL15" s="29">
        <v>0.0</v>
      </c>
      <c r="AM15" s="40" t="s">
        <v>6</v>
      </c>
      <c r="AN15" s="40" t="s">
        <v>6</v>
      </c>
      <c r="AO15" s="40" t="s">
        <v>6</v>
      </c>
      <c r="AP15" s="40" t="s">
        <v>6</v>
      </c>
      <c r="AQ15" s="40" t="s">
        <v>6</v>
      </c>
      <c r="AR15" s="40" t="s">
        <v>6</v>
      </c>
      <c r="AS15" s="8"/>
      <c r="AT15" s="8"/>
      <c r="AU15" s="8"/>
      <c r="AV15" s="37">
        <f t="shared" si="4"/>
        <v>32</v>
      </c>
      <c r="AW15" s="37">
        <f t="shared" si="5"/>
        <v>5</v>
      </c>
      <c r="AX15" s="37">
        <f t="shared" ref="AX15:BB15" si="16">COUNTIF(E15:AR15,AX$1)</f>
        <v>6</v>
      </c>
      <c r="AY15" s="37">
        <f t="shared" si="16"/>
        <v>0</v>
      </c>
      <c r="AZ15" s="37">
        <f t="shared" si="16"/>
        <v>0</v>
      </c>
      <c r="BA15" s="37">
        <f t="shared" si="16"/>
        <v>26</v>
      </c>
      <c r="BB15" s="37">
        <f t="shared" si="16"/>
        <v>0</v>
      </c>
    </row>
    <row r="16">
      <c r="A16" s="27">
        <v>13.0</v>
      </c>
      <c r="B16" s="25" t="s">
        <v>184</v>
      </c>
      <c r="C16" s="26" t="s">
        <v>18</v>
      </c>
      <c r="D16" s="26" t="s">
        <v>211</v>
      </c>
      <c r="E16" s="75" t="s">
        <v>338</v>
      </c>
      <c r="F16" s="27" t="s">
        <v>14</v>
      </c>
      <c r="G16" s="26" t="s">
        <v>325</v>
      </c>
      <c r="H16" s="34" t="s">
        <v>9</v>
      </c>
      <c r="I16" s="34" t="s">
        <v>9</v>
      </c>
      <c r="J16" s="34" t="s">
        <v>9</v>
      </c>
      <c r="K16" s="34" t="s">
        <v>9</v>
      </c>
      <c r="L16" s="29">
        <v>0.0</v>
      </c>
      <c r="M16" s="34" t="s">
        <v>9</v>
      </c>
      <c r="N16" s="34" t="s">
        <v>9</v>
      </c>
      <c r="O16" s="34" t="s">
        <v>9</v>
      </c>
      <c r="P16" s="34" t="s">
        <v>9</v>
      </c>
      <c r="Q16" s="34" t="s">
        <v>9</v>
      </c>
      <c r="R16" s="29">
        <v>0.0</v>
      </c>
      <c r="S16" s="34" t="s">
        <v>9</v>
      </c>
      <c r="T16" s="34" t="s">
        <v>9</v>
      </c>
      <c r="U16" s="34" t="s">
        <v>9</v>
      </c>
      <c r="V16" s="34" t="s">
        <v>9</v>
      </c>
      <c r="W16" s="34" t="s">
        <v>9</v>
      </c>
      <c r="X16" s="34" t="s">
        <v>9</v>
      </c>
      <c r="Y16" s="29">
        <v>0.0</v>
      </c>
      <c r="Z16" s="34" t="s">
        <v>9</v>
      </c>
      <c r="AA16" s="34" t="s">
        <v>9</v>
      </c>
      <c r="AB16" s="34" t="s">
        <v>9</v>
      </c>
      <c r="AC16" s="34" t="s">
        <v>9</v>
      </c>
      <c r="AD16" s="34" t="s">
        <v>9</v>
      </c>
      <c r="AE16" s="34" t="s">
        <v>9</v>
      </c>
      <c r="AF16" s="34" t="s">
        <v>9</v>
      </c>
      <c r="AG16" s="29">
        <v>0.0</v>
      </c>
      <c r="AH16" s="34" t="s">
        <v>9</v>
      </c>
      <c r="AI16" s="34" t="s">
        <v>9</v>
      </c>
      <c r="AJ16" s="34" t="s">
        <v>9</v>
      </c>
      <c r="AK16" s="34" t="s">
        <v>9</v>
      </c>
      <c r="AL16" s="34" t="s">
        <v>9</v>
      </c>
      <c r="AM16" s="29">
        <v>0.0</v>
      </c>
      <c r="AN16" s="34" t="s">
        <v>9</v>
      </c>
      <c r="AO16" s="34" t="s">
        <v>9</v>
      </c>
      <c r="AP16" s="34" t="s">
        <v>9</v>
      </c>
      <c r="AQ16" s="34" t="s">
        <v>9</v>
      </c>
      <c r="AR16" s="34" t="s">
        <v>9</v>
      </c>
      <c r="AS16" s="8"/>
      <c r="AT16" s="8"/>
      <c r="AU16" s="8"/>
      <c r="AV16" s="37">
        <f t="shared" si="4"/>
        <v>32</v>
      </c>
      <c r="AW16" s="37">
        <f t="shared" si="5"/>
        <v>5</v>
      </c>
      <c r="AX16" s="37">
        <f t="shared" ref="AX16:BB16" si="17">COUNTIF(E16:AR16,AX$1)</f>
        <v>0</v>
      </c>
      <c r="AY16" s="37">
        <f t="shared" si="17"/>
        <v>0</v>
      </c>
      <c r="AZ16" s="37">
        <f t="shared" si="17"/>
        <v>0</v>
      </c>
      <c r="BA16" s="37">
        <f t="shared" si="17"/>
        <v>32</v>
      </c>
      <c r="BB16" s="37">
        <f t="shared" si="17"/>
        <v>0</v>
      </c>
    </row>
    <row r="17">
      <c r="A17" s="27">
        <v>14.0</v>
      </c>
      <c r="B17" s="25" t="s">
        <v>184</v>
      </c>
      <c r="C17" s="26" t="s">
        <v>33</v>
      </c>
      <c r="D17" s="26" t="s">
        <v>216</v>
      </c>
      <c r="E17" s="75" t="s">
        <v>339</v>
      </c>
      <c r="F17" s="27" t="s">
        <v>14</v>
      </c>
      <c r="G17" s="26" t="s">
        <v>325</v>
      </c>
      <c r="H17" s="34" t="s">
        <v>9</v>
      </c>
      <c r="I17" s="34" t="s">
        <v>9</v>
      </c>
      <c r="J17" s="34" t="s">
        <v>9</v>
      </c>
      <c r="K17" s="34" t="s">
        <v>9</v>
      </c>
      <c r="L17" s="29">
        <v>0.0</v>
      </c>
      <c r="M17" s="34" t="s">
        <v>9</v>
      </c>
      <c r="N17" s="34" t="s">
        <v>9</v>
      </c>
      <c r="O17" s="34" t="s">
        <v>9</v>
      </c>
      <c r="P17" s="34" t="s">
        <v>9</v>
      </c>
      <c r="Q17" s="34" t="s">
        <v>9</v>
      </c>
      <c r="R17" s="29">
        <v>0.0</v>
      </c>
      <c r="S17" s="34" t="s">
        <v>9</v>
      </c>
      <c r="T17" s="34" t="s">
        <v>9</v>
      </c>
      <c r="U17" s="34" t="s">
        <v>9</v>
      </c>
      <c r="V17" s="34" t="s">
        <v>9</v>
      </c>
      <c r="W17" s="34" t="s">
        <v>9</v>
      </c>
      <c r="X17" s="34" t="s">
        <v>9</v>
      </c>
      <c r="Y17" s="34" t="s">
        <v>9</v>
      </c>
      <c r="Z17" s="29">
        <v>0.0</v>
      </c>
      <c r="AA17" s="34" t="s">
        <v>9</v>
      </c>
      <c r="AB17" s="34" t="s">
        <v>9</v>
      </c>
      <c r="AC17" s="34" t="s">
        <v>9</v>
      </c>
      <c r="AD17" s="34" t="s">
        <v>9</v>
      </c>
      <c r="AE17" s="34" t="s">
        <v>9</v>
      </c>
      <c r="AF17" s="34" t="s">
        <v>9</v>
      </c>
      <c r="AG17" s="29">
        <v>0.0</v>
      </c>
      <c r="AH17" s="34" t="s">
        <v>9</v>
      </c>
      <c r="AI17" s="34" t="s">
        <v>9</v>
      </c>
      <c r="AJ17" s="34" t="s">
        <v>9</v>
      </c>
      <c r="AK17" s="34" t="s">
        <v>9</v>
      </c>
      <c r="AL17" s="34" t="s">
        <v>9</v>
      </c>
      <c r="AM17" s="29">
        <v>0.0</v>
      </c>
      <c r="AN17" s="34" t="s">
        <v>9</v>
      </c>
      <c r="AO17" s="34" t="s">
        <v>9</v>
      </c>
      <c r="AP17" s="34" t="s">
        <v>9</v>
      </c>
      <c r="AQ17" s="34" t="s">
        <v>9</v>
      </c>
      <c r="AR17" s="34" t="s">
        <v>9</v>
      </c>
      <c r="AS17" s="8"/>
      <c r="AT17" s="8"/>
      <c r="AU17" s="8"/>
      <c r="AV17" s="37">
        <f t="shared" si="4"/>
        <v>32</v>
      </c>
      <c r="AW17" s="37">
        <f t="shared" si="5"/>
        <v>5</v>
      </c>
      <c r="AX17" s="37">
        <f t="shared" ref="AX17:BB17" si="18">COUNTIF(E17:AR17,AX$1)</f>
        <v>0</v>
      </c>
      <c r="AY17" s="37">
        <f t="shared" si="18"/>
        <v>0</v>
      </c>
      <c r="AZ17" s="37">
        <f t="shared" si="18"/>
        <v>0</v>
      </c>
      <c r="BA17" s="37">
        <f t="shared" si="18"/>
        <v>32</v>
      </c>
      <c r="BB17" s="37">
        <f t="shared" si="18"/>
        <v>0</v>
      </c>
    </row>
    <row r="18">
      <c r="A18" s="27">
        <v>15.0</v>
      </c>
      <c r="B18" s="25" t="s">
        <v>184</v>
      </c>
      <c r="C18" s="26" t="s">
        <v>36</v>
      </c>
      <c r="D18" s="123" t="s">
        <v>219</v>
      </c>
      <c r="E18" s="75" t="s">
        <v>340</v>
      </c>
      <c r="F18" s="27" t="s">
        <v>14</v>
      </c>
      <c r="G18" s="26" t="s">
        <v>325</v>
      </c>
      <c r="H18" s="34" t="s">
        <v>9</v>
      </c>
      <c r="I18" s="34" t="s">
        <v>9</v>
      </c>
      <c r="J18" s="34" t="s">
        <v>9</v>
      </c>
      <c r="K18" s="34" t="s">
        <v>9</v>
      </c>
      <c r="L18" s="29">
        <v>0.0</v>
      </c>
      <c r="M18" s="34" t="s">
        <v>9</v>
      </c>
      <c r="N18" s="34" t="s">
        <v>9</v>
      </c>
      <c r="O18" s="34" t="s">
        <v>9</v>
      </c>
      <c r="P18" s="34" t="s">
        <v>9</v>
      </c>
      <c r="Q18" s="34" t="s">
        <v>9</v>
      </c>
      <c r="R18" s="34" t="s">
        <v>9</v>
      </c>
      <c r="S18" s="29">
        <v>0.0</v>
      </c>
      <c r="T18" s="34" t="s">
        <v>9</v>
      </c>
      <c r="U18" s="34" t="s">
        <v>9</v>
      </c>
      <c r="V18" s="34" t="s">
        <v>9</v>
      </c>
      <c r="W18" s="34" t="s">
        <v>9</v>
      </c>
      <c r="X18" s="34" t="s">
        <v>9</v>
      </c>
      <c r="Y18" s="34" t="s">
        <v>9</v>
      </c>
      <c r="Z18" s="29">
        <v>0.0</v>
      </c>
      <c r="AA18" s="34" t="s">
        <v>9</v>
      </c>
      <c r="AB18" s="34" t="s">
        <v>9</v>
      </c>
      <c r="AC18" s="34" t="s">
        <v>9</v>
      </c>
      <c r="AD18" s="34" t="s">
        <v>9</v>
      </c>
      <c r="AE18" s="34" t="s">
        <v>9</v>
      </c>
      <c r="AF18" s="34" t="s">
        <v>9</v>
      </c>
      <c r="AG18" s="29">
        <v>0.0</v>
      </c>
      <c r="AH18" s="34" t="s">
        <v>9</v>
      </c>
      <c r="AI18" s="34" t="s">
        <v>9</v>
      </c>
      <c r="AJ18" s="34" t="s">
        <v>9</v>
      </c>
      <c r="AK18" s="34" t="s">
        <v>9</v>
      </c>
      <c r="AL18" s="34" t="s">
        <v>9</v>
      </c>
      <c r="AM18" s="29">
        <v>0.0</v>
      </c>
      <c r="AN18" s="34" t="s">
        <v>9</v>
      </c>
      <c r="AO18" s="34" t="s">
        <v>9</v>
      </c>
      <c r="AP18" s="34" t="s">
        <v>9</v>
      </c>
      <c r="AQ18" s="34" t="s">
        <v>9</v>
      </c>
      <c r="AR18" s="34" t="s">
        <v>9</v>
      </c>
      <c r="AS18" s="8"/>
      <c r="AT18" s="8"/>
      <c r="AU18" s="8"/>
      <c r="AV18" s="37">
        <f t="shared" si="4"/>
        <v>32</v>
      </c>
      <c r="AW18" s="37">
        <f t="shared" si="5"/>
        <v>5</v>
      </c>
      <c r="AX18" s="37">
        <f t="shared" ref="AX18:BB18" si="19">COUNTIF(E18:AR18,AX$1)</f>
        <v>0</v>
      </c>
      <c r="AY18" s="37">
        <f t="shared" si="19"/>
        <v>0</v>
      </c>
      <c r="AZ18" s="37">
        <f t="shared" si="19"/>
        <v>0</v>
      </c>
      <c r="BA18" s="37">
        <f t="shared" si="19"/>
        <v>32</v>
      </c>
      <c r="BB18" s="37">
        <f t="shared" si="19"/>
        <v>0</v>
      </c>
    </row>
    <row r="19">
      <c r="A19" s="27">
        <v>16.0</v>
      </c>
      <c r="B19" s="25" t="s">
        <v>184</v>
      </c>
      <c r="C19" s="26" t="s">
        <v>39</v>
      </c>
      <c r="D19" s="123" t="s">
        <v>222</v>
      </c>
      <c r="E19" s="75" t="s">
        <v>341</v>
      </c>
      <c r="F19" s="27" t="s">
        <v>14</v>
      </c>
      <c r="G19" s="26" t="s">
        <v>325</v>
      </c>
      <c r="H19" s="34" t="s">
        <v>9</v>
      </c>
      <c r="I19" s="34" t="s">
        <v>9</v>
      </c>
      <c r="J19" s="34" t="s">
        <v>9</v>
      </c>
      <c r="K19" s="34" t="s">
        <v>9</v>
      </c>
      <c r="L19" s="29">
        <v>0.0</v>
      </c>
      <c r="M19" s="34" t="s">
        <v>9</v>
      </c>
      <c r="N19" s="34" t="s">
        <v>9</v>
      </c>
      <c r="O19" s="34" t="s">
        <v>9</v>
      </c>
      <c r="P19" s="34" t="s">
        <v>9</v>
      </c>
      <c r="Q19" s="34" t="s">
        <v>9</v>
      </c>
      <c r="R19" s="34" t="s">
        <v>9</v>
      </c>
      <c r="S19" s="29">
        <v>0.0</v>
      </c>
      <c r="T19" s="34" t="s">
        <v>9</v>
      </c>
      <c r="U19" s="34" t="s">
        <v>9</v>
      </c>
      <c r="V19" s="34" t="s">
        <v>9</v>
      </c>
      <c r="W19" s="34" t="s">
        <v>9</v>
      </c>
      <c r="X19" s="34" t="s">
        <v>9</v>
      </c>
      <c r="Y19" s="34" t="s">
        <v>9</v>
      </c>
      <c r="Z19" s="29">
        <v>0.0</v>
      </c>
      <c r="AA19" s="34" t="s">
        <v>9</v>
      </c>
      <c r="AB19" s="34" t="s">
        <v>9</v>
      </c>
      <c r="AC19" s="34" t="s">
        <v>9</v>
      </c>
      <c r="AD19" s="34" t="s">
        <v>9</v>
      </c>
      <c r="AE19" s="34" t="s">
        <v>9</v>
      </c>
      <c r="AF19" s="34" t="s">
        <v>9</v>
      </c>
      <c r="AG19" s="29">
        <v>0.0</v>
      </c>
      <c r="AH19" s="34" t="s">
        <v>9</v>
      </c>
      <c r="AI19" s="34" t="s">
        <v>9</v>
      </c>
      <c r="AJ19" s="34" t="s">
        <v>9</v>
      </c>
      <c r="AK19" s="34" t="s">
        <v>9</v>
      </c>
      <c r="AL19" s="34" t="s">
        <v>9</v>
      </c>
      <c r="AM19" s="34" t="s">
        <v>9</v>
      </c>
      <c r="AN19" s="29">
        <v>0.0</v>
      </c>
      <c r="AO19" s="34" t="s">
        <v>9</v>
      </c>
      <c r="AP19" s="34" t="s">
        <v>9</v>
      </c>
      <c r="AQ19" s="34" t="s">
        <v>9</v>
      </c>
      <c r="AR19" s="34" t="s">
        <v>9</v>
      </c>
      <c r="AS19" s="8"/>
      <c r="AT19" s="8"/>
      <c r="AU19" s="8"/>
      <c r="AV19" s="37">
        <f t="shared" si="4"/>
        <v>32</v>
      </c>
      <c r="AW19" s="37">
        <f t="shared" si="5"/>
        <v>5</v>
      </c>
      <c r="AX19" s="37">
        <f t="shared" ref="AX19:BB19" si="20">COUNTIF(E19:AR19,AX$1)</f>
        <v>0</v>
      </c>
      <c r="AY19" s="37">
        <f t="shared" si="20"/>
        <v>0</v>
      </c>
      <c r="AZ19" s="37">
        <f t="shared" si="20"/>
        <v>0</v>
      </c>
      <c r="BA19" s="37">
        <f t="shared" si="20"/>
        <v>32</v>
      </c>
      <c r="BB19" s="37">
        <f t="shared" si="20"/>
        <v>0</v>
      </c>
    </row>
    <row r="20">
      <c r="A20" s="27">
        <v>17.0</v>
      </c>
      <c r="B20" s="25" t="s">
        <v>184</v>
      </c>
      <c r="C20" s="26" t="s">
        <v>21</v>
      </c>
      <c r="D20" s="26" t="s">
        <v>231</v>
      </c>
      <c r="E20" s="75" t="s">
        <v>342</v>
      </c>
      <c r="F20" s="27" t="s">
        <v>14</v>
      </c>
      <c r="G20" s="26" t="s">
        <v>325</v>
      </c>
      <c r="H20" s="38" t="s">
        <v>10</v>
      </c>
      <c r="I20" s="38" t="s">
        <v>10</v>
      </c>
      <c r="J20" s="29">
        <v>0.0</v>
      </c>
      <c r="K20" s="38" t="s">
        <v>10</v>
      </c>
      <c r="L20" s="38" t="s">
        <v>10</v>
      </c>
      <c r="M20" s="38" t="s">
        <v>10</v>
      </c>
      <c r="N20" s="38" t="s">
        <v>10</v>
      </c>
      <c r="O20" s="38" t="s">
        <v>10</v>
      </c>
      <c r="P20" s="38" t="s">
        <v>10</v>
      </c>
      <c r="Q20" s="38" t="s">
        <v>10</v>
      </c>
      <c r="R20" s="29">
        <v>0.0</v>
      </c>
      <c r="S20" s="38" t="s">
        <v>10</v>
      </c>
      <c r="T20" s="38" t="s">
        <v>10</v>
      </c>
      <c r="U20" s="38" t="s">
        <v>10</v>
      </c>
      <c r="V20" s="38" t="s">
        <v>10</v>
      </c>
      <c r="W20" s="38" t="s">
        <v>10</v>
      </c>
      <c r="X20" s="38" t="s">
        <v>10</v>
      </c>
      <c r="Y20" s="29">
        <v>0.0</v>
      </c>
      <c r="Z20" s="34" t="s">
        <v>9</v>
      </c>
      <c r="AA20" s="34" t="s">
        <v>9</v>
      </c>
      <c r="AB20" s="34" t="s">
        <v>9</v>
      </c>
      <c r="AC20" s="34" t="s">
        <v>9</v>
      </c>
      <c r="AD20" s="34" t="s">
        <v>9</v>
      </c>
      <c r="AE20" s="29">
        <v>0.0</v>
      </c>
      <c r="AF20" s="34" t="s">
        <v>9</v>
      </c>
      <c r="AG20" s="34" t="s">
        <v>9</v>
      </c>
      <c r="AH20" s="34" t="s">
        <v>9</v>
      </c>
      <c r="AI20" s="34" t="s">
        <v>9</v>
      </c>
      <c r="AJ20" s="34" t="s">
        <v>9</v>
      </c>
      <c r="AK20" s="34" t="s">
        <v>9</v>
      </c>
      <c r="AL20" s="29">
        <v>0.0</v>
      </c>
      <c r="AM20" s="34" t="s">
        <v>9</v>
      </c>
      <c r="AN20" s="34" t="s">
        <v>9</v>
      </c>
      <c r="AO20" s="34" t="s">
        <v>9</v>
      </c>
      <c r="AP20" s="34" t="s">
        <v>9</v>
      </c>
      <c r="AQ20" s="34" t="s">
        <v>9</v>
      </c>
      <c r="AR20" s="34" t="s">
        <v>9</v>
      </c>
      <c r="AS20" s="8"/>
      <c r="AT20" s="8"/>
      <c r="AU20" s="8"/>
      <c r="AV20" s="37">
        <f t="shared" si="4"/>
        <v>31</v>
      </c>
      <c r="AW20" s="37">
        <f t="shared" si="5"/>
        <v>5</v>
      </c>
      <c r="AX20" s="37">
        <f t="shared" ref="AX20:BB20" si="21">COUNTIF(E20:AR20,AX$1)</f>
        <v>0</v>
      </c>
      <c r="AY20" s="37">
        <f t="shared" si="21"/>
        <v>0</v>
      </c>
      <c r="AZ20" s="37">
        <f t="shared" si="21"/>
        <v>0</v>
      </c>
      <c r="BA20" s="37">
        <f t="shared" si="21"/>
        <v>17</v>
      </c>
      <c r="BB20" s="37">
        <f t="shared" si="21"/>
        <v>14</v>
      </c>
    </row>
    <row r="21">
      <c r="A21" s="27">
        <v>18.0</v>
      </c>
      <c r="B21" s="25" t="s">
        <v>190</v>
      </c>
      <c r="C21" s="26" t="s">
        <v>48</v>
      </c>
      <c r="D21" s="26" t="s">
        <v>175</v>
      </c>
      <c r="E21" s="75" t="s">
        <v>343</v>
      </c>
      <c r="F21" s="27" t="s">
        <v>14</v>
      </c>
      <c r="G21" s="26" t="s">
        <v>325</v>
      </c>
      <c r="H21" s="40" t="s">
        <v>6</v>
      </c>
      <c r="I21" s="40" t="s">
        <v>6</v>
      </c>
      <c r="J21" s="40" t="s">
        <v>6</v>
      </c>
      <c r="K21" s="29">
        <v>0.0</v>
      </c>
      <c r="L21" s="40" t="s">
        <v>6</v>
      </c>
      <c r="M21" s="40" t="s">
        <v>6</v>
      </c>
      <c r="N21" s="40" t="s">
        <v>6</v>
      </c>
      <c r="O21" s="40" t="s">
        <v>6</v>
      </c>
      <c r="P21" s="40" t="s">
        <v>6</v>
      </c>
      <c r="Q21" s="29">
        <v>0.0</v>
      </c>
      <c r="R21" s="40" t="s">
        <v>6</v>
      </c>
      <c r="S21" s="40" t="s">
        <v>6</v>
      </c>
      <c r="T21" s="40" t="s">
        <v>6</v>
      </c>
      <c r="U21" s="40" t="s">
        <v>6</v>
      </c>
      <c r="V21" s="40" t="s">
        <v>6</v>
      </c>
      <c r="W21" s="40" t="s">
        <v>6</v>
      </c>
      <c r="X21" s="40" t="s">
        <v>6</v>
      </c>
      <c r="Y21" s="29">
        <v>0.0</v>
      </c>
      <c r="Z21" s="40" t="s">
        <v>6</v>
      </c>
      <c r="AA21" s="40" t="s">
        <v>6</v>
      </c>
      <c r="AB21" s="40" t="s">
        <v>6</v>
      </c>
      <c r="AC21" s="40" t="s">
        <v>6</v>
      </c>
      <c r="AD21" s="40" t="s">
        <v>6</v>
      </c>
      <c r="AE21" s="29">
        <v>0.0</v>
      </c>
      <c r="AF21" s="40" t="s">
        <v>6</v>
      </c>
      <c r="AG21" s="40" t="s">
        <v>6</v>
      </c>
      <c r="AH21" s="40" t="s">
        <v>6</v>
      </c>
      <c r="AI21" s="40" t="s">
        <v>6</v>
      </c>
      <c r="AJ21" s="40" t="s">
        <v>6</v>
      </c>
      <c r="AK21" s="40" t="s">
        <v>6</v>
      </c>
      <c r="AL21" s="29">
        <v>0.0</v>
      </c>
      <c r="AM21" s="38" t="s">
        <v>10</v>
      </c>
      <c r="AN21" s="38" t="s">
        <v>10</v>
      </c>
      <c r="AO21" s="38" t="s">
        <v>10</v>
      </c>
      <c r="AP21" s="38" t="s">
        <v>10</v>
      </c>
      <c r="AQ21" s="38" t="s">
        <v>10</v>
      </c>
      <c r="AR21" s="38" t="s">
        <v>10</v>
      </c>
      <c r="AS21" s="8"/>
      <c r="AT21" s="8"/>
      <c r="AU21" s="8"/>
      <c r="AV21" s="37">
        <f t="shared" si="4"/>
        <v>32</v>
      </c>
      <c r="AW21" s="37">
        <f t="shared" si="5"/>
        <v>5</v>
      </c>
      <c r="AX21" s="37">
        <f t="shared" ref="AX21:BB21" si="22">COUNTIF(E21:AR21,AX$1)</f>
        <v>26</v>
      </c>
      <c r="AY21" s="37">
        <f t="shared" si="22"/>
        <v>0</v>
      </c>
      <c r="AZ21" s="37">
        <f t="shared" si="22"/>
        <v>0</v>
      </c>
      <c r="BA21" s="37">
        <f t="shared" si="22"/>
        <v>0</v>
      </c>
      <c r="BB21" s="37">
        <f t="shared" si="22"/>
        <v>6</v>
      </c>
    </row>
    <row r="22">
      <c r="A22" s="27">
        <v>19.0</v>
      </c>
      <c r="B22" s="25" t="s">
        <v>190</v>
      </c>
      <c r="C22" s="26" t="s">
        <v>65</v>
      </c>
      <c r="D22" s="26" t="s">
        <v>191</v>
      </c>
      <c r="E22" s="75" t="s">
        <v>344</v>
      </c>
      <c r="F22" s="27" t="s">
        <v>14</v>
      </c>
      <c r="G22" s="26" t="s">
        <v>325</v>
      </c>
      <c r="H22" s="40" t="s">
        <v>6</v>
      </c>
      <c r="I22" s="40" t="s">
        <v>6</v>
      </c>
      <c r="J22" s="40" t="s">
        <v>6</v>
      </c>
      <c r="K22" s="29">
        <v>0.0</v>
      </c>
      <c r="L22" s="40" t="s">
        <v>6</v>
      </c>
      <c r="M22" s="40" t="s">
        <v>6</v>
      </c>
      <c r="N22" s="40" t="s">
        <v>6</v>
      </c>
      <c r="O22" s="40" t="s">
        <v>6</v>
      </c>
      <c r="P22" s="40" t="s">
        <v>6</v>
      </c>
      <c r="Q22" s="29">
        <v>0.0</v>
      </c>
      <c r="R22" s="40" t="s">
        <v>6</v>
      </c>
      <c r="S22" s="40" t="s">
        <v>6</v>
      </c>
      <c r="T22" s="40" t="s">
        <v>6</v>
      </c>
      <c r="U22" s="40" t="s">
        <v>6</v>
      </c>
      <c r="V22" s="40" t="s">
        <v>6</v>
      </c>
      <c r="W22" s="40" t="s">
        <v>6</v>
      </c>
      <c r="X22" s="40" t="s">
        <v>6</v>
      </c>
      <c r="Y22" s="29">
        <v>0.0</v>
      </c>
      <c r="Z22" s="40" t="s">
        <v>6</v>
      </c>
      <c r="AA22" s="40" t="s">
        <v>6</v>
      </c>
      <c r="AB22" s="40" t="s">
        <v>6</v>
      </c>
      <c r="AC22" s="40" t="s">
        <v>6</v>
      </c>
      <c r="AD22" s="40" t="s">
        <v>6</v>
      </c>
      <c r="AE22" s="29">
        <v>0.0</v>
      </c>
      <c r="AF22" s="40" t="s">
        <v>6</v>
      </c>
      <c r="AG22" s="40" t="s">
        <v>6</v>
      </c>
      <c r="AH22" s="40" t="s">
        <v>6</v>
      </c>
      <c r="AI22" s="40" t="s">
        <v>6</v>
      </c>
      <c r="AJ22" s="40" t="s">
        <v>6</v>
      </c>
      <c r="AK22" s="40" t="s">
        <v>6</v>
      </c>
      <c r="AL22" s="29">
        <v>0.0</v>
      </c>
      <c r="AM22" s="38" t="s">
        <v>10</v>
      </c>
      <c r="AN22" s="38" t="s">
        <v>10</v>
      </c>
      <c r="AO22" s="38" t="s">
        <v>10</v>
      </c>
      <c r="AP22" s="38" t="s">
        <v>10</v>
      </c>
      <c r="AQ22" s="38" t="s">
        <v>10</v>
      </c>
      <c r="AR22" s="38" t="s">
        <v>10</v>
      </c>
      <c r="AS22" s="8"/>
      <c r="AT22" s="8"/>
      <c r="AU22" s="8"/>
      <c r="AV22" s="37">
        <f t="shared" si="4"/>
        <v>32</v>
      </c>
      <c r="AW22" s="37">
        <f t="shared" si="5"/>
        <v>5</v>
      </c>
      <c r="AX22" s="37">
        <f t="shared" ref="AX22:BB22" si="23">COUNTIF(E22:AR22,AX$1)</f>
        <v>26</v>
      </c>
      <c r="AY22" s="37">
        <f t="shared" si="23"/>
        <v>0</v>
      </c>
      <c r="AZ22" s="37">
        <f t="shared" si="23"/>
        <v>0</v>
      </c>
      <c r="BA22" s="37">
        <f t="shared" si="23"/>
        <v>0</v>
      </c>
      <c r="BB22" s="37">
        <f t="shared" si="23"/>
        <v>6</v>
      </c>
    </row>
    <row r="23">
      <c r="A23" s="27">
        <v>20.0</v>
      </c>
      <c r="B23" s="25" t="s">
        <v>190</v>
      </c>
      <c r="C23" s="26" t="s">
        <v>49</v>
      </c>
      <c r="D23" s="26" t="s">
        <v>176</v>
      </c>
      <c r="E23" s="75" t="s">
        <v>345</v>
      </c>
      <c r="F23" s="27" t="s">
        <v>14</v>
      </c>
      <c r="G23" s="26" t="s">
        <v>325</v>
      </c>
      <c r="H23" s="40" t="s">
        <v>6</v>
      </c>
      <c r="I23" s="40" t="s">
        <v>6</v>
      </c>
      <c r="J23" s="40" t="s">
        <v>6</v>
      </c>
      <c r="K23" s="29">
        <v>0.0</v>
      </c>
      <c r="L23" s="40" t="s">
        <v>6</v>
      </c>
      <c r="M23" s="40" t="s">
        <v>6</v>
      </c>
      <c r="N23" s="40" t="s">
        <v>6</v>
      </c>
      <c r="O23" s="40" t="s">
        <v>6</v>
      </c>
      <c r="P23" s="40" t="s">
        <v>6</v>
      </c>
      <c r="Q23" s="29">
        <v>0.0</v>
      </c>
      <c r="R23" s="40" t="s">
        <v>6</v>
      </c>
      <c r="S23" s="40" t="s">
        <v>6</v>
      </c>
      <c r="T23" s="40" t="s">
        <v>6</v>
      </c>
      <c r="U23" s="40" t="s">
        <v>6</v>
      </c>
      <c r="V23" s="40" t="s">
        <v>6</v>
      </c>
      <c r="W23" s="40" t="s">
        <v>6</v>
      </c>
      <c r="X23" s="40" t="s">
        <v>6</v>
      </c>
      <c r="Y23" s="29">
        <v>0.0</v>
      </c>
      <c r="Z23" s="40" t="s">
        <v>6</v>
      </c>
      <c r="AA23" s="40" t="s">
        <v>6</v>
      </c>
      <c r="AB23" s="40" t="s">
        <v>6</v>
      </c>
      <c r="AC23" s="40" t="s">
        <v>6</v>
      </c>
      <c r="AD23" s="40" t="s">
        <v>6</v>
      </c>
      <c r="AE23" s="29">
        <v>0.0</v>
      </c>
      <c r="AF23" s="40" t="s">
        <v>6</v>
      </c>
      <c r="AG23" s="40" t="s">
        <v>6</v>
      </c>
      <c r="AH23" s="40" t="s">
        <v>6</v>
      </c>
      <c r="AI23" s="40" t="s">
        <v>6</v>
      </c>
      <c r="AJ23" s="40" t="s">
        <v>6</v>
      </c>
      <c r="AK23" s="40" t="s">
        <v>6</v>
      </c>
      <c r="AL23" s="29">
        <v>0.0</v>
      </c>
      <c r="AM23" s="38" t="s">
        <v>10</v>
      </c>
      <c r="AN23" s="38" t="s">
        <v>10</v>
      </c>
      <c r="AO23" s="38" t="s">
        <v>10</v>
      </c>
      <c r="AP23" s="38" t="s">
        <v>10</v>
      </c>
      <c r="AQ23" s="38" t="s">
        <v>10</v>
      </c>
      <c r="AR23" s="38" t="s">
        <v>10</v>
      </c>
      <c r="AS23" s="8"/>
      <c r="AT23" s="8"/>
      <c r="AU23" s="8"/>
      <c r="AV23" s="37">
        <f t="shared" si="4"/>
        <v>32</v>
      </c>
      <c r="AW23" s="37">
        <f t="shared" si="5"/>
        <v>5</v>
      </c>
      <c r="AX23" s="37">
        <f t="shared" ref="AX23:BB23" si="24">COUNTIF(E23:AR23,AX$1)</f>
        <v>26</v>
      </c>
      <c r="AY23" s="37">
        <f t="shared" si="24"/>
        <v>0</v>
      </c>
      <c r="AZ23" s="37">
        <f t="shared" si="24"/>
        <v>0</v>
      </c>
      <c r="BA23" s="37">
        <f t="shared" si="24"/>
        <v>0</v>
      </c>
      <c r="BB23" s="37">
        <f t="shared" si="24"/>
        <v>6</v>
      </c>
    </row>
    <row r="24">
      <c r="A24" s="27">
        <v>21.0</v>
      </c>
      <c r="B24" s="25" t="s">
        <v>190</v>
      </c>
      <c r="C24" s="26" t="s">
        <v>31</v>
      </c>
      <c r="D24" s="26" t="s">
        <v>194</v>
      </c>
      <c r="E24" s="75" t="s">
        <v>346</v>
      </c>
      <c r="F24" s="27" t="s">
        <v>14</v>
      </c>
      <c r="G24" s="26" t="s">
        <v>325</v>
      </c>
      <c r="H24" s="40" t="s">
        <v>6</v>
      </c>
      <c r="I24" s="40" t="s">
        <v>6</v>
      </c>
      <c r="J24" s="40" t="s">
        <v>6</v>
      </c>
      <c r="K24" s="29">
        <v>0.0</v>
      </c>
      <c r="L24" s="40" t="s">
        <v>6</v>
      </c>
      <c r="M24" s="40" t="s">
        <v>6</v>
      </c>
      <c r="N24" s="40" t="s">
        <v>6</v>
      </c>
      <c r="O24" s="40" t="s">
        <v>6</v>
      </c>
      <c r="P24" s="40" t="s">
        <v>6</v>
      </c>
      <c r="Q24" s="29">
        <v>0.0</v>
      </c>
      <c r="R24" s="40" t="s">
        <v>6</v>
      </c>
      <c r="S24" s="40" t="s">
        <v>6</v>
      </c>
      <c r="T24" s="40" t="s">
        <v>6</v>
      </c>
      <c r="U24" s="40" t="s">
        <v>6</v>
      </c>
      <c r="V24" s="40" t="s">
        <v>6</v>
      </c>
      <c r="W24" s="40" t="s">
        <v>6</v>
      </c>
      <c r="X24" s="40" t="s">
        <v>6</v>
      </c>
      <c r="Y24" s="29">
        <v>0.0</v>
      </c>
      <c r="Z24" s="40" t="s">
        <v>6</v>
      </c>
      <c r="AA24" s="40" t="s">
        <v>6</v>
      </c>
      <c r="AB24" s="40" t="s">
        <v>6</v>
      </c>
      <c r="AC24" s="40" t="s">
        <v>6</v>
      </c>
      <c r="AD24" s="40" t="s">
        <v>6</v>
      </c>
      <c r="AE24" s="29">
        <v>0.0</v>
      </c>
      <c r="AF24" s="40" t="s">
        <v>6</v>
      </c>
      <c r="AG24" s="40" t="s">
        <v>6</v>
      </c>
      <c r="AH24" s="40" t="s">
        <v>6</v>
      </c>
      <c r="AI24" s="40" t="s">
        <v>6</v>
      </c>
      <c r="AJ24" s="40" t="s">
        <v>6</v>
      </c>
      <c r="AK24" s="40" t="s">
        <v>6</v>
      </c>
      <c r="AL24" s="29">
        <v>0.0</v>
      </c>
      <c r="AM24" s="38" t="s">
        <v>10</v>
      </c>
      <c r="AN24" s="38" t="s">
        <v>10</v>
      </c>
      <c r="AO24" s="38" t="s">
        <v>10</v>
      </c>
      <c r="AP24" s="38" t="s">
        <v>10</v>
      </c>
      <c r="AQ24" s="38" t="s">
        <v>10</v>
      </c>
      <c r="AR24" s="38" t="s">
        <v>10</v>
      </c>
      <c r="AS24" s="8"/>
      <c r="AT24" s="8"/>
      <c r="AU24" s="8"/>
      <c r="AV24" s="37">
        <f t="shared" si="4"/>
        <v>32</v>
      </c>
      <c r="AW24" s="37">
        <f t="shared" si="5"/>
        <v>5</v>
      </c>
      <c r="AX24" s="37">
        <f t="shared" ref="AX24:BB24" si="25">COUNTIF(E24:AR24,AX$1)</f>
        <v>26</v>
      </c>
      <c r="AY24" s="37">
        <f t="shared" si="25"/>
        <v>0</v>
      </c>
      <c r="AZ24" s="37">
        <f t="shared" si="25"/>
        <v>0</v>
      </c>
      <c r="BA24" s="37">
        <f t="shared" si="25"/>
        <v>0</v>
      </c>
      <c r="BB24" s="37">
        <f t="shared" si="25"/>
        <v>6</v>
      </c>
    </row>
    <row r="25">
      <c r="A25" s="27">
        <v>22.0</v>
      </c>
      <c r="B25" s="25" t="s">
        <v>190</v>
      </c>
      <c r="C25" s="26" t="s">
        <v>35</v>
      </c>
      <c r="D25" s="26" t="s">
        <v>218</v>
      </c>
      <c r="E25" s="75" t="s">
        <v>347</v>
      </c>
      <c r="F25" s="27" t="s">
        <v>14</v>
      </c>
      <c r="G25" s="26" t="s">
        <v>325</v>
      </c>
      <c r="H25" s="40" t="s">
        <v>6</v>
      </c>
      <c r="I25" s="40" t="s">
        <v>6</v>
      </c>
      <c r="J25" s="40" t="s">
        <v>6</v>
      </c>
      <c r="K25" s="29">
        <v>0.0</v>
      </c>
      <c r="L25" s="40" t="s">
        <v>6</v>
      </c>
      <c r="M25" s="40" t="s">
        <v>6</v>
      </c>
      <c r="N25" s="40" t="s">
        <v>6</v>
      </c>
      <c r="O25" s="40" t="s">
        <v>6</v>
      </c>
      <c r="P25" s="40" t="s">
        <v>6</v>
      </c>
      <c r="Q25" s="40" t="s">
        <v>6</v>
      </c>
      <c r="R25" s="29">
        <v>0.0</v>
      </c>
      <c r="S25" s="40" t="s">
        <v>6</v>
      </c>
      <c r="T25" s="40" t="s">
        <v>6</v>
      </c>
      <c r="U25" s="40" t="s">
        <v>6</v>
      </c>
      <c r="V25" s="40" t="s">
        <v>6</v>
      </c>
      <c r="W25" s="40" t="s">
        <v>6</v>
      </c>
      <c r="X25" s="40" t="s">
        <v>6</v>
      </c>
      <c r="Y25" s="29">
        <v>0.0</v>
      </c>
      <c r="Z25" s="40" t="s">
        <v>6</v>
      </c>
      <c r="AA25" s="40" t="s">
        <v>6</v>
      </c>
      <c r="AB25" s="40" t="s">
        <v>6</v>
      </c>
      <c r="AC25" s="40" t="s">
        <v>6</v>
      </c>
      <c r="AD25" s="40" t="s">
        <v>6</v>
      </c>
      <c r="AE25" s="29">
        <v>0.0</v>
      </c>
      <c r="AF25" s="40" t="s">
        <v>6</v>
      </c>
      <c r="AG25" s="40" t="s">
        <v>6</v>
      </c>
      <c r="AH25" s="40" t="s">
        <v>6</v>
      </c>
      <c r="AI25" s="40" t="s">
        <v>6</v>
      </c>
      <c r="AJ25" s="40" t="s">
        <v>6</v>
      </c>
      <c r="AK25" s="40" t="s">
        <v>6</v>
      </c>
      <c r="AL25" s="29">
        <v>0.0</v>
      </c>
      <c r="AM25" s="38" t="s">
        <v>10</v>
      </c>
      <c r="AN25" s="38" t="s">
        <v>10</v>
      </c>
      <c r="AO25" s="38" t="s">
        <v>10</v>
      </c>
      <c r="AP25" s="38" t="s">
        <v>10</v>
      </c>
      <c r="AQ25" s="38" t="s">
        <v>10</v>
      </c>
      <c r="AR25" s="38" t="s">
        <v>10</v>
      </c>
      <c r="AS25" s="8"/>
      <c r="AT25" s="8"/>
      <c r="AU25" s="8"/>
      <c r="AV25" s="37">
        <f t="shared" si="4"/>
        <v>32</v>
      </c>
      <c r="AW25" s="37">
        <f t="shared" si="5"/>
        <v>5</v>
      </c>
      <c r="AX25" s="37">
        <f t="shared" ref="AX25:BB25" si="26">COUNTIF(E25:AR25,AX$1)</f>
        <v>26</v>
      </c>
      <c r="AY25" s="37">
        <f t="shared" si="26"/>
        <v>0</v>
      </c>
      <c r="AZ25" s="37">
        <f t="shared" si="26"/>
        <v>0</v>
      </c>
      <c r="BA25" s="37">
        <f t="shared" si="26"/>
        <v>0</v>
      </c>
      <c r="BB25" s="37">
        <f t="shared" si="26"/>
        <v>6</v>
      </c>
    </row>
    <row r="26">
      <c r="A26" s="27">
        <v>23.0</v>
      </c>
      <c r="B26" s="25" t="s">
        <v>195</v>
      </c>
      <c r="C26" s="26" t="s">
        <v>69</v>
      </c>
      <c r="D26" s="26" t="s">
        <v>196</v>
      </c>
      <c r="E26" s="75" t="s">
        <v>348</v>
      </c>
      <c r="F26" s="27" t="s">
        <v>14</v>
      </c>
      <c r="G26" s="26" t="s">
        <v>325</v>
      </c>
      <c r="H26" s="40" t="s">
        <v>6</v>
      </c>
      <c r="I26" s="40" t="s">
        <v>6</v>
      </c>
      <c r="J26" s="40" t="s">
        <v>6</v>
      </c>
      <c r="K26" s="29">
        <v>0.0</v>
      </c>
      <c r="L26" s="40" t="s">
        <v>6</v>
      </c>
      <c r="M26" s="40" t="s">
        <v>6</v>
      </c>
      <c r="N26" s="40" t="s">
        <v>6</v>
      </c>
      <c r="O26" s="40" t="s">
        <v>6</v>
      </c>
      <c r="P26" s="40" t="s">
        <v>6</v>
      </c>
      <c r="Q26" s="40" t="s">
        <v>6</v>
      </c>
      <c r="R26" s="29">
        <v>0.0</v>
      </c>
      <c r="S26" s="38" t="s">
        <v>10</v>
      </c>
      <c r="T26" s="38" t="s">
        <v>10</v>
      </c>
      <c r="U26" s="38" t="s">
        <v>10</v>
      </c>
      <c r="V26" s="38" t="s">
        <v>10</v>
      </c>
      <c r="W26" s="38" t="s">
        <v>10</v>
      </c>
      <c r="X26" s="38" t="s">
        <v>10</v>
      </c>
      <c r="Y26" s="29">
        <v>0.0</v>
      </c>
      <c r="Z26" s="38" t="s">
        <v>10</v>
      </c>
      <c r="AA26" s="38" t="s">
        <v>10</v>
      </c>
      <c r="AB26" s="38" t="s">
        <v>10</v>
      </c>
      <c r="AC26" s="38" t="s">
        <v>10</v>
      </c>
      <c r="AD26" s="38" t="s">
        <v>10</v>
      </c>
      <c r="AE26" s="29">
        <v>0.0</v>
      </c>
      <c r="AF26" s="38" t="s">
        <v>10</v>
      </c>
      <c r="AG26" s="38" t="s">
        <v>10</v>
      </c>
      <c r="AH26" s="38" t="s">
        <v>10</v>
      </c>
      <c r="AI26" s="38" t="s">
        <v>10</v>
      </c>
      <c r="AJ26" s="38" t="s">
        <v>10</v>
      </c>
      <c r="AK26" s="38" t="s">
        <v>10</v>
      </c>
      <c r="AL26" s="38" t="s">
        <v>10</v>
      </c>
      <c r="AM26" s="29">
        <v>0.0</v>
      </c>
      <c r="AN26" s="34" t="s">
        <v>9</v>
      </c>
      <c r="AO26" s="34" t="s">
        <v>9</v>
      </c>
      <c r="AP26" s="34" t="s">
        <v>9</v>
      </c>
      <c r="AQ26" s="34" t="s">
        <v>9</v>
      </c>
      <c r="AR26" s="34" t="s">
        <v>9</v>
      </c>
      <c r="AS26" s="8"/>
      <c r="AT26" s="8"/>
      <c r="AU26" s="8"/>
      <c r="AV26" s="37">
        <f t="shared" si="4"/>
        <v>32</v>
      </c>
      <c r="AW26" s="37">
        <f t="shared" si="5"/>
        <v>5</v>
      </c>
      <c r="AX26" s="37">
        <f t="shared" ref="AX26:BB26" si="27">COUNTIF(E26:AR26,AX$1)</f>
        <v>9</v>
      </c>
      <c r="AY26" s="37">
        <f t="shared" si="27"/>
        <v>0</v>
      </c>
      <c r="AZ26" s="37">
        <f t="shared" si="27"/>
        <v>0</v>
      </c>
      <c r="BA26" s="37">
        <f t="shared" si="27"/>
        <v>5</v>
      </c>
      <c r="BB26" s="37">
        <f t="shared" si="27"/>
        <v>18</v>
      </c>
    </row>
    <row r="27">
      <c r="A27" s="27">
        <v>24.0</v>
      </c>
      <c r="B27" s="25" t="s">
        <v>195</v>
      </c>
      <c r="C27" s="26" t="s">
        <v>70</v>
      </c>
      <c r="D27" s="26" t="s">
        <v>197</v>
      </c>
      <c r="E27" s="75" t="s">
        <v>349</v>
      </c>
      <c r="F27" s="27" t="s">
        <v>14</v>
      </c>
      <c r="G27" s="26" t="s">
        <v>325</v>
      </c>
      <c r="H27" s="40" t="s">
        <v>6</v>
      </c>
      <c r="I27" s="40" t="s">
        <v>6</v>
      </c>
      <c r="J27" s="29">
        <v>0.0</v>
      </c>
      <c r="K27" s="40" t="s">
        <v>6</v>
      </c>
      <c r="L27" s="40" t="s">
        <v>6</v>
      </c>
      <c r="M27" s="40" t="s">
        <v>6</v>
      </c>
      <c r="N27" s="40" t="s">
        <v>6</v>
      </c>
      <c r="O27" s="40" t="s">
        <v>6</v>
      </c>
      <c r="P27" s="40" t="s">
        <v>6</v>
      </c>
      <c r="Q27" s="29">
        <v>0.0</v>
      </c>
      <c r="R27" s="38" t="s">
        <v>10</v>
      </c>
      <c r="S27" s="38" t="s">
        <v>10</v>
      </c>
      <c r="T27" s="38" t="s">
        <v>10</v>
      </c>
      <c r="U27" s="38" t="s">
        <v>10</v>
      </c>
      <c r="V27" s="38" t="s">
        <v>10</v>
      </c>
      <c r="W27" s="38" t="s">
        <v>10</v>
      </c>
      <c r="X27" s="38" t="s">
        <v>10</v>
      </c>
      <c r="Y27" s="29">
        <v>0.0</v>
      </c>
      <c r="Z27" s="38" t="s">
        <v>10</v>
      </c>
      <c r="AA27" s="38" t="s">
        <v>10</v>
      </c>
      <c r="AB27" s="38" t="s">
        <v>10</v>
      </c>
      <c r="AC27" s="38" t="s">
        <v>10</v>
      </c>
      <c r="AD27" s="38" t="s">
        <v>10</v>
      </c>
      <c r="AE27" s="38" t="s">
        <v>10</v>
      </c>
      <c r="AF27" s="29">
        <v>0.0</v>
      </c>
      <c r="AG27" s="38" t="s">
        <v>10</v>
      </c>
      <c r="AH27" s="38" t="s">
        <v>10</v>
      </c>
      <c r="AI27" s="38" t="s">
        <v>10</v>
      </c>
      <c r="AJ27" s="38" t="s">
        <v>10</v>
      </c>
      <c r="AK27" s="38" t="s">
        <v>10</v>
      </c>
      <c r="AL27" s="38" t="s">
        <v>10</v>
      </c>
      <c r="AM27" s="29">
        <v>0.0</v>
      </c>
      <c r="AN27" s="34" t="s">
        <v>9</v>
      </c>
      <c r="AO27" s="34" t="s">
        <v>9</v>
      </c>
      <c r="AP27" s="34" t="s">
        <v>9</v>
      </c>
      <c r="AQ27" s="34" t="s">
        <v>9</v>
      </c>
      <c r="AR27" s="34" t="s">
        <v>9</v>
      </c>
      <c r="AS27" s="8"/>
      <c r="AT27" s="8"/>
      <c r="AU27" s="8"/>
      <c r="AV27" s="37">
        <f t="shared" si="4"/>
        <v>32</v>
      </c>
      <c r="AW27" s="37">
        <f t="shared" si="5"/>
        <v>5</v>
      </c>
      <c r="AX27" s="37">
        <f t="shared" ref="AX27:BB27" si="28">COUNTIF(E27:AR27,AX$1)</f>
        <v>8</v>
      </c>
      <c r="AY27" s="37">
        <f t="shared" si="28"/>
        <v>0</v>
      </c>
      <c r="AZ27" s="37">
        <f t="shared" si="28"/>
        <v>0</v>
      </c>
      <c r="BA27" s="37">
        <f t="shared" si="28"/>
        <v>5</v>
      </c>
      <c r="BB27" s="37">
        <f t="shared" si="28"/>
        <v>19</v>
      </c>
    </row>
    <row r="28">
      <c r="A28" s="27">
        <v>25.0</v>
      </c>
      <c r="B28" s="25" t="s">
        <v>195</v>
      </c>
      <c r="C28" s="26" t="s">
        <v>13</v>
      </c>
      <c r="D28" s="26" t="s">
        <v>201</v>
      </c>
      <c r="E28" s="75" t="s">
        <v>350</v>
      </c>
      <c r="F28" s="27" t="s">
        <v>14</v>
      </c>
      <c r="G28" s="26" t="s">
        <v>325</v>
      </c>
      <c r="H28" s="40" t="s">
        <v>6</v>
      </c>
      <c r="I28" s="40" t="s">
        <v>6</v>
      </c>
      <c r="J28" s="29">
        <v>0.0</v>
      </c>
      <c r="K28" s="40" t="s">
        <v>6</v>
      </c>
      <c r="L28" s="40" t="s">
        <v>6</v>
      </c>
      <c r="M28" s="40" t="s">
        <v>6</v>
      </c>
      <c r="N28" s="40" t="s">
        <v>6</v>
      </c>
      <c r="O28" s="40" t="s">
        <v>6</v>
      </c>
      <c r="P28" s="40" t="s">
        <v>6</v>
      </c>
      <c r="Q28" s="40" t="s">
        <v>6</v>
      </c>
      <c r="R28" s="29">
        <v>0.0</v>
      </c>
      <c r="S28" s="38" t="s">
        <v>10</v>
      </c>
      <c r="T28" s="38" t="s">
        <v>10</v>
      </c>
      <c r="U28" s="38" t="s">
        <v>10</v>
      </c>
      <c r="V28" s="38" t="s">
        <v>10</v>
      </c>
      <c r="W28" s="38" t="s">
        <v>10</v>
      </c>
      <c r="X28" s="38" t="s">
        <v>10</v>
      </c>
      <c r="Y28" s="29">
        <v>0.0</v>
      </c>
      <c r="Z28" s="38" t="s">
        <v>10</v>
      </c>
      <c r="AA28" s="38" t="s">
        <v>10</v>
      </c>
      <c r="AB28" s="38" t="s">
        <v>10</v>
      </c>
      <c r="AC28" s="38" t="s">
        <v>10</v>
      </c>
      <c r="AD28" s="38" t="s">
        <v>10</v>
      </c>
      <c r="AE28" s="29">
        <v>0.0</v>
      </c>
      <c r="AF28" s="38" t="s">
        <v>10</v>
      </c>
      <c r="AG28" s="38" t="s">
        <v>10</v>
      </c>
      <c r="AH28" s="38" t="s">
        <v>10</v>
      </c>
      <c r="AI28" s="38" t="s">
        <v>10</v>
      </c>
      <c r="AJ28" s="38" t="s">
        <v>10</v>
      </c>
      <c r="AK28" s="38" t="s">
        <v>10</v>
      </c>
      <c r="AL28" s="38" t="s">
        <v>10</v>
      </c>
      <c r="AM28" s="29">
        <v>0.0</v>
      </c>
      <c r="AN28" s="34" t="s">
        <v>9</v>
      </c>
      <c r="AO28" s="34" t="s">
        <v>9</v>
      </c>
      <c r="AP28" s="34" t="s">
        <v>9</v>
      </c>
      <c r="AQ28" s="34" t="s">
        <v>9</v>
      </c>
      <c r="AR28" s="34" t="s">
        <v>9</v>
      </c>
      <c r="AS28" s="8"/>
      <c r="AT28" s="8"/>
      <c r="AU28" s="8"/>
      <c r="AV28" s="37">
        <f t="shared" si="4"/>
        <v>32</v>
      </c>
      <c r="AW28" s="37">
        <f t="shared" si="5"/>
        <v>5</v>
      </c>
      <c r="AX28" s="37">
        <f t="shared" ref="AX28:BB28" si="29">COUNTIF(E28:AR28,AX$1)</f>
        <v>9</v>
      </c>
      <c r="AY28" s="37">
        <f t="shared" si="29"/>
        <v>0</v>
      </c>
      <c r="AZ28" s="37">
        <f t="shared" si="29"/>
        <v>0</v>
      </c>
      <c r="BA28" s="37">
        <f t="shared" si="29"/>
        <v>5</v>
      </c>
      <c r="BB28" s="37">
        <f t="shared" si="29"/>
        <v>18</v>
      </c>
    </row>
    <row r="29">
      <c r="A29" s="27">
        <v>26.0</v>
      </c>
      <c r="B29" s="25" t="s">
        <v>195</v>
      </c>
      <c r="C29" s="26" t="s">
        <v>16</v>
      </c>
      <c r="D29" s="26" t="s">
        <v>202</v>
      </c>
      <c r="E29" s="75" t="s">
        <v>351</v>
      </c>
      <c r="F29" s="27" t="s">
        <v>14</v>
      </c>
      <c r="G29" s="26" t="s">
        <v>325</v>
      </c>
      <c r="H29" s="40" t="s">
        <v>6</v>
      </c>
      <c r="I29" s="40" t="s">
        <v>6</v>
      </c>
      <c r="J29" s="29">
        <v>0.0</v>
      </c>
      <c r="K29" s="40" t="s">
        <v>6</v>
      </c>
      <c r="L29" s="40" t="s">
        <v>6</v>
      </c>
      <c r="M29" s="40" t="s">
        <v>6</v>
      </c>
      <c r="N29" s="40" t="s">
        <v>6</v>
      </c>
      <c r="O29" s="40" t="s">
        <v>6</v>
      </c>
      <c r="P29" s="40" t="s">
        <v>6</v>
      </c>
      <c r="Q29" s="40" t="s">
        <v>6</v>
      </c>
      <c r="R29" s="29">
        <v>0.0</v>
      </c>
      <c r="S29" s="38" t="s">
        <v>10</v>
      </c>
      <c r="T29" s="38" t="s">
        <v>10</v>
      </c>
      <c r="U29" s="38" t="s">
        <v>10</v>
      </c>
      <c r="V29" s="38" t="s">
        <v>10</v>
      </c>
      <c r="W29" s="38" t="s">
        <v>10</v>
      </c>
      <c r="X29" s="29">
        <v>0.0</v>
      </c>
      <c r="Y29" s="38" t="s">
        <v>10</v>
      </c>
      <c r="Z29" s="38" t="s">
        <v>10</v>
      </c>
      <c r="AA29" s="38" t="s">
        <v>10</v>
      </c>
      <c r="AB29" s="38" t="s">
        <v>10</v>
      </c>
      <c r="AC29" s="38" t="s">
        <v>10</v>
      </c>
      <c r="AD29" s="38" t="s">
        <v>10</v>
      </c>
      <c r="AE29" s="29">
        <v>0.0</v>
      </c>
      <c r="AF29" s="38" t="s">
        <v>10</v>
      </c>
      <c r="AG29" s="38" t="s">
        <v>10</v>
      </c>
      <c r="AH29" s="38" t="s">
        <v>10</v>
      </c>
      <c r="AI29" s="38" t="s">
        <v>10</v>
      </c>
      <c r="AJ29" s="38" t="s">
        <v>10</v>
      </c>
      <c r="AK29" s="38" t="s">
        <v>10</v>
      </c>
      <c r="AL29" s="29">
        <v>0.0</v>
      </c>
      <c r="AM29" s="34" t="s">
        <v>9</v>
      </c>
      <c r="AN29" s="34" t="s">
        <v>9</v>
      </c>
      <c r="AO29" s="34" t="s">
        <v>9</v>
      </c>
      <c r="AP29" s="34" t="s">
        <v>9</v>
      </c>
      <c r="AQ29" s="34" t="s">
        <v>9</v>
      </c>
      <c r="AR29" s="34" t="s">
        <v>9</v>
      </c>
      <c r="AS29" s="8"/>
      <c r="AT29" s="8"/>
      <c r="AU29" s="8"/>
      <c r="AV29" s="37">
        <f t="shared" si="4"/>
        <v>32</v>
      </c>
      <c r="AW29" s="37">
        <f t="shared" si="5"/>
        <v>5</v>
      </c>
      <c r="AX29" s="37">
        <f t="shared" ref="AX29:BB29" si="30">COUNTIF(E29:AR29,AX$1)</f>
        <v>9</v>
      </c>
      <c r="AY29" s="37">
        <f t="shared" si="30"/>
        <v>0</v>
      </c>
      <c r="AZ29" s="37">
        <f t="shared" si="30"/>
        <v>0</v>
      </c>
      <c r="BA29" s="37">
        <f t="shared" si="30"/>
        <v>6</v>
      </c>
      <c r="BB29" s="37">
        <f t="shared" si="30"/>
        <v>17</v>
      </c>
    </row>
    <row r="30">
      <c r="A30" s="27">
        <v>27.0</v>
      </c>
      <c r="B30" s="25" t="s">
        <v>195</v>
      </c>
      <c r="C30" s="26" t="s">
        <v>71</v>
      </c>
      <c r="D30" s="26" t="s">
        <v>198</v>
      </c>
      <c r="E30" s="75" t="s">
        <v>352</v>
      </c>
      <c r="F30" s="27" t="s">
        <v>186</v>
      </c>
      <c r="G30" s="26" t="s">
        <v>335</v>
      </c>
      <c r="H30" s="40" t="s">
        <v>6</v>
      </c>
      <c r="I30" s="40" t="s">
        <v>6</v>
      </c>
      <c r="J30" s="29">
        <v>0.0</v>
      </c>
      <c r="K30" s="40" t="s">
        <v>6</v>
      </c>
      <c r="L30" s="40" t="s">
        <v>6</v>
      </c>
      <c r="M30" s="40" t="s">
        <v>6</v>
      </c>
      <c r="N30" s="40" t="s">
        <v>6</v>
      </c>
      <c r="O30" s="40" t="s">
        <v>6</v>
      </c>
      <c r="P30" s="40" t="s">
        <v>6</v>
      </c>
      <c r="Q30" s="29">
        <v>0.0</v>
      </c>
      <c r="R30" s="38" t="s">
        <v>10</v>
      </c>
      <c r="S30" s="38" t="s">
        <v>10</v>
      </c>
      <c r="T30" s="38" t="s">
        <v>10</v>
      </c>
      <c r="U30" s="38" t="s">
        <v>10</v>
      </c>
      <c r="V30" s="38" t="s">
        <v>10</v>
      </c>
      <c r="W30" s="38" t="s">
        <v>10</v>
      </c>
      <c r="X30" s="38" t="s">
        <v>10</v>
      </c>
      <c r="Y30" s="29">
        <v>0.0</v>
      </c>
      <c r="Z30" s="38" t="s">
        <v>10</v>
      </c>
      <c r="AA30" s="38" t="s">
        <v>10</v>
      </c>
      <c r="AB30" s="38" t="s">
        <v>10</v>
      </c>
      <c r="AC30" s="38" t="s">
        <v>10</v>
      </c>
      <c r="AD30" s="38" t="s">
        <v>10</v>
      </c>
      <c r="AE30" s="29">
        <v>0.0</v>
      </c>
      <c r="AF30" s="38" t="s">
        <v>10</v>
      </c>
      <c r="AG30" s="38" t="s">
        <v>10</v>
      </c>
      <c r="AH30" s="38" t="s">
        <v>10</v>
      </c>
      <c r="AI30" s="38" t="s">
        <v>10</v>
      </c>
      <c r="AJ30" s="38" t="s">
        <v>10</v>
      </c>
      <c r="AK30" s="38" t="s">
        <v>10</v>
      </c>
      <c r="AL30" s="29">
        <v>0.0</v>
      </c>
      <c r="AM30" s="34" t="s">
        <v>9</v>
      </c>
      <c r="AN30" s="34" t="s">
        <v>9</v>
      </c>
      <c r="AO30" s="34" t="s">
        <v>9</v>
      </c>
      <c r="AP30" s="34" t="s">
        <v>9</v>
      </c>
      <c r="AQ30" s="34" t="s">
        <v>9</v>
      </c>
      <c r="AR30" s="34" t="s">
        <v>9</v>
      </c>
      <c r="AS30" s="8"/>
      <c r="AT30" s="8"/>
      <c r="AU30" s="8"/>
      <c r="AV30" s="37">
        <f t="shared" si="4"/>
        <v>32</v>
      </c>
      <c r="AW30" s="37">
        <f t="shared" si="5"/>
        <v>5</v>
      </c>
      <c r="AX30" s="37">
        <f t="shared" ref="AX30:BB30" si="31">COUNTIF(E30:AR30,AX$1)</f>
        <v>8</v>
      </c>
      <c r="AY30" s="37">
        <f t="shared" si="31"/>
        <v>0</v>
      </c>
      <c r="AZ30" s="37">
        <f t="shared" si="31"/>
        <v>0</v>
      </c>
      <c r="BA30" s="37">
        <f t="shared" si="31"/>
        <v>6</v>
      </c>
      <c r="BB30" s="37">
        <f t="shared" si="31"/>
        <v>18</v>
      </c>
    </row>
    <row r="31">
      <c r="A31" s="27">
        <v>28.0</v>
      </c>
      <c r="B31" s="25" t="s">
        <v>195</v>
      </c>
      <c r="C31" s="26" t="s">
        <v>38</v>
      </c>
      <c r="D31" s="26" t="s">
        <v>221</v>
      </c>
      <c r="E31" s="75" t="s">
        <v>353</v>
      </c>
      <c r="F31" s="27" t="s">
        <v>186</v>
      </c>
      <c r="G31" s="26" t="s">
        <v>335</v>
      </c>
      <c r="H31" s="40" t="s">
        <v>6</v>
      </c>
      <c r="I31" s="40" t="s">
        <v>6</v>
      </c>
      <c r="J31" s="40" t="s">
        <v>6</v>
      </c>
      <c r="K31" s="40" t="s">
        <v>6</v>
      </c>
      <c r="L31" s="29">
        <v>0.0</v>
      </c>
      <c r="M31" s="40" t="s">
        <v>6</v>
      </c>
      <c r="N31" s="40" t="s">
        <v>6</v>
      </c>
      <c r="O31" s="40" t="s">
        <v>6</v>
      </c>
      <c r="P31" s="40" t="s">
        <v>6</v>
      </c>
      <c r="Q31" s="40" t="s">
        <v>6</v>
      </c>
      <c r="R31" s="29">
        <v>0.0</v>
      </c>
      <c r="S31" s="38" t="s">
        <v>10</v>
      </c>
      <c r="T31" s="38" t="s">
        <v>10</v>
      </c>
      <c r="U31" s="38" t="s">
        <v>10</v>
      </c>
      <c r="V31" s="38" t="s">
        <v>10</v>
      </c>
      <c r="W31" s="38" t="s">
        <v>10</v>
      </c>
      <c r="X31" s="29">
        <v>0.0</v>
      </c>
      <c r="Y31" s="38" t="s">
        <v>10</v>
      </c>
      <c r="Z31" s="38" t="s">
        <v>10</v>
      </c>
      <c r="AA31" s="38" t="s">
        <v>10</v>
      </c>
      <c r="AB31" s="38" t="s">
        <v>10</v>
      </c>
      <c r="AC31" s="38" t="s">
        <v>10</v>
      </c>
      <c r="AD31" s="38" t="s">
        <v>10</v>
      </c>
      <c r="AE31" s="38" t="s">
        <v>10</v>
      </c>
      <c r="AF31" s="29">
        <v>0.0</v>
      </c>
      <c r="AG31" s="38" t="s">
        <v>10</v>
      </c>
      <c r="AH31" s="38" t="s">
        <v>10</v>
      </c>
      <c r="AI31" s="38" t="s">
        <v>10</v>
      </c>
      <c r="AJ31" s="38" t="s">
        <v>10</v>
      </c>
      <c r="AK31" s="38" t="s">
        <v>10</v>
      </c>
      <c r="AL31" s="29">
        <v>0.0</v>
      </c>
      <c r="AM31" s="34" t="s">
        <v>9</v>
      </c>
      <c r="AN31" s="34" t="s">
        <v>9</v>
      </c>
      <c r="AO31" s="34" t="s">
        <v>9</v>
      </c>
      <c r="AP31" s="34" t="s">
        <v>9</v>
      </c>
      <c r="AQ31" s="34" t="s">
        <v>9</v>
      </c>
      <c r="AR31" s="34" t="s">
        <v>9</v>
      </c>
      <c r="AS31" s="8"/>
      <c r="AT31" s="8"/>
      <c r="AU31" s="8"/>
      <c r="AV31" s="37">
        <f t="shared" si="4"/>
        <v>32</v>
      </c>
      <c r="AW31" s="37">
        <f t="shared" si="5"/>
        <v>5</v>
      </c>
      <c r="AX31" s="37">
        <f t="shared" ref="AX31:BB31" si="32">COUNTIF(E31:AR31,AX$1)</f>
        <v>9</v>
      </c>
      <c r="AY31" s="37">
        <f t="shared" si="32"/>
        <v>0</v>
      </c>
      <c r="AZ31" s="37">
        <f t="shared" si="32"/>
        <v>0</v>
      </c>
      <c r="BA31" s="37">
        <f t="shared" si="32"/>
        <v>6</v>
      </c>
      <c r="BB31" s="37">
        <f t="shared" si="32"/>
        <v>17</v>
      </c>
    </row>
    <row r="32">
      <c r="A32" s="27">
        <v>29.0</v>
      </c>
      <c r="B32" s="124" t="s">
        <v>200</v>
      </c>
      <c r="C32" s="26" t="s">
        <v>17</v>
      </c>
      <c r="D32" s="26" t="s">
        <v>203</v>
      </c>
      <c r="E32" s="75" t="s">
        <v>354</v>
      </c>
      <c r="F32" s="27" t="s">
        <v>14</v>
      </c>
      <c r="G32" s="26" t="s">
        <v>325</v>
      </c>
      <c r="H32" s="40" t="s">
        <v>6</v>
      </c>
      <c r="I32" s="40" t="s">
        <v>6</v>
      </c>
      <c r="J32" s="40" t="s">
        <v>6</v>
      </c>
      <c r="K32" s="40" t="s">
        <v>6</v>
      </c>
      <c r="L32" s="29">
        <v>0.0</v>
      </c>
      <c r="M32" s="40" t="s">
        <v>6</v>
      </c>
      <c r="N32" s="40" t="s">
        <v>6</v>
      </c>
      <c r="O32" s="40" t="s">
        <v>6</v>
      </c>
      <c r="P32" s="40" t="s">
        <v>6</v>
      </c>
      <c r="Q32" s="40" t="s">
        <v>6</v>
      </c>
      <c r="R32" s="29">
        <v>0.0</v>
      </c>
      <c r="S32" s="40" t="s">
        <v>6</v>
      </c>
      <c r="T32" s="40" t="s">
        <v>6</v>
      </c>
      <c r="U32" s="40" t="s">
        <v>6</v>
      </c>
      <c r="V32" s="40" t="s">
        <v>6</v>
      </c>
      <c r="W32" s="40" t="s">
        <v>6</v>
      </c>
      <c r="X32" s="29">
        <v>0.0</v>
      </c>
      <c r="Y32" s="40" t="s">
        <v>6</v>
      </c>
      <c r="Z32" s="40" t="s">
        <v>6</v>
      </c>
      <c r="AA32" s="40" t="s">
        <v>6</v>
      </c>
      <c r="AB32" s="40" t="s">
        <v>6</v>
      </c>
      <c r="AC32" s="40" t="s">
        <v>6</v>
      </c>
      <c r="AD32" s="40" t="s">
        <v>6</v>
      </c>
      <c r="AE32" s="40" t="s">
        <v>6</v>
      </c>
      <c r="AF32" s="29">
        <v>0.0</v>
      </c>
      <c r="AG32" s="40" t="s">
        <v>6</v>
      </c>
      <c r="AH32" s="40" t="s">
        <v>6</v>
      </c>
      <c r="AI32" s="40" t="s">
        <v>6</v>
      </c>
      <c r="AJ32" s="40" t="s">
        <v>6</v>
      </c>
      <c r="AK32" s="40" t="s">
        <v>6</v>
      </c>
      <c r="AL32" s="40" t="s">
        <v>6</v>
      </c>
      <c r="AM32" s="29">
        <v>0.0</v>
      </c>
      <c r="AN32" s="40" t="s">
        <v>6</v>
      </c>
      <c r="AO32" s="40" t="s">
        <v>6</v>
      </c>
      <c r="AP32" s="40" t="s">
        <v>6</v>
      </c>
      <c r="AQ32" s="40" t="s">
        <v>6</v>
      </c>
      <c r="AR32" s="40" t="s">
        <v>6</v>
      </c>
      <c r="AS32" s="8"/>
      <c r="AT32" s="8"/>
      <c r="AU32" s="8"/>
      <c r="AV32" s="37">
        <f t="shared" si="4"/>
        <v>32</v>
      </c>
      <c r="AW32" s="37">
        <f t="shared" si="5"/>
        <v>5</v>
      </c>
      <c r="AX32" s="37">
        <f t="shared" ref="AX32:BB32" si="33">COUNTIF(E32:AR32,AX$1)</f>
        <v>32</v>
      </c>
      <c r="AY32" s="37">
        <f t="shared" si="33"/>
        <v>0</v>
      </c>
      <c r="AZ32" s="37">
        <f t="shared" si="33"/>
        <v>0</v>
      </c>
      <c r="BA32" s="37">
        <f t="shared" si="33"/>
        <v>0</v>
      </c>
      <c r="BB32" s="37">
        <f t="shared" si="33"/>
        <v>0</v>
      </c>
    </row>
    <row r="33">
      <c r="A33" s="27">
        <v>30.0</v>
      </c>
      <c r="B33" s="124" t="s">
        <v>200</v>
      </c>
      <c r="C33" s="26" t="s">
        <v>19</v>
      </c>
      <c r="D33" s="26" t="s">
        <v>204</v>
      </c>
      <c r="E33" s="75" t="s">
        <v>355</v>
      </c>
      <c r="F33" s="27" t="s">
        <v>14</v>
      </c>
      <c r="G33" s="26" t="s">
        <v>325</v>
      </c>
      <c r="H33" s="40" t="s">
        <v>6</v>
      </c>
      <c r="I33" s="40" t="s">
        <v>6</v>
      </c>
      <c r="J33" s="40" t="s">
        <v>6</v>
      </c>
      <c r="K33" s="40" t="s">
        <v>6</v>
      </c>
      <c r="L33" s="29">
        <v>0.0</v>
      </c>
      <c r="M33" s="40" t="s">
        <v>6</v>
      </c>
      <c r="N33" s="40" t="s">
        <v>6</v>
      </c>
      <c r="O33" s="40" t="s">
        <v>6</v>
      </c>
      <c r="P33" s="40" t="s">
        <v>6</v>
      </c>
      <c r="Q33" s="40" t="s">
        <v>6</v>
      </c>
      <c r="R33" s="29">
        <v>0.0</v>
      </c>
      <c r="S33" s="40" t="s">
        <v>6</v>
      </c>
      <c r="T33" s="40" t="s">
        <v>6</v>
      </c>
      <c r="U33" s="40" t="s">
        <v>6</v>
      </c>
      <c r="V33" s="40" t="s">
        <v>6</v>
      </c>
      <c r="W33" s="40" t="s">
        <v>6</v>
      </c>
      <c r="X33" s="29">
        <v>0.0</v>
      </c>
      <c r="Y33" s="40" t="s">
        <v>6</v>
      </c>
      <c r="Z33" s="40" t="s">
        <v>6</v>
      </c>
      <c r="AA33" s="40" t="s">
        <v>6</v>
      </c>
      <c r="AB33" s="40" t="s">
        <v>6</v>
      </c>
      <c r="AC33" s="40" t="s">
        <v>6</v>
      </c>
      <c r="AD33" s="40" t="s">
        <v>6</v>
      </c>
      <c r="AE33" s="40" t="s">
        <v>6</v>
      </c>
      <c r="AF33" s="29">
        <v>0.0</v>
      </c>
      <c r="AG33" s="40" t="s">
        <v>6</v>
      </c>
      <c r="AH33" s="40" t="s">
        <v>6</v>
      </c>
      <c r="AI33" s="40" t="s">
        <v>6</v>
      </c>
      <c r="AJ33" s="40" t="s">
        <v>6</v>
      </c>
      <c r="AK33" s="40" t="s">
        <v>6</v>
      </c>
      <c r="AL33" s="40" t="s">
        <v>6</v>
      </c>
      <c r="AM33" s="29">
        <v>0.0</v>
      </c>
      <c r="AN33" s="40" t="s">
        <v>6</v>
      </c>
      <c r="AO33" s="40" t="s">
        <v>6</v>
      </c>
      <c r="AP33" s="40" t="s">
        <v>6</v>
      </c>
      <c r="AQ33" s="40" t="s">
        <v>6</v>
      </c>
      <c r="AR33" s="40" t="s">
        <v>6</v>
      </c>
      <c r="AS33" s="8"/>
      <c r="AT33" s="8"/>
      <c r="AU33" s="8"/>
      <c r="AV33" s="37">
        <f t="shared" si="4"/>
        <v>32</v>
      </c>
      <c r="AW33" s="37">
        <f t="shared" si="5"/>
        <v>5</v>
      </c>
      <c r="AX33" s="37">
        <f t="shared" ref="AX33:BB33" si="34">COUNTIF(E33:AR33,AX$1)</f>
        <v>32</v>
      </c>
      <c r="AY33" s="37">
        <f t="shared" si="34"/>
        <v>0</v>
      </c>
      <c r="AZ33" s="37">
        <f t="shared" si="34"/>
        <v>0</v>
      </c>
      <c r="BA33" s="37">
        <f t="shared" si="34"/>
        <v>0</v>
      </c>
      <c r="BB33" s="37">
        <f t="shared" si="34"/>
        <v>0</v>
      </c>
    </row>
    <row r="34">
      <c r="A34" s="27">
        <v>31.0</v>
      </c>
      <c r="B34" s="124" t="s">
        <v>200</v>
      </c>
      <c r="C34" s="26" t="s">
        <v>63</v>
      </c>
      <c r="D34" s="26" t="s">
        <v>232</v>
      </c>
      <c r="E34" s="75" t="s">
        <v>356</v>
      </c>
      <c r="F34" s="27" t="s">
        <v>14</v>
      </c>
      <c r="G34" s="26" t="s">
        <v>325</v>
      </c>
      <c r="H34" s="40" t="s">
        <v>6</v>
      </c>
      <c r="I34" s="40" t="s">
        <v>6</v>
      </c>
      <c r="J34" s="40" t="s">
        <v>6</v>
      </c>
      <c r="K34" s="40" t="s">
        <v>6</v>
      </c>
      <c r="L34" s="29">
        <v>0.0</v>
      </c>
      <c r="M34" s="40" t="s">
        <v>6</v>
      </c>
      <c r="N34" s="40" t="s">
        <v>6</v>
      </c>
      <c r="O34" s="40" t="s">
        <v>6</v>
      </c>
      <c r="P34" s="40" t="s">
        <v>6</v>
      </c>
      <c r="Q34" s="40" t="s">
        <v>6</v>
      </c>
      <c r="R34" s="29">
        <v>0.0</v>
      </c>
      <c r="S34" s="40" t="s">
        <v>6</v>
      </c>
      <c r="T34" s="40" t="s">
        <v>6</v>
      </c>
      <c r="U34" s="40" t="s">
        <v>6</v>
      </c>
      <c r="V34" s="40" t="s">
        <v>6</v>
      </c>
      <c r="W34" s="40" t="s">
        <v>6</v>
      </c>
      <c r="X34" s="29">
        <v>0.0</v>
      </c>
      <c r="Y34" s="40" t="s">
        <v>6</v>
      </c>
      <c r="Z34" s="40" t="s">
        <v>6</v>
      </c>
      <c r="AA34" s="40" t="s">
        <v>6</v>
      </c>
      <c r="AB34" s="40" t="s">
        <v>6</v>
      </c>
      <c r="AC34" s="40" t="s">
        <v>6</v>
      </c>
      <c r="AD34" s="40" t="s">
        <v>6</v>
      </c>
      <c r="AE34" s="40" t="s">
        <v>6</v>
      </c>
      <c r="AF34" s="29">
        <v>0.0</v>
      </c>
      <c r="AG34" s="40" t="s">
        <v>6</v>
      </c>
      <c r="AH34" s="40" t="s">
        <v>6</v>
      </c>
      <c r="AI34" s="40" t="s">
        <v>6</v>
      </c>
      <c r="AJ34" s="40" t="s">
        <v>6</v>
      </c>
      <c r="AK34" s="40" t="s">
        <v>6</v>
      </c>
      <c r="AL34" s="40" t="s">
        <v>6</v>
      </c>
      <c r="AM34" s="29">
        <v>0.0</v>
      </c>
      <c r="AN34" s="40" t="s">
        <v>6</v>
      </c>
      <c r="AO34" s="40" t="s">
        <v>6</v>
      </c>
      <c r="AP34" s="40" t="s">
        <v>6</v>
      </c>
      <c r="AQ34" s="40" t="s">
        <v>6</v>
      </c>
      <c r="AR34" s="40" t="s">
        <v>6</v>
      </c>
      <c r="AS34" s="8"/>
      <c r="AT34" s="8"/>
      <c r="AU34" s="8"/>
      <c r="AV34" s="37">
        <f t="shared" si="4"/>
        <v>32</v>
      </c>
      <c r="AW34" s="37">
        <f t="shared" si="5"/>
        <v>5</v>
      </c>
      <c r="AX34" s="37">
        <f t="shared" ref="AX34:BB34" si="35">COUNTIF(E34:AR34,AX$1)</f>
        <v>32</v>
      </c>
      <c r="AY34" s="37">
        <f t="shared" si="35"/>
        <v>0</v>
      </c>
      <c r="AZ34" s="37">
        <f t="shared" si="35"/>
        <v>0</v>
      </c>
      <c r="BA34" s="37">
        <f t="shared" si="35"/>
        <v>0</v>
      </c>
      <c r="BB34" s="37">
        <f t="shared" si="35"/>
        <v>0</v>
      </c>
    </row>
    <row r="35">
      <c r="A35" s="27">
        <v>32.0</v>
      </c>
      <c r="B35" s="124" t="s">
        <v>200</v>
      </c>
      <c r="C35" s="26" t="s">
        <v>27</v>
      </c>
      <c r="D35" s="26" t="s">
        <v>212</v>
      </c>
      <c r="E35" s="75" t="s">
        <v>357</v>
      </c>
      <c r="F35" s="27" t="s">
        <v>14</v>
      </c>
      <c r="G35" s="26" t="s">
        <v>325</v>
      </c>
      <c r="H35" s="40" t="s">
        <v>6</v>
      </c>
      <c r="I35" s="40" t="s">
        <v>6</v>
      </c>
      <c r="J35" s="40" t="s">
        <v>6</v>
      </c>
      <c r="K35" s="40" t="s">
        <v>6</v>
      </c>
      <c r="L35" s="29">
        <v>0.0</v>
      </c>
      <c r="M35" s="40" t="s">
        <v>6</v>
      </c>
      <c r="N35" s="40" t="s">
        <v>6</v>
      </c>
      <c r="O35" s="40" t="s">
        <v>6</v>
      </c>
      <c r="P35" s="40" t="s">
        <v>6</v>
      </c>
      <c r="Q35" s="29">
        <v>0.0</v>
      </c>
      <c r="R35" s="40" t="s">
        <v>6</v>
      </c>
      <c r="S35" s="40" t="s">
        <v>6</v>
      </c>
      <c r="T35" s="40" t="s">
        <v>6</v>
      </c>
      <c r="U35" s="40" t="s">
        <v>6</v>
      </c>
      <c r="V35" s="40" t="s">
        <v>6</v>
      </c>
      <c r="W35" s="40" t="s">
        <v>6</v>
      </c>
      <c r="X35" s="29">
        <v>0.0</v>
      </c>
      <c r="Y35" s="40" t="s">
        <v>6</v>
      </c>
      <c r="Z35" s="40" t="s">
        <v>6</v>
      </c>
      <c r="AA35" s="40" t="s">
        <v>6</v>
      </c>
      <c r="AB35" s="40" t="s">
        <v>6</v>
      </c>
      <c r="AC35" s="40" t="s">
        <v>6</v>
      </c>
      <c r="AD35" s="40" t="s">
        <v>6</v>
      </c>
      <c r="AE35" s="40" t="s">
        <v>6</v>
      </c>
      <c r="AF35" s="29">
        <v>0.0</v>
      </c>
      <c r="AG35" s="40" t="s">
        <v>6</v>
      </c>
      <c r="AH35" s="40" t="s">
        <v>6</v>
      </c>
      <c r="AI35" s="40" t="s">
        <v>6</v>
      </c>
      <c r="AJ35" s="40" t="s">
        <v>6</v>
      </c>
      <c r="AK35" s="40" t="s">
        <v>6</v>
      </c>
      <c r="AL35" s="40" t="s">
        <v>6</v>
      </c>
      <c r="AM35" s="29">
        <v>0.0</v>
      </c>
      <c r="AN35" s="40" t="s">
        <v>6</v>
      </c>
      <c r="AO35" s="40" t="s">
        <v>6</v>
      </c>
      <c r="AP35" s="40" t="s">
        <v>6</v>
      </c>
      <c r="AQ35" s="40" t="s">
        <v>6</v>
      </c>
      <c r="AR35" s="40" t="s">
        <v>6</v>
      </c>
      <c r="AS35" s="8"/>
      <c r="AT35" s="8"/>
      <c r="AU35" s="8"/>
      <c r="AV35" s="37">
        <f t="shared" si="4"/>
        <v>32</v>
      </c>
      <c r="AW35" s="37">
        <f t="shared" si="5"/>
        <v>5</v>
      </c>
      <c r="AX35" s="37">
        <f t="shared" ref="AX35:BB35" si="36">COUNTIF(E35:AR35,AX$1)</f>
        <v>32</v>
      </c>
      <c r="AY35" s="37">
        <f t="shared" si="36"/>
        <v>0</v>
      </c>
      <c r="AZ35" s="37">
        <f t="shared" si="36"/>
        <v>0</v>
      </c>
      <c r="BA35" s="37">
        <f t="shared" si="36"/>
        <v>0</v>
      </c>
      <c r="BB35" s="37">
        <f t="shared" si="36"/>
        <v>0</v>
      </c>
    </row>
    <row r="36">
      <c r="A36" s="27">
        <v>33.0</v>
      </c>
      <c r="B36" s="124" t="s">
        <v>200</v>
      </c>
      <c r="C36" s="26" t="s">
        <v>23</v>
      </c>
      <c r="D36" s="26" t="s">
        <v>207</v>
      </c>
      <c r="E36" s="75" t="s">
        <v>358</v>
      </c>
      <c r="F36" s="27" t="s">
        <v>14</v>
      </c>
      <c r="G36" s="26" t="s">
        <v>325</v>
      </c>
      <c r="H36" s="40" t="s">
        <v>6</v>
      </c>
      <c r="I36" s="40" t="s">
        <v>6</v>
      </c>
      <c r="J36" s="40" t="s">
        <v>6</v>
      </c>
      <c r="K36" s="29">
        <v>0.0</v>
      </c>
      <c r="L36" s="40" t="s">
        <v>6</v>
      </c>
      <c r="M36" s="40" t="s">
        <v>6</v>
      </c>
      <c r="N36" s="40" t="s">
        <v>6</v>
      </c>
      <c r="O36" s="40" t="s">
        <v>6</v>
      </c>
      <c r="P36" s="40" t="s">
        <v>6</v>
      </c>
      <c r="Q36" s="29">
        <v>0.0</v>
      </c>
      <c r="R36" s="40" t="s">
        <v>6</v>
      </c>
      <c r="S36" s="40" t="s">
        <v>6</v>
      </c>
      <c r="T36" s="40" t="s">
        <v>6</v>
      </c>
      <c r="U36" s="40" t="s">
        <v>6</v>
      </c>
      <c r="V36" s="40" t="s">
        <v>6</v>
      </c>
      <c r="W36" s="40" t="s">
        <v>6</v>
      </c>
      <c r="X36" s="29">
        <v>0.0</v>
      </c>
      <c r="Y36" s="40" t="s">
        <v>6</v>
      </c>
      <c r="Z36" s="40" t="s">
        <v>6</v>
      </c>
      <c r="AA36" s="40" t="s">
        <v>6</v>
      </c>
      <c r="AB36" s="40" t="s">
        <v>6</v>
      </c>
      <c r="AC36" s="40" t="s">
        <v>6</v>
      </c>
      <c r="AD36" s="40" t="s">
        <v>6</v>
      </c>
      <c r="AE36" s="40" t="s">
        <v>6</v>
      </c>
      <c r="AF36" s="29">
        <v>0.0</v>
      </c>
      <c r="AG36" s="40" t="s">
        <v>6</v>
      </c>
      <c r="AH36" s="40" t="s">
        <v>6</v>
      </c>
      <c r="AI36" s="40" t="s">
        <v>6</v>
      </c>
      <c r="AJ36" s="40" t="s">
        <v>6</v>
      </c>
      <c r="AK36" s="40" t="s">
        <v>6</v>
      </c>
      <c r="AL36" s="40" t="s">
        <v>6</v>
      </c>
      <c r="AM36" s="29">
        <v>0.0</v>
      </c>
      <c r="AN36" s="40" t="s">
        <v>6</v>
      </c>
      <c r="AO36" s="40" t="s">
        <v>6</v>
      </c>
      <c r="AP36" s="40" t="s">
        <v>6</v>
      </c>
      <c r="AQ36" s="40" t="s">
        <v>6</v>
      </c>
      <c r="AR36" s="40" t="s">
        <v>6</v>
      </c>
      <c r="AS36" s="8"/>
      <c r="AT36" s="8"/>
      <c r="AU36" s="8"/>
      <c r="AV36" s="37">
        <f t="shared" si="4"/>
        <v>32</v>
      </c>
      <c r="AW36" s="37">
        <f t="shared" si="5"/>
        <v>5</v>
      </c>
      <c r="AX36" s="37">
        <f t="shared" ref="AX36:BB36" si="37">COUNTIF(E36:AR36,AX$1)</f>
        <v>32</v>
      </c>
      <c r="AY36" s="37">
        <f t="shared" si="37"/>
        <v>0</v>
      </c>
      <c r="AZ36" s="37">
        <f t="shared" si="37"/>
        <v>0</v>
      </c>
      <c r="BA36" s="37">
        <f t="shared" si="37"/>
        <v>0</v>
      </c>
      <c r="BB36" s="37">
        <f t="shared" si="37"/>
        <v>0</v>
      </c>
    </row>
    <row r="37">
      <c r="A37" s="27">
        <v>34.0</v>
      </c>
      <c r="B37" s="124" t="s">
        <v>200</v>
      </c>
      <c r="C37" s="26" t="s">
        <v>29</v>
      </c>
      <c r="D37" s="26" t="s">
        <v>213</v>
      </c>
      <c r="E37" s="75" t="s">
        <v>359</v>
      </c>
      <c r="F37" s="27" t="s">
        <v>14</v>
      </c>
      <c r="G37" s="26" t="s">
        <v>325</v>
      </c>
      <c r="H37" s="40" t="s">
        <v>6</v>
      </c>
      <c r="I37" s="40" t="s">
        <v>6</v>
      </c>
      <c r="J37" s="40" t="s">
        <v>6</v>
      </c>
      <c r="K37" s="29">
        <v>0.0</v>
      </c>
      <c r="L37" s="40" t="s">
        <v>6</v>
      </c>
      <c r="M37" s="40" t="s">
        <v>6</v>
      </c>
      <c r="N37" s="40" t="s">
        <v>6</v>
      </c>
      <c r="O37" s="40" t="s">
        <v>6</v>
      </c>
      <c r="P37" s="40" t="s">
        <v>6</v>
      </c>
      <c r="Q37" s="29">
        <v>0.0</v>
      </c>
      <c r="R37" s="40" t="s">
        <v>6</v>
      </c>
      <c r="S37" s="40" t="s">
        <v>6</v>
      </c>
      <c r="T37" s="40" t="s">
        <v>6</v>
      </c>
      <c r="U37" s="40" t="s">
        <v>6</v>
      </c>
      <c r="V37" s="40" t="s">
        <v>6</v>
      </c>
      <c r="W37" s="40" t="s">
        <v>6</v>
      </c>
      <c r="X37" s="29">
        <v>0.0</v>
      </c>
      <c r="Y37" s="40" t="s">
        <v>6</v>
      </c>
      <c r="Z37" s="40" t="s">
        <v>6</v>
      </c>
      <c r="AA37" s="40" t="s">
        <v>6</v>
      </c>
      <c r="AB37" s="40" t="s">
        <v>6</v>
      </c>
      <c r="AC37" s="40" t="s">
        <v>6</v>
      </c>
      <c r="AD37" s="40" t="s">
        <v>6</v>
      </c>
      <c r="AE37" s="40" t="s">
        <v>6</v>
      </c>
      <c r="AF37" s="29">
        <v>0.0</v>
      </c>
      <c r="AG37" s="40" t="s">
        <v>6</v>
      </c>
      <c r="AH37" s="40" t="s">
        <v>6</v>
      </c>
      <c r="AI37" s="40" t="s">
        <v>6</v>
      </c>
      <c r="AJ37" s="40" t="s">
        <v>6</v>
      </c>
      <c r="AK37" s="40" t="s">
        <v>6</v>
      </c>
      <c r="AL37" s="40" t="s">
        <v>6</v>
      </c>
      <c r="AM37" s="29">
        <v>0.0</v>
      </c>
      <c r="AN37" s="40" t="s">
        <v>6</v>
      </c>
      <c r="AO37" s="40" t="s">
        <v>6</v>
      </c>
      <c r="AP37" s="40" t="s">
        <v>6</v>
      </c>
      <c r="AQ37" s="40" t="s">
        <v>6</v>
      </c>
      <c r="AR37" s="40" t="s">
        <v>6</v>
      </c>
      <c r="AS37" s="8"/>
      <c r="AT37" s="8"/>
      <c r="AU37" s="8"/>
      <c r="AV37" s="37">
        <f t="shared" si="4"/>
        <v>32</v>
      </c>
      <c r="AW37" s="37">
        <f t="shared" si="5"/>
        <v>5</v>
      </c>
      <c r="AX37" s="37">
        <f t="shared" ref="AX37:BB37" si="38">COUNTIF(E37:AR37,AX$1)</f>
        <v>32</v>
      </c>
      <c r="AY37" s="37">
        <f t="shared" si="38"/>
        <v>0</v>
      </c>
      <c r="AZ37" s="37">
        <f t="shared" si="38"/>
        <v>0</v>
      </c>
      <c r="BA37" s="37">
        <f t="shared" si="38"/>
        <v>0</v>
      </c>
      <c r="BB37" s="37">
        <f t="shared" si="38"/>
        <v>0</v>
      </c>
    </row>
    <row r="38">
      <c r="A38" s="27">
        <v>35.0</v>
      </c>
      <c r="B38" s="25" t="s">
        <v>205</v>
      </c>
      <c r="C38" s="26" t="s">
        <v>45</v>
      </c>
      <c r="D38" s="26" t="s">
        <v>226</v>
      </c>
      <c r="E38" s="75" t="s">
        <v>360</v>
      </c>
      <c r="F38" s="27" t="s">
        <v>14</v>
      </c>
      <c r="G38" s="26" t="s">
        <v>325</v>
      </c>
      <c r="H38" s="34" t="s">
        <v>9</v>
      </c>
      <c r="I38" s="34" t="s">
        <v>9</v>
      </c>
      <c r="J38" s="34" t="s">
        <v>9</v>
      </c>
      <c r="K38" s="29">
        <v>0.0</v>
      </c>
      <c r="L38" s="34" t="s">
        <v>9</v>
      </c>
      <c r="M38" s="34" t="s">
        <v>9</v>
      </c>
      <c r="N38" s="34" t="s">
        <v>9</v>
      </c>
      <c r="O38" s="34" t="s">
        <v>9</v>
      </c>
      <c r="P38" s="34" t="s">
        <v>9</v>
      </c>
      <c r="Q38" s="34" t="s">
        <v>9</v>
      </c>
      <c r="R38" s="29">
        <v>0.0</v>
      </c>
      <c r="S38" s="34" t="s">
        <v>9</v>
      </c>
      <c r="T38" s="34" t="s">
        <v>9</v>
      </c>
      <c r="U38" s="34" t="s">
        <v>9</v>
      </c>
      <c r="V38" s="34" t="s">
        <v>9</v>
      </c>
      <c r="W38" s="34" t="s">
        <v>9</v>
      </c>
      <c r="X38" s="29">
        <v>0.0</v>
      </c>
      <c r="Y38" s="34" t="s">
        <v>9</v>
      </c>
      <c r="Z38" s="34" t="s">
        <v>9</v>
      </c>
      <c r="AA38" s="34" t="s">
        <v>9</v>
      </c>
      <c r="AB38" s="34" t="s">
        <v>9</v>
      </c>
      <c r="AC38" s="34" t="s">
        <v>9</v>
      </c>
      <c r="AD38" s="34" t="s">
        <v>9</v>
      </c>
      <c r="AE38" s="34" t="s">
        <v>9</v>
      </c>
      <c r="AF38" s="29">
        <v>0.0</v>
      </c>
      <c r="AG38" s="34" t="s">
        <v>9</v>
      </c>
      <c r="AH38" s="34" t="s">
        <v>9</v>
      </c>
      <c r="AI38" s="34" t="s">
        <v>9</v>
      </c>
      <c r="AJ38" s="34" t="s">
        <v>9</v>
      </c>
      <c r="AK38" s="34" t="s">
        <v>9</v>
      </c>
      <c r="AL38" s="34" t="s">
        <v>9</v>
      </c>
      <c r="AM38" s="34" t="s">
        <v>9</v>
      </c>
      <c r="AN38" s="29">
        <v>0.0</v>
      </c>
      <c r="AO38" s="34" t="s">
        <v>9</v>
      </c>
      <c r="AP38" s="34" t="s">
        <v>9</v>
      </c>
      <c r="AQ38" s="34" t="s">
        <v>9</v>
      </c>
      <c r="AR38" s="34" t="s">
        <v>9</v>
      </c>
      <c r="AS38" s="8"/>
      <c r="AT38" s="8"/>
      <c r="AU38" s="8"/>
      <c r="AV38" s="37">
        <f t="shared" si="4"/>
        <v>32</v>
      </c>
      <c r="AW38" s="37">
        <f t="shared" si="5"/>
        <v>5</v>
      </c>
      <c r="AX38" s="37">
        <f t="shared" ref="AX38:BB38" si="39">COUNTIF(E38:AR38,AX$1)</f>
        <v>0</v>
      </c>
      <c r="AY38" s="37">
        <f t="shared" si="39"/>
        <v>0</v>
      </c>
      <c r="AZ38" s="37">
        <f t="shared" si="39"/>
        <v>0</v>
      </c>
      <c r="BA38" s="37">
        <f t="shared" si="39"/>
        <v>32</v>
      </c>
      <c r="BB38" s="37">
        <f t="shared" si="39"/>
        <v>0</v>
      </c>
    </row>
    <row r="39">
      <c r="A39" s="27">
        <v>36.0</v>
      </c>
      <c r="B39" s="25" t="s">
        <v>205</v>
      </c>
      <c r="C39" s="26" t="s">
        <v>28</v>
      </c>
      <c r="D39" s="26" t="s">
        <v>230</v>
      </c>
      <c r="E39" s="75" t="s">
        <v>361</v>
      </c>
      <c r="F39" s="27" t="s">
        <v>14</v>
      </c>
      <c r="G39" s="26" t="s">
        <v>325</v>
      </c>
      <c r="H39" s="38" t="s">
        <v>10</v>
      </c>
      <c r="I39" s="38" t="s">
        <v>10</v>
      </c>
      <c r="J39" s="38" t="s">
        <v>10</v>
      </c>
      <c r="K39" s="29">
        <v>0.0</v>
      </c>
      <c r="L39" s="38" t="s">
        <v>10</v>
      </c>
      <c r="M39" s="38" t="s">
        <v>10</v>
      </c>
      <c r="N39" s="38" t="s">
        <v>10</v>
      </c>
      <c r="O39" s="38" t="s">
        <v>10</v>
      </c>
      <c r="P39" s="38" t="s">
        <v>10</v>
      </c>
      <c r="Q39" s="29">
        <v>0.0</v>
      </c>
      <c r="R39" s="34" t="s">
        <v>9</v>
      </c>
      <c r="S39" s="34" t="s">
        <v>9</v>
      </c>
      <c r="T39" s="34" t="s">
        <v>9</v>
      </c>
      <c r="U39" s="34" t="s">
        <v>9</v>
      </c>
      <c r="V39" s="34" t="s">
        <v>9</v>
      </c>
      <c r="W39" s="34" t="s">
        <v>9</v>
      </c>
      <c r="X39" s="29">
        <v>0.0</v>
      </c>
      <c r="Y39" s="34" t="s">
        <v>9</v>
      </c>
      <c r="Z39" s="34" t="s">
        <v>9</v>
      </c>
      <c r="AA39" s="34" t="s">
        <v>9</v>
      </c>
      <c r="AB39" s="34" t="s">
        <v>9</v>
      </c>
      <c r="AC39" s="34" t="s">
        <v>9</v>
      </c>
      <c r="AD39" s="34" t="s">
        <v>9</v>
      </c>
      <c r="AE39" s="34" t="s">
        <v>9</v>
      </c>
      <c r="AF39" s="29">
        <v>0.0</v>
      </c>
      <c r="AG39" s="34" t="s">
        <v>9</v>
      </c>
      <c r="AH39" s="34" t="s">
        <v>9</v>
      </c>
      <c r="AI39" s="34" t="s">
        <v>9</v>
      </c>
      <c r="AJ39" s="34" t="s">
        <v>9</v>
      </c>
      <c r="AK39" s="34" t="s">
        <v>9</v>
      </c>
      <c r="AL39" s="34" t="s">
        <v>9</v>
      </c>
      <c r="AM39" s="29">
        <v>0.0</v>
      </c>
      <c r="AN39" s="34" t="s">
        <v>9</v>
      </c>
      <c r="AO39" s="34" t="s">
        <v>9</v>
      </c>
      <c r="AP39" s="34" t="s">
        <v>9</v>
      </c>
      <c r="AQ39" s="34" t="s">
        <v>9</v>
      </c>
      <c r="AR39" s="34" t="s">
        <v>9</v>
      </c>
      <c r="AS39" s="8"/>
      <c r="AT39" s="8"/>
      <c r="AU39" s="8"/>
      <c r="AV39" s="37">
        <f t="shared" si="4"/>
        <v>31</v>
      </c>
      <c r="AW39" s="37">
        <f t="shared" si="5"/>
        <v>5</v>
      </c>
      <c r="AX39" s="37">
        <f t="shared" ref="AX39:BB39" si="40">COUNTIF(E39:AR39,AX$1)</f>
        <v>0</v>
      </c>
      <c r="AY39" s="37">
        <f t="shared" si="40"/>
        <v>0</v>
      </c>
      <c r="AZ39" s="37">
        <f t="shared" si="40"/>
        <v>0</v>
      </c>
      <c r="BA39" s="37">
        <f t="shared" si="40"/>
        <v>24</v>
      </c>
      <c r="BB39" s="37">
        <f t="shared" si="40"/>
        <v>7</v>
      </c>
    </row>
    <row r="40">
      <c r="A40" s="27">
        <v>37.0</v>
      </c>
      <c r="B40" s="25" t="s">
        <v>205</v>
      </c>
      <c r="C40" s="26" t="s">
        <v>66</v>
      </c>
      <c r="D40" s="26" t="s">
        <v>192</v>
      </c>
      <c r="E40" s="75" t="s">
        <v>362</v>
      </c>
      <c r="F40" s="27" t="s">
        <v>14</v>
      </c>
      <c r="G40" s="26" t="s">
        <v>325</v>
      </c>
      <c r="H40" s="38" t="s">
        <v>10</v>
      </c>
      <c r="I40" s="38" t="s">
        <v>10</v>
      </c>
      <c r="J40" s="29">
        <v>0.0</v>
      </c>
      <c r="K40" s="38" t="s">
        <v>10</v>
      </c>
      <c r="L40" s="38" t="s">
        <v>10</v>
      </c>
      <c r="M40" s="38" t="s">
        <v>10</v>
      </c>
      <c r="N40" s="38" t="s">
        <v>10</v>
      </c>
      <c r="O40" s="38" t="s">
        <v>10</v>
      </c>
      <c r="P40" s="38" t="s">
        <v>10</v>
      </c>
      <c r="Q40" s="29">
        <v>0.0</v>
      </c>
      <c r="R40" s="34" t="s">
        <v>9</v>
      </c>
      <c r="S40" s="34" t="s">
        <v>9</v>
      </c>
      <c r="T40" s="34" t="s">
        <v>9</v>
      </c>
      <c r="U40" s="34" t="s">
        <v>9</v>
      </c>
      <c r="V40" s="34" t="s">
        <v>9</v>
      </c>
      <c r="W40" s="34" t="s">
        <v>9</v>
      </c>
      <c r="X40" s="29">
        <v>0.0</v>
      </c>
      <c r="Y40" s="34" t="s">
        <v>9</v>
      </c>
      <c r="Z40" s="34" t="s">
        <v>9</v>
      </c>
      <c r="AA40" s="34" t="s">
        <v>9</v>
      </c>
      <c r="AB40" s="34" t="s">
        <v>9</v>
      </c>
      <c r="AC40" s="34" t="s">
        <v>9</v>
      </c>
      <c r="AD40" s="34" t="s">
        <v>9</v>
      </c>
      <c r="AE40" s="34" t="s">
        <v>9</v>
      </c>
      <c r="AF40" s="29">
        <v>0.0</v>
      </c>
      <c r="AG40" s="34" t="s">
        <v>9</v>
      </c>
      <c r="AH40" s="34" t="s">
        <v>9</v>
      </c>
      <c r="AI40" s="34" t="s">
        <v>9</v>
      </c>
      <c r="AJ40" s="34" t="s">
        <v>9</v>
      </c>
      <c r="AK40" s="34" t="s">
        <v>9</v>
      </c>
      <c r="AL40" s="34" t="s">
        <v>9</v>
      </c>
      <c r="AM40" s="34" t="s">
        <v>9</v>
      </c>
      <c r="AN40" s="29">
        <v>0.0</v>
      </c>
      <c r="AO40" s="34" t="s">
        <v>9</v>
      </c>
      <c r="AP40" s="34" t="s">
        <v>9</v>
      </c>
      <c r="AQ40" s="34" t="s">
        <v>9</v>
      </c>
      <c r="AR40" s="34" t="s">
        <v>9</v>
      </c>
      <c r="AS40" s="8"/>
      <c r="AT40" s="8"/>
      <c r="AU40" s="8"/>
      <c r="AV40" s="37">
        <f t="shared" si="4"/>
        <v>31</v>
      </c>
      <c r="AW40" s="37">
        <f t="shared" si="5"/>
        <v>5</v>
      </c>
      <c r="AX40" s="37">
        <f t="shared" ref="AX40:BB40" si="41">COUNTIF(E40:AR40,AX$1)</f>
        <v>0</v>
      </c>
      <c r="AY40" s="37">
        <f t="shared" si="41"/>
        <v>0</v>
      </c>
      <c r="AZ40" s="37">
        <f t="shared" si="41"/>
        <v>0</v>
      </c>
      <c r="BA40" s="37">
        <f t="shared" si="41"/>
        <v>24</v>
      </c>
      <c r="BB40" s="37">
        <f t="shared" si="41"/>
        <v>7</v>
      </c>
    </row>
    <row r="41">
      <c r="A41" s="27">
        <v>38.0</v>
      </c>
      <c r="B41" s="25" t="s">
        <v>205</v>
      </c>
      <c r="C41" s="26" t="s">
        <v>24</v>
      </c>
      <c r="D41" s="26" t="s">
        <v>208</v>
      </c>
      <c r="E41" s="75" t="s">
        <v>363</v>
      </c>
      <c r="F41" s="27" t="s">
        <v>14</v>
      </c>
      <c r="G41" s="26" t="s">
        <v>325</v>
      </c>
      <c r="H41" s="34" t="s">
        <v>9</v>
      </c>
      <c r="I41" s="34" t="s">
        <v>9</v>
      </c>
      <c r="J41" s="34" t="s">
        <v>9</v>
      </c>
      <c r="K41" s="34" t="s">
        <v>9</v>
      </c>
      <c r="L41" s="29">
        <v>0.0</v>
      </c>
      <c r="M41" s="34" t="s">
        <v>9</v>
      </c>
      <c r="N41" s="34" t="s">
        <v>9</v>
      </c>
      <c r="O41" s="34" t="s">
        <v>9</v>
      </c>
      <c r="P41" s="34" t="s">
        <v>9</v>
      </c>
      <c r="Q41" s="34" t="s">
        <v>9</v>
      </c>
      <c r="R41" s="29">
        <v>0.0</v>
      </c>
      <c r="S41" s="34" t="s">
        <v>9</v>
      </c>
      <c r="T41" s="34" t="s">
        <v>9</v>
      </c>
      <c r="U41" s="34" t="s">
        <v>9</v>
      </c>
      <c r="V41" s="34" t="s">
        <v>9</v>
      </c>
      <c r="W41" s="34" t="s">
        <v>9</v>
      </c>
      <c r="X41" s="29">
        <v>0.0</v>
      </c>
      <c r="Y41" s="34" t="s">
        <v>9</v>
      </c>
      <c r="Z41" s="34" t="s">
        <v>9</v>
      </c>
      <c r="AA41" s="34" t="s">
        <v>9</v>
      </c>
      <c r="AB41" s="34" t="s">
        <v>9</v>
      </c>
      <c r="AC41" s="34" t="s">
        <v>9</v>
      </c>
      <c r="AD41" s="34" t="s">
        <v>9</v>
      </c>
      <c r="AE41" s="34" t="s">
        <v>9</v>
      </c>
      <c r="AF41" s="29">
        <v>0.0</v>
      </c>
      <c r="AG41" s="34" t="s">
        <v>9</v>
      </c>
      <c r="AH41" s="34" t="s">
        <v>9</v>
      </c>
      <c r="AI41" s="34" t="s">
        <v>9</v>
      </c>
      <c r="AJ41" s="34" t="s">
        <v>9</v>
      </c>
      <c r="AK41" s="34" t="s">
        <v>9</v>
      </c>
      <c r="AL41" s="34" t="s">
        <v>9</v>
      </c>
      <c r="AM41" s="34" t="s">
        <v>9</v>
      </c>
      <c r="AN41" s="29">
        <v>0.0</v>
      </c>
      <c r="AO41" s="34" t="s">
        <v>9</v>
      </c>
      <c r="AP41" s="34" t="s">
        <v>9</v>
      </c>
      <c r="AQ41" s="34" t="s">
        <v>9</v>
      </c>
      <c r="AR41" s="34" t="s">
        <v>9</v>
      </c>
      <c r="AS41" s="8"/>
      <c r="AT41" s="8"/>
      <c r="AU41" s="8"/>
      <c r="AV41" s="37">
        <f t="shared" si="4"/>
        <v>32</v>
      </c>
      <c r="AW41" s="37">
        <f t="shared" si="5"/>
        <v>5</v>
      </c>
      <c r="AX41" s="37">
        <f t="shared" ref="AX41:BB41" si="42">COUNTIF(E41:AR41,AX$1)</f>
        <v>0</v>
      </c>
      <c r="AY41" s="37">
        <f t="shared" si="42"/>
        <v>0</v>
      </c>
      <c r="AZ41" s="37">
        <f t="shared" si="42"/>
        <v>0</v>
      </c>
      <c r="BA41" s="37">
        <f t="shared" si="42"/>
        <v>32</v>
      </c>
      <c r="BB41" s="37">
        <f t="shared" si="42"/>
        <v>0</v>
      </c>
    </row>
    <row r="42">
      <c r="A42" s="27">
        <v>39.0</v>
      </c>
      <c r="B42" s="25" t="s">
        <v>205</v>
      </c>
      <c r="C42" s="26" t="s">
        <v>25</v>
      </c>
      <c r="D42" s="26" t="s">
        <v>209</v>
      </c>
      <c r="E42" s="75" t="s">
        <v>364</v>
      </c>
      <c r="F42" s="27" t="s">
        <v>14</v>
      </c>
      <c r="G42" s="26" t="s">
        <v>325</v>
      </c>
      <c r="H42" s="34" t="s">
        <v>9</v>
      </c>
      <c r="I42" s="34" t="s">
        <v>9</v>
      </c>
      <c r="J42" s="34" t="s">
        <v>9</v>
      </c>
      <c r="K42" s="34" t="s">
        <v>9</v>
      </c>
      <c r="L42" s="29">
        <v>0.0</v>
      </c>
      <c r="M42" s="34" t="s">
        <v>9</v>
      </c>
      <c r="N42" s="34" t="s">
        <v>9</v>
      </c>
      <c r="O42" s="34" t="s">
        <v>9</v>
      </c>
      <c r="P42" s="34" t="s">
        <v>9</v>
      </c>
      <c r="Q42" s="34" t="s">
        <v>9</v>
      </c>
      <c r="R42" s="29">
        <v>0.0</v>
      </c>
      <c r="S42" s="34" t="s">
        <v>9</v>
      </c>
      <c r="T42" s="34" t="s">
        <v>9</v>
      </c>
      <c r="U42" s="34" t="s">
        <v>9</v>
      </c>
      <c r="V42" s="34" t="s">
        <v>9</v>
      </c>
      <c r="W42" s="34" t="s">
        <v>9</v>
      </c>
      <c r="X42" s="29">
        <v>0.0</v>
      </c>
      <c r="Y42" s="34" t="s">
        <v>9</v>
      </c>
      <c r="Z42" s="34" t="s">
        <v>9</v>
      </c>
      <c r="AA42" s="34" t="s">
        <v>9</v>
      </c>
      <c r="AB42" s="34" t="s">
        <v>9</v>
      </c>
      <c r="AC42" s="34" t="s">
        <v>9</v>
      </c>
      <c r="AD42" s="34" t="s">
        <v>9</v>
      </c>
      <c r="AE42" s="34" t="s">
        <v>9</v>
      </c>
      <c r="AF42" s="29">
        <v>0.0</v>
      </c>
      <c r="AG42" s="34" t="s">
        <v>9</v>
      </c>
      <c r="AH42" s="34" t="s">
        <v>9</v>
      </c>
      <c r="AI42" s="34" t="s">
        <v>9</v>
      </c>
      <c r="AJ42" s="34" t="s">
        <v>9</v>
      </c>
      <c r="AK42" s="34" t="s">
        <v>9</v>
      </c>
      <c r="AL42" s="34" t="s">
        <v>9</v>
      </c>
      <c r="AM42" s="34" t="s">
        <v>9</v>
      </c>
      <c r="AN42" s="29">
        <v>0.0</v>
      </c>
      <c r="AO42" s="34" t="s">
        <v>9</v>
      </c>
      <c r="AP42" s="34" t="s">
        <v>9</v>
      </c>
      <c r="AQ42" s="34" t="s">
        <v>9</v>
      </c>
      <c r="AR42" s="34" t="s">
        <v>9</v>
      </c>
      <c r="AS42" s="8"/>
      <c r="AT42" s="8"/>
      <c r="AU42" s="8"/>
      <c r="AV42" s="37">
        <f t="shared" si="4"/>
        <v>32</v>
      </c>
      <c r="AW42" s="37">
        <f t="shared" si="5"/>
        <v>5</v>
      </c>
      <c r="AX42" s="37">
        <f t="shared" ref="AX42:BB42" si="43">COUNTIF(E42:AR42,AX$1)</f>
        <v>0</v>
      </c>
      <c r="AY42" s="37">
        <f t="shared" si="43"/>
        <v>0</v>
      </c>
      <c r="AZ42" s="37">
        <f t="shared" si="43"/>
        <v>0</v>
      </c>
      <c r="BA42" s="37">
        <f t="shared" si="43"/>
        <v>32</v>
      </c>
      <c r="BB42" s="37">
        <f t="shared" si="43"/>
        <v>0</v>
      </c>
    </row>
    <row r="43">
      <c r="A43" s="27">
        <v>40.0</v>
      </c>
      <c r="B43" s="25" t="s">
        <v>210</v>
      </c>
      <c r="C43" s="26" t="s">
        <v>50</v>
      </c>
      <c r="D43" s="26" t="s">
        <v>228</v>
      </c>
      <c r="E43" s="75" t="s">
        <v>365</v>
      </c>
      <c r="F43" s="27" t="s">
        <v>14</v>
      </c>
      <c r="G43" s="26" t="s">
        <v>325</v>
      </c>
      <c r="H43" s="38" t="s">
        <v>10</v>
      </c>
      <c r="I43" s="38" t="s">
        <v>10</v>
      </c>
      <c r="J43" s="29">
        <v>0.0</v>
      </c>
      <c r="K43" s="38" t="s">
        <v>10</v>
      </c>
      <c r="L43" s="38" t="s">
        <v>10</v>
      </c>
      <c r="M43" s="38" t="s">
        <v>10</v>
      </c>
      <c r="N43" s="38" t="s">
        <v>10</v>
      </c>
      <c r="O43" s="38" t="s">
        <v>10</v>
      </c>
      <c r="P43" s="38" t="s">
        <v>10</v>
      </c>
      <c r="Q43" s="38" t="s">
        <v>10</v>
      </c>
      <c r="R43" s="29">
        <v>0.0</v>
      </c>
      <c r="S43" s="38" t="s">
        <v>10</v>
      </c>
      <c r="T43" s="38" t="s">
        <v>10</v>
      </c>
      <c r="U43" s="38" t="s">
        <v>10</v>
      </c>
      <c r="V43" s="38" t="s">
        <v>10</v>
      </c>
      <c r="W43" s="38" t="s">
        <v>10</v>
      </c>
      <c r="X43" s="38" t="s">
        <v>10</v>
      </c>
      <c r="Y43" s="29">
        <v>0.0</v>
      </c>
      <c r="Z43" s="34" t="s">
        <v>9</v>
      </c>
      <c r="AA43" s="34" t="s">
        <v>9</v>
      </c>
      <c r="AB43" s="34" t="s">
        <v>9</v>
      </c>
      <c r="AC43" s="34" t="s">
        <v>9</v>
      </c>
      <c r="AD43" s="34" t="s">
        <v>9</v>
      </c>
      <c r="AE43" s="34" t="s">
        <v>9</v>
      </c>
      <c r="AF43" s="29">
        <v>0.0</v>
      </c>
      <c r="AG43" s="34" t="s">
        <v>9</v>
      </c>
      <c r="AH43" s="34" t="s">
        <v>9</v>
      </c>
      <c r="AI43" s="34" t="s">
        <v>9</v>
      </c>
      <c r="AJ43" s="34" t="s">
        <v>9</v>
      </c>
      <c r="AK43" s="34" t="s">
        <v>9</v>
      </c>
      <c r="AL43" s="34" t="s">
        <v>9</v>
      </c>
      <c r="AM43" s="34" t="s">
        <v>9</v>
      </c>
      <c r="AN43" s="29">
        <v>0.0</v>
      </c>
      <c r="AO43" s="34" t="s">
        <v>9</v>
      </c>
      <c r="AP43" s="34" t="s">
        <v>9</v>
      </c>
      <c r="AQ43" s="34" t="s">
        <v>9</v>
      </c>
      <c r="AR43" s="34" t="s">
        <v>9</v>
      </c>
      <c r="AS43" s="8"/>
      <c r="AT43" s="8"/>
      <c r="AU43" s="8"/>
      <c r="AV43" s="37">
        <f t="shared" si="4"/>
        <v>31</v>
      </c>
      <c r="AW43" s="37">
        <f t="shared" si="5"/>
        <v>5</v>
      </c>
      <c r="AX43" s="37">
        <f t="shared" ref="AX43:BB43" si="44">COUNTIF(E43:AR43,AX$1)</f>
        <v>0</v>
      </c>
      <c r="AY43" s="37">
        <f t="shared" si="44"/>
        <v>0</v>
      </c>
      <c r="AZ43" s="37">
        <f t="shared" si="44"/>
        <v>0</v>
      </c>
      <c r="BA43" s="37">
        <f t="shared" si="44"/>
        <v>17</v>
      </c>
      <c r="BB43" s="37">
        <f t="shared" si="44"/>
        <v>14</v>
      </c>
    </row>
    <row r="44">
      <c r="A44" s="27">
        <v>41.0</v>
      </c>
      <c r="B44" s="25" t="s">
        <v>210</v>
      </c>
      <c r="C44" s="26" t="s">
        <v>57</v>
      </c>
      <c r="D44" s="26" t="s">
        <v>183</v>
      </c>
      <c r="E44" s="75" t="s">
        <v>366</v>
      </c>
      <c r="F44" s="27" t="s">
        <v>14</v>
      </c>
      <c r="G44" s="26" t="s">
        <v>325</v>
      </c>
      <c r="H44" s="38" t="s">
        <v>10</v>
      </c>
      <c r="I44" s="38" t="s">
        <v>10</v>
      </c>
      <c r="J44" s="38" t="s">
        <v>10</v>
      </c>
      <c r="K44" s="29">
        <v>0.0</v>
      </c>
      <c r="L44" s="38" t="s">
        <v>10</v>
      </c>
      <c r="M44" s="38" t="s">
        <v>10</v>
      </c>
      <c r="N44" s="38" t="s">
        <v>10</v>
      </c>
      <c r="O44" s="38" t="s">
        <v>10</v>
      </c>
      <c r="P44" s="38" t="s">
        <v>10</v>
      </c>
      <c r="Q44" s="29">
        <v>0.0</v>
      </c>
      <c r="R44" s="38" t="s">
        <v>10</v>
      </c>
      <c r="S44" s="38" t="s">
        <v>10</v>
      </c>
      <c r="T44" s="38" t="s">
        <v>10</v>
      </c>
      <c r="U44" s="38" t="s">
        <v>10</v>
      </c>
      <c r="V44" s="38" t="s">
        <v>10</v>
      </c>
      <c r="W44" s="38" t="s">
        <v>10</v>
      </c>
      <c r="X44" s="29">
        <v>0.0</v>
      </c>
      <c r="Y44" s="38" t="s">
        <v>10</v>
      </c>
      <c r="Z44" s="38" t="s">
        <v>10</v>
      </c>
      <c r="AA44" s="38" t="s">
        <v>10</v>
      </c>
      <c r="AB44" s="38" t="s">
        <v>10</v>
      </c>
      <c r="AC44" s="38" t="s">
        <v>10</v>
      </c>
      <c r="AD44" s="38" t="s">
        <v>10</v>
      </c>
      <c r="AE44" s="38" t="s">
        <v>10</v>
      </c>
      <c r="AF44" s="29">
        <v>0.0</v>
      </c>
      <c r="AG44" s="38" t="s">
        <v>10</v>
      </c>
      <c r="AH44" s="38" t="s">
        <v>10</v>
      </c>
      <c r="AI44" s="38" t="s">
        <v>10</v>
      </c>
      <c r="AJ44" s="38" t="s">
        <v>10</v>
      </c>
      <c r="AK44" s="38" t="s">
        <v>10</v>
      </c>
      <c r="AL44" s="29">
        <v>0.0</v>
      </c>
      <c r="AM44" s="38" t="s">
        <v>10</v>
      </c>
      <c r="AN44" s="38" t="s">
        <v>10</v>
      </c>
      <c r="AO44" s="38" t="s">
        <v>10</v>
      </c>
      <c r="AP44" s="38" t="s">
        <v>10</v>
      </c>
      <c r="AQ44" s="38" t="s">
        <v>10</v>
      </c>
      <c r="AR44" s="38" t="s">
        <v>10</v>
      </c>
      <c r="AS44" s="8"/>
      <c r="AT44" s="8"/>
      <c r="AU44" s="8"/>
      <c r="AV44" s="37">
        <f t="shared" si="4"/>
        <v>31</v>
      </c>
      <c r="AW44" s="37">
        <f t="shared" si="5"/>
        <v>5</v>
      </c>
      <c r="AX44" s="37">
        <f t="shared" ref="AX44:BB44" si="45">COUNTIF(E44:AR44,AX$1)</f>
        <v>0</v>
      </c>
      <c r="AY44" s="37">
        <f t="shared" si="45"/>
        <v>0</v>
      </c>
      <c r="AZ44" s="37">
        <f t="shared" si="45"/>
        <v>0</v>
      </c>
      <c r="BA44" s="37">
        <f t="shared" si="45"/>
        <v>0</v>
      </c>
      <c r="BB44" s="37">
        <f t="shared" si="45"/>
        <v>31</v>
      </c>
    </row>
    <row r="45">
      <c r="A45" s="27">
        <v>42.0</v>
      </c>
      <c r="B45" s="25" t="s">
        <v>210</v>
      </c>
      <c r="C45" s="26" t="s">
        <v>60</v>
      </c>
      <c r="D45" s="26" t="s">
        <v>185</v>
      </c>
      <c r="E45" s="75" t="s">
        <v>367</v>
      </c>
      <c r="F45" s="27" t="s">
        <v>186</v>
      </c>
      <c r="G45" s="26" t="s">
        <v>335</v>
      </c>
      <c r="H45" s="38" t="s">
        <v>10</v>
      </c>
      <c r="I45" s="38" t="s">
        <v>10</v>
      </c>
      <c r="J45" s="38" t="s">
        <v>10</v>
      </c>
      <c r="K45" s="29">
        <v>0.0</v>
      </c>
      <c r="L45" s="38" t="s">
        <v>10</v>
      </c>
      <c r="M45" s="38" t="s">
        <v>10</v>
      </c>
      <c r="N45" s="38" t="s">
        <v>10</v>
      </c>
      <c r="O45" s="38" t="s">
        <v>10</v>
      </c>
      <c r="P45" s="38" t="s">
        <v>10</v>
      </c>
      <c r="Q45" s="29">
        <v>0.0</v>
      </c>
      <c r="R45" s="38" t="s">
        <v>10</v>
      </c>
      <c r="S45" s="38" t="s">
        <v>10</v>
      </c>
      <c r="T45" s="38" t="s">
        <v>10</v>
      </c>
      <c r="U45" s="38" t="s">
        <v>10</v>
      </c>
      <c r="V45" s="38" t="s">
        <v>10</v>
      </c>
      <c r="W45" s="38" t="s">
        <v>10</v>
      </c>
      <c r="X45" s="29">
        <v>0.0</v>
      </c>
      <c r="Y45" s="38" t="s">
        <v>10</v>
      </c>
      <c r="Z45" s="38" t="s">
        <v>10</v>
      </c>
      <c r="AA45" s="38" t="s">
        <v>10</v>
      </c>
      <c r="AB45" s="38" t="s">
        <v>10</v>
      </c>
      <c r="AC45" s="38" t="s">
        <v>10</v>
      </c>
      <c r="AD45" s="38" t="s">
        <v>10</v>
      </c>
      <c r="AE45" s="29">
        <v>0.0</v>
      </c>
      <c r="AF45" s="38" t="s">
        <v>10</v>
      </c>
      <c r="AG45" s="38" t="s">
        <v>10</v>
      </c>
      <c r="AH45" s="38" t="s">
        <v>10</v>
      </c>
      <c r="AI45" s="38" t="s">
        <v>10</v>
      </c>
      <c r="AJ45" s="38" t="s">
        <v>10</v>
      </c>
      <c r="AK45" s="38" t="s">
        <v>10</v>
      </c>
      <c r="AL45" s="38" t="s">
        <v>10</v>
      </c>
      <c r="AM45" s="29">
        <v>0.0</v>
      </c>
      <c r="AN45" s="38" t="s">
        <v>10</v>
      </c>
      <c r="AO45" s="38" t="s">
        <v>10</v>
      </c>
      <c r="AP45" s="38" t="s">
        <v>10</v>
      </c>
      <c r="AQ45" s="38" t="s">
        <v>10</v>
      </c>
      <c r="AR45" s="38" t="s">
        <v>10</v>
      </c>
      <c r="AS45" s="8"/>
      <c r="AT45" s="8"/>
      <c r="AU45" s="8"/>
      <c r="AV45" s="37">
        <f t="shared" si="4"/>
        <v>31</v>
      </c>
      <c r="AW45" s="37">
        <f t="shared" si="5"/>
        <v>5</v>
      </c>
      <c r="AX45" s="37">
        <f t="shared" ref="AX45:BB45" si="46">COUNTIF(E45:AR45,AX$1)</f>
        <v>0</v>
      </c>
      <c r="AY45" s="37">
        <f t="shared" si="46"/>
        <v>0</v>
      </c>
      <c r="AZ45" s="37">
        <f t="shared" si="46"/>
        <v>0</v>
      </c>
      <c r="BA45" s="37">
        <f t="shared" si="46"/>
        <v>0</v>
      </c>
      <c r="BB45" s="37">
        <f t="shared" si="46"/>
        <v>31</v>
      </c>
    </row>
    <row r="46">
      <c r="A46" s="27">
        <v>43.0</v>
      </c>
      <c r="B46" s="25" t="s">
        <v>210</v>
      </c>
      <c r="C46" s="26" t="s">
        <v>62</v>
      </c>
      <c r="D46" s="26" t="s">
        <v>233</v>
      </c>
      <c r="E46" s="75" t="s">
        <v>368</v>
      </c>
      <c r="F46" s="27" t="s">
        <v>186</v>
      </c>
      <c r="G46" s="26" t="s">
        <v>335</v>
      </c>
      <c r="H46" s="38" t="s">
        <v>10</v>
      </c>
      <c r="I46" s="38" t="s">
        <v>10</v>
      </c>
      <c r="J46" s="38" t="s">
        <v>10</v>
      </c>
      <c r="K46" s="29">
        <v>0.0</v>
      </c>
      <c r="L46" s="38" t="s">
        <v>10</v>
      </c>
      <c r="M46" s="38" t="s">
        <v>10</v>
      </c>
      <c r="N46" s="38" t="s">
        <v>10</v>
      </c>
      <c r="O46" s="38" t="s">
        <v>10</v>
      </c>
      <c r="P46" s="38" t="s">
        <v>10</v>
      </c>
      <c r="Q46" s="29">
        <v>0.0</v>
      </c>
      <c r="R46" s="38" t="s">
        <v>10</v>
      </c>
      <c r="S46" s="38" t="s">
        <v>10</v>
      </c>
      <c r="T46" s="38" t="s">
        <v>10</v>
      </c>
      <c r="U46" s="38" t="s">
        <v>10</v>
      </c>
      <c r="V46" s="38" t="s">
        <v>10</v>
      </c>
      <c r="W46" s="38" t="s">
        <v>10</v>
      </c>
      <c r="X46" s="29">
        <v>0.0</v>
      </c>
      <c r="Y46" s="38" t="s">
        <v>10</v>
      </c>
      <c r="Z46" s="38" t="s">
        <v>10</v>
      </c>
      <c r="AA46" s="38" t="s">
        <v>10</v>
      </c>
      <c r="AB46" s="38" t="s">
        <v>10</v>
      </c>
      <c r="AC46" s="38" t="s">
        <v>10</v>
      </c>
      <c r="AD46" s="38" t="s">
        <v>10</v>
      </c>
      <c r="AE46" s="38" t="s">
        <v>10</v>
      </c>
      <c r="AF46" s="29">
        <v>0.0</v>
      </c>
      <c r="AG46" s="38" t="s">
        <v>10</v>
      </c>
      <c r="AH46" s="38" t="s">
        <v>10</v>
      </c>
      <c r="AI46" s="38" t="s">
        <v>10</v>
      </c>
      <c r="AJ46" s="38" t="s">
        <v>10</v>
      </c>
      <c r="AK46" s="38" t="s">
        <v>10</v>
      </c>
      <c r="AL46" s="38" t="s">
        <v>10</v>
      </c>
      <c r="AM46" s="29">
        <v>0.0</v>
      </c>
      <c r="AN46" s="38" t="s">
        <v>10</v>
      </c>
      <c r="AO46" s="38" t="s">
        <v>10</v>
      </c>
      <c r="AP46" s="38" t="s">
        <v>10</v>
      </c>
      <c r="AQ46" s="38" t="s">
        <v>10</v>
      </c>
      <c r="AR46" s="38" t="s">
        <v>10</v>
      </c>
      <c r="AS46" s="8"/>
      <c r="AT46" s="8"/>
      <c r="AU46" s="8"/>
      <c r="AV46" s="37">
        <f t="shared" si="4"/>
        <v>31</v>
      </c>
      <c r="AW46" s="37">
        <f t="shared" si="5"/>
        <v>5</v>
      </c>
      <c r="AX46" s="37">
        <f t="shared" ref="AX46:BB46" si="47">COUNTIF(E46:AR46,AX$1)</f>
        <v>0</v>
      </c>
      <c r="AY46" s="37">
        <f t="shared" si="47"/>
        <v>0</v>
      </c>
      <c r="AZ46" s="37">
        <f t="shared" si="47"/>
        <v>0</v>
      </c>
      <c r="BA46" s="37">
        <f t="shared" si="47"/>
        <v>0</v>
      </c>
      <c r="BB46" s="37">
        <f t="shared" si="47"/>
        <v>31</v>
      </c>
    </row>
    <row r="47">
      <c r="A47" s="27"/>
      <c r="B47" s="25" t="s">
        <v>190</v>
      </c>
      <c r="C47" s="26" t="s">
        <v>67</v>
      </c>
      <c r="D47" s="26" t="s">
        <v>193</v>
      </c>
      <c r="E47" s="75" t="s">
        <v>369</v>
      </c>
      <c r="F47" s="27" t="s">
        <v>14</v>
      </c>
      <c r="G47" s="26" t="s">
        <v>325</v>
      </c>
      <c r="H47" s="40" t="s">
        <v>6</v>
      </c>
      <c r="I47" s="40" t="s">
        <v>6</v>
      </c>
      <c r="J47" s="29">
        <v>0.0</v>
      </c>
      <c r="K47" s="40" t="s">
        <v>6</v>
      </c>
      <c r="L47" s="40" t="s">
        <v>6</v>
      </c>
      <c r="M47" s="40" t="s">
        <v>6</v>
      </c>
      <c r="N47" s="40" t="s">
        <v>6</v>
      </c>
      <c r="O47" s="40" t="s">
        <v>6</v>
      </c>
      <c r="P47" s="40" t="s">
        <v>6</v>
      </c>
      <c r="Q47" s="40" t="s">
        <v>6</v>
      </c>
      <c r="R47" s="29">
        <v>0.0</v>
      </c>
      <c r="S47" s="40" t="s">
        <v>6</v>
      </c>
      <c r="T47" s="40" t="s">
        <v>6</v>
      </c>
      <c r="U47" s="40" t="s">
        <v>6</v>
      </c>
      <c r="V47" s="40" t="s">
        <v>6</v>
      </c>
      <c r="W47" s="40" t="s">
        <v>6</v>
      </c>
      <c r="X47" s="40" t="s">
        <v>6</v>
      </c>
      <c r="Y47" s="29">
        <v>0.0</v>
      </c>
      <c r="Z47" s="40" t="s">
        <v>6</v>
      </c>
      <c r="AA47" s="40" t="s">
        <v>6</v>
      </c>
      <c r="AB47" s="40" t="s">
        <v>6</v>
      </c>
      <c r="AC47" s="40" t="s">
        <v>6</v>
      </c>
      <c r="AD47" s="40" t="s">
        <v>6</v>
      </c>
      <c r="AE47" s="29">
        <v>0.0</v>
      </c>
      <c r="AF47" s="40" t="s">
        <v>6</v>
      </c>
      <c r="AG47" s="40" t="s">
        <v>6</v>
      </c>
      <c r="AH47" s="40" t="s">
        <v>6</v>
      </c>
      <c r="AI47" s="40" t="s">
        <v>6</v>
      </c>
      <c r="AJ47" s="40" t="s">
        <v>6</v>
      </c>
      <c r="AK47" s="40" t="s">
        <v>6</v>
      </c>
      <c r="AL47" s="29">
        <v>0.0</v>
      </c>
      <c r="AM47" s="38" t="s">
        <v>10</v>
      </c>
      <c r="AN47" s="38" t="s">
        <v>10</v>
      </c>
      <c r="AO47" s="38" t="s">
        <v>10</v>
      </c>
      <c r="AP47" s="38" t="s">
        <v>10</v>
      </c>
      <c r="AQ47" s="38" t="s">
        <v>10</v>
      </c>
      <c r="AR47" s="38" t="s">
        <v>10</v>
      </c>
      <c r="AS47" s="8"/>
      <c r="AT47" s="8"/>
      <c r="AU47" s="8"/>
      <c r="AV47" s="37">
        <f t="shared" si="4"/>
        <v>32</v>
      </c>
      <c r="AW47" s="37">
        <f t="shared" si="5"/>
        <v>5</v>
      </c>
      <c r="AX47" s="37">
        <f t="shared" ref="AX47:BB47" si="48">COUNTIF(E47:AR47,AX$1)</f>
        <v>26</v>
      </c>
      <c r="AY47" s="37">
        <f t="shared" si="48"/>
        <v>0</v>
      </c>
      <c r="AZ47" s="37">
        <f t="shared" si="48"/>
        <v>0</v>
      </c>
      <c r="BA47" s="37">
        <f t="shared" si="48"/>
        <v>0</v>
      </c>
      <c r="BB47" s="37">
        <f t="shared" si="48"/>
        <v>6</v>
      </c>
    </row>
    <row r="48">
      <c r="A48" s="27"/>
      <c r="B48" s="25" t="s">
        <v>184</v>
      </c>
      <c r="C48" s="26" t="s">
        <v>30</v>
      </c>
      <c r="D48" s="26" t="s">
        <v>214</v>
      </c>
      <c r="E48" s="75" t="s">
        <v>370</v>
      </c>
      <c r="F48" s="27" t="s">
        <v>14</v>
      </c>
      <c r="G48" s="26" t="s">
        <v>325</v>
      </c>
      <c r="H48" s="34" t="s">
        <v>9</v>
      </c>
      <c r="I48" s="34" t="s">
        <v>9</v>
      </c>
      <c r="J48" s="34" t="s">
        <v>9</v>
      </c>
      <c r="K48" s="29">
        <v>0.0</v>
      </c>
      <c r="L48" s="34" t="s">
        <v>9</v>
      </c>
      <c r="M48" s="34" t="s">
        <v>9</v>
      </c>
      <c r="N48" s="34" t="s">
        <v>9</v>
      </c>
      <c r="O48" s="34" t="s">
        <v>9</v>
      </c>
      <c r="P48" s="34" t="s">
        <v>9</v>
      </c>
      <c r="Q48" s="34" t="s">
        <v>9</v>
      </c>
      <c r="R48" s="29">
        <v>0.0</v>
      </c>
      <c r="S48" s="34" t="s">
        <v>9</v>
      </c>
      <c r="T48" s="34" t="s">
        <v>9</v>
      </c>
      <c r="U48" s="34" t="s">
        <v>9</v>
      </c>
      <c r="V48" s="34" t="s">
        <v>9</v>
      </c>
      <c r="W48" s="34" t="s">
        <v>9</v>
      </c>
      <c r="X48" s="34" t="s">
        <v>9</v>
      </c>
      <c r="Y48" s="34" t="s">
        <v>9</v>
      </c>
      <c r="Z48" s="29">
        <v>0.0</v>
      </c>
      <c r="AA48" s="34" t="s">
        <v>9</v>
      </c>
      <c r="AB48" s="34" t="s">
        <v>9</v>
      </c>
      <c r="AC48" s="34" t="s">
        <v>9</v>
      </c>
      <c r="AD48" s="34" t="s">
        <v>9</v>
      </c>
      <c r="AE48" s="34" t="s">
        <v>9</v>
      </c>
      <c r="AF48" s="34" t="s">
        <v>9</v>
      </c>
      <c r="AG48" s="29">
        <v>0.0</v>
      </c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8"/>
      <c r="AT48" s="8"/>
      <c r="AU48" s="8"/>
      <c r="AV48" s="37">
        <f t="shared" si="4"/>
        <v>22</v>
      </c>
      <c r="AW48" s="37">
        <f t="shared" si="5"/>
        <v>4</v>
      </c>
      <c r="AX48" s="37">
        <f t="shared" ref="AX48:BB48" si="49">COUNTIF(E48:AR48,AX$1)</f>
        <v>0</v>
      </c>
      <c r="AY48" s="37">
        <f t="shared" si="49"/>
        <v>0</v>
      </c>
      <c r="AZ48" s="37">
        <f t="shared" si="49"/>
        <v>0</v>
      </c>
      <c r="BA48" s="37">
        <f t="shared" si="49"/>
        <v>22</v>
      </c>
      <c r="BB48" s="37">
        <f t="shared" si="49"/>
        <v>0</v>
      </c>
    </row>
    <row r="49" hidden="1">
      <c r="A49" s="27"/>
      <c r="B49" s="25" t="s">
        <v>210</v>
      </c>
      <c r="C49" s="26" t="s">
        <v>44</v>
      </c>
      <c r="D49" s="26" t="s">
        <v>225</v>
      </c>
      <c r="E49" s="75" t="s">
        <v>371</v>
      </c>
      <c r="F49" s="27" t="s">
        <v>14</v>
      </c>
      <c r="G49" s="26" t="s">
        <v>325</v>
      </c>
      <c r="H49" s="38" t="s">
        <v>10</v>
      </c>
      <c r="I49" s="38" t="s">
        <v>10</v>
      </c>
      <c r="J49" s="29">
        <v>0.0</v>
      </c>
      <c r="K49" s="38" t="s">
        <v>10</v>
      </c>
      <c r="L49" s="38" t="s">
        <v>10</v>
      </c>
      <c r="M49" s="38" t="s">
        <v>10</v>
      </c>
      <c r="N49" s="38" t="s">
        <v>10</v>
      </c>
      <c r="O49" s="38" t="s">
        <v>10</v>
      </c>
      <c r="P49" s="38" t="s">
        <v>10</v>
      </c>
      <c r="Q49" s="38" t="s">
        <v>10</v>
      </c>
      <c r="R49" s="29">
        <v>0.0</v>
      </c>
      <c r="S49" s="38" t="s">
        <v>10</v>
      </c>
      <c r="T49" s="38" t="s">
        <v>10</v>
      </c>
      <c r="U49" s="38" t="s">
        <v>10</v>
      </c>
      <c r="V49" s="38" t="s">
        <v>10</v>
      </c>
      <c r="W49" s="38" t="s">
        <v>10</v>
      </c>
      <c r="X49" s="29">
        <v>0.0</v>
      </c>
      <c r="Y49" s="38" t="s">
        <v>10</v>
      </c>
      <c r="Z49" s="38" t="s">
        <v>10</v>
      </c>
      <c r="AA49" s="38" t="s">
        <v>10</v>
      </c>
      <c r="AB49" s="38" t="s">
        <v>10</v>
      </c>
      <c r="AC49" s="38" t="s">
        <v>10</v>
      </c>
      <c r="AD49" s="38" t="s">
        <v>10</v>
      </c>
      <c r="AE49" s="29">
        <v>0.0</v>
      </c>
      <c r="AF49" s="38" t="s">
        <v>10</v>
      </c>
      <c r="AG49" s="38" t="s">
        <v>10</v>
      </c>
      <c r="AH49" s="38" t="s">
        <v>10</v>
      </c>
      <c r="AI49" s="38" t="s">
        <v>10</v>
      </c>
      <c r="AJ49" s="38" t="s">
        <v>10</v>
      </c>
      <c r="AK49" s="38" t="s">
        <v>10</v>
      </c>
      <c r="AL49" s="29">
        <v>0.0</v>
      </c>
      <c r="AM49" s="8"/>
      <c r="AN49" s="8"/>
      <c r="AO49" s="8"/>
      <c r="AP49" s="8"/>
      <c r="AQ49" s="8"/>
      <c r="AR49" s="8"/>
      <c r="AS49" s="8"/>
      <c r="AT49" s="8"/>
      <c r="AU49" s="8"/>
      <c r="AV49" s="37">
        <f t="shared" si="4"/>
        <v>25</v>
      </c>
      <c r="AW49" s="37">
        <f t="shared" si="5"/>
        <v>5</v>
      </c>
      <c r="AX49" s="37">
        <f t="shared" ref="AX49:BB49" si="50">COUNTIF(E49:AR49,AX$1)</f>
        <v>0</v>
      </c>
      <c r="AY49" s="37">
        <f t="shared" si="50"/>
        <v>0</v>
      </c>
      <c r="AZ49" s="37">
        <f t="shared" si="50"/>
        <v>0</v>
      </c>
      <c r="BA49" s="37">
        <f t="shared" si="50"/>
        <v>0</v>
      </c>
      <c r="BB49" s="37">
        <f t="shared" si="50"/>
        <v>25</v>
      </c>
    </row>
    <row r="50" hidden="1">
      <c r="A50" s="27"/>
      <c r="B50" s="25" t="s">
        <v>184</v>
      </c>
      <c r="C50" s="26" t="s">
        <v>34</v>
      </c>
      <c r="D50" s="26" t="s">
        <v>217</v>
      </c>
      <c r="E50" s="75" t="s">
        <v>372</v>
      </c>
      <c r="F50" s="27" t="s">
        <v>14</v>
      </c>
      <c r="G50" s="26" t="s">
        <v>325</v>
      </c>
      <c r="H50" s="34" t="s">
        <v>9</v>
      </c>
      <c r="I50" s="34" t="s">
        <v>9</v>
      </c>
      <c r="J50" s="34" t="s">
        <v>9</v>
      </c>
      <c r="K50" s="34" t="s">
        <v>9</v>
      </c>
      <c r="L50" s="29">
        <v>0.0</v>
      </c>
      <c r="M50" s="34" t="s">
        <v>9</v>
      </c>
      <c r="N50" s="34" t="s">
        <v>9</v>
      </c>
      <c r="O50" s="34" t="s">
        <v>9</v>
      </c>
      <c r="P50" s="34" t="s">
        <v>9</v>
      </c>
      <c r="Q50" s="34" t="s">
        <v>9</v>
      </c>
      <c r="R50" s="34" t="s">
        <v>9</v>
      </c>
      <c r="S50" s="29">
        <v>0.0</v>
      </c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37">
        <f t="shared" si="4"/>
        <v>10</v>
      </c>
      <c r="AW50" s="37">
        <f t="shared" si="5"/>
        <v>2</v>
      </c>
      <c r="AX50" s="37">
        <f t="shared" ref="AX50:BB50" si="51">COUNTIF(E50:AR50,AX$1)</f>
        <v>0</v>
      </c>
      <c r="AY50" s="37">
        <f t="shared" si="51"/>
        <v>0</v>
      </c>
      <c r="AZ50" s="37">
        <f t="shared" si="51"/>
        <v>0</v>
      </c>
      <c r="BA50" s="37">
        <f t="shared" si="51"/>
        <v>10</v>
      </c>
      <c r="BB50" s="37">
        <f t="shared" si="51"/>
        <v>0</v>
      </c>
    </row>
    <row r="51">
      <c r="A51" s="23"/>
      <c r="B51" s="54"/>
      <c r="C51" s="55"/>
      <c r="D51" s="55"/>
      <c r="E51" s="55"/>
      <c r="F51" s="56"/>
      <c r="G51" s="55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37">
        <f t="shared" si="4"/>
        <v>0</v>
      </c>
      <c r="AW51" s="37">
        <f t="shared" si="5"/>
        <v>0</v>
      </c>
      <c r="AX51" s="37">
        <f t="shared" ref="AX51:BB51" si="52">COUNTIF(E51:AR51,AX$1)</f>
        <v>0</v>
      </c>
      <c r="AY51" s="37">
        <f t="shared" si="52"/>
        <v>0</v>
      </c>
      <c r="AZ51" s="37">
        <f t="shared" si="52"/>
        <v>0</v>
      </c>
      <c r="BA51" s="37">
        <f t="shared" si="52"/>
        <v>0</v>
      </c>
      <c r="BB51" s="37">
        <f t="shared" si="52"/>
        <v>0</v>
      </c>
    </row>
    <row r="52">
      <c r="A52" s="27">
        <v>44.0</v>
      </c>
      <c r="B52" s="25" t="s">
        <v>235</v>
      </c>
      <c r="C52" s="26" t="s">
        <v>114</v>
      </c>
      <c r="D52" s="26" t="s">
        <v>236</v>
      </c>
      <c r="E52" s="75" t="s">
        <v>373</v>
      </c>
      <c r="F52" s="27" t="s">
        <v>76</v>
      </c>
      <c r="G52" s="26" t="s">
        <v>374</v>
      </c>
      <c r="H52" s="40" t="s">
        <v>6</v>
      </c>
      <c r="I52" s="40" t="s">
        <v>6</v>
      </c>
      <c r="J52" s="40" t="s">
        <v>6</v>
      </c>
      <c r="K52" s="29">
        <v>0.0</v>
      </c>
      <c r="L52" s="40" t="s">
        <v>6</v>
      </c>
      <c r="M52" s="40" t="s">
        <v>6</v>
      </c>
      <c r="N52" s="40" t="s">
        <v>6</v>
      </c>
      <c r="O52" s="40" t="s">
        <v>6</v>
      </c>
      <c r="P52" s="40" t="s">
        <v>6</v>
      </c>
      <c r="Q52" s="40" t="s">
        <v>6</v>
      </c>
      <c r="R52" s="29">
        <v>0.0</v>
      </c>
      <c r="S52" s="40" t="s">
        <v>6</v>
      </c>
      <c r="T52" s="40" t="s">
        <v>6</v>
      </c>
      <c r="U52" s="40" t="s">
        <v>6</v>
      </c>
      <c r="V52" s="40" t="s">
        <v>6</v>
      </c>
      <c r="W52" s="40" t="s">
        <v>6</v>
      </c>
      <c r="X52" s="29">
        <v>0.0</v>
      </c>
      <c r="Y52" s="40" t="s">
        <v>6</v>
      </c>
      <c r="Z52" s="40" t="s">
        <v>6</v>
      </c>
      <c r="AA52" s="40" t="s">
        <v>6</v>
      </c>
      <c r="AB52" s="40" t="s">
        <v>6</v>
      </c>
      <c r="AC52" s="40" t="s">
        <v>6</v>
      </c>
      <c r="AD52" s="40" t="s">
        <v>6</v>
      </c>
      <c r="AE52" s="29">
        <v>0.0</v>
      </c>
      <c r="AF52" s="40" t="s">
        <v>6</v>
      </c>
      <c r="AG52" s="40" t="s">
        <v>6</v>
      </c>
      <c r="AH52" s="40" t="s">
        <v>6</v>
      </c>
      <c r="AI52" s="40" t="s">
        <v>6</v>
      </c>
      <c r="AJ52" s="40" t="s">
        <v>6</v>
      </c>
      <c r="AK52" s="40" t="s">
        <v>6</v>
      </c>
      <c r="AL52" s="29">
        <v>0.0</v>
      </c>
      <c r="AM52" s="40" t="s">
        <v>6</v>
      </c>
      <c r="AN52" s="40" t="s">
        <v>6</v>
      </c>
      <c r="AO52" s="40" t="s">
        <v>6</v>
      </c>
      <c r="AP52" s="40" t="s">
        <v>6</v>
      </c>
      <c r="AQ52" s="40" t="s">
        <v>6</v>
      </c>
      <c r="AR52" s="40" t="s">
        <v>6</v>
      </c>
      <c r="AS52" s="8"/>
      <c r="AT52" s="8"/>
      <c r="AU52" s="8"/>
      <c r="AV52" s="37">
        <f t="shared" si="4"/>
        <v>32</v>
      </c>
      <c r="AW52" s="37">
        <f t="shared" si="5"/>
        <v>5</v>
      </c>
      <c r="AX52" s="37">
        <f t="shared" ref="AX52:BB52" si="53">COUNTIF(E52:AR52,AX$1)</f>
        <v>32</v>
      </c>
      <c r="AY52" s="37">
        <f t="shared" si="53"/>
        <v>0</v>
      </c>
      <c r="AZ52" s="37">
        <f t="shared" si="53"/>
        <v>0</v>
      </c>
      <c r="BA52" s="37">
        <f t="shared" si="53"/>
        <v>0</v>
      </c>
      <c r="BB52" s="37">
        <f t="shared" si="53"/>
        <v>0</v>
      </c>
    </row>
    <row r="53">
      <c r="A53" s="27">
        <v>45.0</v>
      </c>
      <c r="B53" s="25" t="s">
        <v>235</v>
      </c>
      <c r="C53" s="26" t="s">
        <v>116</v>
      </c>
      <c r="D53" s="26" t="s">
        <v>238</v>
      </c>
      <c r="E53" s="75" t="s">
        <v>375</v>
      </c>
      <c r="F53" s="27" t="s">
        <v>76</v>
      </c>
      <c r="G53" s="26" t="s">
        <v>374</v>
      </c>
      <c r="H53" s="40" t="s">
        <v>6</v>
      </c>
      <c r="I53" s="40" t="s">
        <v>6</v>
      </c>
      <c r="J53" s="40" t="s">
        <v>6</v>
      </c>
      <c r="K53" s="40" t="s">
        <v>6</v>
      </c>
      <c r="L53" s="29">
        <v>0.0</v>
      </c>
      <c r="M53" s="40" t="s">
        <v>6</v>
      </c>
      <c r="N53" s="40" t="s">
        <v>6</v>
      </c>
      <c r="O53" s="40" t="s">
        <v>6</v>
      </c>
      <c r="P53" s="40" t="s">
        <v>6</v>
      </c>
      <c r="Q53" s="29">
        <v>0.0</v>
      </c>
      <c r="R53" s="40" t="s">
        <v>6</v>
      </c>
      <c r="S53" s="40" t="s">
        <v>6</v>
      </c>
      <c r="T53" s="40" t="s">
        <v>6</v>
      </c>
      <c r="U53" s="40" t="s">
        <v>6</v>
      </c>
      <c r="V53" s="40" t="s">
        <v>6</v>
      </c>
      <c r="W53" s="40" t="s">
        <v>6</v>
      </c>
      <c r="X53" s="29">
        <v>0.0</v>
      </c>
      <c r="Y53" s="40" t="s">
        <v>6</v>
      </c>
      <c r="Z53" s="40" t="s">
        <v>6</v>
      </c>
      <c r="AA53" s="40" t="s">
        <v>6</v>
      </c>
      <c r="AB53" s="40" t="s">
        <v>6</v>
      </c>
      <c r="AC53" s="40" t="s">
        <v>6</v>
      </c>
      <c r="AD53" s="40" t="s">
        <v>6</v>
      </c>
      <c r="AE53" s="40" t="s">
        <v>6</v>
      </c>
      <c r="AF53" s="29">
        <v>0.0</v>
      </c>
      <c r="AG53" s="40" t="s">
        <v>6</v>
      </c>
      <c r="AH53" s="40" t="s">
        <v>6</v>
      </c>
      <c r="AI53" s="40" t="s">
        <v>6</v>
      </c>
      <c r="AJ53" s="40" t="s">
        <v>6</v>
      </c>
      <c r="AK53" s="40" t="s">
        <v>6</v>
      </c>
      <c r="AL53" s="29">
        <v>0.0</v>
      </c>
      <c r="AM53" s="40" t="s">
        <v>6</v>
      </c>
      <c r="AN53" s="40" t="s">
        <v>6</v>
      </c>
      <c r="AO53" s="40" t="s">
        <v>6</v>
      </c>
      <c r="AP53" s="40" t="s">
        <v>6</v>
      </c>
      <c r="AQ53" s="40" t="s">
        <v>6</v>
      </c>
      <c r="AR53" s="40" t="s">
        <v>6</v>
      </c>
      <c r="AS53" s="8"/>
      <c r="AT53" s="8"/>
      <c r="AU53" s="8"/>
      <c r="AV53" s="37">
        <f t="shared" si="4"/>
        <v>32</v>
      </c>
      <c r="AW53" s="37">
        <f t="shared" si="5"/>
        <v>5</v>
      </c>
      <c r="AX53" s="37">
        <f t="shared" ref="AX53:BB53" si="54">COUNTIF(E53:AR53,AX$1)</f>
        <v>32</v>
      </c>
      <c r="AY53" s="37">
        <f t="shared" si="54"/>
        <v>0</v>
      </c>
      <c r="AZ53" s="37">
        <f t="shared" si="54"/>
        <v>0</v>
      </c>
      <c r="BA53" s="37">
        <f t="shared" si="54"/>
        <v>0</v>
      </c>
      <c r="BB53" s="37">
        <f t="shared" si="54"/>
        <v>0</v>
      </c>
    </row>
    <row r="54">
      <c r="A54" s="27">
        <v>46.0</v>
      </c>
      <c r="B54" s="25" t="s">
        <v>235</v>
      </c>
      <c r="C54" s="26" t="s">
        <v>117</v>
      </c>
      <c r="D54" s="26" t="s">
        <v>239</v>
      </c>
      <c r="E54" s="75" t="s">
        <v>376</v>
      </c>
      <c r="F54" s="27" t="s">
        <v>76</v>
      </c>
      <c r="G54" s="26" t="s">
        <v>374</v>
      </c>
      <c r="H54" s="40" t="s">
        <v>6</v>
      </c>
      <c r="I54" s="40" t="s">
        <v>6</v>
      </c>
      <c r="J54" s="40" t="s">
        <v>6</v>
      </c>
      <c r="K54" s="40" t="s">
        <v>6</v>
      </c>
      <c r="L54" s="29">
        <v>0.0</v>
      </c>
      <c r="M54" s="40" t="s">
        <v>6</v>
      </c>
      <c r="N54" s="40" t="s">
        <v>6</v>
      </c>
      <c r="O54" s="40" t="s">
        <v>6</v>
      </c>
      <c r="P54" s="40" t="s">
        <v>6</v>
      </c>
      <c r="Q54" s="40" t="s">
        <v>6</v>
      </c>
      <c r="R54" s="29">
        <v>0.0</v>
      </c>
      <c r="S54" s="40" t="s">
        <v>6</v>
      </c>
      <c r="T54" s="40" t="s">
        <v>6</v>
      </c>
      <c r="U54" s="40" t="s">
        <v>6</v>
      </c>
      <c r="V54" s="40" t="s">
        <v>6</v>
      </c>
      <c r="W54" s="40" t="s">
        <v>6</v>
      </c>
      <c r="X54" s="29">
        <v>0.0</v>
      </c>
      <c r="Y54" s="40" t="s">
        <v>6</v>
      </c>
      <c r="Z54" s="40" t="s">
        <v>6</v>
      </c>
      <c r="AA54" s="40" t="s">
        <v>6</v>
      </c>
      <c r="AB54" s="40" t="s">
        <v>6</v>
      </c>
      <c r="AC54" s="40" t="s">
        <v>6</v>
      </c>
      <c r="AD54" s="40" t="s">
        <v>6</v>
      </c>
      <c r="AE54" s="40" t="s">
        <v>6</v>
      </c>
      <c r="AF54" s="29">
        <v>0.0</v>
      </c>
      <c r="AG54" s="40" t="s">
        <v>6</v>
      </c>
      <c r="AH54" s="40" t="s">
        <v>6</v>
      </c>
      <c r="AI54" s="40" t="s">
        <v>6</v>
      </c>
      <c r="AJ54" s="40" t="s">
        <v>6</v>
      </c>
      <c r="AK54" s="40" t="s">
        <v>6</v>
      </c>
      <c r="AL54" s="29">
        <v>0.0</v>
      </c>
      <c r="AM54" s="40" t="s">
        <v>6</v>
      </c>
      <c r="AN54" s="40" t="s">
        <v>6</v>
      </c>
      <c r="AO54" s="40" t="s">
        <v>6</v>
      </c>
      <c r="AP54" s="40" t="s">
        <v>6</v>
      </c>
      <c r="AQ54" s="40" t="s">
        <v>6</v>
      </c>
      <c r="AR54" s="40" t="s">
        <v>6</v>
      </c>
      <c r="AS54" s="8"/>
      <c r="AT54" s="8"/>
      <c r="AU54" s="8"/>
      <c r="AV54" s="37">
        <f t="shared" si="4"/>
        <v>32</v>
      </c>
      <c r="AW54" s="37">
        <f t="shared" si="5"/>
        <v>5</v>
      </c>
      <c r="AX54" s="37">
        <f t="shared" ref="AX54:BB54" si="55">COUNTIF(E54:AR54,AX$1)</f>
        <v>32</v>
      </c>
      <c r="AY54" s="37">
        <f t="shared" si="55"/>
        <v>0</v>
      </c>
      <c r="AZ54" s="37">
        <f t="shared" si="55"/>
        <v>0</v>
      </c>
      <c r="BA54" s="37">
        <f t="shared" si="55"/>
        <v>0</v>
      </c>
      <c r="BB54" s="37">
        <f t="shared" si="55"/>
        <v>0</v>
      </c>
    </row>
    <row r="55">
      <c r="A55" s="27">
        <v>47.0</v>
      </c>
      <c r="B55" s="25" t="s">
        <v>235</v>
      </c>
      <c r="C55" s="26" t="s">
        <v>109</v>
      </c>
      <c r="D55" s="26" t="s">
        <v>240</v>
      </c>
      <c r="E55" s="75" t="s">
        <v>377</v>
      </c>
      <c r="F55" s="27" t="s">
        <v>76</v>
      </c>
      <c r="G55" s="26" t="s">
        <v>374</v>
      </c>
      <c r="H55" s="40" t="s">
        <v>6</v>
      </c>
      <c r="I55" s="40" t="s">
        <v>6</v>
      </c>
      <c r="J55" s="40" t="s">
        <v>6</v>
      </c>
      <c r="K55" s="29">
        <v>0.0</v>
      </c>
      <c r="L55" s="40" t="s">
        <v>6</v>
      </c>
      <c r="M55" s="40" t="s">
        <v>6</v>
      </c>
      <c r="N55" s="40" t="s">
        <v>6</v>
      </c>
      <c r="O55" s="40" t="s">
        <v>6</v>
      </c>
      <c r="P55" s="40" t="s">
        <v>6</v>
      </c>
      <c r="Q55" s="40" t="s">
        <v>6</v>
      </c>
      <c r="R55" s="29">
        <v>0.0</v>
      </c>
      <c r="S55" s="40" t="s">
        <v>6</v>
      </c>
      <c r="T55" s="40" t="s">
        <v>6</v>
      </c>
      <c r="U55" s="40" t="s">
        <v>6</v>
      </c>
      <c r="V55" s="40" t="s">
        <v>6</v>
      </c>
      <c r="W55" s="40" t="s">
        <v>6</v>
      </c>
      <c r="X55" s="29">
        <v>0.0</v>
      </c>
      <c r="Y55" s="40" t="s">
        <v>6</v>
      </c>
      <c r="Z55" s="40" t="s">
        <v>6</v>
      </c>
      <c r="AA55" s="40" t="s">
        <v>6</v>
      </c>
      <c r="AB55" s="40" t="s">
        <v>6</v>
      </c>
      <c r="AC55" s="40" t="s">
        <v>6</v>
      </c>
      <c r="AD55" s="40" t="s">
        <v>6</v>
      </c>
      <c r="AE55" s="40" t="s">
        <v>6</v>
      </c>
      <c r="AF55" s="29">
        <v>0.0</v>
      </c>
      <c r="AG55" s="40" t="s">
        <v>6</v>
      </c>
      <c r="AH55" s="40" t="s">
        <v>6</v>
      </c>
      <c r="AI55" s="40" t="s">
        <v>6</v>
      </c>
      <c r="AJ55" s="40" t="s">
        <v>6</v>
      </c>
      <c r="AK55" s="40" t="s">
        <v>6</v>
      </c>
      <c r="AL55" s="29">
        <v>0.0</v>
      </c>
      <c r="AM55" s="40" t="s">
        <v>6</v>
      </c>
      <c r="AN55" s="40" t="s">
        <v>6</v>
      </c>
      <c r="AO55" s="40" t="s">
        <v>6</v>
      </c>
      <c r="AP55" s="40" t="s">
        <v>6</v>
      </c>
      <c r="AQ55" s="40" t="s">
        <v>6</v>
      </c>
      <c r="AR55" s="40" t="s">
        <v>6</v>
      </c>
      <c r="AS55" s="8"/>
      <c r="AT55" s="8"/>
      <c r="AU55" s="8"/>
      <c r="AV55" s="37">
        <f t="shared" si="4"/>
        <v>32</v>
      </c>
      <c r="AW55" s="37">
        <f t="shared" si="5"/>
        <v>5</v>
      </c>
      <c r="AX55" s="37">
        <f t="shared" ref="AX55:BB55" si="56">COUNTIF(E55:AR55,AX$1)</f>
        <v>32</v>
      </c>
      <c r="AY55" s="37">
        <f t="shared" si="56"/>
        <v>0</v>
      </c>
      <c r="AZ55" s="37">
        <f t="shared" si="56"/>
        <v>0</v>
      </c>
      <c r="BA55" s="37">
        <f t="shared" si="56"/>
        <v>0</v>
      </c>
      <c r="BB55" s="37">
        <f t="shared" si="56"/>
        <v>0</v>
      </c>
    </row>
    <row r="56">
      <c r="A56" s="27">
        <v>48.0</v>
      </c>
      <c r="B56" s="25" t="s">
        <v>235</v>
      </c>
      <c r="C56" s="26" t="s">
        <v>119</v>
      </c>
      <c r="D56" s="26" t="s">
        <v>242</v>
      </c>
      <c r="E56" s="75" t="s">
        <v>378</v>
      </c>
      <c r="F56" s="27" t="s">
        <v>76</v>
      </c>
      <c r="G56" s="26" t="s">
        <v>374</v>
      </c>
      <c r="H56" s="40" t="s">
        <v>6</v>
      </c>
      <c r="I56" s="40" t="s">
        <v>6</v>
      </c>
      <c r="J56" s="40" t="s">
        <v>6</v>
      </c>
      <c r="K56" s="29">
        <v>0.0</v>
      </c>
      <c r="L56" s="40" t="s">
        <v>6</v>
      </c>
      <c r="M56" s="40" t="s">
        <v>6</v>
      </c>
      <c r="N56" s="40" t="s">
        <v>6</v>
      </c>
      <c r="O56" s="40" t="s">
        <v>6</v>
      </c>
      <c r="P56" s="40" t="s">
        <v>6</v>
      </c>
      <c r="Q56" s="40" t="s">
        <v>6</v>
      </c>
      <c r="R56" s="29">
        <v>0.0</v>
      </c>
      <c r="S56" s="40" t="s">
        <v>6</v>
      </c>
      <c r="T56" s="40" t="s">
        <v>6</v>
      </c>
      <c r="U56" s="40" t="s">
        <v>6</v>
      </c>
      <c r="V56" s="40" t="s">
        <v>6</v>
      </c>
      <c r="W56" s="40" t="s">
        <v>6</v>
      </c>
      <c r="X56" s="29">
        <v>0.0</v>
      </c>
      <c r="Y56" s="40" t="s">
        <v>6</v>
      </c>
      <c r="Z56" s="40" t="s">
        <v>6</v>
      </c>
      <c r="AA56" s="40" t="s">
        <v>6</v>
      </c>
      <c r="AB56" s="40" t="s">
        <v>6</v>
      </c>
      <c r="AC56" s="40" t="s">
        <v>6</v>
      </c>
      <c r="AD56" s="40" t="s">
        <v>6</v>
      </c>
      <c r="AE56" s="40" t="s">
        <v>6</v>
      </c>
      <c r="AF56" s="29">
        <v>0.0</v>
      </c>
      <c r="AG56" s="40" t="s">
        <v>6</v>
      </c>
      <c r="AH56" s="40" t="s">
        <v>6</v>
      </c>
      <c r="AI56" s="40" t="s">
        <v>6</v>
      </c>
      <c r="AJ56" s="40" t="s">
        <v>6</v>
      </c>
      <c r="AK56" s="40" t="s">
        <v>6</v>
      </c>
      <c r="AL56" s="29">
        <v>0.0</v>
      </c>
      <c r="AM56" s="40" t="s">
        <v>6</v>
      </c>
      <c r="AN56" s="40" t="s">
        <v>6</v>
      </c>
      <c r="AO56" s="40" t="s">
        <v>6</v>
      </c>
      <c r="AP56" s="40" t="s">
        <v>6</v>
      </c>
      <c r="AQ56" s="40" t="s">
        <v>6</v>
      </c>
      <c r="AR56" s="40" t="s">
        <v>6</v>
      </c>
      <c r="AS56" s="8"/>
      <c r="AT56" s="8"/>
      <c r="AU56" s="8"/>
      <c r="AV56" s="37">
        <f t="shared" si="4"/>
        <v>32</v>
      </c>
      <c r="AW56" s="37">
        <f t="shared" si="5"/>
        <v>5</v>
      </c>
      <c r="AX56" s="37">
        <f t="shared" ref="AX56:BB56" si="57">COUNTIF(E56:AR56,AX$1)</f>
        <v>32</v>
      </c>
      <c r="AY56" s="37">
        <f t="shared" si="57"/>
        <v>0</v>
      </c>
      <c r="AZ56" s="37">
        <f t="shared" si="57"/>
        <v>0</v>
      </c>
      <c r="BA56" s="37">
        <f t="shared" si="57"/>
        <v>0</v>
      </c>
      <c r="BB56" s="37">
        <f t="shared" si="57"/>
        <v>0</v>
      </c>
    </row>
    <row r="57">
      <c r="A57" s="27">
        <v>49.0</v>
      </c>
      <c r="B57" s="25" t="s">
        <v>235</v>
      </c>
      <c r="C57" s="26" t="s">
        <v>100</v>
      </c>
      <c r="D57" s="26" t="s">
        <v>269</v>
      </c>
      <c r="E57" s="75" t="s">
        <v>379</v>
      </c>
      <c r="F57" s="27" t="s">
        <v>76</v>
      </c>
      <c r="G57" s="26" t="s">
        <v>374</v>
      </c>
      <c r="H57" s="40" t="s">
        <v>6</v>
      </c>
      <c r="I57" s="40" t="s">
        <v>6</v>
      </c>
      <c r="J57" s="40" t="s">
        <v>6</v>
      </c>
      <c r="K57" s="29">
        <v>0.0</v>
      </c>
      <c r="L57" s="40" t="s">
        <v>6</v>
      </c>
      <c r="M57" s="40" t="s">
        <v>6</v>
      </c>
      <c r="N57" s="40" t="s">
        <v>6</v>
      </c>
      <c r="O57" s="40" t="s">
        <v>6</v>
      </c>
      <c r="P57" s="40" t="s">
        <v>6</v>
      </c>
      <c r="Q57" s="40" t="s">
        <v>6</v>
      </c>
      <c r="R57" s="29">
        <v>0.0</v>
      </c>
      <c r="S57" s="40" t="s">
        <v>6</v>
      </c>
      <c r="T57" s="40" t="s">
        <v>6</v>
      </c>
      <c r="U57" s="40" t="s">
        <v>6</v>
      </c>
      <c r="V57" s="40" t="s">
        <v>6</v>
      </c>
      <c r="W57" s="40" t="s">
        <v>6</v>
      </c>
      <c r="X57" s="29">
        <v>0.0</v>
      </c>
      <c r="Y57" s="40" t="s">
        <v>6</v>
      </c>
      <c r="Z57" s="40" t="s">
        <v>6</v>
      </c>
      <c r="AA57" s="40" t="s">
        <v>6</v>
      </c>
      <c r="AB57" s="40" t="s">
        <v>6</v>
      </c>
      <c r="AC57" s="40" t="s">
        <v>6</v>
      </c>
      <c r="AD57" s="40" t="s">
        <v>6</v>
      </c>
      <c r="AE57" s="40" t="s">
        <v>6</v>
      </c>
      <c r="AF57" s="29">
        <v>0.0</v>
      </c>
      <c r="AG57" s="40" t="s">
        <v>6</v>
      </c>
      <c r="AH57" s="40" t="s">
        <v>6</v>
      </c>
      <c r="AI57" s="40" t="s">
        <v>6</v>
      </c>
      <c r="AJ57" s="40" t="s">
        <v>6</v>
      </c>
      <c r="AK57" s="40" t="s">
        <v>6</v>
      </c>
      <c r="AL57" s="29">
        <v>0.0</v>
      </c>
      <c r="AM57" s="40" t="s">
        <v>6</v>
      </c>
      <c r="AN57" s="40" t="s">
        <v>6</v>
      </c>
      <c r="AO57" s="40" t="s">
        <v>6</v>
      </c>
      <c r="AP57" s="40" t="s">
        <v>6</v>
      </c>
      <c r="AQ57" s="40" t="s">
        <v>6</v>
      </c>
      <c r="AR57" s="40" t="s">
        <v>6</v>
      </c>
      <c r="AS57" s="8"/>
      <c r="AT57" s="8"/>
      <c r="AU57" s="8"/>
      <c r="AV57" s="37">
        <f t="shared" si="4"/>
        <v>32</v>
      </c>
      <c r="AW57" s="37">
        <f t="shared" si="5"/>
        <v>5</v>
      </c>
      <c r="AX57" s="37">
        <f t="shared" ref="AX57:BB57" si="58">COUNTIF(E57:AR57,AX$1)</f>
        <v>32</v>
      </c>
      <c r="AY57" s="37">
        <f t="shared" si="58"/>
        <v>0</v>
      </c>
      <c r="AZ57" s="37">
        <f t="shared" si="58"/>
        <v>0</v>
      </c>
      <c r="BA57" s="37">
        <f t="shared" si="58"/>
        <v>0</v>
      </c>
      <c r="BB57" s="37">
        <f t="shared" si="58"/>
        <v>0</v>
      </c>
    </row>
    <row r="58">
      <c r="A58" s="27">
        <v>50.0</v>
      </c>
      <c r="B58" s="25" t="s">
        <v>241</v>
      </c>
      <c r="C58" s="26" t="s">
        <v>121</v>
      </c>
      <c r="D58" s="26" t="s">
        <v>244</v>
      </c>
      <c r="E58" s="75" t="s">
        <v>380</v>
      </c>
      <c r="F58" s="27" t="s">
        <v>76</v>
      </c>
      <c r="G58" s="26" t="s">
        <v>374</v>
      </c>
      <c r="H58" s="34" t="s">
        <v>9</v>
      </c>
      <c r="I58" s="34" t="s">
        <v>9</v>
      </c>
      <c r="J58" s="34" t="s">
        <v>9</v>
      </c>
      <c r="K58" s="29">
        <v>0.0</v>
      </c>
      <c r="L58" s="34" t="s">
        <v>9</v>
      </c>
      <c r="M58" s="34" t="s">
        <v>9</v>
      </c>
      <c r="N58" s="34" t="s">
        <v>9</v>
      </c>
      <c r="O58" s="34" t="s">
        <v>9</v>
      </c>
      <c r="P58" s="34" t="s">
        <v>9</v>
      </c>
      <c r="Q58" s="34" t="s">
        <v>9</v>
      </c>
      <c r="R58" s="34" t="s">
        <v>9</v>
      </c>
      <c r="S58" s="29">
        <v>0.0</v>
      </c>
      <c r="T58" s="40" t="s">
        <v>6</v>
      </c>
      <c r="U58" s="40" t="s">
        <v>6</v>
      </c>
      <c r="V58" s="40" t="s">
        <v>6</v>
      </c>
      <c r="W58" s="40" t="s">
        <v>6</v>
      </c>
      <c r="X58" s="40" t="s">
        <v>6</v>
      </c>
      <c r="Y58" s="29">
        <v>0.0</v>
      </c>
      <c r="Z58" s="40" t="s">
        <v>6</v>
      </c>
      <c r="AA58" s="40" t="s">
        <v>6</v>
      </c>
      <c r="AB58" s="40" t="s">
        <v>6</v>
      </c>
      <c r="AC58" s="40" t="s">
        <v>6</v>
      </c>
      <c r="AD58" s="40" t="s">
        <v>6</v>
      </c>
      <c r="AE58" s="29">
        <v>0.0</v>
      </c>
      <c r="AF58" s="40" t="s">
        <v>6</v>
      </c>
      <c r="AG58" s="40" t="s">
        <v>6</v>
      </c>
      <c r="AH58" s="40" t="s">
        <v>6</v>
      </c>
      <c r="AI58" s="40" t="s">
        <v>6</v>
      </c>
      <c r="AJ58" s="40" t="s">
        <v>6</v>
      </c>
      <c r="AK58" s="40" t="s">
        <v>6</v>
      </c>
      <c r="AL58" s="40" t="s">
        <v>6</v>
      </c>
      <c r="AM58" s="29">
        <v>0.0</v>
      </c>
      <c r="AN58" s="40" t="s">
        <v>6</v>
      </c>
      <c r="AO58" s="40" t="s">
        <v>6</v>
      </c>
      <c r="AP58" s="40" t="s">
        <v>6</v>
      </c>
      <c r="AQ58" s="40" t="s">
        <v>6</v>
      </c>
      <c r="AR58" s="40" t="s">
        <v>6</v>
      </c>
      <c r="AS58" s="8"/>
      <c r="AT58" s="8"/>
      <c r="AU58" s="8"/>
      <c r="AV58" s="37">
        <f t="shared" si="4"/>
        <v>32</v>
      </c>
      <c r="AW58" s="37">
        <f t="shared" si="5"/>
        <v>5</v>
      </c>
      <c r="AX58" s="37">
        <f t="shared" ref="AX58:BB58" si="59">COUNTIF(E58:AR58,AX$1)</f>
        <v>22</v>
      </c>
      <c r="AY58" s="37">
        <f t="shared" si="59"/>
        <v>0</v>
      </c>
      <c r="AZ58" s="37">
        <f t="shared" si="59"/>
        <v>0</v>
      </c>
      <c r="BA58" s="37">
        <f t="shared" si="59"/>
        <v>10</v>
      </c>
      <c r="BB58" s="37">
        <f t="shared" si="59"/>
        <v>0</v>
      </c>
    </row>
    <row r="59">
      <c r="A59" s="27">
        <v>51.0</v>
      </c>
      <c r="B59" s="25" t="s">
        <v>241</v>
      </c>
      <c r="C59" s="26" t="s">
        <v>122</v>
      </c>
      <c r="D59" s="26" t="s">
        <v>245</v>
      </c>
      <c r="E59" s="75" t="s">
        <v>381</v>
      </c>
      <c r="F59" s="27" t="s">
        <v>76</v>
      </c>
      <c r="G59" s="26" t="s">
        <v>374</v>
      </c>
      <c r="H59" s="34" t="s">
        <v>9</v>
      </c>
      <c r="I59" s="34" t="s">
        <v>9</v>
      </c>
      <c r="J59" s="34" t="s">
        <v>9</v>
      </c>
      <c r="K59" s="29">
        <v>0.0</v>
      </c>
      <c r="L59" s="34" t="s">
        <v>9</v>
      </c>
      <c r="M59" s="34" t="s">
        <v>9</v>
      </c>
      <c r="N59" s="34" t="s">
        <v>9</v>
      </c>
      <c r="O59" s="34" t="s">
        <v>9</v>
      </c>
      <c r="P59" s="34" t="s">
        <v>9</v>
      </c>
      <c r="Q59" s="34" t="s">
        <v>9</v>
      </c>
      <c r="R59" s="29">
        <v>0.0</v>
      </c>
      <c r="S59" s="40" t="s">
        <v>6</v>
      </c>
      <c r="T59" s="40" t="s">
        <v>6</v>
      </c>
      <c r="U59" s="40" t="s">
        <v>6</v>
      </c>
      <c r="V59" s="40" t="s">
        <v>6</v>
      </c>
      <c r="W59" s="40" t="s">
        <v>6</v>
      </c>
      <c r="X59" s="40" t="s">
        <v>6</v>
      </c>
      <c r="Y59" s="29">
        <v>0.0</v>
      </c>
      <c r="Z59" s="40" t="s">
        <v>6</v>
      </c>
      <c r="AA59" s="40" t="s">
        <v>6</v>
      </c>
      <c r="AB59" s="40" t="s">
        <v>6</v>
      </c>
      <c r="AC59" s="40" t="s">
        <v>6</v>
      </c>
      <c r="AD59" s="40" t="s">
        <v>6</v>
      </c>
      <c r="AE59" s="29">
        <v>0.0</v>
      </c>
      <c r="AF59" s="40" t="s">
        <v>6</v>
      </c>
      <c r="AG59" s="40" t="s">
        <v>6</v>
      </c>
      <c r="AH59" s="40" t="s">
        <v>6</v>
      </c>
      <c r="AI59" s="40" t="s">
        <v>6</v>
      </c>
      <c r="AJ59" s="40" t="s">
        <v>6</v>
      </c>
      <c r="AK59" s="40" t="s">
        <v>6</v>
      </c>
      <c r="AL59" s="40" t="s">
        <v>6</v>
      </c>
      <c r="AM59" s="29">
        <v>0.0</v>
      </c>
      <c r="AN59" s="40" t="s">
        <v>6</v>
      </c>
      <c r="AO59" s="40" t="s">
        <v>6</v>
      </c>
      <c r="AP59" s="40" t="s">
        <v>6</v>
      </c>
      <c r="AQ59" s="40" t="s">
        <v>6</v>
      </c>
      <c r="AR59" s="40" t="s">
        <v>6</v>
      </c>
      <c r="AS59" s="8"/>
      <c r="AT59" s="8"/>
      <c r="AU59" s="8"/>
      <c r="AV59" s="37">
        <f t="shared" si="4"/>
        <v>32</v>
      </c>
      <c r="AW59" s="37">
        <f t="shared" si="5"/>
        <v>5</v>
      </c>
      <c r="AX59" s="37">
        <f t="shared" ref="AX59:BB59" si="60">COUNTIF(E59:AR59,AX$1)</f>
        <v>23</v>
      </c>
      <c r="AY59" s="37">
        <f t="shared" si="60"/>
        <v>0</v>
      </c>
      <c r="AZ59" s="37">
        <f t="shared" si="60"/>
        <v>0</v>
      </c>
      <c r="BA59" s="37">
        <f t="shared" si="60"/>
        <v>9</v>
      </c>
      <c r="BB59" s="37">
        <f t="shared" si="60"/>
        <v>0</v>
      </c>
    </row>
    <row r="60">
      <c r="A60" s="27">
        <v>52.0</v>
      </c>
      <c r="B60" s="25" t="s">
        <v>241</v>
      </c>
      <c r="C60" s="26" t="s">
        <v>110</v>
      </c>
      <c r="D60" s="26" t="s">
        <v>246</v>
      </c>
      <c r="E60" s="75" t="s">
        <v>382</v>
      </c>
      <c r="F60" s="27" t="s">
        <v>76</v>
      </c>
      <c r="G60" s="26" t="s">
        <v>374</v>
      </c>
      <c r="H60" s="34" t="s">
        <v>9</v>
      </c>
      <c r="I60" s="34" t="s">
        <v>9</v>
      </c>
      <c r="J60" s="34" t="s">
        <v>9</v>
      </c>
      <c r="K60" s="29">
        <v>0.0</v>
      </c>
      <c r="L60" s="34" t="s">
        <v>9</v>
      </c>
      <c r="M60" s="34" t="s">
        <v>9</v>
      </c>
      <c r="N60" s="34" t="s">
        <v>9</v>
      </c>
      <c r="O60" s="34" t="s">
        <v>9</v>
      </c>
      <c r="P60" s="34" t="s">
        <v>9</v>
      </c>
      <c r="Q60" s="34" t="s">
        <v>9</v>
      </c>
      <c r="R60" s="34" t="s">
        <v>9</v>
      </c>
      <c r="S60" s="29">
        <v>0.0</v>
      </c>
      <c r="T60" s="40" t="s">
        <v>6</v>
      </c>
      <c r="U60" s="40" t="s">
        <v>6</v>
      </c>
      <c r="V60" s="40" t="s">
        <v>6</v>
      </c>
      <c r="W60" s="40" t="s">
        <v>6</v>
      </c>
      <c r="X60" s="40" t="s">
        <v>6</v>
      </c>
      <c r="Y60" s="29">
        <v>0.0</v>
      </c>
      <c r="Z60" s="40" t="s">
        <v>6</v>
      </c>
      <c r="AA60" s="40" t="s">
        <v>6</v>
      </c>
      <c r="AB60" s="40" t="s">
        <v>6</v>
      </c>
      <c r="AC60" s="40" t="s">
        <v>6</v>
      </c>
      <c r="AD60" s="40" t="s">
        <v>6</v>
      </c>
      <c r="AE60" s="40" t="s">
        <v>6</v>
      </c>
      <c r="AF60" s="29">
        <v>0.0</v>
      </c>
      <c r="AG60" s="40" t="s">
        <v>6</v>
      </c>
      <c r="AH60" s="40" t="s">
        <v>6</v>
      </c>
      <c r="AI60" s="40" t="s">
        <v>6</v>
      </c>
      <c r="AJ60" s="40" t="s">
        <v>6</v>
      </c>
      <c r="AK60" s="40" t="s">
        <v>6</v>
      </c>
      <c r="AL60" s="40" t="s">
        <v>6</v>
      </c>
      <c r="AM60" s="29">
        <v>0.0</v>
      </c>
      <c r="AN60" s="40" t="s">
        <v>6</v>
      </c>
      <c r="AO60" s="40" t="s">
        <v>6</v>
      </c>
      <c r="AP60" s="40" t="s">
        <v>6</v>
      </c>
      <c r="AQ60" s="40" t="s">
        <v>6</v>
      </c>
      <c r="AR60" s="40" t="s">
        <v>6</v>
      </c>
      <c r="AS60" s="8"/>
      <c r="AT60" s="8"/>
      <c r="AU60" s="8"/>
      <c r="AV60" s="37">
        <f t="shared" si="4"/>
        <v>32</v>
      </c>
      <c r="AW60" s="37">
        <f t="shared" si="5"/>
        <v>5</v>
      </c>
      <c r="AX60" s="37">
        <f t="shared" ref="AX60:BB60" si="61">COUNTIF(E60:AR60,AX$1)</f>
        <v>22</v>
      </c>
      <c r="AY60" s="37">
        <f t="shared" si="61"/>
        <v>0</v>
      </c>
      <c r="AZ60" s="37">
        <f t="shared" si="61"/>
        <v>0</v>
      </c>
      <c r="BA60" s="37">
        <f t="shared" si="61"/>
        <v>10</v>
      </c>
      <c r="BB60" s="37">
        <f t="shared" si="61"/>
        <v>0</v>
      </c>
    </row>
    <row r="61">
      <c r="A61" s="27">
        <v>53.0</v>
      </c>
      <c r="B61" s="25" t="s">
        <v>241</v>
      </c>
      <c r="C61" s="26" t="s">
        <v>126</v>
      </c>
      <c r="D61" s="26" t="s">
        <v>254</v>
      </c>
      <c r="E61" s="75" t="s">
        <v>383</v>
      </c>
      <c r="F61" s="27" t="s">
        <v>76</v>
      </c>
      <c r="G61" s="26" t="s">
        <v>374</v>
      </c>
      <c r="H61" s="34" t="s">
        <v>9</v>
      </c>
      <c r="I61" s="34" t="s">
        <v>9</v>
      </c>
      <c r="J61" s="34" t="s">
        <v>9</v>
      </c>
      <c r="K61" s="29">
        <v>0.0</v>
      </c>
      <c r="L61" s="34" t="s">
        <v>9</v>
      </c>
      <c r="M61" s="34" t="s">
        <v>9</v>
      </c>
      <c r="N61" s="34" t="s">
        <v>9</v>
      </c>
      <c r="O61" s="34" t="s">
        <v>9</v>
      </c>
      <c r="P61" s="34" t="s">
        <v>9</v>
      </c>
      <c r="Q61" s="34" t="s">
        <v>9</v>
      </c>
      <c r="R61" s="29">
        <v>0.0</v>
      </c>
      <c r="S61" s="40" t="s">
        <v>6</v>
      </c>
      <c r="T61" s="40" t="s">
        <v>6</v>
      </c>
      <c r="U61" s="40" t="s">
        <v>6</v>
      </c>
      <c r="V61" s="40" t="s">
        <v>6</v>
      </c>
      <c r="W61" s="40" t="s">
        <v>6</v>
      </c>
      <c r="X61" s="40" t="s">
        <v>6</v>
      </c>
      <c r="Y61" s="29">
        <v>0.0</v>
      </c>
      <c r="Z61" s="40" t="s">
        <v>6</v>
      </c>
      <c r="AA61" s="40" t="s">
        <v>6</v>
      </c>
      <c r="AB61" s="40" t="s">
        <v>6</v>
      </c>
      <c r="AC61" s="40" t="s">
        <v>6</v>
      </c>
      <c r="AD61" s="40" t="s">
        <v>6</v>
      </c>
      <c r="AE61" s="29">
        <v>0.0</v>
      </c>
      <c r="AF61" s="40" t="s">
        <v>6</v>
      </c>
      <c r="AG61" s="40" t="s">
        <v>6</v>
      </c>
      <c r="AH61" s="40" t="s">
        <v>6</v>
      </c>
      <c r="AI61" s="40" t="s">
        <v>6</v>
      </c>
      <c r="AJ61" s="40" t="s">
        <v>6</v>
      </c>
      <c r="AK61" s="40" t="s">
        <v>6</v>
      </c>
      <c r="AL61" s="40" t="s">
        <v>6</v>
      </c>
      <c r="AM61" s="29">
        <v>0.0</v>
      </c>
      <c r="AN61" s="40" t="s">
        <v>6</v>
      </c>
      <c r="AO61" s="40" t="s">
        <v>6</v>
      </c>
      <c r="AP61" s="40" t="s">
        <v>6</v>
      </c>
      <c r="AQ61" s="40" t="s">
        <v>6</v>
      </c>
      <c r="AR61" s="40" t="s">
        <v>6</v>
      </c>
      <c r="AS61" s="8"/>
      <c r="AT61" s="8"/>
      <c r="AU61" s="8"/>
      <c r="AV61" s="37">
        <f t="shared" si="4"/>
        <v>32</v>
      </c>
      <c r="AW61" s="37">
        <f t="shared" si="5"/>
        <v>5</v>
      </c>
      <c r="AX61" s="37">
        <f t="shared" ref="AX61:BB61" si="62">COUNTIF(E61:AR61,AX$1)</f>
        <v>23</v>
      </c>
      <c r="AY61" s="37">
        <f t="shared" si="62"/>
        <v>0</v>
      </c>
      <c r="AZ61" s="37">
        <f t="shared" si="62"/>
        <v>0</v>
      </c>
      <c r="BA61" s="37">
        <f t="shared" si="62"/>
        <v>9</v>
      </c>
      <c r="BB61" s="37">
        <f t="shared" si="62"/>
        <v>0</v>
      </c>
    </row>
    <row r="62">
      <c r="A62" s="27">
        <v>54.0</v>
      </c>
      <c r="B62" s="25" t="s">
        <v>241</v>
      </c>
      <c r="C62" s="26" t="s">
        <v>97</v>
      </c>
      <c r="D62" s="26" t="s">
        <v>263</v>
      </c>
      <c r="E62" s="75" t="s">
        <v>384</v>
      </c>
      <c r="F62" s="27" t="s">
        <v>76</v>
      </c>
      <c r="G62" s="26" t="s">
        <v>374</v>
      </c>
      <c r="H62" s="34" t="s">
        <v>9</v>
      </c>
      <c r="I62" s="34" t="s">
        <v>9</v>
      </c>
      <c r="J62" s="29">
        <v>0.0</v>
      </c>
      <c r="K62" s="34" t="s">
        <v>9</v>
      </c>
      <c r="L62" s="34" t="s">
        <v>9</v>
      </c>
      <c r="M62" s="34" t="s">
        <v>9</v>
      </c>
      <c r="N62" s="34" t="s">
        <v>9</v>
      </c>
      <c r="O62" s="34" t="s">
        <v>9</v>
      </c>
      <c r="P62" s="34" t="s">
        <v>9</v>
      </c>
      <c r="Q62" s="34" t="s">
        <v>9</v>
      </c>
      <c r="R62" s="29">
        <v>0.0</v>
      </c>
      <c r="S62" s="40" t="s">
        <v>6</v>
      </c>
      <c r="T62" s="40" t="s">
        <v>6</v>
      </c>
      <c r="U62" s="40" t="s">
        <v>6</v>
      </c>
      <c r="V62" s="40" t="s">
        <v>6</v>
      </c>
      <c r="W62" s="40" t="s">
        <v>6</v>
      </c>
      <c r="X62" s="40" t="s">
        <v>6</v>
      </c>
      <c r="Y62" s="29">
        <v>0.0</v>
      </c>
      <c r="Z62" s="40" t="s">
        <v>6</v>
      </c>
      <c r="AA62" s="40" t="s">
        <v>6</v>
      </c>
      <c r="AB62" s="40" t="s">
        <v>6</v>
      </c>
      <c r="AC62" s="40" t="s">
        <v>6</v>
      </c>
      <c r="AD62" s="40" t="s">
        <v>6</v>
      </c>
      <c r="AE62" s="29">
        <v>0.0</v>
      </c>
      <c r="AF62" s="40" t="s">
        <v>6</v>
      </c>
      <c r="AG62" s="40" t="s">
        <v>6</v>
      </c>
      <c r="AH62" s="40" t="s">
        <v>6</v>
      </c>
      <c r="AI62" s="40" t="s">
        <v>6</v>
      </c>
      <c r="AJ62" s="40" t="s">
        <v>6</v>
      </c>
      <c r="AK62" s="40" t="s">
        <v>6</v>
      </c>
      <c r="AL62" s="29">
        <v>0.0</v>
      </c>
      <c r="AM62" s="40" t="s">
        <v>6</v>
      </c>
      <c r="AN62" s="40" t="s">
        <v>6</v>
      </c>
      <c r="AO62" s="40" t="s">
        <v>6</v>
      </c>
      <c r="AP62" s="40" t="s">
        <v>6</v>
      </c>
      <c r="AQ62" s="40" t="s">
        <v>6</v>
      </c>
      <c r="AR62" s="40" t="s">
        <v>6</v>
      </c>
      <c r="AS62" s="8"/>
      <c r="AT62" s="8"/>
      <c r="AU62" s="8"/>
      <c r="AV62" s="37">
        <f t="shared" si="4"/>
        <v>32</v>
      </c>
      <c r="AW62" s="37">
        <f t="shared" si="5"/>
        <v>5</v>
      </c>
      <c r="AX62" s="37">
        <f t="shared" ref="AX62:BB62" si="63">COUNTIF(E62:AR62,AX$1)</f>
        <v>23</v>
      </c>
      <c r="AY62" s="37">
        <f t="shared" si="63"/>
        <v>0</v>
      </c>
      <c r="AZ62" s="37">
        <f t="shared" si="63"/>
        <v>0</v>
      </c>
      <c r="BA62" s="37">
        <f t="shared" si="63"/>
        <v>9</v>
      </c>
      <c r="BB62" s="37">
        <f t="shared" si="63"/>
        <v>0</v>
      </c>
    </row>
    <row r="63">
      <c r="A63" s="27">
        <v>55.0</v>
      </c>
      <c r="B63" s="25" t="s">
        <v>241</v>
      </c>
      <c r="C63" s="26" t="s">
        <v>104</v>
      </c>
      <c r="D63" s="26" t="s">
        <v>264</v>
      </c>
      <c r="E63" s="75" t="s">
        <v>385</v>
      </c>
      <c r="F63" s="27" t="s">
        <v>76</v>
      </c>
      <c r="G63" s="26" t="s">
        <v>374</v>
      </c>
      <c r="H63" s="34" t="s">
        <v>9</v>
      </c>
      <c r="I63" s="34" t="s">
        <v>9</v>
      </c>
      <c r="J63" s="34" t="s">
        <v>9</v>
      </c>
      <c r="K63" s="34" t="s">
        <v>9</v>
      </c>
      <c r="L63" s="29">
        <v>0.0</v>
      </c>
      <c r="M63" s="34" t="s">
        <v>9</v>
      </c>
      <c r="N63" s="34" t="s">
        <v>9</v>
      </c>
      <c r="O63" s="34" t="s">
        <v>9</v>
      </c>
      <c r="P63" s="34" t="s">
        <v>9</v>
      </c>
      <c r="Q63" s="34" t="s">
        <v>9</v>
      </c>
      <c r="R63" s="34" t="s">
        <v>9</v>
      </c>
      <c r="S63" s="29">
        <v>0.0</v>
      </c>
      <c r="T63" s="40" t="s">
        <v>6</v>
      </c>
      <c r="U63" s="40" t="s">
        <v>6</v>
      </c>
      <c r="V63" s="40" t="s">
        <v>6</v>
      </c>
      <c r="W63" s="40" t="s">
        <v>6</v>
      </c>
      <c r="X63" s="40" t="s">
        <v>6</v>
      </c>
      <c r="Y63" s="29">
        <v>0.0</v>
      </c>
      <c r="Z63" s="40" t="s">
        <v>6</v>
      </c>
      <c r="AA63" s="40" t="s">
        <v>6</v>
      </c>
      <c r="AB63" s="40" t="s">
        <v>6</v>
      </c>
      <c r="AC63" s="40" t="s">
        <v>6</v>
      </c>
      <c r="AD63" s="40" t="s">
        <v>6</v>
      </c>
      <c r="AE63" s="29">
        <v>0.0</v>
      </c>
      <c r="AF63" s="40" t="s">
        <v>6</v>
      </c>
      <c r="AG63" s="40" t="s">
        <v>6</v>
      </c>
      <c r="AH63" s="40" t="s">
        <v>6</v>
      </c>
      <c r="AI63" s="40" t="s">
        <v>6</v>
      </c>
      <c r="AJ63" s="40" t="s">
        <v>6</v>
      </c>
      <c r="AK63" s="40" t="s">
        <v>6</v>
      </c>
      <c r="AL63" s="40" t="s">
        <v>6</v>
      </c>
      <c r="AM63" s="29">
        <v>0.0</v>
      </c>
      <c r="AN63" s="40" t="s">
        <v>6</v>
      </c>
      <c r="AO63" s="40" t="s">
        <v>6</v>
      </c>
      <c r="AP63" s="40" t="s">
        <v>6</v>
      </c>
      <c r="AQ63" s="40" t="s">
        <v>6</v>
      </c>
      <c r="AR63" s="40" t="s">
        <v>6</v>
      </c>
      <c r="AS63" s="8"/>
      <c r="AT63" s="8"/>
      <c r="AU63" s="8"/>
      <c r="AV63" s="37">
        <f t="shared" si="4"/>
        <v>32</v>
      </c>
      <c r="AW63" s="37">
        <f t="shared" si="5"/>
        <v>5</v>
      </c>
      <c r="AX63" s="37">
        <f t="shared" ref="AX63:BB63" si="64">COUNTIF(E63:AR63,AX$1)</f>
        <v>22</v>
      </c>
      <c r="AY63" s="37">
        <f t="shared" si="64"/>
        <v>0</v>
      </c>
      <c r="AZ63" s="37">
        <f t="shared" si="64"/>
        <v>0</v>
      </c>
      <c r="BA63" s="37">
        <f t="shared" si="64"/>
        <v>10</v>
      </c>
      <c r="BB63" s="37">
        <f t="shared" si="64"/>
        <v>0</v>
      </c>
    </row>
    <row r="64">
      <c r="A64" s="27">
        <v>56.0</v>
      </c>
      <c r="B64" s="25" t="s">
        <v>247</v>
      </c>
      <c r="C64" s="26" t="s">
        <v>120</v>
      </c>
      <c r="D64" s="26" t="s">
        <v>243</v>
      </c>
      <c r="E64" s="75" t="s">
        <v>386</v>
      </c>
      <c r="F64" s="27" t="s">
        <v>76</v>
      </c>
      <c r="G64" s="26" t="s">
        <v>374</v>
      </c>
      <c r="H64" s="34" t="s">
        <v>9</v>
      </c>
      <c r="I64" s="34" t="s">
        <v>9</v>
      </c>
      <c r="J64" s="29">
        <v>0.0</v>
      </c>
      <c r="K64" s="34" t="s">
        <v>9</v>
      </c>
      <c r="L64" s="34" t="s">
        <v>9</v>
      </c>
      <c r="M64" s="34" t="s">
        <v>9</v>
      </c>
      <c r="N64" s="34" t="s">
        <v>9</v>
      </c>
      <c r="O64" s="34" t="s">
        <v>9</v>
      </c>
      <c r="P64" s="34" t="s">
        <v>9</v>
      </c>
      <c r="Q64" s="34" t="s">
        <v>9</v>
      </c>
      <c r="R64" s="29">
        <v>0.0</v>
      </c>
      <c r="S64" s="34" t="s">
        <v>9</v>
      </c>
      <c r="T64" s="34" t="s">
        <v>9</v>
      </c>
      <c r="U64" s="34" t="s">
        <v>9</v>
      </c>
      <c r="V64" s="34" t="s">
        <v>9</v>
      </c>
      <c r="W64" s="34" t="s">
        <v>9</v>
      </c>
      <c r="X64" s="34" t="s">
        <v>9</v>
      </c>
      <c r="Y64" s="34" t="s">
        <v>9</v>
      </c>
      <c r="Z64" s="29">
        <v>0.0</v>
      </c>
      <c r="AA64" s="34" t="s">
        <v>9</v>
      </c>
      <c r="AB64" s="34" t="s">
        <v>9</v>
      </c>
      <c r="AC64" s="34" t="s">
        <v>9</v>
      </c>
      <c r="AD64" s="34" t="s">
        <v>9</v>
      </c>
      <c r="AE64" s="34" t="s">
        <v>9</v>
      </c>
      <c r="AF64" s="29">
        <v>0.0</v>
      </c>
      <c r="AG64" s="34" t="s">
        <v>9</v>
      </c>
      <c r="AH64" s="34" t="s">
        <v>9</v>
      </c>
      <c r="AI64" s="34" t="s">
        <v>9</v>
      </c>
      <c r="AJ64" s="34" t="s">
        <v>9</v>
      </c>
      <c r="AK64" s="34" t="s">
        <v>9</v>
      </c>
      <c r="AL64" s="34" t="s">
        <v>9</v>
      </c>
      <c r="AM64" s="34" t="s">
        <v>9</v>
      </c>
      <c r="AN64" s="29">
        <v>0.0</v>
      </c>
      <c r="AO64" s="40" t="s">
        <v>6</v>
      </c>
      <c r="AP64" s="40" t="s">
        <v>6</v>
      </c>
      <c r="AQ64" s="40" t="s">
        <v>6</v>
      </c>
      <c r="AR64" s="40" t="s">
        <v>6</v>
      </c>
      <c r="AS64" s="8"/>
      <c r="AT64" s="8"/>
      <c r="AU64" s="8"/>
      <c r="AV64" s="37">
        <f t="shared" si="4"/>
        <v>32</v>
      </c>
      <c r="AW64" s="37">
        <f t="shared" si="5"/>
        <v>5</v>
      </c>
      <c r="AX64" s="37">
        <f t="shared" ref="AX64:BB64" si="65">COUNTIF(E64:AR64,AX$1)</f>
        <v>4</v>
      </c>
      <c r="AY64" s="37">
        <f t="shared" si="65"/>
        <v>0</v>
      </c>
      <c r="AZ64" s="37">
        <f t="shared" si="65"/>
        <v>0</v>
      </c>
      <c r="BA64" s="37">
        <f t="shared" si="65"/>
        <v>28</v>
      </c>
      <c r="BB64" s="37">
        <f t="shared" si="65"/>
        <v>0</v>
      </c>
    </row>
    <row r="65">
      <c r="A65" s="27">
        <v>57.0</v>
      </c>
      <c r="B65" s="25" t="s">
        <v>247</v>
      </c>
      <c r="C65" s="26" t="s">
        <v>107</v>
      </c>
      <c r="D65" s="26" t="s">
        <v>267</v>
      </c>
      <c r="E65" s="75" t="s">
        <v>387</v>
      </c>
      <c r="F65" s="27" t="s">
        <v>76</v>
      </c>
      <c r="G65" s="26" t="s">
        <v>374</v>
      </c>
      <c r="H65" s="34" t="s">
        <v>9</v>
      </c>
      <c r="I65" s="34" t="s">
        <v>9</v>
      </c>
      <c r="J65" s="29">
        <v>0.0</v>
      </c>
      <c r="K65" s="34" t="s">
        <v>9</v>
      </c>
      <c r="L65" s="34" t="s">
        <v>9</v>
      </c>
      <c r="M65" s="34" t="s">
        <v>9</v>
      </c>
      <c r="N65" s="34" t="s">
        <v>9</v>
      </c>
      <c r="O65" s="34" t="s">
        <v>9</v>
      </c>
      <c r="P65" s="34" t="s">
        <v>9</v>
      </c>
      <c r="Q65" s="34" t="s">
        <v>9</v>
      </c>
      <c r="R65" s="29">
        <v>0.0</v>
      </c>
      <c r="S65" s="34" t="s">
        <v>9</v>
      </c>
      <c r="T65" s="34" t="s">
        <v>9</v>
      </c>
      <c r="U65" s="34" t="s">
        <v>9</v>
      </c>
      <c r="V65" s="34" t="s">
        <v>9</v>
      </c>
      <c r="W65" s="34" t="s">
        <v>9</v>
      </c>
      <c r="X65" s="34" t="s">
        <v>9</v>
      </c>
      <c r="Y65" s="34" t="s">
        <v>9</v>
      </c>
      <c r="Z65" s="29">
        <v>0.0</v>
      </c>
      <c r="AA65" s="34" t="s">
        <v>9</v>
      </c>
      <c r="AB65" s="34" t="s">
        <v>9</v>
      </c>
      <c r="AC65" s="34" t="s">
        <v>9</v>
      </c>
      <c r="AD65" s="34" t="s">
        <v>9</v>
      </c>
      <c r="AE65" s="34" t="s">
        <v>9</v>
      </c>
      <c r="AF65" s="29">
        <v>0.0</v>
      </c>
      <c r="AG65" s="34" t="s">
        <v>9</v>
      </c>
      <c r="AH65" s="34" t="s">
        <v>9</v>
      </c>
      <c r="AI65" s="34" t="s">
        <v>9</v>
      </c>
      <c r="AJ65" s="34" t="s">
        <v>9</v>
      </c>
      <c r="AK65" s="34" t="s">
        <v>9</v>
      </c>
      <c r="AL65" s="34" t="s">
        <v>9</v>
      </c>
      <c r="AM65" s="34" t="s">
        <v>9</v>
      </c>
      <c r="AN65" s="29">
        <v>0.0</v>
      </c>
      <c r="AO65" s="40" t="s">
        <v>6</v>
      </c>
      <c r="AP65" s="40" t="s">
        <v>6</v>
      </c>
      <c r="AQ65" s="40" t="s">
        <v>6</v>
      </c>
      <c r="AR65" s="40" t="s">
        <v>6</v>
      </c>
      <c r="AS65" s="8"/>
      <c r="AT65" s="8"/>
      <c r="AU65" s="8"/>
      <c r="AV65" s="37">
        <f t="shared" si="4"/>
        <v>32</v>
      </c>
      <c r="AW65" s="37">
        <f t="shared" si="5"/>
        <v>5</v>
      </c>
      <c r="AX65" s="37">
        <f t="shared" ref="AX65:BB65" si="66">COUNTIF(E65:AR65,AX$1)</f>
        <v>4</v>
      </c>
      <c r="AY65" s="37">
        <f t="shared" si="66"/>
        <v>0</v>
      </c>
      <c r="AZ65" s="37">
        <f t="shared" si="66"/>
        <v>0</v>
      </c>
      <c r="BA65" s="37">
        <f t="shared" si="66"/>
        <v>28</v>
      </c>
      <c r="BB65" s="37">
        <f t="shared" si="66"/>
        <v>0</v>
      </c>
    </row>
    <row r="66">
      <c r="A66" s="27">
        <v>58.0</v>
      </c>
      <c r="B66" s="25" t="s">
        <v>247</v>
      </c>
      <c r="C66" s="26" t="s">
        <v>102</v>
      </c>
      <c r="D66" s="26" t="s">
        <v>272</v>
      </c>
      <c r="E66" s="75" t="s">
        <v>388</v>
      </c>
      <c r="F66" s="27" t="s">
        <v>76</v>
      </c>
      <c r="G66" s="26" t="s">
        <v>374</v>
      </c>
      <c r="H66" s="34" t="s">
        <v>9</v>
      </c>
      <c r="I66" s="34" t="s">
        <v>9</v>
      </c>
      <c r="J66" s="34" t="s">
        <v>9</v>
      </c>
      <c r="K66" s="34" t="s">
        <v>9</v>
      </c>
      <c r="L66" s="29">
        <v>0.0</v>
      </c>
      <c r="M66" s="34" t="s">
        <v>9</v>
      </c>
      <c r="N66" s="34" t="s">
        <v>9</v>
      </c>
      <c r="O66" s="34" t="s">
        <v>9</v>
      </c>
      <c r="P66" s="34" t="s">
        <v>9</v>
      </c>
      <c r="Q66" s="34" t="s">
        <v>9</v>
      </c>
      <c r="R66" s="34" t="s">
        <v>9</v>
      </c>
      <c r="S66" s="29">
        <v>0.0</v>
      </c>
      <c r="T66" s="34" t="s">
        <v>9</v>
      </c>
      <c r="U66" s="34" t="s">
        <v>9</v>
      </c>
      <c r="V66" s="34" t="s">
        <v>9</v>
      </c>
      <c r="W66" s="34" t="s">
        <v>9</v>
      </c>
      <c r="X66" s="34" t="s">
        <v>9</v>
      </c>
      <c r="Y66" s="34" t="s">
        <v>9</v>
      </c>
      <c r="Z66" s="29">
        <v>0.0</v>
      </c>
      <c r="AA66" s="34" t="s">
        <v>9</v>
      </c>
      <c r="AB66" s="34" t="s">
        <v>9</v>
      </c>
      <c r="AC66" s="34" t="s">
        <v>9</v>
      </c>
      <c r="AD66" s="34" t="s">
        <v>9</v>
      </c>
      <c r="AE66" s="34" t="s">
        <v>9</v>
      </c>
      <c r="AF66" s="29">
        <v>0.0</v>
      </c>
      <c r="AG66" s="34" t="s">
        <v>9</v>
      </c>
      <c r="AH66" s="34" t="s">
        <v>9</v>
      </c>
      <c r="AI66" s="34" t="s">
        <v>9</v>
      </c>
      <c r="AJ66" s="34" t="s">
        <v>9</v>
      </c>
      <c r="AK66" s="34" t="s">
        <v>9</v>
      </c>
      <c r="AL66" s="34" t="s">
        <v>9</v>
      </c>
      <c r="AM66" s="34" t="s">
        <v>9</v>
      </c>
      <c r="AN66" s="29">
        <v>0.0</v>
      </c>
      <c r="AO66" s="40" t="s">
        <v>6</v>
      </c>
      <c r="AP66" s="40" t="s">
        <v>6</v>
      </c>
      <c r="AQ66" s="40" t="s">
        <v>6</v>
      </c>
      <c r="AR66" s="40" t="s">
        <v>6</v>
      </c>
      <c r="AS66" s="8"/>
      <c r="AT66" s="8"/>
      <c r="AU66" s="8"/>
      <c r="AV66" s="37">
        <f t="shared" si="4"/>
        <v>32</v>
      </c>
      <c r="AW66" s="37">
        <f t="shared" si="5"/>
        <v>5</v>
      </c>
      <c r="AX66" s="37">
        <f t="shared" ref="AX66:BB66" si="67">COUNTIF(E66:AR66,AX$1)</f>
        <v>4</v>
      </c>
      <c r="AY66" s="37">
        <f t="shared" si="67"/>
        <v>0</v>
      </c>
      <c r="AZ66" s="37">
        <f t="shared" si="67"/>
        <v>0</v>
      </c>
      <c r="BA66" s="37">
        <f t="shared" si="67"/>
        <v>28</v>
      </c>
      <c r="BB66" s="37">
        <f t="shared" si="67"/>
        <v>0</v>
      </c>
    </row>
    <row r="67">
      <c r="A67" s="27">
        <v>59.0</v>
      </c>
      <c r="B67" s="25" t="s">
        <v>247</v>
      </c>
      <c r="C67" s="26" t="s">
        <v>83</v>
      </c>
      <c r="D67" s="26" t="s">
        <v>275</v>
      </c>
      <c r="E67" s="75" t="s">
        <v>389</v>
      </c>
      <c r="F67" s="27" t="s">
        <v>76</v>
      </c>
      <c r="G67" s="26" t="s">
        <v>374</v>
      </c>
      <c r="H67" s="34" t="s">
        <v>9</v>
      </c>
      <c r="I67" s="34" t="s">
        <v>9</v>
      </c>
      <c r="J67" s="34" t="s">
        <v>9</v>
      </c>
      <c r="K67" s="29">
        <v>0.0</v>
      </c>
      <c r="L67" s="34" t="s">
        <v>9</v>
      </c>
      <c r="M67" s="34" t="s">
        <v>9</v>
      </c>
      <c r="N67" s="34" t="s">
        <v>9</v>
      </c>
      <c r="O67" s="34" t="s">
        <v>9</v>
      </c>
      <c r="P67" s="34" t="s">
        <v>9</v>
      </c>
      <c r="Q67" s="34" t="s">
        <v>9</v>
      </c>
      <c r="R67" s="29">
        <v>0.0</v>
      </c>
      <c r="S67" s="34" t="s">
        <v>9</v>
      </c>
      <c r="T67" s="34" t="s">
        <v>9</v>
      </c>
      <c r="U67" s="34" t="s">
        <v>9</v>
      </c>
      <c r="V67" s="34" t="s">
        <v>9</v>
      </c>
      <c r="W67" s="34" t="s">
        <v>9</v>
      </c>
      <c r="X67" s="34" t="s">
        <v>9</v>
      </c>
      <c r="Y67" s="34" t="s">
        <v>9</v>
      </c>
      <c r="Z67" s="29">
        <v>0.0</v>
      </c>
      <c r="AA67" s="34" t="s">
        <v>9</v>
      </c>
      <c r="AB67" s="34" t="s">
        <v>9</v>
      </c>
      <c r="AC67" s="34" t="s">
        <v>9</v>
      </c>
      <c r="AD67" s="34" t="s">
        <v>9</v>
      </c>
      <c r="AE67" s="34" t="s">
        <v>9</v>
      </c>
      <c r="AF67" s="29">
        <v>0.0</v>
      </c>
      <c r="AG67" s="34" t="s">
        <v>9</v>
      </c>
      <c r="AH67" s="34" t="s">
        <v>9</v>
      </c>
      <c r="AI67" s="34" t="s">
        <v>9</v>
      </c>
      <c r="AJ67" s="34" t="s">
        <v>9</v>
      </c>
      <c r="AK67" s="34" t="s">
        <v>9</v>
      </c>
      <c r="AL67" s="34" t="s">
        <v>9</v>
      </c>
      <c r="AM67" s="29">
        <v>0.0</v>
      </c>
      <c r="AN67" s="40" t="s">
        <v>6</v>
      </c>
      <c r="AO67" s="40" t="s">
        <v>6</v>
      </c>
      <c r="AP67" s="40" t="s">
        <v>6</v>
      </c>
      <c r="AQ67" s="40" t="s">
        <v>6</v>
      </c>
      <c r="AR67" s="40" t="s">
        <v>6</v>
      </c>
      <c r="AS67" s="8"/>
      <c r="AT67" s="8"/>
      <c r="AU67" s="8"/>
      <c r="AV67" s="37">
        <f t="shared" si="4"/>
        <v>32</v>
      </c>
      <c r="AW67" s="37">
        <f t="shared" si="5"/>
        <v>5</v>
      </c>
      <c r="AX67" s="37">
        <f t="shared" ref="AX67:BB67" si="68">COUNTIF(E67:AR67,AX$1)</f>
        <v>5</v>
      </c>
      <c r="AY67" s="37">
        <f t="shared" si="68"/>
        <v>0</v>
      </c>
      <c r="AZ67" s="37">
        <f t="shared" si="68"/>
        <v>0</v>
      </c>
      <c r="BA67" s="37">
        <f t="shared" si="68"/>
        <v>27</v>
      </c>
      <c r="BB67" s="37">
        <f t="shared" si="68"/>
        <v>0</v>
      </c>
    </row>
    <row r="68">
      <c r="A68" s="27">
        <v>60.0</v>
      </c>
      <c r="B68" s="25" t="s">
        <v>247</v>
      </c>
      <c r="C68" s="26" t="s">
        <v>112</v>
      </c>
      <c r="D68" s="26" t="s">
        <v>286</v>
      </c>
      <c r="E68" s="75" t="s">
        <v>390</v>
      </c>
      <c r="F68" s="27" t="s">
        <v>76</v>
      </c>
      <c r="G68" s="26" t="s">
        <v>374</v>
      </c>
      <c r="H68" s="34" t="s">
        <v>9</v>
      </c>
      <c r="I68" s="34" t="s">
        <v>9</v>
      </c>
      <c r="J68" s="34" t="s">
        <v>9</v>
      </c>
      <c r="K68" s="34" t="s">
        <v>9</v>
      </c>
      <c r="L68" s="29">
        <v>0.0</v>
      </c>
      <c r="M68" s="34" t="s">
        <v>9</v>
      </c>
      <c r="N68" s="34" t="s">
        <v>9</v>
      </c>
      <c r="O68" s="34" t="s">
        <v>9</v>
      </c>
      <c r="P68" s="34" t="s">
        <v>9</v>
      </c>
      <c r="Q68" s="34" t="s">
        <v>9</v>
      </c>
      <c r="R68" s="34" t="s">
        <v>9</v>
      </c>
      <c r="S68" s="29">
        <v>0.0</v>
      </c>
      <c r="T68" s="34" t="s">
        <v>9</v>
      </c>
      <c r="U68" s="34" t="s">
        <v>9</v>
      </c>
      <c r="V68" s="34" t="s">
        <v>9</v>
      </c>
      <c r="W68" s="34" t="s">
        <v>9</v>
      </c>
      <c r="X68" s="34" t="s">
        <v>9</v>
      </c>
      <c r="Y68" s="34" t="s">
        <v>9</v>
      </c>
      <c r="Z68" s="29">
        <v>0.0</v>
      </c>
      <c r="AA68" s="34" t="s">
        <v>9</v>
      </c>
      <c r="AB68" s="34" t="s">
        <v>9</v>
      </c>
      <c r="AC68" s="34" t="s">
        <v>9</v>
      </c>
      <c r="AD68" s="34" t="s">
        <v>9</v>
      </c>
      <c r="AE68" s="34" t="s">
        <v>9</v>
      </c>
      <c r="AF68" s="29">
        <v>0.0</v>
      </c>
      <c r="AG68" s="34" t="s">
        <v>9</v>
      </c>
      <c r="AH68" s="34" t="s">
        <v>9</v>
      </c>
      <c r="AI68" s="34" t="s">
        <v>9</v>
      </c>
      <c r="AJ68" s="34" t="s">
        <v>9</v>
      </c>
      <c r="AK68" s="34" t="s">
        <v>9</v>
      </c>
      <c r="AL68" s="34" t="s">
        <v>9</v>
      </c>
      <c r="AM68" s="29">
        <v>0.0</v>
      </c>
      <c r="AN68" s="40" t="s">
        <v>6</v>
      </c>
      <c r="AO68" s="40" t="s">
        <v>6</v>
      </c>
      <c r="AP68" s="40" t="s">
        <v>6</v>
      </c>
      <c r="AQ68" s="40" t="s">
        <v>6</v>
      </c>
      <c r="AR68" s="40" t="s">
        <v>6</v>
      </c>
      <c r="AS68" s="8"/>
      <c r="AT68" s="8"/>
      <c r="AU68" s="8"/>
      <c r="AV68" s="37">
        <f t="shared" si="4"/>
        <v>32</v>
      </c>
      <c r="AW68" s="37">
        <f t="shared" si="5"/>
        <v>5</v>
      </c>
      <c r="AX68" s="37">
        <f t="shared" ref="AX68:BB68" si="69">COUNTIF(E68:AR68,AX$1)</f>
        <v>5</v>
      </c>
      <c r="AY68" s="37">
        <f t="shared" si="69"/>
        <v>0</v>
      </c>
      <c r="AZ68" s="37">
        <f t="shared" si="69"/>
        <v>0</v>
      </c>
      <c r="BA68" s="37">
        <f t="shared" si="69"/>
        <v>27</v>
      </c>
      <c r="BB68" s="37">
        <f t="shared" si="69"/>
        <v>0</v>
      </c>
    </row>
    <row r="69">
      <c r="A69" s="27">
        <v>61.0</v>
      </c>
      <c r="B69" s="25" t="s">
        <v>253</v>
      </c>
      <c r="C69" s="26" t="s">
        <v>129</v>
      </c>
      <c r="D69" s="26" t="s">
        <v>248</v>
      </c>
      <c r="E69" s="75" t="s">
        <v>391</v>
      </c>
      <c r="F69" s="27" t="s">
        <v>76</v>
      </c>
      <c r="G69" s="26" t="s">
        <v>374</v>
      </c>
      <c r="H69" s="38" t="s">
        <v>10</v>
      </c>
      <c r="I69" s="38" t="s">
        <v>10</v>
      </c>
      <c r="J69" s="29">
        <v>0.0</v>
      </c>
      <c r="K69" s="38" t="s">
        <v>10</v>
      </c>
      <c r="L69" s="38" t="s">
        <v>10</v>
      </c>
      <c r="M69" s="38" t="s">
        <v>10</v>
      </c>
      <c r="N69" s="38" t="s">
        <v>10</v>
      </c>
      <c r="O69" s="38" t="s">
        <v>10</v>
      </c>
      <c r="P69" s="38" t="s">
        <v>10</v>
      </c>
      <c r="Q69" s="38" t="s">
        <v>10</v>
      </c>
      <c r="R69" s="29">
        <v>0.0</v>
      </c>
      <c r="S69" s="34" t="s">
        <v>9</v>
      </c>
      <c r="T69" s="34" t="s">
        <v>9</v>
      </c>
      <c r="U69" s="34" t="s">
        <v>9</v>
      </c>
      <c r="V69" s="34" t="s">
        <v>9</v>
      </c>
      <c r="W69" s="34" t="s">
        <v>9</v>
      </c>
      <c r="X69" s="34" t="s">
        <v>9</v>
      </c>
      <c r="Y69" s="29">
        <v>0.0</v>
      </c>
      <c r="Z69" s="34" t="s">
        <v>9</v>
      </c>
      <c r="AA69" s="34" t="s">
        <v>9</v>
      </c>
      <c r="AB69" s="34" t="s">
        <v>9</v>
      </c>
      <c r="AC69" s="34" t="s">
        <v>9</v>
      </c>
      <c r="AD69" s="34" t="s">
        <v>9</v>
      </c>
      <c r="AE69" s="34" t="s">
        <v>9</v>
      </c>
      <c r="AF69" s="29">
        <v>0.0</v>
      </c>
      <c r="AG69" s="34" t="s">
        <v>9</v>
      </c>
      <c r="AH69" s="34" t="s">
        <v>9</v>
      </c>
      <c r="AI69" s="34" t="s">
        <v>9</v>
      </c>
      <c r="AJ69" s="34" t="s">
        <v>9</v>
      </c>
      <c r="AK69" s="34" t="s">
        <v>9</v>
      </c>
      <c r="AL69" s="34" t="s">
        <v>9</v>
      </c>
      <c r="AM69" s="29">
        <v>0.0</v>
      </c>
      <c r="AN69" s="34" t="s">
        <v>9</v>
      </c>
      <c r="AO69" s="34" t="s">
        <v>9</v>
      </c>
      <c r="AP69" s="34" t="s">
        <v>9</v>
      </c>
      <c r="AQ69" s="34" t="s">
        <v>9</v>
      </c>
      <c r="AR69" s="34" t="s">
        <v>9</v>
      </c>
      <c r="AS69" s="8"/>
      <c r="AT69" s="8"/>
      <c r="AU69" s="8"/>
      <c r="AV69" s="37">
        <f t="shared" si="4"/>
        <v>31</v>
      </c>
      <c r="AW69" s="37">
        <f t="shared" si="5"/>
        <v>5</v>
      </c>
      <c r="AX69" s="37">
        <f t="shared" ref="AX69:BB69" si="70">COUNTIF(E69:AR69,AX$1)</f>
        <v>0</v>
      </c>
      <c r="AY69" s="37">
        <f t="shared" si="70"/>
        <v>0</v>
      </c>
      <c r="AZ69" s="37">
        <f t="shared" si="70"/>
        <v>0</v>
      </c>
      <c r="BA69" s="37">
        <f t="shared" si="70"/>
        <v>23</v>
      </c>
      <c r="BB69" s="37">
        <f t="shared" si="70"/>
        <v>8</v>
      </c>
    </row>
    <row r="70">
      <c r="A70" s="27">
        <v>62.0</v>
      </c>
      <c r="B70" s="25" t="s">
        <v>253</v>
      </c>
      <c r="C70" s="26" t="s">
        <v>115</v>
      </c>
      <c r="D70" s="26" t="s">
        <v>237</v>
      </c>
      <c r="E70" s="75" t="s">
        <v>392</v>
      </c>
      <c r="F70" s="27" t="s">
        <v>76</v>
      </c>
      <c r="G70" s="26" t="s">
        <v>374</v>
      </c>
      <c r="H70" s="38" t="s">
        <v>10</v>
      </c>
      <c r="I70" s="38" t="s">
        <v>10</v>
      </c>
      <c r="J70" s="38" t="s">
        <v>10</v>
      </c>
      <c r="K70" s="29">
        <v>0.0</v>
      </c>
      <c r="L70" s="38" t="s">
        <v>10</v>
      </c>
      <c r="M70" s="38" t="s">
        <v>10</v>
      </c>
      <c r="N70" s="38" t="s">
        <v>10</v>
      </c>
      <c r="O70" s="38" t="s">
        <v>10</v>
      </c>
      <c r="P70" s="38" t="s">
        <v>10</v>
      </c>
      <c r="Q70" s="29">
        <v>0.0</v>
      </c>
      <c r="R70" s="34" t="s">
        <v>9</v>
      </c>
      <c r="S70" s="34" t="s">
        <v>9</v>
      </c>
      <c r="T70" s="34" t="s">
        <v>9</v>
      </c>
      <c r="U70" s="34" t="s">
        <v>9</v>
      </c>
      <c r="V70" s="34" t="s">
        <v>9</v>
      </c>
      <c r="W70" s="34" t="s">
        <v>9</v>
      </c>
      <c r="X70" s="34" t="s">
        <v>9</v>
      </c>
      <c r="Y70" s="29">
        <v>0.0</v>
      </c>
      <c r="Z70" s="34" t="s">
        <v>9</v>
      </c>
      <c r="AA70" s="34" t="s">
        <v>9</v>
      </c>
      <c r="AB70" s="34" t="s">
        <v>9</v>
      </c>
      <c r="AC70" s="34" t="s">
        <v>9</v>
      </c>
      <c r="AD70" s="34" t="s">
        <v>9</v>
      </c>
      <c r="AE70" s="34" t="s">
        <v>9</v>
      </c>
      <c r="AF70" s="34" t="s">
        <v>9</v>
      </c>
      <c r="AG70" s="29">
        <v>0.0</v>
      </c>
      <c r="AH70" s="34" t="s">
        <v>9</v>
      </c>
      <c r="AI70" s="34" t="s">
        <v>9</v>
      </c>
      <c r="AJ70" s="34" t="s">
        <v>9</v>
      </c>
      <c r="AK70" s="34" t="s">
        <v>9</v>
      </c>
      <c r="AL70" s="34" t="s">
        <v>9</v>
      </c>
      <c r="AM70" s="34" t="s">
        <v>9</v>
      </c>
      <c r="AN70" s="29">
        <v>0.0</v>
      </c>
      <c r="AO70" s="34" t="s">
        <v>9</v>
      </c>
      <c r="AP70" s="34" t="s">
        <v>9</v>
      </c>
      <c r="AQ70" s="34" t="s">
        <v>9</v>
      </c>
      <c r="AR70" s="34" t="s">
        <v>9</v>
      </c>
      <c r="AS70" s="8"/>
      <c r="AT70" s="8"/>
      <c r="AU70" s="8"/>
      <c r="AV70" s="37">
        <f t="shared" si="4"/>
        <v>31</v>
      </c>
      <c r="AW70" s="37">
        <f t="shared" si="5"/>
        <v>5</v>
      </c>
      <c r="AX70" s="37">
        <f t="shared" ref="AX70:BB70" si="71">COUNTIF(E70:AR70,AX$1)</f>
        <v>0</v>
      </c>
      <c r="AY70" s="37">
        <f t="shared" si="71"/>
        <v>0</v>
      </c>
      <c r="AZ70" s="37">
        <f t="shared" si="71"/>
        <v>0</v>
      </c>
      <c r="BA70" s="37">
        <f t="shared" si="71"/>
        <v>24</v>
      </c>
      <c r="BB70" s="37">
        <f t="shared" si="71"/>
        <v>7</v>
      </c>
    </row>
    <row r="71">
      <c r="A71" s="27">
        <v>63.0</v>
      </c>
      <c r="B71" s="25" t="s">
        <v>253</v>
      </c>
      <c r="C71" s="26" t="s">
        <v>130</v>
      </c>
      <c r="D71" s="26" t="s">
        <v>249</v>
      </c>
      <c r="E71" s="75" t="s">
        <v>393</v>
      </c>
      <c r="F71" s="27" t="s">
        <v>76</v>
      </c>
      <c r="G71" s="26" t="s">
        <v>374</v>
      </c>
      <c r="H71" s="38" t="s">
        <v>10</v>
      </c>
      <c r="I71" s="38" t="s">
        <v>10</v>
      </c>
      <c r="J71" s="29">
        <v>0.0</v>
      </c>
      <c r="K71" s="38" t="s">
        <v>10</v>
      </c>
      <c r="L71" s="38" t="s">
        <v>10</v>
      </c>
      <c r="M71" s="38" t="s">
        <v>10</v>
      </c>
      <c r="N71" s="38" t="s">
        <v>10</v>
      </c>
      <c r="O71" s="38" t="s">
        <v>10</v>
      </c>
      <c r="P71" s="38" t="s">
        <v>10</v>
      </c>
      <c r="Q71" s="29">
        <v>0.0</v>
      </c>
      <c r="R71" s="34" t="s">
        <v>9</v>
      </c>
      <c r="S71" s="34" t="s">
        <v>9</v>
      </c>
      <c r="T71" s="34" t="s">
        <v>9</v>
      </c>
      <c r="U71" s="34" t="s">
        <v>9</v>
      </c>
      <c r="V71" s="34" t="s">
        <v>9</v>
      </c>
      <c r="W71" s="34" t="s">
        <v>9</v>
      </c>
      <c r="X71" s="34" t="s">
        <v>9</v>
      </c>
      <c r="Y71" s="29">
        <v>0.0</v>
      </c>
      <c r="Z71" s="34" t="s">
        <v>9</v>
      </c>
      <c r="AA71" s="34" t="s">
        <v>9</v>
      </c>
      <c r="AB71" s="34" t="s">
        <v>9</v>
      </c>
      <c r="AC71" s="34" t="s">
        <v>9</v>
      </c>
      <c r="AD71" s="34" t="s">
        <v>9</v>
      </c>
      <c r="AE71" s="34" t="s">
        <v>9</v>
      </c>
      <c r="AF71" s="34" t="s">
        <v>9</v>
      </c>
      <c r="AG71" s="29">
        <v>0.0</v>
      </c>
      <c r="AH71" s="34" t="s">
        <v>9</v>
      </c>
      <c r="AI71" s="34" t="s">
        <v>9</v>
      </c>
      <c r="AJ71" s="34" t="s">
        <v>9</v>
      </c>
      <c r="AK71" s="34" t="s">
        <v>9</v>
      </c>
      <c r="AL71" s="34" t="s">
        <v>9</v>
      </c>
      <c r="AM71" s="34" t="s">
        <v>9</v>
      </c>
      <c r="AN71" s="29">
        <v>0.0</v>
      </c>
      <c r="AO71" s="34" t="s">
        <v>9</v>
      </c>
      <c r="AP71" s="34" t="s">
        <v>9</v>
      </c>
      <c r="AQ71" s="34" t="s">
        <v>9</v>
      </c>
      <c r="AR71" s="34" t="s">
        <v>9</v>
      </c>
      <c r="AS71" s="8"/>
      <c r="AT71" s="8"/>
      <c r="AU71" s="8"/>
      <c r="AV71" s="37">
        <f t="shared" si="4"/>
        <v>31</v>
      </c>
      <c r="AW71" s="37">
        <f t="shared" si="5"/>
        <v>5</v>
      </c>
      <c r="AX71" s="37">
        <f t="shared" ref="AX71:BB71" si="72">COUNTIF(E71:AR71,AX$1)</f>
        <v>0</v>
      </c>
      <c r="AY71" s="37">
        <f t="shared" si="72"/>
        <v>0</v>
      </c>
      <c r="AZ71" s="37">
        <f t="shared" si="72"/>
        <v>0</v>
      </c>
      <c r="BA71" s="37">
        <f t="shared" si="72"/>
        <v>24</v>
      </c>
      <c r="BB71" s="37">
        <f t="shared" si="72"/>
        <v>7</v>
      </c>
    </row>
    <row r="72">
      <c r="A72" s="27">
        <v>64.0</v>
      </c>
      <c r="B72" s="25" t="s">
        <v>253</v>
      </c>
      <c r="C72" s="26" t="s">
        <v>132</v>
      </c>
      <c r="D72" s="26" t="s">
        <v>250</v>
      </c>
      <c r="E72" s="75" t="s">
        <v>394</v>
      </c>
      <c r="F72" s="27" t="s">
        <v>76</v>
      </c>
      <c r="G72" s="26" t="s">
        <v>374</v>
      </c>
      <c r="H72" s="38" t="s">
        <v>10</v>
      </c>
      <c r="I72" s="38" t="s">
        <v>10</v>
      </c>
      <c r="J72" s="38" t="s">
        <v>10</v>
      </c>
      <c r="K72" s="29">
        <v>0.0</v>
      </c>
      <c r="L72" s="38" t="s">
        <v>10</v>
      </c>
      <c r="M72" s="38" t="s">
        <v>10</v>
      </c>
      <c r="N72" s="38" t="s">
        <v>10</v>
      </c>
      <c r="O72" s="38" t="s">
        <v>10</v>
      </c>
      <c r="P72" s="38" t="s">
        <v>10</v>
      </c>
      <c r="Q72" s="29">
        <v>0.0</v>
      </c>
      <c r="R72" s="34" t="s">
        <v>9</v>
      </c>
      <c r="S72" s="34" t="s">
        <v>9</v>
      </c>
      <c r="T72" s="34" t="s">
        <v>9</v>
      </c>
      <c r="U72" s="34" t="s">
        <v>9</v>
      </c>
      <c r="V72" s="34" t="s">
        <v>9</v>
      </c>
      <c r="W72" s="34" t="s">
        <v>9</v>
      </c>
      <c r="X72" s="34" t="s">
        <v>9</v>
      </c>
      <c r="Y72" s="29">
        <v>0.0</v>
      </c>
      <c r="Z72" s="34" t="s">
        <v>9</v>
      </c>
      <c r="AA72" s="34" t="s">
        <v>9</v>
      </c>
      <c r="AB72" s="34" t="s">
        <v>9</v>
      </c>
      <c r="AC72" s="34" t="s">
        <v>9</v>
      </c>
      <c r="AD72" s="34" t="s">
        <v>9</v>
      </c>
      <c r="AE72" s="34" t="s">
        <v>9</v>
      </c>
      <c r="AF72" s="34" t="s">
        <v>9</v>
      </c>
      <c r="AG72" s="29">
        <v>0.0</v>
      </c>
      <c r="AH72" s="34" t="s">
        <v>9</v>
      </c>
      <c r="AI72" s="34" t="s">
        <v>9</v>
      </c>
      <c r="AJ72" s="34" t="s">
        <v>9</v>
      </c>
      <c r="AK72" s="34" t="s">
        <v>9</v>
      </c>
      <c r="AL72" s="34" t="s">
        <v>9</v>
      </c>
      <c r="AM72" s="29">
        <v>0.0</v>
      </c>
      <c r="AN72" s="34" t="s">
        <v>9</v>
      </c>
      <c r="AO72" s="34" t="s">
        <v>9</v>
      </c>
      <c r="AP72" s="34" t="s">
        <v>9</v>
      </c>
      <c r="AQ72" s="34" t="s">
        <v>9</v>
      </c>
      <c r="AR72" s="34" t="s">
        <v>9</v>
      </c>
      <c r="AS72" s="8"/>
      <c r="AT72" s="8"/>
      <c r="AU72" s="8"/>
      <c r="AV72" s="37">
        <f t="shared" si="4"/>
        <v>31</v>
      </c>
      <c r="AW72" s="37">
        <f t="shared" si="5"/>
        <v>5</v>
      </c>
      <c r="AX72" s="37">
        <f t="shared" ref="AX72:BB72" si="73">COUNTIF(E72:AR72,AX$1)</f>
        <v>0</v>
      </c>
      <c r="AY72" s="37">
        <f t="shared" si="73"/>
        <v>0</v>
      </c>
      <c r="AZ72" s="37">
        <f t="shared" si="73"/>
        <v>0</v>
      </c>
      <c r="BA72" s="37">
        <f t="shared" si="73"/>
        <v>24</v>
      </c>
      <c r="BB72" s="37">
        <f t="shared" si="73"/>
        <v>7</v>
      </c>
    </row>
    <row r="73">
      <c r="A73" s="27">
        <v>65.0</v>
      </c>
      <c r="B73" s="25" t="s">
        <v>253</v>
      </c>
      <c r="C73" s="26" t="s">
        <v>78</v>
      </c>
      <c r="D73" s="26" t="s">
        <v>251</v>
      </c>
      <c r="E73" s="75" t="s">
        <v>395</v>
      </c>
      <c r="F73" s="27" t="s">
        <v>76</v>
      </c>
      <c r="G73" s="26" t="s">
        <v>374</v>
      </c>
      <c r="H73" s="38" t="s">
        <v>10</v>
      </c>
      <c r="I73" s="38" t="s">
        <v>10</v>
      </c>
      <c r="J73" s="38" t="s">
        <v>10</v>
      </c>
      <c r="K73" s="29">
        <v>0.0</v>
      </c>
      <c r="L73" s="38" t="s">
        <v>10</v>
      </c>
      <c r="M73" s="38" t="s">
        <v>10</v>
      </c>
      <c r="N73" s="38" t="s">
        <v>10</v>
      </c>
      <c r="O73" s="38" t="s">
        <v>10</v>
      </c>
      <c r="P73" s="38" t="s">
        <v>10</v>
      </c>
      <c r="Q73" s="38" t="s">
        <v>10</v>
      </c>
      <c r="R73" s="29">
        <v>0.0</v>
      </c>
      <c r="S73" s="34" t="s">
        <v>9</v>
      </c>
      <c r="T73" s="34" t="s">
        <v>9</v>
      </c>
      <c r="U73" s="34" t="s">
        <v>9</v>
      </c>
      <c r="V73" s="34" t="s">
        <v>9</v>
      </c>
      <c r="W73" s="34" t="s">
        <v>9</v>
      </c>
      <c r="X73" s="34" t="s">
        <v>9</v>
      </c>
      <c r="Y73" s="29">
        <v>0.0</v>
      </c>
      <c r="Z73" s="34" t="s">
        <v>9</v>
      </c>
      <c r="AA73" s="34" t="s">
        <v>9</v>
      </c>
      <c r="AB73" s="34" t="s">
        <v>9</v>
      </c>
      <c r="AC73" s="34" t="s">
        <v>9</v>
      </c>
      <c r="AD73" s="34" t="s">
        <v>9</v>
      </c>
      <c r="AE73" s="34" t="s">
        <v>9</v>
      </c>
      <c r="AF73" s="34" t="s">
        <v>9</v>
      </c>
      <c r="AG73" s="29">
        <v>0.0</v>
      </c>
      <c r="AH73" s="34" t="s">
        <v>9</v>
      </c>
      <c r="AI73" s="34" t="s">
        <v>9</v>
      </c>
      <c r="AJ73" s="34" t="s">
        <v>9</v>
      </c>
      <c r="AK73" s="34" t="s">
        <v>9</v>
      </c>
      <c r="AL73" s="34" t="s">
        <v>9</v>
      </c>
      <c r="AM73" s="29">
        <v>0.0</v>
      </c>
      <c r="AN73" s="34" t="s">
        <v>9</v>
      </c>
      <c r="AO73" s="34" t="s">
        <v>9</v>
      </c>
      <c r="AP73" s="34" t="s">
        <v>9</v>
      </c>
      <c r="AQ73" s="34" t="s">
        <v>9</v>
      </c>
      <c r="AR73" s="34" t="s">
        <v>9</v>
      </c>
      <c r="AS73" s="8"/>
      <c r="AT73" s="8"/>
      <c r="AU73" s="8"/>
      <c r="AV73" s="37">
        <f t="shared" si="4"/>
        <v>31</v>
      </c>
      <c r="AW73" s="37">
        <f t="shared" si="5"/>
        <v>5</v>
      </c>
      <c r="AX73" s="37">
        <f t="shared" ref="AX73:BB73" si="74">COUNTIF(E73:AR73,AX$1)</f>
        <v>0</v>
      </c>
      <c r="AY73" s="37">
        <f t="shared" si="74"/>
        <v>0</v>
      </c>
      <c r="AZ73" s="37">
        <f t="shared" si="74"/>
        <v>0</v>
      </c>
      <c r="BA73" s="37">
        <f t="shared" si="74"/>
        <v>23</v>
      </c>
      <c r="BB73" s="37">
        <f t="shared" si="74"/>
        <v>8</v>
      </c>
    </row>
    <row r="74">
      <c r="A74" s="27">
        <v>66.0</v>
      </c>
      <c r="B74" s="25" t="s">
        <v>253</v>
      </c>
      <c r="C74" s="26" t="s">
        <v>75</v>
      </c>
      <c r="D74" s="26" t="s">
        <v>252</v>
      </c>
      <c r="E74" s="75" t="s">
        <v>396</v>
      </c>
      <c r="F74" s="27" t="s">
        <v>76</v>
      </c>
      <c r="G74" s="26" t="s">
        <v>374</v>
      </c>
      <c r="H74" s="38" t="s">
        <v>10</v>
      </c>
      <c r="I74" s="38" t="s">
        <v>10</v>
      </c>
      <c r="J74" s="29">
        <v>0.0</v>
      </c>
      <c r="K74" s="38" t="s">
        <v>10</v>
      </c>
      <c r="L74" s="38" t="s">
        <v>10</v>
      </c>
      <c r="M74" s="38" t="s">
        <v>10</v>
      </c>
      <c r="N74" s="38" t="s">
        <v>10</v>
      </c>
      <c r="O74" s="38" t="s">
        <v>10</v>
      </c>
      <c r="P74" s="38" t="s">
        <v>10</v>
      </c>
      <c r="Q74" s="38" t="s">
        <v>10</v>
      </c>
      <c r="R74" s="29">
        <v>0.0</v>
      </c>
      <c r="S74" s="34" t="s">
        <v>9</v>
      </c>
      <c r="T74" s="34" t="s">
        <v>9</v>
      </c>
      <c r="U74" s="34" t="s">
        <v>9</v>
      </c>
      <c r="V74" s="34" t="s">
        <v>9</v>
      </c>
      <c r="W74" s="34" t="s">
        <v>9</v>
      </c>
      <c r="X74" s="34" t="s">
        <v>9</v>
      </c>
      <c r="Y74" s="29">
        <v>0.0</v>
      </c>
      <c r="Z74" s="34" t="s">
        <v>9</v>
      </c>
      <c r="AA74" s="34" t="s">
        <v>9</v>
      </c>
      <c r="AB74" s="34" t="s">
        <v>9</v>
      </c>
      <c r="AC74" s="34" t="s">
        <v>9</v>
      </c>
      <c r="AD74" s="34" t="s">
        <v>9</v>
      </c>
      <c r="AE74" s="34" t="s">
        <v>9</v>
      </c>
      <c r="AF74" s="29">
        <v>0.0</v>
      </c>
      <c r="AG74" s="34" t="s">
        <v>9</v>
      </c>
      <c r="AH74" s="34" t="s">
        <v>9</v>
      </c>
      <c r="AI74" s="34" t="s">
        <v>9</v>
      </c>
      <c r="AJ74" s="34" t="s">
        <v>9</v>
      </c>
      <c r="AK74" s="34" t="s">
        <v>9</v>
      </c>
      <c r="AL74" s="34" t="s">
        <v>9</v>
      </c>
      <c r="AM74" s="29">
        <v>0.0</v>
      </c>
      <c r="AN74" s="34" t="s">
        <v>9</v>
      </c>
      <c r="AO74" s="34" t="s">
        <v>9</v>
      </c>
      <c r="AP74" s="34" t="s">
        <v>9</v>
      </c>
      <c r="AQ74" s="34" t="s">
        <v>9</v>
      </c>
      <c r="AR74" s="34" t="s">
        <v>9</v>
      </c>
      <c r="AS74" s="77"/>
      <c r="AT74" s="77"/>
      <c r="AU74" s="77"/>
      <c r="AV74" s="37">
        <f t="shared" si="4"/>
        <v>31</v>
      </c>
      <c r="AW74" s="37">
        <f t="shared" si="5"/>
        <v>5</v>
      </c>
      <c r="AX74" s="37">
        <f t="shared" ref="AX74:BB74" si="75">COUNTIF(E74:AR74,AX$1)</f>
        <v>0</v>
      </c>
      <c r="AY74" s="37">
        <f t="shared" si="75"/>
        <v>0</v>
      </c>
      <c r="AZ74" s="37">
        <f t="shared" si="75"/>
        <v>0</v>
      </c>
      <c r="BA74" s="37">
        <f t="shared" si="75"/>
        <v>23</v>
      </c>
      <c r="BB74" s="37">
        <f t="shared" si="75"/>
        <v>8</v>
      </c>
    </row>
    <row r="75">
      <c r="A75" s="27">
        <v>67.0</v>
      </c>
      <c r="B75" s="25" t="s">
        <v>259</v>
      </c>
      <c r="C75" s="26" t="s">
        <v>111</v>
      </c>
      <c r="D75" s="26" t="s">
        <v>285</v>
      </c>
      <c r="E75" s="75" t="s">
        <v>397</v>
      </c>
      <c r="F75" s="27" t="s">
        <v>76</v>
      </c>
      <c r="G75" s="26" t="s">
        <v>374</v>
      </c>
      <c r="H75" s="40" t="s">
        <v>6</v>
      </c>
      <c r="I75" s="40" t="s">
        <v>6</v>
      </c>
      <c r="J75" s="29">
        <v>0.0</v>
      </c>
      <c r="K75" s="40" t="s">
        <v>6</v>
      </c>
      <c r="L75" s="40" t="s">
        <v>6</v>
      </c>
      <c r="M75" s="40" t="s">
        <v>6</v>
      </c>
      <c r="N75" s="40" t="s">
        <v>6</v>
      </c>
      <c r="O75" s="40" t="s">
        <v>6</v>
      </c>
      <c r="P75" s="40" t="s">
        <v>6</v>
      </c>
      <c r="Q75" s="29">
        <v>0.0</v>
      </c>
      <c r="R75" s="38" t="s">
        <v>10</v>
      </c>
      <c r="S75" s="38" t="s">
        <v>10</v>
      </c>
      <c r="T75" s="38" t="s">
        <v>10</v>
      </c>
      <c r="U75" s="38" t="s">
        <v>10</v>
      </c>
      <c r="V75" s="38" t="s">
        <v>10</v>
      </c>
      <c r="W75" s="38" t="s">
        <v>10</v>
      </c>
      <c r="X75" s="38" t="s">
        <v>10</v>
      </c>
      <c r="Y75" s="29">
        <v>0.0</v>
      </c>
      <c r="Z75" s="38" t="s">
        <v>10</v>
      </c>
      <c r="AA75" s="38" t="s">
        <v>10</v>
      </c>
      <c r="AB75" s="38" t="s">
        <v>10</v>
      </c>
      <c r="AC75" s="38" t="s">
        <v>10</v>
      </c>
      <c r="AD75" s="38" t="s">
        <v>10</v>
      </c>
      <c r="AE75" s="29">
        <v>0.0</v>
      </c>
      <c r="AF75" s="38" t="s">
        <v>10</v>
      </c>
      <c r="AG75" s="38" t="s">
        <v>10</v>
      </c>
      <c r="AH75" s="38" t="s">
        <v>10</v>
      </c>
      <c r="AI75" s="38" t="s">
        <v>10</v>
      </c>
      <c r="AJ75" s="38" t="s">
        <v>10</v>
      </c>
      <c r="AK75" s="38" t="s">
        <v>10</v>
      </c>
      <c r="AL75" s="29">
        <v>0.0</v>
      </c>
      <c r="AM75" s="34" t="s">
        <v>9</v>
      </c>
      <c r="AN75" s="34" t="s">
        <v>9</v>
      </c>
      <c r="AO75" s="34" t="s">
        <v>9</v>
      </c>
      <c r="AP75" s="34" t="s">
        <v>9</v>
      </c>
      <c r="AQ75" s="34" t="s">
        <v>9</v>
      </c>
      <c r="AR75" s="34" t="s">
        <v>9</v>
      </c>
      <c r="AS75" s="8"/>
      <c r="AT75" s="8"/>
      <c r="AU75" s="8"/>
      <c r="AV75" s="37">
        <f t="shared" si="4"/>
        <v>32</v>
      </c>
      <c r="AW75" s="37">
        <f t="shared" si="5"/>
        <v>5</v>
      </c>
      <c r="AX75" s="37">
        <f t="shared" ref="AX75:BB75" si="76">COUNTIF(E75:AR75,AX$1)</f>
        <v>8</v>
      </c>
      <c r="AY75" s="37">
        <f t="shared" si="76"/>
        <v>0</v>
      </c>
      <c r="AZ75" s="37">
        <f t="shared" si="76"/>
        <v>0</v>
      </c>
      <c r="BA75" s="37">
        <f t="shared" si="76"/>
        <v>6</v>
      </c>
      <c r="BB75" s="37">
        <f t="shared" si="76"/>
        <v>18</v>
      </c>
    </row>
    <row r="76">
      <c r="A76" s="27">
        <v>68.0</v>
      </c>
      <c r="B76" s="25" t="s">
        <v>259</v>
      </c>
      <c r="C76" s="26" t="s">
        <v>125</v>
      </c>
      <c r="D76" s="26" t="s">
        <v>255</v>
      </c>
      <c r="E76" s="75" t="s">
        <v>398</v>
      </c>
      <c r="F76" s="27" t="s">
        <v>76</v>
      </c>
      <c r="G76" s="26" t="s">
        <v>374</v>
      </c>
      <c r="H76" s="40" t="s">
        <v>6</v>
      </c>
      <c r="I76" s="40" t="s">
        <v>6</v>
      </c>
      <c r="J76" s="40" t="s">
        <v>6</v>
      </c>
      <c r="K76" s="29">
        <v>0.0</v>
      </c>
      <c r="L76" s="40" t="s">
        <v>6</v>
      </c>
      <c r="M76" s="40" t="s">
        <v>6</v>
      </c>
      <c r="N76" s="40" t="s">
        <v>6</v>
      </c>
      <c r="O76" s="40" t="s">
        <v>6</v>
      </c>
      <c r="P76" s="40" t="s">
        <v>6</v>
      </c>
      <c r="Q76" s="29">
        <v>0.0</v>
      </c>
      <c r="R76" s="38" t="s">
        <v>10</v>
      </c>
      <c r="S76" s="38" t="s">
        <v>10</v>
      </c>
      <c r="T76" s="38" t="s">
        <v>10</v>
      </c>
      <c r="U76" s="38" t="s">
        <v>10</v>
      </c>
      <c r="V76" s="38" t="s">
        <v>10</v>
      </c>
      <c r="W76" s="38" t="s">
        <v>10</v>
      </c>
      <c r="X76" s="29">
        <v>0.0</v>
      </c>
      <c r="Y76" s="38" t="s">
        <v>10</v>
      </c>
      <c r="Z76" s="38" t="s">
        <v>10</v>
      </c>
      <c r="AA76" s="38" t="s">
        <v>10</v>
      </c>
      <c r="AB76" s="38" t="s">
        <v>10</v>
      </c>
      <c r="AC76" s="38" t="s">
        <v>10</v>
      </c>
      <c r="AD76" s="38" t="s">
        <v>10</v>
      </c>
      <c r="AE76" s="29">
        <v>0.0</v>
      </c>
      <c r="AF76" s="38" t="s">
        <v>10</v>
      </c>
      <c r="AG76" s="38" t="s">
        <v>10</v>
      </c>
      <c r="AH76" s="38" t="s">
        <v>10</v>
      </c>
      <c r="AI76" s="38" t="s">
        <v>10</v>
      </c>
      <c r="AJ76" s="38" t="s">
        <v>10</v>
      </c>
      <c r="AK76" s="38" t="s">
        <v>10</v>
      </c>
      <c r="AL76" s="29">
        <v>0.0</v>
      </c>
      <c r="AM76" s="34" t="s">
        <v>9</v>
      </c>
      <c r="AN76" s="34" t="s">
        <v>9</v>
      </c>
      <c r="AO76" s="34" t="s">
        <v>9</v>
      </c>
      <c r="AP76" s="34" t="s">
        <v>9</v>
      </c>
      <c r="AQ76" s="34" t="s">
        <v>9</v>
      </c>
      <c r="AR76" s="34" t="s">
        <v>9</v>
      </c>
      <c r="AS76" s="8"/>
      <c r="AT76" s="8"/>
      <c r="AU76" s="8"/>
      <c r="AV76" s="37">
        <f t="shared" si="4"/>
        <v>32</v>
      </c>
      <c r="AW76" s="37">
        <f t="shared" si="5"/>
        <v>5</v>
      </c>
      <c r="AX76" s="37">
        <f t="shared" ref="AX76:BB76" si="77">COUNTIF(E76:AR76,AX$1)</f>
        <v>8</v>
      </c>
      <c r="AY76" s="37">
        <f t="shared" si="77"/>
        <v>0</v>
      </c>
      <c r="AZ76" s="37">
        <f t="shared" si="77"/>
        <v>0</v>
      </c>
      <c r="BA76" s="37">
        <f t="shared" si="77"/>
        <v>6</v>
      </c>
      <c r="BB76" s="37">
        <f t="shared" si="77"/>
        <v>18</v>
      </c>
    </row>
    <row r="77">
      <c r="A77" s="27">
        <v>69.0</v>
      </c>
      <c r="B77" s="25" t="s">
        <v>259</v>
      </c>
      <c r="C77" s="26" t="s">
        <v>124</v>
      </c>
      <c r="D77" s="26" t="s">
        <v>256</v>
      </c>
      <c r="E77" s="75" t="s">
        <v>399</v>
      </c>
      <c r="F77" s="27" t="s">
        <v>76</v>
      </c>
      <c r="G77" s="26" t="s">
        <v>374</v>
      </c>
      <c r="H77" s="40" t="s">
        <v>6</v>
      </c>
      <c r="I77" s="40" t="s">
        <v>6</v>
      </c>
      <c r="J77" s="29">
        <v>0.0</v>
      </c>
      <c r="K77" s="40" t="s">
        <v>6</v>
      </c>
      <c r="L77" s="40" t="s">
        <v>6</v>
      </c>
      <c r="M77" s="40" t="s">
        <v>6</v>
      </c>
      <c r="N77" s="40" t="s">
        <v>6</v>
      </c>
      <c r="O77" s="40" t="s">
        <v>6</v>
      </c>
      <c r="P77" s="40" t="s">
        <v>6</v>
      </c>
      <c r="Q77" s="29">
        <v>0.0</v>
      </c>
      <c r="R77" s="38" t="s">
        <v>10</v>
      </c>
      <c r="S77" s="38" t="s">
        <v>10</v>
      </c>
      <c r="T77" s="38" t="s">
        <v>10</v>
      </c>
      <c r="U77" s="38" t="s">
        <v>10</v>
      </c>
      <c r="V77" s="38" t="s">
        <v>10</v>
      </c>
      <c r="W77" s="38" t="s">
        <v>10</v>
      </c>
      <c r="X77" s="29">
        <v>0.0</v>
      </c>
      <c r="Y77" s="38" t="s">
        <v>10</v>
      </c>
      <c r="Z77" s="38" t="s">
        <v>10</v>
      </c>
      <c r="AA77" s="38" t="s">
        <v>10</v>
      </c>
      <c r="AB77" s="38" t="s">
        <v>10</v>
      </c>
      <c r="AC77" s="38" t="s">
        <v>10</v>
      </c>
      <c r="AD77" s="38" t="s">
        <v>10</v>
      </c>
      <c r="AE77" s="29">
        <v>0.0</v>
      </c>
      <c r="AF77" s="38" t="s">
        <v>10</v>
      </c>
      <c r="AG77" s="38" t="s">
        <v>10</v>
      </c>
      <c r="AH77" s="38" t="s">
        <v>10</v>
      </c>
      <c r="AI77" s="38" t="s">
        <v>10</v>
      </c>
      <c r="AJ77" s="38" t="s">
        <v>10</v>
      </c>
      <c r="AK77" s="38" t="s">
        <v>10</v>
      </c>
      <c r="AL77" s="29">
        <v>0.0</v>
      </c>
      <c r="AM77" s="34" t="s">
        <v>9</v>
      </c>
      <c r="AN77" s="34" t="s">
        <v>9</v>
      </c>
      <c r="AO77" s="34" t="s">
        <v>9</v>
      </c>
      <c r="AP77" s="34" t="s">
        <v>9</v>
      </c>
      <c r="AQ77" s="34" t="s">
        <v>9</v>
      </c>
      <c r="AR77" s="34" t="s">
        <v>9</v>
      </c>
      <c r="AS77" s="8"/>
      <c r="AT77" s="8"/>
      <c r="AU77" s="8"/>
      <c r="AV77" s="37">
        <f t="shared" si="4"/>
        <v>32</v>
      </c>
      <c r="AW77" s="37">
        <f t="shared" si="5"/>
        <v>5</v>
      </c>
      <c r="AX77" s="37">
        <f t="shared" ref="AX77:BB77" si="78">COUNTIF(E77:AR77,AX$1)</f>
        <v>8</v>
      </c>
      <c r="AY77" s="37">
        <f t="shared" si="78"/>
        <v>0</v>
      </c>
      <c r="AZ77" s="37">
        <f t="shared" si="78"/>
        <v>0</v>
      </c>
      <c r="BA77" s="37">
        <f t="shared" si="78"/>
        <v>6</v>
      </c>
      <c r="BB77" s="37">
        <f t="shared" si="78"/>
        <v>18</v>
      </c>
    </row>
    <row r="78">
      <c r="A78" s="27">
        <v>70.0</v>
      </c>
      <c r="B78" s="25" t="s">
        <v>259</v>
      </c>
      <c r="C78" s="26" t="s">
        <v>127</v>
      </c>
      <c r="D78" s="26" t="s">
        <v>257</v>
      </c>
      <c r="E78" s="75" t="s">
        <v>400</v>
      </c>
      <c r="F78" s="27" t="s">
        <v>76</v>
      </c>
      <c r="G78" s="26" t="s">
        <v>374</v>
      </c>
      <c r="H78" s="40" t="s">
        <v>6</v>
      </c>
      <c r="I78" s="40" t="s">
        <v>6</v>
      </c>
      <c r="J78" s="29">
        <v>0.0</v>
      </c>
      <c r="K78" s="40" t="s">
        <v>6</v>
      </c>
      <c r="L78" s="40" t="s">
        <v>6</v>
      </c>
      <c r="M78" s="40" t="s">
        <v>6</v>
      </c>
      <c r="N78" s="40" t="s">
        <v>6</v>
      </c>
      <c r="O78" s="40" t="s">
        <v>6</v>
      </c>
      <c r="P78" s="40" t="s">
        <v>6</v>
      </c>
      <c r="Q78" s="40" t="s">
        <v>6</v>
      </c>
      <c r="R78" s="29">
        <v>0.0</v>
      </c>
      <c r="S78" s="38" t="s">
        <v>10</v>
      </c>
      <c r="T78" s="38" t="s">
        <v>10</v>
      </c>
      <c r="U78" s="38" t="s">
        <v>10</v>
      </c>
      <c r="V78" s="38" t="s">
        <v>10</v>
      </c>
      <c r="W78" s="38" t="s">
        <v>10</v>
      </c>
      <c r="X78" s="29">
        <v>0.0</v>
      </c>
      <c r="Y78" s="38" t="s">
        <v>10</v>
      </c>
      <c r="Z78" s="38" t="s">
        <v>10</v>
      </c>
      <c r="AA78" s="38" t="s">
        <v>10</v>
      </c>
      <c r="AB78" s="38" t="s">
        <v>10</v>
      </c>
      <c r="AC78" s="38" t="s">
        <v>10</v>
      </c>
      <c r="AD78" s="38" t="s">
        <v>10</v>
      </c>
      <c r="AE78" s="38" t="s">
        <v>10</v>
      </c>
      <c r="AF78" s="29">
        <v>0.0</v>
      </c>
      <c r="AG78" s="38" t="s">
        <v>10</v>
      </c>
      <c r="AH78" s="38" t="s">
        <v>10</v>
      </c>
      <c r="AI78" s="38" t="s">
        <v>10</v>
      </c>
      <c r="AJ78" s="38" t="s">
        <v>10</v>
      </c>
      <c r="AK78" s="38" t="s">
        <v>10</v>
      </c>
      <c r="AL78" s="38" t="s">
        <v>10</v>
      </c>
      <c r="AM78" s="29">
        <v>0.0</v>
      </c>
      <c r="AN78" s="34" t="s">
        <v>9</v>
      </c>
      <c r="AO78" s="34" t="s">
        <v>9</v>
      </c>
      <c r="AP78" s="34" t="s">
        <v>9</v>
      </c>
      <c r="AQ78" s="34" t="s">
        <v>9</v>
      </c>
      <c r="AR78" s="34" t="s">
        <v>9</v>
      </c>
      <c r="AS78" s="8"/>
      <c r="AT78" s="8"/>
      <c r="AU78" s="8"/>
      <c r="AV78" s="37">
        <f t="shared" si="4"/>
        <v>32</v>
      </c>
      <c r="AW78" s="37">
        <f t="shared" si="5"/>
        <v>5</v>
      </c>
      <c r="AX78" s="37">
        <f t="shared" ref="AX78:BB78" si="79">COUNTIF(E78:AR78,AX$1)</f>
        <v>9</v>
      </c>
      <c r="AY78" s="37">
        <f t="shared" si="79"/>
        <v>0</v>
      </c>
      <c r="AZ78" s="37">
        <f t="shared" si="79"/>
        <v>0</v>
      </c>
      <c r="BA78" s="37">
        <f t="shared" si="79"/>
        <v>5</v>
      </c>
      <c r="BB78" s="37">
        <f t="shared" si="79"/>
        <v>18</v>
      </c>
    </row>
    <row r="79">
      <c r="A79" s="27">
        <v>71.0</v>
      </c>
      <c r="B79" s="25" t="s">
        <v>259</v>
      </c>
      <c r="C79" s="26" t="s">
        <v>94</v>
      </c>
      <c r="D79" s="26" t="s">
        <v>260</v>
      </c>
      <c r="E79" s="75" t="s">
        <v>401</v>
      </c>
      <c r="F79" s="27" t="s">
        <v>76</v>
      </c>
      <c r="G79" s="26" t="s">
        <v>374</v>
      </c>
      <c r="H79" s="40" t="s">
        <v>6</v>
      </c>
      <c r="I79" s="40" t="s">
        <v>6</v>
      </c>
      <c r="J79" s="29">
        <v>0.0</v>
      </c>
      <c r="K79" s="40" t="s">
        <v>6</v>
      </c>
      <c r="L79" s="40" t="s">
        <v>6</v>
      </c>
      <c r="M79" s="40" t="s">
        <v>6</v>
      </c>
      <c r="N79" s="40" t="s">
        <v>6</v>
      </c>
      <c r="O79" s="40" t="s">
        <v>6</v>
      </c>
      <c r="P79" s="40" t="s">
        <v>6</v>
      </c>
      <c r="Q79" s="40" t="s">
        <v>6</v>
      </c>
      <c r="R79" s="29">
        <v>0.0</v>
      </c>
      <c r="S79" s="38" t="s">
        <v>10</v>
      </c>
      <c r="T79" s="38" t="s">
        <v>10</v>
      </c>
      <c r="U79" s="38" t="s">
        <v>10</v>
      </c>
      <c r="V79" s="38" t="s">
        <v>10</v>
      </c>
      <c r="W79" s="38" t="s">
        <v>10</v>
      </c>
      <c r="X79" s="38" t="s">
        <v>10</v>
      </c>
      <c r="Y79" s="29">
        <v>0.0</v>
      </c>
      <c r="Z79" s="38" t="s">
        <v>10</v>
      </c>
      <c r="AA79" s="38" t="s">
        <v>10</v>
      </c>
      <c r="AB79" s="38" t="s">
        <v>10</v>
      </c>
      <c r="AC79" s="38" t="s">
        <v>10</v>
      </c>
      <c r="AD79" s="38" t="s">
        <v>10</v>
      </c>
      <c r="AE79" s="38" t="s">
        <v>10</v>
      </c>
      <c r="AF79" s="29">
        <v>0.0</v>
      </c>
      <c r="AG79" s="38" t="s">
        <v>10</v>
      </c>
      <c r="AH79" s="38" t="s">
        <v>10</v>
      </c>
      <c r="AI79" s="38" t="s">
        <v>10</v>
      </c>
      <c r="AJ79" s="38" t="s">
        <v>10</v>
      </c>
      <c r="AK79" s="38" t="s">
        <v>10</v>
      </c>
      <c r="AL79" s="38" t="s">
        <v>10</v>
      </c>
      <c r="AM79" s="29">
        <v>0.0</v>
      </c>
      <c r="AN79" s="34" t="s">
        <v>9</v>
      </c>
      <c r="AO79" s="34" t="s">
        <v>9</v>
      </c>
      <c r="AP79" s="34" t="s">
        <v>9</v>
      </c>
      <c r="AQ79" s="34" t="s">
        <v>9</v>
      </c>
      <c r="AR79" s="34" t="s">
        <v>9</v>
      </c>
      <c r="AS79" s="8"/>
      <c r="AT79" s="8"/>
      <c r="AU79" s="8"/>
      <c r="AV79" s="37">
        <f t="shared" si="4"/>
        <v>32</v>
      </c>
      <c r="AW79" s="37">
        <f t="shared" si="5"/>
        <v>5</v>
      </c>
      <c r="AX79" s="37">
        <f t="shared" ref="AX79:BB79" si="80">COUNTIF(E79:AR79,AX$1)</f>
        <v>9</v>
      </c>
      <c r="AY79" s="37">
        <f t="shared" si="80"/>
        <v>0</v>
      </c>
      <c r="AZ79" s="37">
        <f t="shared" si="80"/>
        <v>0</v>
      </c>
      <c r="BA79" s="37">
        <f t="shared" si="80"/>
        <v>5</v>
      </c>
      <c r="BB79" s="37">
        <f t="shared" si="80"/>
        <v>18</v>
      </c>
    </row>
    <row r="80">
      <c r="A80" s="27">
        <v>72.0</v>
      </c>
      <c r="B80" s="25" t="s">
        <v>265</v>
      </c>
      <c r="C80" s="26" t="s">
        <v>95</v>
      </c>
      <c r="D80" s="26" t="s">
        <v>261</v>
      </c>
      <c r="E80" s="75" t="s">
        <v>402</v>
      </c>
      <c r="F80" s="27" t="s">
        <v>76</v>
      </c>
      <c r="G80" s="26" t="s">
        <v>374</v>
      </c>
      <c r="H80" s="40" t="s">
        <v>6</v>
      </c>
      <c r="I80" s="40" t="s">
        <v>6</v>
      </c>
      <c r="J80" s="40" t="s">
        <v>6</v>
      </c>
      <c r="K80" s="29">
        <v>0.0</v>
      </c>
      <c r="L80" s="40" t="s">
        <v>6</v>
      </c>
      <c r="M80" s="40" t="s">
        <v>6</v>
      </c>
      <c r="N80" s="40" t="s">
        <v>6</v>
      </c>
      <c r="O80" s="40" t="s">
        <v>6</v>
      </c>
      <c r="P80" s="40" t="s">
        <v>6</v>
      </c>
      <c r="Q80" s="29">
        <v>0.0</v>
      </c>
      <c r="R80" s="40" t="s">
        <v>6</v>
      </c>
      <c r="S80" s="40" t="s">
        <v>6</v>
      </c>
      <c r="T80" s="40" t="s">
        <v>6</v>
      </c>
      <c r="U80" s="40" t="s">
        <v>6</v>
      </c>
      <c r="V80" s="40" t="s">
        <v>6</v>
      </c>
      <c r="W80" s="40" t="s">
        <v>6</v>
      </c>
      <c r="X80" s="29">
        <v>0.0</v>
      </c>
      <c r="Y80" s="40" t="s">
        <v>6</v>
      </c>
      <c r="Z80" s="40" t="s">
        <v>6</v>
      </c>
      <c r="AA80" s="40" t="s">
        <v>6</v>
      </c>
      <c r="AB80" s="40" t="s">
        <v>6</v>
      </c>
      <c r="AC80" s="40" t="s">
        <v>6</v>
      </c>
      <c r="AD80" s="40" t="s">
        <v>6</v>
      </c>
      <c r="AE80" s="29">
        <v>0.0</v>
      </c>
      <c r="AF80" s="40" t="s">
        <v>6</v>
      </c>
      <c r="AG80" s="40" t="s">
        <v>6</v>
      </c>
      <c r="AH80" s="40" t="s">
        <v>6</v>
      </c>
      <c r="AI80" s="40" t="s">
        <v>6</v>
      </c>
      <c r="AJ80" s="40" t="s">
        <v>6</v>
      </c>
      <c r="AK80" s="40" t="s">
        <v>6</v>
      </c>
      <c r="AL80" s="40" t="s">
        <v>6</v>
      </c>
      <c r="AM80" s="29">
        <v>0.0</v>
      </c>
      <c r="AN80" s="38" t="s">
        <v>10</v>
      </c>
      <c r="AO80" s="38" t="s">
        <v>10</v>
      </c>
      <c r="AP80" s="38" t="s">
        <v>10</v>
      </c>
      <c r="AQ80" s="38" t="s">
        <v>10</v>
      </c>
      <c r="AR80" s="38" t="s">
        <v>10</v>
      </c>
      <c r="AS80" s="8"/>
      <c r="AT80" s="8"/>
      <c r="AU80" s="8"/>
      <c r="AV80" s="37">
        <f t="shared" si="4"/>
        <v>32</v>
      </c>
      <c r="AW80" s="37">
        <f t="shared" si="5"/>
        <v>5</v>
      </c>
      <c r="AX80" s="37">
        <f t="shared" ref="AX80:BB80" si="81">COUNTIF(E80:AR80,AX$1)</f>
        <v>27</v>
      </c>
      <c r="AY80" s="37">
        <f t="shared" si="81"/>
        <v>0</v>
      </c>
      <c r="AZ80" s="37">
        <f t="shared" si="81"/>
        <v>0</v>
      </c>
      <c r="BA80" s="37">
        <f t="shared" si="81"/>
        <v>0</v>
      </c>
      <c r="BB80" s="37">
        <f t="shared" si="81"/>
        <v>5</v>
      </c>
    </row>
    <row r="81">
      <c r="A81" s="27">
        <v>73.0</v>
      </c>
      <c r="B81" s="25" t="s">
        <v>265</v>
      </c>
      <c r="C81" s="26" t="s">
        <v>96</v>
      </c>
      <c r="D81" s="26" t="s">
        <v>262</v>
      </c>
      <c r="E81" s="75" t="s">
        <v>403</v>
      </c>
      <c r="F81" s="27" t="s">
        <v>76</v>
      </c>
      <c r="G81" s="26" t="s">
        <v>374</v>
      </c>
      <c r="H81" s="40" t="s">
        <v>6</v>
      </c>
      <c r="I81" s="40" t="s">
        <v>6</v>
      </c>
      <c r="J81" s="40" t="s">
        <v>6</v>
      </c>
      <c r="K81" s="29">
        <v>0.0</v>
      </c>
      <c r="L81" s="40" t="s">
        <v>6</v>
      </c>
      <c r="M81" s="40" t="s">
        <v>6</v>
      </c>
      <c r="N81" s="40" t="s">
        <v>6</v>
      </c>
      <c r="O81" s="40" t="s">
        <v>6</v>
      </c>
      <c r="P81" s="40" t="s">
        <v>6</v>
      </c>
      <c r="Q81" s="29">
        <v>0.0</v>
      </c>
      <c r="R81" s="40" t="s">
        <v>6</v>
      </c>
      <c r="S81" s="40" t="s">
        <v>6</v>
      </c>
      <c r="T81" s="40" t="s">
        <v>6</v>
      </c>
      <c r="U81" s="40" t="s">
        <v>6</v>
      </c>
      <c r="V81" s="40" t="s">
        <v>6</v>
      </c>
      <c r="W81" s="40" t="s">
        <v>6</v>
      </c>
      <c r="X81" s="29">
        <v>0.0</v>
      </c>
      <c r="Y81" s="40" t="s">
        <v>6</v>
      </c>
      <c r="Z81" s="40" t="s">
        <v>6</v>
      </c>
      <c r="AA81" s="40" t="s">
        <v>6</v>
      </c>
      <c r="AB81" s="40" t="s">
        <v>6</v>
      </c>
      <c r="AC81" s="40" t="s">
        <v>6</v>
      </c>
      <c r="AD81" s="40" t="s">
        <v>6</v>
      </c>
      <c r="AE81" s="29">
        <v>0.0</v>
      </c>
      <c r="AF81" s="40" t="s">
        <v>6</v>
      </c>
      <c r="AG81" s="40" t="s">
        <v>6</v>
      </c>
      <c r="AH81" s="40" t="s">
        <v>6</v>
      </c>
      <c r="AI81" s="40" t="s">
        <v>6</v>
      </c>
      <c r="AJ81" s="40" t="s">
        <v>6</v>
      </c>
      <c r="AK81" s="40" t="s">
        <v>6</v>
      </c>
      <c r="AL81" s="40" t="s">
        <v>6</v>
      </c>
      <c r="AM81" s="29">
        <v>0.0</v>
      </c>
      <c r="AN81" s="38" t="s">
        <v>10</v>
      </c>
      <c r="AO81" s="38" t="s">
        <v>10</v>
      </c>
      <c r="AP81" s="38" t="s">
        <v>10</v>
      </c>
      <c r="AQ81" s="38" t="s">
        <v>10</v>
      </c>
      <c r="AR81" s="38" t="s">
        <v>10</v>
      </c>
      <c r="AS81" s="8"/>
      <c r="AT81" s="8"/>
      <c r="AU81" s="8"/>
      <c r="AV81" s="37">
        <f t="shared" si="4"/>
        <v>32</v>
      </c>
      <c r="AW81" s="37">
        <f t="shared" si="5"/>
        <v>5</v>
      </c>
      <c r="AX81" s="37">
        <f t="shared" ref="AX81:BB81" si="82">COUNTIF(E81:AR81,AX$1)</f>
        <v>27</v>
      </c>
      <c r="AY81" s="37">
        <f t="shared" si="82"/>
        <v>0</v>
      </c>
      <c r="AZ81" s="37">
        <f t="shared" si="82"/>
        <v>0</v>
      </c>
      <c r="BA81" s="37">
        <f t="shared" si="82"/>
        <v>0</v>
      </c>
      <c r="BB81" s="37">
        <f t="shared" si="82"/>
        <v>5</v>
      </c>
    </row>
    <row r="82">
      <c r="A82" s="27">
        <v>74.0</v>
      </c>
      <c r="B82" s="25" t="s">
        <v>265</v>
      </c>
      <c r="C82" s="26" t="s">
        <v>106</v>
      </c>
      <c r="D82" s="26" t="s">
        <v>266</v>
      </c>
      <c r="E82" s="75" t="s">
        <v>404</v>
      </c>
      <c r="F82" s="27" t="s">
        <v>76</v>
      </c>
      <c r="G82" s="26" t="s">
        <v>374</v>
      </c>
      <c r="H82" s="40" t="s">
        <v>6</v>
      </c>
      <c r="I82" s="40" t="s">
        <v>6</v>
      </c>
      <c r="J82" s="40" t="s">
        <v>6</v>
      </c>
      <c r="K82" s="29">
        <v>0.0</v>
      </c>
      <c r="L82" s="40" t="s">
        <v>6</v>
      </c>
      <c r="M82" s="40" t="s">
        <v>6</v>
      </c>
      <c r="N82" s="40" t="s">
        <v>6</v>
      </c>
      <c r="O82" s="40" t="s">
        <v>6</v>
      </c>
      <c r="P82" s="40" t="s">
        <v>6</v>
      </c>
      <c r="Q82" s="40" t="s">
        <v>6</v>
      </c>
      <c r="R82" s="40" t="s">
        <v>6</v>
      </c>
      <c r="S82" s="29">
        <v>0.0</v>
      </c>
      <c r="T82" s="40" t="s">
        <v>6</v>
      </c>
      <c r="U82" s="40" t="s">
        <v>6</v>
      </c>
      <c r="V82" s="40" t="s">
        <v>6</v>
      </c>
      <c r="W82" s="40" t="s">
        <v>6</v>
      </c>
      <c r="X82" s="40" t="s">
        <v>6</v>
      </c>
      <c r="Y82" s="29">
        <v>0.0</v>
      </c>
      <c r="Z82" s="40" t="s">
        <v>6</v>
      </c>
      <c r="AA82" s="40" t="s">
        <v>6</v>
      </c>
      <c r="AB82" s="40" t="s">
        <v>6</v>
      </c>
      <c r="AC82" s="40" t="s">
        <v>6</v>
      </c>
      <c r="AD82" s="40" t="s">
        <v>6</v>
      </c>
      <c r="AE82" s="40" t="s">
        <v>6</v>
      </c>
      <c r="AF82" s="29">
        <v>0.0</v>
      </c>
      <c r="AG82" s="40" t="s">
        <v>6</v>
      </c>
      <c r="AH82" s="40" t="s">
        <v>6</v>
      </c>
      <c r="AI82" s="40" t="s">
        <v>6</v>
      </c>
      <c r="AJ82" s="40" t="s">
        <v>6</v>
      </c>
      <c r="AK82" s="40" t="s">
        <v>6</v>
      </c>
      <c r="AL82" s="40" t="s">
        <v>6</v>
      </c>
      <c r="AM82" s="29">
        <v>0.0</v>
      </c>
      <c r="AN82" s="38" t="s">
        <v>10</v>
      </c>
      <c r="AO82" s="38" t="s">
        <v>10</v>
      </c>
      <c r="AP82" s="38" t="s">
        <v>10</v>
      </c>
      <c r="AQ82" s="38" t="s">
        <v>10</v>
      </c>
      <c r="AR82" s="38" t="s">
        <v>10</v>
      </c>
      <c r="AS82" s="8"/>
      <c r="AT82" s="8"/>
      <c r="AU82" s="8"/>
      <c r="AV82" s="37">
        <f t="shared" si="4"/>
        <v>32</v>
      </c>
      <c r="AW82" s="37">
        <f t="shared" si="5"/>
        <v>5</v>
      </c>
      <c r="AX82" s="37">
        <f t="shared" ref="AX82:BB82" si="83">COUNTIF(E82:AR82,AX$1)</f>
        <v>27</v>
      </c>
      <c r="AY82" s="37">
        <f t="shared" si="83"/>
        <v>0</v>
      </c>
      <c r="AZ82" s="37">
        <f t="shared" si="83"/>
        <v>0</v>
      </c>
      <c r="BA82" s="37">
        <f t="shared" si="83"/>
        <v>0</v>
      </c>
      <c r="BB82" s="37">
        <f t="shared" si="83"/>
        <v>5</v>
      </c>
    </row>
    <row r="83">
      <c r="A83" s="27">
        <v>75.0</v>
      </c>
      <c r="B83" s="25" t="s">
        <v>265</v>
      </c>
      <c r="C83" s="26" t="s">
        <v>82</v>
      </c>
      <c r="D83" s="26" t="s">
        <v>274</v>
      </c>
      <c r="E83" s="75" t="s">
        <v>405</v>
      </c>
      <c r="F83" s="27" t="s">
        <v>76</v>
      </c>
      <c r="G83" s="26" t="s">
        <v>374</v>
      </c>
      <c r="H83" s="40" t="s">
        <v>6</v>
      </c>
      <c r="I83" s="40" t="s">
        <v>6</v>
      </c>
      <c r="J83" s="29">
        <v>0.0</v>
      </c>
      <c r="K83" s="40" t="s">
        <v>6</v>
      </c>
      <c r="L83" s="40" t="s">
        <v>6</v>
      </c>
      <c r="M83" s="40" t="s">
        <v>6</v>
      </c>
      <c r="N83" s="40" t="s">
        <v>6</v>
      </c>
      <c r="O83" s="40" t="s">
        <v>6</v>
      </c>
      <c r="P83" s="40" t="s">
        <v>6</v>
      </c>
      <c r="Q83" s="40" t="s">
        <v>6</v>
      </c>
      <c r="R83" s="29">
        <v>0.0</v>
      </c>
      <c r="S83" s="40" t="s">
        <v>6</v>
      </c>
      <c r="T83" s="40" t="s">
        <v>6</v>
      </c>
      <c r="U83" s="40" t="s">
        <v>6</v>
      </c>
      <c r="V83" s="40" t="s">
        <v>6</v>
      </c>
      <c r="W83" s="40" t="s">
        <v>6</v>
      </c>
      <c r="X83" s="40" t="s">
        <v>6</v>
      </c>
      <c r="Y83" s="29">
        <v>0.0</v>
      </c>
      <c r="Z83" s="40" t="s">
        <v>6</v>
      </c>
      <c r="AA83" s="40" t="s">
        <v>6</v>
      </c>
      <c r="AB83" s="40" t="s">
        <v>6</v>
      </c>
      <c r="AC83" s="40" t="s">
        <v>6</v>
      </c>
      <c r="AD83" s="40" t="s">
        <v>6</v>
      </c>
      <c r="AE83" s="40" t="s">
        <v>6</v>
      </c>
      <c r="AF83" s="29">
        <v>0.0</v>
      </c>
      <c r="AG83" s="40" t="s">
        <v>6</v>
      </c>
      <c r="AH83" s="40" t="s">
        <v>6</v>
      </c>
      <c r="AI83" s="40" t="s">
        <v>6</v>
      </c>
      <c r="AJ83" s="40" t="s">
        <v>6</v>
      </c>
      <c r="AK83" s="40" t="s">
        <v>6</v>
      </c>
      <c r="AL83" s="29">
        <v>0.0</v>
      </c>
      <c r="AM83" s="38" t="s">
        <v>10</v>
      </c>
      <c r="AN83" s="38" t="s">
        <v>10</v>
      </c>
      <c r="AO83" s="38" t="s">
        <v>10</v>
      </c>
      <c r="AP83" s="38" t="s">
        <v>10</v>
      </c>
      <c r="AQ83" s="38" t="s">
        <v>10</v>
      </c>
      <c r="AR83" s="38" t="s">
        <v>10</v>
      </c>
      <c r="AS83" s="8"/>
      <c r="AT83" s="8"/>
      <c r="AU83" s="8"/>
      <c r="AV83" s="37">
        <f t="shared" si="4"/>
        <v>32</v>
      </c>
      <c r="AW83" s="37">
        <f t="shared" si="5"/>
        <v>5</v>
      </c>
      <c r="AX83" s="37">
        <f t="shared" ref="AX83:BB83" si="84">COUNTIF(E83:AR83,AX$1)</f>
        <v>26</v>
      </c>
      <c r="AY83" s="37">
        <f t="shared" si="84"/>
        <v>0</v>
      </c>
      <c r="AZ83" s="37">
        <f t="shared" si="84"/>
        <v>0</v>
      </c>
      <c r="BA83" s="37">
        <f t="shared" si="84"/>
        <v>0</v>
      </c>
      <c r="BB83" s="37">
        <f t="shared" si="84"/>
        <v>6</v>
      </c>
    </row>
    <row r="84">
      <c r="A84" s="27">
        <v>76.0</v>
      </c>
      <c r="B84" s="25" t="s">
        <v>265</v>
      </c>
      <c r="C84" s="26" t="s">
        <v>99</v>
      </c>
      <c r="D84" s="26" t="s">
        <v>268</v>
      </c>
      <c r="E84" s="75" t="s">
        <v>406</v>
      </c>
      <c r="F84" s="27" t="s">
        <v>76</v>
      </c>
      <c r="G84" s="26" t="s">
        <v>374</v>
      </c>
      <c r="H84" s="40" t="s">
        <v>6</v>
      </c>
      <c r="I84" s="40" t="s">
        <v>6</v>
      </c>
      <c r="J84" s="40" t="s">
        <v>6</v>
      </c>
      <c r="K84" s="29">
        <v>0.0</v>
      </c>
      <c r="L84" s="40" t="s">
        <v>6</v>
      </c>
      <c r="M84" s="40" t="s">
        <v>6</v>
      </c>
      <c r="N84" s="40" t="s">
        <v>6</v>
      </c>
      <c r="O84" s="40" t="s">
        <v>6</v>
      </c>
      <c r="P84" s="40" t="s">
        <v>6</v>
      </c>
      <c r="Q84" s="40" t="s">
        <v>6</v>
      </c>
      <c r="R84" s="40" t="s">
        <v>6</v>
      </c>
      <c r="S84" s="29">
        <v>0.0</v>
      </c>
      <c r="T84" s="40" t="s">
        <v>6</v>
      </c>
      <c r="U84" s="40" t="s">
        <v>6</v>
      </c>
      <c r="V84" s="40" t="s">
        <v>6</v>
      </c>
      <c r="W84" s="40" t="s">
        <v>6</v>
      </c>
      <c r="X84" s="40" t="s">
        <v>6</v>
      </c>
      <c r="Y84" s="29">
        <v>0.0</v>
      </c>
      <c r="Z84" s="40" t="s">
        <v>6</v>
      </c>
      <c r="AA84" s="40" t="s">
        <v>6</v>
      </c>
      <c r="AB84" s="40" t="s">
        <v>6</v>
      </c>
      <c r="AC84" s="40" t="s">
        <v>6</v>
      </c>
      <c r="AD84" s="40" t="s">
        <v>6</v>
      </c>
      <c r="AE84" s="40" t="s">
        <v>6</v>
      </c>
      <c r="AF84" s="29">
        <v>0.0</v>
      </c>
      <c r="AG84" s="40" t="s">
        <v>6</v>
      </c>
      <c r="AH84" s="40" t="s">
        <v>6</v>
      </c>
      <c r="AI84" s="40" t="s">
        <v>6</v>
      </c>
      <c r="AJ84" s="40" t="s">
        <v>6</v>
      </c>
      <c r="AK84" s="40" t="s">
        <v>6</v>
      </c>
      <c r="AL84" s="29">
        <v>0.0</v>
      </c>
      <c r="AM84" s="38" t="s">
        <v>10</v>
      </c>
      <c r="AN84" s="38" t="s">
        <v>10</v>
      </c>
      <c r="AO84" s="38" t="s">
        <v>10</v>
      </c>
      <c r="AP84" s="38" t="s">
        <v>10</v>
      </c>
      <c r="AQ84" s="38" t="s">
        <v>10</v>
      </c>
      <c r="AR84" s="38" t="s">
        <v>10</v>
      </c>
      <c r="AS84" s="8"/>
      <c r="AT84" s="8"/>
      <c r="AU84" s="8"/>
      <c r="AV84" s="37">
        <f t="shared" si="4"/>
        <v>32</v>
      </c>
      <c r="AW84" s="37">
        <f t="shared" si="5"/>
        <v>5</v>
      </c>
      <c r="AX84" s="37">
        <f t="shared" ref="AX84:BB84" si="85">COUNTIF(E84:AR84,AX$1)</f>
        <v>26</v>
      </c>
      <c r="AY84" s="37">
        <f t="shared" si="85"/>
        <v>0</v>
      </c>
      <c r="AZ84" s="37">
        <f t="shared" si="85"/>
        <v>0</v>
      </c>
      <c r="BA84" s="37">
        <f t="shared" si="85"/>
        <v>0</v>
      </c>
      <c r="BB84" s="37">
        <f t="shared" si="85"/>
        <v>6</v>
      </c>
    </row>
    <row r="85">
      <c r="A85" s="27">
        <v>77.0</v>
      </c>
      <c r="B85" s="25" t="s">
        <v>265</v>
      </c>
      <c r="C85" s="26" t="s">
        <v>90</v>
      </c>
      <c r="D85" s="26" t="s">
        <v>282</v>
      </c>
      <c r="E85" s="75" t="s">
        <v>407</v>
      </c>
      <c r="F85" s="27" t="s">
        <v>76</v>
      </c>
      <c r="G85" s="26" t="s">
        <v>374</v>
      </c>
      <c r="H85" s="40" t="s">
        <v>6</v>
      </c>
      <c r="I85" s="40" t="s">
        <v>6</v>
      </c>
      <c r="J85" s="40" t="s">
        <v>6</v>
      </c>
      <c r="K85" s="29">
        <v>0.0</v>
      </c>
      <c r="L85" s="40" t="s">
        <v>6</v>
      </c>
      <c r="M85" s="40" t="s">
        <v>6</v>
      </c>
      <c r="N85" s="40" t="s">
        <v>6</v>
      </c>
      <c r="O85" s="40" t="s">
        <v>6</v>
      </c>
      <c r="P85" s="40" t="s">
        <v>6</v>
      </c>
      <c r="Q85" s="40" t="s">
        <v>6</v>
      </c>
      <c r="R85" s="40" t="s">
        <v>6</v>
      </c>
      <c r="S85" s="29">
        <v>0.0</v>
      </c>
      <c r="T85" s="40" t="s">
        <v>6</v>
      </c>
      <c r="U85" s="40" t="s">
        <v>6</v>
      </c>
      <c r="V85" s="40" t="s">
        <v>6</v>
      </c>
      <c r="W85" s="40" t="s">
        <v>6</v>
      </c>
      <c r="X85" s="40" t="s">
        <v>6</v>
      </c>
      <c r="Y85" s="29">
        <v>0.0</v>
      </c>
      <c r="Z85" s="40" t="s">
        <v>6</v>
      </c>
      <c r="AA85" s="40" t="s">
        <v>6</v>
      </c>
      <c r="AB85" s="40" t="s">
        <v>6</v>
      </c>
      <c r="AC85" s="40" t="s">
        <v>6</v>
      </c>
      <c r="AD85" s="40" t="s">
        <v>6</v>
      </c>
      <c r="AE85" s="40" t="s">
        <v>6</v>
      </c>
      <c r="AF85" s="29">
        <v>0.0</v>
      </c>
      <c r="AG85" s="40" t="s">
        <v>6</v>
      </c>
      <c r="AH85" s="40" t="s">
        <v>6</v>
      </c>
      <c r="AI85" s="40" t="s">
        <v>6</v>
      </c>
      <c r="AJ85" s="40" t="s">
        <v>6</v>
      </c>
      <c r="AK85" s="40" t="s">
        <v>6</v>
      </c>
      <c r="AL85" s="29">
        <v>0.0</v>
      </c>
      <c r="AM85" s="38" t="s">
        <v>10</v>
      </c>
      <c r="AN85" s="38" t="s">
        <v>10</v>
      </c>
      <c r="AO85" s="38" t="s">
        <v>10</v>
      </c>
      <c r="AP85" s="38" t="s">
        <v>10</v>
      </c>
      <c r="AQ85" s="38" t="s">
        <v>10</v>
      </c>
      <c r="AR85" s="38" t="s">
        <v>10</v>
      </c>
      <c r="AS85" s="8"/>
      <c r="AT85" s="8"/>
      <c r="AU85" s="8"/>
      <c r="AV85" s="37">
        <f t="shared" si="4"/>
        <v>32</v>
      </c>
      <c r="AW85" s="37">
        <f t="shared" si="5"/>
        <v>5</v>
      </c>
      <c r="AX85" s="37">
        <f t="shared" ref="AX85:BB85" si="86">COUNTIF(E85:AR85,AX$1)</f>
        <v>26</v>
      </c>
      <c r="AY85" s="37">
        <f t="shared" si="86"/>
        <v>0</v>
      </c>
      <c r="AZ85" s="37">
        <f t="shared" si="86"/>
        <v>0</v>
      </c>
      <c r="BA85" s="37">
        <f t="shared" si="86"/>
        <v>0</v>
      </c>
      <c r="BB85" s="37">
        <f t="shared" si="86"/>
        <v>6</v>
      </c>
    </row>
    <row r="86">
      <c r="A86" s="27">
        <v>78.0</v>
      </c>
      <c r="B86" s="25" t="s">
        <v>271</v>
      </c>
      <c r="C86" s="26" t="s">
        <v>81</v>
      </c>
      <c r="D86" s="26" t="s">
        <v>273</v>
      </c>
      <c r="E86" s="75" t="s">
        <v>408</v>
      </c>
      <c r="F86" s="27" t="s">
        <v>76</v>
      </c>
      <c r="G86" s="26" t="s">
        <v>374</v>
      </c>
      <c r="H86" s="34" t="s">
        <v>9</v>
      </c>
      <c r="I86" s="34" t="s">
        <v>9</v>
      </c>
      <c r="J86" s="34" t="s">
        <v>9</v>
      </c>
      <c r="K86" s="34" t="s">
        <v>9</v>
      </c>
      <c r="L86" s="29">
        <v>0.0</v>
      </c>
      <c r="M86" s="34" t="s">
        <v>9</v>
      </c>
      <c r="N86" s="34" t="s">
        <v>9</v>
      </c>
      <c r="O86" s="34" t="s">
        <v>9</v>
      </c>
      <c r="P86" s="34" t="s">
        <v>9</v>
      </c>
      <c r="Q86" s="34" t="s">
        <v>9</v>
      </c>
      <c r="R86" s="34" t="s">
        <v>9</v>
      </c>
      <c r="S86" s="29">
        <v>0.0</v>
      </c>
      <c r="T86" s="34" t="s">
        <v>9</v>
      </c>
      <c r="U86" s="34" t="s">
        <v>9</v>
      </c>
      <c r="V86" s="34" t="s">
        <v>9</v>
      </c>
      <c r="W86" s="34" t="s">
        <v>9</v>
      </c>
      <c r="X86" s="34" t="s">
        <v>9</v>
      </c>
      <c r="Y86" s="34" t="s">
        <v>9</v>
      </c>
      <c r="Z86" s="29">
        <v>0.0</v>
      </c>
      <c r="AA86" s="34" t="s">
        <v>9</v>
      </c>
      <c r="AB86" s="34" t="s">
        <v>9</v>
      </c>
      <c r="AC86" s="34" t="s">
        <v>9</v>
      </c>
      <c r="AD86" s="34" t="s">
        <v>9</v>
      </c>
      <c r="AE86" s="34" t="s">
        <v>9</v>
      </c>
      <c r="AF86" s="34" t="s">
        <v>9</v>
      </c>
      <c r="AG86" s="29">
        <v>0.0</v>
      </c>
      <c r="AH86" s="34" t="s">
        <v>9</v>
      </c>
      <c r="AI86" s="34" t="s">
        <v>9</v>
      </c>
      <c r="AJ86" s="34" t="s">
        <v>9</v>
      </c>
      <c r="AK86" s="34" t="s">
        <v>9</v>
      </c>
      <c r="AL86" s="34" t="s">
        <v>9</v>
      </c>
      <c r="AM86" s="34" t="s">
        <v>9</v>
      </c>
      <c r="AN86" s="29">
        <v>0.0</v>
      </c>
      <c r="AO86" s="34" t="s">
        <v>9</v>
      </c>
      <c r="AP86" s="34" t="s">
        <v>9</v>
      </c>
      <c r="AQ86" s="34" t="s">
        <v>9</v>
      </c>
      <c r="AR86" s="34" t="s">
        <v>9</v>
      </c>
      <c r="AS86" s="8"/>
      <c r="AT86" s="8"/>
      <c r="AU86" s="8"/>
      <c r="AV86" s="37">
        <f t="shared" si="4"/>
        <v>32</v>
      </c>
      <c r="AW86" s="37">
        <f t="shared" si="5"/>
        <v>5</v>
      </c>
      <c r="AX86" s="37">
        <f t="shared" ref="AX86:BB86" si="87">COUNTIF(E86:AR86,AX$1)</f>
        <v>0</v>
      </c>
      <c r="AY86" s="37">
        <f t="shared" si="87"/>
        <v>0</v>
      </c>
      <c r="AZ86" s="37">
        <f t="shared" si="87"/>
        <v>0</v>
      </c>
      <c r="BA86" s="37">
        <f t="shared" si="87"/>
        <v>32</v>
      </c>
      <c r="BB86" s="37">
        <f t="shared" si="87"/>
        <v>0</v>
      </c>
    </row>
    <row r="87">
      <c r="A87" s="27">
        <v>79.0</v>
      </c>
      <c r="B87" s="25" t="s">
        <v>271</v>
      </c>
      <c r="C87" s="26" t="s">
        <v>85</v>
      </c>
      <c r="D87" s="26" t="s">
        <v>278</v>
      </c>
      <c r="E87" s="75" t="s">
        <v>409</v>
      </c>
      <c r="F87" s="27" t="s">
        <v>76</v>
      </c>
      <c r="G87" s="26" t="s">
        <v>374</v>
      </c>
      <c r="H87" s="34" t="s">
        <v>9</v>
      </c>
      <c r="I87" s="34" t="s">
        <v>9</v>
      </c>
      <c r="J87" s="34" t="s">
        <v>9</v>
      </c>
      <c r="K87" s="34" t="s">
        <v>9</v>
      </c>
      <c r="L87" s="29">
        <v>0.0</v>
      </c>
      <c r="M87" s="34" t="s">
        <v>9</v>
      </c>
      <c r="N87" s="34" t="s">
        <v>9</v>
      </c>
      <c r="O87" s="34" t="s">
        <v>9</v>
      </c>
      <c r="P87" s="34" t="s">
        <v>9</v>
      </c>
      <c r="Q87" s="34" t="s">
        <v>9</v>
      </c>
      <c r="R87" s="29">
        <v>0.0</v>
      </c>
      <c r="S87" s="34" t="s">
        <v>9</v>
      </c>
      <c r="T87" s="34" t="s">
        <v>9</v>
      </c>
      <c r="U87" s="34" t="s">
        <v>9</v>
      </c>
      <c r="V87" s="34" t="s">
        <v>9</v>
      </c>
      <c r="W87" s="34" t="s">
        <v>9</v>
      </c>
      <c r="X87" s="34" t="s">
        <v>9</v>
      </c>
      <c r="Y87" s="34" t="s">
        <v>9</v>
      </c>
      <c r="Z87" s="29">
        <v>0.0</v>
      </c>
      <c r="AA87" s="34" t="s">
        <v>9</v>
      </c>
      <c r="AB87" s="34" t="s">
        <v>9</v>
      </c>
      <c r="AC87" s="34" t="s">
        <v>9</v>
      </c>
      <c r="AD87" s="34" t="s">
        <v>9</v>
      </c>
      <c r="AE87" s="34" t="s">
        <v>9</v>
      </c>
      <c r="AF87" s="34" t="s">
        <v>9</v>
      </c>
      <c r="AG87" s="29">
        <v>0.0</v>
      </c>
      <c r="AH87" s="34" t="s">
        <v>9</v>
      </c>
      <c r="AI87" s="34" t="s">
        <v>9</v>
      </c>
      <c r="AJ87" s="34" t="s">
        <v>9</v>
      </c>
      <c r="AK87" s="34" t="s">
        <v>9</v>
      </c>
      <c r="AL87" s="34" t="s">
        <v>9</v>
      </c>
      <c r="AM87" s="29">
        <v>0.0</v>
      </c>
      <c r="AN87" s="34" t="s">
        <v>9</v>
      </c>
      <c r="AO87" s="34" t="s">
        <v>9</v>
      </c>
      <c r="AP87" s="34" t="s">
        <v>9</v>
      </c>
      <c r="AQ87" s="34" t="s">
        <v>9</v>
      </c>
      <c r="AR87" s="34" t="s">
        <v>9</v>
      </c>
      <c r="AS87" s="8"/>
      <c r="AT87" s="8"/>
      <c r="AU87" s="8"/>
      <c r="AV87" s="37">
        <f t="shared" si="4"/>
        <v>32</v>
      </c>
      <c r="AW87" s="37">
        <f t="shared" si="5"/>
        <v>5</v>
      </c>
      <c r="AX87" s="37">
        <f t="shared" ref="AX87:BB87" si="88">COUNTIF(E87:AR87,AX$1)</f>
        <v>0</v>
      </c>
      <c r="AY87" s="37">
        <f t="shared" si="88"/>
        <v>0</v>
      </c>
      <c r="AZ87" s="37">
        <f t="shared" si="88"/>
        <v>0</v>
      </c>
      <c r="BA87" s="37">
        <f t="shared" si="88"/>
        <v>32</v>
      </c>
      <c r="BB87" s="37">
        <f t="shared" si="88"/>
        <v>0</v>
      </c>
    </row>
    <row r="88">
      <c r="A88" s="27">
        <v>80.0</v>
      </c>
      <c r="B88" s="25" t="s">
        <v>271</v>
      </c>
      <c r="C88" s="26" t="s">
        <v>87</v>
      </c>
      <c r="D88" s="26" t="s">
        <v>279</v>
      </c>
      <c r="E88" s="75" t="s">
        <v>410</v>
      </c>
      <c r="F88" s="27" t="s">
        <v>76</v>
      </c>
      <c r="G88" s="26" t="s">
        <v>374</v>
      </c>
      <c r="H88" s="34" t="s">
        <v>9</v>
      </c>
      <c r="I88" s="34" t="s">
        <v>9</v>
      </c>
      <c r="J88" s="34" t="s">
        <v>9</v>
      </c>
      <c r="K88" s="29">
        <v>0.0</v>
      </c>
      <c r="L88" s="34" t="s">
        <v>9</v>
      </c>
      <c r="M88" s="34" t="s">
        <v>9</v>
      </c>
      <c r="N88" s="34" t="s">
        <v>9</v>
      </c>
      <c r="O88" s="34" t="s">
        <v>9</v>
      </c>
      <c r="P88" s="34" t="s">
        <v>9</v>
      </c>
      <c r="Q88" s="34" t="s">
        <v>9</v>
      </c>
      <c r="R88" s="29">
        <v>0.0</v>
      </c>
      <c r="S88" s="34" t="s">
        <v>9</v>
      </c>
      <c r="T88" s="34" t="s">
        <v>9</v>
      </c>
      <c r="U88" s="34" t="s">
        <v>9</v>
      </c>
      <c r="V88" s="34" t="s">
        <v>9</v>
      </c>
      <c r="W88" s="34" t="s">
        <v>9</v>
      </c>
      <c r="X88" s="34" t="s">
        <v>9</v>
      </c>
      <c r="Y88" s="34" t="s">
        <v>9</v>
      </c>
      <c r="Z88" s="29">
        <v>0.0</v>
      </c>
      <c r="AA88" s="34" t="s">
        <v>9</v>
      </c>
      <c r="AB88" s="34" t="s">
        <v>9</v>
      </c>
      <c r="AC88" s="34" t="s">
        <v>9</v>
      </c>
      <c r="AD88" s="34" t="s">
        <v>9</v>
      </c>
      <c r="AE88" s="34" t="s">
        <v>9</v>
      </c>
      <c r="AF88" s="34" t="s">
        <v>9</v>
      </c>
      <c r="AG88" s="29">
        <v>0.0</v>
      </c>
      <c r="AH88" s="34" t="s">
        <v>9</v>
      </c>
      <c r="AI88" s="34" t="s">
        <v>9</v>
      </c>
      <c r="AJ88" s="34" t="s">
        <v>9</v>
      </c>
      <c r="AK88" s="34" t="s">
        <v>9</v>
      </c>
      <c r="AL88" s="34" t="s">
        <v>9</v>
      </c>
      <c r="AM88" s="29">
        <v>0.0</v>
      </c>
      <c r="AN88" s="34" t="s">
        <v>9</v>
      </c>
      <c r="AO88" s="34" t="s">
        <v>9</v>
      </c>
      <c r="AP88" s="34" t="s">
        <v>9</v>
      </c>
      <c r="AQ88" s="34" t="s">
        <v>9</v>
      </c>
      <c r="AR88" s="34" t="s">
        <v>9</v>
      </c>
      <c r="AS88" s="8"/>
      <c r="AT88" s="8"/>
      <c r="AU88" s="8"/>
      <c r="AV88" s="37">
        <f t="shared" si="4"/>
        <v>32</v>
      </c>
      <c r="AW88" s="37">
        <f t="shared" si="5"/>
        <v>5</v>
      </c>
      <c r="AX88" s="37">
        <f t="shared" ref="AX88:BB88" si="89">COUNTIF(E88:AR88,AX$1)</f>
        <v>0</v>
      </c>
      <c r="AY88" s="37">
        <f t="shared" si="89"/>
        <v>0</v>
      </c>
      <c r="AZ88" s="37">
        <f t="shared" si="89"/>
        <v>0</v>
      </c>
      <c r="BA88" s="37">
        <f t="shared" si="89"/>
        <v>32</v>
      </c>
      <c r="BB88" s="37">
        <f t="shared" si="89"/>
        <v>0</v>
      </c>
    </row>
    <row r="89">
      <c r="A89" s="27">
        <v>81.0</v>
      </c>
      <c r="B89" s="25" t="s">
        <v>271</v>
      </c>
      <c r="C89" s="26" t="s">
        <v>88</v>
      </c>
      <c r="D89" s="26" t="s">
        <v>280</v>
      </c>
      <c r="E89" s="75" t="s">
        <v>411</v>
      </c>
      <c r="F89" s="27" t="s">
        <v>76</v>
      </c>
      <c r="G89" s="26" t="s">
        <v>374</v>
      </c>
      <c r="H89" s="34" t="s">
        <v>9</v>
      </c>
      <c r="I89" s="34" t="s">
        <v>9</v>
      </c>
      <c r="J89" s="34" t="s">
        <v>9</v>
      </c>
      <c r="K89" s="29">
        <v>0.0</v>
      </c>
      <c r="L89" s="34" t="s">
        <v>9</v>
      </c>
      <c r="M89" s="34" t="s">
        <v>9</v>
      </c>
      <c r="N89" s="34" t="s">
        <v>9</v>
      </c>
      <c r="O89" s="34" t="s">
        <v>9</v>
      </c>
      <c r="P89" s="34" t="s">
        <v>9</v>
      </c>
      <c r="Q89" s="34" t="s">
        <v>9</v>
      </c>
      <c r="R89" s="34" t="s">
        <v>9</v>
      </c>
      <c r="S89" s="29">
        <v>0.0</v>
      </c>
      <c r="T89" s="34" t="s">
        <v>9</v>
      </c>
      <c r="U89" s="34" t="s">
        <v>9</v>
      </c>
      <c r="V89" s="34" t="s">
        <v>9</v>
      </c>
      <c r="W89" s="34" t="s">
        <v>9</v>
      </c>
      <c r="X89" s="34" t="s">
        <v>9</v>
      </c>
      <c r="Y89" s="29">
        <v>0.0</v>
      </c>
      <c r="Z89" s="34" t="s">
        <v>9</v>
      </c>
      <c r="AA89" s="34" t="s">
        <v>9</v>
      </c>
      <c r="AB89" s="34" t="s">
        <v>9</v>
      </c>
      <c r="AC89" s="34" t="s">
        <v>9</v>
      </c>
      <c r="AD89" s="34" t="s">
        <v>9</v>
      </c>
      <c r="AE89" s="34" t="s">
        <v>9</v>
      </c>
      <c r="AF89" s="29">
        <v>0.0</v>
      </c>
      <c r="AG89" s="34" t="s">
        <v>9</v>
      </c>
      <c r="AH89" s="34" t="s">
        <v>9</v>
      </c>
      <c r="AI89" s="34" t="s">
        <v>9</v>
      </c>
      <c r="AJ89" s="34" t="s">
        <v>9</v>
      </c>
      <c r="AK89" s="34" t="s">
        <v>9</v>
      </c>
      <c r="AL89" s="34" t="s">
        <v>9</v>
      </c>
      <c r="AM89" s="29">
        <v>0.0</v>
      </c>
      <c r="AN89" s="34" t="s">
        <v>9</v>
      </c>
      <c r="AO89" s="34" t="s">
        <v>9</v>
      </c>
      <c r="AP89" s="34" t="s">
        <v>9</v>
      </c>
      <c r="AQ89" s="34" t="s">
        <v>9</v>
      </c>
      <c r="AR89" s="34" t="s">
        <v>9</v>
      </c>
      <c r="AS89" s="8"/>
      <c r="AT89" s="8"/>
      <c r="AU89" s="8"/>
      <c r="AV89" s="37">
        <f t="shared" si="4"/>
        <v>32</v>
      </c>
      <c r="AW89" s="37">
        <f t="shared" si="5"/>
        <v>5</v>
      </c>
      <c r="AX89" s="37">
        <f t="shared" ref="AX89:BB89" si="90">COUNTIF(E89:AR89,AX$1)</f>
        <v>0</v>
      </c>
      <c r="AY89" s="37">
        <f t="shared" si="90"/>
        <v>0</v>
      </c>
      <c r="AZ89" s="37">
        <f t="shared" si="90"/>
        <v>0</v>
      </c>
      <c r="BA89" s="37">
        <f t="shared" si="90"/>
        <v>32</v>
      </c>
      <c r="BB89" s="37">
        <f t="shared" si="90"/>
        <v>0</v>
      </c>
    </row>
    <row r="90">
      <c r="A90" s="27">
        <v>82.0</v>
      </c>
      <c r="B90" s="25" t="s">
        <v>271</v>
      </c>
      <c r="C90" s="26" t="s">
        <v>89</v>
      </c>
      <c r="D90" s="26" t="s">
        <v>281</v>
      </c>
      <c r="E90" s="75" t="s">
        <v>412</v>
      </c>
      <c r="F90" s="27" t="s">
        <v>76</v>
      </c>
      <c r="G90" s="26" t="s">
        <v>374</v>
      </c>
      <c r="H90" s="34" t="s">
        <v>9</v>
      </c>
      <c r="I90" s="34" t="s">
        <v>9</v>
      </c>
      <c r="J90" s="34" t="s">
        <v>9</v>
      </c>
      <c r="K90" s="34" t="s">
        <v>9</v>
      </c>
      <c r="L90" s="29">
        <v>0.0</v>
      </c>
      <c r="M90" s="34" t="s">
        <v>9</v>
      </c>
      <c r="N90" s="34" t="s">
        <v>9</v>
      </c>
      <c r="O90" s="34" t="s">
        <v>9</v>
      </c>
      <c r="P90" s="34" t="s">
        <v>9</v>
      </c>
      <c r="Q90" s="34" t="s">
        <v>9</v>
      </c>
      <c r="R90" s="34" t="s">
        <v>9</v>
      </c>
      <c r="S90" s="29">
        <v>0.0</v>
      </c>
      <c r="T90" s="34" t="s">
        <v>9</v>
      </c>
      <c r="U90" s="34" t="s">
        <v>9</v>
      </c>
      <c r="V90" s="34" t="s">
        <v>9</v>
      </c>
      <c r="W90" s="34" t="s">
        <v>9</v>
      </c>
      <c r="X90" s="34" t="s">
        <v>9</v>
      </c>
      <c r="Y90" s="34" t="s">
        <v>9</v>
      </c>
      <c r="Z90" s="29">
        <v>0.0</v>
      </c>
      <c r="AA90" s="34" t="s">
        <v>9</v>
      </c>
      <c r="AB90" s="34" t="s">
        <v>9</v>
      </c>
      <c r="AC90" s="34" t="s">
        <v>9</v>
      </c>
      <c r="AD90" s="34" t="s">
        <v>9</v>
      </c>
      <c r="AE90" s="34" t="s">
        <v>9</v>
      </c>
      <c r="AF90" s="34" t="s">
        <v>9</v>
      </c>
      <c r="AG90" s="29">
        <v>0.0</v>
      </c>
      <c r="AH90" s="34" t="s">
        <v>9</v>
      </c>
      <c r="AI90" s="34" t="s">
        <v>9</v>
      </c>
      <c r="AJ90" s="34" t="s">
        <v>9</v>
      </c>
      <c r="AK90" s="34" t="s">
        <v>9</v>
      </c>
      <c r="AL90" s="34" t="s">
        <v>9</v>
      </c>
      <c r="AM90" s="29">
        <v>0.0</v>
      </c>
      <c r="AN90" s="34" t="s">
        <v>9</v>
      </c>
      <c r="AO90" s="34" t="s">
        <v>9</v>
      </c>
      <c r="AP90" s="34" t="s">
        <v>9</v>
      </c>
      <c r="AQ90" s="34" t="s">
        <v>9</v>
      </c>
      <c r="AR90" s="34" t="s">
        <v>9</v>
      </c>
      <c r="AS90" s="8"/>
      <c r="AT90" s="8"/>
      <c r="AU90" s="8"/>
      <c r="AV90" s="37">
        <f t="shared" si="4"/>
        <v>32</v>
      </c>
      <c r="AW90" s="37">
        <f t="shared" si="5"/>
        <v>5</v>
      </c>
      <c r="AX90" s="37">
        <f t="shared" ref="AX90:BB90" si="91">COUNTIF(E90:AR90,AX$1)</f>
        <v>0</v>
      </c>
      <c r="AY90" s="37">
        <f t="shared" si="91"/>
        <v>0</v>
      </c>
      <c r="AZ90" s="37">
        <f t="shared" si="91"/>
        <v>0</v>
      </c>
      <c r="BA90" s="37">
        <f t="shared" si="91"/>
        <v>32</v>
      </c>
      <c r="BB90" s="37">
        <f t="shared" si="91"/>
        <v>0</v>
      </c>
    </row>
    <row r="91">
      <c r="A91" s="27">
        <v>83.0</v>
      </c>
      <c r="B91" s="25" t="s">
        <v>271</v>
      </c>
      <c r="C91" s="26" t="s">
        <v>84</v>
      </c>
      <c r="D91" s="26" t="s">
        <v>276</v>
      </c>
      <c r="E91" s="75" t="s">
        <v>413</v>
      </c>
      <c r="F91" s="27" t="s">
        <v>76</v>
      </c>
      <c r="G91" s="26" t="s">
        <v>374</v>
      </c>
      <c r="H91" s="38" t="s">
        <v>10</v>
      </c>
      <c r="I91" s="38" t="s">
        <v>10</v>
      </c>
      <c r="J91" s="38" t="s">
        <v>10</v>
      </c>
      <c r="K91" s="29">
        <v>0.0</v>
      </c>
      <c r="L91" s="38" t="s">
        <v>10</v>
      </c>
      <c r="M91" s="38" t="s">
        <v>10</v>
      </c>
      <c r="N91" s="38" t="s">
        <v>10</v>
      </c>
      <c r="O91" s="38" t="s">
        <v>10</v>
      </c>
      <c r="P91" s="38" t="s">
        <v>10</v>
      </c>
      <c r="Q91" s="38" t="s">
        <v>10</v>
      </c>
      <c r="R91" s="29">
        <v>0.0</v>
      </c>
      <c r="S91" s="38" t="s">
        <v>10</v>
      </c>
      <c r="T91" s="38" t="s">
        <v>10</v>
      </c>
      <c r="U91" s="38" t="s">
        <v>10</v>
      </c>
      <c r="V91" s="38" t="s">
        <v>10</v>
      </c>
      <c r="W91" s="38" t="s">
        <v>10</v>
      </c>
      <c r="X91" s="38" t="s">
        <v>10</v>
      </c>
      <c r="Y91" s="29">
        <v>0.0</v>
      </c>
      <c r="Z91" s="38" t="s">
        <v>10</v>
      </c>
      <c r="AA91" s="38" t="s">
        <v>10</v>
      </c>
      <c r="AB91" s="38" t="s">
        <v>10</v>
      </c>
      <c r="AC91" s="38" t="s">
        <v>10</v>
      </c>
      <c r="AD91" s="38" t="s">
        <v>10</v>
      </c>
      <c r="AE91" s="38" t="s">
        <v>10</v>
      </c>
      <c r="AF91" s="29">
        <v>0.0</v>
      </c>
      <c r="AG91" s="38" t="s">
        <v>10</v>
      </c>
      <c r="AH91" s="38" t="s">
        <v>10</v>
      </c>
      <c r="AI91" s="38" t="s">
        <v>10</v>
      </c>
      <c r="AJ91" s="38" t="s">
        <v>10</v>
      </c>
      <c r="AK91" s="38" t="s">
        <v>10</v>
      </c>
      <c r="AL91" s="38" t="s">
        <v>10</v>
      </c>
      <c r="AM91" s="29">
        <v>0.0</v>
      </c>
      <c r="AN91" s="38" t="s">
        <v>10</v>
      </c>
      <c r="AO91" s="38" t="s">
        <v>10</v>
      </c>
      <c r="AP91" s="38" t="s">
        <v>10</v>
      </c>
      <c r="AQ91" s="38" t="s">
        <v>10</v>
      </c>
      <c r="AR91" s="38" t="s">
        <v>10</v>
      </c>
      <c r="AS91" s="8"/>
      <c r="AT91" s="8"/>
      <c r="AU91" s="8"/>
      <c r="AV91" s="37">
        <f t="shared" si="4"/>
        <v>31</v>
      </c>
      <c r="AW91" s="37">
        <f t="shared" si="5"/>
        <v>5</v>
      </c>
      <c r="AX91" s="37">
        <f t="shared" ref="AX91:BB91" si="92">COUNTIF(E91:AR91,AX$1)</f>
        <v>0</v>
      </c>
      <c r="AY91" s="37">
        <f t="shared" si="92"/>
        <v>0</v>
      </c>
      <c r="AZ91" s="37">
        <f t="shared" si="92"/>
        <v>0</v>
      </c>
      <c r="BA91" s="37">
        <f t="shared" si="92"/>
        <v>0</v>
      </c>
      <c r="BB91" s="37">
        <f t="shared" si="92"/>
        <v>31</v>
      </c>
    </row>
    <row r="92">
      <c r="A92" s="27">
        <v>84.0</v>
      </c>
      <c r="B92" s="25" t="s">
        <v>271</v>
      </c>
      <c r="C92" s="26" t="s">
        <v>77</v>
      </c>
      <c r="D92" s="26" t="s">
        <v>288</v>
      </c>
      <c r="E92" s="75" t="s">
        <v>414</v>
      </c>
      <c r="F92" s="27" t="s">
        <v>76</v>
      </c>
      <c r="G92" s="26" t="s">
        <v>374</v>
      </c>
      <c r="H92" s="38" t="s">
        <v>10</v>
      </c>
      <c r="I92" s="38" t="s">
        <v>10</v>
      </c>
      <c r="J92" s="38" t="s">
        <v>10</v>
      </c>
      <c r="K92" s="29">
        <v>0.0</v>
      </c>
      <c r="L92" s="38" t="s">
        <v>10</v>
      </c>
      <c r="M92" s="38" t="s">
        <v>10</v>
      </c>
      <c r="N92" s="38" t="s">
        <v>10</v>
      </c>
      <c r="O92" s="38" t="s">
        <v>10</v>
      </c>
      <c r="P92" s="38" t="s">
        <v>10</v>
      </c>
      <c r="Q92" s="38" t="s">
        <v>10</v>
      </c>
      <c r="R92" s="29">
        <v>0.0</v>
      </c>
      <c r="S92" s="38" t="s">
        <v>10</v>
      </c>
      <c r="T92" s="38" t="s">
        <v>10</v>
      </c>
      <c r="U92" s="38" t="s">
        <v>10</v>
      </c>
      <c r="V92" s="38" t="s">
        <v>10</v>
      </c>
      <c r="W92" s="38" t="s">
        <v>10</v>
      </c>
      <c r="X92" s="38" t="s">
        <v>10</v>
      </c>
      <c r="Y92" s="29">
        <v>0.0</v>
      </c>
      <c r="Z92" s="38" t="s">
        <v>10</v>
      </c>
      <c r="AA92" s="38" t="s">
        <v>10</v>
      </c>
      <c r="AB92" s="38" t="s">
        <v>10</v>
      </c>
      <c r="AC92" s="38" t="s">
        <v>10</v>
      </c>
      <c r="AD92" s="38" t="s">
        <v>10</v>
      </c>
      <c r="AE92" s="38" t="s">
        <v>10</v>
      </c>
      <c r="AF92" s="29">
        <v>0.0</v>
      </c>
      <c r="AG92" s="38" t="s">
        <v>10</v>
      </c>
      <c r="AH92" s="38" t="s">
        <v>10</v>
      </c>
      <c r="AI92" s="38" t="s">
        <v>10</v>
      </c>
      <c r="AJ92" s="38" t="s">
        <v>10</v>
      </c>
      <c r="AK92" s="38" t="s">
        <v>10</v>
      </c>
      <c r="AL92" s="38" t="s">
        <v>10</v>
      </c>
      <c r="AM92" s="29">
        <v>0.0</v>
      </c>
      <c r="AN92" s="38" t="s">
        <v>10</v>
      </c>
      <c r="AO92" s="38" t="s">
        <v>10</v>
      </c>
      <c r="AP92" s="38" t="s">
        <v>10</v>
      </c>
      <c r="AQ92" s="38" t="s">
        <v>10</v>
      </c>
      <c r="AR92" s="38" t="s">
        <v>10</v>
      </c>
      <c r="AS92" s="8"/>
      <c r="AT92" s="8"/>
      <c r="AU92" s="8"/>
      <c r="AV92" s="37">
        <f t="shared" si="4"/>
        <v>31</v>
      </c>
      <c r="AW92" s="37">
        <f t="shared" si="5"/>
        <v>5</v>
      </c>
      <c r="AX92" s="37">
        <f t="shared" ref="AX92:BB92" si="93">COUNTIF(E92:AR92,AX$1)</f>
        <v>0</v>
      </c>
      <c r="AY92" s="37">
        <f t="shared" si="93"/>
        <v>0</v>
      </c>
      <c r="AZ92" s="37">
        <f t="shared" si="93"/>
        <v>0</v>
      </c>
      <c r="BA92" s="37">
        <f t="shared" si="93"/>
        <v>0</v>
      </c>
      <c r="BB92" s="37">
        <f t="shared" si="93"/>
        <v>31</v>
      </c>
    </row>
    <row r="93">
      <c r="A93" s="27">
        <v>85.0</v>
      </c>
      <c r="B93" s="25" t="s">
        <v>247</v>
      </c>
      <c r="C93" s="26" t="s">
        <v>91</v>
      </c>
      <c r="D93" s="26" t="s">
        <v>284</v>
      </c>
      <c r="E93" s="75" t="s">
        <v>415</v>
      </c>
      <c r="F93" s="27" t="s">
        <v>76</v>
      </c>
      <c r="G93" s="26" t="s">
        <v>374</v>
      </c>
      <c r="H93" s="34" t="s">
        <v>9</v>
      </c>
      <c r="I93" s="34" t="s">
        <v>9</v>
      </c>
      <c r="J93" s="34" t="s">
        <v>9</v>
      </c>
      <c r="K93" s="34" t="s">
        <v>9</v>
      </c>
      <c r="L93" s="29">
        <v>0.0</v>
      </c>
      <c r="M93" s="34" t="s">
        <v>9</v>
      </c>
      <c r="N93" s="34" t="s">
        <v>9</v>
      </c>
      <c r="O93" s="34" t="s">
        <v>9</v>
      </c>
      <c r="P93" s="34" t="s">
        <v>9</v>
      </c>
      <c r="Q93" s="34" t="s">
        <v>9</v>
      </c>
      <c r="R93" s="29">
        <v>0.0</v>
      </c>
      <c r="S93" s="34" t="s">
        <v>9</v>
      </c>
      <c r="T93" s="34" t="s">
        <v>9</v>
      </c>
      <c r="U93" s="34" t="s">
        <v>9</v>
      </c>
      <c r="V93" s="34" t="s">
        <v>9</v>
      </c>
      <c r="W93" s="34" t="s">
        <v>9</v>
      </c>
      <c r="X93" s="34" t="s">
        <v>9</v>
      </c>
      <c r="Y93" s="29">
        <v>0.0</v>
      </c>
      <c r="Z93" s="34" t="s">
        <v>9</v>
      </c>
      <c r="AA93" s="34" t="s">
        <v>9</v>
      </c>
      <c r="AB93" s="34" t="s">
        <v>9</v>
      </c>
      <c r="AC93" s="34" t="s">
        <v>9</v>
      </c>
      <c r="AD93" s="34" t="s">
        <v>9</v>
      </c>
      <c r="AE93" s="34" t="s">
        <v>9</v>
      </c>
      <c r="AF93" s="34" t="s">
        <v>9</v>
      </c>
      <c r="AG93" s="29">
        <v>0.0</v>
      </c>
      <c r="AH93" s="38" t="s">
        <v>10</v>
      </c>
      <c r="AI93" s="38" t="s">
        <v>10</v>
      </c>
      <c r="AJ93" s="38" t="s">
        <v>10</v>
      </c>
      <c r="AK93" s="38" t="s">
        <v>10</v>
      </c>
      <c r="AL93" s="38" t="s">
        <v>10</v>
      </c>
      <c r="AM93" s="29">
        <v>0.0</v>
      </c>
      <c r="AN93" s="38" t="s">
        <v>10</v>
      </c>
      <c r="AO93" s="38" t="s">
        <v>10</v>
      </c>
      <c r="AP93" s="38" t="s">
        <v>10</v>
      </c>
      <c r="AQ93" s="38" t="s">
        <v>10</v>
      </c>
      <c r="AR93" s="38" t="s">
        <v>10</v>
      </c>
      <c r="AS93" s="8"/>
      <c r="AT93" s="8"/>
      <c r="AU93" s="8"/>
      <c r="AV93" s="37">
        <f t="shared" si="4"/>
        <v>32</v>
      </c>
      <c r="AW93" s="37">
        <f t="shared" si="5"/>
        <v>5</v>
      </c>
      <c r="AX93" s="37">
        <f t="shared" ref="AX93:BB93" si="94">COUNTIF(E93:AR93,AX$1)</f>
        <v>0</v>
      </c>
      <c r="AY93" s="37">
        <f t="shared" si="94"/>
        <v>0</v>
      </c>
      <c r="AZ93" s="37">
        <f t="shared" si="94"/>
        <v>0</v>
      </c>
      <c r="BA93" s="37">
        <f t="shared" si="94"/>
        <v>22</v>
      </c>
      <c r="BB93" s="37">
        <f t="shared" si="94"/>
        <v>10</v>
      </c>
    </row>
    <row r="94" hidden="1">
      <c r="A94" s="27"/>
      <c r="B94" s="25"/>
      <c r="C94" s="26" t="s">
        <v>105</v>
      </c>
      <c r="D94" s="123" t="s">
        <v>287</v>
      </c>
      <c r="E94" s="75" t="s">
        <v>416</v>
      </c>
      <c r="F94" s="27" t="s">
        <v>76</v>
      </c>
      <c r="G94" s="26" t="s">
        <v>374</v>
      </c>
      <c r="H94" s="34" t="s">
        <v>9</v>
      </c>
      <c r="I94" s="34" t="s">
        <v>9</v>
      </c>
      <c r="J94" s="34" t="s">
        <v>9</v>
      </c>
      <c r="K94" s="29">
        <v>0.0</v>
      </c>
      <c r="L94" s="34" t="s">
        <v>9</v>
      </c>
      <c r="M94" s="34" t="s">
        <v>9</v>
      </c>
      <c r="N94" s="34" t="s">
        <v>9</v>
      </c>
      <c r="O94" s="34" t="s">
        <v>9</v>
      </c>
      <c r="P94" s="34" t="s">
        <v>9</v>
      </c>
      <c r="Q94" s="34" t="s">
        <v>9</v>
      </c>
      <c r="R94" s="29">
        <v>0.0</v>
      </c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37">
        <f t="shared" si="4"/>
        <v>9</v>
      </c>
      <c r="AW94" s="37">
        <f t="shared" si="5"/>
        <v>2</v>
      </c>
      <c r="AX94" s="37">
        <f t="shared" ref="AX94:BB94" si="95">COUNTIF(E94:AR94,AX$1)</f>
        <v>0</v>
      </c>
      <c r="AY94" s="37">
        <f t="shared" si="95"/>
        <v>0</v>
      </c>
      <c r="AZ94" s="37">
        <f t="shared" si="95"/>
        <v>0</v>
      </c>
      <c r="BA94" s="37">
        <f t="shared" si="95"/>
        <v>9</v>
      </c>
      <c r="BB94" s="37">
        <f t="shared" si="95"/>
        <v>0</v>
      </c>
    </row>
    <row r="95" hidden="1">
      <c r="A95" s="27"/>
      <c r="B95" s="25"/>
      <c r="C95" s="26" t="s">
        <v>93</v>
      </c>
      <c r="D95" s="26" t="s">
        <v>258</v>
      </c>
      <c r="E95" s="75" t="s">
        <v>417</v>
      </c>
      <c r="F95" s="27" t="s">
        <v>76</v>
      </c>
      <c r="G95" s="26" t="s">
        <v>374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37">
        <f t="shared" si="4"/>
        <v>0</v>
      </c>
      <c r="AW95" s="37">
        <f t="shared" si="5"/>
        <v>0</v>
      </c>
      <c r="AX95" s="37">
        <f t="shared" ref="AX95:BB95" si="96">COUNTIF(E95:AR95,AX$1)</f>
        <v>0</v>
      </c>
      <c r="AY95" s="37">
        <f t="shared" si="96"/>
        <v>0</v>
      </c>
      <c r="AZ95" s="37">
        <f t="shared" si="96"/>
        <v>0</v>
      </c>
      <c r="BA95" s="37">
        <f t="shared" si="96"/>
        <v>0</v>
      </c>
      <c r="BB95" s="37">
        <f t="shared" si="96"/>
        <v>0</v>
      </c>
    </row>
    <row r="96" hidden="1">
      <c r="A96" s="27"/>
      <c r="B96" s="25"/>
      <c r="C96" s="26" t="s">
        <v>101</v>
      </c>
      <c r="D96" s="26" t="s">
        <v>270</v>
      </c>
      <c r="E96" s="75" t="s">
        <v>418</v>
      </c>
      <c r="F96" s="27" t="s">
        <v>76</v>
      </c>
      <c r="G96" s="26" t="s">
        <v>374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37">
        <f t="shared" si="4"/>
        <v>0</v>
      </c>
      <c r="AW96" s="37">
        <f t="shared" si="5"/>
        <v>0</v>
      </c>
      <c r="AX96" s="37">
        <f t="shared" ref="AX96:BB96" si="97">COUNTIF(E96:AR96,AX$1)</f>
        <v>0</v>
      </c>
      <c r="AY96" s="37">
        <f t="shared" si="97"/>
        <v>0</v>
      </c>
      <c r="AZ96" s="37">
        <f t="shared" si="97"/>
        <v>0</v>
      </c>
      <c r="BA96" s="37">
        <f t="shared" si="97"/>
        <v>0</v>
      </c>
      <c r="BB96" s="37">
        <f t="shared" si="97"/>
        <v>0</v>
      </c>
    </row>
    <row r="97" hidden="1">
      <c r="A97" s="23"/>
      <c r="B97" s="74"/>
      <c r="C97" s="75"/>
      <c r="D97" s="75"/>
      <c r="E97" s="75"/>
      <c r="F97" s="76"/>
      <c r="G97" s="75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37">
        <f t="shared" si="4"/>
        <v>0</v>
      </c>
      <c r="AW97" s="37">
        <f t="shared" si="5"/>
        <v>0</v>
      </c>
      <c r="AX97" s="37">
        <f t="shared" ref="AX97:BB97" si="98">COUNTIF(E97:AR97,AX$1)</f>
        <v>0</v>
      </c>
      <c r="AY97" s="37">
        <f t="shared" si="98"/>
        <v>0</v>
      </c>
      <c r="AZ97" s="37">
        <f t="shared" si="98"/>
        <v>0</v>
      </c>
      <c r="BA97" s="37">
        <f t="shared" si="98"/>
        <v>0</v>
      </c>
      <c r="BB97" s="37">
        <f t="shared" si="98"/>
        <v>0</v>
      </c>
    </row>
    <row r="98">
      <c r="A98" s="72"/>
      <c r="B98" s="79"/>
      <c r="C98" s="80"/>
      <c r="D98" s="80"/>
      <c r="E98" s="80"/>
      <c r="F98" s="78"/>
      <c r="G98" s="8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37">
        <f t="shared" si="4"/>
        <v>0</v>
      </c>
      <c r="AW98" s="37">
        <f t="shared" si="5"/>
        <v>0</v>
      </c>
      <c r="AX98" s="37">
        <f t="shared" ref="AX98:BB98" si="99">COUNTIF(E98:AR98,AX$1)</f>
        <v>0</v>
      </c>
      <c r="AY98" s="37">
        <f t="shared" si="99"/>
        <v>0</v>
      </c>
      <c r="AZ98" s="37">
        <f t="shared" si="99"/>
        <v>0</v>
      </c>
      <c r="BA98" s="37">
        <f t="shared" si="99"/>
        <v>0</v>
      </c>
      <c r="BB98" s="37">
        <f t="shared" si="99"/>
        <v>0</v>
      </c>
    </row>
    <row r="99">
      <c r="A99" s="27">
        <v>86.0</v>
      </c>
      <c r="B99" s="25" t="s">
        <v>290</v>
      </c>
      <c r="C99" s="26" t="s">
        <v>113</v>
      </c>
      <c r="D99" s="26" t="s">
        <v>291</v>
      </c>
      <c r="E99" s="75" t="s">
        <v>419</v>
      </c>
      <c r="F99" s="27" t="s">
        <v>80</v>
      </c>
      <c r="G99" s="26" t="s">
        <v>420</v>
      </c>
      <c r="H99" s="40" t="s">
        <v>6</v>
      </c>
      <c r="I99" s="40" t="s">
        <v>6</v>
      </c>
      <c r="J99" s="40" t="s">
        <v>6</v>
      </c>
      <c r="K99" s="29">
        <v>0.0</v>
      </c>
      <c r="L99" s="40" t="s">
        <v>6</v>
      </c>
      <c r="M99" s="40" t="s">
        <v>6</v>
      </c>
      <c r="N99" s="40" t="s">
        <v>6</v>
      </c>
      <c r="O99" s="40" t="s">
        <v>6</v>
      </c>
      <c r="P99" s="40" t="s">
        <v>6</v>
      </c>
      <c r="Q99" s="29">
        <v>0.0</v>
      </c>
      <c r="R99" s="40" t="s">
        <v>6</v>
      </c>
      <c r="S99" s="40" t="s">
        <v>6</v>
      </c>
      <c r="T99" s="40" t="s">
        <v>6</v>
      </c>
      <c r="U99" s="40" t="s">
        <v>6</v>
      </c>
      <c r="V99" s="40" t="s">
        <v>6</v>
      </c>
      <c r="W99" s="40" t="s">
        <v>6</v>
      </c>
      <c r="X99" s="40" t="s">
        <v>6</v>
      </c>
      <c r="Y99" s="29">
        <v>0.0</v>
      </c>
      <c r="Z99" s="40" t="s">
        <v>6</v>
      </c>
      <c r="AA99" s="40" t="s">
        <v>6</v>
      </c>
      <c r="AB99" s="40" t="s">
        <v>6</v>
      </c>
      <c r="AC99" s="40" t="s">
        <v>6</v>
      </c>
      <c r="AD99" s="40" t="s">
        <v>6</v>
      </c>
      <c r="AE99" s="29">
        <v>0.0</v>
      </c>
      <c r="AF99" s="40" t="s">
        <v>6</v>
      </c>
      <c r="AG99" s="40" t="s">
        <v>6</v>
      </c>
      <c r="AH99" s="40" t="s">
        <v>6</v>
      </c>
      <c r="AI99" s="40" t="s">
        <v>6</v>
      </c>
      <c r="AJ99" s="40" t="s">
        <v>6</v>
      </c>
      <c r="AK99" s="40" t="s">
        <v>6</v>
      </c>
      <c r="AL99" s="40" t="s">
        <v>6</v>
      </c>
      <c r="AM99" s="29">
        <v>0.0</v>
      </c>
      <c r="AN99" s="38" t="s">
        <v>10</v>
      </c>
      <c r="AO99" s="38" t="s">
        <v>10</v>
      </c>
      <c r="AP99" s="38" t="s">
        <v>10</v>
      </c>
      <c r="AQ99" s="38" t="s">
        <v>10</v>
      </c>
      <c r="AR99" s="38" t="s">
        <v>10</v>
      </c>
      <c r="AS99" s="8"/>
      <c r="AT99" s="8"/>
      <c r="AU99" s="8"/>
      <c r="AV99" s="37">
        <f t="shared" si="4"/>
        <v>32</v>
      </c>
      <c r="AW99" s="37">
        <f t="shared" si="5"/>
        <v>5</v>
      </c>
      <c r="AX99" s="37">
        <f t="shared" ref="AX99:BB99" si="100">COUNTIF(E99:AR99,AX$1)</f>
        <v>27</v>
      </c>
      <c r="AY99" s="37">
        <f t="shared" si="100"/>
        <v>0</v>
      </c>
      <c r="AZ99" s="37">
        <f t="shared" si="100"/>
        <v>0</v>
      </c>
      <c r="BA99" s="37">
        <f t="shared" si="100"/>
        <v>0</v>
      </c>
      <c r="BB99" s="37">
        <f t="shared" si="100"/>
        <v>5</v>
      </c>
    </row>
    <row r="100">
      <c r="A100" s="27">
        <v>87.0</v>
      </c>
      <c r="B100" s="25" t="s">
        <v>292</v>
      </c>
      <c r="C100" s="26" t="s">
        <v>118</v>
      </c>
      <c r="D100" s="26" t="s">
        <v>293</v>
      </c>
      <c r="E100" s="75" t="s">
        <v>421</v>
      </c>
      <c r="F100" s="27" t="s">
        <v>80</v>
      </c>
      <c r="G100" s="26" t="s">
        <v>420</v>
      </c>
      <c r="H100" s="40" t="s">
        <v>6</v>
      </c>
      <c r="I100" s="40" t="s">
        <v>6</v>
      </c>
      <c r="J100" s="29">
        <v>0.0</v>
      </c>
      <c r="K100" s="40" t="s">
        <v>6</v>
      </c>
      <c r="L100" s="40" t="s">
        <v>6</v>
      </c>
      <c r="M100" s="40" t="s">
        <v>6</v>
      </c>
      <c r="N100" s="40" t="s">
        <v>6</v>
      </c>
      <c r="O100" s="40" t="s">
        <v>6</v>
      </c>
      <c r="P100" s="40" t="s">
        <v>6</v>
      </c>
      <c r="Q100" s="29">
        <v>0.0</v>
      </c>
      <c r="R100" s="40" t="s">
        <v>6</v>
      </c>
      <c r="S100" s="40" t="s">
        <v>6</v>
      </c>
      <c r="T100" s="40" t="s">
        <v>6</v>
      </c>
      <c r="U100" s="40" t="s">
        <v>6</v>
      </c>
      <c r="V100" s="40" t="s">
        <v>6</v>
      </c>
      <c r="W100" s="40" t="s">
        <v>6</v>
      </c>
      <c r="X100" s="29">
        <v>0.0</v>
      </c>
      <c r="Y100" s="40" t="s">
        <v>6</v>
      </c>
      <c r="Z100" s="40" t="s">
        <v>6</v>
      </c>
      <c r="AA100" s="40" t="s">
        <v>6</v>
      </c>
      <c r="AB100" s="40" t="s">
        <v>6</v>
      </c>
      <c r="AC100" s="40" t="s">
        <v>6</v>
      </c>
      <c r="AD100" s="40" t="s">
        <v>6</v>
      </c>
      <c r="AE100" s="40" t="s">
        <v>6</v>
      </c>
      <c r="AF100" s="29">
        <v>0.0</v>
      </c>
      <c r="AG100" s="40" t="s">
        <v>6</v>
      </c>
      <c r="AH100" s="40" t="s">
        <v>6</v>
      </c>
      <c r="AI100" s="40" t="s">
        <v>6</v>
      </c>
      <c r="AJ100" s="40" t="s">
        <v>6</v>
      </c>
      <c r="AK100" s="40" t="s">
        <v>6</v>
      </c>
      <c r="AL100" s="40" t="s">
        <v>6</v>
      </c>
      <c r="AM100" s="29">
        <v>0.0</v>
      </c>
      <c r="AN100" s="40" t="s">
        <v>6</v>
      </c>
      <c r="AO100" s="40" t="s">
        <v>6</v>
      </c>
      <c r="AP100" s="40" t="s">
        <v>6</v>
      </c>
      <c r="AQ100" s="40" t="s">
        <v>6</v>
      </c>
      <c r="AR100" s="40" t="s">
        <v>6</v>
      </c>
      <c r="AS100" s="8"/>
      <c r="AT100" s="8"/>
      <c r="AU100" s="8"/>
      <c r="AV100" s="37">
        <f t="shared" si="4"/>
        <v>32</v>
      </c>
      <c r="AW100" s="37">
        <f t="shared" si="5"/>
        <v>5</v>
      </c>
      <c r="AX100" s="37">
        <f t="shared" ref="AX100:BB100" si="101">COUNTIF(E100:AR100,AX$1)</f>
        <v>32</v>
      </c>
      <c r="AY100" s="37">
        <f t="shared" si="101"/>
        <v>0</v>
      </c>
      <c r="AZ100" s="37">
        <f t="shared" si="101"/>
        <v>0</v>
      </c>
      <c r="BA100" s="37">
        <f t="shared" si="101"/>
        <v>0</v>
      </c>
      <c r="BB100" s="37">
        <f t="shared" si="101"/>
        <v>0</v>
      </c>
    </row>
    <row r="101">
      <c r="A101" s="27">
        <v>88.0</v>
      </c>
      <c r="B101" s="25" t="s">
        <v>294</v>
      </c>
      <c r="C101" s="26" t="s">
        <v>123</v>
      </c>
      <c r="D101" s="26" t="s">
        <v>295</v>
      </c>
      <c r="E101" s="75" t="s">
        <v>422</v>
      </c>
      <c r="F101" s="27" t="s">
        <v>80</v>
      </c>
      <c r="G101" s="26" t="s">
        <v>420</v>
      </c>
      <c r="H101" s="34" t="s">
        <v>9</v>
      </c>
      <c r="I101" s="34" t="s">
        <v>9</v>
      </c>
      <c r="J101" s="34" t="s">
        <v>9</v>
      </c>
      <c r="K101" s="29">
        <v>0.0</v>
      </c>
      <c r="L101" s="34" t="s">
        <v>9</v>
      </c>
      <c r="M101" s="34" t="s">
        <v>9</v>
      </c>
      <c r="N101" s="34" t="s">
        <v>9</v>
      </c>
      <c r="O101" s="34" t="s">
        <v>9</v>
      </c>
      <c r="P101" s="34" t="s">
        <v>9</v>
      </c>
      <c r="Q101" s="34" t="s">
        <v>9</v>
      </c>
      <c r="R101" s="29">
        <v>0.0</v>
      </c>
      <c r="S101" s="34" t="s">
        <v>9</v>
      </c>
      <c r="T101" s="34" t="s">
        <v>9</v>
      </c>
      <c r="U101" s="34" t="s">
        <v>9</v>
      </c>
      <c r="V101" s="34" t="s">
        <v>9</v>
      </c>
      <c r="W101" s="34" t="s">
        <v>9</v>
      </c>
      <c r="X101" s="34" t="s">
        <v>9</v>
      </c>
      <c r="Y101" s="34" t="s">
        <v>9</v>
      </c>
      <c r="Z101" s="29">
        <v>0.0</v>
      </c>
      <c r="AA101" s="34" t="s">
        <v>9</v>
      </c>
      <c r="AB101" s="34" t="s">
        <v>9</v>
      </c>
      <c r="AC101" s="34" t="s">
        <v>9</v>
      </c>
      <c r="AD101" s="34" t="s">
        <v>9</v>
      </c>
      <c r="AE101" s="34" t="s">
        <v>9</v>
      </c>
      <c r="AF101" s="34" t="s">
        <v>9</v>
      </c>
      <c r="AG101" s="29">
        <v>0.0</v>
      </c>
      <c r="AH101" s="34" t="s">
        <v>9</v>
      </c>
      <c r="AI101" s="34" t="s">
        <v>9</v>
      </c>
      <c r="AJ101" s="34" t="s">
        <v>9</v>
      </c>
      <c r="AK101" s="34" t="s">
        <v>9</v>
      </c>
      <c r="AL101" s="34" t="s">
        <v>9</v>
      </c>
      <c r="AM101" s="29">
        <v>0.0</v>
      </c>
      <c r="AN101" s="40" t="s">
        <v>6</v>
      </c>
      <c r="AO101" s="40" t="s">
        <v>6</v>
      </c>
      <c r="AP101" s="40" t="s">
        <v>6</v>
      </c>
      <c r="AQ101" s="40" t="s">
        <v>6</v>
      </c>
      <c r="AR101" s="40" t="s">
        <v>6</v>
      </c>
      <c r="AS101" s="8"/>
      <c r="AT101" s="8"/>
      <c r="AU101" s="8"/>
      <c r="AV101" s="37">
        <f t="shared" si="4"/>
        <v>32</v>
      </c>
      <c r="AW101" s="37">
        <f t="shared" si="5"/>
        <v>5</v>
      </c>
      <c r="AX101" s="37">
        <f t="shared" ref="AX101:BB101" si="102">COUNTIF(E101:AR101,AX$1)</f>
        <v>5</v>
      </c>
      <c r="AY101" s="37">
        <f t="shared" si="102"/>
        <v>0</v>
      </c>
      <c r="AZ101" s="37">
        <f t="shared" si="102"/>
        <v>0</v>
      </c>
      <c r="BA101" s="37">
        <f t="shared" si="102"/>
        <v>27</v>
      </c>
      <c r="BB101" s="37">
        <f t="shared" si="102"/>
        <v>0</v>
      </c>
    </row>
    <row r="102">
      <c r="A102" s="27">
        <v>89.0</v>
      </c>
      <c r="B102" s="25" t="s">
        <v>296</v>
      </c>
      <c r="C102" s="26" t="s">
        <v>92</v>
      </c>
      <c r="D102" s="26" t="s">
        <v>297</v>
      </c>
      <c r="E102" s="75" t="s">
        <v>423</v>
      </c>
      <c r="F102" s="27" t="s">
        <v>80</v>
      </c>
      <c r="G102" s="26" t="s">
        <v>420</v>
      </c>
      <c r="H102" s="38" t="s">
        <v>10</v>
      </c>
      <c r="I102" s="38" t="s">
        <v>10</v>
      </c>
      <c r="J102" s="38" t="s">
        <v>10</v>
      </c>
      <c r="K102" s="29">
        <v>0.0</v>
      </c>
      <c r="L102" s="38" t="s">
        <v>10</v>
      </c>
      <c r="M102" s="38" t="s">
        <v>10</v>
      </c>
      <c r="N102" s="38" t="s">
        <v>10</v>
      </c>
      <c r="O102" s="38" t="s">
        <v>10</v>
      </c>
      <c r="P102" s="38" t="s">
        <v>10</v>
      </c>
      <c r="Q102" s="29">
        <v>0.0</v>
      </c>
      <c r="R102" s="38" t="s">
        <v>10</v>
      </c>
      <c r="S102" s="38" t="s">
        <v>10</v>
      </c>
      <c r="T102" s="38" t="s">
        <v>10</v>
      </c>
      <c r="U102" s="38" t="s">
        <v>10</v>
      </c>
      <c r="V102" s="38" t="s">
        <v>10</v>
      </c>
      <c r="W102" s="38" t="s">
        <v>10</v>
      </c>
      <c r="X102" s="38" t="s">
        <v>10</v>
      </c>
      <c r="Y102" s="29">
        <v>0.0</v>
      </c>
      <c r="Z102" s="34" t="s">
        <v>9</v>
      </c>
      <c r="AA102" s="34" t="s">
        <v>9</v>
      </c>
      <c r="AB102" s="34" t="s">
        <v>9</v>
      </c>
      <c r="AC102" s="34" t="s">
        <v>9</v>
      </c>
      <c r="AD102" s="34" t="s">
        <v>9</v>
      </c>
      <c r="AE102" s="29">
        <v>0.0</v>
      </c>
      <c r="AF102" s="34" t="s">
        <v>9</v>
      </c>
      <c r="AG102" s="34" t="s">
        <v>9</v>
      </c>
      <c r="AH102" s="34" t="s">
        <v>9</v>
      </c>
      <c r="AI102" s="34" t="s">
        <v>9</v>
      </c>
      <c r="AJ102" s="34" t="s">
        <v>9</v>
      </c>
      <c r="AK102" s="34" t="s">
        <v>9</v>
      </c>
      <c r="AL102" s="29">
        <v>0.0</v>
      </c>
      <c r="AM102" s="34" t="s">
        <v>9</v>
      </c>
      <c r="AN102" s="34" t="s">
        <v>9</v>
      </c>
      <c r="AO102" s="34" t="s">
        <v>9</v>
      </c>
      <c r="AP102" s="34" t="s">
        <v>9</v>
      </c>
      <c r="AQ102" s="34" t="s">
        <v>9</v>
      </c>
      <c r="AR102" s="34" t="s">
        <v>9</v>
      </c>
      <c r="AS102" s="8"/>
      <c r="AT102" s="8"/>
      <c r="AU102" s="8"/>
      <c r="AV102" s="37">
        <f t="shared" si="4"/>
        <v>31</v>
      </c>
      <c r="AW102" s="37">
        <f t="shared" si="5"/>
        <v>5</v>
      </c>
      <c r="AX102" s="37">
        <f t="shared" ref="AX102:BB102" si="103">COUNTIF(E102:AR102,AX$1)</f>
        <v>0</v>
      </c>
      <c r="AY102" s="37">
        <f t="shared" si="103"/>
        <v>0</v>
      </c>
      <c r="AZ102" s="37">
        <f t="shared" si="103"/>
        <v>0</v>
      </c>
      <c r="BA102" s="37">
        <f t="shared" si="103"/>
        <v>17</v>
      </c>
      <c r="BB102" s="37">
        <f t="shared" si="103"/>
        <v>14</v>
      </c>
    </row>
    <row r="103">
      <c r="A103" s="27">
        <v>90.0</v>
      </c>
      <c r="B103" s="25" t="s">
        <v>298</v>
      </c>
      <c r="C103" s="26" t="s">
        <v>79</v>
      </c>
      <c r="D103" s="26" t="s">
        <v>299</v>
      </c>
      <c r="E103" s="75" t="s">
        <v>424</v>
      </c>
      <c r="F103" s="27" t="s">
        <v>80</v>
      </c>
      <c r="G103" s="26" t="s">
        <v>420</v>
      </c>
      <c r="H103" s="40" t="s">
        <v>6</v>
      </c>
      <c r="I103" s="40" t="s">
        <v>6</v>
      </c>
      <c r="J103" s="29">
        <v>0.0</v>
      </c>
      <c r="K103" s="40" t="s">
        <v>6</v>
      </c>
      <c r="L103" s="40" t="s">
        <v>6</v>
      </c>
      <c r="M103" s="40" t="s">
        <v>6</v>
      </c>
      <c r="N103" s="40" t="s">
        <v>6</v>
      </c>
      <c r="O103" s="40" t="s">
        <v>6</v>
      </c>
      <c r="P103" s="40" t="s">
        <v>6</v>
      </c>
      <c r="Q103" s="29">
        <v>0.0</v>
      </c>
      <c r="R103" s="40" t="s">
        <v>6</v>
      </c>
      <c r="S103" s="40" t="s">
        <v>6</v>
      </c>
      <c r="T103" s="40" t="s">
        <v>6</v>
      </c>
      <c r="U103" s="40" t="s">
        <v>6</v>
      </c>
      <c r="V103" s="40" t="s">
        <v>6</v>
      </c>
      <c r="W103" s="40" t="s">
        <v>6</v>
      </c>
      <c r="X103" s="29">
        <v>0.0</v>
      </c>
      <c r="Y103" s="38" t="s">
        <v>10</v>
      </c>
      <c r="Z103" s="38" t="s">
        <v>10</v>
      </c>
      <c r="AA103" s="38" t="s">
        <v>10</v>
      </c>
      <c r="AB103" s="38" t="s">
        <v>10</v>
      </c>
      <c r="AC103" s="38" t="s">
        <v>10</v>
      </c>
      <c r="AD103" s="38" t="s">
        <v>10</v>
      </c>
      <c r="AE103" s="38" t="s">
        <v>10</v>
      </c>
      <c r="AF103" s="29">
        <v>0.0</v>
      </c>
      <c r="AG103" s="38" t="s">
        <v>10</v>
      </c>
      <c r="AH103" s="38" t="s">
        <v>10</v>
      </c>
      <c r="AI103" s="38" t="s">
        <v>10</v>
      </c>
      <c r="AJ103" s="38" t="s">
        <v>10</v>
      </c>
      <c r="AK103" s="38" t="s">
        <v>10</v>
      </c>
      <c r="AL103" s="38" t="s">
        <v>10</v>
      </c>
      <c r="AM103" s="29">
        <v>0.0</v>
      </c>
      <c r="AN103" s="38" t="s">
        <v>10</v>
      </c>
      <c r="AO103" s="38" t="s">
        <v>10</v>
      </c>
      <c r="AP103" s="38" t="s">
        <v>10</v>
      </c>
      <c r="AQ103" s="38" t="s">
        <v>10</v>
      </c>
      <c r="AR103" s="38" t="s">
        <v>10</v>
      </c>
      <c r="AS103" s="8"/>
      <c r="AT103" s="8"/>
      <c r="AU103" s="8"/>
      <c r="AV103" s="37">
        <f t="shared" si="4"/>
        <v>32</v>
      </c>
      <c r="AW103" s="37">
        <f t="shared" si="5"/>
        <v>5</v>
      </c>
      <c r="AX103" s="37">
        <f t="shared" ref="AX103:BB103" si="104">COUNTIF(E103:AR103,AX$1)</f>
        <v>14</v>
      </c>
      <c r="AY103" s="37">
        <f t="shared" si="104"/>
        <v>0</v>
      </c>
      <c r="AZ103" s="37">
        <f t="shared" si="104"/>
        <v>0</v>
      </c>
      <c r="BA103" s="37">
        <f t="shared" si="104"/>
        <v>0</v>
      </c>
      <c r="BB103" s="37">
        <f t="shared" si="104"/>
        <v>18</v>
      </c>
    </row>
    <row r="104">
      <c r="A104" s="27">
        <v>91.0</v>
      </c>
      <c r="B104" s="25" t="s">
        <v>300</v>
      </c>
      <c r="C104" s="26" t="s">
        <v>103</v>
      </c>
      <c r="D104" s="26" t="s">
        <v>301</v>
      </c>
      <c r="E104" s="75" t="s">
        <v>425</v>
      </c>
      <c r="F104" s="27" t="s">
        <v>80</v>
      </c>
      <c r="G104" s="26" t="s">
        <v>420</v>
      </c>
      <c r="H104" s="34" t="s">
        <v>9</v>
      </c>
      <c r="I104" s="34" t="s">
        <v>9</v>
      </c>
      <c r="J104" s="34" t="s">
        <v>9</v>
      </c>
      <c r="K104" s="34" t="s">
        <v>9</v>
      </c>
      <c r="L104" s="29">
        <v>0.0</v>
      </c>
      <c r="M104" s="34" t="s">
        <v>9</v>
      </c>
      <c r="N104" s="34" t="s">
        <v>9</v>
      </c>
      <c r="O104" s="34" t="s">
        <v>9</v>
      </c>
      <c r="P104" s="34" t="s">
        <v>9</v>
      </c>
      <c r="Q104" s="29">
        <v>0.0</v>
      </c>
      <c r="R104" s="34" t="s">
        <v>9</v>
      </c>
      <c r="S104" s="34" t="s">
        <v>9</v>
      </c>
      <c r="T104" s="34" t="s">
        <v>9</v>
      </c>
      <c r="U104" s="34" t="s">
        <v>9</v>
      </c>
      <c r="V104" s="34" t="s">
        <v>9</v>
      </c>
      <c r="W104" s="34" t="s">
        <v>9</v>
      </c>
      <c r="X104" s="29">
        <v>0.0</v>
      </c>
      <c r="Y104" s="40" t="s">
        <v>6</v>
      </c>
      <c r="Z104" s="40" t="s">
        <v>6</v>
      </c>
      <c r="AA104" s="40" t="s">
        <v>6</v>
      </c>
      <c r="AB104" s="40" t="s">
        <v>6</v>
      </c>
      <c r="AC104" s="40" t="s">
        <v>6</v>
      </c>
      <c r="AD104" s="40" t="s">
        <v>6</v>
      </c>
      <c r="AE104" s="29">
        <v>0.0</v>
      </c>
      <c r="AF104" s="40" t="s">
        <v>6</v>
      </c>
      <c r="AG104" s="40" t="s">
        <v>6</v>
      </c>
      <c r="AH104" s="40" t="s">
        <v>6</v>
      </c>
      <c r="AI104" s="40" t="s">
        <v>6</v>
      </c>
      <c r="AJ104" s="40" t="s">
        <v>6</v>
      </c>
      <c r="AK104" s="40" t="s">
        <v>6</v>
      </c>
      <c r="AL104" s="29">
        <v>0.0</v>
      </c>
      <c r="AM104" s="40" t="s">
        <v>6</v>
      </c>
      <c r="AN104" s="40" t="s">
        <v>6</v>
      </c>
      <c r="AO104" s="40" t="s">
        <v>6</v>
      </c>
      <c r="AP104" s="40" t="s">
        <v>6</v>
      </c>
      <c r="AQ104" s="40" t="s">
        <v>6</v>
      </c>
      <c r="AR104" s="40" t="s">
        <v>6</v>
      </c>
      <c r="AS104" s="8"/>
      <c r="AT104" s="8"/>
      <c r="AU104" s="8"/>
      <c r="AV104" s="37">
        <f t="shared" si="4"/>
        <v>32</v>
      </c>
      <c r="AW104" s="37">
        <f t="shared" si="5"/>
        <v>5</v>
      </c>
      <c r="AX104" s="37">
        <f t="shared" ref="AX104:BB104" si="105">COUNTIF(E104:AR104,AX$1)</f>
        <v>18</v>
      </c>
      <c r="AY104" s="37">
        <f t="shared" si="105"/>
        <v>0</v>
      </c>
      <c r="AZ104" s="37">
        <f t="shared" si="105"/>
        <v>0</v>
      </c>
      <c r="BA104" s="37">
        <f t="shared" si="105"/>
        <v>14</v>
      </c>
      <c r="BB104" s="37">
        <f t="shared" si="105"/>
        <v>0</v>
      </c>
    </row>
    <row r="105">
      <c r="A105" s="27">
        <v>92.0</v>
      </c>
      <c r="B105" s="25" t="s">
        <v>302</v>
      </c>
      <c r="C105" s="26" t="s">
        <v>128</v>
      </c>
      <c r="D105" s="26" t="s">
        <v>303</v>
      </c>
      <c r="E105" s="75" t="s">
        <v>426</v>
      </c>
      <c r="F105" s="27" t="s">
        <v>80</v>
      </c>
      <c r="G105" s="26" t="s">
        <v>420</v>
      </c>
      <c r="H105" s="34" t="s">
        <v>9</v>
      </c>
      <c r="I105" s="34" t="s">
        <v>9</v>
      </c>
      <c r="J105" s="34" t="s">
        <v>9</v>
      </c>
      <c r="K105" s="34" t="s">
        <v>9</v>
      </c>
      <c r="L105" s="29">
        <v>0.0</v>
      </c>
      <c r="M105" s="34" t="s">
        <v>9</v>
      </c>
      <c r="N105" s="34" t="s">
        <v>9</v>
      </c>
      <c r="O105" s="34" t="s">
        <v>9</v>
      </c>
      <c r="P105" s="34" t="s">
        <v>9</v>
      </c>
      <c r="Q105" s="34" t="s">
        <v>9</v>
      </c>
      <c r="R105" s="34" t="s">
        <v>9</v>
      </c>
      <c r="S105" s="29">
        <v>0.0</v>
      </c>
      <c r="T105" s="34" t="s">
        <v>9</v>
      </c>
      <c r="U105" s="34" t="s">
        <v>9</v>
      </c>
      <c r="V105" s="34" t="s">
        <v>9</v>
      </c>
      <c r="W105" s="34" t="s">
        <v>9</v>
      </c>
      <c r="X105" s="34" t="s">
        <v>9</v>
      </c>
      <c r="Y105" s="29">
        <v>0.0</v>
      </c>
      <c r="Z105" s="34" t="s">
        <v>9</v>
      </c>
      <c r="AA105" s="34" t="s">
        <v>9</v>
      </c>
      <c r="AB105" s="34" t="s">
        <v>9</v>
      </c>
      <c r="AC105" s="34" t="s">
        <v>9</v>
      </c>
      <c r="AD105" s="34" t="s">
        <v>9</v>
      </c>
      <c r="AE105" s="34" t="s">
        <v>9</v>
      </c>
      <c r="AF105" s="29">
        <v>0.0</v>
      </c>
      <c r="AG105" s="34" t="s">
        <v>9</v>
      </c>
      <c r="AH105" s="34" t="s">
        <v>9</v>
      </c>
      <c r="AI105" s="34" t="s">
        <v>9</v>
      </c>
      <c r="AJ105" s="34" t="s">
        <v>9</v>
      </c>
      <c r="AK105" s="34" t="s">
        <v>9</v>
      </c>
      <c r="AL105" s="29">
        <v>0.0</v>
      </c>
      <c r="AM105" s="40" t="s">
        <v>6</v>
      </c>
      <c r="AN105" s="40" t="s">
        <v>6</v>
      </c>
      <c r="AO105" s="40" t="s">
        <v>6</v>
      </c>
      <c r="AP105" s="40" t="s">
        <v>6</v>
      </c>
      <c r="AQ105" s="40" t="s">
        <v>6</v>
      </c>
      <c r="AR105" s="40" t="s">
        <v>6</v>
      </c>
      <c r="AS105" s="8"/>
      <c r="AT105" s="8"/>
      <c r="AU105" s="8"/>
      <c r="AV105" s="37">
        <f t="shared" si="4"/>
        <v>32</v>
      </c>
      <c r="AW105" s="37">
        <f t="shared" si="5"/>
        <v>5</v>
      </c>
      <c r="AX105" s="37">
        <f t="shared" ref="AX105:BB105" si="106">COUNTIF(E105:AR105,AX$1)</f>
        <v>6</v>
      </c>
      <c r="AY105" s="37">
        <f t="shared" si="106"/>
        <v>0</v>
      </c>
      <c r="AZ105" s="37">
        <f t="shared" si="106"/>
        <v>0</v>
      </c>
      <c r="BA105" s="37">
        <f t="shared" si="106"/>
        <v>26</v>
      </c>
      <c r="BB105" s="37">
        <f t="shared" si="106"/>
        <v>0</v>
      </c>
    </row>
    <row r="106">
      <c r="A106" s="27">
        <v>93.0</v>
      </c>
      <c r="B106" s="25" t="s">
        <v>304</v>
      </c>
      <c r="C106" s="26" t="s">
        <v>98</v>
      </c>
      <c r="D106" s="26" t="s">
        <v>305</v>
      </c>
      <c r="E106" s="75" t="s">
        <v>427</v>
      </c>
      <c r="F106" s="27" t="s">
        <v>80</v>
      </c>
      <c r="G106" s="26" t="s">
        <v>420</v>
      </c>
      <c r="H106" s="34" t="s">
        <v>9</v>
      </c>
      <c r="I106" s="34" t="s">
        <v>9</v>
      </c>
      <c r="J106" s="34" t="s">
        <v>9</v>
      </c>
      <c r="K106" s="34" t="s">
        <v>9</v>
      </c>
      <c r="L106" s="29">
        <v>0.0</v>
      </c>
      <c r="M106" s="34" t="s">
        <v>9</v>
      </c>
      <c r="N106" s="34" t="s">
        <v>9</v>
      </c>
      <c r="O106" s="34" t="s">
        <v>9</v>
      </c>
      <c r="P106" s="34" t="s">
        <v>9</v>
      </c>
      <c r="Q106" s="34" t="s">
        <v>9</v>
      </c>
      <c r="R106" s="29">
        <v>0.0</v>
      </c>
      <c r="S106" s="34" t="s">
        <v>9</v>
      </c>
      <c r="T106" s="34" t="s">
        <v>9</v>
      </c>
      <c r="U106" s="34" t="s">
        <v>9</v>
      </c>
      <c r="V106" s="34" t="s">
        <v>9</v>
      </c>
      <c r="W106" s="34" t="s">
        <v>9</v>
      </c>
      <c r="X106" s="34" t="s">
        <v>9</v>
      </c>
      <c r="Y106" s="29">
        <v>0.0</v>
      </c>
      <c r="Z106" s="40" t="s">
        <v>6</v>
      </c>
      <c r="AA106" s="40" t="s">
        <v>6</v>
      </c>
      <c r="AB106" s="40" t="s">
        <v>6</v>
      </c>
      <c r="AC106" s="40" t="s">
        <v>6</v>
      </c>
      <c r="AD106" s="40" t="s">
        <v>6</v>
      </c>
      <c r="AE106" s="40" t="s">
        <v>6</v>
      </c>
      <c r="AF106" s="29">
        <v>0.0</v>
      </c>
      <c r="AG106" s="40" t="s">
        <v>6</v>
      </c>
      <c r="AH106" s="40" t="s">
        <v>6</v>
      </c>
      <c r="AI106" s="40" t="s">
        <v>6</v>
      </c>
      <c r="AJ106" s="40" t="s">
        <v>6</v>
      </c>
      <c r="AK106" s="40" t="s">
        <v>6</v>
      </c>
      <c r="AL106" s="40" t="s">
        <v>6</v>
      </c>
      <c r="AM106" s="29">
        <v>0.0</v>
      </c>
      <c r="AN106" s="40" t="s">
        <v>6</v>
      </c>
      <c r="AO106" s="40" t="s">
        <v>6</v>
      </c>
      <c r="AP106" s="40" t="s">
        <v>6</v>
      </c>
      <c r="AQ106" s="40" t="s">
        <v>6</v>
      </c>
      <c r="AR106" s="40" t="s">
        <v>6</v>
      </c>
      <c r="AS106" s="8"/>
      <c r="AT106" s="8"/>
      <c r="AU106" s="8"/>
      <c r="AV106" s="37">
        <f t="shared" si="4"/>
        <v>32</v>
      </c>
      <c r="AW106" s="37">
        <f t="shared" si="5"/>
        <v>5</v>
      </c>
      <c r="AX106" s="37">
        <f t="shared" ref="AX106:BB106" si="107">COUNTIF(E106:AR106,AX$1)</f>
        <v>17</v>
      </c>
      <c r="AY106" s="37">
        <f t="shared" si="107"/>
        <v>0</v>
      </c>
      <c r="AZ106" s="37">
        <f t="shared" si="107"/>
        <v>0</v>
      </c>
      <c r="BA106" s="37">
        <f t="shared" si="107"/>
        <v>15</v>
      </c>
      <c r="BB106" s="37">
        <f t="shared" si="107"/>
        <v>0</v>
      </c>
    </row>
    <row r="107" ht="18.0" customHeight="1">
      <c r="A107" s="27">
        <v>94.0</v>
      </c>
      <c r="B107" s="25" t="s">
        <v>306</v>
      </c>
      <c r="C107" s="26" t="s">
        <v>133</v>
      </c>
      <c r="D107" s="26" t="s">
        <v>307</v>
      </c>
      <c r="E107" s="75" t="s">
        <v>428</v>
      </c>
      <c r="F107" s="27" t="s">
        <v>80</v>
      </c>
      <c r="G107" s="26" t="s">
        <v>420</v>
      </c>
      <c r="H107" s="38" t="s">
        <v>10</v>
      </c>
      <c r="I107" s="38" t="s">
        <v>10</v>
      </c>
      <c r="J107" s="29">
        <v>0.0</v>
      </c>
      <c r="K107" s="38" t="s">
        <v>10</v>
      </c>
      <c r="L107" s="38" t="s">
        <v>10</v>
      </c>
      <c r="M107" s="38" t="s">
        <v>10</v>
      </c>
      <c r="N107" s="38" t="s">
        <v>10</v>
      </c>
      <c r="O107" s="38" t="s">
        <v>10</v>
      </c>
      <c r="P107" s="38" t="s">
        <v>10</v>
      </c>
      <c r="Q107" s="38" t="s">
        <v>10</v>
      </c>
      <c r="R107" s="29">
        <v>0.0</v>
      </c>
      <c r="S107" s="38" t="s">
        <v>10</v>
      </c>
      <c r="T107" s="38" t="s">
        <v>10</v>
      </c>
      <c r="U107" s="38" t="s">
        <v>10</v>
      </c>
      <c r="V107" s="38" t="s">
        <v>10</v>
      </c>
      <c r="W107" s="38" t="s">
        <v>10</v>
      </c>
      <c r="X107" s="29">
        <v>0.0</v>
      </c>
      <c r="Y107" s="34" t="s">
        <v>9</v>
      </c>
      <c r="Z107" s="34" t="s">
        <v>9</v>
      </c>
      <c r="AA107" s="34" t="s">
        <v>9</v>
      </c>
      <c r="AB107" s="34" t="s">
        <v>9</v>
      </c>
      <c r="AC107" s="34" t="s">
        <v>9</v>
      </c>
      <c r="AD107" s="34" t="s">
        <v>9</v>
      </c>
      <c r="AE107" s="34" t="s">
        <v>9</v>
      </c>
      <c r="AF107" s="29">
        <v>0.0</v>
      </c>
      <c r="AG107" s="34" t="s">
        <v>9</v>
      </c>
      <c r="AH107" s="34" t="s">
        <v>9</v>
      </c>
      <c r="AI107" s="34" t="s">
        <v>9</v>
      </c>
      <c r="AJ107" s="34" t="s">
        <v>9</v>
      </c>
      <c r="AK107" s="34" t="s">
        <v>9</v>
      </c>
      <c r="AL107" s="34" t="s">
        <v>9</v>
      </c>
      <c r="AM107" s="29">
        <v>0.0</v>
      </c>
      <c r="AN107" s="34" t="s">
        <v>9</v>
      </c>
      <c r="AO107" s="34" t="s">
        <v>9</v>
      </c>
      <c r="AP107" s="34" t="s">
        <v>9</v>
      </c>
      <c r="AQ107" s="34" t="s">
        <v>9</v>
      </c>
      <c r="AR107" s="34" t="s">
        <v>9</v>
      </c>
      <c r="AS107" s="51"/>
      <c r="AT107" s="51"/>
      <c r="AU107" s="51"/>
      <c r="AV107" s="37">
        <f t="shared" si="4"/>
        <v>31</v>
      </c>
      <c r="AW107" s="37">
        <f t="shared" si="5"/>
        <v>5</v>
      </c>
      <c r="AX107" s="37">
        <f t="shared" ref="AX107:BB107" si="108">COUNTIF(E107:AR107,AX$1)</f>
        <v>0</v>
      </c>
      <c r="AY107" s="37">
        <f t="shared" si="108"/>
        <v>0</v>
      </c>
      <c r="AZ107" s="37">
        <f t="shared" si="108"/>
        <v>0</v>
      </c>
      <c r="BA107" s="37">
        <f t="shared" si="108"/>
        <v>18</v>
      </c>
      <c r="BB107" s="37">
        <f t="shared" si="108"/>
        <v>13</v>
      </c>
    </row>
    <row r="108">
      <c r="A108" s="27">
        <v>95.0</v>
      </c>
      <c r="B108" s="25" t="s">
        <v>308</v>
      </c>
      <c r="C108" s="26" t="s">
        <v>108</v>
      </c>
      <c r="D108" s="26" t="s">
        <v>309</v>
      </c>
      <c r="E108" s="75" t="s">
        <v>429</v>
      </c>
      <c r="F108" s="27" t="s">
        <v>80</v>
      </c>
      <c r="G108" s="26" t="s">
        <v>420</v>
      </c>
      <c r="H108" s="34" t="s">
        <v>9</v>
      </c>
      <c r="I108" s="34" t="s">
        <v>9</v>
      </c>
      <c r="J108" s="34" t="s">
        <v>9</v>
      </c>
      <c r="K108" s="29">
        <v>0.0</v>
      </c>
      <c r="L108" s="34" t="s">
        <v>9</v>
      </c>
      <c r="M108" s="34" t="s">
        <v>9</v>
      </c>
      <c r="N108" s="34" t="s">
        <v>9</v>
      </c>
      <c r="O108" s="34" t="s">
        <v>9</v>
      </c>
      <c r="P108" s="34" t="s">
        <v>9</v>
      </c>
      <c r="Q108" s="34" t="s">
        <v>9</v>
      </c>
      <c r="R108" s="34" t="s">
        <v>9</v>
      </c>
      <c r="S108" s="29">
        <v>0.0</v>
      </c>
      <c r="T108" s="34" t="s">
        <v>9</v>
      </c>
      <c r="U108" s="34" t="s">
        <v>9</v>
      </c>
      <c r="V108" s="34" t="s">
        <v>9</v>
      </c>
      <c r="W108" s="34" t="s">
        <v>9</v>
      </c>
      <c r="X108" s="34" t="s">
        <v>9</v>
      </c>
      <c r="Y108" s="34" t="s">
        <v>9</v>
      </c>
      <c r="Z108" s="29">
        <v>0.0</v>
      </c>
      <c r="AA108" s="34" t="s">
        <v>9</v>
      </c>
      <c r="AB108" s="34" t="s">
        <v>9</v>
      </c>
      <c r="AC108" s="34" t="s">
        <v>9</v>
      </c>
      <c r="AD108" s="34" t="s">
        <v>9</v>
      </c>
      <c r="AE108" s="34" t="s">
        <v>9</v>
      </c>
      <c r="AF108" s="34" t="s">
        <v>9</v>
      </c>
      <c r="AG108" s="29">
        <v>0.0</v>
      </c>
      <c r="AH108" s="34" t="s">
        <v>9</v>
      </c>
      <c r="AI108" s="34" t="s">
        <v>9</v>
      </c>
      <c r="AJ108" s="34" t="s">
        <v>9</v>
      </c>
      <c r="AK108" s="34" t="s">
        <v>9</v>
      </c>
      <c r="AL108" s="34" t="s">
        <v>9</v>
      </c>
      <c r="AM108" s="34" t="s">
        <v>9</v>
      </c>
      <c r="AN108" s="29">
        <v>0.0</v>
      </c>
      <c r="AO108" s="34" t="s">
        <v>9</v>
      </c>
      <c r="AP108" s="34" t="s">
        <v>9</v>
      </c>
      <c r="AQ108" s="34" t="s">
        <v>9</v>
      </c>
      <c r="AR108" s="34" t="s">
        <v>9</v>
      </c>
      <c r="AS108" s="8"/>
      <c r="AT108" s="8"/>
      <c r="AU108" s="8"/>
      <c r="AV108" s="37">
        <f t="shared" si="4"/>
        <v>32</v>
      </c>
      <c r="AW108" s="37">
        <f t="shared" si="5"/>
        <v>5</v>
      </c>
      <c r="AX108" s="37">
        <f t="shared" ref="AX108:BB108" si="109">COUNTIF(E108:AR108,AX$1)</f>
        <v>0</v>
      </c>
      <c r="AY108" s="37">
        <f t="shared" si="109"/>
        <v>0</v>
      </c>
      <c r="AZ108" s="37">
        <f t="shared" si="109"/>
        <v>0</v>
      </c>
      <c r="BA108" s="37">
        <f t="shared" si="109"/>
        <v>32</v>
      </c>
      <c r="BB108" s="37">
        <f t="shared" si="109"/>
        <v>0</v>
      </c>
    </row>
    <row r="109">
      <c r="A109" s="27">
        <v>96.0</v>
      </c>
      <c r="B109" s="25" t="s">
        <v>310</v>
      </c>
      <c r="C109" s="26" t="s">
        <v>86</v>
      </c>
      <c r="D109" s="26" t="s">
        <v>311</v>
      </c>
      <c r="E109" s="75" t="s">
        <v>430</v>
      </c>
      <c r="F109" s="27" t="s">
        <v>80</v>
      </c>
      <c r="G109" s="26" t="s">
        <v>420</v>
      </c>
      <c r="H109" s="40" t="s">
        <v>6</v>
      </c>
      <c r="I109" s="40" t="s">
        <v>6</v>
      </c>
      <c r="J109" s="40" t="s">
        <v>6</v>
      </c>
      <c r="K109" s="29">
        <v>0.0</v>
      </c>
      <c r="L109" s="40" t="s">
        <v>6</v>
      </c>
      <c r="M109" s="40" t="s">
        <v>6</v>
      </c>
      <c r="N109" s="40" t="s">
        <v>6</v>
      </c>
      <c r="O109" s="40" t="s">
        <v>6</v>
      </c>
      <c r="P109" s="40" t="s">
        <v>6</v>
      </c>
      <c r="Q109" s="40" t="s">
        <v>6</v>
      </c>
      <c r="R109" s="29">
        <v>0.0</v>
      </c>
      <c r="S109" s="40" t="s">
        <v>6</v>
      </c>
      <c r="T109" s="40" t="s">
        <v>6</v>
      </c>
      <c r="U109" s="40" t="s">
        <v>6</v>
      </c>
      <c r="V109" s="40" t="s">
        <v>6</v>
      </c>
      <c r="W109" s="40" t="s">
        <v>6</v>
      </c>
      <c r="X109" s="40" t="s">
        <v>6</v>
      </c>
      <c r="Y109" s="29">
        <v>0.0</v>
      </c>
      <c r="Z109" s="38" t="s">
        <v>10</v>
      </c>
      <c r="AA109" s="38" t="s">
        <v>10</v>
      </c>
      <c r="AB109" s="38" t="s">
        <v>10</v>
      </c>
      <c r="AC109" s="38" t="s">
        <v>10</v>
      </c>
      <c r="AD109" s="38" t="s">
        <v>10</v>
      </c>
      <c r="AE109" s="29">
        <v>0.0</v>
      </c>
      <c r="AF109" s="38" t="s">
        <v>10</v>
      </c>
      <c r="AG109" s="38" t="s">
        <v>10</v>
      </c>
      <c r="AH109" s="38" t="s">
        <v>10</v>
      </c>
      <c r="AI109" s="38" t="s">
        <v>10</v>
      </c>
      <c r="AJ109" s="38" t="s">
        <v>10</v>
      </c>
      <c r="AK109" s="38" t="s">
        <v>10</v>
      </c>
      <c r="AL109" s="29">
        <v>0.0</v>
      </c>
      <c r="AM109" s="34" t="s">
        <v>9</v>
      </c>
      <c r="AN109" s="34" t="s">
        <v>9</v>
      </c>
      <c r="AO109" s="34" t="s">
        <v>9</v>
      </c>
      <c r="AP109" s="34" t="s">
        <v>9</v>
      </c>
      <c r="AQ109" s="34" t="s">
        <v>9</v>
      </c>
      <c r="AR109" s="34" t="s">
        <v>9</v>
      </c>
      <c r="AS109" s="8"/>
      <c r="AT109" s="8"/>
      <c r="AU109" s="8"/>
      <c r="AV109" s="37">
        <f t="shared" si="4"/>
        <v>32</v>
      </c>
      <c r="AW109" s="37">
        <f t="shared" si="5"/>
        <v>5</v>
      </c>
      <c r="AX109" s="37">
        <f t="shared" ref="AX109:BB109" si="110">COUNTIF(E109:AR109,AX$1)</f>
        <v>15</v>
      </c>
      <c r="AY109" s="37">
        <f t="shared" si="110"/>
        <v>0</v>
      </c>
      <c r="AZ109" s="37">
        <f t="shared" si="110"/>
        <v>0</v>
      </c>
      <c r="BA109" s="37">
        <f t="shared" si="110"/>
        <v>6</v>
      </c>
      <c r="BB109" s="37">
        <f t="shared" si="110"/>
        <v>11</v>
      </c>
    </row>
    <row r="110">
      <c r="A110" s="72"/>
      <c r="B110" s="83"/>
      <c r="C110" s="84"/>
      <c r="D110" s="84"/>
      <c r="E110" s="84"/>
      <c r="F110" s="72"/>
      <c r="G110" s="84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4"/>
      <c r="AK110" s="134"/>
      <c r="AL110" s="85"/>
      <c r="AM110" s="85"/>
      <c r="AN110" s="85"/>
      <c r="AO110" s="85"/>
      <c r="AP110" s="85"/>
      <c r="AQ110" s="85"/>
      <c r="AR110" s="85"/>
      <c r="AS110" s="133"/>
      <c r="AT110" s="133"/>
      <c r="AU110" s="133"/>
      <c r="AV110" s="37">
        <f t="shared" si="4"/>
        <v>0</v>
      </c>
      <c r="AW110" s="37">
        <f t="shared" si="5"/>
        <v>0</v>
      </c>
      <c r="AX110" s="37">
        <f t="shared" ref="AX110:BB110" si="111">COUNTIF(E110:AR110,AX$1)</f>
        <v>0</v>
      </c>
      <c r="AY110" s="37">
        <f t="shared" si="111"/>
        <v>0</v>
      </c>
      <c r="AZ110" s="37">
        <f t="shared" si="111"/>
        <v>0</v>
      </c>
      <c r="BA110" s="37">
        <f t="shared" si="111"/>
        <v>0</v>
      </c>
      <c r="BB110" s="37">
        <f t="shared" si="111"/>
        <v>0</v>
      </c>
    </row>
    <row r="111">
      <c r="A111" s="27">
        <v>97.0</v>
      </c>
      <c r="B111" s="135" t="s">
        <v>135</v>
      </c>
      <c r="C111" s="87" t="s">
        <v>136</v>
      </c>
      <c r="D111" s="87" t="s">
        <v>312</v>
      </c>
      <c r="E111" s="153" t="s">
        <v>431</v>
      </c>
      <c r="F111" s="88" t="s">
        <v>137</v>
      </c>
      <c r="G111" s="87" t="s">
        <v>432</v>
      </c>
      <c r="H111" s="40" t="s">
        <v>6</v>
      </c>
      <c r="I111" s="40" t="s">
        <v>6</v>
      </c>
      <c r="J111" s="40" t="s">
        <v>6</v>
      </c>
      <c r="K111" s="29">
        <v>0.0</v>
      </c>
      <c r="L111" s="40" t="s">
        <v>6</v>
      </c>
      <c r="M111" s="40" t="s">
        <v>6</v>
      </c>
      <c r="N111" s="40" t="s">
        <v>6</v>
      </c>
      <c r="O111" s="40" t="s">
        <v>6</v>
      </c>
      <c r="P111" s="40" t="s">
        <v>6</v>
      </c>
      <c r="Q111" s="40" t="s">
        <v>6</v>
      </c>
      <c r="R111" s="29">
        <v>0.0</v>
      </c>
      <c r="S111" s="40" t="s">
        <v>6</v>
      </c>
      <c r="T111" s="40" t="s">
        <v>6</v>
      </c>
      <c r="U111" s="40" t="s">
        <v>6</v>
      </c>
      <c r="V111" s="40" t="s">
        <v>6</v>
      </c>
      <c r="W111" s="40" t="s">
        <v>6</v>
      </c>
      <c r="X111" s="40" t="s">
        <v>6</v>
      </c>
      <c r="Y111" s="29">
        <v>0.0</v>
      </c>
      <c r="Z111" s="40" t="s">
        <v>6</v>
      </c>
      <c r="AA111" s="40" t="s">
        <v>6</v>
      </c>
      <c r="AB111" s="40" t="s">
        <v>6</v>
      </c>
      <c r="AC111" s="40" t="s">
        <v>6</v>
      </c>
      <c r="AD111" s="40" t="s">
        <v>6</v>
      </c>
      <c r="AE111" s="29">
        <v>0.0</v>
      </c>
      <c r="AF111" s="40" t="s">
        <v>6</v>
      </c>
      <c r="AG111" s="40" t="s">
        <v>6</v>
      </c>
      <c r="AH111" s="40" t="s">
        <v>6</v>
      </c>
      <c r="AI111" s="40" t="s">
        <v>6</v>
      </c>
      <c r="AJ111" s="40" t="s">
        <v>6</v>
      </c>
      <c r="AK111" s="40" t="s">
        <v>6</v>
      </c>
      <c r="AL111" s="29">
        <v>0.0</v>
      </c>
      <c r="AM111" s="40" t="s">
        <v>6</v>
      </c>
      <c r="AN111" s="40" t="s">
        <v>6</v>
      </c>
      <c r="AO111" s="40" t="s">
        <v>6</v>
      </c>
      <c r="AP111" s="40" t="s">
        <v>6</v>
      </c>
      <c r="AQ111" s="40" t="s">
        <v>6</v>
      </c>
      <c r="AR111" s="40" t="s">
        <v>6</v>
      </c>
      <c r="AS111" s="70"/>
      <c r="AT111" s="70"/>
      <c r="AU111" s="70"/>
      <c r="AV111" s="37">
        <f t="shared" si="4"/>
        <v>32</v>
      </c>
      <c r="AW111" s="37">
        <f t="shared" si="5"/>
        <v>5</v>
      </c>
      <c r="AX111" s="37">
        <f t="shared" ref="AX111:BB111" si="112">COUNTIF(E111:AR111,AX$1)</f>
        <v>32</v>
      </c>
      <c r="AY111" s="37">
        <f t="shared" si="112"/>
        <v>0</v>
      </c>
      <c r="AZ111" s="37">
        <f t="shared" si="112"/>
        <v>0</v>
      </c>
      <c r="BA111" s="37">
        <f t="shared" si="112"/>
        <v>0</v>
      </c>
      <c r="BB111" s="37">
        <f t="shared" si="112"/>
        <v>0</v>
      </c>
    </row>
    <row r="112">
      <c r="A112" s="27">
        <v>98.0</v>
      </c>
      <c r="B112" s="135" t="s">
        <v>138</v>
      </c>
      <c r="C112" s="87" t="s">
        <v>139</v>
      </c>
      <c r="D112" s="87" t="s">
        <v>313</v>
      </c>
      <c r="E112" s="153" t="s">
        <v>433</v>
      </c>
      <c r="F112" s="88" t="s">
        <v>137</v>
      </c>
      <c r="G112" s="87" t="s">
        <v>432</v>
      </c>
      <c r="H112" s="38" t="s">
        <v>10</v>
      </c>
      <c r="I112" s="38" t="s">
        <v>10</v>
      </c>
      <c r="J112" s="29">
        <v>0.0</v>
      </c>
      <c r="K112" s="34" t="s">
        <v>9</v>
      </c>
      <c r="L112" s="34" t="s">
        <v>9</v>
      </c>
      <c r="M112" s="34" t="s">
        <v>9</v>
      </c>
      <c r="N112" s="34" t="s">
        <v>9</v>
      </c>
      <c r="O112" s="34" t="s">
        <v>9</v>
      </c>
      <c r="P112" s="34" t="s">
        <v>9</v>
      </c>
      <c r="Q112" s="29">
        <v>0.0</v>
      </c>
      <c r="R112" s="34" t="s">
        <v>9</v>
      </c>
      <c r="S112" s="34" t="s">
        <v>9</v>
      </c>
      <c r="T112" s="34" t="s">
        <v>9</v>
      </c>
      <c r="U112" s="34" t="s">
        <v>9</v>
      </c>
      <c r="V112" s="34" t="s">
        <v>9</v>
      </c>
      <c r="W112" s="34" t="s">
        <v>9</v>
      </c>
      <c r="X112" s="34" t="s">
        <v>9</v>
      </c>
      <c r="Y112" s="29">
        <v>0.0</v>
      </c>
      <c r="Z112" s="34" t="s">
        <v>9</v>
      </c>
      <c r="AA112" s="34" t="s">
        <v>9</v>
      </c>
      <c r="AB112" s="34" t="s">
        <v>9</v>
      </c>
      <c r="AC112" s="34" t="s">
        <v>9</v>
      </c>
      <c r="AD112" s="34" t="s">
        <v>9</v>
      </c>
      <c r="AE112" s="34" t="s">
        <v>9</v>
      </c>
      <c r="AF112" s="34" t="s">
        <v>9</v>
      </c>
      <c r="AG112" s="29">
        <v>0.0</v>
      </c>
      <c r="AH112" s="34" t="s">
        <v>9</v>
      </c>
      <c r="AI112" s="34" t="s">
        <v>9</v>
      </c>
      <c r="AJ112" s="34" t="s">
        <v>9</v>
      </c>
      <c r="AK112" s="34" t="s">
        <v>9</v>
      </c>
      <c r="AL112" s="34" t="s">
        <v>9</v>
      </c>
      <c r="AM112" s="34" t="s">
        <v>9</v>
      </c>
      <c r="AN112" s="29">
        <v>0.0</v>
      </c>
      <c r="AO112" s="34" t="s">
        <v>9</v>
      </c>
      <c r="AP112" s="34" t="s">
        <v>9</v>
      </c>
      <c r="AQ112" s="34" t="s">
        <v>9</v>
      </c>
      <c r="AR112" s="34" t="s">
        <v>9</v>
      </c>
      <c r="AS112" s="8"/>
      <c r="AT112" s="8"/>
      <c r="AU112" s="8"/>
      <c r="AV112" s="37">
        <f t="shared" si="4"/>
        <v>31</v>
      </c>
      <c r="AW112" s="37">
        <f t="shared" si="5"/>
        <v>5</v>
      </c>
      <c r="AX112" s="37">
        <f t="shared" ref="AX112:BB112" si="113">COUNTIF(E112:AR112,AX$1)</f>
        <v>0</v>
      </c>
      <c r="AY112" s="37">
        <f t="shared" si="113"/>
        <v>0</v>
      </c>
      <c r="AZ112" s="37">
        <f t="shared" si="113"/>
        <v>0</v>
      </c>
      <c r="BA112" s="37">
        <f t="shared" si="113"/>
        <v>30</v>
      </c>
      <c r="BB112" s="37">
        <f t="shared" si="113"/>
        <v>1</v>
      </c>
    </row>
    <row r="113">
      <c r="A113" s="27">
        <v>99.0</v>
      </c>
      <c r="B113" s="135" t="s">
        <v>140</v>
      </c>
      <c r="C113" s="87" t="s">
        <v>141</v>
      </c>
      <c r="D113" s="87" t="s">
        <v>314</v>
      </c>
      <c r="E113" s="153" t="s">
        <v>434</v>
      </c>
      <c r="F113" s="88" t="s">
        <v>137</v>
      </c>
      <c r="G113" s="87" t="s">
        <v>432</v>
      </c>
      <c r="H113" s="34" t="s">
        <v>9</v>
      </c>
      <c r="I113" s="34" t="s">
        <v>9</v>
      </c>
      <c r="J113" s="29">
        <v>0.0</v>
      </c>
      <c r="K113" s="38" t="s">
        <v>10</v>
      </c>
      <c r="L113" s="38" t="s">
        <v>10</v>
      </c>
      <c r="M113" s="38" t="s">
        <v>10</v>
      </c>
      <c r="N113" s="38" t="s">
        <v>10</v>
      </c>
      <c r="O113" s="38" t="s">
        <v>10</v>
      </c>
      <c r="P113" s="38" t="s">
        <v>10</v>
      </c>
      <c r="Q113" s="38" t="s">
        <v>10</v>
      </c>
      <c r="R113" s="29">
        <v>0.0</v>
      </c>
      <c r="S113" s="38" t="s">
        <v>10</v>
      </c>
      <c r="T113" s="38" t="s">
        <v>10</v>
      </c>
      <c r="U113" s="38" t="s">
        <v>10</v>
      </c>
      <c r="V113" s="38" t="s">
        <v>10</v>
      </c>
      <c r="W113" s="38" t="s">
        <v>10</v>
      </c>
      <c r="X113" s="38" t="s">
        <v>10</v>
      </c>
      <c r="Y113" s="29">
        <v>0.0</v>
      </c>
      <c r="Z113" s="40" t="s">
        <v>6</v>
      </c>
      <c r="AA113" s="40" t="s">
        <v>6</v>
      </c>
      <c r="AB113" s="40" t="s">
        <v>6</v>
      </c>
      <c r="AC113" s="40" t="s">
        <v>6</v>
      </c>
      <c r="AD113" s="40" t="s">
        <v>6</v>
      </c>
      <c r="AE113" s="40" t="s">
        <v>6</v>
      </c>
      <c r="AF113" s="29">
        <v>0.0</v>
      </c>
      <c r="AG113" s="40" t="s">
        <v>6</v>
      </c>
      <c r="AH113" s="40" t="s">
        <v>6</v>
      </c>
      <c r="AI113" s="40" t="s">
        <v>6</v>
      </c>
      <c r="AJ113" s="40" t="s">
        <v>6</v>
      </c>
      <c r="AK113" s="40" t="s">
        <v>6</v>
      </c>
      <c r="AL113" s="29">
        <v>0.0</v>
      </c>
      <c r="AM113" s="40" t="s">
        <v>6</v>
      </c>
      <c r="AN113" s="40" t="s">
        <v>6</v>
      </c>
      <c r="AO113" s="40" t="s">
        <v>6</v>
      </c>
      <c r="AP113" s="40" t="s">
        <v>6</v>
      </c>
      <c r="AQ113" s="40" t="s">
        <v>6</v>
      </c>
      <c r="AR113" s="40" t="s">
        <v>6</v>
      </c>
      <c r="AS113" s="8"/>
      <c r="AT113" s="8"/>
      <c r="AU113" s="8"/>
      <c r="AV113" s="37">
        <f t="shared" si="4"/>
        <v>32</v>
      </c>
      <c r="AW113" s="37">
        <f t="shared" si="5"/>
        <v>5</v>
      </c>
      <c r="AX113" s="37">
        <f t="shared" ref="AX113:BB113" si="114">COUNTIF(E113:AR113,AX$1)</f>
        <v>17</v>
      </c>
      <c r="AY113" s="37">
        <f t="shared" si="114"/>
        <v>0</v>
      </c>
      <c r="AZ113" s="37">
        <f t="shared" si="114"/>
        <v>0</v>
      </c>
      <c r="BA113" s="37">
        <f t="shared" si="114"/>
        <v>2</v>
      </c>
      <c r="BB113" s="37">
        <f t="shared" si="114"/>
        <v>13</v>
      </c>
    </row>
    <row r="114">
      <c r="A114" s="27">
        <v>100.0</v>
      </c>
      <c r="B114" s="135" t="s">
        <v>142</v>
      </c>
      <c r="C114" s="87" t="s">
        <v>145</v>
      </c>
      <c r="D114" s="87" t="s">
        <v>315</v>
      </c>
      <c r="E114" s="153" t="s">
        <v>435</v>
      </c>
      <c r="F114" s="88" t="s">
        <v>137</v>
      </c>
      <c r="G114" s="87" t="s">
        <v>432</v>
      </c>
      <c r="H114" s="34" t="s">
        <v>9</v>
      </c>
      <c r="I114" s="34" t="s">
        <v>9</v>
      </c>
      <c r="J114" s="34" t="s">
        <v>9</v>
      </c>
      <c r="K114" s="29">
        <v>0.0</v>
      </c>
      <c r="L114" s="34" t="s">
        <v>9</v>
      </c>
      <c r="M114" s="34" t="s">
        <v>9</v>
      </c>
      <c r="N114" s="34" t="s">
        <v>9</v>
      </c>
      <c r="O114" s="34" t="s">
        <v>9</v>
      </c>
      <c r="P114" s="34" t="s">
        <v>9</v>
      </c>
      <c r="Q114" s="29">
        <v>0.0</v>
      </c>
      <c r="R114" s="34" t="s">
        <v>9</v>
      </c>
      <c r="S114" s="34" t="s">
        <v>9</v>
      </c>
      <c r="T114" s="34" t="s">
        <v>9</v>
      </c>
      <c r="U114" s="34" t="s">
        <v>9</v>
      </c>
      <c r="V114" s="34" t="s">
        <v>9</v>
      </c>
      <c r="W114" s="34" t="s">
        <v>9</v>
      </c>
      <c r="X114" s="34" t="s">
        <v>9</v>
      </c>
      <c r="Y114" s="29">
        <v>0.0</v>
      </c>
      <c r="Z114" s="34" t="s">
        <v>9</v>
      </c>
      <c r="AA114" s="34" t="s">
        <v>9</v>
      </c>
      <c r="AB114" s="34" t="s">
        <v>9</v>
      </c>
      <c r="AC114" s="34" t="s">
        <v>9</v>
      </c>
      <c r="AD114" s="34" t="s">
        <v>9</v>
      </c>
      <c r="AE114" s="34" t="s">
        <v>9</v>
      </c>
      <c r="AF114" s="29">
        <v>0.0</v>
      </c>
      <c r="AG114" s="34" t="s">
        <v>9</v>
      </c>
      <c r="AH114" s="34" t="s">
        <v>9</v>
      </c>
      <c r="AI114" s="34" t="s">
        <v>9</v>
      </c>
      <c r="AJ114" s="34" t="s">
        <v>9</v>
      </c>
      <c r="AK114" s="34" t="s">
        <v>9</v>
      </c>
      <c r="AL114" s="34" t="s">
        <v>9</v>
      </c>
      <c r="AM114" s="34" t="s">
        <v>9</v>
      </c>
      <c r="AN114" s="29">
        <v>0.0</v>
      </c>
      <c r="AO114" s="34" t="s">
        <v>9</v>
      </c>
      <c r="AP114" s="34" t="s">
        <v>9</v>
      </c>
      <c r="AQ114" s="34" t="s">
        <v>9</v>
      </c>
      <c r="AR114" s="34" t="s">
        <v>9</v>
      </c>
      <c r="AS114" s="8"/>
      <c r="AT114" s="8"/>
      <c r="AU114" s="8"/>
      <c r="AV114" s="37">
        <f t="shared" si="4"/>
        <v>32</v>
      </c>
      <c r="AW114" s="37">
        <f t="shared" si="5"/>
        <v>5</v>
      </c>
      <c r="AX114" s="37">
        <f t="shared" ref="AX114:BB114" si="115">COUNTIF(E114:AR114,AX$1)</f>
        <v>0</v>
      </c>
      <c r="AY114" s="37">
        <f t="shared" si="115"/>
        <v>0</v>
      </c>
      <c r="AZ114" s="37">
        <f t="shared" si="115"/>
        <v>0</v>
      </c>
      <c r="BA114" s="37">
        <f t="shared" si="115"/>
        <v>32</v>
      </c>
      <c r="BB114" s="37">
        <f t="shared" si="115"/>
        <v>0</v>
      </c>
    </row>
    <row r="115">
      <c r="A115" s="27">
        <v>101.0</v>
      </c>
      <c r="B115" s="135" t="s">
        <v>144</v>
      </c>
      <c r="C115" s="87" t="s">
        <v>143</v>
      </c>
      <c r="D115" s="138" t="s">
        <v>316</v>
      </c>
      <c r="E115" s="153" t="s">
        <v>436</v>
      </c>
      <c r="F115" s="88" t="s">
        <v>137</v>
      </c>
      <c r="G115" s="87" t="s">
        <v>432</v>
      </c>
      <c r="H115" s="40" t="s">
        <v>6</v>
      </c>
      <c r="I115" s="40" t="s">
        <v>6</v>
      </c>
      <c r="J115" s="40" t="s">
        <v>6</v>
      </c>
      <c r="K115" s="29">
        <v>0.0</v>
      </c>
      <c r="L115" s="40" t="s">
        <v>6</v>
      </c>
      <c r="M115" s="40" t="s">
        <v>6</v>
      </c>
      <c r="N115" s="40" t="s">
        <v>6</v>
      </c>
      <c r="O115" s="40" t="s">
        <v>6</v>
      </c>
      <c r="P115" s="40" t="s">
        <v>6</v>
      </c>
      <c r="Q115" s="40" t="s">
        <v>6</v>
      </c>
      <c r="R115" s="29">
        <v>0.0</v>
      </c>
      <c r="S115" s="40" t="s">
        <v>6</v>
      </c>
      <c r="T115" s="40" t="s">
        <v>6</v>
      </c>
      <c r="U115" s="40" t="s">
        <v>6</v>
      </c>
      <c r="V115" s="40" t="s">
        <v>6</v>
      </c>
      <c r="W115" s="40" t="s">
        <v>6</v>
      </c>
      <c r="X115" s="40" t="s">
        <v>6</v>
      </c>
      <c r="Y115" s="29">
        <v>0.0</v>
      </c>
      <c r="Z115" s="38" t="s">
        <v>10</v>
      </c>
      <c r="AA115" s="38" t="s">
        <v>10</v>
      </c>
      <c r="AB115" s="38" t="s">
        <v>10</v>
      </c>
      <c r="AC115" s="38" t="s">
        <v>10</v>
      </c>
      <c r="AD115" s="38" t="s">
        <v>10</v>
      </c>
      <c r="AE115" s="38" t="s">
        <v>10</v>
      </c>
      <c r="AF115" s="29">
        <v>0.0</v>
      </c>
      <c r="AG115" s="38" t="s">
        <v>10</v>
      </c>
      <c r="AH115" s="38" t="s">
        <v>10</v>
      </c>
      <c r="AI115" s="38" t="s">
        <v>10</v>
      </c>
      <c r="AJ115" s="38" t="s">
        <v>10</v>
      </c>
      <c r="AK115" s="38" t="s">
        <v>10</v>
      </c>
      <c r="AL115" s="29">
        <v>0.0</v>
      </c>
      <c r="AM115" s="38" t="s">
        <v>10</v>
      </c>
      <c r="AN115" s="38" t="s">
        <v>10</v>
      </c>
      <c r="AO115" s="38" t="s">
        <v>10</v>
      </c>
      <c r="AP115" s="38" t="s">
        <v>10</v>
      </c>
      <c r="AQ115" s="38" t="s">
        <v>10</v>
      </c>
      <c r="AR115" s="38" t="s">
        <v>10</v>
      </c>
      <c r="AS115" s="8"/>
      <c r="AT115" s="8"/>
      <c r="AU115" s="8"/>
      <c r="AV115" s="37">
        <f t="shared" si="4"/>
        <v>32</v>
      </c>
      <c r="AW115" s="37">
        <f t="shared" si="5"/>
        <v>5</v>
      </c>
      <c r="AX115" s="37">
        <f t="shared" ref="AX115:BB115" si="116">COUNTIF(E115:AR115,AX$1)</f>
        <v>15</v>
      </c>
      <c r="AY115" s="37">
        <f t="shared" si="116"/>
        <v>0</v>
      </c>
      <c r="AZ115" s="37">
        <f t="shared" si="116"/>
        <v>0</v>
      </c>
      <c r="BA115" s="37">
        <f t="shared" si="116"/>
        <v>0</v>
      </c>
      <c r="BB115" s="37">
        <f t="shared" si="116"/>
        <v>17</v>
      </c>
    </row>
    <row r="116">
      <c r="A116" s="27">
        <v>102.0</v>
      </c>
      <c r="B116" s="86" t="s">
        <v>146</v>
      </c>
      <c r="C116" s="91" t="s">
        <v>150</v>
      </c>
      <c r="D116" s="91" t="s">
        <v>317</v>
      </c>
      <c r="E116" s="154" t="s">
        <v>437</v>
      </c>
      <c r="F116" s="92" t="s">
        <v>148</v>
      </c>
      <c r="G116" s="91" t="s">
        <v>438</v>
      </c>
      <c r="H116" s="38" t="s">
        <v>10</v>
      </c>
      <c r="I116" s="38" t="s">
        <v>10</v>
      </c>
      <c r="J116" s="38" t="s">
        <v>10</v>
      </c>
      <c r="K116" s="29">
        <v>0.0</v>
      </c>
      <c r="L116" s="38" t="s">
        <v>10</v>
      </c>
      <c r="M116" s="38" t="s">
        <v>10</v>
      </c>
      <c r="N116" s="38" t="s">
        <v>10</v>
      </c>
      <c r="O116" s="38" t="s">
        <v>10</v>
      </c>
      <c r="P116" s="38" t="s">
        <v>10</v>
      </c>
      <c r="Q116" s="29">
        <v>0.0</v>
      </c>
      <c r="R116" s="38" t="s">
        <v>10</v>
      </c>
      <c r="S116" s="38" t="s">
        <v>10</v>
      </c>
      <c r="T116" s="38" t="s">
        <v>10</v>
      </c>
      <c r="U116" s="38" t="s">
        <v>10</v>
      </c>
      <c r="V116" s="38" t="s">
        <v>10</v>
      </c>
      <c r="W116" s="38" t="s">
        <v>10</v>
      </c>
      <c r="X116" s="29">
        <v>0.0</v>
      </c>
      <c r="Y116" s="38" t="s">
        <v>10</v>
      </c>
      <c r="Z116" s="38" t="s">
        <v>10</v>
      </c>
      <c r="AA116" s="38" t="s">
        <v>10</v>
      </c>
      <c r="AB116" s="38" t="s">
        <v>10</v>
      </c>
      <c r="AC116" s="38" t="s">
        <v>10</v>
      </c>
      <c r="AD116" s="38" t="s">
        <v>10</v>
      </c>
      <c r="AE116" s="29">
        <v>0.0</v>
      </c>
      <c r="AF116" s="38" t="s">
        <v>10</v>
      </c>
      <c r="AG116" s="38" t="s">
        <v>10</v>
      </c>
      <c r="AH116" s="38" t="s">
        <v>10</v>
      </c>
      <c r="AI116" s="38" t="s">
        <v>10</v>
      </c>
      <c r="AJ116" s="38" t="s">
        <v>10</v>
      </c>
      <c r="AK116" s="38" t="s">
        <v>10</v>
      </c>
      <c r="AL116" s="38" t="s">
        <v>10</v>
      </c>
      <c r="AM116" s="29">
        <v>0.0</v>
      </c>
      <c r="AN116" s="34" t="s">
        <v>9</v>
      </c>
      <c r="AO116" s="34" t="s">
        <v>9</v>
      </c>
      <c r="AP116" s="34" t="s">
        <v>9</v>
      </c>
      <c r="AQ116" s="34" t="s">
        <v>9</v>
      </c>
      <c r="AR116" s="34" t="s">
        <v>9</v>
      </c>
      <c r="AS116" s="8"/>
      <c r="AT116" s="8"/>
      <c r="AU116" s="8"/>
      <c r="AV116" s="37">
        <f t="shared" si="4"/>
        <v>31</v>
      </c>
      <c r="AW116" s="37">
        <f t="shared" si="5"/>
        <v>5</v>
      </c>
      <c r="AX116" s="37">
        <f t="shared" ref="AX116:BB116" si="117">COUNTIF(E116:AR116,AX$1)</f>
        <v>0</v>
      </c>
      <c r="AY116" s="37">
        <f t="shared" si="117"/>
        <v>0</v>
      </c>
      <c r="AZ116" s="37">
        <f t="shared" si="117"/>
        <v>0</v>
      </c>
      <c r="BA116" s="37">
        <f t="shared" si="117"/>
        <v>5</v>
      </c>
      <c r="BB116" s="37">
        <f t="shared" si="117"/>
        <v>26</v>
      </c>
    </row>
    <row r="117">
      <c r="A117" s="27">
        <v>103.0</v>
      </c>
      <c r="B117" s="86" t="s">
        <v>149</v>
      </c>
      <c r="C117" s="91" t="s">
        <v>156</v>
      </c>
      <c r="D117" s="91" t="s">
        <v>318</v>
      </c>
      <c r="E117" s="154" t="s">
        <v>439</v>
      </c>
      <c r="F117" s="92" t="s">
        <v>148</v>
      </c>
      <c r="G117" s="91" t="s">
        <v>438</v>
      </c>
      <c r="H117" s="40" t="s">
        <v>6</v>
      </c>
      <c r="I117" s="40" t="s">
        <v>6</v>
      </c>
      <c r="J117" s="29">
        <v>0.0</v>
      </c>
      <c r="K117" s="40" t="s">
        <v>6</v>
      </c>
      <c r="L117" s="40" t="s">
        <v>6</v>
      </c>
      <c r="M117" s="40" t="s">
        <v>6</v>
      </c>
      <c r="N117" s="40" t="s">
        <v>6</v>
      </c>
      <c r="O117" s="40" t="s">
        <v>6</v>
      </c>
      <c r="P117" s="40" t="s">
        <v>6</v>
      </c>
      <c r="Q117" s="29">
        <v>0.0</v>
      </c>
      <c r="R117" s="40" t="s">
        <v>6</v>
      </c>
      <c r="S117" s="40" t="s">
        <v>6</v>
      </c>
      <c r="T117" s="40" t="s">
        <v>6</v>
      </c>
      <c r="U117" s="40" t="s">
        <v>6</v>
      </c>
      <c r="V117" s="40" t="s">
        <v>6</v>
      </c>
      <c r="W117" s="40" t="s">
        <v>6</v>
      </c>
      <c r="X117" s="29">
        <v>0.0</v>
      </c>
      <c r="Y117" s="40" t="s">
        <v>6</v>
      </c>
      <c r="Z117" s="40" t="s">
        <v>6</v>
      </c>
      <c r="AA117" s="40" t="s">
        <v>6</v>
      </c>
      <c r="AB117" s="40" t="s">
        <v>6</v>
      </c>
      <c r="AC117" s="40" t="s">
        <v>6</v>
      </c>
      <c r="AD117" s="40" t="s">
        <v>6</v>
      </c>
      <c r="AE117" s="40" t="s">
        <v>6</v>
      </c>
      <c r="AF117" s="29">
        <v>0.0</v>
      </c>
      <c r="AG117" s="40" t="s">
        <v>6</v>
      </c>
      <c r="AH117" s="40" t="s">
        <v>6</v>
      </c>
      <c r="AI117" s="40" t="s">
        <v>6</v>
      </c>
      <c r="AJ117" s="40" t="s">
        <v>6</v>
      </c>
      <c r="AK117" s="40" t="s">
        <v>6</v>
      </c>
      <c r="AL117" s="40" t="s">
        <v>6</v>
      </c>
      <c r="AM117" s="29">
        <v>0.0</v>
      </c>
      <c r="AN117" s="38" t="s">
        <v>10</v>
      </c>
      <c r="AO117" s="38" t="s">
        <v>10</v>
      </c>
      <c r="AP117" s="38" t="s">
        <v>10</v>
      </c>
      <c r="AQ117" s="38" t="s">
        <v>10</v>
      </c>
      <c r="AR117" s="38" t="s">
        <v>10</v>
      </c>
      <c r="AS117" s="8"/>
      <c r="AT117" s="8"/>
      <c r="AU117" s="8"/>
      <c r="AV117" s="37">
        <f t="shared" si="4"/>
        <v>32</v>
      </c>
      <c r="AW117" s="37">
        <f t="shared" si="5"/>
        <v>5</v>
      </c>
      <c r="AX117" s="37">
        <f t="shared" ref="AX117:BB117" si="118">COUNTIF(E117:AR117,AX$1)</f>
        <v>27</v>
      </c>
      <c r="AY117" s="37">
        <f t="shared" si="118"/>
        <v>0</v>
      </c>
      <c r="AZ117" s="37">
        <f t="shared" si="118"/>
        <v>0</v>
      </c>
      <c r="BA117" s="37">
        <f t="shared" si="118"/>
        <v>0</v>
      </c>
      <c r="BB117" s="37">
        <f t="shared" si="118"/>
        <v>5</v>
      </c>
    </row>
    <row r="118">
      <c r="A118" s="27">
        <v>104.0</v>
      </c>
      <c r="B118" s="135" t="s">
        <v>151</v>
      </c>
      <c r="C118" s="91" t="s">
        <v>154</v>
      </c>
      <c r="D118" s="91" t="s">
        <v>319</v>
      </c>
      <c r="E118" s="154" t="s">
        <v>440</v>
      </c>
      <c r="F118" s="92" t="s">
        <v>148</v>
      </c>
      <c r="G118" s="91" t="s">
        <v>438</v>
      </c>
      <c r="H118" s="34" t="s">
        <v>9</v>
      </c>
      <c r="I118" s="34" t="s">
        <v>9</v>
      </c>
      <c r="J118" s="34" t="s">
        <v>9</v>
      </c>
      <c r="K118" s="34" t="s">
        <v>9</v>
      </c>
      <c r="L118" s="29">
        <v>0.0</v>
      </c>
      <c r="M118" s="34" t="s">
        <v>9</v>
      </c>
      <c r="N118" s="34" t="s">
        <v>9</v>
      </c>
      <c r="O118" s="34" t="s">
        <v>9</v>
      </c>
      <c r="P118" s="34" t="s">
        <v>9</v>
      </c>
      <c r="Q118" s="34" t="s">
        <v>9</v>
      </c>
      <c r="R118" s="34" t="s">
        <v>9</v>
      </c>
      <c r="S118" s="29">
        <v>0.0</v>
      </c>
      <c r="T118" s="34" t="s">
        <v>9</v>
      </c>
      <c r="U118" s="34" t="s">
        <v>9</v>
      </c>
      <c r="V118" s="34" t="s">
        <v>9</v>
      </c>
      <c r="W118" s="34" t="s">
        <v>9</v>
      </c>
      <c r="X118" s="34" t="s">
        <v>9</v>
      </c>
      <c r="Y118" s="34" t="s">
        <v>9</v>
      </c>
      <c r="Z118" s="29">
        <v>0.0</v>
      </c>
      <c r="AA118" s="34" t="s">
        <v>9</v>
      </c>
      <c r="AB118" s="34" t="s">
        <v>9</v>
      </c>
      <c r="AC118" s="34" t="s">
        <v>9</v>
      </c>
      <c r="AD118" s="34" t="s">
        <v>9</v>
      </c>
      <c r="AE118" s="34" t="s">
        <v>9</v>
      </c>
      <c r="AF118" s="29">
        <v>0.0</v>
      </c>
      <c r="AG118" s="34" t="s">
        <v>9</v>
      </c>
      <c r="AH118" s="34" t="s">
        <v>9</v>
      </c>
      <c r="AI118" s="34" t="s">
        <v>9</v>
      </c>
      <c r="AJ118" s="34" t="s">
        <v>9</v>
      </c>
      <c r="AK118" s="34" t="s">
        <v>9</v>
      </c>
      <c r="AL118" s="34" t="s">
        <v>9</v>
      </c>
      <c r="AM118" s="29">
        <v>0.0</v>
      </c>
      <c r="AN118" s="40" t="s">
        <v>6</v>
      </c>
      <c r="AO118" s="40" t="s">
        <v>6</v>
      </c>
      <c r="AP118" s="40" t="s">
        <v>6</v>
      </c>
      <c r="AQ118" s="40" t="s">
        <v>6</v>
      </c>
      <c r="AR118" s="40" t="s">
        <v>6</v>
      </c>
      <c r="AS118" s="8"/>
      <c r="AT118" s="8"/>
      <c r="AU118" s="8"/>
      <c r="AV118" s="37">
        <f t="shared" si="4"/>
        <v>32</v>
      </c>
      <c r="AW118" s="37">
        <f t="shared" si="5"/>
        <v>5</v>
      </c>
      <c r="AX118" s="37">
        <f t="shared" ref="AX118:BB118" si="119">COUNTIF(E118:AR118,AX$1)</f>
        <v>5</v>
      </c>
      <c r="AY118" s="37">
        <f t="shared" si="119"/>
        <v>0</v>
      </c>
      <c r="AZ118" s="37">
        <f t="shared" si="119"/>
        <v>0</v>
      </c>
      <c r="BA118" s="37">
        <f t="shared" si="119"/>
        <v>27</v>
      </c>
      <c r="BB118" s="37">
        <f t="shared" si="119"/>
        <v>0</v>
      </c>
    </row>
    <row r="119">
      <c r="A119" s="27">
        <v>105.0</v>
      </c>
      <c r="B119" s="86" t="s">
        <v>153</v>
      </c>
      <c r="C119" s="91" t="s">
        <v>147</v>
      </c>
      <c r="D119" s="91" t="s">
        <v>320</v>
      </c>
      <c r="E119" s="154" t="s">
        <v>441</v>
      </c>
      <c r="F119" s="92" t="s">
        <v>148</v>
      </c>
      <c r="G119" s="91" t="s">
        <v>438</v>
      </c>
      <c r="H119" s="38" t="s">
        <v>10</v>
      </c>
      <c r="I119" s="38" t="s">
        <v>10</v>
      </c>
      <c r="J119" s="29">
        <v>0.0</v>
      </c>
      <c r="K119" s="34" t="s">
        <v>9</v>
      </c>
      <c r="L119" s="34" t="s">
        <v>9</v>
      </c>
      <c r="M119" s="34" t="s">
        <v>9</v>
      </c>
      <c r="N119" s="34" t="s">
        <v>9</v>
      </c>
      <c r="O119" s="34" t="s">
        <v>9</v>
      </c>
      <c r="P119" s="34" t="s">
        <v>9</v>
      </c>
      <c r="Q119" s="34" t="s">
        <v>9</v>
      </c>
      <c r="R119" s="29">
        <v>0.0</v>
      </c>
      <c r="S119" s="34" t="s">
        <v>9</v>
      </c>
      <c r="T119" s="34" t="s">
        <v>9</v>
      </c>
      <c r="U119" s="34" t="s">
        <v>9</v>
      </c>
      <c r="V119" s="34" t="s">
        <v>9</v>
      </c>
      <c r="W119" s="34" t="s">
        <v>9</v>
      </c>
      <c r="X119" s="34" t="s">
        <v>9</v>
      </c>
      <c r="Y119" s="34" t="s">
        <v>9</v>
      </c>
      <c r="Z119" s="29">
        <v>0.0</v>
      </c>
      <c r="AA119" s="34" t="s">
        <v>9</v>
      </c>
      <c r="AB119" s="34" t="s">
        <v>9</v>
      </c>
      <c r="AC119" s="34" t="s">
        <v>9</v>
      </c>
      <c r="AD119" s="34" t="s">
        <v>9</v>
      </c>
      <c r="AE119" s="34" t="s">
        <v>9</v>
      </c>
      <c r="AF119" s="34" t="s">
        <v>9</v>
      </c>
      <c r="AG119" s="29">
        <v>0.0</v>
      </c>
      <c r="AH119" s="34" t="s">
        <v>9</v>
      </c>
      <c r="AI119" s="34" t="s">
        <v>9</v>
      </c>
      <c r="AJ119" s="34" t="s">
        <v>9</v>
      </c>
      <c r="AK119" s="34" t="s">
        <v>9</v>
      </c>
      <c r="AL119" s="29">
        <v>0.0</v>
      </c>
      <c r="AM119" s="34" t="s">
        <v>9</v>
      </c>
      <c r="AN119" s="34" t="s">
        <v>9</v>
      </c>
      <c r="AO119" s="34" t="s">
        <v>9</v>
      </c>
      <c r="AP119" s="34" t="s">
        <v>9</v>
      </c>
      <c r="AQ119" s="34" t="s">
        <v>9</v>
      </c>
      <c r="AR119" s="34" t="s">
        <v>9</v>
      </c>
      <c r="AS119" s="8"/>
      <c r="AT119" s="8"/>
      <c r="AU119" s="8"/>
      <c r="AV119" s="37">
        <f t="shared" si="4"/>
        <v>31</v>
      </c>
      <c r="AW119" s="37">
        <f t="shared" si="5"/>
        <v>5</v>
      </c>
      <c r="AX119" s="37">
        <f t="shared" ref="AX119:BB119" si="120">COUNTIF(E119:AR119,AX$1)</f>
        <v>0</v>
      </c>
      <c r="AY119" s="37">
        <f t="shared" si="120"/>
        <v>0</v>
      </c>
      <c r="AZ119" s="37">
        <f t="shared" si="120"/>
        <v>0</v>
      </c>
      <c r="BA119" s="37">
        <f t="shared" si="120"/>
        <v>30</v>
      </c>
      <c r="BB119" s="37">
        <f t="shared" si="120"/>
        <v>1</v>
      </c>
    </row>
    <row r="120">
      <c r="A120" s="27">
        <v>106.0</v>
      </c>
      <c r="B120" s="155" t="s">
        <v>155</v>
      </c>
      <c r="C120" s="156" t="s">
        <v>152</v>
      </c>
      <c r="D120" s="156" t="s">
        <v>321</v>
      </c>
      <c r="E120" s="157" t="s">
        <v>442</v>
      </c>
      <c r="F120" s="158" t="s">
        <v>148</v>
      </c>
      <c r="G120" s="156" t="s">
        <v>438</v>
      </c>
      <c r="H120" s="34" t="s">
        <v>9</v>
      </c>
      <c r="I120" s="34" t="s">
        <v>9</v>
      </c>
      <c r="J120" s="29">
        <v>0.0</v>
      </c>
      <c r="K120" s="40" t="s">
        <v>6</v>
      </c>
      <c r="L120" s="40" t="s">
        <v>6</v>
      </c>
      <c r="M120" s="40" t="s">
        <v>6</v>
      </c>
      <c r="N120" s="40" t="s">
        <v>6</v>
      </c>
      <c r="O120" s="40" t="s">
        <v>6</v>
      </c>
      <c r="P120" s="40" t="s">
        <v>6</v>
      </c>
      <c r="Q120" s="40" t="s">
        <v>6</v>
      </c>
      <c r="R120" s="29">
        <v>0.0</v>
      </c>
      <c r="S120" s="40" t="s">
        <v>6</v>
      </c>
      <c r="T120" s="40" t="s">
        <v>6</v>
      </c>
      <c r="U120" s="40" t="s">
        <v>6</v>
      </c>
      <c r="V120" s="40" t="s">
        <v>6</v>
      </c>
      <c r="W120" s="40" t="s">
        <v>6</v>
      </c>
      <c r="X120" s="29">
        <v>0.0</v>
      </c>
      <c r="Y120" s="40" t="s">
        <v>6</v>
      </c>
      <c r="Z120" s="40" t="s">
        <v>6</v>
      </c>
      <c r="AA120" s="40" t="s">
        <v>6</v>
      </c>
      <c r="AB120" s="40" t="s">
        <v>6</v>
      </c>
      <c r="AC120" s="40" t="s">
        <v>6</v>
      </c>
      <c r="AD120" s="40" t="s">
        <v>6</v>
      </c>
      <c r="AE120" s="29">
        <v>0.0</v>
      </c>
      <c r="AF120" s="40" t="s">
        <v>6</v>
      </c>
      <c r="AG120" s="40" t="s">
        <v>6</v>
      </c>
      <c r="AH120" s="40" t="s">
        <v>6</v>
      </c>
      <c r="AI120" s="40" t="s">
        <v>6</v>
      </c>
      <c r="AJ120" s="40" t="s">
        <v>6</v>
      </c>
      <c r="AK120" s="40" t="s">
        <v>6</v>
      </c>
      <c r="AL120" s="29">
        <v>0.0</v>
      </c>
      <c r="AM120" s="40" t="s">
        <v>6</v>
      </c>
      <c r="AN120" s="40" t="s">
        <v>6</v>
      </c>
      <c r="AO120" s="40" t="s">
        <v>6</v>
      </c>
      <c r="AP120" s="40" t="s">
        <v>6</v>
      </c>
      <c r="AQ120" s="40" t="s">
        <v>6</v>
      </c>
      <c r="AR120" s="40" t="s">
        <v>6</v>
      </c>
      <c r="AS120" s="8"/>
      <c r="AT120" s="8"/>
      <c r="AU120" s="8"/>
      <c r="AV120" s="37">
        <f t="shared" si="4"/>
        <v>32</v>
      </c>
      <c r="AW120" s="37">
        <f t="shared" si="5"/>
        <v>5</v>
      </c>
      <c r="AX120" s="37">
        <f t="shared" ref="AX120:BB120" si="121">COUNTIF(E120:AR120,AX$1)</f>
        <v>30</v>
      </c>
      <c r="AY120" s="37">
        <f t="shared" si="121"/>
        <v>0</v>
      </c>
      <c r="AZ120" s="37">
        <f t="shared" si="121"/>
        <v>0</v>
      </c>
      <c r="BA120" s="37">
        <f t="shared" si="121"/>
        <v>2</v>
      </c>
      <c r="BB120" s="37">
        <f t="shared" si="121"/>
        <v>0</v>
      </c>
    </row>
    <row r="121">
      <c r="A121" s="78"/>
      <c r="B121" s="78"/>
      <c r="C121" s="80"/>
      <c r="D121" s="80"/>
      <c r="E121" s="80"/>
      <c r="F121" s="78"/>
      <c r="G121" s="80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37">
        <f t="shared" si="4"/>
        <v>0</v>
      </c>
      <c r="AW121" s="37">
        <f t="shared" si="5"/>
        <v>0</v>
      </c>
      <c r="AX121" s="37">
        <f t="shared" ref="AX121:BB121" si="122">COUNTIF(E121:AR121,AX$1)</f>
        <v>0</v>
      </c>
      <c r="AY121" s="37">
        <f t="shared" si="122"/>
        <v>0</v>
      </c>
      <c r="AZ121" s="37">
        <f t="shared" si="122"/>
        <v>0</v>
      </c>
      <c r="BA121" s="37">
        <f t="shared" si="122"/>
        <v>0</v>
      </c>
      <c r="BB121" s="37">
        <f t="shared" si="122"/>
        <v>0</v>
      </c>
    </row>
    <row r="122" hidden="1">
      <c r="A122" s="60"/>
      <c r="B122" s="159"/>
      <c r="C122" s="160" t="s">
        <v>443</v>
      </c>
      <c r="D122" s="160" t="s">
        <v>444</v>
      </c>
      <c r="E122" s="161" t="s">
        <v>445</v>
      </c>
      <c r="F122" s="162" t="s">
        <v>446</v>
      </c>
      <c r="G122" s="161"/>
      <c r="H122" s="34" t="s">
        <v>9</v>
      </c>
      <c r="I122" s="34" t="s">
        <v>9</v>
      </c>
      <c r="J122" s="34" t="s">
        <v>9</v>
      </c>
      <c r="K122" s="34" t="s">
        <v>9</v>
      </c>
      <c r="L122" s="29">
        <v>0.0</v>
      </c>
      <c r="M122" s="34" t="s">
        <v>9</v>
      </c>
      <c r="N122" s="34" t="s">
        <v>9</v>
      </c>
      <c r="O122" s="34" t="s">
        <v>9</v>
      </c>
      <c r="P122" s="34" t="s">
        <v>9</v>
      </c>
      <c r="Q122" s="34" t="s">
        <v>9</v>
      </c>
      <c r="R122" s="34" t="s">
        <v>9</v>
      </c>
      <c r="S122" s="29">
        <v>0.0</v>
      </c>
      <c r="T122" s="34" t="s">
        <v>9</v>
      </c>
      <c r="U122" s="34" t="s">
        <v>9</v>
      </c>
      <c r="V122" s="34" t="s">
        <v>9</v>
      </c>
      <c r="W122" s="34" t="s">
        <v>9</v>
      </c>
      <c r="X122" s="34" t="s">
        <v>9</v>
      </c>
      <c r="Y122" s="29">
        <v>0.0</v>
      </c>
      <c r="Z122" s="34" t="s">
        <v>9</v>
      </c>
      <c r="AA122" s="34" t="s">
        <v>9</v>
      </c>
      <c r="AB122" s="34" t="s">
        <v>9</v>
      </c>
      <c r="AC122" s="34" t="s">
        <v>9</v>
      </c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37">
        <f t="shared" si="4"/>
        <v>0</v>
      </c>
      <c r="AW122" s="37">
        <f t="shared" ref="AW122:AW127" si="124">COUNTIF($H122:$AC122,"0")</f>
        <v>3</v>
      </c>
      <c r="AX122" s="37">
        <f t="shared" ref="AX122:BB122" si="123">COUNTIF(#REF!,AX$1)</f>
        <v>0</v>
      </c>
      <c r="AY122" s="37">
        <f t="shared" si="123"/>
        <v>0</v>
      </c>
      <c r="AZ122" s="37">
        <f t="shared" si="123"/>
        <v>0</v>
      </c>
      <c r="BA122" s="37">
        <f t="shared" si="123"/>
        <v>0</v>
      </c>
      <c r="BB122" s="37">
        <f t="shared" si="123"/>
        <v>0</v>
      </c>
    </row>
    <row r="123" hidden="1">
      <c r="A123" s="27"/>
      <c r="B123" s="135"/>
      <c r="C123" s="163" t="s">
        <v>447</v>
      </c>
      <c r="D123" s="163" t="s">
        <v>448</v>
      </c>
      <c r="E123" s="164" t="s">
        <v>449</v>
      </c>
      <c r="F123" s="165" t="s">
        <v>450</v>
      </c>
      <c r="G123" s="164"/>
      <c r="H123" s="40" t="s">
        <v>6</v>
      </c>
      <c r="I123" s="40" t="s">
        <v>6</v>
      </c>
      <c r="J123" s="29">
        <v>0.0</v>
      </c>
      <c r="K123" s="40" t="s">
        <v>6</v>
      </c>
      <c r="L123" s="40" t="s">
        <v>6</v>
      </c>
      <c r="M123" s="40" t="s">
        <v>6</v>
      </c>
      <c r="N123" s="40" t="s">
        <v>6</v>
      </c>
      <c r="O123" s="40" t="s">
        <v>6</v>
      </c>
      <c r="P123" s="40" t="s">
        <v>6</v>
      </c>
      <c r="Q123" s="29">
        <v>0.0</v>
      </c>
      <c r="R123" s="40" t="s">
        <v>6</v>
      </c>
      <c r="S123" s="40" t="s">
        <v>6</v>
      </c>
      <c r="T123" s="40" t="s">
        <v>6</v>
      </c>
      <c r="U123" s="40" t="s">
        <v>6</v>
      </c>
      <c r="V123" s="40" t="s">
        <v>6</v>
      </c>
      <c r="W123" s="40" t="s">
        <v>6</v>
      </c>
      <c r="X123" s="29">
        <v>0.0</v>
      </c>
      <c r="Y123" s="40" t="s">
        <v>6</v>
      </c>
      <c r="Z123" s="40" t="s">
        <v>6</v>
      </c>
      <c r="AA123" s="40" t="s">
        <v>6</v>
      </c>
      <c r="AB123" s="40" t="s">
        <v>6</v>
      </c>
      <c r="AC123" s="40" t="s">
        <v>6</v>
      </c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37">
        <f t="shared" si="4"/>
        <v>0</v>
      </c>
      <c r="AW123" s="37">
        <f t="shared" si="124"/>
        <v>3</v>
      </c>
      <c r="AX123" s="37">
        <f t="shared" ref="AX123:BB123" si="125">COUNTIF(#REF!,AX$1)</f>
        <v>0</v>
      </c>
      <c r="AY123" s="37">
        <f t="shared" si="125"/>
        <v>0</v>
      </c>
      <c r="AZ123" s="37">
        <f t="shared" si="125"/>
        <v>0</v>
      </c>
      <c r="BA123" s="37">
        <f t="shared" si="125"/>
        <v>0</v>
      </c>
      <c r="BB123" s="37">
        <f t="shared" si="125"/>
        <v>0</v>
      </c>
    </row>
    <row r="124" hidden="1">
      <c r="A124" s="27"/>
      <c r="B124" s="135"/>
      <c r="C124" s="163" t="s">
        <v>451</v>
      </c>
      <c r="D124" s="163" t="s">
        <v>452</v>
      </c>
      <c r="E124" s="164" t="s">
        <v>453</v>
      </c>
      <c r="F124" s="165" t="s">
        <v>450</v>
      </c>
      <c r="G124" s="164"/>
      <c r="H124" s="40" t="s">
        <v>6</v>
      </c>
      <c r="I124" s="40" t="s">
        <v>6</v>
      </c>
      <c r="J124" s="40" t="s">
        <v>6</v>
      </c>
      <c r="K124" s="29">
        <v>0.0</v>
      </c>
      <c r="L124" s="84"/>
      <c r="M124" s="40" t="s">
        <v>6</v>
      </c>
      <c r="N124" s="40" t="s">
        <v>6</v>
      </c>
      <c r="O124" s="40" t="s">
        <v>6</v>
      </c>
      <c r="P124" s="40" t="s">
        <v>6</v>
      </c>
      <c r="Q124" s="40" t="s">
        <v>6</v>
      </c>
      <c r="R124" s="29">
        <v>0.0</v>
      </c>
      <c r="S124" s="38" t="s">
        <v>10</v>
      </c>
      <c r="T124" s="38" t="s">
        <v>10</v>
      </c>
      <c r="U124" s="38" t="s">
        <v>10</v>
      </c>
      <c r="V124" s="38" t="s">
        <v>10</v>
      </c>
      <c r="W124" s="38" t="s">
        <v>10</v>
      </c>
      <c r="X124" s="38" t="s">
        <v>10</v>
      </c>
      <c r="Y124" s="29">
        <v>0.0</v>
      </c>
      <c r="Z124" s="38" t="s">
        <v>10</v>
      </c>
      <c r="AA124" s="38" t="s">
        <v>10</v>
      </c>
      <c r="AB124" s="38" t="s">
        <v>10</v>
      </c>
      <c r="AC124" s="38" t="s">
        <v>10</v>
      </c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37">
        <f t="shared" si="4"/>
        <v>0</v>
      </c>
      <c r="AW124" s="37">
        <f t="shared" si="124"/>
        <v>3</v>
      </c>
      <c r="AX124" s="37">
        <f t="shared" ref="AX124:BB124" si="126">COUNTIF(#REF!,AX$1)</f>
        <v>0</v>
      </c>
      <c r="AY124" s="37">
        <f t="shared" si="126"/>
        <v>0</v>
      </c>
      <c r="AZ124" s="37">
        <f t="shared" si="126"/>
        <v>0</v>
      </c>
      <c r="BA124" s="37">
        <f t="shared" si="126"/>
        <v>0</v>
      </c>
      <c r="BB124" s="37">
        <f t="shared" si="126"/>
        <v>0</v>
      </c>
    </row>
    <row r="125" hidden="1">
      <c r="A125" s="27"/>
      <c r="B125" s="135"/>
      <c r="C125" s="163" t="s">
        <v>454</v>
      </c>
      <c r="D125" s="163" t="s">
        <v>455</v>
      </c>
      <c r="E125" s="164" t="s">
        <v>456</v>
      </c>
      <c r="F125" s="165" t="s">
        <v>450</v>
      </c>
      <c r="G125" s="164"/>
      <c r="H125" s="38" t="s">
        <v>10</v>
      </c>
      <c r="I125" s="38" t="s">
        <v>10</v>
      </c>
      <c r="J125" s="38" t="s">
        <v>10</v>
      </c>
      <c r="K125" s="29">
        <v>0.0</v>
      </c>
      <c r="L125" s="38" t="s">
        <v>10</v>
      </c>
      <c r="M125" s="38" t="s">
        <v>10</v>
      </c>
      <c r="N125" s="38" t="s">
        <v>10</v>
      </c>
      <c r="O125" s="38" t="s">
        <v>10</v>
      </c>
      <c r="P125" s="38" t="s">
        <v>10</v>
      </c>
      <c r="Q125" s="38" t="s">
        <v>10</v>
      </c>
      <c r="R125" s="29">
        <v>0.0</v>
      </c>
      <c r="S125" s="34" t="s">
        <v>9</v>
      </c>
      <c r="T125" s="34" t="s">
        <v>9</v>
      </c>
      <c r="U125" s="34" t="s">
        <v>9</v>
      </c>
      <c r="V125" s="34" t="s">
        <v>9</v>
      </c>
      <c r="W125" s="34" t="s">
        <v>9</v>
      </c>
      <c r="X125" s="34" t="s">
        <v>9</v>
      </c>
      <c r="Y125" s="34" t="s">
        <v>9</v>
      </c>
      <c r="Z125" s="29">
        <v>0.0</v>
      </c>
      <c r="AA125" s="34" t="s">
        <v>9</v>
      </c>
      <c r="AB125" s="34" t="s">
        <v>9</v>
      </c>
      <c r="AC125" s="34" t="s">
        <v>9</v>
      </c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37">
        <f t="shared" si="4"/>
        <v>0</v>
      </c>
      <c r="AW125" s="37">
        <f t="shared" si="124"/>
        <v>3</v>
      </c>
      <c r="AX125" s="37">
        <f t="shared" ref="AX125:BB125" si="127">COUNTIF(#REF!,AX$1)</f>
        <v>0</v>
      </c>
      <c r="AY125" s="37">
        <f t="shared" si="127"/>
        <v>0</v>
      </c>
      <c r="AZ125" s="37">
        <f t="shared" si="127"/>
        <v>0</v>
      </c>
      <c r="BA125" s="37">
        <f t="shared" si="127"/>
        <v>0</v>
      </c>
      <c r="BB125" s="37">
        <f t="shared" si="127"/>
        <v>0</v>
      </c>
    </row>
    <row r="126" hidden="1">
      <c r="A126" s="27"/>
      <c r="B126" s="135"/>
      <c r="C126" s="163" t="s">
        <v>457</v>
      </c>
      <c r="D126" s="163" t="s">
        <v>458</v>
      </c>
      <c r="E126" s="164" t="s">
        <v>459</v>
      </c>
      <c r="F126" s="165" t="s">
        <v>450</v>
      </c>
      <c r="G126" s="164"/>
      <c r="H126" s="34" t="s">
        <v>9</v>
      </c>
      <c r="I126" s="34" t="s">
        <v>9</v>
      </c>
      <c r="J126" s="29">
        <v>0.0</v>
      </c>
      <c r="K126" s="34" t="s">
        <v>9</v>
      </c>
      <c r="L126" s="34" t="s">
        <v>9</v>
      </c>
      <c r="M126" s="34" t="s">
        <v>9</v>
      </c>
      <c r="N126" s="34" t="s">
        <v>9</v>
      </c>
      <c r="O126" s="34" t="s">
        <v>9</v>
      </c>
      <c r="P126" s="34" t="s">
        <v>9</v>
      </c>
      <c r="Q126" s="84"/>
      <c r="R126" s="29">
        <v>0.0</v>
      </c>
      <c r="S126" s="40" t="s">
        <v>6</v>
      </c>
      <c r="T126" s="40" t="s">
        <v>6</v>
      </c>
      <c r="U126" s="40" t="s">
        <v>6</v>
      </c>
      <c r="V126" s="40" t="s">
        <v>6</v>
      </c>
      <c r="W126" s="40" t="s">
        <v>6</v>
      </c>
      <c r="X126" s="40" t="s">
        <v>6</v>
      </c>
      <c r="Y126" s="29">
        <v>0.0</v>
      </c>
      <c r="Z126" s="40" t="s">
        <v>6</v>
      </c>
      <c r="AA126" s="40" t="s">
        <v>6</v>
      </c>
      <c r="AB126" s="40" t="s">
        <v>6</v>
      </c>
      <c r="AC126" s="40" t="s">
        <v>6</v>
      </c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37">
        <f t="shared" si="4"/>
        <v>0</v>
      </c>
      <c r="AW126" s="37">
        <f t="shared" si="124"/>
        <v>3</v>
      </c>
      <c r="AX126" s="37">
        <f t="shared" ref="AX126:BB126" si="128">COUNTIF(#REF!,AX$1)</f>
        <v>0</v>
      </c>
      <c r="AY126" s="37">
        <f t="shared" si="128"/>
        <v>0</v>
      </c>
      <c r="AZ126" s="37">
        <f t="shared" si="128"/>
        <v>0</v>
      </c>
      <c r="BA126" s="37">
        <f t="shared" si="128"/>
        <v>0</v>
      </c>
      <c r="BB126" s="37">
        <f t="shared" si="128"/>
        <v>0</v>
      </c>
    </row>
    <row r="127" hidden="1">
      <c r="A127" s="45"/>
      <c r="B127" s="155"/>
      <c r="C127" s="166" t="s">
        <v>460</v>
      </c>
      <c r="D127" s="166" t="s">
        <v>461</v>
      </c>
      <c r="E127" s="167" t="s">
        <v>462</v>
      </c>
      <c r="F127" s="168" t="s">
        <v>450</v>
      </c>
      <c r="G127" s="167"/>
      <c r="H127" s="34" t="s">
        <v>9</v>
      </c>
      <c r="I127" s="34" t="s">
        <v>9</v>
      </c>
      <c r="J127" s="34" t="s">
        <v>9</v>
      </c>
      <c r="K127" s="29">
        <v>0.0</v>
      </c>
      <c r="L127" s="34" t="s">
        <v>9</v>
      </c>
      <c r="M127" s="34" t="s">
        <v>9</v>
      </c>
      <c r="N127" s="34" t="s">
        <v>9</v>
      </c>
      <c r="O127" s="34" t="s">
        <v>9</v>
      </c>
      <c r="P127" s="34" t="s">
        <v>9</v>
      </c>
      <c r="Q127" s="34" t="s">
        <v>9</v>
      </c>
      <c r="R127" s="29">
        <v>0.0</v>
      </c>
      <c r="S127" s="34" t="s">
        <v>9</v>
      </c>
      <c r="T127" s="34" t="s">
        <v>9</v>
      </c>
      <c r="U127" s="34" t="s">
        <v>9</v>
      </c>
      <c r="V127" s="34" t="s">
        <v>9</v>
      </c>
      <c r="W127" s="34" t="s">
        <v>9</v>
      </c>
      <c r="X127" s="29">
        <v>0.0</v>
      </c>
      <c r="Y127" s="34" t="s">
        <v>9</v>
      </c>
      <c r="Z127" s="34" t="s">
        <v>9</v>
      </c>
      <c r="AA127" s="34" t="s">
        <v>9</v>
      </c>
      <c r="AB127" s="34" t="s">
        <v>9</v>
      </c>
      <c r="AC127" s="34" t="s">
        <v>9</v>
      </c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37">
        <f t="shared" si="4"/>
        <v>0</v>
      </c>
      <c r="AW127" s="37">
        <f t="shared" si="124"/>
        <v>3</v>
      </c>
      <c r="AX127" s="37">
        <f t="shared" ref="AX127:BB127" si="129">COUNTIF(#REF!,AX$1)</f>
        <v>0</v>
      </c>
      <c r="AY127" s="37">
        <f t="shared" si="129"/>
        <v>0</v>
      </c>
      <c r="AZ127" s="37">
        <f t="shared" si="129"/>
        <v>0</v>
      </c>
      <c r="BA127" s="37">
        <f t="shared" si="129"/>
        <v>0</v>
      </c>
      <c r="BB127" s="37">
        <f t="shared" si="129"/>
        <v>0</v>
      </c>
    </row>
    <row r="128">
      <c r="A128" s="169"/>
      <c r="B128" s="170"/>
      <c r="C128" s="171"/>
      <c r="D128" s="171"/>
      <c r="E128" s="171"/>
      <c r="F128" s="172"/>
      <c r="G128" s="171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</row>
    <row r="129">
      <c r="A129" s="72"/>
      <c r="B129" s="72"/>
      <c r="C129" s="84"/>
      <c r="D129" s="84"/>
      <c r="E129" s="84"/>
      <c r="F129" s="72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</row>
    <row r="130">
      <c r="A130" s="72"/>
      <c r="B130" s="72"/>
      <c r="C130" s="84"/>
      <c r="D130" s="84"/>
      <c r="E130" s="84"/>
      <c r="F130" s="94" t="s">
        <v>6</v>
      </c>
      <c r="G130" s="94" t="s">
        <v>6</v>
      </c>
      <c r="H130" s="96">
        <f t="shared" ref="H130:AR130" si="130">COUNTIF(H$4:H$120,$F130)</f>
        <v>42</v>
      </c>
      <c r="I130" s="96">
        <f t="shared" si="130"/>
        <v>42</v>
      </c>
      <c r="J130" s="98">
        <f t="shared" si="130"/>
        <v>29</v>
      </c>
      <c r="K130" s="98">
        <f t="shared" si="130"/>
        <v>21</v>
      </c>
      <c r="L130" s="98">
        <f t="shared" si="130"/>
        <v>36</v>
      </c>
      <c r="M130" s="96">
        <f t="shared" si="130"/>
        <v>43</v>
      </c>
      <c r="N130" s="96">
        <f t="shared" si="130"/>
        <v>43</v>
      </c>
      <c r="O130" s="96">
        <f t="shared" si="130"/>
        <v>43</v>
      </c>
      <c r="P130" s="96">
        <f t="shared" si="130"/>
        <v>43</v>
      </c>
      <c r="Q130" s="98">
        <f t="shared" si="130"/>
        <v>24</v>
      </c>
      <c r="R130" s="98">
        <f t="shared" si="130"/>
        <v>17</v>
      </c>
      <c r="S130" s="98">
        <f t="shared" si="130"/>
        <v>38</v>
      </c>
      <c r="T130" s="96">
        <f t="shared" si="130"/>
        <v>44</v>
      </c>
      <c r="U130" s="96">
        <f t="shared" si="130"/>
        <v>44</v>
      </c>
      <c r="V130" s="96">
        <f t="shared" si="130"/>
        <v>44</v>
      </c>
      <c r="W130" s="96">
        <f t="shared" si="130"/>
        <v>44</v>
      </c>
      <c r="X130" s="98">
        <f t="shared" si="130"/>
        <v>26</v>
      </c>
      <c r="Y130" s="98">
        <f t="shared" si="130"/>
        <v>24</v>
      </c>
      <c r="Z130" s="98">
        <f t="shared" si="130"/>
        <v>38</v>
      </c>
      <c r="AA130" s="96">
        <f t="shared" si="130"/>
        <v>44</v>
      </c>
      <c r="AB130" s="96">
        <f t="shared" si="130"/>
        <v>44</v>
      </c>
      <c r="AC130" s="96">
        <f t="shared" si="130"/>
        <v>44</v>
      </c>
      <c r="AD130" s="96">
        <f t="shared" si="130"/>
        <v>44</v>
      </c>
      <c r="AE130" s="98">
        <f t="shared" si="130"/>
        <v>26</v>
      </c>
      <c r="AF130" s="98">
        <f t="shared" si="130"/>
        <v>24</v>
      </c>
      <c r="AG130" s="98">
        <f t="shared" si="130"/>
        <v>38</v>
      </c>
      <c r="AH130" s="96">
        <f t="shared" si="130"/>
        <v>44</v>
      </c>
      <c r="AI130" s="96">
        <f t="shared" si="130"/>
        <v>44</v>
      </c>
      <c r="AJ130" s="96">
        <f t="shared" si="130"/>
        <v>44</v>
      </c>
      <c r="AK130" s="96">
        <f t="shared" si="130"/>
        <v>44</v>
      </c>
      <c r="AL130" s="98">
        <f t="shared" si="130"/>
        <v>24</v>
      </c>
      <c r="AM130" s="98">
        <f t="shared" si="130"/>
        <v>24</v>
      </c>
      <c r="AN130" s="98">
        <f t="shared" si="130"/>
        <v>35</v>
      </c>
      <c r="AO130" s="96">
        <f t="shared" si="130"/>
        <v>44</v>
      </c>
      <c r="AP130" s="96">
        <f t="shared" si="130"/>
        <v>44</v>
      </c>
      <c r="AQ130" s="96">
        <f t="shared" si="130"/>
        <v>44</v>
      </c>
      <c r="AR130" s="96">
        <f t="shared" si="130"/>
        <v>44</v>
      </c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</row>
    <row r="131">
      <c r="A131" s="72"/>
      <c r="B131" s="72"/>
      <c r="C131" s="84"/>
      <c r="D131" s="84"/>
      <c r="E131" s="84"/>
      <c r="F131" s="101" t="s">
        <v>9</v>
      </c>
      <c r="G131" s="101" t="s">
        <v>9</v>
      </c>
      <c r="H131" s="96">
        <f t="shared" ref="H131:AR131" si="131">COUNTIF(H$4:H$120,$F131)</f>
        <v>47</v>
      </c>
      <c r="I131" s="96">
        <f t="shared" si="131"/>
        <v>47</v>
      </c>
      <c r="J131" s="98">
        <f t="shared" si="131"/>
        <v>42</v>
      </c>
      <c r="K131" s="98">
        <f t="shared" si="131"/>
        <v>27</v>
      </c>
      <c r="L131" s="98">
        <f t="shared" si="131"/>
        <v>25</v>
      </c>
      <c r="M131" s="96">
        <f t="shared" si="131"/>
        <v>47</v>
      </c>
      <c r="N131" s="96">
        <f t="shared" si="131"/>
        <v>47</v>
      </c>
      <c r="O131" s="96">
        <f t="shared" si="131"/>
        <v>47</v>
      </c>
      <c r="P131" s="96">
        <f t="shared" si="131"/>
        <v>47</v>
      </c>
      <c r="Q131" s="98">
        <f t="shared" si="131"/>
        <v>44</v>
      </c>
      <c r="R131" s="98">
        <f t="shared" si="131"/>
        <v>28</v>
      </c>
      <c r="S131" s="98">
        <f t="shared" si="131"/>
        <v>27</v>
      </c>
      <c r="T131" s="96">
        <f t="shared" si="131"/>
        <v>42</v>
      </c>
      <c r="U131" s="96">
        <f t="shared" si="131"/>
        <v>42</v>
      </c>
      <c r="V131" s="96">
        <f t="shared" si="131"/>
        <v>42</v>
      </c>
      <c r="W131" s="96">
        <f t="shared" si="131"/>
        <v>42</v>
      </c>
      <c r="X131" s="98">
        <f t="shared" si="131"/>
        <v>35</v>
      </c>
      <c r="Y131" s="98">
        <f t="shared" si="131"/>
        <v>25</v>
      </c>
      <c r="Z131" s="98">
        <f t="shared" si="131"/>
        <v>26</v>
      </c>
      <c r="AA131" s="96">
        <f t="shared" si="131"/>
        <v>44</v>
      </c>
      <c r="AB131" s="96">
        <f t="shared" si="131"/>
        <v>44</v>
      </c>
      <c r="AC131" s="96">
        <f t="shared" si="131"/>
        <v>44</v>
      </c>
      <c r="AD131" s="96">
        <f t="shared" si="131"/>
        <v>44</v>
      </c>
      <c r="AE131" s="98">
        <f t="shared" si="131"/>
        <v>38</v>
      </c>
      <c r="AF131" s="98">
        <f t="shared" si="131"/>
        <v>24</v>
      </c>
      <c r="AG131" s="98">
        <f t="shared" si="131"/>
        <v>26</v>
      </c>
      <c r="AH131" s="96">
        <f t="shared" si="131"/>
        <v>42</v>
      </c>
      <c r="AI131" s="96">
        <f t="shared" si="131"/>
        <v>42</v>
      </c>
      <c r="AJ131" s="96">
        <f t="shared" si="131"/>
        <v>42</v>
      </c>
      <c r="AK131" s="96">
        <f t="shared" si="131"/>
        <v>42</v>
      </c>
      <c r="AL131" s="98">
        <f t="shared" si="131"/>
        <v>32</v>
      </c>
      <c r="AM131" s="98">
        <f t="shared" si="131"/>
        <v>25</v>
      </c>
      <c r="AN131" s="98">
        <f t="shared" si="131"/>
        <v>29</v>
      </c>
      <c r="AO131" s="96">
        <f t="shared" si="131"/>
        <v>41</v>
      </c>
      <c r="AP131" s="96">
        <f t="shared" si="131"/>
        <v>41</v>
      </c>
      <c r="AQ131" s="96">
        <f t="shared" si="131"/>
        <v>41</v>
      </c>
      <c r="AR131" s="96">
        <f t="shared" si="131"/>
        <v>41</v>
      </c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</row>
    <row r="132">
      <c r="A132" s="72"/>
      <c r="B132" s="72"/>
      <c r="C132" s="84"/>
      <c r="D132" s="84"/>
      <c r="E132" s="84"/>
      <c r="F132" s="102" t="s">
        <v>10</v>
      </c>
      <c r="G132" s="102" t="s">
        <v>10</v>
      </c>
      <c r="H132" s="142">
        <f t="shared" ref="H132:AR132" si="132">COUNTIF(H$4:H$120,$F132)</f>
        <v>22</v>
      </c>
      <c r="I132" s="142">
        <f t="shared" si="132"/>
        <v>22</v>
      </c>
      <c r="J132" s="104">
        <f t="shared" si="132"/>
        <v>12</v>
      </c>
      <c r="K132" s="104">
        <f t="shared" si="132"/>
        <v>9</v>
      </c>
      <c r="L132" s="104">
        <f t="shared" si="132"/>
        <v>21</v>
      </c>
      <c r="M132" s="142">
        <f t="shared" si="132"/>
        <v>21</v>
      </c>
      <c r="N132" s="142">
        <f t="shared" si="132"/>
        <v>21</v>
      </c>
      <c r="O132" s="142">
        <f t="shared" si="132"/>
        <v>21</v>
      </c>
      <c r="P132" s="142">
        <f t="shared" si="132"/>
        <v>21</v>
      </c>
      <c r="Q132" s="104">
        <f t="shared" si="132"/>
        <v>10</v>
      </c>
      <c r="R132" s="104">
        <f t="shared" si="132"/>
        <v>10</v>
      </c>
      <c r="S132" s="104">
        <f t="shared" si="132"/>
        <v>23</v>
      </c>
      <c r="T132" s="142">
        <f t="shared" si="132"/>
        <v>23</v>
      </c>
      <c r="U132" s="142">
        <f t="shared" si="132"/>
        <v>23</v>
      </c>
      <c r="V132" s="142">
        <f t="shared" si="132"/>
        <v>23</v>
      </c>
      <c r="W132" s="142">
        <f t="shared" si="132"/>
        <v>23</v>
      </c>
      <c r="X132" s="104">
        <f t="shared" si="132"/>
        <v>12</v>
      </c>
      <c r="Y132" s="104">
        <f t="shared" si="132"/>
        <v>11</v>
      </c>
      <c r="Z132" s="104">
        <f t="shared" si="132"/>
        <v>21</v>
      </c>
      <c r="AA132" s="142">
        <f t="shared" si="132"/>
        <v>21</v>
      </c>
      <c r="AB132" s="142">
        <f t="shared" si="132"/>
        <v>21</v>
      </c>
      <c r="AC132" s="142">
        <f t="shared" si="132"/>
        <v>21</v>
      </c>
      <c r="AD132" s="142">
        <f t="shared" si="132"/>
        <v>21</v>
      </c>
      <c r="AE132" s="104">
        <f t="shared" si="132"/>
        <v>10</v>
      </c>
      <c r="AF132" s="104">
        <f t="shared" si="132"/>
        <v>11</v>
      </c>
      <c r="AG132" s="104">
        <f t="shared" si="132"/>
        <v>21</v>
      </c>
      <c r="AH132" s="142">
        <f t="shared" si="132"/>
        <v>22</v>
      </c>
      <c r="AI132" s="142">
        <f t="shared" si="132"/>
        <v>22</v>
      </c>
      <c r="AJ132" s="142">
        <f t="shared" si="132"/>
        <v>22</v>
      </c>
      <c r="AK132" s="142">
        <f t="shared" si="132"/>
        <v>22</v>
      </c>
      <c r="AL132" s="104">
        <f t="shared" si="132"/>
        <v>12</v>
      </c>
      <c r="AM132" s="104">
        <f t="shared" si="132"/>
        <v>11</v>
      </c>
      <c r="AN132" s="104">
        <f t="shared" si="132"/>
        <v>22</v>
      </c>
      <c r="AO132" s="142">
        <f t="shared" si="132"/>
        <v>22</v>
      </c>
      <c r="AP132" s="142">
        <f t="shared" si="132"/>
        <v>22</v>
      </c>
      <c r="AQ132" s="142">
        <f t="shared" si="132"/>
        <v>22</v>
      </c>
      <c r="AR132" s="142">
        <f t="shared" si="132"/>
        <v>22</v>
      </c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</row>
    <row r="133">
      <c r="A133" s="72"/>
      <c r="B133" s="72"/>
      <c r="C133" s="84"/>
      <c r="D133" s="84"/>
      <c r="E133" s="84"/>
      <c r="F133" s="23"/>
      <c r="G133" s="23"/>
      <c r="H133" s="84"/>
      <c r="I133" s="84"/>
      <c r="J133" s="108"/>
      <c r="K133" s="108"/>
      <c r="L133" s="108"/>
      <c r="M133" s="84"/>
      <c r="N133" s="84"/>
      <c r="O133" s="84"/>
      <c r="P133" s="84"/>
      <c r="Q133" s="108"/>
      <c r="R133" s="108"/>
      <c r="S133" s="108"/>
      <c r="T133" s="84"/>
      <c r="U133" s="84"/>
      <c r="V133" s="84"/>
      <c r="W133" s="84"/>
      <c r="X133" s="108"/>
      <c r="Y133" s="108"/>
      <c r="Z133" s="108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</row>
    <row r="134">
      <c r="A134" s="72"/>
      <c r="B134" s="72"/>
      <c r="C134" s="106"/>
      <c r="D134" s="106"/>
      <c r="E134" s="106"/>
      <c r="F134" s="107"/>
      <c r="G134" s="107"/>
      <c r="H134" s="84"/>
      <c r="I134" s="84"/>
      <c r="J134" s="108"/>
      <c r="K134" s="108"/>
      <c r="L134" s="108"/>
      <c r="M134" s="84"/>
      <c r="N134" s="84"/>
      <c r="O134" s="84"/>
      <c r="P134" s="84"/>
      <c r="Q134" s="108"/>
      <c r="R134" s="108"/>
      <c r="S134" s="108"/>
      <c r="T134" s="84"/>
      <c r="U134" s="84"/>
      <c r="V134" s="84"/>
      <c r="W134" s="84"/>
      <c r="X134" s="108"/>
      <c r="Y134" s="108"/>
      <c r="Z134" s="108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</row>
    <row r="135">
      <c r="A135" s="72"/>
      <c r="B135" s="72"/>
      <c r="C135" s="106"/>
      <c r="D135" s="106"/>
      <c r="E135" s="106"/>
      <c r="F135" s="107"/>
      <c r="G135" s="107"/>
      <c r="H135" s="84"/>
      <c r="I135" s="84"/>
      <c r="J135" s="108"/>
      <c r="K135" s="108"/>
      <c r="L135" s="108"/>
      <c r="M135" s="84"/>
      <c r="N135" s="84"/>
      <c r="O135" s="84"/>
      <c r="P135" s="84"/>
      <c r="Q135" s="108"/>
      <c r="R135" s="108"/>
      <c r="S135" s="108"/>
      <c r="T135" s="84"/>
      <c r="U135" s="84"/>
      <c r="V135" s="84"/>
      <c r="W135" s="84"/>
      <c r="X135" s="108"/>
      <c r="Y135" s="108"/>
      <c r="Z135" s="108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</row>
    <row r="136" collapsed="1">
      <c r="A136" s="72"/>
      <c r="B136" s="72"/>
      <c r="C136" s="84"/>
      <c r="D136" s="84"/>
      <c r="E136" s="84"/>
      <c r="F136" s="72"/>
      <c r="G136" s="72"/>
      <c r="H136" s="84"/>
      <c r="I136" s="84"/>
      <c r="J136" s="108"/>
      <c r="K136" s="108"/>
      <c r="L136" s="108"/>
      <c r="M136" s="84"/>
      <c r="N136" s="84"/>
      <c r="O136" s="84"/>
      <c r="P136" s="84"/>
      <c r="Q136" s="108"/>
      <c r="R136" s="108"/>
      <c r="S136" s="108"/>
      <c r="T136" s="84"/>
      <c r="U136" s="84"/>
      <c r="V136" s="84"/>
      <c r="W136" s="84"/>
      <c r="X136" s="108"/>
      <c r="Y136" s="108"/>
      <c r="Z136" s="108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</row>
    <row r="137" hidden="1" outlineLevel="1">
      <c r="A137" s="72"/>
      <c r="B137" s="72"/>
      <c r="C137" s="93" t="s">
        <v>160</v>
      </c>
      <c r="D137" s="93"/>
      <c r="E137" s="93"/>
      <c r="F137" s="94" t="s">
        <v>6</v>
      </c>
      <c r="G137" s="94" t="s">
        <v>6</v>
      </c>
      <c r="H137" s="146">
        <f t="shared" ref="H137:AC137" si="133">COUNTIF(H$4:H$46,$F137)</f>
        <v>17</v>
      </c>
      <c r="I137" s="146">
        <f t="shared" si="133"/>
        <v>17</v>
      </c>
      <c r="J137" s="98">
        <f t="shared" si="133"/>
        <v>13</v>
      </c>
      <c r="K137" s="98">
        <f t="shared" si="133"/>
        <v>9</v>
      </c>
      <c r="L137" s="98">
        <f t="shared" si="133"/>
        <v>12</v>
      </c>
      <c r="M137" s="146">
        <f t="shared" si="133"/>
        <v>17</v>
      </c>
      <c r="N137" s="146">
        <f t="shared" si="133"/>
        <v>17</v>
      </c>
      <c r="O137" s="146">
        <f t="shared" si="133"/>
        <v>17</v>
      </c>
      <c r="P137" s="146">
        <f t="shared" si="133"/>
        <v>17</v>
      </c>
      <c r="Q137" s="98">
        <f t="shared" si="133"/>
        <v>8</v>
      </c>
      <c r="R137" s="98">
        <f t="shared" si="133"/>
        <v>7</v>
      </c>
      <c r="S137" s="98">
        <f t="shared" si="133"/>
        <v>17</v>
      </c>
      <c r="T137" s="146">
        <f t="shared" si="133"/>
        <v>17</v>
      </c>
      <c r="U137" s="146">
        <f t="shared" si="133"/>
        <v>17</v>
      </c>
      <c r="V137" s="146">
        <f t="shared" si="133"/>
        <v>17</v>
      </c>
      <c r="W137" s="146">
        <f t="shared" si="133"/>
        <v>17</v>
      </c>
      <c r="X137" s="98">
        <f t="shared" si="133"/>
        <v>11</v>
      </c>
      <c r="Y137" s="98">
        <f t="shared" si="133"/>
        <v>12</v>
      </c>
      <c r="Z137" s="98">
        <f t="shared" si="133"/>
        <v>11</v>
      </c>
      <c r="AA137" s="146">
        <f t="shared" si="133"/>
        <v>17</v>
      </c>
      <c r="AB137" s="146">
        <f t="shared" si="133"/>
        <v>17</v>
      </c>
      <c r="AC137" s="146">
        <f t="shared" si="133"/>
        <v>17</v>
      </c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</row>
    <row r="138" hidden="1" outlineLevel="1">
      <c r="A138" s="72"/>
      <c r="B138" s="72"/>
      <c r="C138" s="84"/>
      <c r="D138" s="84"/>
      <c r="E138" s="84"/>
      <c r="F138" s="101" t="s">
        <v>9</v>
      </c>
      <c r="G138" s="101" t="s">
        <v>9</v>
      </c>
      <c r="H138" s="146">
        <f t="shared" ref="H138:AC138" si="134">COUNTIF(H$4:H$46,$F138)</f>
        <v>18</v>
      </c>
      <c r="I138" s="146">
        <f t="shared" si="134"/>
        <v>18</v>
      </c>
      <c r="J138" s="98">
        <f t="shared" si="134"/>
        <v>18</v>
      </c>
      <c r="K138" s="98">
        <f t="shared" si="134"/>
        <v>10</v>
      </c>
      <c r="L138" s="98">
        <f t="shared" si="134"/>
        <v>8</v>
      </c>
      <c r="M138" s="146">
        <f t="shared" si="134"/>
        <v>18</v>
      </c>
      <c r="N138" s="146">
        <f t="shared" si="134"/>
        <v>18</v>
      </c>
      <c r="O138" s="146">
        <f t="shared" si="134"/>
        <v>18</v>
      </c>
      <c r="P138" s="146">
        <f t="shared" si="134"/>
        <v>18</v>
      </c>
      <c r="Q138" s="98">
        <f t="shared" si="134"/>
        <v>18</v>
      </c>
      <c r="R138" s="98">
        <f t="shared" si="134"/>
        <v>10</v>
      </c>
      <c r="S138" s="98">
        <f t="shared" si="134"/>
        <v>8</v>
      </c>
      <c r="T138" s="146">
        <f t="shared" si="134"/>
        <v>15</v>
      </c>
      <c r="U138" s="146">
        <f t="shared" si="134"/>
        <v>15</v>
      </c>
      <c r="V138" s="146">
        <f t="shared" si="134"/>
        <v>15</v>
      </c>
      <c r="W138" s="146">
        <f t="shared" si="134"/>
        <v>15</v>
      </c>
      <c r="X138" s="98">
        <f t="shared" si="134"/>
        <v>9</v>
      </c>
      <c r="Y138" s="98">
        <f t="shared" si="134"/>
        <v>10</v>
      </c>
      <c r="Z138" s="98">
        <f t="shared" si="134"/>
        <v>13</v>
      </c>
      <c r="AA138" s="146">
        <f t="shared" si="134"/>
        <v>17</v>
      </c>
      <c r="AB138" s="146">
        <f t="shared" si="134"/>
        <v>17</v>
      </c>
      <c r="AC138" s="146">
        <f t="shared" si="134"/>
        <v>17</v>
      </c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</row>
    <row r="139" hidden="1" outlineLevel="1">
      <c r="A139" s="72"/>
      <c r="B139" s="72"/>
      <c r="C139" s="84"/>
      <c r="D139" s="84"/>
      <c r="E139" s="84"/>
      <c r="F139" s="102" t="s">
        <v>10</v>
      </c>
      <c r="G139" s="102" t="s">
        <v>10</v>
      </c>
      <c r="H139" s="96">
        <f t="shared" ref="H139:AC139" si="135">COUNTIF(H$4:H$46,$F139)</f>
        <v>8</v>
      </c>
      <c r="I139" s="96">
        <f t="shared" si="135"/>
        <v>8</v>
      </c>
      <c r="J139" s="98">
        <f t="shared" si="135"/>
        <v>5</v>
      </c>
      <c r="K139" s="98">
        <f t="shared" si="135"/>
        <v>3</v>
      </c>
      <c r="L139" s="98">
        <f t="shared" si="135"/>
        <v>8</v>
      </c>
      <c r="M139" s="96">
        <f t="shared" si="135"/>
        <v>8</v>
      </c>
      <c r="N139" s="96">
        <f t="shared" si="135"/>
        <v>8</v>
      </c>
      <c r="O139" s="96">
        <f t="shared" si="135"/>
        <v>8</v>
      </c>
      <c r="P139" s="96">
        <f t="shared" si="135"/>
        <v>8</v>
      </c>
      <c r="Q139" s="98">
        <f t="shared" si="135"/>
        <v>2</v>
      </c>
      <c r="R139" s="98">
        <f t="shared" si="135"/>
        <v>5</v>
      </c>
      <c r="S139" s="98">
        <f t="shared" si="135"/>
        <v>11</v>
      </c>
      <c r="T139" s="96">
        <f t="shared" si="135"/>
        <v>11</v>
      </c>
      <c r="U139" s="96">
        <f t="shared" si="135"/>
        <v>11</v>
      </c>
      <c r="V139" s="96">
        <f t="shared" si="135"/>
        <v>11</v>
      </c>
      <c r="W139" s="96">
        <f t="shared" si="135"/>
        <v>11</v>
      </c>
      <c r="X139" s="98">
        <f t="shared" si="135"/>
        <v>6</v>
      </c>
      <c r="Y139" s="98">
        <f t="shared" si="135"/>
        <v>5</v>
      </c>
      <c r="Z139" s="98">
        <f t="shared" si="135"/>
        <v>9</v>
      </c>
      <c r="AA139" s="96">
        <f t="shared" si="135"/>
        <v>9</v>
      </c>
      <c r="AB139" s="96">
        <f t="shared" si="135"/>
        <v>9</v>
      </c>
      <c r="AC139" s="96">
        <f t="shared" si="135"/>
        <v>9</v>
      </c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</row>
    <row r="140" hidden="1" outlineLevel="1">
      <c r="A140" s="72"/>
      <c r="B140" s="72"/>
      <c r="C140" s="84"/>
      <c r="D140" s="84"/>
      <c r="E140" s="84"/>
      <c r="F140" s="72"/>
      <c r="G140" s="72"/>
      <c r="H140" s="84"/>
      <c r="I140" s="84"/>
      <c r="J140" s="108"/>
      <c r="K140" s="108"/>
      <c r="L140" s="108"/>
      <c r="M140" s="84"/>
      <c r="N140" s="84"/>
      <c r="O140" s="84"/>
      <c r="P140" s="84"/>
      <c r="Q140" s="108"/>
      <c r="R140" s="108"/>
      <c r="S140" s="108"/>
      <c r="T140" s="84"/>
      <c r="U140" s="84"/>
      <c r="V140" s="84"/>
      <c r="W140" s="84"/>
      <c r="X140" s="108"/>
      <c r="Y140" s="108"/>
      <c r="Z140" s="108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</row>
    <row r="141" hidden="1" outlineLevel="1">
      <c r="A141" s="72"/>
      <c r="B141" s="72"/>
      <c r="C141" s="93" t="s">
        <v>76</v>
      </c>
      <c r="D141" s="93"/>
      <c r="E141" s="93"/>
      <c r="F141" s="94" t="s">
        <v>6</v>
      </c>
      <c r="G141" s="94" t="s">
        <v>6</v>
      </c>
      <c r="H141" s="146">
        <f t="shared" ref="H141:AC141" si="136">COUNTIF(H$52:H$109,$F141)</f>
        <v>21</v>
      </c>
      <c r="I141" s="146">
        <f t="shared" si="136"/>
        <v>21</v>
      </c>
      <c r="J141" s="98">
        <f t="shared" si="136"/>
        <v>14</v>
      </c>
      <c r="K141" s="98">
        <f t="shared" si="136"/>
        <v>9</v>
      </c>
      <c r="L141" s="98">
        <f t="shared" si="136"/>
        <v>19</v>
      </c>
      <c r="M141" s="146">
        <f t="shared" si="136"/>
        <v>21</v>
      </c>
      <c r="N141" s="146">
        <f t="shared" si="136"/>
        <v>21</v>
      </c>
      <c r="O141" s="146">
        <f t="shared" si="136"/>
        <v>21</v>
      </c>
      <c r="P141" s="146">
        <f t="shared" si="136"/>
        <v>21</v>
      </c>
      <c r="Q141" s="98">
        <f t="shared" si="136"/>
        <v>12</v>
      </c>
      <c r="R141" s="98">
        <f t="shared" si="136"/>
        <v>9</v>
      </c>
      <c r="S141" s="98">
        <f t="shared" si="136"/>
        <v>16</v>
      </c>
      <c r="T141" s="146">
        <f t="shared" si="136"/>
        <v>22</v>
      </c>
      <c r="U141" s="146">
        <f t="shared" si="136"/>
        <v>22</v>
      </c>
      <c r="V141" s="146">
        <f t="shared" si="136"/>
        <v>22</v>
      </c>
      <c r="W141" s="146">
        <f t="shared" si="136"/>
        <v>22</v>
      </c>
      <c r="X141" s="98">
        <f t="shared" si="136"/>
        <v>12</v>
      </c>
      <c r="Y141" s="98">
        <f t="shared" si="136"/>
        <v>10</v>
      </c>
      <c r="Z141" s="98">
        <f t="shared" si="136"/>
        <v>22</v>
      </c>
      <c r="AA141" s="146">
        <f t="shared" si="136"/>
        <v>22</v>
      </c>
      <c r="AB141" s="146">
        <f t="shared" si="136"/>
        <v>22</v>
      </c>
      <c r="AC141" s="146">
        <f t="shared" si="136"/>
        <v>22</v>
      </c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</row>
    <row r="142" hidden="1" outlineLevel="1">
      <c r="A142" s="72"/>
      <c r="B142" s="72"/>
      <c r="C142" s="84"/>
      <c r="D142" s="84"/>
      <c r="E142" s="84"/>
      <c r="F142" s="101" t="s">
        <v>9</v>
      </c>
      <c r="G142" s="101" t="s">
        <v>9</v>
      </c>
      <c r="H142" s="146">
        <f t="shared" ref="H142:AC142" si="137">COUNTIF(H$52:H$109,$F142)</f>
        <v>23</v>
      </c>
      <c r="I142" s="146">
        <f t="shared" si="137"/>
        <v>23</v>
      </c>
      <c r="J142" s="98">
        <f t="shared" si="137"/>
        <v>20</v>
      </c>
      <c r="K142" s="98">
        <f t="shared" si="137"/>
        <v>13</v>
      </c>
      <c r="L142" s="98">
        <f t="shared" si="137"/>
        <v>13</v>
      </c>
      <c r="M142" s="146">
        <f t="shared" si="137"/>
        <v>23</v>
      </c>
      <c r="N142" s="146">
        <f t="shared" si="137"/>
        <v>23</v>
      </c>
      <c r="O142" s="146">
        <f t="shared" si="137"/>
        <v>23</v>
      </c>
      <c r="P142" s="146">
        <f t="shared" si="137"/>
        <v>23</v>
      </c>
      <c r="Q142" s="98">
        <f t="shared" si="137"/>
        <v>22</v>
      </c>
      <c r="R142" s="98">
        <f t="shared" si="137"/>
        <v>14</v>
      </c>
      <c r="S142" s="98">
        <f t="shared" si="137"/>
        <v>15</v>
      </c>
      <c r="T142" s="146">
        <f t="shared" si="137"/>
        <v>22</v>
      </c>
      <c r="U142" s="146">
        <f t="shared" si="137"/>
        <v>22</v>
      </c>
      <c r="V142" s="146">
        <f t="shared" si="137"/>
        <v>22</v>
      </c>
      <c r="W142" s="146">
        <f t="shared" si="137"/>
        <v>22</v>
      </c>
      <c r="X142" s="98">
        <f t="shared" si="137"/>
        <v>21</v>
      </c>
      <c r="Y142" s="98">
        <f t="shared" si="137"/>
        <v>12</v>
      </c>
      <c r="Z142" s="98">
        <f t="shared" si="137"/>
        <v>11</v>
      </c>
      <c r="AA142" s="146">
        <f t="shared" si="137"/>
        <v>22</v>
      </c>
      <c r="AB142" s="146">
        <f t="shared" si="137"/>
        <v>22</v>
      </c>
      <c r="AC142" s="146">
        <f t="shared" si="137"/>
        <v>22</v>
      </c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</row>
    <row r="143" hidden="1" outlineLevel="1">
      <c r="A143" s="72"/>
      <c r="B143" s="72"/>
      <c r="C143" s="84"/>
      <c r="D143" s="84"/>
      <c r="E143" s="84"/>
      <c r="F143" s="102" t="s">
        <v>10</v>
      </c>
      <c r="G143" s="102" t="s">
        <v>10</v>
      </c>
      <c r="H143" s="96">
        <f t="shared" ref="H143:AC143" si="138">COUNTIF(H$52:H$109,$F143)</f>
        <v>10</v>
      </c>
      <c r="I143" s="96">
        <f t="shared" si="138"/>
        <v>10</v>
      </c>
      <c r="J143" s="98">
        <f t="shared" si="138"/>
        <v>6</v>
      </c>
      <c r="K143" s="98">
        <f t="shared" si="138"/>
        <v>4</v>
      </c>
      <c r="L143" s="98">
        <f t="shared" si="138"/>
        <v>10</v>
      </c>
      <c r="M143" s="96">
        <f t="shared" si="138"/>
        <v>10</v>
      </c>
      <c r="N143" s="96">
        <f t="shared" si="138"/>
        <v>10</v>
      </c>
      <c r="O143" s="96">
        <f t="shared" si="138"/>
        <v>10</v>
      </c>
      <c r="P143" s="96">
        <f t="shared" si="138"/>
        <v>10</v>
      </c>
      <c r="Q143" s="98">
        <f t="shared" si="138"/>
        <v>6</v>
      </c>
      <c r="R143" s="98">
        <f t="shared" si="138"/>
        <v>4</v>
      </c>
      <c r="S143" s="98">
        <f t="shared" si="138"/>
        <v>9</v>
      </c>
      <c r="T143" s="96">
        <f t="shared" si="138"/>
        <v>9</v>
      </c>
      <c r="U143" s="96">
        <f t="shared" si="138"/>
        <v>9</v>
      </c>
      <c r="V143" s="96">
        <f t="shared" si="138"/>
        <v>9</v>
      </c>
      <c r="W143" s="96">
        <f t="shared" si="138"/>
        <v>9</v>
      </c>
      <c r="X143" s="98">
        <f t="shared" si="138"/>
        <v>5</v>
      </c>
      <c r="Y143" s="98">
        <f t="shared" si="138"/>
        <v>4</v>
      </c>
      <c r="Z143" s="98">
        <f t="shared" si="138"/>
        <v>9</v>
      </c>
      <c r="AA143" s="96">
        <f t="shared" si="138"/>
        <v>9</v>
      </c>
      <c r="AB143" s="96">
        <f t="shared" si="138"/>
        <v>9</v>
      </c>
      <c r="AC143" s="96">
        <f t="shared" si="138"/>
        <v>9</v>
      </c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</row>
    <row r="144">
      <c r="A144" s="72"/>
      <c r="B144" s="72"/>
      <c r="C144" s="84"/>
      <c r="D144" s="84"/>
      <c r="E144" s="84"/>
      <c r="F144" s="72"/>
      <c r="G144" s="72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</row>
    <row r="145">
      <c r="A145" s="72"/>
      <c r="B145" s="77"/>
      <c r="C145" s="111" t="s">
        <v>161</v>
      </c>
      <c r="D145" s="111"/>
      <c r="E145" s="111"/>
      <c r="F145" s="112" t="s">
        <v>162</v>
      </c>
      <c r="G145" s="112" t="s">
        <v>162</v>
      </c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</row>
    <row r="146">
      <c r="A146" s="72"/>
      <c r="B146" s="94" t="s">
        <v>6</v>
      </c>
      <c r="C146" s="113">
        <v>0.625</v>
      </c>
      <c r="D146" s="113"/>
      <c r="E146" s="113"/>
      <c r="F146" s="114">
        <v>0.0</v>
      </c>
      <c r="G146" s="114">
        <v>0.0</v>
      </c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</row>
    <row r="147" hidden="1">
      <c r="A147" s="72"/>
      <c r="B147" s="115" t="s">
        <v>7</v>
      </c>
      <c r="C147" s="113">
        <v>0.7916666666666666</v>
      </c>
      <c r="D147" s="113"/>
      <c r="E147" s="113"/>
      <c r="F147" s="114">
        <v>0.16666666666666666</v>
      </c>
      <c r="G147" s="114">
        <v>0.16666666666666666</v>
      </c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</row>
    <row r="148" hidden="1">
      <c r="A148" s="72"/>
      <c r="B148" s="100" t="s">
        <v>8</v>
      </c>
      <c r="C148" s="113">
        <v>0.875</v>
      </c>
      <c r="D148" s="113"/>
      <c r="E148" s="113"/>
      <c r="F148" s="114">
        <v>0.25</v>
      </c>
      <c r="G148" s="114">
        <v>0.25</v>
      </c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</row>
    <row r="149">
      <c r="A149" s="72"/>
      <c r="B149" s="101" t="s">
        <v>9</v>
      </c>
      <c r="C149" s="113">
        <v>0.0</v>
      </c>
      <c r="D149" s="113"/>
      <c r="E149" s="113"/>
      <c r="F149" s="114">
        <v>0.375</v>
      </c>
      <c r="G149" s="114">
        <v>0.375</v>
      </c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</row>
    <row r="150">
      <c r="A150" s="72"/>
      <c r="B150" s="116" t="s">
        <v>10</v>
      </c>
      <c r="C150" s="149">
        <v>0.25</v>
      </c>
      <c r="D150" s="150"/>
      <c r="E150" s="150"/>
      <c r="F150" s="151">
        <v>0.625</v>
      </c>
      <c r="G150" s="151">
        <v>0.625</v>
      </c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</row>
    <row r="151">
      <c r="A151" s="72"/>
      <c r="B151" s="117" t="s">
        <v>163</v>
      </c>
      <c r="C151" s="113">
        <v>0.625</v>
      </c>
      <c r="D151" s="113"/>
      <c r="E151" s="113"/>
      <c r="F151" s="114">
        <v>0.7916666666666666</v>
      </c>
      <c r="G151" s="114">
        <v>0.7916666666666666</v>
      </c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</row>
    <row r="152">
      <c r="A152" s="72"/>
      <c r="B152" s="117" t="s">
        <v>164</v>
      </c>
      <c r="C152" s="113">
        <v>0.8333333333333334</v>
      </c>
      <c r="D152" s="113"/>
      <c r="E152" s="113"/>
      <c r="F152" s="114">
        <v>0.0</v>
      </c>
      <c r="G152" s="114">
        <v>0.0</v>
      </c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</row>
    <row r="153" hidden="1">
      <c r="A153" s="72"/>
      <c r="B153" s="117" t="s">
        <v>165</v>
      </c>
      <c r="C153" s="113">
        <v>0.7916666666666666</v>
      </c>
      <c r="D153" s="113"/>
      <c r="E153" s="113"/>
      <c r="F153" s="114">
        <v>0.9583333333333334</v>
      </c>
      <c r="G153" s="114">
        <v>0.9583333333333334</v>
      </c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</row>
    <row r="154" hidden="1">
      <c r="A154" s="72"/>
      <c r="B154" s="117" t="s">
        <v>166</v>
      </c>
      <c r="C154" s="113">
        <v>0.0</v>
      </c>
      <c r="D154" s="113"/>
      <c r="E154" s="113"/>
      <c r="F154" s="114">
        <v>0.16666666666666666</v>
      </c>
      <c r="G154" s="114">
        <v>0.16666666666666666</v>
      </c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</row>
    <row r="155" hidden="1">
      <c r="A155" s="72"/>
      <c r="B155" s="117" t="s">
        <v>167</v>
      </c>
      <c r="C155" s="113">
        <v>0.875</v>
      </c>
      <c r="D155" s="113"/>
      <c r="E155" s="113"/>
      <c r="F155" s="114">
        <v>0.041666666666666664</v>
      </c>
      <c r="G155" s="114">
        <v>0.041666666666666664</v>
      </c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</row>
    <row r="156" hidden="1">
      <c r="A156" s="72"/>
      <c r="B156" s="117" t="s">
        <v>168</v>
      </c>
      <c r="C156" s="113">
        <v>0.08333333333333333</v>
      </c>
      <c r="D156" s="113"/>
      <c r="E156" s="113"/>
      <c r="F156" s="114">
        <v>0.25</v>
      </c>
      <c r="G156" s="114">
        <v>0.25</v>
      </c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</row>
    <row r="157">
      <c r="A157" s="72"/>
      <c r="B157" s="117" t="s">
        <v>169</v>
      </c>
      <c r="C157" s="113">
        <v>0.0</v>
      </c>
      <c r="D157" s="113"/>
      <c r="E157" s="113"/>
      <c r="F157" s="114">
        <v>0.16666666666666666</v>
      </c>
      <c r="G157" s="114">
        <v>0.16666666666666666</v>
      </c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</row>
    <row r="158">
      <c r="A158" s="72"/>
      <c r="B158" s="117" t="s">
        <v>170</v>
      </c>
      <c r="C158" s="113">
        <v>0.20833333333333334</v>
      </c>
      <c r="D158" s="113"/>
      <c r="E158" s="113"/>
      <c r="F158" s="114">
        <v>0.375</v>
      </c>
      <c r="G158" s="114">
        <v>0.375</v>
      </c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</row>
    <row r="159">
      <c r="A159" s="72"/>
      <c r="B159" s="117" t="s">
        <v>171</v>
      </c>
      <c r="C159" s="147">
        <v>0.25</v>
      </c>
      <c r="D159" s="113"/>
      <c r="E159" s="113"/>
      <c r="F159" s="148">
        <v>0.4166666666666667</v>
      </c>
      <c r="G159" s="148">
        <v>0.4166666666666667</v>
      </c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</row>
    <row r="160">
      <c r="A160" s="72"/>
      <c r="B160" s="117" t="s">
        <v>172</v>
      </c>
      <c r="C160" s="147">
        <v>0.4583333333333333</v>
      </c>
      <c r="D160" s="113"/>
      <c r="E160" s="113"/>
      <c r="F160" s="148">
        <v>0.625</v>
      </c>
      <c r="G160" s="148">
        <v>0.625</v>
      </c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</row>
    <row r="161">
      <c r="A161" s="72"/>
      <c r="B161" s="72"/>
      <c r="C161" s="84"/>
      <c r="D161" s="84"/>
      <c r="E161" s="84"/>
      <c r="F161" s="72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</row>
    <row r="162">
      <c r="A162" s="72"/>
      <c r="B162" s="72"/>
      <c r="C162" s="84"/>
      <c r="D162" s="84"/>
      <c r="E162" s="84"/>
      <c r="F162" s="72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</row>
    <row r="163">
      <c r="A163" s="72"/>
      <c r="B163" s="72"/>
      <c r="C163" s="84"/>
      <c r="D163" s="84"/>
      <c r="E163" s="84"/>
      <c r="F163" s="72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</row>
    <row r="164">
      <c r="A164" s="72"/>
      <c r="B164" s="72"/>
      <c r="C164" s="84"/>
      <c r="D164" s="84"/>
      <c r="E164" s="84"/>
      <c r="F164" s="72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</row>
    <row r="165">
      <c r="A165" s="72"/>
      <c r="B165" s="72"/>
      <c r="C165" s="84"/>
      <c r="D165" s="84"/>
      <c r="E165" s="84"/>
      <c r="F165" s="72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</row>
    <row r="166">
      <c r="A166" s="72"/>
      <c r="B166" s="72"/>
      <c r="C166" s="84"/>
      <c r="D166" s="84"/>
      <c r="E166" s="84"/>
      <c r="F166" s="72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</row>
    <row r="167">
      <c r="A167" s="72"/>
      <c r="B167" s="72"/>
      <c r="C167" s="84"/>
      <c r="D167" s="84"/>
      <c r="E167" s="84"/>
      <c r="F167" s="72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</row>
    <row r="168">
      <c r="A168" s="72"/>
      <c r="B168" s="72"/>
      <c r="C168" s="84"/>
      <c r="D168" s="84"/>
      <c r="E168" s="84"/>
      <c r="F168" s="72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</row>
    <row r="169">
      <c r="A169" s="72"/>
      <c r="B169" s="72"/>
      <c r="C169" s="84"/>
      <c r="D169" s="84"/>
      <c r="E169" s="84"/>
      <c r="F169" s="72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</row>
    <row r="170">
      <c r="A170" s="72"/>
      <c r="B170" s="72"/>
      <c r="C170" s="84"/>
      <c r="D170" s="84"/>
      <c r="E170" s="84"/>
      <c r="F170" s="72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</row>
    <row r="171">
      <c r="A171" s="72"/>
      <c r="B171" s="72"/>
      <c r="C171" s="84"/>
      <c r="D171" s="84"/>
      <c r="E171" s="84"/>
      <c r="F171" s="72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</row>
    <row r="172">
      <c r="A172" s="72"/>
      <c r="B172" s="72"/>
      <c r="C172" s="84"/>
      <c r="D172" s="84"/>
      <c r="E172" s="84"/>
      <c r="F172" s="72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</row>
    <row r="173">
      <c r="A173" s="72"/>
      <c r="B173" s="72"/>
      <c r="C173" s="84"/>
      <c r="D173" s="84"/>
      <c r="E173" s="84"/>
      <c r="F173" s="72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</row>
    <row r="174">
      <c r="A174" s="72"/>
      <c r="B174" s="72"/>
      <c r="C174" s="84"/>
      <c r="D174" s="84"/>
      <c r="E174" s="84"/>
      <c r="F174" s="72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</row>
    <row r="175">
      <c r="A175" s="72"/>
      <c r="B175" s="72"/>
      <c r="C175" s="84"/>
      <c r="D175" s="84"/>
      <c r="E175" s="84"/>
      <c r="F175" s="72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</row>
    <row r="176">
      <c r="A176" s="72"/>
      <c r="B176" s="72"/>
      <c r="C176" s="84"/>
      <c r="D176" s="84"/>
      <c r="E176" s="84"/>
      <c r="F176" s="72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</row>
    <row r="177">
      <c r="A177" s="72"/>
      <c r="B177" s="72"/>
      <c r="C177" s="84"/>
      <c r="D177" s="84"/>
      <c r="E177" s="84"/>
      <c r="F177" s="72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</row>
    <row r="178">
      <c r="A178" s="72"/>
      <c r="B178" s="72"/>
      <c r="C178" s="84"/>
      <c r="D178" s="84"/>
      <c r="E178" s="84"/>
      <c r="F178" s="72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</row>
    <row r="179">
      <c r="A179" s="72"/>
      <c r="B179" s="72"/>
      <c r="C179" s="84"/>
      <c r="D179" s="84"/>
      <c r="E179" s="84"/>
      <c r="F179" s="72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</row>
    <row r="180">
      <c r="A180" s="72"/>
      <c r="B180" s="72"/>
      <c r="C180" s="84"/>
      <c r="D180" s="84"/>
      <c r="E180" s="84"/>
      <c r="F180" s="72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</row>
    <row r="181">
      <c r="A181" s="72"/>
      <c r="B181" s="72"/>
      <c r="C181" s="84"/>
      <c r="D181" s="84"/>
      <c r="E181" s="84"/>
      <c r="F181" s="72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</row>
    <row r="182">
      <c r="A182" s="72"/>
      <c r="B182" s="72"/>
      <c r="C182" s="84"/>
      <c r="D182" s="84"/>
      <c r="E182" s="84"/>
      <c r="F182" s="72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</row>
    <row r="183">
      <c r="A183" s="72"/>
      <c r="B183" s="72"/>
      <c r="C183" s="84"/>
      <c r="D183" s="84"/>
      <c r="E183" s="84"/>
      <c r="F183" s="72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</row>
    <row r="184">
      <c r="A184" s="72"/>
      <c r="B184" s="72"/>
      <c r="C184" s="84"/>
      <c r="D184" s="84"/>
      <c r="E184" s="84"/>
      <c r="F184" s="72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</row>
    <row r="185">
      <c r="A185" s="72"/>
      <c r="B185" s="72"/>
      <c r="C185" s="84"/>
      <c r="D185" s="84"/>
      <c r="E185" s="84"/>
      <c r="F185" s="72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</row>
    <row r="186">
      <c r="A186" s="72"/>
      <c r="B186" s="72"/>
      <c r="C186" s="84"/>
      <c r="D186" s="84"/>
      <c r="E186" s="84"/>
      <c r="F186" s="72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</row>
    <row r="187">
      <c r="A187" s="72"/>
      <c r="B187" s="72"/>
      <c r="C187" s="84"/>
      <c r="D187" s="84"/>
      <c r="E187" s="84"/>
      <c r="F187" s="72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</row>
    <row r="188">
      <c r="A188" s="72"/>
      <c r="B188" s="72"/>
      <c r="C188" s="84"/>
      <c r="D188" s="84"/>
      <c r="E188" s="84"/>
      <c r="F188" s="72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</row>
    <row r="189">
      <c r="A189" s="72"/>
      <c r="B189" s="72"/>
      <c r="C189" s="84"/>
      <c r="D189" s="84"/>
      <c r="E189" s="84"/>
      <c r="F189" s="72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</row>
    <row r="190">
      <c r="A190" s="72"/>
      <c r="B190" s="72"/>
      <c r="C190" s="84"/>
      <c r="D190" s="84"/>
      <c r="E190" s="84"/>
      <c r="F190" s="72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</row>
    <row r="191">
      <c r="A191" s="72"/>
      <c r="B191" s="72"/>
      <c r="C191" s="84"/>
      <c r="D191" s="84"/>
      <c r="E191" s="84"/>
      <c r="F191" s="72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</row>
    <row r="192">
      <c r="A192" s="72"/>
      <c r="B192" s="72"/>
      <c r="C192" s="84"/>
      <c r="D192" s="84"/>
      <c r="E192" s="84"/>
      <c r="F192" s="72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</row>
    <row r="193">
      <c r="A193" s="72"/>
      <c r="B193" s="72"/>
      <c r="C193" s="84"/>
      <c r="D193" s="84"/>
      <c r="E193" s="84"/>
      <c r="F193" s="72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</row>
    <row r="194">
      <c r="A194" s="72"/>
      <c r="B194" s="72"/>
      <c r="C194" s="84"/>
      <c r="D194" s="84"/>
      <c r="E194" s="84"/>
      <c r="F194" s="72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</row>
    <row r="195">
      <c r="A195" s="72"/>
      <c r="B195" s="72"/>
      <c r="C195" s="84"/>
      <c r="D195" s="84"/>
      <c r="E195" s="84"/>
      <c r="F195" s="72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</row>
    <row r="196">
      <c r="A196" s="72"/>
      <c r="B196" s="72"/>
      <c r="C196" s="84"/>
      <c r="D196" s="84"/>
      <c r="E196" s="84"/>
      <c r="F196" s="72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</row>
    <row r="197">
      <c r="A197" s="72"/>
      <c r="B197" s="72"/>
      <c r="C197" s="84"/>
      <c r="D197" s="84"/>
      <c r="E197" s="84"/>
      <c r="F197" s="72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</row>
    <row r="198">
      <c r="A198" s="72"/>
      <c r="B198" s="72"/>
      <c r="C198" s="84"/>
      <c r="D198" s="84"/>
      <c r="E198" s="84"/>
      <c r="F198" s="72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</row>
    <row r="199">
      <c r="A199" s="72"/>
      <c r="B199" s="72"/>
      <c r="C199" s="84"/>
      <c r="D199" s="84"/>
      <c r="E199" s="84"/>
      <c r="F199" s="72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</row>
    <row r="200">
      <c r="A200" s="72"/>
      <c r="B200" s="72"/>
      <c r="C200" s="84"/>
      <c r="D200" s="84"/>
      <c r="E200" s="84"/>
      <c r="F200" s="72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</row>
    <row r="201">
      <c r="A201" s="72"/>
      <c r="B201" s="72"/>
      <c r="C201" s="84"/>
      <c r="D201" s="84"/>
      <c r="E201" s="84"/>
      <c r="F201" s="72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</row>
    <row r="202">
      <c r="A202" s="72"/>
      <c r="B202" s="72"/>
      <c r="C202" s="84"/>
      <c r="D202" s="84"/>
      <c r="E202" s="84"/>
      <c r="F202" s="72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</row>
    <row r="203">
      <c r="A203" s="72"/>
      <c r="B203" s="72"/>
      <c r="C203" s="84"/>
      <c r="D203" s="84"/>
      <c r="E203" s="84"/>
      <c r="F203" s="72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</row>
    <row r="204">
      <c r="A204" s="72"/>
      <c r="B204" s="72"/>
      <c r="C204" s="84"/>
      <c r="D204" s="84"/>
      <c r="E204" s="84"/>
      <c r="F204" s="72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</row>
    <row r="205">
      <c r="A205" s="72"/>
      <c r="B205" s="72"/>
      <c r="C205" s="84"/>
      <c r="D205" s="84"/>
      <c r="E205" s="84"/>
      <c r="F205" s="72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</row>
    <row r="206">
      <c r="A206" s="72"/>
      <c r="B206" s="72"/>
      <c r="C206" s="84"/>
      <c r="D206" s="84"/>
      <c r="E206" s="84"/>
      <c r="F206" s="72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</row>
    <row r="207">
      <c r="A207" s="72"/>
      <c r="B207" s="72"/>
      <c r="C207" s="84"/>
      <c r="D207" s="84"/>
      <c r="E207" s="84"/>
      <c r="F207" s="72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</row>
    <row r="208">
      <c r="A208" s="72"/>
      <c r="B208" s="72"/>
      <c r="C208" s="84"/>
      <c r="D208" s="84"/>
      <c r="E208" s="84"/>
      <c r="F208" s="72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</row>
    <row r="209">
      <c r="A209" s="72"/>
      <c r="B209" s="72"/>
      <c r="C209" s="84"/>
      <c r="D209" s="84"/>
      <c r="E209" s="84"/>
      <c r="F209" s="72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</row>
    <row r="210">
      <c r="A210" s="72"/>
      <c r="B210" s="72"/>
      <c r="C210" s="84"/>
      <c r="D210" s="84"/>
      <c r="E210" s="84"/>
      <c r="F210" s="72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</row>
    <row r="211">
      <c r="A211" s="72"/>
      <c r="B211" s="72"/>
      <c r="C211" s="84"/>
      <c r="D211" s="84"/>
      <c r="E211" s="84"/>
      <c r="F211" s="72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</row>
    <row r="212">
      <c r="A212" s="72"/>
      <c r="B212" s="72"/>
      <c r="C212" s="84"/>
      <c r="D212" s="84"/>
      <c r="E212" s="84"/>
      <c r="F212" s="72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</row>
    <row r="213">
      <c r="A213" s="72"/>
      <c r="B213" s="72"/>
      <c r="C213" s="84"/>
      <c r="D213" s="84"/>
      <c r="E213" s="84"/>
      <c r="F213" s="72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</row>
    <row r="214">
      <c r="A214" s="72"/>
      <c r="B214" s="72"/>
      <c r="C214" s="84"/>
      <c r="D214" s="84"/>
      <c r="E214" s="84"/>
      <c r="F214" s="72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</row>
    <row r="215">
      <c r="A215" s="72"/>
      <c r="B215" s="72"/>
      <c r="C215" s="84"/>
      <c r="D215" s="84"/>
      <c r="E215" s="84"/>
      <c r="F215" s="72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</row>
    <row r="216">
      <c r="A216" s="72"/>
      <c r="B216" s="72"/>
      <c r="C216" s="84"/>
      <c r="D216" s="84"/>
      <c r="E216" s="84"/>
      <c r="F216" s="72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</row>
    <row r="217">
      <c r="A217" s="72"/>
      <c r="B217" s="72"/>
      <c r="C217" s="84"/>
      <c r="D217" s="84"/>
      <c r="E217" s="84"/>
      <c r="F217" s="72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</row>
    <row r="218">
      <c r="A218" s="72"/>
      <c r="B218" s="72"/>
      <c r="C218" s="84"/>
      <c r="D218" s="84"/>
      <c r="E218" s="84"/>
      <c r="F218" s="72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</row>
    <row r="219">
      <c r="A219" s="72"/>
      <c r="B219" s="72"/>
      <c r="C219" s="84"/>
      <c r="D219" s="84"/>
      <c r="E219" s="84"/>
      <c r="F219" s="72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</row>
    <row r="220">
      <c r="A220" s="72"/>
      <c r="B220" s="72"/>
      <c r="C220" s="84"/>
      <c r="D220" s="84"/>
      <c r="E220" s="84"/>
      <c r="F220" s="72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</row>
    <row r="221">
      <c r="A221" s="72"/>
      <c r="B221" s="72"/>
      <c r="C221" s="84"/>
      <c r="D221" s="84"/>
      <c r="E221" s="84"/>
      <c r="F221" s="72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</row>
    <row r="222">
      <c r="A222" s="72"/>
      <c r="B222" s="72"/>
      <c r="C222" s="84"/>
      <c r="D222" s="84"/>
      <c r="E222" s="84"/>
      <c r="F222" s="72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</row>
    <row r="223">
      <c r="A223" s="72"/>
      <c r="B223" s="72"/>
      <c r="C223" s="84"/>
      <c r="D223" s="84"/>
      <c r="E223" s="84"/>
      <c r="F223" s="72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</row>
    <row r="224">
      <c r="A224" s="72"/>
      <c r="B224" s="72"/>
      <c r="C224" s="84"/>
      <c r="D224" s="84"/>
      <c r="E224" s="84"/>
      <c r="F224" s="72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</row>
    <row r="225">
      <c r="A225" s="72"/>
      <c r="B225" s="72"/>
      <c r="C225" s="84"/>
      <c r="D225" s="84"/>
      <c r="E225" s="84"/>
      <c r="F225" s="72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</row>
    <row r="226">
      <c r="A226" s="72"/>
      <c r="B226" s="72"/>
      <c r="C226" s="84"/>
      <c r="D226" s="84"/>
      <c r="E226" s="84"/>
      <c r="F226" s="72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</row>
    <row r="227">
      <c r="A227" s="72"/>
      <c r="B227" s="72"/>
      <c r="C227" s="84"/>
      <c r="D227" s="84"/>
      <c r="E227" s="84"/>
      <c r="F227" s="72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</row>
    <row r="228">
      <c r="A228" s="72"/>
      <c r="B228" s="72"/>
      <c r="C228" s="84"/>
      <c r="D228" s="84"/>
      <c r="E228" s="84"/>
      <c r="F228" s="72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</row>
    <row r="229">
      <c r="A229" s="72"/>
      <c r="B229" s="72"/>
      <c r="C229" s="84"/>
      <c r="D229" s="84"/>
      <c r="E229" s="84"/>
      <c r="F229" s="72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</row>
    <row r="230">
      <c r="A230" s="72"/>
      <c r="B230" s="72"/>
      <c r="C230" s="84"/>
      <c r="D230" s="84"/>
      <c r="E230" s="84"/>
      <c r="F230" s="72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</row>
    <row r="231">
      <c r="A231" s="72"/>
      <c r="B231" s="72"/>
      <c r="C231" s="84"/>
      <c r="D231" s="84"/>
      <c r="E231" s="84"/>
      <c r="F231" s="72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</row>
    <row r="232">
      <c r="A232" s="72"/>
      <c r="B232" s="72"/>
      <c r="C232" s="84"/>
      <c r="D232" s="84"/>
      <c r="E232" s="84"/>
      <c r="F232" s="72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</row>
    <row r="233">
      <c r="A233" s="72"/>
      <c r="B233" s="72"/>
      <c r="C233" s="84"/>
      <c r="D233" s="84"/>
      <c r="E233" s="84"/>
      <c r="F233" s="72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</row>
    <row r="234">
      <c r="A234" s="72"/>
      <c r="B234" s="72"/>
      <c r="C234" s="84"/>
      <c r="D234" s="84"/>
      <c r="E234" s="84"/>
      <c r="F234" s="72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</row>
    <row r="235">
      <c r="A235" s="72"/>
      <c r="B235" s="72"/>
      <c r="C235" s="84"/>
      <c r="D235" s="84"/>
      <c r="E235" s="84"/>
      <c r="F235" s="72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</row>
    <row r="236">
      <c r="A236" s="72"/>
      <c r="B236" s="72"/>
      <c r="C236" s="84"/>
      <c r="D236" s="84"/>
      <c r="E236" s="84"/>
      <c r="F236" s="72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</row>
    <row r="237">
      <c r="A237" s="72"/>
      <c r="B237" s="72"/>
      <c r="C237" s="84"/>
      <c r="D237" s="84"/>
      <c r="E237" s="84"/>
      <c r="F237" s="72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</row>
    <row r="238">
      <c r="A238" s="72"/>
      <c r="B238" s="72"/>
      <c r="C238" s="84"/>
      <c r="D238" s="84"/>
      <c r="E238" s="84"/>
      <c r="F238" s="72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</row>
    <row r="239">
      <c r="A239" s="72"/>
      <c r="B239" s="72"/>
      <c r="C239" s="84"/>
      <c r="D239" s="84"/>
      <c r="E239" s="84"/>
      <c r="F239" s="72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</row>
    <row r="240">
      <c r="A240" s="72"/>
      <c r="B240" s="72"/>
      <c r="C240" s="84"/>
      <c r="D240" s="84"/>
      <c r="E240" s="84"/>
      <c r="F240" s="72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</row>
    <row r="241">
      <c r="A241" s="72"/>
      <c r="B241" s="72"/>
      <c r="C241" s="84"/>
      <c r="D241" s="84"/>
      <c r="E241" s="84"/>
      <c r="F241" s="72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</row>
    <row r="242">
      <c r="A242" s="72"/>
      <c r="B242" s="72"/>
      <c r="C242" s="84"/>
      <c r="D242" s="84"/>
      <c r="E242" s="84"/>
      <c r="F242" s="72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</row>
    <row r="243">
      <c r="A243" s="72"/>
      <c r="B243" s="72"/>
      <c r="C243" s="84"/>
      <c r="D243" s="84"/>
      <c r="E243" s="84"/>
      <c r="F243" s="72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</row>
    <row r="244">
      <c r="A244" s="72"/>
      <c r="B244" s="72"/>
      <c r="C244" s="84"/>
      <c r="D244" s="84"/>
      <c r="E244" s="84"/>
      <c r="F244" s="72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</row>
    <row r="245">
      <c r="A245" s="72"/>
      <c r="B245" s="72"/>
      <c r="C245" s="84"/>
      <c r="D245" s="84"/>
      <c r="E245" s="84"/>
      <c r="F245" s="72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</row>
    <row r="246">
      <c r="A246" s="72"/>
      <c r="B246" s="72"/>
      <c r="C246" s="84"/>
      <c r="D246" s="84"/>
      <c r="E246" s="84"/>
      <c r="F246" s="72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</row>
    <row r="247">
      <c r="A247" s="72"/>
      <c r="B247" s="72"/>
      <c r="C247" s="84"/>
      <c r="D247" s="84"/>
      <c r="E247" s="84"/>
      <c r="F247" s="72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</row>
    <row r="248">
      <c r="A248" s="72"/>
      <c r="B248" s="72"/>
      <c r="C248" s="84"/>
      <c r="D248" s="84"/>
      <c r="E248" s="84"/>
      <c r="F248" s="72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</row>
    <row r="249">
      <c r="A249" s="72"/>
      <c r="B249" s="72"/>
      <c r="C249" s="84"/>
      <c r="D249" s="84"/>
      <c r="E249" s="84"/>
      <c r="F249" s="72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</row>
    <row r="250">
      <c r="A250" s="72"/>
      <c r="B250" s="72"/>
      <c r="C250" s="84"/>
      <c r="D250" s="84"/>
      <c r="E250" s="84"/>
      <c r="F250" s="72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</row>
    <row r="251">
      <c r="A251" s="72"/>
      <c r="B251" s="72"/>
      <c r="C251" s="84"/>
      <c r="D251" s="84"/>
      <c r="E251" s="84"/>
      <c r="F251" s="72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</row>
    <row r="252">
      <c r="A252" s="72"/>
      <c r="B252" s="72"/>
      <c r="C252" s="84"/>
      <c r="D252" s="84"/>
      <c r="E252" s="84"/>
      <c r="F252" s="72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</row>
    <row r="253">
      <c r="A253" s="72"/>
      <c r="B253" s="72"/>
      <c r="C253" s="84"/>
      <c r="D253" s="84"/>
      <c r="E253" s="84"/>
      <c r="F253" s="72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</row>
    <row r="254">
      <c r="A254" s="72"/>
      <c r="B254" s="72"/>
      <c r="C254" s="84"/>
      <c r="D254" s="84"/>
      <c r="E254" s="84"/>
      <c r="F254" s="72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</row>
    <row r="255">
      <c r="A255" s="72"/>
      <c r="B255" s="72"/>
      <c r="C255" s="84"/>
      <c r="D255" s="84"/>
      <c r="E255" s="84"/>
      <c r="F255" s="72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</row>
    <row r="256">
      <c r="A256" s="72"/>
      <c r="B256" s="72"/>
      <c r="C256" s="84"/>
      <c r="D256" s="84"/>
      <c r="E256" s="84"/>
      <c r="F256" s="72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</row>
    <row r="257">
      <c r="A257" s="72"/>
      <c r="B257" s="72"/>
      <c r="C257" s="84"/>
      <c r="D257" s="84"/>
      <c r="E257" s="84"/>
      <c r="F257" s="72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</row>
    <row r="258">
      <c r="A258" s="72"/>
      <c r="B258" s="72"/>
      <c r="C258" s="84"/>
      <c r="D258" s="84"/>
      <c r="E258" s="84"/>
      <c r="F258" s="72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</row>
    <row r="259">
      <c r="A259" s="72"/>
      <c r="B259" s="72"/>
      <c r="C259" s="84"/>
      <c r="D259" s="84"/>
      <c r="E259" s="84"/>
      <c r="F259" s="72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</row>
    <row r="260">
      <c r="A260" s="72"/>
      <c r="B260" s="72"/>
      <c r="C260" s="84"/>
      <c r="D260" s="84"/>
      <c r="E260" s="84"/>
      <c r="F260" s="72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</row>
    <row r="261">
      <c r="A261" s="72"/>
      <c r="B261" s="72"/>
      <c r="C261" s="84"/>
      <c r="D261" s="84"/>
      <c r="E261" s="84"/>
      <c r="F261" s="72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</row>
    <row r="262">
      <c r="A262" s="72"/>
      <c r="B262" s="72"/>
      <c r="C262" s="84"/>
      <c r="D262" s="84"/>
      <c r="E262" s="84"/>
      <c r="F262" s="72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</row>
    <row r="263">
      <c r="A263" s="72"/>
      <c r="B263" s="72"/>
      <c r="C263" s="84"/>
      <c r="D263" s="84"/>
      <c r="E263" s="84"/>
      <c r="F263" s="72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</row>
    <row r="264">
      <c r="A264" s="72"/>
      <c r="B264" s="72"/>
      <c r="C264" s="84"/>
      <c r="D264" s="84"/>
      <c r="E264" s="84"/>
      <c r="F264" s="72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</row>
    <row r="265">
      <c r="A265" s="72"/>
      <c r="B265" s="72"/>
      <c r="C265" s="84"/>
      <c r="D265" s="84"/>
      <c r="E265" s="84"/>
      <c r="F265" s="72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</row>
    <row r="266">
      <c r="A266" s="72"/>
      <c r="B266" s="72"/>
      <c r="C266" s="84"/>
      <c r="D266" s="84"/>
      <c r="E266" s="84"/>
      <c r="F266" s="72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</row>
    <row r="267">
      <c r="A267" s="72"/>
      <c r="B267" s="72"/>
      <c r="C267" s="84"/>
      <c r="D267" s="84"/>
      <c r="E267" s="84"/>
      <c r="F267" s="72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</row>
    <row r="268">
      <c r="A268" s="72"/>
      <c r="B268" s="72"/>
      <c r="C268" s="84"/>
      <c r="D268" s="84"/>
      <c r="E268" s="84"/>
      <c r="F268" s="72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</row>
    <row r="269">
      <c r="A269" s="72"/>
      <c r="B269" s="72"/>
      <c r="C269" s="84"/>
      <c r="D269" s="84"/>
      <c r="E269" s="84"/>
      <c r="F269" s="72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</row>
    <row r="270">
      <c r="A270" s="72"/>
      <c r="B270" s="72"/>
      <c r="C270" s="84"/>
      <c r="D270" s="84"/>
      <c r="E270" s="84"/>
      <c r="F270" s="72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</row>
    <row r="271">
      <c r="A271" s="72"/>
      <c r="B271" s="72"/>
      <c r="C271" s="84"/>
      <c r="D271" s="84"/>
      <c r="E271" s="84"/>
      <c r="F271" s="72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</row>
    <row r="272">
      <c r="A272" s="72"/>
      <c r="B272" s="72"/>
      <c r="C272" s="84"/>
      <c r="D272" s="84"/>
      <c r="E272" s="84"/>
      <c r="F272" s="72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</row>
    <row r="273">
      <c r="A273" s="72"/>
      <c r="B273" s="72"/>
      <c r="C273" s="84"/>
      <c r="D273" s="84"/>
      <c r="E273" s="84"/>
      <c r="F273" s="72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</row>
    <row r="274">
      <c r="A274" s="72"/>
      <c r="B274" s="72"/>
      <c r="C274" s="84"/>
      <c r="D274" s="84"/>
      <c r="E274" s="84"/>
      <c r="F274" s="72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</row>
    <row r="275">
      <c r="A275" s="72"/>
      <c r="B275" s="72"/>
      <c r="C275" s="84"/>
      <c r="D275" s="84"/>
      <c r="E275" s="84"/>
      <c r="F275" s="72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</row>
    <row r="276">
      <c r="A276" s="72"/>
      <c r="B276" s="72"/>
      <c r="C276" s="84"/>
      <c r="D276" s="84"/>
      <c r="E276" s="84"/>
      <c r="F276" s="72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</row>
    <row r="277">
      <c r="A277" s="72"/>
      <c r="B277" s="72"/>
      <c r="C277" s="84"/>
      <c r="D277" s="84"/>
      <c r="E277" s="84"/>
      <c r="F277" s="72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</row>
    <row r="278">
      <c r="A278" s="72"/>
      <c r="B278" s="72"/>
      <c r="C278" s="84"/>
      <c r="D278" s="84"/>
      <c r="E278" s="84"/>
      <c r="F278" s="72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</row>
    <row r="279">
      <c r="A279" s="72"/>
      <c r="B279" s="72"/>
      <c r="C279" s="84"/>
      <c r="D279" s="84"/>
      <c r="E279" s="84"/>
      <c r="F279" s="72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</row>
    <row r="280">
      <c r="A280" s="72"/>
      <c r="B280" s="72"/>
      <c r="C280" s="84"/>
      <c r="D280" s="84"/>
      <c r="E280" s="84"/>
      <c r="F280" s="72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</row>
    <row r="281">
      <c r="A281" s="72"/>
      <c r="B281" s="72"/>
      <c r="C281" s="84"/>
      <c r="D281" s="84"/>
      <c r="E281" s="84"/>
      <c r="F281" s="72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</row>
    <row r="282">
      <c r="A282" s="72"/>
      <c r="B282" s="72"/>
      <c r="C282" s="84"/>
      <c r="D282" s="84"/>
      <c r="E282" s="84"/>
      <c r="F282" s="72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</row>
    <row r="283">
      <c r="A283" s="72"/>
      <c r="B283" s="72"/>
      <c r="C283" s="84"/>
      <c r="D283" s="84"/>
      <c r="E283" s="84"/>
      <c r="F283" s="72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</row>
    <row r="284">
      <c r="A284" s="72"/>
      <c r="B284" s="72"/>
      <c r="C284" s="84"/>
      <c r="D284" s="84"/>
      <c r="E284" s="84"/>
      <c r="F284" s="72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</row>
    <row r="285">
      <c r="A285" s="72"/>
      <c r="B285" s="72"/>
      <c r="C285" s="84"/>
      <c r="D285" s="84"/>
      <c r="E285" s="84"/>
      <c r="F285" s="72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</row>
    <row r="286">
      <c r="A286" s="72"/>
      <c r="B286" s="72"/>
      <c r="C286" s="84"/>
      <c r="D286" s="84"/>
      <c r="E286" s="84"/>
      <c r="F286" s="72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</row>
    <row r="287">
      <c r="A287" s="72"/>
      <c r="B287" s="72"/>
      <c r="C287" s="84"/>
      <c r="D287" s="84"/>
      <c r="E287" s="84"/>
      <c r="F287" s="72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</row>
    <row r="288">
      <c r="A288" s="72"/>
      <c r="B288" s="72"/>
      <c r="C288" s="84"/>
      <c r="D288" s="84"/>
      <c r="E288" s="84"/>
      <c r="F288" s="72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</row>
    <row r="289">
      <c r="A289" s="72"/>
      <c r="B289" s="72"/>
      <c r="C289" s="84"/>
      <c r="D289" s="84"/>
      <c r="E289" s="84"/>
      <c r="F289" s="72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</row>
    <row r="290">
      <c r="A290" s="72"/>
      <c r="B290" s="72"/>
      <c r="C290" s="84"/>
      <c r="D290" s="84"/>
      <c r="E290" s="84"/>
      <c r="F290" s="72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</row>
    <row r="291">
      <c r="A291" s="72"/>
      <c r="B291" s="72"/>
      <c r="C291" s="84"/>
      <c r="D291" s="84"/>
      <c r="E291" s="84"/>
      <c r="F291" s="72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</row>
    <row r="292">
      <c r="A292" s="72"/>
      <c r="B292" s="72"/>
      <c r="C292" s="84"/>
      <c r="D292" s="84"/>
      <c r="E292" s="84"/>
      <c r="F292" s="72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</row>
    <row r="293">
      <c r="A293" s="72"/>
      <c r="B293" s="72"/>
      <c r="C293" s="84"/>
      <c r="D293" s="84"/>
      <c r="E293" s="84"/>
      <c r="F293" s="72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</row>
    <row r="294">
      <c r="A294" s="72"/>
      <c r="B294" s="72"/>
      <c r="C294" s="84"/>
      <c r="D294" s="84"/>
      <c r="E294" s="84"/>
      <c r="F294" s="72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</row>
    <row r="295">
      <c r="A295" s="72"/>
      <c r="B295" s="72"/>
      <c r="C295" s="84"/>
      <c r="D295" s="84"/>
      <c r="E295" s="84"/>
      <c r="F295" s="72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</row>
    <row r="296">
      <c r="A296" s="72"/>
      <c r="B296" s="72"/>
      <c r="C296" s="84"/>
      <c r="D296" s="84"/>
      <c r="E296" s="84"/>
      <c r="F296" s="72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</row>
    <row r="297">
      <c r="A297" s="72"/>
      <c r="B297" s="72"/>
      <c r="C297" s="84"/>
      <c r="D297" s="84"/>
      <c r="E297" s="84"/>
      <c r="F297" s="72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</row>
    <row r="298">
      <c r="A298" s="72"/>
      <c r="B298" s="72"/>
      <c r="C298" s="84"/>
      <c r="D298" s="84"/>
      <c r="E298" s="84"/>
      <c r="F298" s="72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</row>
    <row r="299">
      <c r="A299" s="72"/>
      <c r="B299" s="72"/>
      <c r="C299" s="84"/>
      <c r="D299" s="84"/>
      <c r="E299" s="84"/>
      <c r="F299" s="72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</row>
    <row r="300">
      <c r="A300" s="72"/>
      <c r="B300" s="72"/>
      <c r="C300" s="84"/>
      <c r="D300" s="84"/>
      <c r="E300" s="84"/>
      <c r="F300" s="72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</row>
    <row r="301">
      <c r="A301" s="72"/>
      <c r="B301" s="72"/>
      <c r="C301" s="84"/>
      <c r="D301" s="84"/>
      <c r="E301" s="84"/>
      <c r="F301" s="72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</row>
    <row r="302">
      <c r="A302" s="72"/>
      <c r="B302" s="72"/>
      <c r="C302" s="84"/>
      <c r="D302" s="84"/>
      <c r="E302" s="84"/>
      <c r="F302" s="72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</row>
    <row r="303">
      <c r="A303" s="72"/>
      <c r="B303" s="72"/>
      <c r="C303" s="84"/>
      <c r="D303" s="84"/>
      <c r="E303" s="84"/>
      <c r="F303" s="72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</row>
    <row r="304">
      <c r="A304" s="72"/>
      <c r="B304" s="72"/>
      <c r="C304" s="84"/>
      <c r="D304" s="84"/>
      <c r="E304" s="84"/>
      <c r="F304" s="72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</row>
    <row r="305">
      <c r="A305" s="72"/>
      <c r="B305" s="72"/>
      <c r="C305" s="84"/>
      <c r="D305" s="84"/>
      <c r="E305" s="84"/>
      <c r="F305" s="72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</row>
    <row r="306">
      <c r="A306" s="72"/>
      <c r="B306" s="72"/>
      <c r="C306" s="84"/>
      <c r="D306" s="84"/>
      <c r="E306" s="84"/>
      <c r="F306" s="72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</row>
    <row r="307">
      <c r="A307" s="72"/>
      <c r="B307" s="72"/>
      <c r="C307" s="84"/>
      <c r="D307" s="84"/>
      <c r="E307" s="84"/>
      <c r="F307" s="72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</row>
    <row r="308">
      <c r="A308" s="72"/>
      <c r="B308" s="72"/>
      <c r="C308" s="84"/>
      <c r="D308" s="84"/>
      <c r="E308" s="84"/>
      <c r="F308" s="72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</row>
    <row r="309">
      <c r="A309" s="72"/>
      <c r="B309" s="72"/>
      <c r="C309" s="84"/>
      <c r="D309" s="84"/>
      <c r="E309" s="84"/>
      <c r="F309" s="72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</row>
    <row r="310">
      <c r="A310" s="72"/>
      <c r="B310" s="72"/>
      <c r="C310" s="84"/>
      <c r="D310" s="84"/>
      <c r="E310" s="84"/>
      <c r="F310" s="72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</row>
    <row r="311">
      <c r="A311" s="72"/>
      <c r="B311" s="72"/>
      <c r="C311" s="84"/>
      <c r="D311" s="84"/>
      <c r="E311" s="84"/>
      <c r="F311" s="72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</row>
    <row r="312">
      <c r="A312" s="72"/>
      <c r="B312" s="72"/>
      <c r="C312" s="84"/>
      <c r="D312" s="84"/>
      <c r="E312" s="84"/>
      <c r="F312" s="72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</row>
    <row r="313">
      <c r="A313" s="72"/>
      <c r="B313" s="72"/>
      <c r="C313" s="84"/>
      <c r="D313" s="84"/>
      <c r="E313" s="84"/>
      <c r="F313" s="72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</row>
    <row r="314">
      <c r="A314" s="72"/>
      <c r="B314" s="72"/>
      <c r="C314" s="84"/>
      <c r="D314" s="84"/>
      <c r="E314" s="84"/>
      <c r="F314" s="72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</row>
    <row r="315">
      <c r="A315" s="72"/>
      <c r="B315" s="72"/>
      <c r="C315" s="84"/>
      <c r="D315" s="84"/>
      <c r="E315" s="84"/>
      <c r="F315" s="72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</row>
    <row r="316">
      <c r="A316" s="72"/>
      <c r="B316" s="72"/>
      <c r="C316" s="84"/>
      <c r="D316" s="84"/>
      <c r="E316" s="84"/>
      <c r="F316" s="72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</row>
    <row r="317">
      <c r="A317" s="72"/>
      <c r="B317" s="72"/>
      <c r="C317" s="84"/>
      <c r="D317" s="84"/>
      <c r="E317" s="84"/>
      <c r="F317" s="72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</row>
    <row r="318">
      <c r="A318" s="72"/>
      <c r="B318" s="72"/>
      <c r="C318" s="84"/>
      <c r="D318" s="84"/>
      <c r="E318" s="84"/>
      <c r="F318" s="72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</row>
    <row r="319">
      <c r="A319" s="72"/>
      <c r="B319" s="72"/>
      <c r="C319" s="84"/>
      <c r="D319" s="84"/>
      <c r="E319" s="84"/>
      <c r="F319" s="72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</row>
    <row r="320">
      <c r="A320" s="72"/>
      <c r="B320" s="72"/>
      <c r="C320" s="84"/>
      <c r="D320" s="84"/>
      <c r="E320" s="84"/>
      <c r="F320" s="72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</row>
    <row r="321">
      <c r="A321" s="72"/>
      <c r="B321" s="72"/>
      <c r="C321" s="84"/>
      <c r="D321" s="84"/>
      <c r="E321" s="84"/>
      <c r="F321" s="72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</row>
    <row r="322">
      <c r="A322" s="72"/>
      <c r="B322" s="72"/>
      <c r="C322" s="84"/>
      <c r="D322" s="84"/>
      <c r="E322" s="84"/>
      <c r="F322" s="72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</row>
    <row r="323">
      <c r="A323" s="72"/>
      <c r="B323" s="72"/>
      <c r="C323" s="84"/>
      <c r="D323" s="84"/>
      <c r="E323" s="84"/>
      <c r="F323" s="72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</row>
    <row r="324">
      <c r="A324" s="72"/>
      <c r="B324" s="72"/>
      <c r="C324" s="84"/>
      <c r="D324" s="84"/>
      <c r="E324" s="84"/>
      <c r="F324" s="72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</row>
    <row r="325">
      <c r="A325" s="72"/>
      <c r="B325" s="72"/>
      <c r="C325" s="84"/>
      <c r="D325" s="84"/>
      <c r="E325" s="84"/>
      <c r="F325" s="72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</row>
    <row r="326">
      <c r="A326" s="72"/>
      <c r="B326" s="72"/>
      <c r="C326" s="84"/>
      <c r="D326" s="84"/>
      <c r="E326" s="84"/>
      <c r="F326" s="72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</row>
    <row r="327">
      <c r="A327" s="72"/>
      <c r="B327" s="72"/>
      <c r="C327" s="84"/>
      <c r="D327" s="84"/>
      <c r="E327" s="84"/>
      <c r="F327" s="72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</row>
    <row r="328">
      <c r="A328" s="72"/>
      <c r="B328" s="72"/>
      <c r="C328" s="84"/>
      <c r="D328" s="84"/>
      <c r="E328" s="84"/>
      <c r="F328" s="72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</row>
    <row r="329">
      <c r="A329" s="72"/>
      <c r="B329" s="72"/>
      <c r="C329" s="84"/>
      <c r="D329" s="84"/>
      <c r="E329" s="84"/>
      <c r="F329" s="72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</row>
    <row r="330">
      <c r="A330" s="72"/>
      <c r="B330" s="72"/>
      <c r="C330" s="84"/>
      <c r="D330" s="84"/>
      <c r="E330" s="84"/>
      <c r="F330" s="72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</row>
    <row r="331">
      <c r="A331" s="72"/>
      <c r="B331" s="72"/>
      <c r="C331" s="84"/>
      <c r="D331" s="84"/>
      <c r="E331" s="84"/>
      <c r="F331" s="72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</row>
    <row r="332">
      <c r="A332" s="72"/>
      <c r="B332" s="72"/>
      <c r="C332" s="84"/>
      <c r="D332" s="84"/>
      <c r="E332" s="84"/>
      <c r="F332" s="72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</row>
    <row r="333">
      <c r="A333" s="72"/>
      <c r="B333" s="72"/>
      <c r="C333" s="84"/>
      <c r="D333" s="84"/>
      <c r="E333" s="84"/>
      <c r="F333" s="72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</row>
    <row r="334">
      <c r="A334" s="72"/>
      <c r="B334" s="72"/>
      <c r="C334" s="84"/>
      <c r="D334" s="84"/>
      <c r="E334" s="84"/>
      <c r="F334" s="72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</row>
    <row r="335">
      <c r="A335" s="72"/>
      <c r="B335" s="72"/>
      <c r="C335" s="84"/>
      <c r="D335" s="84"/>
      <c r="E335" s="84"/>
      <c r="F335" s="72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</row>
    <row r="336">
      <c r="A336" s="72"/>
      <c r="B336" s="72"/>
      <c r="C336" s="84"/>
      <c r="D336" s="84"/>
      <c r="E336" s="84"/>
      <c r="F336" s="72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</row>
    <row r="337">
      <c r="A337" s="72"/>
      <c r="B337" s="72"/>
      <c r="C337" s="84"/>
      <c r="D337" s="84"/>
      <c r="E337" s="84"/>
      <c r="F337" s="72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</row>
    <row r="338">
      <c r="A338" s="72"/>
      <c r="B338" s="72"/>
      <c r="C338" s="84"/>
      <c r="D338" s="84"/>
      <c r="E338" s="84"/>
      <c r="F338" s="72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</row>
    <row r="339">
      <c r="A339" s="72"/>
      <c r="B339" s="72"/>
      <c r="C339" s="84"/>
      <c r="D339" s="84"/>
      <c r="E339" s="84"/>
      <c r="F339" s="72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</row>
    <row r="340">
      <c r="A340" s="72"/>
      <c r="B340" s="72"/>
      <c r="C340" s="84"/>
      <c r="D340" s="84"/>
      <c r="E340" s="84"/>
      <c r="F340" s="72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</row>
    <row r="341">
      <c r="A341" s="72"/>
      <c r="B341" s="72"/>
      <c r="C341" s="84"/>
      <c r="D341" s="84"/>
      <c r="E341" s="84"/>
      <c r="F341" s="72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</row>
    <row r="342">
      <c r="A342" s="72"/>
      <c r="B342" s="72"/>
      <c r="C342" s="84"/>
      <c r="D342" s="84"/>
      <c r="E342" s="84"/>
      <c r="F342" s="72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</row>
    <row r="343">
      <c r="A343" s="72"/>
      <c r="B343" s="72"/>
      <c r="C343" s="84"/>
      <c r="D343" s="84"/>
      <c r="E343" s="84"/>
      <c r="F343" s="72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</row>
    <row r="344">
      <c r="A344" s="72"/>
      <c r="B344" s="72"/>
      <c r="C344" s="84"/>
      <c r="D344" s="84"/>
      <c r="E344" s="84"/>
      <c r="F344" s="72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</row>
    <row r="345">
      <c r="A345" s="72"/>
      <c r="B345" s="72"/>
      <c r="C345" s="84"/>
      <c r="D345" s="84"/>
      <c r="E345" s="84"/>
      <c r="F345" s="72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</row>
    <row r="346">
      <c r="A346" s="72"/>
      <c r="B346" s="72"/>
      <c r="C346" s="84"/>
      <c r="D346" s="84"/>
      <c r="E346" s="84"/>
      <c r="F346" s="72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</row>
    <row r="347">
      <c r="A347" s="72"/>
      <c r="B347" s="72"/>
      <c r="C347" s="84"/>
      <c r="D347" s="84"/>
      <c r="E347" s="84"/>
      <c r="F347" s="72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</row>
    <row r="348">
      <c r="A348" s="72"/>
      <c r="B348" s="72"/>
      <c r="C348" s="84"/>
      <c r="D348" s="84"/>
      <c r="E348" s="84"/>
      <c r="F348" s="72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</row>
    <row r="349">
      <c r="A349" s="72"/>
      <c r="B349" s="72"/>
      <c r="C349" s="84"/>
      <c r="D349" s="84"/>
      <c r="E349" s="84"/>
      <c r="F349" s="72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</row>
    <row r="350">
      <c r="A350" s="72"/>
      <c r="B350" s="72"/>
      <c r="C350" s="84"/>
      <c r="D350" s="84"/>
      <c r="E350" s="84"/>
      <c r="F350" s="72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</row>
    <row r="351">
      <c r="A351" s="72"/>
      <c r="B351" s="72"/>
      <c r="C351" s="84"/>
      <c r="D351" s="84"/>
      <c r="E351" s="84"/>
      <c r="F351" s="72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</row>
    <row r="352">
      <c r="A352" s="72"/>
      <c r="B352" s="72"/>
      <c r="C352" s="84"/>
      <c r="D352" s="84"/>
      <c r="E352" s="84"/>
      <c r="F352" s="72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</row>
    <row r="353">
      <c r="A353" s="72"/>
      <c r="B353" s="72"/>
      <c r="C353" s="84"/>
      <c r="D353" s="84"/>
      <c r="E353" s="84"/>
      <c r="F353" s="72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</row>
    <row r="354">
      <c r="A354" s="72"/>
      <c r="B354" s="72"/>
      <c r="C354" s="84"/>
      <c r="D354" s="84"/>
      <c r="E354" s="84"/>
      <c r="F354" s="72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</row>
    <row r="355">
      <c r="A355" s="72"/>
      <c r="B355" s="72"/>
      <c r="C355" s="84"/>
      <c r="D355" s="84"/>
      <c r="E355" s="84"/>
      <c r="F355" s="72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</row>
    <row r="356">
      <c r="A356" s="72"/>
      <c r="B356" s="72"/>
      <c r="C356" s="84"/>
      <c r="D356" s="84"/>
      <c r="E356" s="84"/>
      <c r="F356" s="72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</row>
    <row r="357">
      <c r="A357" s="72"/>
      <c r="B357" s="72"/>
      <c r="C357" s="84"/>
      <c r="D357" s="84"/>
      <c r="E357" s="84"/>
      <c r="F357" s="72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</row>
    <row r="358">
      <c r="A358" s="72"/>
      <c r="B358" s="72"/>
      <c r="C358" s="84"/>
      <c r="D358" s="84"/>
      <c r="E358" s="84"/>
      <c r="F358" s="72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</row>
    <row r="359">
      <c r="A359" s="72"/>
      <c r="B359" s="72"/>
      <c r="C359" s="84"/>
      <c r="D359" s="84"/>
      <c r="E359" s="84"/>
      <c r="F359" s="72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</row>
    <row r="360">
      <c r="A360" s="72"/>
      <c r="B360" s="72"/>
      <c r="C360" s="84"/>
      <c r="D360" s="84"/>
      <c r="E360" s="84"/>
      <c r="F360" s="72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</row>
    <row r="361">
      <c r="A361" s="72"/>
      <c r="B361" s="72"/>
      <c r="C361" s="84"/>
      <c r="D361" s="84"/>
      <c r="E361" s="84"/>
      <c r="F361" s="72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</row>
    <row r="362">
      <c r="A362" s="72"/>
      <c r="B362" s="72"/>
      <c r="C362" s="84"/>
      <c r="D362" s="84"/>
      <c r="E362" s="84"/>
      <c r="F362" s="72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</row>
    <row r="363">
      <c r="A363" s="72"/>
      <c r="B363" s="72"/>
      <c r="C363" s="84"/>
      <c r="D363" s="84"/>
      <c r="E363" s="84"/>
      <c r="F363" s="72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</row>
    <row r="364">
      <c r="A364" s="72"/>
      <c r="B364" s="72"/>
      <c r="C364" s="84"/>
      <c r="D364" s="84"/>
      <c r="E364" s="84"/>
      <c r="F364" s="72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</row>
    <row r="365">
      <c r="A365" s="72"/>
      <c r="B365" s="72"/>
      <c r="C365" s="84"/>
      <c r="D365" s="84"/>
      <c r="E365" s="84"/>
      <c r="F365" s="72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</row>
    <row r="366">
      <c r="A366" s="72"/>
      <c r="B366" s="72"/>
      <c r="C366" s="84"/>
      <c r="D366" s="84"/>
      <c r="E366" s="84"/>
      <c r="F366" s="72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</row>
    <row r="367">
      <c r="A367" s="72"/>
      <c r="B367" s="72"/>
      <c r="C367" s="84"/>
      <c r="D367" s="84"/>
      <c r="E367" s="84"/>
      <c r="F367" s="72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</row>
    <row r="368">
      <c r="A368" s="72"/>
      <c r="B368" s="72"/>
      <c r="C368" s="84"/>
      <c r="D368" s="84"/>
      <c r="E368" s="84"/>
      <c r="F368" s="72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</row>
    <row r="369">
      <c r="A369" s="72"/>
      <c r="B369" s="72"/>
      <c r="C369" s="84"/>
      <c r="D369" s="84"/>
      <c r="E369" s="84"/>
      <c r="F369" s="72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</row>
    <row r="370">
      <c r="A370" s="72"/>
      <c r="B370" s="72"/>
      <c r="C370" s="84"/>
      <c r="D370" s="84"/>
      <c r="E370" s="84"/>
      <c r="F370" s="72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</row>
    <row r="371">
      <c r="A371" s="72"/>
      <c r="B371" s="72"/>
      <c r="C371" s="84"/>
      <c r="D371" s="84"/>
      <c r="E371" s="84"/>
      <c r="F371" s="72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</row>
    <row r="372">
      <c r="A372" s="72"/>
      <c r="B372" s="72"/>
      <c r="C372" s="84"/>
      <c r="D372" s="84"/>
      <c r="E372" s="84"/>
      <c r="F372" s="72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</row>
    <row r="373">
      <c r="A373" s="72"/>
      <c r="B373" s="72"/>
      <c r="C373" s="84"/>
      <c r="D373" s="84"/>
      <c r="E373" s="84"/>
      <c r="F373" s="72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</row>
    <row r="374">
      <c r="A374" s="72"/>
      <c r="B374" s="72"/>
      <c r="C374" s="84"/>
      <c r="D374" s="84"/>
      <c r="E374" s="84"/>
      <c r="F374" s="72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</row>
    <row r="375">
      <c r="A375" s="72"/>
      <c r="B375" s="72"/>
      <c r="C375" s="84"/>
      <c r="D375" s="84"/>
      <c r="E375" s="84"/>
      <c r="F375" s="72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</row>
    <row r="376">
      <c r="A376" s="72"/>
      <c r="B376" s="72"/>
      <c r="C376" s="84"/>
      <c r="D376" s="84"/>
      <c r="E376" s="84"/>
      <c r="F376" s="72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</row>
    <row r="377">
      <c r="A377" s="72"/>
      <c r="B377" s="72"/>
      <c r="C377" s="84"/>
      <c r="D377" s="84"/>
      <c r="E377" s="84"/>
      <c r="F377" s="72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</row>
    <row r="378">
      <c r="A378" s="72"/>
      <c r="B378" s="72"/>
      <c r="C378" s="84"/>
      <c r="D378" s="84"/>
      <c r="E378" s="84"/>
      <c r="F378" s="72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</row>
    <row r="379">
      <c r="A379" s="72"/>
      <c r="B379" s="72"/>
      <c r="C379" s="84"/>
      <c r="D379" s="84"/>
      <c r="E379" s="84"/>
      <c r="F379" s="72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</row>
    <row r="380">
      <c r="A380" s="72"/>
      <c r="B380" s="72"/>
      <c r="C380" s="84"/>
      <c r="D380" s="84"/>
      <c r="E380" s="84"/>
      <c r="F380" s="72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</row>
    <row r="381">
      <c r="A381" s="72"/>
      <c r="B381" s="72"/>
      <c r="C381" s="84"/>
      <c r="D381" s="84"/>
      <c r="E381" s="84"/>
      <c r="F381" s="72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</row>
    <row r="382">
      <c r="A382" s="72"/>
      <c r="B382" s="72"/>
      <c r="C382" s="84"/>
      <c r="D382" s="84"/>
      <c r="E382" s="84"/>
      <c r="F382" s="72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</row>
    <row r="383">
      <c r="A383" s="72"/>
      <c r="B383" s="72"/>
      <c r="C383" s="84"/>
      <c r="D383" s="84"/>
      <c r="E383" s="84"/>
      <c r="F383" s="72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</row>
    <row r="384">
      <c r="A384" s="72"/>
      <c r="B384" s="72"/>
      <c r="C384" s="84"/>
      <c r="D384" s="84"/>
      <c r="E384" s="84"/>
      <c r="F384" s="72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</row>
    <row r="385">
      <c r="A385" s="72"/>
      <c r="B385" s="72"/>
      <c r="C385" s="84"/>
      <c r="D385" s="84"/>
      <c r="E385" s="84"/>
      <c r="F385" s="72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</row>
    <row r="386">
      <c r="A386" s="72"/>
      <c r="B386" s="72"/>
      <c r="C386" s="84"/>
      <c r="D386" s="84"/>
      <c r="E386" s="84"/>
      <c r="F386" s="72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</row>
    <row r="387">
      <c r="A387" s="72"/>
      <c r="B387" s="72"/>
      <c r="C387" s="84"/>
      <c r="D387" s="84"/>
      <c r="E387" s="84"/>
      <c r="F387" s="72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</row>
    <row r="388">
      <c r="A388" s="72"/>
      <c r="B388" s="72"/>
      <c r="C388" s="84"/>
      <c r="D388" s="84"/>
      <c r="E388" s="84"/>
      <c r="F388" s="72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</row>
    <row r="389">
      <c r="A389" s="72"/>
      <c r="B389" s="72"/>
      <c r="C389" s="84"/>
      <c r="D389" s="84"/>
      <c r="E389" s="84"/>
      <c r="F389" s="72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</row>
    <row r="390">
      <c r="A390" s="72"/>
      <c r="B390" s="72"/>
      <c r="C390" s="84"/>
      <c r="D390" s="84"/>
      <c r="E390" s="84"/>
      <c r="F390" s="72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</row>
    <row r="391">
      <c r="A391" s="72"/>
      <c r="B391" s="72"/>
      <c r="C391" s="84"/>
      <c r="D391" s="84"/>
      <c r="E391" s="84"/>
      <c r="F391" s="72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</row>
    <row r="392">
      <c r="A392" s="72"/>
      <c r="B392" s="72"/>
      <c r="C392" s="84"/>
      <c r="D392" s="84"/>
      <c r="E392" s="84"/>
      <c r="F392" s="72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</row>
    <row r="393">
      <c r="A393" s="72"/>
      <c r="B393" s="72"/>
      <c r="C393" s="84"/>
      <c r="D393" s="84"/>
      <c r="E393" s="84"/>
      <c r="F393" s="72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</row>
    <row r="394">
      <c r="A394" s="72"/>
      <c r="B394" s="72"/>
      <c r="C394" s="84"/>
      <c r="D394" s="84"/>
      <c r="E394" s="84"/>
      <c r="F394" s="72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</row>
    <row r="395">
      <c r="A395" s="72"/>
      <c r="B395" s="72"/>
      <c r="C395" s="84"/>
      <c r="D395" s="84"/>
      <c r="E395" s="84"/>
      <c r="F395" s="72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</row>
    <row r="396">
      <c r="A396" s="72"/>
      <c r="B396" s="72"/>
      <c r="C396" s="84"/>
      <c r="D396" s="84"/>
      <c r="E396" s="84"/>
      <c r="F396" s="72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</row>
    <row r="397">
      <c r="A397" s="72"/>
      <c r="B397" s="72"/>
      <c r="C397" s="84"/>
      <c r="D397" s="84"/>
      <c r="E397" s="84"/>
      <c r="F397" s="72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</row>
    <row r="398">
      <c r="A398" s="72"/>
      <c r="B398" s="72"/>
      <c r="C398" s="84"/>
      <c r="D398" s="84"/>
      <c r="E398" s="84"/>
      <c r="F398" s="72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</row>
    <row r="399">
      <c r="A399" s="72"/>
      <c r="B399" s="72"/>
      <c r="C399" s="84"/>
      <c r="D399" s="84"/>
      <c r="E399" s="84"/>
      <c r="F399" s="72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</row>
    <row r="400">
      <c r="A400" s="72"/>
      <c r="B400" s="72"/>
      <c r="C400" s="84"/>
      <c r="D400" s="84"/>
      <c r="E400" s="84"/>
      <c r="F400" s="72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</row>
    <row r="401">
      <c r="A401" s="72"/>
      <c r="B401" s="72"/>
      <c r="C401" s="84"/>
      <c r="D401" s="84"/>
      <c r="E401" s="84"/>
      <c r="F401" s="72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</row>
    <row r="402">
      <c r="A402" s="72"/>
      <c r="B402" s="72"/>
      <c r="C402" s="84"/>
      <c r="D402" s="84"/>
      <c r="E402" s="84"/>
      <c r="F402" s="72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</row>
    <row r="403">
      <c r="A403" s="72"/>
      <c r="B403" s="72"/>
      <c r="C403" s="84"/>
      <c r="D403" s="84"/>
      <c r="E403" s="84"/>
      <c r="F403" s="72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</row>
    <row r="404">
      <c r="A404" s="72"/>
      <c r="B404" s="72"/>
      <c r="C404" s="84"/>
      <c r="D404" s="84"/>
      <c r="E404" s="84"/>
      <c r="F404" s="72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</row>
    <row r="405">
      <c r="A405" s="72"/>
      <c r="B405" s="72"/>
      <c r="C405" s="84"/>
      <c r="D405" s="84"/>
      <c r="E405" s="84"/>
      <c r="F405" s="72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</row>
    <row r="406">
      <c r="A406" s="72"/>
      <c r="B406" s="72"/>
      <c r="C406" s="84"/>
      <c r="D406" s="84"/>
      <c r="E406" s="84"/>
      <c r="F406" s="72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</row>
    <row r="407">
      <c r="A407" s="72"/>
      <c r="B407" s="72"/>
      <c r="C407" s="84"/>
      <c r="D407" s="84"/>
      <c r="E407" s="84"/>
      <c r="F407" s="72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</row>
    <row r="408">
      <c r="A408" s="72"/>
      <c r="B408" s="72"/>
      <c r="C408" s="84"/>
      <c r="D408" s="84"/>
      <c r="E408" s="84"/>
      <c r="F408" s="72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</row>
    <row r="409">
      <c r="A409" s="72"/>
      <c r="B409" s="72"/>
      <c r="C409" s="84"/>
      <c r="D409" s="84"/>
      <c r="E409" s="84"/>
      <c r="F409" s="72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</row>
    <row r="410">
      <c r="A410" s="72"/>
      <c r="B410" s="72"/>
      <c r="C410" s="84"/>
      <c r="D410" s="84"/>
      <c r="E410" s="84"/>
      <c r="F410" s="72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</row>
    <row r="411">
      <c r="A411" s="72"/>
      <c r="B411" s="72"/>
      <c r="C411" s="84"/>
      <c r="D411" s="84"/>
      <c r="E411" s="84"/>
      <c r="F411" s="72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</row>
    <row r="412">
      <c r="A412" s="72"/>
      <c r="B412" s="72"/>
      <c r="C412" s="84"/>
      <c r="D412" s="84"/>
      <c r="E412" s="84"/>
      <c r="F412" s="72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</row>
    <row r="413">
      <c r="A413" s="72"/>
      <c r="B413" s="72"/>
      <c r="C413" s="84"/>
      <c r="D413" s="84"/>
      <c r="E413" s="84"/>
      <c r="F413" s="72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</row>
    <row r="414">
      <c r="A414" s="72"/>
      <c r="B414" s="72"/>
      <c r="C414" s="84"/>
      <c r="D414" s="84"/>
      <c r="E414" s="84"/>
      <c r="F414" s="72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</row>
    <row r="415">
      <c r="A415" s="72"/>
      <c r="B415" s="72"/>
      <c r="C415" s="84"/>
      <c r="D415" s="84"/>
      <c r="E415" s="84"/>
      <c r="F415" s="72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</row>
    <row r="416">
      <c r="A416" s="72"/>
      <c r="B416" s="72"/>
      <c r="C416" s="84"/>
      <c r="D416" s="84"/>
      <c r="E416" s="84"/>
      <c r="F416" s="72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</row>
    <row r="417">
      <c r="A417" s="72"/>
      <c r="B417" s="72"/>
      <c r="C417" s="84"/>
      <c r="D417" s="84"/>
      <c r="E417" s="84"/>
      <c r="F417" s="72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</row>
    <row r="418">
      <c r="A418" s="72"/>
      <c r="B418" s="72"/>
      <c r="C418" s="84"/>
      <c r="D418" s="84"/>
      <c r="E418" s="84"/>
      <c r="F418" s="72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</row>
    <row r="419">
      <c r="A419" s="72"/>
      <c r="B419" s="72"/>
      <c r="C419" s="84"/>
      <c r="D419" s="84"/>
      <c r="E419" s="84"/>
      <c r="F419" s="72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</row>
    <row r="420">
      <c r="A420" s="72"/>
      <c r="B420" s="72"/>
      <c r="C420" s="84"/>
      <c r="D420" s="84"/>
      <c r="E420" s="84"/>
      <c r="F420" s="72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</row>
    <row r="421">
      <c r="A421" s="72"/>
      <c r="B421" s="72"/>
      <c r="C421" s="84"/>
      <c r="D421" s="84"/>
      <c r="E421" s="84"/>
      <c r="F421" s="72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</row>
    <row r="422">
      <c r="A422" s="72"/>
      <c r="B422" s="72"/>
      <c r="C422" s="84"/>
      <c r="D422" s="84"/>
      <c r="E422" s="84"/>
      <c r="F422" s="72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</row>
    <row r="423">
      <c r="A423" s="72"/>
      <c r="B423" s="72"/>
      <c r="C423" s="84"/>
      <c r="D423" s="84"/>
      <c r="E423" s="84"/>
      <c r="F423" s="72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</row>
    <row r="424">
      <c r="A424" s="72"/>
      <c r="B424" s="72"/>
      <c r="C424" s="84"/>
      <c r="D424" s="84"/>
      <c r="E424" s="84"/>
      <c r="F424" s="72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</row>
    <row r="425">
      <c r="A425" s="72"/>
      <c r="B425" s="72"/>
      <c r="C425" s="84"/>
      <c r="D425" s="84"/>
      <c r="E425" s="84"/>
      <c r="F425" s="72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</row>
    <row r="426">
      <c r="A426" s="72"/>
      <c r="B426" s="72"/>
      <c r="C426" s="84"/>
      <c r="D426" s="84"/>
      <c r="E426" s="84"/>
      <c r="F426" s="72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</row>
    <row r="427">
      <c r="A427" s="72"/>
      <c r="B427" s="72"/>
      <c r="C427" s="84"/>
      <c r="D427" s="84"/>
      <c r="E427" s="84"/>
      <c r="F427" s="72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</row>
    <row r="428">
      <c r="A428" s="72"/>
      <c r="B428" s="72"/>
      <c r="C428" s="84"/>
      <c r="D428" s="84"/>
      <c r="E428" s="84"/>
      <c r="F428" s="72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</row>
    <row r="429">
      <c r="A429" s="72"/>
      <c r="B429" s="72"/>
      <c r="C429" s="84"/>
      <c r="D429" s="84"/>
      <c r="E429" s="84"/>
      <c r="F429" s="72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</row>
    <row r="430">
      <c r="A430" s="72"/>
      <c r="B430" s="72"/>
      <c r="C430" s="84"/>
      <c r="D430" s="84"/>
      <c r="E430" s="84"/>
      <c r="F430" s="72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</row>
    <row r="431">
      <c r="A431" s="72"/>
      <c r="B431" s="72"/>
      <c r="C431" s="84"/>
      <c r="D431" s="84"/>
      <c r="E431" s="84"/>
      <c r="F431" s="72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</row>
    <row r="432">
      <c r="A432" s="72"/>
      <c r="B432" s="72"/>
      <c r="C432" s="84"/>
      <c r="D432" s="84"/>
      <c r="E432" s="84"/>
      <c r="F432" s="72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</row>
    <row r="433">
      <c r="A433" s="72"/>
      <c r="B433" s="72"/>
      <c r="C433" s="84"/>
      <c r="D433" s="84"/>
      <c r="E433" s="84"/>
      <c r="F433" s="72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</row>
    <row r="434">
      <c r="A434" s="72"/>
      <c r="B434" s="72"/>
      <c r="C434" s="84"/>
      <c r="D434" s="84"/>
      <c r="E434" s="84"/>
      <c r="F434" s="72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</row>
    <row r="435">
      <c r="A435" s="72"/>
      <c r="B435" s="72"/>
      <c r="C435" s="84"/>
      <c r="D435" s="84"/>
      <c r="E435" s="84"/>
      <c r="F435" s="72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</row>
    <row r="436">
      <c r="A436" s="72"/>
      <c r="B436" s="72"/>
      <c r="C436" s="84"/>
      <c r="D436" s="84"/>
      <c r="E436" s="84"/>
      <c r="F436" s="72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</row>
    <row r="437">
      <c r="A437" s="72"/>
      <c r="B437" s="72"/>
      <c r="C437" s="84"/>
      <c r="D437" s="84"/>
      <c r="E437" s="84"/>
      <c r="F437" s="72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</row>
    <row r="438">
      <c r="A438" s="72"/>
      <c r="B438" s="72"/>
      <c r="C438" s="84"/>
      <c r="D438" s="84"/>
      <c r="E438" s="84"/>
      <c r="F438" s="72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</row>
    <row r="439">
      <c r="A439" s="72"/>
      <c r="B439" s="72"/>
      <c r="C439" s="84"/>
      <c r="D439" s="84"/>
      <c r="E439" s="84"/>
      <c r="F439" s="72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</row>
    <row r="440">
      <c r="A440" s="72"/>
      <c r="B440" s="72"/>
      <c r="C440" s="84"/>
      <c r="D440" s="84"/>
      <c r="E440" s="84"/>
      <c r="F440" s="72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</row>
    <row r="441">
      <c r="A441" s="72"/>
      <c r="B441" s="72"/>
      <c r="C441" s="84"/>
      <c r="D441" s="84"/>
      <c r="E441" s="84"/>
      <c r="F441" s="72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</row>
    <row r="442">
      <c r="A442" s="72"/>
      <c r="B442" s="72"/>
      <c r="C442" s="84"/>
      <c r="D442" s="84"/>
      <c r="E442" s="84"/>
      <c r="F442" s="72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</row>
    <row r="443">
      <c r="A443" s="72"/>
      <c r="B443" s="72"/>
      <c r="C443" s="84"/>
      <c r="D443" s="84"/>
      <c r="E443" s="84"/>
      <c r="F443" s="72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</row>
    <row r="444">
      <c r="A444" s="72"/>
      <c r="B444" s="72"/>
      <c r="C444" s="84"/>
      <c r="D444" s="84"/>
      <c r="E444" s="84"/>
      <c r="F444" s="72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</row>
    <row r="445">
      <c r="A445" s="72"/>
      <c r="B445" s="72"/>
      <c r="C445" s="84"/>
      <c r="D445" s="84"/>
      <c r="E445" s="84"/>
      <c r="F445" s="72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</row>
    <row r="446">
      <c r="A446" s="72"/>
      <c r="B446" s="72"/>
      <c r="C446" s="84"/>
      <c r="D446" s="84"/>
      <c r="E446" s="84"/>
      <c r="F446" s="72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</row>
    <row r="447">
      <c r="A447" s="72"/>
      <c r="B447" s="72"/>
      <c r="C447" s="84"/>
      <c r="D447" s="84"/>
      <c r="E447" s="84"/>
      <c r="F447" s="72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</row>
    <row r="448">
      <c r="A448" s="72"/>
      <c r="B448" s="72"/>
      <c r="C448" s="84"/>
      <c r="D448" s="84"/>
      <c r="E448" s="84"/>
      <c r="F448" s="72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</row>
    <row r="449">
      <c r="A449" s="72"/>
      <c r="B449" s="72"/>
      <c r="C449" s="84"/>
      <c r="D449" s="84"/>
      <c r="E449" s="84"/>
      <c r="F449" s="72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</row>
    <row r="450">
      <c r="A450" s="72"/>
      <c r="B450" s="72"/>
      <c r="C450" s="84"/>
      <c r="D450" s="84"/>
      <c r="E450" s="84"/>
      <c r="F450" s="72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</row>
    <row r="451">
      <c r="A451" s="72"/>
      <c r="B451" s="72"/>
      <c r="C451" s="84"/>
      <c r="D451" s="84"/>
      <c r="E451" s="84"/>
      <c r="F451" s="72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</row>
    <row r="452">
      <c r="A452" s="72"/>
      <c r="B452" s="72"/>
      <c r="C452" s="84"/>
      <c r="D452" s="84"/>
      <c r="E452" s="84"/>
      <c r="F452" s="72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</row>
    <row r="453">
      <c r="A453" s="72"/>
      <c r="B453" s="72"/>
      <c r="C453" s="84"/>
      <c r="D453" s="84"/>
      <c r="E453" s="84"/>
      <c r="F453" s="72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</row>
    <row r="454">
      <c r="A454" s="72"/>
      <c r="B454" s="72"/>
      <c r="C454" s="84"/>
      <c r="D454" s="84"/>
      <c r="E454" s="84"/>
      <c r="F454" s="72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</row>
    <row r="455">
      <c r="A455" s="72"/>
      <c r="B455" s="72"/>
      <c r="C455" s="84"/>
      <c r="D455" s="84"/>
      <c r="E455" s="84"/>
      <c r="F455" s="72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</row>
    <row r="456">
      <c r="A456" s="72"/>
      <c r="B456" s="72"/>
      <c r="C456" s="84"/>
      <c r="D456" s="84"/>
      <c r="E456" s="84"/>
      <c r="F456" s="72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</row>
    <row r="457">
      <c r="A457" s="72"/>
      <c r="B457" s="72"/>
      <c r="C457" s="84"/>
      <c r="D457" s="84"/>
      <c r="E457" s="84"/>
      <c r="F457" s="72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</row>
    <row r="458">
      <c r="A458" s="72"/>
      <c r="B458" s="72"/>
      <c r="C458" s="84"/>
      <c r="D458" s="84"/>
      <c r="E458" s="84"/>
      <c r="F458" s="72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</row>
    <row r="459">
      <c r="A459" s="72"/>
      <c r="B459" s="72"/>
      <c r="C459" s="84"/>
      <c r="D459" s="84"/>
      <c r="E459" s="84"/>
      <c r="F459" s="72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</row>
    <row r="460">
      <c r="A460" s="72"/>
      <c r="B460" s="72"/>
      <c r="C460" s="84"/>
      <c r="D460" s="84"/>
      <c r="E460" s="84"/>
      <c r="F460" s="72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</row>
    <row r="461">
      <c r="A461" s="72"/>
      <c r="B461" s="72"/>
      <c r="C461" s="84"/>
      <c r="D461" s="84"/>
      <c r="E461" s="84"/>
      <c r="F461" s="72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</row>
    <row r="462">
      <c r="A462" s="72"/>
      <c r="B462" s="72"/>
      <c r="C462" s="84"/>
      <c r="D462" s="84"/>
      <c r="E462" s="84"/>
      <c r="F462" s="72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</row>
    <row r="463">
      <c r="A463" s="72"/>
      <c r="B463" s="72"/>
      <c r="C463" s="84"/>
      <c r="D463" s="84"/>
      <c r="E463" s="84"/>
      <c r="F463" s="72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</row>
    <row r="464">
      <c r="A464" s="72"/>
      <c r="B464" s="72"/>
      <c r="C464" s="84"/>
      <c r="D464" s="84"/>
      <c r="E464" s="84"/>
      <c r="F464" s="72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</row>
    <row r="465">
      <c r="A465" s="72"/>
      <c r="B465" s="72"/>
      <c r="C465" s="84"/>
      <c r="D465" s="84"/>
      <c r="E465" s="84"/>
      <c r="F465" s="72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</row>
    <row r="466">
      <c r="A466" s="72"/>
      <c r="B466" s="72"/>
      <c r="C466" s="84"/>
      <c r="D466" s="84"/>
      <c r="E466" s="84"/>
      <c r="F466" s="72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</row>
    <row r="467">
      <c r="A467" s="72"/>
      <c r="B467" s="72"/>
      <c r="C467" s="84"/>
      <c r="D467" s="84"/>
      <c r="E467" s="84"/>
      <c r="F467" s="72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</row>
    <row r="468">
      <c r="A468" s="72"/>
      <c r="B468" s="72"/>
      <c r="C468" s="84"/>
      <c r="D468" s="84"/>
      <c r="E468" s="84"/>
      <c r="F468" s="72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</row>
    <row r="469">
      <c r="A469" s="72"/>
      <c r="B469" s="72"/>
      <c r="C469" s="84"/>
      <c r="D469" s="84"/>
      <c r="E469" s="84"/>
      <c r="F469" s="72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</row>
    <row r="470">
      <c r="A470" s="72"/>
      <c r="B470" s="72"/>
      <c r="C470" s="84"/>
      <c r="D470" s="84"/>
      <c r="E470" s="84"/>
      <c r="F470" s="72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</row>
    <row r="471">
      <c r="A471" s="72"/>
      <c r="B471" s="72"/>
      <c r="C471" s="84"/>
      <c r="D471" s="84"/>
      <c r="E471" s="84"/>
      <c r="F471" s="72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</row>
    <row r="472">
      <c r="A472" s="72"/>
      <c r="B472" s="72"/>
      <c r="C472" s="84"/>
      <c r="D472" s="84"/>
      <c r="E472" s="84"/>
      <c r="F472" s="72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</row>
    <row r="473">
      <c r="A473" s="72"/>
      <c r="B473" s="72"/>
      <c r="C473" s="84"/>
      <c r="D473" s="84"/>
      <c r="E473" s="84"/>
      <c r="F473" s="72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</row>
    <row r="474">
      <c r="A474" s="72"/>
      <c r="B474" s="72"/>
      <c r="C474" s="84"/>
      <c r="D474" s="84"/>
      <c r="E474" s="84"/>
      <c r="F474" s="72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</row>
    <row r="475">
      <c r="A475" s="72"/>
      <c r="B475" s="72"/>
      <c r="C475" s="84"/>
      <c r="D475" s="84"/>
      <c r="E475" s="84"/>
      <c r="F475" s="72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</row>
    <row r="476">
      <c r="A476" s="72"/>
      <c r="B476" s="72"/>
      <c r="C476" s="84"/>
      <c r="D476" s="84"/>
      <c r="E476" s="84"/>
      <c r="F476" s="72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</row>
    <row r="477">
      <c r="A477" s="72"/>
      <c r="B477" s="72"/>
      <c r="C477" s="84"/>
      <c r="D477" s="84"/>
      <c r="E477" s="84"/>
      <c r="F477" s="72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</row>
    <row r="478">
      <c r="A478" s="72"/>
      <c r="B478" s="72"/>
      <c r="C478" s="84"/>
      <c r="D478" s="84"/>
      <c r="E478" s="84"/>
      <c r="F478" s="72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</row>
    <row r="479">
      <c r="A479" s="72"/>
      <c r="B479" s="72"/>
      <c r="C479" s="84"/>
      <c r="D479" s="84"/>
      <c r="E479" s="84"/>
      <c r="F479" s="72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</row>
    <row r="480">
      <c r="A480" s="72"/>
      <c r="B480" s="72"/>
      <c r="C480" s="84"/>
      <c r="D480" s="84"/>
      <c r="E480" s="84"/>
      <c r="F480" s="72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</row>
    <row r="481">
      <c r="A481" s="72"/>
      <c r="B481" s="72"/>
      <c r="C481" s="84"/>
      <c r="D481" s="84"/>
      <c r="E481" s="84"/>
      <c r="F481" s="72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</row>
    <row r="482">
      <c r="A482" s="72"/>
      <c r="B482" s="72"/>
      <c r="C482" s="84"/>
      <c r="D482" s="84"/>
      <c r="E482" s="84"/>
      <c r="F482" s="72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</row>
    <row r="483">
      <c r="A483" s="72"/>
      <c r="B483" s="72"/>
      <c r="C483" s="84"/>
      <c r="D483" s="84"/>
      <c r="E483" s="84"/>
      <c r="F483" s="72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</row>
    <row r="484">
      <c r="A484" s="72"/>
      <c r="B484" s="72"/>
      <c r="C484" s="84"/>
      <c r="D484" s="84"/>
      <c r="E484" s="84"/>
      <c r="F484" s="72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</row>
    <row r="485">
      <c r="A485" s="72"/>
      <c r="B485" s="72"/>
      <c r="C485" s="84"/>
      <c r="D485" s="84"/>
      <c r="E485" s="84"/>
      <c r="F485" s="72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</row>
    <row r="486">
      <c r="A486" s="72"/>
      <c r="B486" s="72"/>
      <c r="C486" s="84"/>
      <c r="D486" s="84"/>
      <c r="E486" s="84"/>
      <c r="F486" s="72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</row>
    <row r="487">
      <c r="A487" s="72"/>
      <c r="B487" s="72"/>
      <c r="C487" s="84"/>
      <c r="D487" s="84"/>
      <c r="E487" s="84"/>
      <c r="F487" s="72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</row>
    <row r="488">
      <c r="A488" s="72"/>
      <c r="B488" s="72"/>
      <c r="C488" s="84"/>
      <c r="D488" s="84"/>
      <c r="E488" s="84"/>
      <c r="F488" s="72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</row>
    <row r="489">
      <c r="A489" s="72"/>
      <c r="B489" s="72"/>
      <c r="C489" s="84"/>
      <c r="D489" s="84"/>
      <c r="E489" s="84"/>
      <c r="F489" s="72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</row>
    <row r="490">
      <c r="A490" s="72"/>
      <c r="B490" s="72"/>
      <c r="C490" s="84"/>
      <c r="D490" s="84"/>
      <c r="E490" s="84"/>
      <c r="F490" s="72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</row>
    <row r="491">
      <c r="A491" s="72"/>
      <c r="B491" s="72"/>
      <c r="C491" s="84"/>
      <c r="D491" s="84"/>
      <c r="E491" s="84"/>
      <c r="F491" s="72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</row>
    <row r="492">
      <c r="A492" s="72"/>
      <c r="B492" s="72"/>
      <c r="C492" s="84"/>
      <c r="D492" s="84"/>
      <c r="E492" s="84"/>
      <c r="F492" s="72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</row>
    <row r="493">
      <c r="A493" s="72"/>
      <c r="B493" s="72"/>
      <c r="C493" s="84"/>
      <c r="D493" s="84"/>
      <c r="E493" s="84"/>
      <c r="F493" s="72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</row>
    <row r="494">
      <c r="A494" s="72"/>
      <c r="B494" s="72"/>
      <c r="C494" s="84"/>
      <c r="D494" s="84"/>
      <c r="E494" s="84"/>
      <c r="F494" s="72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</row>
    <row r="495">
      <c r="A495" s="72"/>
      <c r="B495" s="72"/>
      <c r="C495" s="84"/>
      <c r="D495" s="84"/>
      <c r="E495" s="84"/>
      <c r="F495" s="72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</row>
    <row r="496">
      <c r="A496" s="72"/>
      <c r="B496" s="72"/>
      <c r="C496" s="84"/>
      <c r="D496" s="84"/>
      <c r="E496" s="84"/>
      <c r="F496" s="72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</row>
    <row r="497">
      <c r="A497" s="72"/>
      <c r="B497" s="72"/>
      <c r="C497" s="84"/>
      <c r="D497" s="84"/>
      <c r="E497" s="84"/>
      <c r="F497" s="72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</row>
    <row r="498">
      <c r="A498" s="72"/>
      <c r="B498" s="72"/>
      <c r="C498" s="84"/>
      <c r="D498" s="84"/>
      <c r="E498" s="84"/>
      <c r="F498" s="72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</row>
    <row r="499">
      <c r="A499" s="72"/>
      <c r="B499" s="72"/>
      <c r="C499" s="84"/>
      <c r="D499" s="84"/>
      <c r="E499" s="84"/>
      <c r="F499" s="72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</row>
    <row r="500">
      <c r="A500" s="72"/>
      <c r="B500" s="72"/>
      <c r="C500" s="84"/>
      <c r="D500" s="84"/>
      <c r="E500" s="84"/>
      <c r="F500" s="72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</row>
    <row r="501">
      <c r="A501" s="72"/>
      <c r="B501" s="72"/>
      <c r="C501" s="84"/>
      <c r="D501" s="84"/>
      <c r="E501" s="84"/>
      <c r="F501" s="72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</row>
    <row r="502">
      <c r="A502" s="72"/>
      <c r="B502" s="72"/>
      <c r="C502" s="84"/>
      <c r="D502" s="84"/>
      <c r="E502" s="84"/>
      <c r="F502" s="72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</row>
    <row r="503">
      <c r="A503" s="72"/>
      <c r="B503" s="72"/>
      <c r="C503" s="84"/>
      <c r="D503" s="84"/>
      <c r="E503" s="84"/>
      <c r="F503" s="72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</row>
    <row r="504">
      <c r="A504" s="72"/>
      <c r="B504" s="72"/>
      <c r="C504" s="84"/>
      <c r="D504" s="84"/>
      <c r="E504" s="84"/>
      <c r="F504" s="72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</row>
    <row r="505">
      <c r="A505" s="72"/>
      <c r="B505" s="72"/>
      <c r="C505" s="84"/>
      <c r="D505" s="84"/>
      <c r="E505" s="84"/>
      <c r="F505" s="72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</row>
    <row r="506">
      <c r="A506" s="72"/>
      <c r="B506" s="72"/>
      <c r="C506" s="84"/>
      <c r="D506" s="84"/>
      <c r="E506" s="84"/>
      <c r="F506" s="72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</row>
    <row r="507">
      <c r="A507" s="72"/>
      <c r="B507" s="72"/>
      <c r="C507" s="84"/>
      <c r="D507" s="84"/>
      <c r="E507" s="84"/>
      <c r="F507" s="72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</row>
    <row r="508">
      <c r="A508" s="72"/>
      <c r="B508" s="72"/>
      <c r="C508" s="84"/>
      <c r="D508" s="84"/>
      <c r="E508" s="84"/>
      <c r="F508" s="72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</row>
    <row r="509">
      <c r="A509" s="72"/>
      <c r="B509" s="72"/>
      <c r="C509" s="84"/>
      <c r="D509" s="84"/>
      <c r="E509" s="84"/>
      <c r="F509" s="72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</row>
    <row r="510">
      <c r="A510" s="72"/>
      <c r="B510" s="72"/>
      <c r="C510" s="84"/>
      <c r="D510" s="84"/>
      <c r="E510" s="84"/>
      <c r="F510" s="72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</row>
    <row r="511">
      <c r="A511" s="72"/>
      <c r="B511" s="72"/>
      <c r="C511" s="84"/>
      <c r="D511" s="84"/>
      <c r="E511" s="84"/>
      <c r="F511" s="72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</row>
    <row r="512">
      <c r="A512" s="72"/>
      <c r="B512" s="72"/>
      <c r="C512" s="84"/>
      <c r="D512" s="84"/>
      <c r="E512" s="84"/>
      <c r="F512" s="72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</row>
    <row r="513">
      <c r="A513" s="72"/>
      <c r="B513" s="72"/>
      <c r="C513" s="84"/>
      <c r="D513" s="84"/>
      <c r="E513" s="84"/>
      <c r="F513" s="72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</row>
    <row r="514">
      <c r="A514" s="72"/>
      <c r="B514" s="72"/>
      <c r="C514" s="84"/>
      <c r="D514" s="84"/>
      <c r="E514" s="84"/>
      <c r="F514" s="72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</row>
    <row r="515">
      <c r="A515" s="72"/>
      <c r="B515" s="72"/>
      <c r="C515" s="84"/>
      <c r="D515" s="84"/>
      <c r="E515" s="84"/>
      <c r="F515" s="72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</row>
    <row r="516">
      <c r="A516" s="72"/>
      <c r="B516" s="72"/>
      <c r="C516" s="84"/>
      <c r="D516" s="84"/>
      <c r="E516" s="84"/>
      <c r="F516" s="72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</row>
    <row r="517">
      <c r="A517" s="72"/>
      <c r="B517" s="72"/>
      <c r="C517" s="84"/>
      <c r="D517" s="84"/>
      <c r="E517" s="84"/>
      <c r="F517" s="72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</row>
    <row r="518">
      <c r="A518" s="72"/>
      <c r="B518" s="72"/>
      <c r="C518" s="84"/>
      <c r="D518" s="84"/>
      <c r="E518" s="84"/>
      <c r="F518" s="72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</row>
    <row r="519">
      <c r="A519" s="72"/>
      <c r="B519" s="72"/>
      <c r="C519" s="84"/>
      <c r="D519" s="84"/>
      <c r="E519" s="84"/>
      <c r="F519" s="72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</row>
    <row r="520">
      <c r="A520" s="72"/>
      <c r="B520" s="72"/>
      <c r="C520" s="84"/>
      <c r="D520" s="84"/>
      <c r="E520" s="84"/>
      <c r="F520" s="72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</row>
    <row r="521">
      <c r="A521" s="72"/>
      <c r="B521" s="72"/>
      <c r="C521" s="84"/>
      <c r="D521" s="84"/>
      <c r="E521" s="84"/>
      <c r="F521" s="72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</row>
    <row r="522">
      <c r="A522" s="72"/>
      <c r="B522" s="72"/>
      <c r="C522" s="84"/>
      <c r="D522" s="84"/>
      <c r="E522" s="84"/>
      <c r="F522" s="72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</row>
    <row r="523">
      <c r="A523" s="72"/>
      <c r="B523" s="72"/>
      <c r="C523" s="84"/>
      <c r="D523" s="84"/>
      <c r="E523" s="84"/>
      <c r="F523" s="72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</row>
    <row r="524">
      <c r="A524" s="72"/>
      <c r="B524" s="72"/>
      <c r="C524" s="84"/>
      <c r="D524" s="84"/>
      <c r="E524" s="84"/>
      <c r="F524" s="72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</row>
    <row r="525">
      <c r="A525" s="72"/>
      <c r="B525" s="72"/>
      <c r="C525" s="84"/>
      <c r="D525" s="84"/>
      <c r="E525" s="84"/>
      <c r="F525" s="72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</row>
    <row r="526">
      <c r="A526" s="72"/>
      <c r="B526" s="72"/>
      <c r="C526" s="84"/>
      <c r="D526" s="84"/>
      <c r="E526" s="84"/>
      <c r="F526" s="72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</row>
    <row r="527">
      <c r="A527" s="72"/>
      <c r="B527" s="72"/>
      <c r="C527" s="84"/>
      <c r="D527" s="84"/>
      <c r="E527" s="84"/>
      <c r="F527" s="72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</row>
    <row r="528">
      <c r="A528" s="72"/>
      <c r="B528" s="72"/>
      <c r="C528" s="84"/>
      <c r="D528" s="84"/>
      <c r="E528" s="84"/>
      <c r="F528" s="72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</row>
    <row r="529">
      <c r="A529" s="72"/>
      <c r="B529" s="72"/>
      <c r="C529" s="84"/>
      <c r="D529" s="84"/>
      <c r="E529" s="84"/>
      <c r="F529" s="72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</row>
    <row r="530">
      <c r="A530" s="72"/>
      <c r="B530" s="72"/>
      <c r="C530" s="84"/>
      <c r="D530" s="84"/>
      <c r="E530" s="84"/>
      <c r="F530" s="72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</row>
    <row r="531">
      <c r="A531" s="72"/>
      <c r="B531" s="72"/>
      <c r="C531" s="84"/>
      <c r="D531" s="84"/>
      <c r="E531" s="84"/>
      <c r="F531" s="72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</row>
    <row r="532">
      <c r="A532" s="72"/>
      <c r="B532" s="72"/>
      <c r="C532" s="84"/>
      <c r="D532" s="84"/>
      <c r="E532" s="84"/>
      <c r="F532" s="72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</row>
    <row r="533">
      <c r="A533" s="72"/>
      <c r="B533" s="72"/>
      <c r="C533" s="84"/>
      <c r="D533" s="84"/>
      <c r="E533" s="84"/>
      <c r="F533" s="72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</row>
    <row r="534">
      <c r="A534" s="72"/>
      <c r="B534" s="72"/>
      <c r="C534" s="84"/>
      <c r="D534" s="84"/>
      <c r="E534" s="84"/>
      <c r="F534" s="72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</row>
    <row r="535">
      <c r="A535" s="72"/>
      <c r="B535" s="72"/>
      <c r="C535" s="84"/>
      <c r="D535" s="84"/>
      <c r="E535" s="84"/>
      <c r="F535" s="72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</row>
    <row r="536">
      <c r="A536" s="72"/>
      <c r="B536" s="72"/>
      <c r="C536" s="84"/>
      <c r="D536" s="84"/>
      <c r="E536" s="84"/>
      <c r="F536" s="72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</row>
    <row r="537">
      <c r="A537" s="72"/>
      <c r="B537" s="72"/>
      <c r="C537" s="84"/>
      <c r="D537" s="84"/>
      <c r="E537" s="84"/>
      <c r="F537" s="72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</row>
    <row r="538">
      <c r="A538" s="72"/>
      <c r="B538" s="72"/>
      <c r="C538" s="84"/>
      <c r="D538" s="84"/>
      <c r="E538" s="84"/>
      <c r="F538" s="72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</row>
    <row r="539">
      <c r="A539" s="72"/>
      <c r="B539" s="72"/>
      <c r="C539" s="84"/>
      <c r="D539" s="84"/>
      <c r="E539" s="84"/>
      <c r="F539" s="72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</row>
    <row r="540">
      <c r="A540" s="72"/>
      <c r="B540" s="72"/>
      <c r="C540" s="84"/>
      <c r="D540" s="84"/>
      <c r="E540" s="84"/>
      <c r="F540" s="72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</row>
    <row r="541">
      <c r="A541" s="72"/>
      <c r="B541" s="72"/>
      <c r="C541" s="84"/>
      <c r="D541" s="84"/>
      <c r="E541" s="84"/>
      <c r="F541" s="72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</row>
    <row r="542">
      <c r="A542" s="72"/>
      <c r="B542" s="72"/>
      <c r="C542" s="84"/>
      <c r="D542" s="84"/>
      <c r="E542" s="84"/>
      <c r="F542" s="72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</row>
    <row r="543">
      <c r="A543" s="72"/>
      <c r="B543" s="72"/>
      <c r="C543" s="84"/>
      <c r="D543" s="84"/>
      <c r="E543" s="84"/>
      <c r="F543" s="72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</row>
    <row r="544">
      <c r="A544" s="72"/>
      <c r="B544" s="72"/>
      <c r="C544" s="84"/>
      <c r="D544" s="84"/>
      <c r="E544" s="84"/>
      <c r="F544" s="72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</row>
    <row r="545">
      <c r="A545" s="72"/>
      <c r="B545" s="72"/>
      <c r="C545" s="84"/>
      <c r="D545" s="84"/>
      <c r="E545" s="84"/>
      <c r="F545" s="72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</row>
    <row r="546">
      <c r="A546" s="72"/>
      <c r="B546" s="72"/>
      <c r="C546" s="84"/>
      <c r="D546" s="84"/>
      <c r="E546" s="84"/>
      <c r="F546" s="72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</row>
    <row r="547">
      <c r="A547" s="72"/>
      <c r="B547" s="72"/>
      <c r="C547" s="84"/>
      <c r="D547" s="84"/>
      <c r="E547" s="84"/>
      <c r="F547" s="72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</row>
    <row r="548">
      <c r="A548" s="72"/>
      <c r="B548" s="72"/>
      <c r="C548" s="84"/>
      <c r="D548" s="84"/>
      <c r="E548" s="84"/>
      <c r="F548" s="72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</row>
    <row r="549">
      <c r="A549" s="72"/>
      <c r="B549" s="72"/>
      <c r="C549" s="84"/>
      <c r="D549" s="84"/>
      <c r="E549" s="84"/>
      <c r="F549" s="72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</row>
    <row r="550">
      <c r="A550" s="72"/>
      <c r="B550" s="72"/>
      <c r="C550" s="84"/>
      <c r="D550" s="84"/>
      <c r="E550" s="84"/>
      <c r="F550" s="72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</row>
    <row r="551">
      <c r="A551" s="72"/>
      <c r="B551" s="72"/>
      <c r="C551" s="84"/>
      <c r="D551" s="84"/>
      <c r="E551" s="84"/>
      <c r="F551" s="72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</row>
    <row r="552">
      <c r="A552" s="72"/>
      <c r="B552" s="72"/>
      <c r="C552" s="84"/>
      <c r="D552" s="84"/>
      <c r="E552" s="84"/>
      <c r="F552" s="72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</row>
    <row r="553">
      <c r="A553" s="72"/>
      <c r="B553" s="72"/>
      <c r="C553" s="84"/>
      <c r="D553" s="84"/>
      <c r="E553" s="84"/>
      <c r="F553" s="72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</row>
    <row r="554">
      <c r="A554" s="72"/>
      <c r="B554" s="72"/>
      <c r="C554" s="84"/>
      <c r="D554" s="84"/>
      <c r="E554" s="84"/>
      <c r="F554" s="72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</row>
    <row r="555">
      <c r="A555" s="72"/>
      <c r="B555" s="72"/>
      <c r="C555" s="84"/>
      <c r="D555" s="84"/>
      <c r="E555" s="84"/>
      <c r="F555" s="72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</row>
    <row r="556">
      <c r="A556" s="72"/>
      <c r="B556" s="72"/>
      <c r="C556" s="84"/>
      <c r="D556" s="84"/>
      <c r="E556" s="84"/>
      <c r="F556" s="72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</row>
    <row r="557">
      <c r="A557" s="72"/>
      <c r="B557" s="72"/>
      <c r="C557" s="84"/>
      <c r="D557" s="84"/>
      <c r="E557" s="84"/>
      <c r="F557" s="72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</row>
    <row r="558">
      <c r="A558" s="72"/>
      <c r="B558" s="72"/>
      <c r="C558" s="84"/>
      <c r="D558" s="84"/>
      <c r="E558" s="84"/>
      <c r="F558" s="72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</row>
    <row r="559">
      <c r="A559" s="72"/>
      <c r="B559" s="72"/>
      <c r="C559" s="84"/>
      <c r="D559" s="84"/>
      <c r="E559" s="84"/>
      <c r="F559" s="72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</row>
    <row r="560">
      <c r="A560" s="72"/>
      <c r="B560" s="72"/>
      <c r="C560" s="84"/>
      <c r="D560" s="84"/>
      <c r="E560" s="84"/>
      <c r="F560" s="72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</row>
    <row r="561">
      <c r="A561" s="72"/>
      <c r="B561" s="72"/>
      <c r="C561" s="84"/>
      <c r="D561" s="84"/>
      <c r="E561" s="84"/>
      <c r="F561" s="72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</row>
    <row r="562">
      <c r="A562" s="72"/>
      <c r="B562" s="72"/>
      <c r="C562" s="84"/>
      <c r="D562" s="84"/>
      <c r="E562" s="84"/>
      <c r="F562" s="72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</row>
    <row r="563">
      <c r="A563" s="72"/>
      <c r="B563" s="72"/>
      <c r="C563" s="84"/>
      <c r="D563" s="84"/>
      <c r="E563" s="84"/>
      <c r="F563" s="72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</row>
    <row r="564">
      <c r="A564" s="72"/>
      <c r="B564" s="72"/>
      <c r="C564" s="84"/>
      <c r="D564" s="84"/>
      <c r="E564" s="84"/>
      <c r="F564" s="72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</row>
    <row r="565">
      <c r="A565" s="72"/>
      <c r="B565" s="72"/>
      <c r="C565" s="84"/>
      <c r="D565" s="84"/>
      <c r="E565" s="84"/>
      <c r="F565" s="72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</row>
    <row r="566">
      <c r="A566" s="72"/>
      <c r="B566" s="72"/>
      <c r="C566" s="84"/>
      <c r="D566" s="84"/>
      <c r="E566" s="84"/>
      <c r="F566" s="72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</row>
    <row r="567">
      <c r="A567" s="72"/>
      <c r="B567" s="72"/>
      <c r="C567" s="84"/>
      <c r="D567" s="84"/>
      <c r="E567" s="84"/>
      <c r="F567" s="72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</row>
    <row r="568">
      <c r="A568" s="72"/>
      <c r="B568" s="72"/>
      <c r="C568" s="84"/>
      <c r="D568" s="84"/>
      <c r="E568" s="84"/>
      <c r="F568" s="72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</row>
    <row r="569">
      <c r="A569" s="72"/>
      <c r="B569" s="72"/>
      <c r="C569" s="84"/>
      <c r="D569" s="84"/>
      <c r="E569" s="84"/>
      <c r="F569" s="72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</row>
    <row r="570">
      <c r="A570" s="72"/>
      <c r="B570" s="72"/>
      <c r="C570" s="84"/>
      <c r="D570" s="84"/>
      <c r="E570" s="84"/>
      <c r="F570" s="72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</row>
    <row r="571">
      <c r="A571" s="72"/>
      <c r="B571" s="72"/>
      <c r="C571" s="84"/>
      <c r="D571" s="84"/>
      <c r="E571" s="84"/>
      <c r="F571" s="72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</row>
    <row r="572">
      <c r="A572" s="72"/>
      <c r="B572" s="72"/>
      <c r="C572" s="84"/>
      <c r="D572" s="84"/>
      <c r="E572" s="84"/>
      <c r="F572" s="72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</row>
    <row r="573">
      <c r="A573" s="72"/>
      <c r="B573" s="72"/>
      <c r="C573" s="84"/>
      <c r="D573" s="84"/>
      <c r="E573" s="84"/>
      <c r="F573" s="72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</row>
    <row r="574">
      <c r="A574" s="72"/>
      <c r="B574" s="72"/>
      <c r="C574" s="84"/>
      <c r="D574" s="84"/>
      <c r="E574" s="84"/>
      <c r="F574" s="72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</row>
    <row r="575">
      <c r="A575" s="72"/>
      <c r="B575" s="72"/>
      <c r="C575" s="84"/>
      <c r="D575" s="84"/>
      <c r="E575" s="84"/>
      <c r="F575" s="72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</row>
    <row r="576">
      <c r="A576" s="72"/>
      <c r="B576" s="72"/>
      <c r="C576" s="84"/>
      <c r="D576" s="84"/>
      <c r="E576" s="84"/>
      <c r="F576" s="72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</row>
    <row r="577">
      <c r="A577" s="72"/>
      <c r="B577" s="72"/>
      <c r="C577" s="84"/>
      <c r="D577" s="84"/>
      <c r="E577" s="84"/>
      <c r="F577" s="72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</row>
    <row r="578">
      <c r="A578" s="72"/>
      <c r="B578" s="72"/>
      <c r="C578" s="84"/>
      <c r="D578" s="84"/>
      <c r="E578" s="84"/>
      <c r="F578" s="72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</row>
    <row r="579">
      <c r="A579" s="72"/>
      <c r="B579" s="72"/>
      <c r="C579" s="84"/>
      <c r="D579" s="84"/>
      <c r="E579" s="84"/>
      <c r="F579" s="72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</row>
    <row r="580">
      <c r="A580" s="72"/>
      <c r="B580" s="72"/>
      <c r="C580" s="84"/>
      <c r="D580" s="84"/>
      <c r="E580" s="84"/>
      <c r="F580" s="72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</row>
    <row r="581">
      <c r="A581" s="72"/>
      <c r="B581" s="72"/>
      <c r="C581" s="84"/>
      <c r="D581" s="84"/>
      <c r="E581" s="84"/>
      <c r="F581" s="72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</row>
    <row r="582">
      <c r="A582" s="72"/>
      <c r="B582" s="72"/>
      <c r="C582" s="84"/>
      <c r="D582" s="84"/>
      <c r="E582" s="84"/>
      <c r="F582" s="72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</row>
    <row r="583">
      <c r="A583" s="72"/>
      <c r="B583" s="72"/>
      <c r="C583" s="84"/>
      <c r="D583" s="84"/>
      <c r="E583" s="84"/>
      <c r="F583" s="72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</row>
    <row r="584">
      <c r="A584" s="72"/>
      <c r="B584" s="72"/>
      <c r="C584" s="84"/>
      <c r="D584" s="84"/>
      <c r="E584" s="84"/>
      <c r="F584" s="72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</row>
    <row r="585">
      <c r="A585" s="72"/>
      <c r="B585" s="72"/>
      <c r="C585" s="84"/>
      <c r="D585" s="84"/>
      <c r="E585" s="84"/>
      <c r="F585" s="72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</row>
    <row r="586">
      <c r="A586" s="72"/>
      <c r="B586" s="72"/>
      <c r="C586" s="84"/>
      <c r="D586" s="84"/>
      <c r="E586" s="84"/>
      <c r="F586" s="72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</row>
    <row r="587">
      <c r="A587" s="72"/>
      <c r="B587" s="72"/>
      <c r="C587" s="84"/>
      <c r="D587" s="84"/>
      <c r="E587" s="84"/>
      <c r="F587" s="72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</row>
    <row r="588">
      <c r="A588" s="72"/>
      <c r="B588" s="72"/>
      <c r="C588" s="84"/>
      <c r="D588" s="84"/>
      <c r="E588" s="84"/>
      <c r="F588" s="72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</row>
    <row r="589">
      <c r="A589" s="72"/>
      <c r="B589" s="72"/>
      <c r="C589" s="84"/>
      <c r="D589" s="84"/>
      <c r="E589" s="84"/>
      <c r="F589" s="72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</row>
    <row r="590">
      <c r="A590" s="72"/>
      <c r="B590" s="72"/>
      <c r="C590" s="84"/>
      <c r="D590" s="84"/>
      <c r="E590" s="84"/>
      <c r="F590" s="72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</row>
    <row r="591">
      <c r="A591" s="72"/>
      <c r="B591" s="72"/>
      <c r="C591" s="84"/>
      <c r="D591" s="84"/>
      <c r="E591" s="84"/>
      <c r="F591" s="72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</row>
    <row r="592">
      <c r="A592" s="72"/>
      <c r="B592" s="72"/>
      <c r="C592" s="84"/>
      <c r="D592" s="84"/>
      <c r="E592" s="84"/>
      <c r="F592" s="72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</row>
    <row r="593">
      <c r="A593" s="72"/>
      <c r="B593" s="72"/>
      <c r="C593" s="84"/>
      <c r="D593" s="84"/>
      <c r="E593" s="84"/>
      <c r="F593" s="72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</row>
    <row r="594">
      <c r="A594" s="72"/>
      <c r="B594" s="72"/>
      <c r="C594" s="84"/>
      <c r="D594" s="84"/>
      <c r="E594" s="84"/>
      <c r="F594" s="72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</row>
    <row r="595">
      <c r="A595" s="72"/>
      <c r="B595" s="72"/>
      <c r="C595" s="84"/>
      <c r="D595" s="84"/>
      <c r="E595" s="84"/>
      <c r="F595" s="72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</row>
    <row r="596">
      <c r="A596" s="72"/>
      <c r="B596" s="72"/>
      <c r="C596" s="84"/>
      <c r="D596" s="84"/>
      <c r="E596" s="84"/>
      <c r="F596" s="72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</row>
    <row r="597">
      <c r="A597" s="72"/>
      <c r="B597" s="72"/>
      <c r="C597" s="84"/>
      <c r="D597" s="84"/>
      <c r="E597" s="84"/>
      <c r="F597" s="72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</row>
    <row r="598">
      <c r="A598" s="72"/>
      <c r="B598" s="72"/>
      <c r="C598" s="84"/>
      <c r="D598" s="84"/>
      <c r="E598" s="84"/>
      <c r="F598" s="72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</row>
    <row r="599">
      <c r="A599" s="72"/>
      <c r="B599" s="72"/>
      <c r="C599" s="84"/>
      <c r="D599" s="84"/>
      <c r="E599" s="84"/>
      <c r="F599" s="72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</row>
    <row r="600">
      <c r="A600" s="72"/>
      <c r="B600" s="72"/>
      <c r="C600" s="84"/>
      <c r="D600" s="84"/>
      <c r="E600" s="84"/>
      <c r="F600" s="72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</row>
    <row r="601">
      <c r="A601" s="72"/>
      <c r="B601" s="72"/>
      <c r="C601" s="84"/>
      <c r="D601" s="84"/>
      <c r="E601" s="84"/>
      <c r="F601" s="72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</row>
    <row r="602">
      <c r="A602" s="72"/>
      <c r="B602" s="72"/>
      <c r="C602" s="84"/>
      <c r="D602" s="84"/>
      <c r="E602" s="84"/>
      <c r="F602" s="72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</row>
    <row r="603">
      <c r="A603" s="72"/>
      <c r="B603" s="72"/>
      <c r="C603" s="84"/>
      <c r="D603" s="84"/>
      <c r="E603" s="84"/>
      <c r="F603" s="72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</row>
    <row r="604">
      <c r="A604" s="72"/>
      <c r="B604" s="72"/>
      <c r="C604" s="84"/>
      <c r="D604" s="84"/>
      <c r="E604" s="84"/>
      <c r="F604" s="72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</row>
    <row r="605">
      <c r="A605" s="72"/>
      <c r="B605" s="72"/>
      <c r="C605" s="84"/>
      <c r="D605" s="84"/>
      <c r="E605" s="84"/>
      <c r="F605" s="72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</row>
    <row r="606">
      <c r="A606" s="72"/>
      <c r="B606" s="72"/>
      <c r="C606" s="84"/>
      <c r="D606" s="84"/>
      <c r="E606" s="84"/>
      <c r="F606" s="72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</row>
    <row r="607">
      <c r="A607" s="72"/>
      <c r="B607" s="72"/>
      <c r="C607" s="84"/>
      <c r="D607" s="84"/>
      <c r="E607" s="84"/>
      <c r="F607" s="72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</row>
    <row r="608">
      <c r="A608" s="72"/>
      <c r="B608" s="72"/>
      <c r="C608" s="84"/>
      <c r="D608" s="84"/>
      <c r="E608" s="84"/>
      <c r="F608" s="72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</row>
    <row r="609">
      <c r="A609" s="72"/>
      <c r="B609" s="72"/>
      <c r="C609" s="84"/>
      <c r="D609" s="84"/>
      <c r="E609" s="84"/>
      <c r="F609" s="72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</row>
    <row r="610">
      <c r="A610" s="72"/>
      <c r="B610" s="72"/>
      <c r="C610" s="84"/>
      <c r="D610" s="84"/>
      <c r="E610" s="84"/>
      <c r="F610" s="72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</row>
    <row r="611">
      <c r="A611" s="72"/>
      <c r="B611" s="72"/>
      <c r="C611" s="84"/>
      <c r="D611" s="84"/>
      <c r="E611" s="84"/>
      <c r="F611" s="72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</row>
    <row r="612">
      <c r="A612" s="72"/>
      <c r="B612" s="72"/>
      <c r="C612" s="84"/>
      <c r="D612" s="84"/>
      <c r="E612" s="84"/>
      <c r="F612" s="72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</row>
    <row r="613">
      <c r="A613" s="72"/>
      <c r="B613" s="72"/>
      <c r="C613" s="84"/>
      <c r="D613" s="84"/>
      <c r="E613" s="84"/>
      <c r="F613" s="72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</row>
    <row r="614">
      <c r="A614" s="72"/>
      <c r="B614" s="72"/>
      <c r="C614" s="84"/>
      <c r="D614" s="84"/>
      <c r="E614" s="84"/>
      <c r="F614" s="72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</row>
    <row r="615">
      <c r="A615" s="72"/>
      <c r="B615" s="72"/>
      <c r="C615" s="84"/>
      <c r="D615" s="84"/>
      <c r="E615" s="84"/>
      <c r="F615" s="72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</row>
    <row r="616">
      <c r="A616" s="72"/>
      <c r="B616" s="72"/>
      <c r="C616" s="84"/>
      <c r="D616" s="84"/>
      <c r="E616" s="84"/>
      <c r="F616" s="72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</row>
    <row r="617">
      <c r="A617" s="72"/>
      <c r="B617" s="72"/>
      <c r="C617" s="84"/>
      <c r="D617" s="84"/>
      <c r="E617" s="84"/>
      <c r="F617" s="72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</row>
    <row r="618">
      <c r="A618" s="72"/>
      <c r="B618" s="72"/>
      <c r="C618" s="84"/>
      <c r="D618" s="84"/>
      <c r="E618" s="84"/>
      <c r="F618" s="72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</row>
    <row r="619">
      <c r="A619" s="72"/>
      <c r="B619" s="72"/>
      <c r="C619" s="84"/>
      <c r="D619" s="84"/>
      <c r="E619" s="84"/>
      <c r="F619" s="72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</row>
    <row r="620">
      <c r="A620" s="72"/>
      <c r="B620" s="72"/>
      <c r="C620" s="84"/>
      <c r="D620" s="84"/>
      <c r="E620" s="84"/>
      <c r="F620" s="72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</row>
    <row r="621">
      <c r="A621" s="72"/>
      <c r="B621" s="72"/>
      <c r="C621" s="84"/>
      <c r="D621" s="84"/>
      <c r="E621" s="84"/>
      <c r="F621" s="72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</row>
    <row r="622">
      <c r="A622" s="72"/>
      <c r="B622" s="72"/>
      <c r="C622" s="84"/>
      <c r="D622" s="84"/>
      <c r="E622" s="84"/>
      <c r="F622" s="72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</row>
    <row r="623">
      <c r="A623" s="72"/>
      <c r="B623" s="72"/>
      <c r="C623" s="84"/>
      <c r="D623" s="84"/>
      <c r="E623" s="84"/>
      <c r="F623" s="72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</row>
    <row r="624">
      <c r="A624" s="72"/>
      <c r="B624" s="72"/>
      <c r="C624" s="84"/>
      <c r="D624" s="84"/>
      <c r="E624" s="84"/>
      <c r="F624" s="72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</row>
    <row r="625">
      <c r="A625" s="72"/>
      <c r="B625" s="72"/>
      <c r="C625" s="84"/>
      <c r="D625" s="84"/>
      <c r="E625" s="84"/>
      <c r="F625" s="72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</row>
    <row r="626">
      <c r="A626" s="72"/>
      <c r="B626" s="72"/>
      <c r="C626" s="84"/>
      <c r="D626" s="84"/>
      <c r="E626" s="84"/>
      <c r="F626" s="72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</row>
    <row r="627">
      <c r="A627" s="72"/>
      <c r="B627" s="72"/>
      <c r="C627" s="84"/>
      <c r="D627" s="84"/>
      <c r="E627" s="84"/>
      <c r="F627" s="72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</row>
    <row r="628">
      <c r="A628" s="72"/>
      <c r="B628" s="72"/>
      <c r="C628" s="84"/>
      <c r="D628" s="84"/>
      <c r="E628" s="84"/>
      <c r="F628" s="72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</row>
    <row r="629">
      <c r="A629" s="72"/>
      <c r="B629" s="72"/>
      <c r="C629" s="84"/>
      <c r="D629" s="84"/>
      <c r="E629" s="84"/>
      <c r="F629" s="72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</row>
    <row r="630">
      <c r="A630" s="72"/>
      <c r="B630" s="72"/>
      <c r="C630" s="84"/>
      <c r="D630" s="84"/>
      <c r="E630" s="84"/>
      <c r="F630" s="72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</row>
    <row r="631">
      <c r="A631" s="72"/>
      <c r="B631" s="72"/>
      <c r="C631" s="84"/>
      <c r="D631" s="84"/>
      <c r="E631" s="84"/>
      <c r="F631" s="72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</row>
    <row r="632">
      <c r="A632" s="72"/>
      <c r="B632" s="72"/>
      <c r="C632" s="84"/>
      <c r="D632" s="84"/>
      <c r="E632" s="84"/>
      <c r="F632" s="72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</row>
    <row r="633">
      <c r="A633" s="72"/>
      <c r="B633" s="72"/>
      <c r="C633" s="84"/>
      <c r="D633" s="84"/>
      <c r="E633" s="84"/>
      <c r="F633" s="72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</row>
    <row r="634">
      <c r="A634" s="72"/>
      <c r="B634" s="72"/>
      <c r="C634" s="84"/>
      <c r="D634" s="84"/>
      <c r="E634" s="84"/>
      <c r="F634" s="72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</row>
    <row r="635">
      <c r="A635" s="72"/>
      <c r="B635" s="72"/>
      <c r="C635" s="84"/>
      <c r="D635" s="84"/>
      <c r="E635" s="84"/>
      <c r="F635" s="72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</row>
    <row r="636">
      <c r="A636" s="72"/>
      <c r="B636" s="72"/>
      <c r="C636" s="84"/>
      <c r="D636" s="84"/>
      <c r="E636" s="84"/>
      <c r="F636" s="72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</row>
    <row r="637">
      <c r="A637" s="72"/>
      <c r="B637" s="72"/>
      <c r="C637" s="84"/>
      <c r="D637" s="84"/>
      <c r="E637" s="84"/>
      <c r="F637" s="72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</row>
    <row r="638">
      <c r="A638" s="72"/>
      <c r="B638" s="72"/>
      <c r="C638" s="84"/>
      <c r="D638" s="84"/>
      <c r="E638" s="84"/>
      <c r="F638" s="72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</row>
    <row r="639">
      <c r="A639" s="72"/>
      <c r="B639" s="72"/>
      <c r="C639" s="84"/>
      <c r="D639" s="84"/>
      <c r="E639" s="84"/>
      <c r="F639" s="72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</row>
    <row r="640">
      <c r="A640" s="72"/>
      <c r="B640" s="72"/>
      <c r="C640" s="84"/>
      <c r="D640" s="84"/>
      <c r="E640" s="84"/>
      <c r="F640" s="72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</row>
    <row r="641">
      <c r="A641" s="72"/>
      <c r="B641" s="72"/>
      <c r="C641" s="84"/>
      <c r="D641" s="84"/>
      <c r="E641" s="84"/>
      <c r="F641" s="72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</row>
    <row r="642">
      <c r="A642" s="72"/>
      <c r="B642" s="72"/>
      <c r="C642" s="84"/>
      <c r="D642" s="84"/>
      <c r="E642" s="84"/>
      <c r="F642" s="72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</row>
    <row r="643">
      <c r="A643" s="72"/>
      <c r="B643" s="72"/>
      <c r="C643" s="84"/>
      <c r="D643" s="84"/>
      <c r="E643" s="84"/>
      <c r="F643" s="72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</row>
    <row r="644">
      <c r="A644" s="72"/>
      <c r="B644" s="72"/>
      <c r="C644" s="84"/>
      <c r="D644" s="84"/>
      <c r="E644" s="84"/>
      <c r="F644" s="72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</row>
    <row r="645">
      <c r="A645" s="72"/>
      <c r="B645" s="72"/>
      <c r="C645" s="84"/>
      <c r="D645" s="84"/>
      <c r="E645" s="84"/>
      <c r="F645" s="72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</row>
    <row r="646">
      <c r="A646" s="72"/>
      <c r="B646" s="72"/>
      <c r="C646" s="84"/>
      <c r="D646" s="84"/>
      <c r="E646" s="84"/>
      <c r="F646" s="72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</row>
    <row r="647">
      <c r="A647" s="72"/>
      <c r="B647" s="72"/>
      <c r="C647" s="84"/>
      <c r="D647" s="84"/>
      <c r="E647" s="84"/>
      <c r="F647" s="72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</row>
    <row r="648">
      <c r="A648" s="72"/>
      <c r="B648" s="72"/>
      <c r="C648" s="84"/>
      <c r="D648" s="84"/>
      <c r="E648" s="84"/>
      <c r="F648" s="72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</row>
    <row r="649">
      <c r="A649" s="72"/>
      <c r="B649" s="72"/>
      <c r="C649" s="84"/>
      <c r="D649" s="84"/>
      <c r="E649" s="84"/>
      <c r="F649" s="72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</row>
    <row r="650">
      <c r="A650" s="72"/>
      <c r="B650" s="72"/>
      <c r="C650" s="84"/>
      <c r="D650" s="84"/>
      <c r="E650" s="84"/>
      <c r="F650" s="72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</row>
    <row r="651">
      <c r="A651" s="72"/>
      <c r="B651" s="72"/>
      <c r="C651" s="84"/>
      <c r="D651" s="84"/>
      <c r="E651" s="84"/>
      <c r="F651" s="72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</row>
    <row r="652">
      <c r="A652" s="72"/>
      <c r="B652" s="72"/>
      <c r="C652" s="84"/>
      <c r="D652" s="84"/>
      <c r="E652" s="84"/>
      <c r="F652" s="72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</row>
    <row r="653">
      <c r="A653" s="72"/>
      <c r="B653" s="72"/>
      <c r="C653" s="84"/>
      <c r="D653" s="84"/>
      <c r="E653" s="84"/>
      <c r="F653" s="72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</row>
    <row r="654">
      <c r="A654" s="72"/>
      <c r="B654" s="72"/>
      <c r="C654" s="84"/>
      <c r="D654" s="84"/>
      <c r="E654" s="84"/>
      <c r="F654" s="72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</row>
    <row r="655">
      <c r="A655" s="72"/>
      <c r="B655" s="72"/>
      <c r="C655" s="84"/>
      <c r="D655" s="84"/>
      <c r="E655" s="84"/>
      <c r="F655" s="72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</row>
    <row r="656">
      <c r="A656" s="72"/>
      <c r="B656" s="72"/>
      <c r="C656" s="84"/>
      <c r="D656" s="84"/>
      <c r="E656" s="84"/>
      <c r="F656" s="72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</row>
    <row r="657">
      <c r="A657" s="72"/>
      <c r="B657" s="72"/>
      <c r="C657" s="84"/>
      <c r="D657" s="84"/>
      <c r="E657" s="84"/>
      <c r="F657" s="72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</row>
    <row r="658">
      <c r="A658" s="72"/>
      <c r="B658" s="72"/>
      <c r="C658" s="84"/>
      <c r="D658" s="84"/>
      <c r="E658" s="84"/>
      <c r="F658" s="72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</row>
    <row r="659">
      <c r="A659" s="72"/>
      <c r="B659" s="72"/>
      <c r="C659" s="84"/>
      <c r="D659" s="84"/>
      <c r="E659" s="84"/>
      <c r="F659" s="72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</row>
    <row r="660">
      <c r="A660" s="72"/>
      <c r="B660" s="72"/>
      <c r="C660" s="84"/>
      <c r="D660" s="84"/>
      <c r="E660" s="84"/>
      <c r="F660" s="72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</row>
    <row r="661">
      <c r="A661" s="72"/>
      <c r="B661" s="72"/>
      <c r="C661" s="84"/>
      <c r="D661" s="84"/>
      <c r="E661" s="84"/>
      <c r="F661" s="72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</row>
    <row r="662">
      <c r="A662" s="72"/>
      <c r="B662" s="72"/>
      <c r="C662" s="84"/>
      <c r="D662" s="84"/>
      <c r="E662" s="84"/>
      <c r="F662" s="72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</row>
    <row r="663">
      <c r="A663" s="72"/>
      <c r="B663" s="72"/>
      <c r="C663" s="84"/>
      <c r="D663" s="84"/>
      <c r="E663" s="84"/>
      <c r="F663" s="72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</row>
    <row r="664">
      <c r="A664" s="72"/>
      <c r="B664" s="72"/>
      <c r="C664" s="84"/>
      <c r="D664" s="84"/>
      <c r="E664" s="84"/>
      <c r="F664" s="72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</row>
    <row r="665">
      <c r="A665" s="72"/>
      <c r="B665" s="72"/>
      <c r="C665" s="84"/>
      <c r="D665" s="84"/>
      <c r="E665" s="84"/>
      <c r="F665" s="72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</row>
    <row r="666">
      <c r="A666" s="72"/>
      <c r="B666" s="72"/>
      <c r="C666" s="84"/>
      <c r="D666" s="84"/>
      <c r="E666" s="84"/>
      <c r="F666" s="72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</row>
    <row r="667">
      <c r="A667" s="72"/>
      <c r="B667" s="72"/>
      <c r="C667" s="84"/>
      <c r="D667" s="84"/>
      <c r="E667" s="84"/>
      <c r="F667" s="72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</row>
    <row r="668">
      <c r="A668" s="72"/>
      <c r="B668" s="72"/>
      <c r="C668" s="84"/>
      <c r="D668" s="84"/>
      <c r="E668" s="84"/>
      <c r="F668" s="72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</row>
    <row r="669">
      <c r="A669" s="72"/>
      <c r="B669" s="72"/>
      <c r="C669" s="84"/>
      <c r="D669" s="84"/>
      <c r="E669" s="84"/>
      <c r="F669" s="72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</row>
    <row r="670">
      <c r="A670" s="72"/>
      <c r="B670" s="72"/>
      <c r="C670" s="84"/>
      <c r="D670" s="84"/>
      <c r="E670" s="84"/>
      <c r="F670" s="72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</row>
    <row r="671">
      <c r="A671" s="72"/>
      <c r="B671" s="72"/>
      <c r="C671" s="84"/>
      <c r="D671" s="84"/>
      <c r="E671" s="84"/>
      <c r="F671" s="72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</row>
    <row r="672">
      <c r="A672" s="72"/>
      <c r="B672" s="72"/>
      <c r="C672" s="84"/>
      <c r="D672" s="84"/>
      <c r="E672" s="84"/>
      <c r="F672" s="72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</row>
    <row r="673">
      <c r="A673" s="72"/>
      <c r="B673" s="72"/>
      <c r="C673" s="84"/>
      <c r="D673" s="84"/>
      <c r="E673" s="84"/>
      <c r="F673" s="72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</row>
    <row r="674">
      <c r="A674" s="72"/>
      <c r="B674" s="72"/>
      <c r="C674" s="84"/>
      <c r="D674" s="84"/>
      <c r="E674" s="84"/>
      <c r="F674" s="72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</row>
    <row r="675">
      <c r="A675" s="72"/>
      <c r="B675" s="72"/>
      <c r="C675" s="84"/>
      <c r="D675" s="84"/>
      <c r="E675" s="84"/>
      <c r="F675" s="72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</row>
    <row r="676">
      <c r="A676" s="72"/>
      <c r="B676" s="72"/>
      <c r="C676" s="84"/>
      <c r="D676" s="84"/>
      <c r="E676" s="84"/>
      <c r="F676" s="72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</row>
    <row r="677">
      <c r="A677" s="72"/>
      <c r="B677" s="72"/>
      <c r="C677" s="84"/>
      <c r="D677" s="84"/>
      <c r="E677" s="84"/>
      <c r="F677" s="72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</row>
    <row r="678">
      <c r="A678" s="72"/>
      <c r="B678" s="72"/>
      <c r="C678" s="84"/>
      <c r="D678" s="84"/>
      <c r="E678" s="84"/>
      <c r="F678" s="72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</row>
    <row r="679">
      <c r="A679" s="72"/>
      <c r="B679" s="72"/>
      <c r="C679" s="84"/>
      <c r="D679" s="84"/>
      <c r="E679" s="84"/>
      <c r="F679" s="72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</row>
    <row r="680">
      <c r="A680" s="72"/>
      <c r="B680" s="72"/>
      <c r="C680" s="84"/>
      <c r="D680" s="84"/>
      <c r="E680" s="84"/>
      <c r="F680" s="72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</row>
    <row r="681">
      <c r="A681" s="72"/>
      <c r="B681" s="72"/>
      <c r="C681" s="84"/>
      <c r="D681" s="84"/>
      <c r="E681" s="84"/>
      <c r="F681" s="72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</row>
    <row r="682">
      <c r="A682" s="72"/>
      <c r="B682" s="72"/>
      <c r="C682" s="84"/>
      <c r="D682" s="84"/>
      <c r="E682" s="84"/>
      <c r="F682" s="72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</row>
    <row r="683">
      <c r="A683" s="72"/>
      <c r="B683" s="72"/>
      <c r="C683" s="84"/>
      <c r="D683" s="84"/>
      <c r="E683" s="84"/>
      <c r="F683" s="72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</row>
    <row r="684">
      <c r="A684" s="72"/>
      <c r="B684" s="72"/>
      <c r="C684" s="84"/>
      <c r="D684" s="84"/>
      <c r="E684" s="84"/>
      <c r="F684" s="72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</row>
    <row r="685">
      <c r="A685" s="72"/>
      <c r="B685" s="72"/>
      <c r="C685" s="84"/>
      <c r="D685" s="84"/>
      <c r="E685" s="84"/>
      <c r="F685" s="72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</row>
    <row r="686">
      <c r="A686" s="72"/>
      <c r="B686" s="72"/>
      <c r="C686" s="84"/>
      <c r="D686" s="84"/>
      <c r="E686" s="84"/>
      <c r="F686" s="72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</row>
    <row r="687">
      <c r="A687" s="72"/>
      <c r="B687" s="72"/>
      <c r="C687" s="84"/>
      <c r="D687" s="84"/>
      <c r="E687" s="84"/>
      <c r="F687" s="72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</row>
    <row r="688">
      <c r="A688" s="72"/>
      <c r="B688" s="72"/>
      <c r="C688" s="84"/>
      <c r="D688" s="84"/>
      <c r="E688" s="84"/>
      <c r="F688" s="72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</row>
    <row r="689">
      <c r="A689" s="72"/>
      <c r="B689" s="72"/>
      <c r="C689" s="84"/>
      <c r="D689" s="84"/>
      <c r="E689" s="84"/>
      <c r="F689" s="72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</row>
    <row r="690">
      <c r="A690" s="72"/>
      <c r="B690" s="72"/>
      <c r="C690" s="84"/>
      <c r="D690" s="84"/>
      <c r="E690" s="84"/>
      <c r="F690" s="72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</row>
    <row r="691">
      <c r="A691" s="72"/>
      <c r="B691" s="72"/>
      <c r="C691" s="84"/>
      <c r="D691" s="84"/>
      <c r="E691" s="84"/>
      <c r="F691" s="72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</row>
    <row r="692">
      <c r="A692" s="72"/>
      <c r="B692" s="72"/>
      <c r="C692" s="84"/>
      <c r="D692" s="84"/>
      <c r="E692" s="84"/>
      <c r="F692" s="72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</row>
    <row r="693">
      <c r="A693" s="72"/>
      <c r="B693" s="72"/>
      <c r="C693" s="84"/>
      <c r="D693" s="84"/>
      <c r="E693" s="84"/>
      <c r="F693" s="72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</row>
    <row r="694">
      <c r="A694" s="72"/>
      <c r="B694" s="72"/>
      <c r="C694" s="84"/>
      <c r="D694" s="84"/>
      <c r="E694" s="84"/>
      <c r="F694" s="72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</row>
    <row r="695">
      <c r="A695" s="72"/>
      <c r="B695" s="72"/>
      <c r="C695" s="84"/>
      <c r="D695" s="84"/>
      <c r="E695" s="84"/>
      <c r="F695" s="72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</row>
    <row r="696">
      <c r="A696" s="72"/>
      <c r="B696" s="72"/>
      <c r="C696" s="84"/>
      <c r="D696" s="84"/>
      <c r="E696" s="84"/>
      <c r="F696" s="72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</row>
    <row r="697">
      <c r="A697" s="72"/>
      <c r="B697" s="72"/>
      <c r="C697" s="84"/>
      <c r="D697" s="84"/>
      <c r="E697" s="84"/>
      <c r="F697" s="72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</row>
    <row r="698">
      <c r="A698" s="72"/>
      <c r="B698" s="72"/>
      <c r="C698" s="84"/>
      <c r="D698" s="84"/>
      <c r="E698" s="84"/>
      <c r="F698" s="72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</row>
    <row r="699">
      <c r="A699" s="72"/>
      <c r="B699" s="72"/>
      <c r="C699" s="84"/>
      <c r="D699" s="84"/>
      <c r="E699" s="84"/>
      <c r="F699" s="72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</row>
    <row r="700">
      <c r="A700" s="72"/>
      <c r="B700" s="72"/>
      <c r="C700" s="84"/>
      <c r="D700" s="84"/>
      <c r="E700" s="84"/>
      <c r="F700" s="72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</row>
    <row r="701">
      <c r="A701" s="72"/>
      <c r="B701" s="72"/>
      <c r="C701" s="84"/>
      <c r="D701" s="84"/>
      <c r="E701" s="84"/>
      <c r="F701" s="72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</row>
    <row r="702">
      <c r="A702" s="72"/>
      <c r="B702" s="72"/>
      <c r="C702" s="84"/>
      <c r="D702" s="84"/>
      <c r="E702" s="84"/>
      <c r="F702" s="72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</row>
    <row r="703">
      <c r="A703" s="72"/>
      <c r="B703" s="72"/>
      <c r="C703" s="84"/>
      <c r="D703" s="84"/>
      <c r="E703" s="84"/>
      <c r="F703" s="72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</row>
    <row r="704">
      <c r="A704" s="72"/>
      <c r="B704" s="72"/>
      <c r="C704" s="84"/>
      <c r="D704" s="84"/>
      <c r="E704" s="84"/>
      <c r="F704" s="72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</row>
    <row r="705">
      <c r="A705" s="72"/>
      <c r="B705" s="72"/>
      <c r="C705" s="84"/>
      <c r="D705" s="84"/>
      <c r="E705" s="84"/>
      <c r="F705" s="72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</row>
    <row r="706">
      <c r="A706" s="72"/>
      <c r="B706" s="72"/>
      <c r="C706" s="84"/>
      <c r="D706" s="84"/>
      <c r="E706" s="84"/>
      <c r="F706" s="72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</row>
    <row r="707">
      <c r="A707" s="72"/>
      <c r="B707" s="72"/>
      <c r="C707" s="84"/>
      <c r="D707" s="84"/>
      <c r="E707" s="84"/>
      <c r="F707" s="72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</row>
    <row r="708">
      <c r="A708" s="72"/>
      <c r="B708" s="72"/>
      <c r="C708" s="84"/>
      <c r="D708" s="84"/>
      <c r="E708" s="84"/>
      <c r="F708" s="72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</row>
    <row r="709">
      <c r="A709" s="72"/>
      <c r="B709" s="72"/>
      <c r="C709" s="84"/>
      <c r="D709" s="84"/>
      <c r="E709" s="84"/>
      <c r="F709" s="72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</row>
    <row r="710">
      <c r="A710" s="72"/>
      <c r="B710" s="72"/>
      <c r="C710" s="84"/>
      <c r="D710" s="84"/>
      <c r="E710" s="84"/>
      <c r="F710" s="72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</row>
    <row r="711">
      <c r="A711" s="72"/>
      <c r="B711" s="72"/>
      <c r="C711" s="84"/>
      <c r="D711" s="84"/>
      <c r="E711" s="84"/>
      <c r="F711" s="72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</row>
    <row r="712">
      <c r="A712" s="72"/>
      <c r="B712" s="72"/>
      <c r="C712" s="84"/>
      <c r="D712" s="84"/>
      <c r="E712" s="84"/>
      <c r="F712" s="72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</row>
    <row r="713">
      <c r="A713" s="72"/>
      <c r="B713" s="72"/>
      <c r="C713" s="84"/>
      <c r="D713" s="84"/>
      <c r="E713" s="84"/>
      <c r="F713" s="72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</row>
    <row r="714">
      <c r="A714" s="72"/>
      <c r="B714" s="72"/>
      <c r="C714" s="84"/>
      <c r="D714" s="84"/>
      <c r="E714" s="84"/>
      <c r="F714" s="72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</row>
    <row r="715">
      <c r="A715" s="72"/>
      <c r="B715" s="72"/>
      <c r="C715" s="84"/>
      <c r="D715" s="84"/>
      <c r="E715" s="84"/>
      <c r="F715" s="72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</row>
    <row r="716">
      <c r="A716" s="72"/>
      <c r="B716" s="72"/>
      <c r="C716" s="84"/>
      <c r="D716" s="84"/>
      <c r="E716" s="84"/>
      <c r="F716" s="72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</row>
    <row r="717">
      <c r="A717" s="72"/>
      <c r="B717" s="72"/>
      <c r="C717" s="84"/>
      <c r="D717" s="84"/>
      <c r="E717" s="84"/>
      <c r="F717" s="72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</row>
    <row r="718">
      <c r="A718" s="72"/>
      <c r="B718" s="72"/>
      <c r="C718" s="84"/>
      <c r="D718" s="84"/>
      <c r="E718" s="84"/>
      <c r="F718" s="72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</row>
    <row r="719">
      <c r="A719" s="72"/>
      <c r="B719" s="72"/>
      <c r="C719" s="84"/>
      <c r="D719" s="84"/>
      <c r="E719" s="84"/>
      <c r="F719" s="72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</row>
    <row r="720">
      <c r="A720" s="72"/>
      <c r="B720" s="72"/>
      <c r="C720" s="84"/>
      <c r="D720" s="84"/>
      <c r="E720" s="84"/>
      <c r="F720" s="72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</row>
    <row r="721">
      <c r="A721" s="72"/>
      <c r="B721" s="72"/>
      <c r="C721" s="84"/>
      <c r="D721" s="84"/>
      <c r="E721" s="84"/>
      <c r="F721" s="72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</row>
    <row r="722">
      <c r="A722" s="72"/>
      <c r="B722" s="72"/>
      <c r="C722" s="84"/>
      <c r="D722" s="84"/>
      <c r="E722" s="84"/>
      <c r="F722" s="72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</row>
    <row r="723">
      <c r="A723" s="72"/>
      <c r="B723" s="72"/>
      <c r="C723" s="84"/>
      <c r="D723" s="84"/>
      <c r="E723" s="84"/>
      <c r="F723" s="72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</row>
    <row r="724">
      <c r="A724" s="72"/>
      <c r="B724" s="72"/>
      <c r="C724" s="84"/>
      <c r="D724" s="84"/>
      <c r="E724" s="84"/>
      <c r="F724" s="72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</row>
    <row r="725">
      <c r="A725" s="72"/>
      <c r="B725" s="72"/>
      <c r="C725" s="84"/>
      <c r="D725" s="84"/>
      <c r="E725" s="84"/>
      <c r="F725" s="72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</row>
    <row r="726">
      <c r="A726" s="72"/>
      <c r="B726" s="72"/>
      <c r="C726" s="84"/>
      <c r="D726" s="84"/>
      <c r="E726" s="84"/>
      <c r="F726" s="72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</row>
    <row r="727">
      <c r="A727" s="72"/>
      <c r="B727" s="72"/>
      <c r="C727" s="84"/>
      <c r="D727" s="84"/>
      <c r="E727" s="84"/>
      <c r="F727" s="72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</row>
    <row r="728">
      <c r="A728" s="72"/>
      <c r="B728" s="72"/>
      <c r="C728" s="84"/>
      <c r="D728" s="84"/>
      <c r="E728" s="84"/>
      <c r="F728" s="72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</row>
    <row r="729">
      <c r="A729" s="72"/>
      <c r="B729" s="72"/>
      <c r="C729" s="84"/>
      <c r="D729" s="84"/>
      <c r="E729" s="84"/>
      <c r="F729" s="72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</row>
    <row r="730">
      <c r="A730" s="72"/>
      <c r="B730" s="72"/>
      <c r="C730" s="84"/>
      <c r="D730" s="84"/>
      <c r="E730" s="84"/>
      <c r="F730" s="72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</row>
    <row r="731">
      <c r="A731" s="72"/>
      <c r="B731" s="72"/>
      <c r="C731" s="84"/>
      <c r="D731" s="84"/>
      <c r="E731" s="84"/>
      <c r="F731" s="72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</row>
    <row r="732">
      <c r="A732" s="72"/>
      <c r="B732" s="72"/>
      <c r="C732" s="84"/>
      <c r="D732" s="84"/>
      <c r="E732" s="84"/>
      <c r="F732" s="72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</row>
    <row r="733">
      <c r="A733" s="72"/>
      <c r="B733" s="72"/>
      <c r="C733" s="84"/>
      <c r="D733" s="84"/>
      <c r="E733" s="84"/>
      <c r="F733" s="72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</row>
    <row r="734">
      <c r="A734" s="72"/>
      <c r="B734" s="72"/>
      <c r="C734" s="84"/>
      <c r="D734" s="84"/>
      <c r="E734" s="84"/>
      <c r="F734" s="72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</row>
    <row r="735">
      <c r="A735" s="72"/>
      <c r="B735" s="72"/>
      <c r="C735" s="84"/>
      <c r="D735" s="84"/>
      <c r="E735" s="84"/>
      <c r="F735" s="72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</row>
    <row r="736">
      <c r="A736" s="72"/>
      <c r="B736" s="72"/>
      <c r="C736" s="84"/>
      <c r="D736" s="84"/>
      <c r="E736" s="84"/>
      <c r="F736" s="72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</row>
    <row r="737">
      <c r="A737" s="72"/>
      <c r="B737" s="72"/>
      <c r="C737" s="84"/>
      <c r="D737" s="84"/>
      <c r="E737" s="84"/>
      <c r="F737" s="72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</row>
    <row r="738">
      <c r="A738" s="72"/>
      <c r="B738" s="72"/>
      <c r="C738" s="84"/>
      <c r="D738" s="84"/>
      <c r="E738" s="84"/>
      <c r="F738" s="72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</row>
    <row r="739">
      <c r="A739" s="72"/>
      <c r="B739" s="72"/>
      <c r="C739" s="84"/>
      <c r="D739" s="84"/>
      <c r="E739" s="84"/>
      <c r="F739" s="72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</row>
    <row r="740">
      <c r="A740" s="72"/>
      <c r="B740" s="72"/>
      <c r="C740" s="84"/>
      <c r="D740" s="84"/>
      <c r="E740" s="84"/>
      <c r="F740" s="72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</row>
    <row r="741">
      <c r="A741" s="72"/>
      <c r="B741" s="72"/>
      <c r="C741" s="84"/>
      <c r="D741" s="84"/>
      <c r="E741" s="84"/>
      <c r="F741" s="72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</row>
    <row r="742">
      <c r="A742" s="72"/>
      <c r="B742" s="72"/>
      <c r="C742" s="84"/>
      <c r="D742" s="84"/>
      <c r="E742" s="84"/>
      <c r="F742" s="72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</row>
    <row r="743">
      <c r="A743" s="72"/>
      <c r="B743" s="72"/>
      <c r="C743" s="84"/>
      <c r="D743" s="84"/>
      <c r="E743" s="84"/>
      <c r="F743" s="72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</row>
    <row r="744">
      <c r="A744" s="72"/>
      <c r="B744" s="72"/>
      <c r="C744" s="84"/>
      <c r="D744" s="84"/>
      <c r="E744" s="84"/>
      <c r="F744" s="72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</row>
    <row r="745">
      <c r="A745" s="72"/>
      <c r="B745" s="72"/>
      <c r="C745" s="84"/>
      <c r="D745" s="84"/>
      <c r="E745" s="84"/>
      <c r="F745" s="72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</row>
    <row r="746">
      <c r="A746" s="72"/>
      <c r="B746" s="72"/>
      <c r="C746" s="84"/>
      <c r="D746" s="84"/>
      <c r="E746" s="84"/>
      <c r="F746" s="72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</row>
    <row r="747">
      <c r="A747" s="72"/>
      <c r="B747" s="72"/>
      <c r="C747" s="84"/>
      <c r="D747" s="84"/>
      <c r="E747" s="84"/>
      <c r="F747" s="72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</row>
    <row r="748">
      <c r="A748" s="72"/>
      <c r="B748" s="72"/>
      <c r="C748" s="84"/>
      <c r="D748" s="84"/>
      <c r="E748" s="84"/>
      <c r="F748" s="72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</row>
    <row r="749">
      <c r="A749" s="72"/>
      <c r="B749" s="72"/>
      <c r="C749" s="84"/>
      <c r="D749" s="84"/>
      <c r="E749" s="84"/>
      <c r="F749" s="72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</row>
    <row r="750">
      <c r="A750" s="72"/>
      <c r="B750" s="72"/>
      <c r="C750" s="84"/>
      <c r="D750" s="84"/>
      <c r="E750" s="84"/>
      <c r="F750" s="72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</row>
    <row r="751">
      <c r="A751" s="72"/>
      <c r="B751" s="72"/>
      <c r="C751" s="84"/>
      <c r="D751" s="84"/>
      <c r="E751" s="84"/>
      <c r="F751" s="72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</row>
    <row r="752">
      <c r="A752" s="72"/>
      <c r="B752" s="72"/>
      <c r="C752" s="84"/>
      <c r="D752" s="84"/>
      <c r="E752" s="84"/>
      <c r="F752" s="72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</row>
    <row r="753">
      <c r="A753" s="72"/>
      <c r="B753" s="72"/>
      <c r="C753" s="84"/>
      <c r="D753" s="84"/>
      <c r="E753" s="84"/>
      <c r="F753" s="72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</row>
    <row r="754">
      <c r="A754" s="72"/>
      <c r="B754" s="72"/>
      <c r="C754" s="84"/>
      <c r="D754" s="84"/>
      <c r="E754" s="84"/>
      <c r="F754" s="72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</row>
    <row r="755">
      <c r="A755" s="72"/>
      <c r="B755" s="72"/>
      <c r="C755" s="84"/>
      <c r="D755" s="84"/>
      <c r="E755" s="84"/>
      <c r="F755" s="72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</row>
    <row r="756">
      <c r="A756" s="72"/>
      <c r="B756" s="72"/>
      <c r="C756" s="84"/>
      <c r="D756" s="84"/>
      <c r="E756" s="84"/>
      <c r="F756" s="72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</row>
    <row r="757">
      <c r="A757" s="72"/>
      <c r="B757" s="72"/>
      <c r="C757" s="84"/>
      <c r="D757" s="84"/>
      <c r="E757" s="84"/>
      <c r="F757" s="72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</row>
    <row r="758">
      <c r="A758" s="72"/>
      <c r="B758" s="72"/>
      <c r="C758" s="84"/>
      <c r="D758" s="84"/>
      <c r="E758" s="84"/>
      <c r="F758" s="72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</row>
    <row r="759">
      <c r="A759" s="72"/>
      <c r="B759" s="72"/>
      <c r="C759" s="84"/>
      <c r="D759" s="84"/>
      <c r="E759" s="84"/>
      <c r="F759" s="72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</row>
    <row r="760">
      <c r="A760" s="72"/>
      <c r="B760" s="72"/>
      <c r="C760" s="84"/>
      <c r="D760" s="84"/>
      <c r="E760" s="84"/>
      <c r="F760" s="72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</row>
    <row r="761">
      <c r="A761" s="72"/>
      <c r="B761" s="72"/>
      <c r="C761" s="84"/>
      <c r="D761" s="84"/>
      <c r="E761" s="84"/>
      <c r="F761" s="72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</row>
    <row r="762">
      <c r="A762" s="72"/>
      <c r="B762" s="72"/>
      <c r="C762" s="84"/>
      <c r="D762" s="84"/>
      <c r="E762" s="84"/>
      <c r="F762" s="72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</row>
    <row r="763">
      <c r="A763" s="72"/>
      <c r="B763" s="72"/>
      <c r="C763" s="84"/>
      <c r="D763" s="84"/>
      <c r="E763" s="84"/>
      <c r="F763" s="72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</row>
    <row r="764">
      <c r="A764" s="72"/>
      <c r="B764" s="72"/>
      <c r="C764" s="84"/>
      <c r="D764" s="84"/>
      <c r="E764" s="84"/>
      <c r="F764" s="72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</row>
    <row r="765">
      <c r="A765" s="72"/>
      <c r="B765" s="72"/>
      <c r="C765" s="84"/>
      <c r="D765" s="84"/>
      <c r="E765" s="84"/>
      <c r="F765" s="72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</row>
    <row r="766">
      <c r="A766" s="72"/>
      <c r="B766" s="72"/>
      <c r="C766" s="84"/>
      <c r="D766" s="84"/>
      <c r="E766" s="84"/>
      <c r="F766" s="72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</row>
    <row r="767">
      <c r="A767" s="72"/>
      <c r="B767" s="72"/>
      <c r="C767" s="84"/>
      <c r="D767" s="84"/>
      <c r="E767" s="84"/>
      <c r="F767" s="72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</row>
    <row r="768">
      <c r="A768" s="72"/>
      <c r="B768" s="72"/>
      <c r="C768" s="84"/>
      <c r="D768" s="84"/>
      <c r="E768" s="84"/>
      <c r="F768" s="72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</row>
    <row r="769">
      <c r="A769" s="72"/>
      <c r="B769" s="72"/>
      <c r="C769" s="84"/>
      <c r="D769" s="84"/>
      <c r="E769" s="84"/>
      <c r="F769" s="72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</row>
    <row r="770">
      <c r="A770" s="72"/>
      <c r="B770" s="72"/>
      <c r="C770" s="84"/>
      <c r="D770" s="84"/>
      <c r="E770" s="84"/>
      <c r="F770" s="72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</row>
    <row r="771">
      <c r="A771" s="72"/>
      <c r="B771" s="72"/>
      <c r="C771" s="84"/>
      <c r="D771" s="84"/>
      <c r="E771" s="84"/>
      <c r="F771" s="72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</row>
    <row r="772">
      <c r="A772" s="72"/>
      <c r="B772" s="72"/>
      <c r="C772" s="84"/>
      <c r="D772" s="84"/>
      <c r="E772" s="84"/>
      <c r="F772" s="72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</row>
    <row r="773">
      <c r="A773" s="72"/>
      <c r="B773" s="72"/>
      <c r="C773" s="84"/>
      <c r="D773" s="84"/>
      <c r="E773" s="84"/>
      <c r="F773" s="72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</row>
    <row r="774">
      <c r="A774" s="72"/>
      <c r="B774" s="72"/>
      <c r="C774" s="84"/>
      <c r="D774" s="84"/>
      <c r="E774" s="84"/>
      <c r="F774" s="72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</row>
    <row r="775">
      <c r="A775" s="72"/>
      <c r="B775" s="72"/>
      <c r="C775" s="84"/>
      <c r="D775" s="84"/>
      <c r="E775" s="84"/>
      <c r="F775" s="72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</row>
    <row r="776">
      <c r="A776" s="72"/>
      <c r="B776" s="72"/>
      <c r="C776" s="84"/>
      <c r="D776" s="84"/>
      <c r="E776" s="84"/>
      <c r="F776" s="72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</row>
    <row r="777">
      <c r="A777" s="72"/>
      <c r="B777" s="72"/>
      <c r="C777" s="84"/>
      <c r="D777" s="84"/>
      <c r="E777" s="84"/>
      <c r="F777" s="72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</row>
    <row r="778">
      <c r="A778" s="72"/>
      <c r="B778" s="72"/>
      <c r="C778" s="84"/>
      <c r="D778" s="84"/>
      <c r="E778" s="84"/>
      <c r="F778" s="72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</row>
    <row r="779">
      <c r="A779" s="72"/>
      <c r="B779" s="72"/>
      <c r="C779" s="84"/>
      <c r="D779" s="84"/>
      <c r="E779" s="84"/>
      <c r="F779" s="72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</row>
    <row r="780">
      <c r="A780" s="72"/>
      <c r="B780" s="72"/>
      <c r="C780" s="84"/>
      <c r="D780" s="84"/>
      <c r="E780" s="84"/>
      <c r="F780" s="72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</row>
    <row r="781">
      <c r="A781" s="72"/>
      <c r="B781" s="72"/>
      <c r="C781" s="84"/>
      <c r="D781" s="84"/>
      <c r="E781" s="84"/>
      <c r="F781" s="72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</row>
    <row r="782">
      <c r="A782" s="72"/>
      <c r="B782" s="72"/>
      <c r="C782" s="84"/>
      <c r="D782" s="84"/>
      <c r="E782" s="84"/>
      <c r="F782" s="72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</row>
    <row r="783">
      <c r="A783" s="72"/>
      <c r="B783" s="72"/>
      <c r="C783" s="84"/>
      <c r="D783" s="84"/>
      <c r="E783" s="84"/>
      <c r="F783" s="72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</row>
    <row r="784">
      <c r="A784" s="72"/>
      <c r="B784" s="72"/>
      <c r="C784" s="84"/>
      <c r="D784" s="84"/>
      <c r="E784" s="84"/>
      <c r="F784" s="72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</row>
    <row r="785">
      <c r="A785" s="72"/>
      <c r="B785" s="72"/>
      <c r="C785" s="84"/>
      <c r="D785" s="84"/>
      <c r="E785" s="84"/>
      <c r="F785" s="72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</row>
    <row r="786">
      <c r="A786" s="72"/>
      <c r="B786" s="72"/>
      <c r="C786" s="84"/>
      <c r="D786" s="84"/>
      <c r="E786" s="84"/>
      <c r="F786" s="72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</row>
    <row r="787">
      <c r="A787" s="72"/>
      <c r="B787" s="72"/>
      <c r="C787" s="84"/>
      <c r="D787" s="84"/>
      <c r="E787" s="84"/>
      <c r="F787" s="72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</row>
    <row r="788">
      <c r="A788" s="72"/>
      <c r="B788" s="72"/>
      <c r="C788" s="84"/>
      <c r="D788" s="84"/>
      <c r="E788" s="84"/>
      <c r="F788" s="72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</row>
    <row r="789">
      <c r="A789" s="72"/>
      <c r="B789" s="72"/>
      <c r="C789" s="84"/>
      <c r="D789" s="84"/>
      <c r="E789" s="84"/>
      <c r="F789" s="72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</row>
    <row r="790">
      <c r="A790" s="72"/>
      <c r="B790" s="72"/>
      <c r="C790" s="84"/>
      <c r="D790" s="84"/>
      <c r="E790" s="84"/>
      <c r="F790" s="72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</row>
    <row r="791">
      <c r="A791" s="72"/>
      <c r="B791" s="72"/>
      <c r="C791" s="84"/>
      <c r="D791" s="84"/>
      <c r="E791" s="84"/>
      <c r="F791" s="72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</row>
    <row r="792">
      <c r="A792" s="72"/>
      <c r="B792" s="72"/>
      <c r="C792" s="84"/>
      <c r="D792" s="84"/>
      <c r="E792" s="84"/>
      <c r="F792" s="72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</row>
    <row r="793">
      <c r="A793" s="72"/>
      <c r="B793" s="72"/>
      <c r="C793" s="84"/>
      <c r="D793" s="84"/>
      <c r="E793" s="84"/>
      <c r="F793" s="72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</row>
    <row r="794">
      <c r="A794" s="72"/>
      <c r="B794" s="72"/>
      <c r="C794" s="84"/>
      <c r="D794" s="84"/>
      <c r="E794" s="84"/>
      <c r="F794" s="72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</row>
    <row r="795">
      <c r="A795" s="72"/>
      <c r="B795" s="72"/>
      <c r="C795" s="84"/>
      <c r="D795" s="84"/>
      <c r="E795" s="84"/>
      <c r="F795" s="72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</row>
    <row r="796">
      <c r="A796" s="72"/>
      <c r="B796" s="72"/>
      <c r="C796" s="84"/>
      <c r="D796" s="84"/>
      <c r="E796" s="84"/>
      <c r="F796" s="72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</row>
    <row r="797">
      <c r="A797" s="72"/>
      <c r="B797" s="72"/>
      <c r="C797" s="84"/>
      <c r="D797" s="84"/>
      <c r="E797" s="84"/>
      <c r="F797" s="72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</row>
    <row r="798">
      <c r="A798" s="72"/>
      <c r="B798" s="72"/>
      <c r="C798" s="84"/>
      <c r="D798" s="84"/>
      <c r="E798" s="84"/>
      <c r="F798" s="72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</row>
    <row r="799">
      <c r="A799" s="72"/>
      <c r="B799" s="72"/>
      <c r="C799" s="84"/>
      <c r="D799" s="84"/>
      <c r="E799" s="84"/>
      <c r="F799" s="72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</row>
    <row r="800">
      <c r="A800" s="72"/>
      <c r="B800" s="72"/>
      <c r="C800" s="84"/>
      <c r="D800" s="84"/>
      <c r="E800" s="84"/>
      <c r="F800" s="72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</row>
    <row r="801">
      <c r="A801" s="72"/>
      <c r="B801" s="72"/>
      <c r="C801" s="84"/>
      <c r="D801" s="84"/>
      <c r="E801" s="84"/>
      <c r="F801" s="72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</row>
    <row r="802">
      <c r="A802" s="72"/>
      <c r="B802" s="72"/>
      <c r="C802" s="84"/>
      <c r="D802" s="84"/>
      <c r="E802" s="84"/>
      <c r="F802" s="72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</row>
    <row r="803">
      <c r="A803" s="72"/>
      <c r="B803" s="72"/>
      <c r="C803" s="84"/>
      <c r="D803" s="84"/>
      <c r="E803" s="84"/>
      <c r="F803" s="72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</row>
    <row r="804">
      <c r="A804" s="72"/>
      <c r="B804" s="72"/>
      <c r="C804" s="84"/>
      <c r="D804" s="84"/>
      <c r="E804" s="84"/>
      <c r="F804" s="72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</row>
    <row r="805">
      <c r="A805" s="72"/>
      <c r="B805" s="72"/>
      <c r="C805" s="84"/>
      <c r="D805" s="84"/>
      <c r="E805" s="84"/>
      <c r="F805" s="72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</row>
    <row r="806">
      <c r="A806" s="72"/>
      <c r="B806" s="72"/>
      <c r="C806" s="84"/>
      <c r="D806" s="84"/>
      <c r="E806" s="84"/>
      <c r="F806" s="72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</row>
    <row r="807">
      <c r="A807" s="72"/>
      <c r="B807" s="72"/>
      <c r="C807" s="84"/>
      <c r="D807" s="84"/>
      <c r="E807" s="84"/>
      <c r="F807" s="72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</row>
    <row r="808">
      <c r="A808" s="72"/>
      <c r="B808" s="72"/>
      <c r="C808" s="84"/>
      <c r="D808" s="84"/>
      <c r="E808" s="84"/>
      <c r="F808" s="72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</row>
    <row r="809">
      <c r="A809" s="72"/>
      <c r="B809" s="72"/>
      <c r="C809" s="84"/>
      <c r="D809" s="84"/>
      <c r="E809" s="84"/>
      <c r="F809" s="72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</row>
    <row r="810">
      <c r="A810" s="72"/>
      <c r="B810" s="72"/>
      <c r="C810" s="84"/>
      <c r="D810" s="84"/>
      <c r="E810" s="84"/>
      <c r="F810" s="72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</row>
    <row r="811">
      <c r="A811" s="72"/>
      <c r="B811" s="72"/>
      <c r="C811" s="84"/>
      <c r="D811" s="84"/>
      <c r="E811" s="84"/>
      <c r="F811" s="72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</row>
    <row r="812">
      <c r="A812" s="72"/>
      <c r="B812" s="72"/>
      <c r="C812" s="84"/>
      <c r="D812" s="84"/>
      <c r="E812" s="84"/>
      <c r="F812" s="72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</row>
    <row r="813">
      <c r="A813" s="72"/>
      <c r="B813" s="72"/>
      <c r="C813" s="84"/>
      <c r="D813" s="84"/>
      <c r="E813" s="84"/>
      <c r="F813" s="72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</row>
    <row r="814">
      <c r="A814" s="72"/>
      <c r="B814" s="72"/>
      <c r="C814" s="84"/>
      <c r="D814" s="84"/>
      <c r="E814" s="84"/>
      <c r="F814" s="72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</row>
    <row r="815">
      <c r="A815" s="72"/>
      <c r="B815" s="72"/>
      <c r="C815" s="84"/>
      <c r="D815" s="84"/>
      <c r="E815" s="84"/>
      <c r="F815" s="72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</row>
    <row r="816">
      <c r="A816" s="72"/>
      <c r="B816" s="72"/>
      <c r="C816" s="84"/>
      <c r="D816" s="84"/>
      <c r="E816" s="84"/>
      <c r="F816" s="72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</row>
    <row r="817">
      <c r="A817" s="72"/>
      <c r="B817" s="72"/>
      <c r="C817" s="84"/>
      <c r="D817" s="84"/>
      <c r="E817" s="84"/>
      <c r="F817" s="72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</row>
    <row r="818">
      <c r="A818" s="72"/>
      <c r="B818" s="72"/>
      <c r="C818" s="84"/>
      <c r="D818" s="84"/>
      <c r="E818" s="84"/>
      <c r="F818" s="72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</row>
    <row r="819">
      <c r="A819" s="72"/>
      <c r="B819" s="72"/>
      <c r="C819" s="84"/>
      <c r="D819" s="84"/>
      <c r="E819" s="84"/>
      <c r="F819" s="72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</row>
    <row r="820">
      <c r="A820" s="72"/>
      <c r="B820" s="72"/>
      <c r="C820" s="84"/>
      <c r="D820" s="84"/>
      <c r="E820" s="84"/>
      <c r="F820" s="72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</row>
    <row r="821">
      <c r="A821" s="72"/>
      <c r="B821" s="72"/>
      <c r="C821" s="84"/>
      <c r="D821" s="84"/>
      <c r="E821" s="84"/>
      <c r="F821" s="72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</row>
    <row r="822">
      <c r="A822" s="72"/>
      <c r="B822" s="72"/>
      <c r="C822" s="84"/>
      <c r="D822" s="84"/>
      <c r="E822" s="84"/>
      <c r="F822" s="72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</row>
    <row r="823">
      <c r="A823" s="72"/>
      <c r="B823" s="72"/>
      <c r="C823" s="84"/>
      <c r="D823" s="84"/>
      <c r="E823" s="84"/>
      <c r="F823" s="72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</row>
    <row r="824">
      <c r="A824" s="72"/>
      <c r="B824" s="72"/>
      <c r="C824" s="84"/>
      <c r="D824" s="84"/>
      <c r="E824" s="84"/>
      <c r="F824" s="72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</row>
    <row r="825">
      <c r="A825" s="72"/>
      <c r="B825" s="72"/>
      <c r="C825" s="84"/>
      <c r="D825" s="84"/>
      <c r="E825" s="84"/>
      <c r="F825" s="72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</row>
    <row r="826">
      <c r="A826" s="72"/>
      <c r="B826" s="72"/>
      <c r="C826" s="84"/>
      <c r="D826" s="84"/>
      <c r="E826" s="84"/>
      <c r="F826" s="72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</row>
    <row r="827">
      <c r="A827" s="72"/>
      <c r="B827" s="72"/>
      <c r="C827" s="84"/>
      <c r="D827" s="84"/>
      <c r="E827" s="84"/>
      <c r="F827" s="72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</row>
    <row r="828">
      <c r="A828" s="72"/>
      <c r="B828" s="72"/>
      <c r="C828" s="84"/>
      <c r="D828" s="84"/>
      <c r="E828" s="84"/>
      <c r="F828" s="72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</row>
    <row r="829">
      <c r="A829" s="72"/>
      <c r="B829" s="72"/>
      <c r="C829" s="84"/>
      <c r="D829" s="84"/>
      <c r="E829" s="84"/>
      <c r="F829" s="72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</row>
    <row r="830">
      <c r="A830" s="72"/>
      <c r="B830" s="72"/>
      <c r="C830" s="84"/>
      <c r="D830" s="84"/>
      <c r="E830" s="84"/>
      <c r="F830" s="72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</row>
    <row r="831">
      <c r="A831" s="72"/>
      <c r="B831" s="72"/>
      <c r="C831" s="84"/>
      <c r="D831" s="84"/>
      <c r="E831" s="84"/>
      <c r="F831" s="72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</row>
    <row r="832">
      <c r="A832" s="72"/>
      <c r="B832" s="72"/>
      <c r="C832" s="84"/>
      <c r="D832" s="84"/>
      <c r="E832" s="84"/>
      <c r="F832" s="72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</row>
    <row r="833">
      <c r="A833" s="72"/>
      <c r="B833" s="72"/>
      <c r="C833" s="84"/>
      <c r="D833" s="84"/>
      <c r="E833" s="84"/>
      <c r="F833" s="72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</row>
    <row r="834">
      <c r="A834" s="72"/>
      <c r="B834" s="72"/>
      <c r="C834" s="84"/>
      <c r="D834" s="84"/>
      <c r="E834" s="84"/>
      <c r="F834" s="72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</row>
    <row r="835">
      <c r="A835" s="72"/>
      <c r="B835" s="72"/>
      <c r="C835" s="84"/>
      <c r="D835" s="84"/>
      <c r="E835" s="84"/>
      <c r="F835" s="72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</row>
    <row r="836">
      <c r="A836" s="72"/>
      <c r="B836" s="72"/>
      <c r="C836" s="84"/>
      <c r="D836" s="84"/>
      <c r="E836" s="84"/>
      <c r="F836" s="72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</row>
    <row r="837">
      <c r="A837" s="72"/>
      <c r="B837" s="72"/>
      <c r="C837" s="84"/>
      <c r="D837" s="84"/>
      <c r="E837" s="84"/>
      <c r="F837" s="72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</row>
    <row r="838">
      <c r="A838" s="72"/>
      <c r="B838" s="72"/>
      <c r="C838" s="84"/>
      <c r="D838" s="84"/>
      <c r="E838" s="84"/>
      <c r="F838" s="72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</row>
    <row r="839">
      <c r="A839" s="72"/>
      <c r="B839" s="72"/>
      <c r="C839" s="84"/>
      <c r="D839" s="84"/>
      <c r="E839" s="84"/>
      <c r="F839" s="72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</row>
    <row r="840">
      <c r="A840" s="72"/>
      <c r="B840" s="72"/>
      <c r="C840" s="84"/>
      <c r="D840" s="84"/>
      <c r="E840" s="84"/>
      <c r="F840" s="72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</row>
    <row r="841">
      <c r="A841" s="72"/>
      <c r="B841" s="72"/>
      <c r="C841" s="84"/>
      <c r="D841" s="84"/>
      <c r="E841" s="84"/>
      <c r="F841" s="72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</row>
    <row r="842">
      <c r="A842" s="72"/>
      <c r="B842" s="72"/>
      <c r="C842" s="84"/>
      <c r="D842" s="84"/>
      <c r="E842" s="84"/>
      <c r="F842" s="72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</row>
    <row r="843">
      <c r="A843" s="72"/>
      <c r="B843" s="72"/>
      <c r="C843" s="84"/>
      <c r="D843" s="84"/>
      <c r="E843" s="84"/>
      <c r="F843" s="72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</row>
    <row r="844">
      <c r="A844" s="72"/>
      <c r="B844" s="72"/>
      <c r="C844" s="84"/>
      <c r="D844" s="84"/>
      <c r="E844" s="84"/>
      <c r="F844" s="72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</row>
    <row r="845">
      <c r="A845" s="72"/>
      <c r="B845" s="72"/>
      <c r="C845" s="84"/>
      <c r="D845" s="84"/>
      <c r="E845" s="84"/>
      <c r="F845" s="72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</row>
    <row r="846">
      <c r="A846" s="72"/>
      <c r="B846" s="72"/>
      <c r="C846" s="84"/>
      <c r="D846" s="84"/>
      <c r="E846" s="84"/>
      <c r="F846" s="72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</row>
    <row r="847">
      <c r="A847" s="72"/>
      <c r="B847" s="72"/>
      <c r="C847" s="84"/>
      <c r="D847" s="84"/>
      <c r="E847" s="84"/>
      <c r="F847" s="72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</row>
    <row r="848">
      <c r="A848" s="72"/>
      <c r="B848" s="72"/>
      <c r="C848" s="84"/>
      <c r="D848" s="84"/>
      <c r="E848" s="84"/>
      <c r="F848" s="72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</row>
    <row r="849">
      <c r="A849" s="72"/>
      <c r="B849" s="72"/>
      <c r="C849" s="84"/>
      <c r="D849" s="84"/>
      <c r="E849" s="84"/>
      <c r="F849" s="72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</row>
    <row r="850">
      <c r="A850" s="72"/>
      <c r="B850" s="72"/>
      <c r="C850" s="84"/>
      <c r="D850" s="84"/>
      <c r="E850" s="84"/>
      <c r="F850" s="72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</row>
    <row r="851">
      <c r="A851" s="72"/>
      <c r="B851" s="72"/>
      <c r="C851" s="84"/>
      <c r="D851" s="84"/>
      <c r="E851" s="84"/>
      <c r="F851" s="72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</row>
    <row r="852">
      <c r="A852" s="72"/>
      <c r="B852" s="72"/>
      <c r="C852" s="84"/>
      <c r="D852" s="84"/>
      <c r="E852" s="84"/>
      <c r="F852" s="72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</row>
    <row r="853">
      <c r="A853" s="72"/>
      <c r="B853" s="72"/>
      <c r="C853" s="84"/>
      <c r="D853" s="84"/>
      <c r="E853" s="84"/>
      <c r="F853" s="72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</row>
    <row r="854">
      <c r="A854" s="72"/>
      <c r="B854" s="72"/>
      <c r="C854" s="84"/>
      <c r="D854" s="84"/>
      <c r="E854" s="84"/>
      <c r="F854" s="72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</row>
    <row r="855">
      <c r="A855" s="72"/>
      <c r="B855" s="72"/>
      <c r="C855" s="84"/>
      <c r="D855" s="84"/>
      <c r="E855" s="84"/>
      <c r="F855" s="72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</row>
    <row r="856">
      <c r="A856" s="72"/>
      <c r="B856" s="72"/>
      <c r="C856" s="84"/>
      <c r="D856" s="84"/>
      <c r="E856" s="84"/>
      <c r="F856" s="72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</row>
    <row r="857">
      <c r="A857" s="72"/>
      <c r="B857" s="72"/>
      <c r="C857" s="84"/>
      <c r="D857" s="84"/>
      <c r="E857" s="84"/>
      <c r="F857" s="72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</row>
    <row r="858">
      <c r="A858" s="72"/>
      <c r="B858" s="72"/>
      <c r="C858" s="84"/>
      <c r="D858" s="84"/>
      <c r="E858" s="84"/>
      <c r="F858" s="72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</row>
    <row r="859">
      <c r="A859" s="72"/>
      <c r="B859" s="72"/>
      <c r="C859" s="84"/>
      <c r="D859" s="84"/>
      <c r="E859" s="84"/>
      <c r="F859" s="72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</row>
    <row r="860">
      <c r="A860" s="72"/>
      <c r="B860" s="72"/>
      <c r="C860" s="84"/>
      <c r="D860" s="84"/>
      <c r="E860" s="84"/>
      <c r="F860" s="72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</row>
    <row r="861">
      <c r="A861" s="72"/>
      <c r="B861" s="72"/>
      <c r="C861" s="84"/>
      <c r="D861" s="84"/>
      <c r="E861" s="84"/>
      <c r="F861" s="72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</row>
    <row r="862">
      <c r="A862" s="72"/>
      <c r="B862" s="72"/>
      <c r="C862" s="84"/>
      <c r="D862" s="84"/>
      <c r="E862" s="84"/>
      <c r="F862" s="72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</row>
    <row r="863">
      <c r="A863" s="72"/>
      <c r="B863" s="72"/>
      <c r="C863" s="84"/>
      <c r="D863" s="84"/>
      <c r="E863" s="84"/>
      <c r="F863" s="72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</row>
    <row r="864">
      <c r="A864" s="72"/>
      <c r="B864" s="72"/>
      <c r="C864" s="84"/>
      <c r="D864" s="84"/>
      <c r="E864" s="84"/>
      <c r="F864" s="72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</row>
    <row r="865">
      <c r="A865" s="72"/>
      <c r="B865" s="72"/>
      <c r="C865" s="84"/>
      <c r="D865" s="84"/>
      <c r="E865" s="84"/>
      <c r="F865" s="72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</row>
    <row r="866">
      <c r="A866" s="72"/>
      <c r="B866" s="72"/>
      <c r="C866" s="84"/>
      <c r="D866" s="84"/>
      <c r="E866" s="84"/>
      <c r="F866" s="72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</row>
    <row r="867">
      <c r="A867" s="72"/>
      <c r="B867" s="72"/>
      <c r="C867" s="84"/>
      <c r="D867" s="84"/>
      <c r="E867" s="84"/>
      <c r="F867" s="72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</row>
    <row r="868">
      <c r="A868" s="72"/>
      <c r="B868" s="72"/>
      <c r="C868" s="84"/>
      <c r="D868" s="84"/>
      <c r="E868" s="84"/>
      <c r="F868" s="72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</row>
    <row r="869">
      <c r="A869" s="72"/>
      <c r="B869" s="72"/>
      <c r="C869" s="84"/>
      <c r="D869" s="84"/>
      <c r="E869" s="84"/>
      <c r="F869" s="72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</row>
    <row r="870">
      <c r="A870" s="72"/>
      <c r="B870" s="72"/>
      <c r="C870" s="84"/>
      <c r="D870" s="84"/>
      <c r="E870" s="84"/>
      <c r="F870" s="72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</row>
    <row r="871">
      <c r="A871" s="72"/>
      <c r="B871" s="72"/>
      <c r="C871" s="84"/>
      <c r="D871" s="84"/>
      <c r="E871" s="84"/>
      <c r="F871" s="72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</row>
    <row r="872">
      <c r="A872" s="72"/>
      <c r="B872" s="72"/>
      <c r="C872" s="84"/>
      <c r="D872" s="84"/>
      <c r="E872" s="84"/>
      <c r="F872" s="72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</row>
    <row r="873">
      <c r="A873" s="72"/>
      <c r="B873" s="72"/>
      <c r="C873" s="84"/>
      <c r="D873" s="84"/>
      <c r="E873" s="84"/>
      <c r="F873" s="72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</row>
    <row r="874">
      <c r="A874" s="72"/>
      <c r="B874" s="72"/>
      <c r="C874" s="84"/>
      <c r="D874" s="84"/>
      <c r="E874" s="84"/>
      <c r="F874" s="72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</row>
    <row r="875">
      <c r="A875" s="72"/>
      <c r="B875" s="72"/>
      <c r="C875" s="84"/>
      <c r="D875" s="84"/>
      <c r="E875" s="84"/>
      <c r="F875" s="72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</row>
    <row r="876">
      <c r="A876" s="72"/>
      <c r="B876" s="72"/>
      <c r="C876" s="84"/>
      <c r="D876" s="84"/>
      <c r="E876" s="84"/>
      <c r="F876" s="72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</row>
    <row r="877">
      <c r="A877" s="72"/>
      <c r="B877" s="72"/>
      <c r="C877" s="84"/>
      <c r="D877" s="84"/>
      <c r="E877" s="84"/>
      <c r="F877" s="72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</row>
    <row r="878">
      <c r="A878" s="72"/>
      <c r="B878" s="72"/>
      <c r="C878" s="84"/>
      <c r="D878" s="84"/>
      <c r="E878" s="84"/>
      <c r="F878" s="72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</row>
    <row r="879">
      <c r="A879" s="72"/>
      <c r="B879" s="72"/>
      <c r="C879" s="84"/>
      <c r="D879" s="84"/>
      <c r="E879" s="84"/>
      <c r="F879" s="72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</row>
    <row r="880">
      <c r="A880" s="72"/>
      <c r="B880" s="72"/>
      <c r="C880" s="84"/>
      <c r="D880" s="84"/>
      <c r="E880" s="84"/>
      <c r="F880" s="72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</row>
    <row r="881">
      <c r="A881" s="72"/>
      <c r="B881" s="72"/>
      <c r="C881" s="84"/>
      <c r="D881" s="84"/>
      <c r="E881" s="84"/>
      <c r="F881" s="72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</row>
    <row r="882">
      <c r="A882" s="72"/>
      <c r="B882" s="72"/>
      <c r="C882" s="84"/>
      <c r="D882" s="84"/>
      <c r="E882" s="84"/>
      <c r="F882" s="72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</row>
    <row r="883">
      <c r="A883" s="72"/>
      <c r="B883" s="72"/>
      <c r="C883" s="84"/>
      <c r="D883" s="84"/>
      <c r="E883" s="84"/>
      <c r="F883" s="72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</row>
    <row r="884">
      <c r="A884" s="72"/>
      <c r="B884" s="72"/>
      <c r="C884" s="84"/>
      <c r="D884" s="84"/>
      <c r="E884" s="84"/>
      <c r="F884" s="72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</row>
    <row r="885">
      <c r="A885" s="72"/>
      <c r="B885" s="72"/>
      <c r="C885" s="84"/>
      <c r="D885" s="84"/>
      <c r="E885" s="84"/>
      <c r="F885" s="72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</row>
    <row r="886">
      <c r="A886" s="72"/>
      <c r="B886" s="72"/>
      <c r="C886" s="84"/>
      <c r="D886" s="84"/>
      <c r="E886" s="84"/>
      <c r="F886" s="72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</row>
    <row r="887">
      <c r="A887" s="72"/>
      <c r="B887" s="72"/>
      <c r="C887" s="84"/>
      <c r="D887" s="84"/>
      <c r="E887" s="84"/>
      <c r="F887" s="72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</row>
    <row r="888">
      <c r="A888" s="72"/>
      <c r="B888" s="72"/>
      <c r="C888" s="84"/>
      <c r="D888" s="84"/>
      <c r="E888" s="84"/>
      <c r="F888" s="72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</row>
    <row r="889">
      <c r="A889" s="72"/>
      <c r="B889" s="72"/>
      <c r="C889" s="84"/>
      <c r="D889" s="84"/>
      <c r="E889" s="84"/>
      <c r="F889" s="72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</row>
    <row r="890">
      <c r="A890" s="72"/>
      <c r="B890" s="72"/>
      <c r="C890" s="84"/>
      <c r="D890" s="84"/>
      <c r="E890" s="84"/>
      <c r="F890" s="72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</row>
    <row r="891">
      <c r="A891" s="72"/>
      <c r="B891" s="72"/>
      <c r="C891" s="84"/>
      <c r="D891" s="84"/>
      <c r="E891" s="84"/>
      <c r="F891" s="72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</row>
    <row r="892">
      <c r="A892" s="72"/>
      <c r="B892" s="72"/>
      <c r="C892" s="84"/>
      <c r="D892" s="84"/>
      <c r="E892" s="84"/>
      <c r="F892" s="72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</row>
    <row r="893">
      <c r="A893" s="72"/>
      <c r="B893" s="72"/>
      <c r="C893" s="84"/>
      <c r="D893" s="84"/>
      <c r="E893" s="84"/>
      <c r="F893" s="72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</row>
    <row r="894">
      <c r="A894" s="72"/>
      <c r="B894" s="72"/>
      <c r="C894" s="84"/>
      <c r="D894" s="84"/>
      <c r="E894" s="84"/>
      <c r="F894" s="72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</row>
    <row r="895">
      <c r="A895" s="72"/>
      <c r="B895" s="72"/>
      <c r="C895" s="84"/>
      <c r="D895" s="84"/>
      <c r="E895" s="84"/>
      <c r="F895" s="72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</row>
    <row r="896">
      <c r="A896" s="72"/>
      <c r="B896" s="72"/>
      <c r="C896" s="84"/>
      <c r="D896" s="84"/>
      <c r="E896" s="84"/>
      <c r="F896" s="72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</row>
    <row r="897">
      <c r="A897" s="72"/>
      <c r="B897" s="72"/>
      <c r="C897" s="84"/>
      <c r="D897" s="84"/>
      <c r="E897" s="84"/>
      <c r="F897" s="72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</row>
    <row r="898">
      <c r="A898" s="72"/>
      <c r="B898" s="72"/>
      <c r="C898" s="84"/>
      <c r="D898" s="84"/>
      <c r="E898" s="84"/>
      <c r="F898" s="72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</row>
    <row r="899">
      <c r="A899" s="72"/>
      <c r="B899" s="72"/>
      <c r="C899" s="84"/>
      <c r="D899" s="84"/>
      <c r="E899" s="84"/>
      <c r="F899" s="72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</row>
    <row r="900">
      <c r="A900" s="72"/>
      <c r="B900" s="72"/>
      <c r="C900" s="84"/>
      <c r="D900" s="84"/>
      <c r="E900" s="84"/>
      <c r="F900" s="72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</row>
    <row r="901">
      <c r="A901" s="72"/>
      <c r="B901" s="72"/>
      <c r="C901" s="84"/>
      <c r="D901" s="84"/>
      <c r="E901" s="84"/>
      <c r="F901" s="72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</row>
    <row r="902">
      <c r="A902" s="72"/>
      <c r="B902" s="72"/>
      <c r="C902" s="84"/>
      <c r="D902" s="84"/>
      <c r="E902" s="84"/>
      <c r="F902" s="72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</row>
    <row r="903">
      <c r="A903" s="72"/>
      <c r="B903" s="72"/>
      <c r="C903" s="84"/>
      <c r="D903" s="84"/>
      <c r="E903" s="84"/>
      <c r="F903" s="72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</row>
    <row r="904">
      <c r="A904" s="72"/>
      <c r="B904" s="72"/>
      <c r="C904" s="84"/>
      <c r="D904" s="84"/>
      <c r="E904" s="84"/>
      <c r="F904" s="72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</row>
    <row r="905">
      <c r="A905" s="72"/>
      <c r="B905" s="72"/>
      <c r="C905" s="84"/>
      <c r="D905" s="84"/>
      <c r="E905" s="84"/>
      <c r="F905" s="72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</row>
    <row r="906">
      <c r="A906" s="72"/>
      <c r="B906" s="72"/>
      <c r="C906" s="84"/>
      <c r="D906" s="84"/>
      <c r="E906" s="84"/>
      <c r="F906" s="72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</row>
    <row r="907">
      <c r="A907" s="72"/>
      <c r="B907" s="72"/>
      <c r="C907" s="84"/>
      <c r="D907" s="84"/>
      <c r="E907" s="84"/>
      <c r="F907" s="72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</row>
    <row r="908">
      <c r="A908" s="72"/>
      <c r="B908" s="72"/>
      <c r="C908" s="84"/>
      <c r="D908" s="84"/>
      <c r="E908" s="84"/>
      <c r="F908" s="72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</row>
    <row r="909">
      <c r="A909" s="72"/>
      <c r="B909" s="72"/>
      <c r="C909" s="84"/>
      <c r="D909" s="84"/>
      <c r="E909" s="84"/>
      <c r="F909" s="72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</row>
    <row r="910">
      <c r="A910" s="72"/>
      <c r="B910" s="72"/>
      <c r="C910" s="84"/>
      <c r="D910" s="84"/>
      <c r="E910" s="84"/>
      <c r="F910" s="72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</row>
    <row r="911">
      <c r="A911" s="72"/>
      <c r="B911" s="72"/>
      <c r="C911" s="84"/>
      <c r="D911" s="84"/>
      <c r="E911" s="84"/>
      <c r="F911" s="72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</row>
    <row r="912">
      <c r="A912" s="72"/>
      <c r="B912" s="72"/>
      <c r="C912" s="84"/>
      <c r="D912" s="84"/>
      <c r="E912" s="84"/>
      <c r="F912" s="72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</row>
    <row r="913">
      <c r="A913" s="72"/>
      <c r="B913" s="72"/>
      <c r="C913" s="84"/>
      <c r="D913" s="84"/>
      <c r="E913" s="84"/>
      <c r="F913" s="72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</row>
    <row r="914">
      <c r="A914" s="72"/>
      <c r="B914" s="72"/>
      <c r="C914" s="84"/>
      <c r="D914" s="84"/>
      <c r="E914" s="84"/>
      <c r="F914" s="72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</row>
    <row r="915">
      <c r="A915" s="72"/>
      <c r="B915" s="72"/>
      <c r="C915" s="84"/>
      <c r="D915" s="84"/>
      <c r="E915" s="84"/>
      <c r="F915" s="72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</row>
    <row r="916">
      <c r="A916" s="72"/>
      <c r="B916" s="72"/>
      <c r="C916" s="84"/>
      <c r="D916" s="84"/>
      <c r="E916" s="84"/>
      <c r="F916" s="72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</row>
    <row r="917">
      <c r="A917" s="72"/>
      <c r="B917" s="72"/>
      <c r="C917" s="84"/>
      <c r="D917" s="84"/>
      <c r="E917" s="84"/>
      <c r="F917" s="72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</row>
    <row r="918">
      <c r="A918" s="72"/>
      <c r="B918" s="72"/>
      <c r="C918" s="84"/>
      <c r="D918" s="84"/>
      <c r="E918" s="84"/>
      <c r="F918" s="72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</row>
    <row r="919">
      <c r="A919" s="72"/>
      <c r="B919" s="72"/>
      <c r="C919" s="84"/>
      <c r="D919" s="84"/>
      <c r="E919" s="84"/>
      <c r="F919" s="72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</row>
    <row r="920">
      <c r="A920" s="72"/>
      <c r="B920" s="72"/>
      <c r="C920" s="84"/>
      <c r="D920" s="84"/>
      <c r="E920" s="84"/>
      <c r="F920" s="72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</row>
    <row r="921">
      <c r="A921" s="72"/>
      <c r="B921" s="72"/>
      <c r="C921" s="84"/>
      <c r="D921" s="84"/>
      <c r="E921" s="84"/>
      <c r="F921" s="72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</row>
    <row r="922">
      <c r="A922" s="72"/>
      <c r="B922" s="72"/>
      <c r="C922" s="84"/>
      <c r="D922" s="84"/>
      <c r="E922" s="84"/>
      <c r="F922" s="72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</row>
    <row r="923">
      <c r="A923" s="72"/>
      <c r="B923" s="72"/>
      <c r="C923" s="84"/>
      <c r="D923" s="84"/>
      <c r="E923" s="84"/>
      <c r="F923" s="72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</row>
    <row r="924">
      <c r="A924" s="72"/>
      <c r="B924" s="72"/>
      <c r="C924" s="84"/>
      <c r="D924" s="84"/>
      <c r="E924" s="84"/>
      <c r="F924" s="72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</row>
    <row r="925">
      <c r="A925" s="72"/>
      <c r="B925" s="72"/>
      <c r="C925" s="84"/>
      <c r="D925" s="84"/>
      <c r="E925" s="84"/>
      <c r="F925" s="72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</row>
    <row r="926">
      <c r="A926" s="72"/>
      <c r="B926" s="72"/>
      <c r="C926" s="84"/>
      <c r="D926" s="84"/>
      <c r="E926" s="84"/>
      <c r="F926" s="72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</row>
    <row r="927">
      <c r="A927" s="72"/>
      <c r="B927" s="72"/>
      <c r="C927" s="84"/>
      <c r="D927" s="84"/>
      <c r="E927" s="84"/>
      <c r="F927" s="72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</row>
    <row r="928">
      <c r="A928" s="72"/>
      <c r="B928" s="72"/>
      <c r="C928" s="84"/>
      <c r="D928" s="84"/>
      <c r="E928" s="84"/>
      <c r="F928" s="72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</row>
    <row r="929">
      <c r="A929" s="72"/>
      <c r="B929" s="72"/>
      <c r="C929" s="84"/>
      <c r="D929" s="84"/>
      <c r="E929" s="84"/>
      <c r="F929" s="72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</row>
    <row r="930">
      <c r="A930" s="72"/>
      <c r="B930" s="72"/>
      <c r="C930" s="84"/>
      <c r="D930" s="84"/>
      <c r="E930" s="84"/>
      <c r="F930" s="72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</row>
    <row r="931">
      <c r="A931" s="72"/>
      <c r="B931" s="72"/>
      <c r="C931" s="84"/>
      <c r="D931" s="84"/>
      <c r="E931" s="84"/>
      <c r="F931" s="72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</row>
    <row r="932">
      <c r="A932" s="72"/>
      <c r="B932" s="72"/>
      <c r="C932" s="84"/>
      <c r="D932" s="84"/>
      <c r="E932" s="84"/>
      <c r="F932" s="72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</row>
    <row r="933">
      <c r="A933" s="72"/>
      <c r="B933" s="72"/>
      <c r="C933" s="84"/>
      <c r="D933" s="84"/>
      <c r="E933" s="84"/>
      <c r="F933" s="72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</row>
    <row r="934">
      <c r="A934" s="72"/>
      <c r="B934" s="72"/>
      <c r="C934" s="84"/>
      <c r="D934" s="84"/>
      <c r="E934" s="84"/>
      <c r="F934" s="72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</row>
    <row r="935">
      <c r="A935" s="72"/>
      <c r="B935" s="72"/>
      <c r="C935" s="84"/>
      <c r="D935" s="84"/>
      <c r="E935" s="84"/>
      <c r="F935" s="72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</row>
    <row r="936">
      <c r="A936" s="72"/>
      <c r="B936" s="72"/>
      <c r="C936" s="84"/>
      <c r="D936" s="84"/>
      <c r="E936" s="84"/>
      <c r="F936" s="72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</row>
    <row r="937">
      <c r="A937" s="72"/>
      <c r="B937" s="72"/>
      <c r="C937" s="84"/>
      <c r="D937" s="84"/>
      <c r="E937" s="84"/>
      <c r="F937" s="72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</row>
    <row r="938">
      <c r="A938" s="72"/>
      <c r="B938" s="72"/>
      <c r="C938" s="84"/>
      <c r="D938" s="84"/>
      <c r="E938" s="84"/>
      <c r="F938" s="72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</row>
    <row r="939">
      <c r="A939" s="72"/>
      <c r="B939" s="72"/>
      <c r="C939" s="84"/>
      <c r="D939" s="84"/>
      <c r="E939" s="84"/>
      <c r="F939" s="72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</row>
    <row r="940">
      <c r="A940" s="72"/>
      <c r="B940" s="72"/>
      <c r="C940" s="84"/>
      <c r="D940" s="84"/>
      <c r="E940" s="84"/>
      <c r="F940" s="72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</row>
    <row r="941">
      <c r="A941" s="72"/>
      <c r="B941" s="72"/>
      <c r="C941" s="84"/>
      <c r="D941" s="84"/>
      <c r="E941" s="84"/>
      <c r="F941" s="72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</row>
    <row r="942">
      <c r="A942" s="72"/>
      <c r="B942" s="72"/>
      <c r="C942" s="84"/>
      <c r="D942" s="84"/>
      <c r="E942" s="84"/>
      <c r="F942" s="72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</row>
    <row r="943">
      <c r="A943" s="72"/>
      <c r="B943" s="72"/>
      <c r="C943" s="84"/>
      <c r="D943" s="84"/>
      <c r="E943" s="84"/>
      <c r="F943" s="72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</row>
    <row r="944">
      <c r="A944" s="72"/>
      <c r="B944" s="72"/>
      <c r="C944" s="84"/>
      <c r="D944" s="84"/>
      <c r="E944" s="84"/>
      <c r="F944" s="72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</row>
    <row r="945">
      <c r="A945" s="72"/>
      <c r="B945" s="72"/>
      <c r="C945" s="84"/>
      <c r="D945" s="84"/>
      <c r="E945" s="84"/>
      <c r="F945" s="72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</row>
    <row r="946">
      <c r="A946" s="72"/>
      <c r="B946" s="72"/>
      <c r="C946" s="84"/>
      <c r="D946" s="84"/>
      <c r="E946" s="84"/>
      <c r="F946" s="72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</row>
    <row r="947">
      <c r="A947" s="72"/>
      <c r="B947" s="72"/>
      <c r="C947" s="84"/>
      <c r="D947" s="84"/>
      <c r="E947" s="84"/>
      <c r="F947" s="72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</row>
    <row r="948">
      <c r="A948" s="72"/>
      <c r="B948" s="72"/>
      <c r="C948" s="84"/>
      <c r="D948" s="84"/>
      <c r="E948" s="84"/>
      <c r="F948" s="72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</row>
    <row r="949">
      <c r="A949" s="72"/>
      <c r="B949" s="72"/>
      <c r="C949" s="84"/>
      <c r="D949" s="84"/>
      <c r="E949" s="84"/>
      <c r="F949" s="72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</row>
    <row r="950">
      <c r="A950" s="72"/>
      <c r="B950" s="72"/>
      <c r="C950" s="84"/>
      <c r="D950" s="84"/>
      <c r="E950" s="84"/>
      <c r="F950" s="72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</row>
    <row r="951">
      <c r="A951" s="72"/>
      <c r="B951" s="72"/>
      <c r="C951" s="84"/>
      <c r="D951" s="84"/>
      <c r="E951" s="84"/>
      <c r="F951" s="72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</row>
    <row r="952">
      <c r="A952" s="72"/>
      <c r="B952" s="72"/>
      <c r="C952" s="84"/>
      <c r="D952" s="84"/>
      <c r="E952" s="84"/>
      <c r="F952" s="72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</row>
    <row r="953">
      <c r="A953" s="72"/>
      <c r="B953" s="72"/>
      <c r="C953" s="84"/>
      <c r="D953" s="84"/>
      <c r="E953" s="84"/>
      <c r="F953" s="72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</row>
    <row r="954">
      <c r="A954" s="72"/>
      <c r="B954" s="72"/>
      <c r="C954" s="84"/>
      <c r="D954" s="84"/>
      <c r="E954" s="84"/>
      <c r="F954" s="72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</row>
    <row r="955">
      <c r="A955" s="72"/>
      <c r="B955" s="72"/>
      <c r="C955" s="84"/>
      <c r="D955" s="84"/>
      <c r="E955" s="84"/>
      <c r="F955" s="72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</row>
    <row r="956">
      <c r="A956" s="72"/>
      <c r="B956" s="72"/>
      <c r="C956" s="84"/>
      <c r="D956" s="84"/>
      <c r="E956" s="84"/>
      <c r="F956" s="72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</row>
    <row r="957">
      <c r="A957" s="72"/>
      <c r="B957" s="72"/>
      <c r="C957" s="84"/>
      <c r="D957" s="84"/>
      <c r="E957" s="84"/>
      <c r="F957" s="72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</row>
    <row r="958">
      <c r="A958" s="72"/>
      <c r="B958" s="72"/>
      <c r="C958" s="84"/>
      <c r="D958" s="84"/>
      <c r="E958" s="84"/>
      <c r="F958" s="72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</row>
    <row r="959">
      <c r="A959" s="72"/>
      <c r="B959" s="72"/>
      <c r="C959" s="84"/>
      <c r="D959" s="84"/>
      <c r="E959" s="84"/>
      <c r="F959" s="72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</row>
    <row r="960">
      <c r="A960" s="72"/>
      <c r="B960" s="72"/>
      <c r="C960" s="84"/>
      <c r="D960" s="84"/>
      <c r="E960" s="84"/>
      <c r="F960" s="72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</row>
    <row r="961">
      <c r="A961" s="72"/>
      <c r="B961" s="72"/>
      <c r="C961" s="84"/>
      <c r="D961" s="84"/>
      <c r="E961" s="84"/>
      <c r="F961" s="72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</row>
    <row r="962">
      <c r="A962" s="72"/>
      <c r="B962" s="72"/>
      <c r="C962" s="84"/>
      <c r="D962" s="84"/>
      <c r="E962" s="84"/>
      <c r="F962" s="72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</row>
    <row r="963">
      <c r="A963" s="72"/>
      <c r="B963" s="72"/>
      <c r="C963" s="84"/>
      <c r="D963" s="84"/>
      <c r="E963" s="84"/>
      <c r="F963" s="72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</row>
    <row r="964">
      <c r="A964" s="72"/>
      <c r="B964" s="72"/>
      <c r="C964" s="84"/>
      <c r="D964" s="84"/>
      <c r="E964" s="84"/>
      <c r="F964" s="72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</row>
    <row r="965">
      <c r="A965" s="72"/>
      <c r="B965" s="72"/>
      <c r="C965" s="84"/>
      <c r="D965" s="84"/>
      <c r="E965" s="84"/>
      <c r="F965" s="72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</row>
    <row r="966">
      <c r="A966" s="72"/>
      <c r="B966" s="72"/>
      <c r="C966" s="84"/>
      <c r="D966" s="84"/>
      <c r="E966" s="84"/>
      <c r="F966" s="72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</row>
    <row r="967">
      <c r="A967" s="72"/>
      <c r="B967" s="72"/>
      <c r="C967" s="84"/>
      <c r="D967" s="84"/>
      <c r="E967" s="84"/>
      <c r="F967" s="72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</row>
    <row r="968">
      <c r="A968" s="72"/>
      <c r="B968" s="72"/>
      <c r="C968" s="84"/>
      <c r="D968" s="84"/>
      <c r="E968" s="84"/>
      <c r="F968" s="72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</row>
    <row r="969">
      <c r="A969" s="72"/>
      <c r="B969" s="72"/>
      <c r="C969" s="84"/>
      <c r="D969" s="84"/>
      <c r="E969" s="84"/>
      <c r="F969" s="72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</row>
    <row r="970">
      <c r="A970" s="72"/>
      <c r="B970" s="72"/>
      <c r="C970" s="84"/>
      <c r="D970" s="84"/>
      <c r="E970" s="84"/>
      <c r="F970" s="72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</row>
    <row r="971">
      <c r="A971" s="72"/>
      <c r="B971" s="72"/>
      <c r="C971" s="84"/>
      <c r="D971" s="84"/>
      <c r="E971" s="84"/>
      <c r="F971" s="72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</row>
    <row r="972">
      <c r="A972" s="72"/>
      <c r="B972" s="72"/>
      <c r="C972" s="84"/>
      <c r="D972" s="84"/>
      <c r="E972" s="84"/>
      <c r="F972" s="72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</row>
    <row r="973">
      <c r="A973" s="72"/>
      <c r="B973" s="72"/>
      <c r="C973" s="84"/>
      <c r="D973" s="84"/>
      <c r="E973" s="84"/>
      <c r="F973" s="72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</row>
    <row r="974">
      <c r="A974" s="72"/>
      <c r="B974" s="72"/>
      <c r="C974" s="84"/>
      <c r="D974" s="84"/>
      <c r="E974" s="84"/>
      <c r="F974" s="72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</row>
    <row r="975">
      <c r="A975" s="72"/>
      <c r="B975" s="72"/>
      <c r="C975" s="84"/>
      <c r="D975" s="84"/>
      <c r="E975" s="84"/>
      <c r="F975" s="72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</row>
    <row r="976">
      <c r="A976" s="72"/>
      <c r="B976" s="72"/>
      <c r="C976" s="84"/>
      <c r="D976" s="84"/>
      <c r="E976" s="84"/>
      <c r="F976" s="72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</row>
    <row r="977">
      <c r="A977" s="72"/>
      <c r="B977" s="72"/>
      <c r="C977" s="84"/>
      <c r="D977" s="84"/>
      <c r="E977" s="84"/>
      <c r="F977" s="72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</row>
    <row r="978">
      <c r="A978" s="72"/>
      <c r="B978" s="72"/>
      <c r="C978" s="84"/>
      <c r="D978" s="84"/>
      <c r="E978" s="84"/>
      <c r="F978" s="72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</row>
    <row r="979">
      <c r="A979" s="72"/>
      <c r="B979" s="72"/>
      <c r="C979" s="84"/>
      <c r="D979" s="84"/>
      <c r="E979" s="84"/>
      <c r="F979" s="72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</row>
    <row r="980">
      <c r="A980" s="72"/>
      <c r="B980" s="72"/>
      <c r="C980" s="84"/>
      <c r="D980" s="84"/>
      <c r="E980" s="84"/>
      <c r="F980" s="72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</row>
    <row r="981">
      <c r="A981" s="72"/>
      <c r="B981" s="72"/>
      <c r="C981" s="84"/>
      <c r="D981" s="84"/>
      <c r="E981" s="84"/>
      <c r="F981" s="72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</row>
    <row r="982">
      <c r="A982" s="72"/>
      <c r="B982" s="72"/>
      <c r="C982" s="84"/>
      <c r="D982" s="84"/>
      <c r="E982" s="84"/>
      <c r="F982" s="72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</row>
    <row r="983">
      <c r="A983" s="72"/>
      <c r="B983" s="72"/>
      <c r="C983" s="84"/>
      <c r="D983" s="84"/>
      <c r="E983" s="84"/>
      <c r="F983" s="72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</row>
    <row r="984">
      <c r="A984" s="72"/>
      <c r="B984" s="72"/>
      <c r="C984" s="84"/>
      <c r="D984" s="84"/>
      <c r="E984" s="84"/>
      <c r="F984" s="72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</row>
    <row r="985">
      <c r="A985" s="72"/>
      <c r="B985" s="72"/>
      <c r="C985" s="84"/>
      <c r="D985" s="84"/>
      <c r="E985" s="84"/>
      <c r="F985" s="72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</row>
    <row r="986">
      <c r="A986" s="72"/>
      <c r="B986" s="72"/>
      <c r="C986" s="84"/>
      <c r="D986" s="84"/>
      <c r="E986" s="84"/>
      <c r="F986" s="72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</row>
    <row r="987">
      <c r="A987" s="72"/>
      <c r="B987" s="72"/>
      <c r="C987" s="84"/>
      <c r="D987" s="84"/>
      <c r="E987" s="84"/>
      <c r="F987" s="72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</row>
  </sheetData>
  <autoFilter ref="$A$3:$BB$109"/>
  <customSheetViews>
    <customSheetView guid="{699425E1-8284-4EE9-9DE5-3120653220CE}" filter="1" showAutoFilter="1">
      <autoFilter ref="$A$3:$BB$27"/>
    </customSheetView>
    <customSheetView guid="{988808EA-12CE-42BA-93B7-8E7B51A3CACD}" filter="1" showAutoFilter="1">
      <autoFilter ref="$A$3:$BB$120"/>
    </customSheetView>
    <customSheetView guid="{F87EEDFB-3480-485C-8442-4D2F0199C10B}" filter="1" showAutoFilter="1">
      <autoFilter ref="$A$3:$BB$120">
        <filterColumn colId="41">
          <filters>
            <filter val="A"/>
          </filters>
        </filterColumn>
      </autoFilter>
    </customSheetView>
  </customSheetViews>
  <mergeCells count="2">
    <mergeCell ref="AV1:AV2"/>
    <mergeCell ref="AW1:AW2"/>
  </mergeCells>
  <conditionalFormatting sqref="A1:BB2 H4:AU120 H122:K127 L122:L123 M122:P127 Q122:R125 S122:AC127 L125:L127 Q127:R127">
    <cfRule type="containsText" dxfId="0" priority="1" operator="containsText" text="Sun">
      <formula>NOT(ISERROR(SEARCH(("Sun"),(A1))))</formula>
    </cfRule>
  </conditionalFormatting>
  <conditionalFormatting sqref="H1:AR1">
    <cfRule type="timePeriod" dxfId="1" priority="2" timePeriod="today"/>
  </conditionalFormatting>
  <conditionalFormatting sqref="H1:AR1">
    <cfRule type="expression" dxfId="2" priority="3">
      <formula>H1=46023.0</formula>
    </cfRule>
  </conditionalFormatting>
  <hyperlinks>
    <hyperlink r:id="rId1" ref="D12"/>
    <hyperlink r:id="rId2" ref="D18"/>
    <hyperlink r:id="rId3" ref="D19"/>
    <hyperlink r:id="rId4" ref="D94"/>
    <hyperlink r:id="rId5" ref="D115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 outlineLevelCol="1" outlineLevelRow="1"/>
  <cols>
    <col customWidth="1" min="1" max="1" width="4.13"/>
    <col customWidth="1" min="2" max="3" width="6.88"/>
    <col collapsed="1" customWidth="1" min="4" max="4" width="25.75"/>
    <col customWidth="1" hidden="1" min="5" max="6" width="16.38" outlineLevel="1"/>
    <col customWidth="1" hidden="1" min="7" max="7" width="21.88" outlineLevel="1"/>
    <col customWidth="1" min="8" max="8" width="22.5"/>
    <col customWidth="1" min="9" max="27" width="4.75"/>
    <col customWidth="1" min="28" max="28" width="9.25"/>
    <col customWidth="1" min="29" max="34" width="4.75"/>
  </cols>
  <sheetData>
    <row r="1">
      <c r="A1" s="2"/>
      <c r="B1" s="1"/>
      <c r="C1" s="1"/>
      <c r="D1" s="3"/>
      <c r="E1" s="3"/>
      <c r="F1" s="3"/>
      <c r="G1" s="4"/>
      <c r="H1" s="3"/>
      <c r="I1" s="6">
        <v>46196.0</v>
      </c>
      <c r="J1" s="6">
        <v>46197.0</v>
      </c>
      <c r="K1" s="6">
        <v>46198.0</v>
      </c>
      <c r="L1" s="6">
        <v>46199.0</v>
      </c>
      <c r="M1" s="6">
        <v>46200.0</v>
      </c>
      <c r="N1" s="6">
        <v>46201.0</v>
      </c>
      <c r="O1" s="6">
        <v>46202.0</v>
      </c>
      <c r="P1" s="6">
        <v>46203.0</v>
      </c>
      <c r="Q1" s="6">
        <v>46204.0</v>
      </c>
      <c r="R1" s="6">
        <v>46205.0</v>
      </c>
      <c r="S1" s="6">
        <v>46206.0</v>
      </c>
      <c r="T1" s="6">
        <v>46207.0</v>
      </c>
      <c r="U1" s="6">
        <v>46208.0</v>
      </c>
      <c r="V1" s="6">
        <v>46209.0</v>
      </c>
      <c r="W1" s="6">
        <v>46210.0</v>
      </c>
      <c r="X1" s="6">
        <v>46211.0</v>
      </c>
      <c r="Y1" s="6">
        <v>46212.0</v>
      </c>
      <c r="Z1" s="6">
        <v>46213.0</v>
      </c>
      <c r="AA1" s="8"/>
      <c r="AB1" s="9" t="s">
        <v>4</v>
      </c>
      <c r="AC1" s="3" t="s">
        <v>5</v>
      </c>
      <c r="AD1" s="3" t="s">
        <v>6</v>
      </c>
      <c r="AE1" s="3" t="s">
        <v>7</v>
      </c>
      <c r="AF1" s="3" t="s">
        <v>8</v>
      </c>
      <c r="AG1" s="3" t="s">
        <v>9</v>
      </c>
      <c r="AH1" s="1" t="s">
        <v>10</v>
      </c>
    </row>
    <row r="2">
      <c r="A2" s="1" t="s">
        <v>0</v>
      </c>
      <c r="B2" s="2" t="s">
        <v>463</v>
      </c>
      <c r="C2" s="2" t="s">
        <v>464</v>
      </c>
      <c r="D2" s="3" t="s">
        <v>2</v>
      </c>
      <c r="E2" s="10"/>
      <c r="F2" s="10"/>
      <c r="G2" s="152" t="s">
        <v>323</v>
      </c>
      <c r="H2" s="4" t="s">
        <v>3</v>
      </c>
      <c r="I2" s="13" t="str">
        <f t="shared" ref="I2:Z2" si="1">CHOOSE(WEEKDAY(I1),"Sun","Mon","Tue","Wed","Thu","Fri","Sat")</f>
        <v>Tue</v>
      </c>
      <c r="J2" s="13" t="str">
        <f t="shared" si="1"/>
        <v>Wed</v>
      </c>
      <c r="K2" s="13" t="str">
        <f t="shared" si="1"/>
        <v>Thu</v>
      </c>
      <c r="L2" s="13" t="str">
        <f t="shared" si="1"/>
        <v>Fri</v>
      </c>
      <c r="M2" s="13" t="str">
        <f t="shared" si="1"/>
        <v>Sat</v>
      </c>
      <c r="N2" s="13" t="str">
        <f t="shared" si="1"/>
        <v>Sun</v>
      </c>
      <c r="O2" s="13" t="str">
        <f t="shared" si="1"/>
        <v>Mon</v>
      </c>
      <c r="P2" s="13" t="str">
        <f t="shared" si="1"/>
        <v>Tue</v>
      </c>
      <c r="Q2" s="13" t="str">
        <f t="shared" si="1"/>
        <v>Wed</v>
      </c>
      <c r="R2" s="13" t="str">
        <f t="shared" si="1"/>
        <v>Thu</v>
      </c>
      <c r="S2" s="13" t="str">
        <f t="shared" si="1"/>
        <v>Fri</v>
      </c>
      <c r="T2" s="13" t="str">
        <f t="shared" si="1"/>
        <v>Sat</v>
      </c>
      <c r="U2" s="13" t="str">
        <f t="shared" si="1"/>
        <v>Sun</v>
      </c>
      <c r="V2" s="13" t="str">
        <f t="shared" si="1"/>
        <v>Mon</v>
      </c>
      <c r="W2" s="13" t="str">
        <f t="shared" si="1"/>
        <v>Tue</v>
      </c>
      <c r="X2" s="13" t="str">
        <f t="shared" si="1"/>
        <v>Wed</v>
      </c>
      <c r="Y2" s="13" t="str">
        <f t="shared" si="1"/>
        <v>Thu</v>
      </c>
      <c r="Z2" s="13" t="str">
        <f t="shared" si="1"/>
        <v>Fri</v>
      </c>
      <c r="AA2" s="8"/>
      <c r="AB2" s="14"/>
      <c r="AC2" s="14"/>
      <c r="AD2" s="15"/>
      <c r="AE2" s="15"/>
      <c r="AF2" s="15"/>
      <c r="AG2" s="15"/>
      <c r="AH2" s="16"/>
    </row>
    <row r="3">
      <c r="A3" s="119"/>
      <c r="B3" s="120"/>
      <c r="C3" s="120"/>
      <c r="D3" s="22"/>
      <c r="E3" s="22"/>
      <c r="F3" s="22"/>
      <c r="G3" s="120"/>
      <c r="H3" s="22"/>
      <c r="I3" s="21">
        <f t="shared" ref="I3:Z3" si="2">COUNTIF(I28:I111,"&lt;&gt;0")</f>
        <v>81</v>
      </c>
      <c r="J3" s="21">
        <f t="shared" si="2"/>
        <v>81</v>
      </c>
      <c r="K3" s="21">
        <f t="shared" si="2"/>
        <v>81</v>
      </c>
      <c r="L3" s="21">
        <f t="shared" si="2"/>
        <v>81</v>
      </c>
      <c r="M3" s="21">
        <f t="shared" si="2"/>
        <v>60</v>
      </c>
      <c r="N3" s="21">
        <f t="shared" si="2"/>
        <v>39</v>
      </c>
      <c r="O3" s="21">
        <f t="shared" si="2"/>
        <v>63</v>
      </c>
      <c r="P3" s="21">
        <f t="shared" si="2"/>
        <v>81</v>
      </c>
      <c r="Q3" s="21">
        <f t="shared" si="2"/>
        <v>81</v>
      </c>
      <c r="R3" s="21">
        <f t="shared" si="2"/>
        <v>81</v>
      </c>
      <c r="S3" s="21">
        <f t="shared" si="2"/>
        <v>81</v>
      </c>
      <c r="T3" s="21">
        <f t="shared" si="2"/>
        <v>58</v>
      </c>
      <c r="U3" s="21">
        <f t="shared" si="2"/>
        <v>48</v>
      </c>
      <c r="V3" s="21">
        <f t="shared" si="2"/>
        <v>56</v>
      </c>
      <c r="W3" s="21">
        <f t="shared" si="2"/>
        <v>81</v>
      </c>
      <c r="X3" s="21">
        <f t="shared" si="2"/>
        <v>81</v>
      </c>
      <c r="Y3" s="21">
        <f t="shared" si="2"/>
        <v>81</v>
      </c>
      <c r="Z3" s="21">
        <f t="shared" si="2"/>
        <v>81</v>
      </c>
      <c r="AA3" s="22"/>
      <c r="AB3" s="22"/>
      <c r="AC3" s="22"/>
      <c r="AD3" s="22"/>
      <c r="AE3" s="22"/>
      <c r="AF3" s="22"/>
      <c r="AG3" s="22"/>
      <c r="AH3" s="22"/>
    </row>
    <row r="4">
      <c r="A4" s="27">
        <v>1.0</v>
      </c>
      <c r="B4" s="25" t="s">
        <v>465</v>
      </c>
      <c r="C4" s="25" t="s">
        <v>174</v>
      </c>
      <c r="D4" s="26" t="s">
        <v>41</v>
      </c>
      <c r="E4" s="26" t="s">
        <v>223</v>
      </c>
      <c r="F4" s="75" t="s">
        <v>324</v>
      </c>
      <c r="G4" s="27" t="s">
        <v>14</v>
      </c>
      <c r="H4" s="26" t="s">
        <v>325</v>
      </c>
      <c r="I4" s="40" t="s">
        <v>6</v>
      </c>
      <c r="J4" s="40" t="s">
        <v>6</v>
      </c>
      <c r="K4" s="40" t="s">
        <v>6</v>
      </c>
      <c r="L4" s="40" t="s">
        <v>6</v>
      </c>
      <c r="M4" s="40" t="s">
        <v>6</v>
      </c>
      <c r="N4" s="29">
        <v>0.0</v>
      </c>
      <c r="O4" s="40" t="s">
        <v>6</v>
      </c>
      <c r="P4" s="40" t="s">
        <v>6</v>
      </c>
      <c r="Q4" s="40" t="s">
        <v>6</v>
      </c>
      <c r="R4" s="40" t="s">
        <v>6</v>
      </c>
      <c r="S4" s="40" t="s">
        <v>6</v>
      </c>
      <c r="T4" s="29">
        <v>0.0</v>
      </c>
      <c r="U4" s="40" t="s">
        <v>6</v>
      </c>
      <c r="V4" s="40" t="s">
        <v>6</v>
      </c>
      <c r="W4" s="40" t="s">
        <v>6</v>
      </c>
      <c r="X4" s="40" t="s">
        <v>6</v>
      </c>
      <c r="Y4" s="40" t="s">
        <v>6</v>
      </c>
      <c r="Z4" s="40" t="s">
        <v>6</v>
      </c>
      <c r="AA4" s="8"/>
      <c r="AB4" s="37">
        <f t="shared" ref="AB4:AB118" si="4">SUM(AD4:AH4)</f>
        <v>4</v>
      </c>
      <c r="AC4" s="37">
        <f t="shared" ref="AC4:AC118" si="5">COUNTIF($I4:$AA4,"0")</f>
        <v>2</v>
      </c>
      <c r="AD4" s="37">
        <f t="shared" ref="AD4:AH4" si="3">COUNTIF($F4:$L4,AD$1)</f>
        <v>4</v>
      </c>
      <c r="AE4" s="37">
        <f t="shared" si="3"/>
        <v>0</v>
      </c>
      <c r="AF4" s="37">
        <f t="shared" si="3"/>
        <v>0</v>
      </c>
      <c r="AG4" s="37">
        <f t="shared" si="3"/>
        <v>0</v>
      </c>
      <c r="AH4" s="37">
        <f t="shared" si="3"/>
        <v>0</v>
      </c>
    </row>
    <row r="5">
      <c r="A5" s="27">
        <v>2.0</v>
      </c>
      <c r="B5" s="25" t="s">
        <v>466</v>
      </c>
      <c r="C5" s="25" t="s">
        <v>174</v>
      </c>
      <c r="D5" s="26" t="s">
        <v>46</v>
      </c>
      <c r="E5" s="26" t="s">
        <v>227</v>
      </c>
      <c r="F5" s="75" t="s">
        <v>326</v>
      </c>
      <c r="G5" s="27" t="s">
        <v>14</v>
      </c>
      <c r="H5" s="26" t="s">
        <v>325</v>
      </c>
      <c r="I5" s="40" t="s">
        <v>6</v>
      </c>
      <c r="J5" s="40" t="s">
        <v>6</v>
      </c>
      <c r="K5" s="40" t="s">
        <v>6</v>
      </c>
      <c r="L5" s="40" t="s">
        <v>6</v>
      </c>
      <c r="M5" s="40" t="s">
        <v>6</v>
      </c>
      <c r="N5" s="29">
        <v>0.0</v>
      </c>
      <c r="O5" s="40" t="s">
        <v>6</v>
      </c>
      <c r="P5" s="40" t="s">
        <v>6</v>
      </c>
      <c r="Q5" s="40" t="s">
        <v>6</v>
      </c>
      <c r="R5" s="40" t="s">
        <v>6</v>
      </c>
      <c r="S5" s="40" t="s">
        <v>6</v>
      </c>
      <c r="T5" s="29">
        <v>0.0</v>
      </c>
      <c r="U5" s="40" t="s">
        <v>6</v>
      </c>
      <c r="V5" s="40" t="s">
        <v>6</v>
      </c>
      <c r="W5" s="40" t="s">
        <v>6</v>
      </c>
      <c r="X5" s="40" t="s">
        <v>6</v>
      </c>
      <c r="Y5" s="40" t="s">
        <v>6</v>
      </c>
      <c r="Z5" s="40" t="s">
        <v>6</v>
      </c>
      <c r="AA5" s="8"/>
      <c r="AB5" s="37">
        <f t="shared" si="4"/>
        <v>4</v>
      </c>
      <c r="AC5" s="37">
        <f t="shared" si="5"/>
        <v>2</v>
      </c>
      <c r="AD5" s="37">
        <f t="shared" ref="AD5:AH5" si="6">COUNTIF($F5:$L5,AD$1)</f>
        <v>4</v>
      </c>
      <c r="AE5" s="37">
        <f t="shared" si="6"/>
        <v>0</v>
      </c>
      <c r="AF5" s="37">
        <f t="shared" si="6"/>
        <v>0</v>
      </c>
      <c r="AG5" s="37">
        <f t="shared" si="6"/>
        <v>0</v>
      </c>
      <c r="AH5" s="37">
        <f t="shared" si="6"/>
        <v>0</v>
      </c>
    </row>
    <row r="6">
      <c r="A6" s="27">
        <v>3.0</v>
      </c>
      <c r="B6" s="25" t="s">
        <v>467</v>
      </c>
      <c r="C6" s="25" t="s">
        <v>174</v>
      </c>
      <c r="D6" s="26" t="s">
        <v>51</v>
      </c>
      <c r="E6" s="26" t="s">
        <v>177</v>
      </c>
      <c r="F6" s="75" t="s">
        <v>327</v>
      </c>
      <c r="G6" s="27" t="s">
        <v>14</v>
      </c>
      <c r="H6" s="26" t="s">
        <v>325</v>
      </c>
      <c r="I6" s="40" t="s">
        <v>6</v>
      </c>
      <c r="J6" s="40" t="s">
        <v>6</v>
      </c>
      <c r="K6" s="40" t="s">
        <v>6</v>
      </c>
      <c r="L6" s="40" t="s">
        <v>6</v>
      </c>
      <c r="M6" s="40" t="s">
        <v>6</v>
      </c>
      <c r="N6" s="29">
        <v>0.0</v>
      </c>
      <c r="O6" s="40" t="s">
        <v>6</v>
      </c>
      <c r="P6" s="40" t="s">
        <v>6</v>
      </c>
      <c r="Q6" s="40" t="s">
        <v>6</v>
      </c>
      <c r="R6" s="40" t="s">
        <v>6</v>
      </c>
      <c r="S6" s="40" t="s">
        <v>6</v>
      </c>
      <c r="T6" s="29">
        <v>0.0</v>
      </c>
      <c r="U6" s="40" t="s">
        <v>6</v>
      </c>
      <c r="V6" s="40" t="s">
        <v>6</v>
      </c>
      <c r="W6" s="40" t="s">
        <v>6</v>
      </c>
      <c r="X6" s="40" t="s">
        <v>6</v>
      </c>
      <c r="Y6" s="40" t="s">
        <v>6</v>
      </c>
      <c r="Z6" s="40" t="s">
        <v>6</v>
      </c>
      <c r="AA6" s="8"/>
      <c r="AB6" s="37">
        <f t="shared" si="4"/>
        <v>4</v>
      </c>
      <c r="AC6" s="37">
        <f t="shared" si="5"/>
        <v>2</v>
      </c>
      <c r="AD6" s="37">
        <f t="shared" ref="AD6:AH6" si="7">COUNTIF($F6:$L6,AD$1)</f>
        <v>4</v>
      </c>
      <c r="AE6" s="37">
        <f t="shared" si="7"/>
        <v>0</v>
      </c>
      <c r="AF6" s="37">
        <f t="shared" si="7"/>
        <v>0</v>
      </c>
      <c r="AG6" s="37">
        <f t="shared" si="7"/>
        <v>0</v>
      </c>
      <c r="AH6" s="37">
        <f t="shared" si="7"/>
        <v>0</v>
      </c>
    </row>
    <row r="7">
      <c r="A7" s="27">
        <v>4.0</v>
      </c>
      <c r="B7" s="25" t="s">
        <v>468</v>
      </c>
      <c r="C7" s="25" t="s">
        <v>174</v>
      </c>
      <c r="D7" s="26" t="s">
        <v>52</v>
      </c>
      <c r="E7" s="26" t="s">
        <v>178</v>
      </c>
      <c r="F7" s="75" t="s">
        <v>328</v>
      </c>
      <c r="G7" s="27" t="s">
        <v>14</v>
      </c>
      <c r="H7" s="26" t="s">
        <v>325</v>
      </c>
      <c r="I7" s="40" t="s">
        <v>6</v>
      </c>
      <c r="J7" s="40" t="s">
        <v>6</v>
      </c>
      <c r="K7" s="40" t="s">
        <v>6</v>
      </c>
      <c r="L7" s="40" t="s">
        <v>6</v>
      </c>
      <c r="M7" s="40" t="s">
        <v>6</v>
      </c>
      <c r="N7" s="29">
        <v>0.0</v>
      </c>
      <c r="O7" s="40" t="s">
        <v>6</v>
      </c>
      <c r="P7" s="40" t="s">
        <v>6</v>
      </c>
      <c r="Q7" s="40" t="s">
        <v>6</v>
      </c>
      <c r="R7" s="40" t="s">
        <v>6</v>
      </c>
      <c r="S7" s="40" t="s">
        <v>6</v>
      </c>
      <c r="T7" s="29">
        <v>0.0</v>
      </c>
      <c r="U7" s="40" t="s">
        <v>6</v>
      </c>
      <c r="V7" s="40" t="s">
        <v>6</v>
      </c>
      <c r="W7" s="40" t="s">
        <v>6</v>
      </c>
      <c r="X7" s="40" t="s">
        <v>6</v>
      </c>
      <c r="Y7" s="40" t="s">
        <v>6</v>
      </c>
      <c r="Z7" s="40" t="s">
        <v>6</v>
      </c>
      <c r="AA7" s="8"/>
      <c r="AB7" s="37">
        <f t="shared" si="4"/>
        <v>4</v>
      </c>
      <c r="AC7" s="37">
        <f t="shared" si="5"/>
        <v>2</v>
      </c>
      <c r="AD7" s="37">
        <f t="shared" ref="AD7:AH7" si="8">COUNTIF($F7:$L7,AD$1)</f>
        <v>4</v>
      </c>
      <c r="AE7" s="37">
        <f t="shared" si="8"/>
        <v>0</v>
      </c>
      <c r="AF7" s="37">
        <f t="shared" si="8"/>
        <v>0</v>
      </c>
      <c r="AG7" s="37">
        <f t="shared" si="8"/>
        <v>0</v>
      </c>
      <c r="AH7" s="37">
        <f t="shared" si="8"/>
        <v>0</v>
      </c>
    </row>
    <row r="8">
      <c r="A8" s="27">
        <v>5.0</v>
      </c>
      <c r="B8" s="25" t="s">
        <v>469</v>
      </c>
      <c r="C8" s="25" t="s">
        <v>174</v>
      </c>
      <c r="D8" s="26" t="s">
        <v>54</v>
      </c>
      <c r="E8" s="26" t="s">
        <v>180</v>
      </c>
      <c r="F8" s="75" t="s">
        <v>329</v>
      </c>
      <c r="G8" s="27" t="s">
        <v>14</v>
      </c>
      <c r="H8" s="26" t="s">
        <v>325</v>
      </c>
      <c r="I8" s="40" t="s">
        <v>6</v>
      </c>
      <c r="J8" s="40" t="s">
        <v>6</v>
      </c>
      <c r="K8" s="40" t="s">
        <v>6</v>
      </c>
      <c r="L8" s="40" t="s">
        <v>6</v>
      </c>
      <c r="M8" s="40" t="s">
        <v>6</v>
      </c>
      <c r="N8" s="29">
        <v>0.0</v>
      </c>
      <c r="O8" s="40" t="s">
        <v>6</v>
      </c>
      <c r="P8" s="40" t="s">
        <v>6</v>
      </c>
      <c r="Q8" s="40" t="s">
        <v>6</v>
      </c>
      <c r="R8" s="40" t="s">
        <v>6</v>
      </c>
      <c r="S8" s="40" t="s">
        <v>6</v>
      </c>
      <c r="T8" s="29">
        <v>0.0</v>
      </c>
      <c r="U8" s="40" t="s">
        <v>6</v>
      </c>
      <c r="V8" s="40" t="s">
        <v>6</v>
      </c>
      <c r="W8" s="40" t="s">
        <v>6</v>
      </c>
      <c r="X8" s="40" t="s">
        <v>6</v>
      </c>
      <c r="Y8" s="40" t="s">
        <v>6</v>
      </c>
      <c r="Z8" s="40" t="s">
        <v>6</v>
      </c>
      <c r="AA8" s="8"/>
      <c r="AB8" s="37">
        <f t="shared" si="4"/>
        <v>4</v>
      </c>
      <c r="AC8" s="37">
        <f t="shared" si="5"/>
        <v>2</v>
      </c>
      <c r="AD8" s="37">
        <f t="shared" ref="AD8:AH8" si="9">COUNTIF($F8:$L8,AD$1)</f>
        <v>4</v>
      </c>
      <c r="AE8" s="37">
        <f t="shared" si="9"/>
        <v>0</v>
      </c>
      <c r="AF8" s="37">
        <f t="shared" si="9"/>
        <v>0</v>
      </c>
      <c r="AG8" s="37">
        <f t="shared" si="9"/>
        <v>0</v>
      </c>
      <c r="AH8" s="37">
        <f t="shared" si="9"/>
        <v>0</v>
      </c>
    </row>
    <row r="9">
      <c r="A9" s="27">
        <v>6.0</v>
      </c>
      <c r="B9" s="25" t="s">
        <v>470</v>
      </c>
      <c r="C9" s="25" t="s">
        <v>174</v>
      </c>
      <c r="D9" s="26" t="s">
        <v>55</v>
      </c>
      <c r="E9" s="26" t="s">
        <v>181</v>
      </c>
      <c r="F9" s="75" t="s">
        <v>330</v>
      </c>
      <c r="G9" s="27" t="s">
        <v>14</v>
      </c>
      <c r="H9" s="26" t="s">
        <v>325</v>
      </c>
      <c r="I9" s="40" t="s">
        <v>6</v>
      </c>
      <c r="J9" s="40" t="s">
        <v>6</v>
      </c>
      <c r="K9" s="40" t="s">
        <v>6</v>
      </c>
      <c r="L9" s="40" t="s">
        <v>6</v>
      </c>
      <c r="M9" s="40" t="s">
        <v>6</v>
      </c>
      <c r="N9" s="29">
        <v>0.0</v>
      </c>
      <c r="O9" s="40" t="s">
        <v>6</v>
      </c>
      <c r="P9" s="40" t="s">
        <v>6</v>
      </c>
      <c r="Q9" s="40" t="s">
        <v>6</v>
      </c>
      <c r="R9" s="40" t="s">
        <v>6</v>
      </c>
      <c r="S9" s="40" t="s">
        <v>6</v>
      </c>
      <c r="T9" s="29">
        <v>0.0</v>
      </c>
      <c r="U9" s="40" t="s">
        <v>6</v>
      </c>
      <c r="V9" s="40" t="s">
        <v>6</v>
      </c>
      <c r="W9" s="40" t="s">
        <v>6</v>
      </c>
      <c r="X9" s="40" t="s">
        <v>6</v>
      </c>
      <c r="Y9" s="40" t="s">
        <v>6</v>
      </c>
      <c r="Z9" s="40" t="s">
        <v>6</v>
      </c>
      <c r="AA9" s="8"/>
      <c r="AB9" s="37">
        <f t="shared" si="4"/>
        <v>4</v>
      </c>
      <c r="AC9" s="37">
        <f t="shared" si="5"/>
        <v>2</v>
      </c>
      <c r="AD9" s="37">
        <f t="shared" ref="AD9:AH9" si="10">COUNTIF($F9:$L9,AD$1)</f>
        <v>4</v>
      </c>
      <c r="AE9" s="37">
        <f t="shared" si="10"/>
        <v>0</v>
      </c>
      <c r="AF9" s="37">
        <f t="shared" si="10"/>
        <v>0</v>
      </c>
      <c r="AG9" s="37">
        <f t="shared" si="10"/>
        <v>0</v>
      </c>
      <c r="AH9" s="37">
        <f t="shared" si="10"/>
        <v>0</v>
      </c>
    </row>
    <row r="10">
      <c r="A10" s="27">
        <v>7.0</v>
      </c>
      <c r="B10" s="25" t="s">
        <v>471</v>
      </c>
      <c r="C10" s="25" t="s">
        <v>179</v>
      </c>
      <c r="D10" s="26" t="s">
        <v>56</v>
      </c>
      <c r="E10" s="26" t="s">
        <v>182</v>
      </c>
      <c r="F10" s="75" t="s">
        <v>331</v>
      </c>
      <c r="G10" s="27" t="s">
        <v>14</v>
      </c>
      <c r="H10" s="26" t="s">
        <v>325</v>
      </c>
      <c r="I10" s="40" t="s">
        <v>6</v>
      </c>
      <c r="J10" s="40" t="s">
        <v>6</v>
      </c>
      <c r="K10" s="40" t="s">
        <v>6</v>
      </c>
      <c r="L10" s="40" t="s">
        <v>6</v>
      </c>
      <c r="M10" s="29">
        <v>0.0</v>
      </c>
      <c r="N10" s="40" t="s">
        <v>6</v>
      </c>
      <c r="O10" s="40" t="s">
        <v>6</v>
      </c>
      <c r="P10" s="40" t="s">
        <v>6</v>
      </c>
      <c r="Q10" s="40" t="s">
        <v>6</v>
      </c>
      <c r="R10" s="40" t="s">
        <v>6</v>
      </c>
      <c r="S10" s="40" t="s">
        <v>6</v>
      </c>
      <c r="T10" s="40" t="s">
        <v>6</v>
      </c>
      <c r="U10" s="29">
        <v>0.0</v>
      </c>
      <c r="V10" s="40" t="s">
        <v>6</v>
      </c>
      <c r="W10" s="40" t="s">
        <v>6</v>
      </c>
      <c r="X10" s="40" t="s">
        <v>6</v>
      </c>
      <c r="Y10" s="40" t="s">
        <v>6</v>
      </c>
      <c r="Z10" s="40" t="s">
        <v>6</v>
      </c>
      <c r="AA10" s="8"/>
      <c r="AB10" s="37">
        <f t="shared" si="4"/>
        <v>4</v>
      </c>
      <c r="AC10" s="37">
        <f t="shared" si="5"/>
        <v>2</v>
      </c>
      <c r="AD10" s="37">
        <f t="shared" ref="AD10:AH10" si="11">COUNTIF($F10:$L10,AD$1)</f>
        <v>4</v>
      </c>
      <c r="AE10" s="37">
        <f t="shared" si="11"/>
        <v>0</v>
      </c>
      <c r="AF10" s="37">
        <f t="shared" si="11"/>
        <v>0</v>
      </c>
      <c r="AG10" s="37">
        <f t="shared" si="11"/>
        <v>0</v>
      </c>
      <c r="AH10" s="37">
        <f t="shared" si="11"/>
        <v>0</v>
      </c>
    </row>
    <row r="11">
      <c r="A11" s="27">
        <v>8.0</v>
      </c>
      <c r="B11" s="25" t="s">
        <v>472</v>
      </c>
      <c r="C11" s="25" t="s">
        <v>179</v>
      </c>
      <c r="D11" s="26" t="s">
        <v>61</v>
      </c>
      <c r="E11" s="26" t="s">
        <v>187</v>
      </c>
      <c r="F11" s="75" t="s">
        <v>332</v>
      </c>
      <c r="G11" s="27" t="s">
        <v>14</v>
      </c>
      <c r="H11" s="26" t="s">
        <v>325</v>
      </c>
      <c r="I11" s="40" t="s">
        <v>6</v>
      </c>
      <c r="J11" s="40" t="s">
        <v>6</v>
      </c>
      <c r="K11" s="40" t="s">
        <v>6</v>
      </c>
      <c r="L11" s="40" t="s">
        <v>6</v>
      </c>
      <c r="M11" s="29">
        <v>0.0</v>
      </c>
      <c r="N11" s="40" t="s">
        <v>6</v>
      </c>
      <c r="O11" s="40" t="s">
        <v>6</v>
      </c>
      <c r="P11" s="40" t="s">
        <v>6</v>
      </c>
      <c r="Q11" s="40" t="s">
        <v>6</v>
      </c>
      <c r="R11" s="40" t="s">
        <v>6</v>
      </c>
      <c r="S11" s="40" t="s">
        <v>6</v>
      </c>
      <c r="T11" s="40" t="s">
        <v>6</v>
      </c>
      <c r="U11" s="29">
        <v>0.0</v>
      </c>
      <c r="V11" s="40" t="s">
        <v>6</v>
      </c>
      <c r="W11" s="40" t="s">
        <v>6</v>
      </c>
      <c r="X11" s="40" t="s">
        <v>6</v>
      </c>
      <c r="Y11" s="40" t="s">
        <v>6</v>
      </c>
      <c r="Z11" s="40" t="s">
        <v>6</v>
      </c>
      <c r="AA11" s="8"/>
      <c r="AB11" s="37">
        <f t="shared" si="4"/>
        <v>4</v>
      </c>
      <c r="AC11" s="37">
        <f t="shared" si="5"/>
        <v>2</v>
      </c>
      <c r="AD11" s="37">
        <f t="shared" ref="AD11:AH11" si="12">COUNTIF($F11:$L11,AD$1)</f>
        <v>4</v>
      </c>
      <c r="AE11" s="37">
        <f t="shared" si="12"/>
        <v>0</v>
      </c>
      <c r="AF11" s="37">
        <f t="shared" si="12"/>
        <v>0</v>
      </c>
      <c r="AG11" s="37">
        <f t="shared" si="12"/>
        <v>0</v>
      </c>
      <c r="AH11" s="37">
        <f t="shared" si="12"/>
        <v>0</v>
      </c>
    </row>
    <row r="12">
      <c r="A12" s="27">
        <v>9.0</v>
      </c>
      <c r="B12" s="25" t="s">
        <v>473</v>
      </c>
      <c r="C12" s="25" t="s">
        <v>179</v>
      </c>
      <c r="D12" s="26" t="s">
        <v>43</v>
      </c>
      <c r="E12" s="123" t="s">
        <v>188</v>
      </c>
      <c r="F12" s="75" t="s">
        <v>333</v>
      </c>
      <c r="G12" s="27" t="s">
        <v>14</v>
      </c>
      <c r="H12" s="26" t="s">
        <v>325</v>
      </c>
      <c r="I12" s="40" t="s">
        <v>6</v>
      </c>
      <c r="J12" s="40" t="s">
        <v>6</v>
      </c>
      <c r="K12" s="40" t="s">
        <v>6</v>
      </c>
      <c r="L12" s="40" t="s">
        <v>6</v>
      </c>
      <c r="M12" s="29">
        <v>0.0</v>
      </c>
      <c r="N12" s="40" t="s">
        <v>6</v>
      </c>
      <c r="O12" s="40" t="s">
        <v>6</v>
      </c>
      <c r="P12" s="40" t="s">
        <v>6</v>
      </c>
      <c r="Q12" s="40" t="s">
        <v>6</v>
      </c>
      <c r="R12" s="40" t="s">
        <v>6</v>
      </c>
      <c r="S12" s="40" t="s">
        <v>6</v>
      </c>
      <c r="T12" s="40" t="s">
        <v>6</v>
      </c>
      <c r="U12" s="29">
        <v>0.0</v>
      </c>
      <c r="V12" s="40" t="s">
        <v>6</v>
      </c>
      <c r="W12" s="40" t="s">
        <v>6</v>
      </c>
      <c r="X12" s="40" t="s">
        <v>6</v>
      </c>
      <c r="Y12" s="40" t="s">
        <v>6</v>
      </c>
      <c r="Z12" s="40" t="s">
        <v>6</v>
      </c>
      <c r="AA12" s="8"/>
      <c r="AB12" s="37">
        <f t="shared" si="4"/>
        <v>4</v>
      </c>
      <c r="AC12" s="37">
        <f t="shared" si="5"/>
        <v>2</v>
      </c>
      <c r="AD12" s="37">
        <f t="shared" ref="AD12:AH12" si="13">COUNTIF($F12:$L12,AD$1)</f>
        <v>4</v>
      </c>
      <c r="AE12" s="37">
        <f t="shared" si="13"/>
        <v>0</v>
      </c>
      <c r="AF12" s="37">
        <f t="shared" si="13"/>
        <v>0</v>
      </c>
      <c r="AG12" s="37">
        <f t="shared" si="13"/>
        <v>0</v>
      </c>
      <c r="AH12" s="37">
        <f t="shared" si="13"/>
        <v>0</v>
      </c>
    </row>
    <row r="13">
      <c r="A13" s="27">
        <v>10.0</v>
      </c>
      <c r="B13" s="25" t="s">
        <v>474</v>
      </c>
      <c r="C13" s="25" t="s">
        <v>179</v>
      </c>
      <c r="D13" s="26" t="s">
        <v>72</v>
      </c>
      <c r="E13" s="26" t="s">
        <v>199</v>
      </c>
      <c r="F13" s="75" t="s">
        <v>334</v>
      </c>
      <c r="G13" s="27" t="s">
        <v>186</v>
      </c>
      <c r="H13" s="26" t="s">
        <v>335</v>
      </c>
      <c r="I13" s="40" t="s">
        <v>6</v>
      </c>
      <c r="J13" s="40" t="s">
        <v>6</v>
      </c>
      <c r="K13" s="40" t="s">
        <v>6</v>
      </c>
      <c r="L13" s="40" t="s">
        <v>6</v>
      </c>
      <c r="M13" s="29">
        <v>0.0</v>
      </c>
      <c r="N13" s="40" t="s">
        <v>6</v>
      </c>
      <c r="O13" s="40" t="s">
        <v>6</v>
      </c>
      <c r="P13" s="40" t="s">
        <v>6</v>
      </c>
      <c r="Q13" s="40" t="s">
        <v>6</v>
      </c>
      <c r="R13" s="40" t="s">
        <v>6</v>
      </c>
      <c r="S13" s="40" t="s">
        <v>6</v>
      </c>
      <c r="T13" s="40" t="s">
        <v>6</v>
      </c>
      <c r="U13" s="29">
        <v>0.0</v>
      </c>
      <c r="V13" s="40" t="s">
        <v>6</v>
      </c>
      <c r="W13" s="40" t="s">
        <v>6</v>
      </c>
      <c r="X13" s="40" t="s">
        <v>6</v>
      </c>
      <c r="Y13" s="40" t="s">
        <v>6</v>
      </c>
      <c r="Z13" s="40" t="s">
        <v>6</v>
      </c>
      <c r="AA13" s="8"/>
      <c r="AB13" s="37">
        <f t="shared" si="4"/>
        <v>4</v>
      </c>
      <c r="AC13" s="37">
        <f t="shared" si="5"/>
        <v>2</v>
      </c>
      <c r="AD13" s="37">
        <f t="shared" ref="AD13:AH13" si="14">COUNTIF($F13:$L13,AD$1)</f>
        <v>4</v>
      </c>
      <c r="AE13" s="37">
        <f t="shared" si="14"/>
        <v>0</v>
      </c>
      <c r="AF13" s="37">
        <f t="shared" si="14"/>
        <v>0</v>
      </c>
      <c r="AG13" s="37">
        <f t="shared" si="14"/>
        <v>0</v>
      </c>
      <c r="AH13" s="37">
        <f t="shared" si="14"/>
        <v>0</v>
      </c>
    </row>
    <row r="14">
      <c r="A14" s="27">
        <v>11.0</v>
      </c>
      <c r="B14" s="25" t="s">
        <v>475</v>
      </c>
      <c r="C14" s="25" t="s">
        <v>179</v>
      </c>
      <c r="D14" s="26" t="s">
        <v>22</v>
      </c>
      <c r="E14" s="26" t="s">
        <v>206</v>
      </c>
      <c r="F14" s="75" t="s">
        <v>336</v>
      </c>
      <c r="G14" s="27" t="s">
        <v>14</v>
      </c>
      <c r="H14" s="26" t="s">
        <v>325</v>
      </c>
      <c r="I14" s="40" t="s">
        <v>6</v>
      </c>
      <c r="J14" s="40" t="s">
        <v>6</v>
      </c>
      <c r="K14" s="40" t="s">
        <v>6</v>
      </c>
      <c r="L14" s="40" t="s">
        <v>6</v>
      </c>
      <c r="M14" s="29">
        <v>0.0</v>
      </c>
      <c r="N14" s="40" t="s">
        <v>6</v>
      </c>
      <c r="O14" s="40" t="s">
        <v>6</v>
      </c>
      <c r="P14" s="40" t="s">
        <v>6</v>
      </c>
      <c r="Q14" s="40" t="s">
        <v>6</v>
      </c>
      <c r="R14" s="40" t="s">
        <v>6</v>
      </c>
      <c r="S14" s="40" t="s">
        <v>6</v>
      </c>
      <c r="T14" s="40" t="s">
        <v>6</v>
      </c>
      <c r="U14" s="29">
        <v>0.0</v>
      </c>
      <c r="V14" s="40" t="s">
        <v>6</v>
      </c>
      <c r="W14" s="40" t="s">
        <v>6</v>
      </c>
      <c r="X14" s="40" t="s">
        <v>6</v>
      </c>
      <c r="Y14" s="40" t="s">
        <v>6</v>
      </c>
      <c r="Z14" s="40" t="s">
        <v>6</v>
      </c>
      <c r="AA14" s="8"/>
      <c r="AB14" s="37">
        <f t="shared" si="4"/>
        <v>4</v>
      </c>
      <c r="AC14" s="37">
        <f t="shared" si="5"/>
        <v>2</v>
      </c>
      <c r="AD14" s="37">
        <f t="shared" ref="AD14:AH14" si="15">COUNTIF($F14:$L14,AD$1)</f>
        <v>4</v>
      </c>
      <c r="AE14" s="37">
        <f t="shared" si="15"/>
        <v>0</v>
      </c>
      <c r="AF14" s="37">
        <f t="shared" si="15"/>
        <v>0</v>
      </c>
      <c r="AG14" s="37">
        <f t="shared" si="15"/>
        <v>0</v>
      </c>
      <c r="AH14" s="37">
        <f t="shared" si="15"/>
        <v>0</v>
      </c>
    </row>
    <row r="15">
      <c r="A15" s="27">
        <v>12.0</v>
      </c>
      <c r="B15" s="25" t="s">
        <v>476</v>
      </c>
      <c r="C15" s="25" t="s">
        <v>179</v>
      </c>
      <c r="D15" s="26" t="s">
        <v>58</v>
      </c>
      <c r="E15" s="26" t="s">
        <v>189</v>
      </c>
      <c r="F15" s="75" t="s">
        <v>337</v>
      </c>
      <c r="G15" s="27" t="s">
        <v>14</v>
      </c>
      <c r="H15" s="26" t="s">
        <v>325</v>
      </c>
      <c r="I15" s="40" t="s">
        <v>6</v>
      </c>
      <c r="J15" s="40" t="s">
        <v>6</v>
      </c>
      <c r="K15" s="40" t="s">
        <v>6</v>
      </c>
      <c r="L15" s="40" t="s">
        <v>6</v>
      </c>
      <c r="M15" s="29">
        <v>0.0</v>
      </c>
      <c r="N15" s="40" t="s">
        <v>6</v>
      </c>
      <c r="O15" s="40" t="s">
        <v>6</v>
      </c>
      <c r="P15" s="40" t="s">
        <v>6</v>
      </c>
      <c r="Q15" s="40" t="s">
        <v>6</v>
      </c>
      <c r="R15" s="40" t="s">
        <v>6</v>
      </c>
      <c r="S15" s="40" t="s">
        <v>6</v>
      </c>
      <c r="T15" s="40" t="s">
        <v>6</v>
      </c>
      <c r="U15" s="29">
        <v>0.0</v>
      </c>
      <c r="V15" s="40" t="s">
        <v>6</v>
      </c>
      <c r="W15" s="40" t="s">
        <v>6</v>
      </c>
      <c r="X15" s="40" t="s">
        <v>6</v>
      </c>
      <c r="Y15" s="40" t="s">
        <v>6</v>
      </c>
      <c r="Z15" s="40" t="s">
        <v>6</v>
      </c>
      <c r="AA15" s="8"/>
      <c r="AB15" s="37">
        <f t="shared" si="4"/>
        <v>4</v>
      </c>
      <c r="AC15" s="37">
        <f t="shared" si="5"/>
        <v>2</v>
      </c>
      <c r="AD15" s="37">
        <f t="shared" ref="AD15:AH15" si="16">COUNTIF($F15:$L15,AD$1)</f>
        <v>4</v>
      </c>
      <c r="AE15" s="37">
        <f t="shared" si="16"/>
        <v>0</v>
      </c>
      <c r="AF15" s="37">
        <f t="shared" si="16"/>
        <v>0</v>
      </c>
      <c r="AG15" s="37">
        <f t="shared" si="16"/>
        <v>0</v>
      </c>
      <c r="AH15" s="37">
        <f t="shared" si="16"/>
        <v>0</v>
      </c>
    </row>
    <row r="16">
      <c r="A16" s="27">
        <v>13.0</v>
      </c>
      <c r="B16" s="25" t="s">
        <v>477</v>
      </c>
      <c r="C16" s="25" t="s">
        <v>184</v>
      </c>
      <c r="D16" s="26" t="s">
        <v>18</v>
      </c>
      <c r="E16" s="26" t="s">
        <v>211</v>
      </c>
      <c r="F16" s="75" t="s">
        <v>338</v>
      </c>
      <c r="G16" s="27" t="s">
        <v>14</v>
      </c>
      <c r="H16" s="26" t="s">
        <v>325</v>
      </c>
      <c r="I16" s="34" t="s">
        <v>9</v>
      </c>
      <c r="J16" s="34" t="s">
        <v>9</v>
      </c>
      <c r="K16" s="34" t="s">
        <v>9</v>
      </c>
      <c r="L16" s="34" t="s">
        <v>9</v>
      </c>
      <c r="M16" s="34" t="s">
        <v>9</v>
      </c>
      <c r="N16" s="34" t="s">
        <v>9</v>
      </c>
      <c r="O16" s="29">
        <v>0.0</v>
      </c>
      <c r="P16" s="34" t="s">
        <v>9</v>
      </c>
      <c r="Q16" s="34" t="s">
        <v>9</v>
      </c>
      <c r="R16" s="34" t="s">
        <v>9</v>
      </c>
      <c r="S16" s="34" t="s">
        <v>9</v>
      </c>
      <c r="T16" s="34" t="s">
        <v>9</v>
      </c>
      <c r="U16" s="29">
        <v>0.0</v>
      </c>
      <c r="V16" s="34" t="s">
        <v>9</v>
      </c>
      <c r="W16" s="34" t="s">
        <v>9</v>
      </c>
      <c r="X16" s="34" t="s">
        <v>9</v>
      </c>
      <c r="Y16" s="34" t="s">
        <v>9</v>
      </c>
      <c r="Z16" s="34" t="s">
        <v>9</v>
      </c>
      <c r="AA16" s="8"/>
      <c r="AB16" s="37">
        <f t="shared" si="4"/>
        <v>4</v>
      </c>
      <c r="AC16" s="37">
        <f t="shared" si="5"/>
        <v>2</v>
      </c>
      <c r="AD16" s="37">
        <f t="shared" ref="AD16:AH16" si="17">COUNTIF($F16:$L16,AD$1)</f>
        <v>0</v>
      </c>
      <c r="AE16" s="37">
        <f t="shared" si="17"/>
        <v>0</v>
      </c>
      <c r="AF16" s="37">
        <f t="shared" si="17"/>
        <v>0</v>
      </c>
      <c r="AG16" s="37">
        <f t="shared" si="17"/>
        <v>4</v>
      </c>
      <c r="AH16" s="37">
        <f t="shared" si="17"/>
        <v>0</v>
      </c>
    </row>
    <row r="17">
      <c r="A17" s="27">
        <v>14.0</v>
      </c>
      <c r="B17" s="25" t="s">
        <v>478</v>
      </c>
      <c r="C17" s="25" t="s">
        <v>184</v>
      </c>
      <c r="D17" s="26" t="s">
        <v>33</v>
      </c>
      <c r="E17" s="26" t="s">
        <v>216</v>
      </c>
      <c r="F17" s="75" t="s">
        <v>339</v>
      </c>
      <c r="G17" s="27" t="s">
        <v>14</v>
      </c>
      <c r="H17" s="26" t="s">
        <v>325</v>
      </c>
      <c r="I17" s="34" t="s">
        <v>9</v>
      </c>
      <c r="J17" s="34" t="s">
        <v>9</v>
      </c>
      <c r="K17" s="34" t="s">
        <v>9</v>
      </c>
      <c r="L17" s="34" t="s">
        <v>9</v>
      </c>
      <c r="M17" s="34" t="s">
        <v>9</v>
      </c>
      <c r="N17" s="34" t="s">
        <v>9</v>
      </c>
      <c r="O17" s="29">
        <v>0.0</v>
      </c>
      <c r="P17" s="34" t="s">
        <v>9</v>
      </c>
      <c r="Q17" s="34" t="s">
        <v>9</v>
      </c>
      <c r="R17" s="34" t="s">
        <v>9</v>
      </c>
      <c r="S17" s="34" t="s">
        <v>9</v>
      </c>
      <c r="T17" s="34" t="s">
        <v>9</v>
      </c>
      <c r="U17" s="29">
        <v>0.0</v>
      </c>
      <c r="V17" s="34" t="s">
        <v>9</v>
      </c>
      <c r="W17" s="34" t="s">
        <v>9</v>
      </c>
      <c r="X17" s="34" t="s">
        <v>9</v>
      </c>
      <c r="Y17" s="34" t="s">
        <v>9</v>
      </c>
      <c r="Z17" s="34" t="s">
        <v>9</v>
      </c>
      <c r="AA17" s="8"/>
      <c r="AB17" s="37">
        <f t="shared" si="4"/>
        <v>4</v>
      </c>
      <c r="AC17" s="37">
        <f t="shared" si="5"/>
        <v>2</v>
      </c>
      <c r="AD17" s="37">
        <f t="shared" ref="AD17:AH17" si="18">COUNTIF($F17:$L17,AD$1)</f>
        <v>0</v>
      </c>
      <c r="AE17" s="37">
        <f t="shared" si="18"/>
        <v>0</v>
      </c>
      <c r="AF17" s="37">
        <f t="shared" si="18"/>
        <v>0</v>
      </c>
      <c r="AG17" s="37">
        <f t="shared" si="18"/>
        <v>4</v>
      </c>
      <c r="AH17" s="37">
        <f t="shared" si="18"/>
        <v>0</v>
      </c>
    </row>
    <row r="18">
      <c r="A18" s="27">
        <v>15.0</v>
      </c>
      <c r="B18" s="25" t="s">
        <v>479</v>
      </c>
      <c r="C18" s="25" t="s">
        <v>184</v>
      </c>
      <c r="D18" s="26" t="s">
        <v>36</v>
      </c>
      <c r="E18" s="123" t="s">
        <v>219</v>
      </c>
      <c r="F18" s="75" t="s">
        <v>340</v>
      </c>
      <c r="G18" s="27" t="s">
        <v>14</v>
      </c>
      <c r="H18" s="26" t="s">
        <v>325</v>
      </c>
      <c r="I18" s="34" t="s">
        <v>9</v>
      </c>
      <c r="J18" s="34" t="s">
        <v>9</v>
      </c>
      <c r="K18" s="34" t="s">
        <v>9</v>
      </c>
      <c r="L18" s="34" t="s">
        <v>9</v>
      </c>
      <c r="M18" s="34" t="s">
        <v>9</v>
      </c>
      <c r="N18" s="34" t="s">
        <v>9</v>
      </c>
      <c r="O18" s="29">
        <v>0.0</v>
      </c>
      <c r="P18" s="34" t="s">
        <v>9</v>
      </c>
      <c r="Q18" s="34" t="s">
        <v>9</v>
      </c>
      <c r="R18" s="34" t="s">
        <v>9</v>
      </c>
      <c r="S18" s="34" t="s">
        <v>9</v>
      </c>
      <c r="T18" s="34" t="s">
        <v>9</v>
      </c>
      <c r="U18" s="29">
        <v>0.0</v>
      </c>
      <c r="V18" s="34" t="s">
        <v>9</v>
      </c>
      <c r="W18" s="34" t="s">
        <v>9</v>
      </c>
      <c r="X18" s="34" t="s">
        <v>9</v>
      </c>
      <c r="Y18" s="34" t="s">
        <v>9</v>
      </c>
      <c r="Z18" s="34" t="s">
        <v>9</v>
      </c>
      <c r="AA18" s="8"/>
      <c r="AB18" s="37">
        <f t="shared" si="4"/>
        <v>4</v>
      </c>
      <c r="AC18" s="37">
        <f t="shared" si="5"/>
        <v>2</v>
      </c>
      <c r="AD18" s="37">
        <f t="shared" ref="AD18:AH18" si="19">COUNTIF($F18:$L18,AD$1)</f>
        <v>0</v>
      </c>
      <c r="AE18" s="37">
        <f t="shared" si="19"/>
        <v>0</v>
      </c>
      <c r="AF18" s="37">
        <f t="shared" si="19"/>
        <v>0</v>
      </c>
      <c r="AG18" s="37">
        <f t="shared" si="19"/>
        <v>4</v>
      </c>
      <c r="AH18" s="37">
        <f t="shared" si="19"/>
        <v>0</v>
      </c>
    </row>
    <row r="19">
      <c r="A19" s="27">
        <v>16.0</v>
      </c>
      <c r="B19" s="25" t="s">
        <v>480</v>
      </c>
      <c r="C19" s="25" t="s">
        <v>184</v>
      </c>
      <c r="D19" s="26" t="s">
        <v>39</v>
      </c>
      <c r="E19" s="123" t="s">
        <v>222</v>
      </c>
      <c r="F19" s="75" t="s">
        <v>341</v>
      </c>
      <c r="G19" s="27" t="s">
        <v>14</v>
      </c>
      <c r="H19" s="26" t="s">
        <v>325</v>
      </c>
      <c r="I19" s="34" t="s">
        <v>9</v>
      </c>
      <c r="J19" s="34" t="s">
        <v>9</v>
      </c>
      <c r="K19" s="34" t="s">
        <v>9</v>
      </c>
      <c r="L19" s="34" t="s">
        <v>9</v>
      </c>
      <c r="M19" s="34" t="s">
        <v>9</v>
      </c>
      <c r="N19" s="34" t="s">
        <v>9</v>
      </c>
      <c r="O19" s="29">
        <v>0.0</v>
      </c>
      <c r="P19" s="34" t="s">
        <v>9</v>
      </c>
      <c r="Q19" s="34" t="s">
        <v>9</v>
      </c>
      <c r="R19" s="34" t="s">
        <v>9</v>
      </c>
      <c r="S19" s="34" t="s">
        <v>9</v>
      </c>
      <c r="T19" s="34" t="s">
        <v>9</v>
      </c>
      <c r="U19" s="29">
        <v>0.0</v>
      </c>
      <c r="V19" s="34" t="s">
        <v>9</v>
      </c>
      <c r="W19" s="34" t="s">
        <v>9</v>
      </c>
      <c r="X19" s="34" t="s">
        <v>9</v>
      </c>
      <c r="Y19" s="34" t="s">
        <v>9</v>
      </c>
      <c r="Z19" s="34" t="s">
        <v>9</v>
      </c>
      <c r="AA19" s="8"/>
      <c r="AB19" s="37">
        <f t="shared" si="4"/>
        <v>4</v>
      </c>
      <c r="AC19" s="37">
        <f t="shared" si="5"/>
        <v>2</v>
      </c>
      <c r="AD19" s="37">
        <f t="shared" ref="AD19:AH19" si="20">COUNTIF($F19:$L19,AD$1)</f>
        <v>0</v>
      </c>
      <c r="AE19" s="37">
        <f t="shared" si="20"/>
        <v>0</v>
      </c>
      <c r="AF19" s="37">
        <f t="shared" si="20"/>
        <v>0</v>
      </c>
      <c r="AG19" s="37">
        <f t="shared" si="20"/>
        <v>4</v>
      </c>
      <c r="AH19" s="37">
        <f t="shared" si="20"/>
        <v>0</v>
      </c>
    </row>
    <row r="20">
      <c r="A20" s="27">
        <v>17.0</v>
      </c>
      <c r="B20" s="25" t="s">
        <v>481</v>
      </c>
      <c r="C20" s="25" t="s">
        <v>184</v>
      </c>
      <c r="D20" s="26" t="s">
        <v>21</v>
      </c>
      <c r="E20" s="26" t="s">
        <v>231</v>
      </c>
      <c r="F20" s="75" t="s">
        <v>342</v>
      </c>
      <c r="G20" s="27" t="s">
        <v>14</v>
      </c>
      <c r="H20" s="26" t="s">
        <v>325</v>
      </c>
      <c r="I20" s="34" t="s">
        <v>9</v>
      </c>
      <c r="J20" s="34" t="s">
        <v>9</v>
      </c>
      <c r="K20" s="34" t="s">
        <v>9</v>
      </c>
      <c r="L20" s="34" t="s">
        <v>9</v>
      </c>
      <c r="M20" s="34" t="s">
        <v>9</v>
      </c>
      <c r="N20" s="34" t="s">
        <v>9</v>
      </c>
      <c r="O20" s="29">
        <v>0.0</v>
      </c>
      <c r="P20" s="34" t="s">
        <v>9</v>
      </c>
      <c r="Q20" s="34" t="s">
        <v>9</v>
      </c>
      <c r="R20" s="34" t="s">
        <v>9</v>
      </c>
      <c r="S20" s="34" t="s">
        <v>9</v>
      </c>
      <c r="T20" s="34" t="s">
        <v>9</v>
      </c>
      <c r="U20" s="29">
        <v>0.0</v>
      </c>
      <c r="V20" s="34" t="s">
        <v>9</v>
      </c>
      <c r="W20" s="34" t="s">
        <v>9</v>
      </c>
      <c r="X20" s="34" t="s">
        <v>9</v>
      </c>
      <c r="Y20" s="34" t="s">
        <v>9</v>
      </c>
      <c r="Z20" s="34" t="s">
        <v>9</v>
      </c>
      <c r="AA20" s="8"/>
      <c r="AB20" s="37">
        <f t="shared" si="4"/>
        <v>4</v>
      </c>
      <c r="AC20" s="37">
        <f t="shared" si="5"/>
        <v>2</v>
      </c>
      <c r="AD20" s="37">
        <f t="shared" ref="AD20:AH20" si="21">COUNTIF($F20:$L20,AD$1)</f>
        <v>0</v>
      </c>
      <c r="AE20" s="37">
        <f t="shared" si="21"/>
        <v>0</v>
      </c>
      <c r="AF20" s="37">
        <f t="shared" si="21"/>
        <v>0</v>
      </c>
      <c r="AG20" s="37">
        <f t="shared" si="21"/>
        <v>4</v>
      </c>
      <c r="AH20" s="37">
        <f t="shared" si="21"/>
        <v>0</v>
      </c>
    </row>
    <row r="21">
      <c r="A21" s="27">
        <v>18.0</v>
      </c>
      <c r="B21" s="25" t="s">
        <v>482</v>
      </c>
      <c r="C21" s="25" t="s">
        <v>190</v>
      </c>
      <c r="D21" s="26" t="s">
        <v>48</v>
      </c>
      <c r="E21" s="26" t="s">
        <v>175</v>
      </c>
      <c r="F21" s="75" t="s">
        <v>343</v>
      </c>
      <c r="G21" s="27" t="s">
        <v>14</v>
      </c>
      <c r="H21" s="26" t="s">
        <v>325</v>
      </c>
      <c r="I21" s="38" t="s">
        <v>10</v>
      </c>
      <c r="J21" s="38" t="s">
        <v>10</v>
      </c>
      <c r="K21" s="38" t="s">
        <v>10</v>
      </c>
      <c r="L21" s="38" t="s">
        <v>10</v>
      </c>
      <c r="M21" s="29">
        <v>0.0</v>
      </c>
      <c r="N21" s="38" t="s">
        <v>10</v>
      </c>
      <c r="O21" s="38" t="s">
        <v>10</v>
      </c>
      <c r="P21" s="38" t="s">
        <v>10</v>
      </c>
      <c r="Q21" s="38" t="s">
        <v>10</v>
      </c>
      <c r="R21" s="38" t="s">
        <v>10</v>
      </c>
      <c r="S21" s="38" t="s">
        <v>10</v>
      </c>
      <c r="T21" s="38" t="s">
        <v>10</v>
      </c>
      <c r="U21" s="29">
        <v>0.0</v>
      </c>
      <c r="V21" s="38" t="s">
        <v>10</v>
      </c>
      <c r="W21" s="38" t="s">
        <v>10</v>
      </c>
      <c r="X21" s="38" t="s">
        <v>10</v>
      </c>
      <c r="Y21" s="38" t="s">
        <v>10</v>
      </c>
      <c r="Z21" s="38" t="s">
        <v>10</v>
      </c>
      <c r="AA21" s="8"/>
      <c r="AB21" s="37">
        <f t="shared" si="4"/>
        <v>4</v>
      </c>
      <c r="AC21" s="37">
        <f t="shared" si="5"/>
        <v>2</v>
      </c>
      <c r="AD21" s="37">
        <f t="shared" ref="AD21:AH21" si="22">COUNTIF($F21:$L21,AD$1)</f>
        <v>0</v>
      </c>
      <c r="AE21" s="37">
        <f t="shared" si="22"/>
        <v>0</v>
      </c>
      <c r="AF21" s="37">
        <f t="shared" si="22"/>
        <v>0</v>
      </c>
      <c r="AG21" s="37">
        <f t="shared" si="22"/>
        <v>0</v>
      </c>
      <c r="AH21" s="37">
        <f t="shared" si="22"/>
        <v>4</v>
      </c>
    </row>
    <row r="22">
      <c r="A22" s="27">
        <v>19.0</v>
      </c>
      <c r="B22" s="25" t="s">
        <v>483</v>
      </c>
      <c r="C22" s="25" t="s">
        <v>190</v>
      </c>
      <c r="D22" s="26" t="s">
        <v>65</v>
      </c>
      <c r="E22" s="26" t="s">
        <v>191</v>
      </c>
      <c r="F22" s="75" t="s">
        <v>344</v>
      </c>
      <c r="G22" s="27" t="s">
        <v>14</v>
      </c>
      <c r="H22" s="26" t="s">
        <v>325</v>
      </c>
      <c r="I22" s="38" t="s">
        <v>10</v>
      </c>
      <c r="J22" s="38" t="s">
        <v>10</v>
      </c>
      <c r="K22" s="38" t="s">
        <v>10</v>
      </c>
      <c r="L22" s="38" t="s">
        <v>10</v>
      </c>
      <c r="M22" s="29">
        <v>0.0</v>
      </c>
      <c r="N22" s="38" t="s">
        <v>10</v>
      </c>
      <c r="O22" s="38" t="s">
        <v>10</v>
      </c>
      <c r="P22" s="38" t="s">
        <v>10</v>
      </c>
      <c r="Q22" s="38" t="s">
        <v>10</v>
      </c>
      <c r="R22" s="38" t="s">
        <v>10</v>
      </c>
      <c r="S22" s="38" t="s">
        <v>10</v>
      </c>
      <c r="T22" s="38" t="s">
        <v>10</v>
      </c>
      <c r="U22" s="29">
        <v>0.0</v>
      </c>
      <c r="V22" s="38" t="s">
        <v>10</v>
      </c>
      <c r="W22" s="38" t="s">
        <v>10</v>
      </c>
      <c r="X22" s="38" t="s">
        <v>10</v>
      </c>
      <c r="Y22" s="38" t="s">
        <v>10</v>
      </c>
      <c r="Z22" s="38" t="s">
        <v>10</v>
      </c>
      <c r="AA22" s="8"/>
      <c r="AB22" s="37">
        <f t="shared" si="4"/>
        <v>4</v>
      </c>
      <c r="AC22" s="37">
        <f t="shared" si="5"/>
        <v>2</v>
      </c>
      <c r="AD22" s="37">
        <f t="shared" ref="AD22:AH22" si="23">COUNTIF($F22:$L22,AD$1)</f>
        <v>0</v>
      </c>
      <c r="AE22" s="37">
        <f t="shared" si="23"/>
        <v>0</v>
      </c>
      <c r="AF22" s="37">
        <f t="shared" si="23"/>
        <v>0</v>
      </c>
      <c r="AG22" s="37">
        <f t="shared" si="23"/>
        <v>0</v>
      </c>
      <c r="AH22" s="37">
        <f t="shared" si="23"/>
        <v>4</v>
      </c>
    </row>
    <row r="23">
      <c r="A23" s="27">
        <v>20.0</v>
      </c>
      <c r="B23" s="25" t="s">
        <v>484</v>
      </c>
      <c r="C23" s="25" t="s">
        <v>190</v>
      </c>
      <c r="D23" s="26" t="s">
        <v>49</v>
      </c>
      <c r="E23" s="26" t="s">
        <v>176</v>
      </c>
      <c r="F23" s="75" t="s">
        <v>345</v>
      </c>
      <c r="G23" s="27" t="s">
        <v>14</v>
      </c>
      <c r="H23" s="26" t="s">
        <v>325</v>
      </c>
      <c r="I23" s="38" t="s">
        <v>10</v>
      </c>
      <c r="J23" s="38" t="s">
        <v>10</v>
      </c>
      <c r="K23" s="38" t="s">
        <v>10</v>
      </c>
      <c r="L23" s="38" t="s">
        <v>10</v>
      </c>
      <c r="M23" s="29">
        <v>0.0</v>
      </c>
      <c r="N23" s="38" t="s">
        <v>10</v>
      </c>
      <c r="O23" s="38" t="s">
        <v>10</v>
      </c>
      <c r="P23" s="38" t="s">
        <v>10</v>
      </c>
      <c r="Q23" s="38" t="s">
        <v>10</v>
      </c>
      <c r="R23" s="38" t="s">
        <v>10</v>
      </c>
      <c r="S23" s="38" t="s">
        <v>10</v>
      </c>
      <c r="T23" s="38" t="s">
        <v>10</v>
      </c>
      <c r="U23" s="29">
        <v>0.0</v>
      </c>
      <c r="V23" s="38" t="s">
        <v>10</v>
      </c>
      <c r="W23" s="38" t="s">
        <v>10</v>
      </c>
      <c r="X23" s="38" t="s">
        <v>10</v>
      </c>
      <c r="Y23" s="38" t="s">
        <v>10</v>
      </c>
      <c r="Z23" s="38" t="s">
        <v>10</v>
      </c>
      <c r="AA23" s="8"/>
      <c r="AB23" s="37">
        <f t="shared" si="4"/>
        <v>4</v>
      </c>
      <c r="AC23" s="37">
        <f t="shared" si="5"/>
        <v>2</v>
      </c>
      <c r="AD23" s="37">
        <f t="shared" ref="AD23:AH23" si="24">COUNTIF($F23:$L23,AD$1)</f>
        <v>0</v>
      </c>
      <c r="AE23" s="37">
        <f t="shared" si="24"/>
        <v>0</v>
      </c>
      <c r="AF23" s="37">
        <f t="shared" si="24"/>
        <v>0</v>
      </c>
      <c r="AG23" s="37">
        <f t="shared" si="24"/>
        <v>0</v>
      </c>
      <c r="AH23" s="37">
        <f t="shared" si="24"/>
        <v>4</v>
      </c>
    </row>
    <row r="24">
      <c r="A24" s="27">
        <v>21.0</v>
      </c>
      <c r="B24" s="25" t="s">
        <v>485</v>
      </c>
      <c r="C24" s="25" t="s">
        <v>190</v>
      </c>
      <c r="D24" s="26" t="s">
        <v>31</v>
      </c>
      <c r="E24" s="26" t="s">
        <v>194</v>
      </c>
      <c r="F24" s="75" t="s">
        <v>346</v>
      </c>
      <c r="G24" s="27" t="s">
        <v>14</v>
      </c>
      <c r="H24" s="26" t="s">
        <v>325</v>
      </c>
      <c r="I24" s="38" t="s">
        <v>10</v>
      </c>
      <c r="J24" s="38" t="s">
        <v>10</v>
      </c>
      <c r="K24" s="38" t="s">
        <v>10</v>
      </c>
      <c r="L24" s="38" t="s">
        <v>10</v>
      </c>
      <c r="M24" s="38" t="s">
        <v>10</v>
      </c>
      <c r="N24" s="29">
        <v>0.0</v>
      </c>
      <c r="O24" s="38" t="s">
        <v>10</v>
      </c>
      <c r="P24" s="38" t="s">
        <v>10</v>
      </c>
      <c r="Q24" s="38" t="s">
        <v>10</v>
      </c>
      <c r="R24" s="38" t="s">
        <v>10</v>
      </c>
      <c r="S24" s="38" t="s">
        <v>10</v>
      </c>
      <c r="T24" s="29">
        <v>0.0</v>
      </c>
      <c r="U24" s="38" t="s">
        <v>10</v>
      </c>
      <c r="V24" s="38" t="s">
        <v>10</v>
      </c>
      <c r="W24" s="38" t="s">
        <v>10</v>
      </c>
      <c r="X24" s="38" t="s">
        <v>10</v>
      </c>
      <c r="Y24" s="38" t="s">
        <v>10</v>
      </c>
      <c r="Z24" s="38" t="s">
        <v>10</v>
      </c>
      <c r="AA24" s="8"/>
      <c r="AB24" s="37">
        <f t="shared" si="4"/>
        <v>4</v>
      </c>
      <c r="AC24" s="37">
        <f t="shared" si="5"/>
        <v>2</v>
      </c>
      <c r="AD24" s="37">
        <f t="shared" ref="AD24:AH24" si="25">COUNTIF($F24:$L24,AD$1)</f>
        <v>0</v>
      </c>
      <c r="AE24" s="37">
        <f t="shared" si="25"/>
        <v>0</v>
      </c>
      <c r="AF24" s="37">
        <f t="shared" si="25"/>
        <v>0</v>
      </c>
      <c r="AG24" s="37">
        <f t="shared" si="25"/>
        <v>0</v>
      </c>
      <c r="AH24" s="37">
        <f t="shared" si="25"/>
        <v>4</v>
      </c>
    </row>
    <row r="25">
      <c r="A25" s="27">
        <v>22.0</v>
      </c>
      <c r="B25" s="25" t="s">
        <v>486</v>
      </c>
      <c r="C25" s="25" t="s">
        <v>190</v>
      </c>
      <c r="D25" s="26" t="s">
        <v>35</v>
      </c>
      <c r="E25" s="26" t="s">
        <v>218</v>
      </c>
      <c r="F25" s="75" t="s">
        <v>347</v>
      </c>
      <c r="G25" s="27" t="s">
        <v>14</v>
      </c>
      <c r="H25" s="26" t="s">
        <v>325</v>
      </c>
      <c r="I25" s="38" t="s">
        <v>10</v>
      </c>
      <c r="J25" s="38" t="s">
        <v>10</v>
      </c>
      <c r="K25" s="38" t="s">
        <v>10</v>
      </c>
      <c r="L25" s="38" t="s">
        <v>10</v>
      </c>
      <c r="M25" s="38" t="s">
        <v>10</v>
      </c>
      <c r="N25" s="29">
        <v>0.0</v>
      </c>
      <c r="O25" s="38" t="s">
        <v>10</v>
      </c>
      <c r="P25" s="38" t="s">
        <v>10</v>
      </c>
      <c r="Q25" s="38" t="s">
        <v>10</v>
      </c>
      <c r="R25" s="38" t="s">
        <v>10</v>
      </c>
      <c r="S25" s="38" t="s">
        <v>10</v>
      </c>
      <c r="T25" s="29">
        <v>0.0</v>
      </c>
      <c r="U25" s="38" t="s">
        <v>10</v>
      </c>
      <c r="V25" s="38" t="s">
        <v>10</v>
      </c>
      <c r="W25" s="38" t="s">
        <v>10</v>
      </c>
      <c r="X25" s="38" t="s">
        <v>10</v>
      </c>
      <c r="Y25" s="38" t="s">
        <v>10</v>
      </c>
      <c r="Z25" s="38" t="s">
        <v>10</v>
      </c>
      <c r="AA25" s="8"/>
      <c r="AB25" s="37">
        <f t="shared" si="4"/>
        <v>4</v>
      </c>
      <c r="AC25" s="37">
        <f t="shared" si="5"/>
        <v>2</v>
      </c>
      <c r="AD25" s="37">
        <f t="shared" ref="AD25:AH25" si="26">COUNTIF($F25:$L25,AD$1)</f>
        <v>0</v>
      </c>
      <c r="AE25" s="37">
        <f t="shared" si="26"/>
        <v>0</v>
      </c>
      <c r="AF25" s="37">
        <f t="shared" si="26"/>
        <v>0</v>
      </c>
      <c r="AG25" s="37">
        <f t="shared" si="26"/>
        <v>0</v>
      </c>
      <c r="AH25" s="37">
        <f t="shared" si="26"/>
        <v>4</v>
      </c>
    </row>
    <row r="26">
      <c r="A26" s="27">
        <v>23.0</v>
      </c>
      <c r="B26" s="25" t="s">
        <v>487</v>
      </c>
      <c r="C26" s="25" t="s">
        <v>195</v>
      </c>
      <c r="D26" s="26" t="s">
        <v>69</v>
      </c>
      <c r="E26" s="26" t="s">
        <v>196</v>
      </c>
      <c r="F26" s="75" t="s">
        <v>348</v>
      </c>
      <c r="G26" s="27" t="s">
        <v>14</v>
      </c>
      <c r="H26" s="26" t="s">
        <v>325</v>
      </c>
      <c r="I26" s="34" t="s">
        <v>9</v>
      </c>
      <c r="J26" s="34" t="s">
        <v>9</v>
      </c>
      <c r="K26" s="34" t="s">
        <v>9</v>
      </c>
      <c r="L26" s="34" t="s">
        <v>9</v>
      </c>
      <c r="M26" s="29">
        <v>0.0</v>
      </c>
      <c r="N26" s="34" t="s">
        <v>9</v>
      </c>
      <c r="O26" s="34" t="s">
        <v>9</v>
      </c>
      <c r="P26" s="34" t="s">
        <v>9</v>
      </c>
      <c r="Q26" s="34" t="s">
        <v>9</v>
      </c>
      <c r="R26" s="34" t="s">
        <v>9</v>
      </c>
      <c r="S26" s="34" t="s">
        <v>9</v>
      </c>
      <c r="T26" s="29">
        <v>0.0</v>
      </c>
      <c r="U26" s="34" t="s">
        <v>9</v>
      </c>
      <c r="V26" s="34" t="s">
        <v>9</v>
      </c>
      <c r="W26" s="34" t="s">
        <v>9</v>
      </c>
      <c r="X26" s="34" t="s">
        <v>9</v>
      </c>
      <c r="Y26" s="34" t="s">
        <v>9</v>
      </c>
      <c r="Z26" s="34" t="s">
        <v>9</v>
      </c>
      <c r="AA26" s="8"/>
      <c r="AB26" s="37">
        <f t="shared" si="4"/>
        <v>4</v>
      </c>
      <c r="AC26" s="37">
        <f t="shared" si="5"/>
        <v>2</v>
      </c>
      <c r="AD26" s="37">
        <f t="shared" ref="AD26:AH26" si="27">COUNTIF($F26:$L26,AD$1)</f>
        <v>0</v>
      </c>
      <c r="AE26" s="37">
        <f t="shared" si="27"/>
        <v>0</v>
      </c>
      <c r="AF26" s="37">
        <f t="shared" si="27"/>
        <v>0</v>
      </c>
      <c r="AG26" s="37">
        <f t="shared" si="27"/>
        <v>4</v>
      </c>
      <c r="AH26" s="37">
        <f t="shared" si="27"/>
        <v>0</v>
      </c>
    </row>
    <row r="27">
      <c r="A27" s="27">
        <v>24.0</v>
      </c>
      <c r="B27" s="25" t="s">
        <v>488</v>
      </c>
      <c r="C27" s="25" t="s">
        <v>195</v>
      </c>
      <c r="D27" s="26" t="s">
        <v>70</v>
      </c>
      <c r="E27" s="26" t="s">
        <v>197</v>
      </c>
      <c r="F27" s="75" t="s">
        <v>349</v>
      </c>
      <c r="G27" s="27" t="s">
        <v>14</v>
      </c>
      <c r="H27" s="26" t="s">
        <v>325</v>
      </c>
      <c r="I27" s="34" t="s">
        <v>9</v>
      </c>
      <c r="J27" s="34" t="s">
        <v>9</v>
      </c>
      <c r="K27" s="34" t="s">
        <v>9</v>
      </c>
      <c r="L27" s="34" t="s">
        <v>9</v>
      </c>
      <c r="M27" s="29">
        <v>0.0</v>
      </c>
      <c r="N27" s="34" t="s">
        <v>9</v>
      </c>
      <c r="O27" s="34" t="s">
        <v>9</v>
      </c>
      <c r="P27" s="34" t="s">
        <v>9</v>
      </c>
      <c r="Q27" s="34" t="s">
        <v>9</v>
      </c>
      <c r="R27" s="34" t="s">
        <v>9</v>
      </c>
      <c r="S27" s="34" t="s">
        <v>9</v>
      </c>
      <c r="T27" s="29">
        <v>0.0</v>
      </c>
      <c r="U27" s="34" t="s">
        <v>9</v>
      </c>
      <c r="V27" s="34" t="s">
        <v>9</v>
      </c>
      <c r="W27" s="34" t="s">
        <v>9</v>
      </c>
      <c r="X27" s="34" t="s">
        <v>9</v>
      </c>
      <c r="Y27" s="34" t="s">
        <v>9</v>
      </c>
      <c r="Z27" s="34" t="s">
        <v>9</v>
      </c>
      <c r="AA27" s="8"/>
      <c r="AB27" s="37">
        <f t="shared" si="4"/>
        <v>4</v>
      </c>
      <c r="AC27" s="37">
        <f t="shared" si="5"/>
        <v>2</v>
      </c>
      <c r="AD27" s="37">
        <f t="shared" ref="AD27:AH27" si="28">COUNTIF($F27:$L27,AD$1)</f>
        <v>0</v>
      </c>
      <c r="AE27" s="37">
        <f t="shared" si="28"/>
        <v>0</v>
      </c>
      <c r="AF27" s="37">
        <f t="shared" si="28"/>
        <v>0</v>
      </c>
      <c r="AG27" s="37">
        <f t="shared" si="28"/>
        <v>4</v>
      </c>
      <c r="AH27" s="37">
        <f t="shared" si="28"/>
        <v>0</v>
      </c>
    </row>
    <row r="28">
      <c r="A28" s="27">
        <v>25.0</v>
      </c>
      <c r="B28" s="25" t="s">
        <v>489</v>
      </c>
      <c r="C28" s="25" t="s">
        <v>195</v>
      </c>
      <c r="D28" s="26" t="s">
        <v>13</v>
      </c>
      <c r="E28" s="26" t="s">
        <v>201</v>
      </c>
      <c r="F28" s="75" t="s">
        <v>350</v>
      </c>
      <c r="G28" s="27" t="s">
        <v>14</v>
      </c>
      <c r="H28" s="26" t="s">
        <v>325</v>
      </c>
      <c r="I28" s="34" t="s">
        <v>9</v>
      </c>
      <c r="J28" s="34" t="s">
        <v>9</v>
      </c>
      <c r="K28" s="34" t="s">
        <v>9</v>
      </c>
      <c r="L28" s="34" t="s">
        <v>9</v>
      </c>
      <c r="M28" s="29">
        <v>0.0</v>
      </c>
      <c r="N28" s="34" t="s">
        <v>9</v>
      </c>
      <c r="O28" s="34" t="s">
        <v>9</v>
      </c>
      <c r="P28" s="34" t="s">
        <v>9</v>
      </c>
      <c r="Q28" s="34" t="s">
        <v>9</v>
      </c>
      <c r="R28" s="34" t="s">
        <v>9</v>
      </c>
      <c r="S28" s="34" t="s">
        <v>9</v>
      </c>
      <c r="T28" s="29">
        <v>0.0</v>
      </c>
      <c r="U28" s="34" t="s">
        <v>9</v>
      </c>
      <c r="V28" s="34" t="s">
        <v>9</v>
      </c>
      <c r="W28" s="34" t="s">
        <v>9</v>
      </c>
      <c r="X28" s="34" t="s">
        <v>9</v>
      </c>
      <c r="Y28" s="34" t="s">
        <v>9</v>
      </c>
      <c r="Z28" s="34" t="s">
        <v>9</v>
      </c>
      <c r="AA28" s="8"/>
      <c r="AB28" s="37">
        <f t="shared" si="4"/>
        <v>4</v>
      </c>
      <c r="AC28" s="37">
        <f t="shared" si="5"/>
        <v>2</v>
      </c>
      <c r="AD28" s="37">
        <f t="shared" ref="AD28:AH28" si="29">COUNTIF($F28:$L28,AD$1)</f>
        <v>0</v>
      </c>
      <c r="AE28" s="37">
        <f t="shared" si="29"/>
        <v>0</v>
      </c>
      <c r="AF28" s="37">
        <f t="shared" si="29"/>
        <v>0</v>
      </c>
      <c r="AG28" s="37">
        <f t="shared" si="29"/>
        <v>4</v>
      </c>
      <c r="AH28" s="37">
        <f t="shared" si="29"/>
        <v>0</v>
      </c>
    </row>
    <row r="29">
      <c r="A29" s="27">
        <v>26.0</v>
      </c>
      <c r="B29" s="25" t="s">
        <v>490</v>
      </c>
      <c r="C29" s="25" t="s">
        <v>195</v>
      </c>
      <c r="D29" s="26" t="s">
        <v>16</v>
      </c>
      <c r="E29" s="26" t="s">
        <v>202</v>
      </c>
      <c r="F29" s="75" t="s">
        <v>351</v>
      </c>
      <c r="G29" s="27" t="s">
        <v>14</v>
      </c>
      <c r="H29" s="26" t="s">
        <v>325</v>
      </c>
      <c r="I29" s="34" t="s">
        <v>9</v>
      </c>
      <c r="J29" s="34" t="s">
        <v>9</v>
      </c>
      <c r="K29" s="34" t="s">
        <v>9</v>
      </c>
      <c r="L29" s="34" t="s">
        <v>9</v>
      </c>
      <c r="M29" s="29">
        <v>0.0</v>
      </c>
      <c r="N29" s="34" t="s">
        <v>9</v>
      </c>
      <c r="O29" s="34" t="s">
        <v>9</v>
      </c>
      <c r="P29" s="34" t="s">
        <v>9</v>
      </c>
      <c r="Q29" s="34" t="s">
        <v>9</v>
      </c>
      <c r="R29" s="34" t="s">
        <v>9</v>
      </c>
      <c r="S29" s="34" t="s">
        <v>9</v>
      </c>
      <c r="T29" s="29">
        <v>0.0</v>
      </c>
      <c r="U29" s="34" t="s">
        <v>9</v>
      </c>
      <c r="V29" s="34" t="s">
        <v>9</v>
      </c>
      <c r="W29" s="34" t="s">
        <v>9</v>
      </c>
      <c r="X29" s="34" t="s">
        <v>9</v>
      </c>
      <c r="Y29" s="34" t="s">
        <v>9</v>
      </c>
      <c r="Z29" s="34" t="s">
        <v>9</v>
      </c>
      <c r="AA29" s="8"/>
      <c r="AB29" s="37">
        <f t="shared" si="4"/>
        <v>4</v>
      </c>
      <c r="AC29" s="37">
        <f t="shared" si="5"/>
        <v>2</v>
      </c>
      <c r="AD29" s="37">
        <f t="shared" ref="AD29:AH29" si="30">COUNTIF($F29:$L29,AD$1)</f>
        <v>0</v>
      </c>
      <c r="AE29" s="37">
        <f t="shared" si="30"/>
        <v>0</v>
      </c>
      <c r="AF29" s="37">
        <f t="shared" si="30"/>
        <v>0</v>
      </c>
      <c r="AG29" s="37">
        <f t="shared" si="30"/>
        <v>4</v>
      </c>
      <c r="AH29" s="37">
        <f t="shared" si="30"/>
        <v>0</v>
      </c>
    </row>
    <row r="30">
      <c r="A30" s="27">
        <v>27.0</v>
      </c>
      <c r="B30" s="25" t="s">
        <v>491</v>
      </c>
      <c r="C30" s="25" t="s">
        <v>195</v>
      </c>
      <c r="D30" s="26" t="s">
        <v>71</v>
      </c>
      <c r="E30" s="26" t="s">
        <v>198</v>
      </c>
      <c r="F30" s="75" t="s">
        <v>352</v>
      </c>
      <c r="G30" s="27" t="s">
        <v>186</v>
      </c>
      <c r="H30" s="26" t="s">
        <v>335</v>
      </c>
      <c r="I30" s="34" t="s">
        <v>9</v>
      </c>
      <c r="J30" s="34" t="s">
        <v>9</v>
      </c>
      <c r="K30" s="34" t="s">
        <v>9</v>
      </c>
      <c r="L30" s="34" t="s">
        <v>9</v>
      </c>
      <c r="M30" s="29">
        <v>0.0</v>
      </c>
      <c r="N30" s="34" t="s">
        <v>9</v>
      </c>
      <c r="O30" s="34" t="s">
        <v>9</v>
      </c>
      <c r="P30" s="34" t="s">
        <v>9</v>
      </c>
      <c r="Q30" s="34" t="s">
        <v>9</v>
      </c>
      <c r="R30" s="34" t="s">
        <v>9</v>
      </c>
      <c r="S30" s="34" t="s">
        <v>9</v>
      </c>
      <c r="T30" s="29">
        <v>0.0</v>
      </c>
      <c r="U30" s="34" t="s">
        <v>9</v>
      </c>
      <c r="V30" s="34" t="s">
        <v>9</v>
      </c>
      <c r="W30" s="34" t="s">
        <v>9</v>
      </c>
      <c r="X30" s="34" t="s">
        <v>9</v>
      </c>
      <c r="Y30" s="34" t="s">
        <v>9</v>
      </c>
      <c r="Z30" s="34" t="s">
        <v>9</v>
      </c>
      <c r="AA30" s="8"/>
      <c r="AB30" s="37">
        <f t="shared" si="4"/>
        <v>4</v>
      </c>
      <c r="AC30" s="37">
        <f t="shared" si="5"/>
        <v>2</v>
      </c>
      <c r="AD30" s="37">
        <f t="shared" ref="AD30:AH30" si="31">COUNTIF($F30:$L30,AD$1)</f>
        <v>0</v>
      </c>
      <c r="AE30" s="37">
        <f t="shared" si="31"/>
        <v>0</v>
      </c>
      <c r="AF30" s="37">
        <f t="shared" si="31"/>
        <v>0</v>
      </c>
      <c r="AG30" s="37">
        <f t="shared" si="31"/>
        <v>4</v>
      </c>
      <c r="AH30" s="37">
        <f t="shared" si="31"/>
        <v>0</v>
      </c>
    </row>
    <row r="31">
      <c r="A31" s="27">
        <v>28.0</v>
      </c>
      <c r="B31" s="25" t="s">
        <v>492</v>
      </c>
      <c r="C31" s="25" t="s">
        <v>195</v>
      </c>
      <c r="D31" s="26" t="s">
        <v>38</v>
      </c>
      <c r="E31" s="26" t="s">
        <v>221</v>
      </c>
      <c r="F31" s="75" t="s">
        <v>353</v>
      </c>
      <c r="G31" s="27" t="s">
        <v>186</v>
      </c>
      <c r="H31" s="26" t="s">
        <v>335</v>
      </c>
      <c r="I31" s="34" t="s">
        <v>9</v>
      </c>
      <c r="J31" s="34" t="s">
        <v>9</v>
      </c>
      <c r="K31" s="34" t="s">
        <v>9</v>
      </c>
      <c r="L31" s="34" t="s">
        <v>9</v>
      </c>
      <c r="M31" s="29">
        <v>0.0</v>
      </c>
      <c r="N31" s="34" t="s">
        <v>9</v>
      </c>
      <c r="O31" s="34" t="s">
        <v>9</v>
      </c>
      <c r="P31" s="34" t="s">
        <v>9</v>
      </c>
      <c r="Q31" s="34" t="s">
        <v>9</v>
      </c>
      <c r="R31" s="34" t="s">
        <v>9</v>
      </c>
      <c r="S31" s="34" t="s">
        <v>9</v>
      </c>
      <c r="T31" s="29">
        <v>0.0</v>
      </c>
      <c r="U31" s="34" t="s">
        <v>9</v>
      </c>
      <c r="V31" s="34" t="s">
        <v>9</v>
      </c>
      <c r="W31" s="34" t="s">
        <v>9</v>
      </c>
      <c r="X31" s="34" t="s">
        <v>9</v>
      </c>
      <c r="Y31" s="34" t="s">
        <v>9</v>
      </c>
      <c r="Z31" s="34" t="s">
        <v>9</v>
      </c>
      <c r="AA31" s="8"/>
      <c r="AB31" s="37">
        <f t="shared" si="4"/>
        <v>4</v>
      </c>
      <c r="AC31" s="37">
        <f t="shared" si="5"/>
        <v>2</v>
      </c>
      <c r="AD31" s="37">
        <f t="shared" ref="AD31:AH31" si="32">COUNTIF($F31:$L31,AD$1)</f>
        <v>0</v>
      </c>
      <c r="AE31" s="37">
        <f t="shared" si="32"/>
        <v>0</v>
      </c>
      <c r="AF31" s="37">
        <f t="shared" si="32"/>
        <v>0</v>
      </c>
      <c r="AG31" s="37">
        <f t="shared" si="32"/>
        <v>4</v>
      </c>
      <c r="AH31" s="37">
        <f t="shared" si="32"/>
        <v>0</v>
      </c>
    </row>
    <row r="32">
      <c r="A32" s="27">
        <v>29.0</v>
      </c>
      <c r="B32" s="25" t="s">
        <v>493</v>
      </c>
      <c r="C32" s="124" t="s">
        <v>200</v>
      </c>
      <c r="D32" s="26" t="s">
        <v>17</v>
      </c>
      <c r="E32" s="26" t="s">
        <v>203</v>
      </c>
      <c r="F32" s="75" t="s">
        <v>354</v>
      </c>
      <c r="G32" s="27" t="s">
        <v>14</v>
      </c>
      <c r="H32" s="26" t="s">
        <v>325</v>
      </c>
      <c r="I32" s="40" t="s">
        <v>6</v>
      </c>
      <c r="J32" s="40" t="s">
        <v>6</v>
      </c>
      <c r="K32" s="40" t="s">
        <v>6</v>
      </c>
      <c r="L32" s="40" t="s">
        <v>6</v>
      </c>
      <c r="M32" s="40" t="s">
        <v>6</v>
      </c>
      <c r="N32" s="40" t="s">
        <v>6</v>
      </c>
      <c r="O32" s="29">
        <v>0.0</v>
      </c>
      <c r="P32" s="40" t="s">
        <v>6</v>
      </c>
      <c r="Q32" s="40" t="s">
        <v>6</v>
      </c>
      <c r="R32" s="40" t="s">
        <v>6</v>
      </c>
      <c r="S32" s="40" t="s">
        <v>6</v>
      </c>
      <c r="T32" s="40" t="s">
        <v>6</v>
      </c>
      <c r="U32" s="40" t="s">
        <v>6</v>
      </c>
      <c r="V32" s="29">
        <v>0.0</v>
      </c>
      <c r="W32" s="40" t="s">
        <v>6</v>
      </c>
      <c r="X32" s="40" t="s">
        <v>6</v>
      </c>
      <c r="Y32" s="40" t="s">
        <v>6</v>
      </c>
      <c r="Z32" s="40" t="s">
        <v>6</v>
      </c>
      <c r="AA32" s="8"/>
      <c r="AB32" s="37">
        <f t="shared" si="4"/>
        <v>4</v>
      </c>
      <c r="AC32" s="37">
        <f t="shared" si="5"/>
        <v>2</v>
      </c>
      <c r="AD32" s="37">
        <f t="shared" ref="AD32:AH32" si="33">COUNTIF($F32:$L32,AD$1)</f>
        <v>4</v>
      </c>
      <c r="AE32" s="37">
        <f t="shared" si="33"/>
        <v>0</v>
      </c>
      <c r="AF32" s="37">
        <f t="shared" si="33"/>
        <v>0</v>
      </c>
      <c r="AG32" s="37">
        <f t="shared" si="33"/>
        <v>0</v>
      </c>
      <c r="AH32" s="37">
        <f t="shared" si="33"/>
        <v>0</v>
      </c>
    </row>
    <row r="33">
      <c r="A33" s="27">
        <v>30.0</v>
      </c>
      <c r="B33" s="25" t="s">
        <v>494</v>
      </c>
      <c r="C33" s="124" t="s">
        <v>200</v>
      </c>
      <c r="D33" s="26" t="s">
        <v>19</v>
      </c>
      <c r="E33" s="26" t="s">
        <v>204</v>
      </c>
      <c r="F33" s="75" t="s">
        <v>355</v>
      </c>
      <c r="G33" s="27" t="s">
        <v>14</v>
      </c>
      <c r="H33" s="26" t="s">
        <v>325</v>
      </c>
      <c r="I33" s="40" t="s">
        <v>6</v>
      </c>
      <c r="J33" s="40" t="s">
        <v>6</v>
      </c>
      <c r="K33" s="40" t="s">
        <v>6</v>
      </c>
      <c r="L33" s="40" t="s">
        <v>6</v>
      </c>
      <c r="M33" s="40" t="s">
        <v>6</v>
      </c>
      <c r="N33" s="40" t="s">
        <v>6</v>
      </c>
      <c r="O33" s="29">
        <v>0.0</v>
      </c>
      <c r="P33" s="40" t="s">
        <v>6</v>
      </c>
      <c r="Q33" s="40" t="s">
        <v>6</v>
      </c>
      <c r="R33" s="40" t="s">
        <v>6</v>
      </c>
      <c r="S33" s="40" t="s">
        <v>6</v>
      </c>
      <c r="T33" s="40" t="s">
        <v>6</v>
      </c>
      <c r="U33" s="40" t="s">
        <v>6</v>
      </c>
      <c r="V33" s="29">
        <v>0.0</v>
      </c>
      <c r="W33" s="40" t="s">
        <v>6</v>
      </c>
      <c r="X33" s="40" t="s">
        <v>6</v>
      </c>
      <c r="Y33" s="40" t="s">
        <v>6</v>
      </c>
      <c r="Z33" s="40" t="s">
        <v>6</v>
      </c>
      <c r="AA33" s="8"/>
      <c r="AB33" s="37">
        <f t="shared" si="4"/>
        <v>4</v>
      </c>
      <c r="AC33" s="37">
        <f t="shared" si="5"/>
        <v>2</v>
      </c>
      <c r="AD33" s="37">
        <f t="shared" ref="AD33:AH33" si="34">COUNTIF($F33:$L33,AD$1)</f>
        <v>4</v>
      </c>
      <c r="AE33" s="37">
        <f t="shared" si="34"/>
        <v>0</v>
      </c>
      <c r="AF33" s="37">
        <f t="shared" si="34"/>
        <v>0</v>
      </c>
      <c r="AG33" s="37">
        <f t="shared" si="34"/>
        <v>0</v>
      </c>
      <c r="AH33" s="37">
        <f t="shared" si="34"/>
        <v>0</v>
      </c>
    </row>
    <row r="34">
      <c r="A34" s="27">
        <v>31.0</v>
      </c>
      <c r="B34" s="25" t="s">
        <v>495</v>
      </c>
      <c r="C34" s="124" t="s">
        <v>200</v>
      </c>
      <c r="D34" s="26" t="s">
        <v>63</v>
      </c>
      <c r="E34" s="26" t="s">
        <v>232</v>
      </c>
      <c r="F34" s="75" t="s">
        <v>356</v>
      </c>
      <c r="G34" s="27" t="s">
        <v>14</v>
      </c>
      <c r="H34" s="26" t="s">
        <v>325</v>
      </c>
      <c r="I34" s="40" t="s">
        <v>6</v>
      </c>
      <c r="J34" s="40" t="s">
        <v>6</v>
      </c>
      <c r="K34" s="40" t="s">
        <v>6</v>
      </c>
      <c r="L34" s="40" t="s">
        <v>6</v>
      </c>
      <c r="M34" s="40" t="s">
        <v>6</v>
      </c>
      <c r="N34" s="40" t="s">
        <v>6</v>
      </c>
      <c r="O34" s="29">
        <v>0.0</v>
      </c>
      <c r="P34" s="40" t="s">
        <v>6</v>
      </c>
      <c r="Q34" s="40" t="s">
        <v>6</v>
      </c>
      <c r="R34" s="40" t="s">
        <v>6</v>
      </c>
      <c r="S34" s="40" t="s">
        <v>6</v>
      </c>
      <c r="T34" s="40" t="s">
        <v>6</v>
      </c>
      <c r="U34" s="40" t="s">
        <v>6</v>
      </c>
      <c r="V34" s="29">
        <v>0.0</v>
      </c>
      <c r="W34" s="40" t="s">
        <v>6</v>
      </c>
      <c r="X34" s="40" t="s">
        <v>6</v>
      </c>
      <c r="Y34" s="40" t="s">
        <v>6</v>
      </c>
      <c r="Z34" s="40" t="s">
        <v>6</v>
      </c>
      <c r="AA34" s="8"/>
      <c r="AB34" s="37">
        <f t="shared" si="4"/>
        <v>4</v>
      </c>
      <c r="AC34" s="37">
        <f t="shared" si="5"/>
        <v>2</v>
      </c>
      <c r="AD34" s="37">
        <f t="shared" ref="AD34:AH34" si="35">COUNTIF($F34:$L34,AD$1)</f>
        <v>4</v>
      </c>
      <c r="AE34" s="37">
        <f t="shared" si="35"/>
        <v>0</v>
      </c>
      <c r="AF34" s="37">
        <f t="shared" si="35"/>
        <v>0</v>
      </c>
      <c r="AG34" s="37">
        <f t="shared" si="35"/>
        <v>0</v>
      </c>
      <c r="AH34" s="37">
        <f t="shared" si="35"/>
        <v>0</v>
      </c>
    </row>
    <row r="35">
      <c r="A35" s="27">
        <v>32.0</v>
      </c>
      <c r="B35" s="25" t="s">
        <v>496</v>
      </c>
      <c r="C35" s="124" t="s">
        <v>200</v>
      </c>
      <c r="D35" s="26" t="s">
        <v>27</v>
      </c>
      <c r="E35" s="26" t="s">
        <v>212</v>
      </c>
      <c r="F35" s="75" t="s">
        <v>357</v>
      </c>
      <c r="G35" s="27" t="s">
        <v>14</v>
      </c>
      <c r="H35" s="26" t="s">
        <v>325</v>
      </c>
      <c r="I35" s="40" t="s">
        <v>6</v>
      </c>
      <c r="J35" s="40" t="s">
        <v>6</v>
      </c>
      <c r="K35" s="40" t="s">
        <v>6</v>
      </c>
      <c r="L35" s="40" t="s">
        <v>6</v>
      </c>
      <c r="M35" s="40" t="s">
        <v>6</v>
      </c>
      <c r="N35" s="40" t="s">
        <v>6</v>
      </c>
      <c r="O35" s="29">
        <v>0.0</v>
      </c>
      <c r="P35" s="40" t="s">
        <v>6</v>
      </c>
      <c r="Q35" s="40" t="s">
        <v>6</v>
      </c>
      <c r="R35" s="40" t="s">
        <v>6</v>
      </c>
      <c r="S35" s="40" t="s">
        <v>6</v>
      </c>
      <c r="T35" s="40" t="s">
        <v>6</v>
      </c>
      <c r="U35" s="40" t="s">
        <v>6</v>
      </c>
      <c r="V35" s="29">
        <v>0.0</v>
      </c>
      <c r="W35" s="40" t="s">
        <v>6</v>
      </c>
      <c r="X35" s="40" t="s">
        <v>6</v>
      </c>
      <c r="Y35" s="40" t="s">
        <v>6</v>
      </c>
      <c r="Z35" s="40" t="s">
        <v>6</v>
      </c>
      <c r="AA35" s="8"/>
      <c r="AB35" s="37">
        <f t="shared" si="4"/>
        <v>4</v>
      </c>
      <c r="AC35" s="37">
        <f t="shared" si="5"/>
        <v>2</v>
      </c>
      <c r="AD35" s="37">
        <f t="shared" ref="AD35:AH35" si="36">COUNTIF($F35:$L35,AD$1)</f>
        <v>4</v>
      </c>
      <c r="AE35" s="37">
        <f t="shared" si="36"/>
        <v>0</v>
      </c>
      <c r="AF35" s="37">
        <f t="shared" si="36"/>
        <v>0</v>
      </c>
      <c r="AG35" s="37">
        <f t="shared" si="36"/>
        <v>0</v>
      </c>
      <c r="AH35" s="37">
        <f t="shared" si="36"/>
        <v>0</v>
      </c>
    </row>
    <row r="36">
      <c r="A36" s="27">
        <v>33.0</v>
      </c>
      <c r="B36" s="25" t="s">
        <v>497</v>
      </c>
      <c r="C36" s="124" t="s">
        <v>200</v>
      </c>
      <c r="D36" s="26" t="s">
        <v>23</v>
      </c>
      <c r="E36" s="26" t="s">
        <v>207</v>
      </c>
      <c r="F36" s="75" t="s">
        <v>358</v>
      </c>
      <c r="G36" s="27" t="s">
        <v>14</v>
      </c>
      <c r="H36" s="26" t="s">
        <v>325</v>
      </c>
      <c r="I36" s="40" t="s">
        <v>6</v>
      </c>
      <c r="J36" s="40" t="s">
        <v>6</v>
      </c>
      <c r="K36" s="40" t="s">
        <v>6</v>
      </c>
      <c r="L36" s="40" t="s">
        <v>6</v>
      </c>
      <c r="M36" s="40" t="s">
        <v>6</v>
      </c>
      <c r="N36" s="40" t="s">
        <v>6</v>
      </c>
      <c r="O36" s="29">
        <v>0.0</v>
      </c>
      <c r="P36" s="40" t="s">
        <v>6</v>
      </c>
      <c r="Q36" s="40" t="s">
        <v>6</v>
      </c>
      <c r="R36" s="40" t="s">
        <v>6</v>
      </c>
      <c r="S36" s="40" t="s">
        <v>6</v>
      </c>
      <c r="T36" s="40" t="s">
        <v>6</v>
      </c>
      <c r="U36" s="40" t="s">
        <v>6</v>
      </c>
      <c r="V36" s="29">
        <v>0.0</v>
      </c>
      <c r="W36" s="40" t="s">
        <v>6</v>
      </c>
      <c r="X36" s="40" t="s">
        <v>6</v>
      </c>
      <c r="Y36" s="40" t="s">
        <v>6</v>
      </c>
      <c r="Z36" s="40" t="s">
        <v>6</v>
      </c>
      <c r="AA36" s="8"/>
      <c r="AB36" s="37">
        <f t="shared" si="4"/>
        <v>4</v>
      </c>
      <c r="AC36" s="37">
        <f t="shared" si="5"/>
        <v>2</v>
      </c>
      <c r="AD36" s="37">
        <f t="shared" ref="AD36:AH36" si="37">COUNTIF($F36:$L36,AD$1)</f>
        <v>4</v>
      </c>
      <c r="AE36" s="37">
        <f t="shared" si="37"/>
        <v>0</v>
      </c>
      <c r="AF36" s="37">
        <f t="shared" si="37"/>
        <v>0</v>
      </c>
      <c r="AG36" s="37">
        <f t="shared" si="37"/>
        <v>0</v>
      </c>
      <c r="AH36" s="37">
        <f t="shared" si="37"/>
        <v>0</v>
      </c>
    </row>
    <row r="37">
      <c r="A37" s="27">
        <v>34.0</v>
      </c>
      <c r="B37" s="25" t="s">
        <v>498</v>
      </c>
      <c r="C37" s="124" t="s">
        <v>200</v>
      </c>
      <c r="D37" s="26" t="s">
        <v>29</v>
      </c>
      <c r="E37" s="26" t="s">
        <v>213</v>
      </c>
      <c r="F37" s="75" t="s">
        <v>359</v>
      </c>
      <c r="G37" s="27" t="s">
        <v>14</v>
      </c>
      <c r="H37" s="26" t="s">
        <v>325</v>
      </c>
      <c r="I37" s="40" t="s">
        <v>6</v>
      </c>
      <c r="J37" s="40" t="s">
        <v>6</v>
      </c>
      <c r="K37" s="40" t="s">
        <v>6</v>
      </c>
      <c r="L37" s="40" t="s">
        <v>6</v>
      </c>
      <c r="M37" s="40" t="s">
        <v>6</v>
      </c>
      <c r="N37" s="40" t="s">
        <v>6</v>
      </c>
      <c r="O37" s="29">
        <v>0.0</v>
      </c>
      <c r="P37" s="40" t="s">
        <v>6</v>
      </c>
      <c r="Q37" s="40" t="s">
        <v>6</v>
      </c>
      <c r="R37" s="40" t="s">
        <v>6</v>
      </c>
      <c r="S37" s="40" t="s">
        <v>6</v>
      </c>
      <c r="T37" s="40" t="s">
        <v>6</v>
      </c>
      <c r="U37" s="40" t="s">
        <v>6</v>
      </c>
      <c r="V37" s="29">
        <v>0.0</v>
      </c>
      <c r="W37" s="40" t="s">
        <v>6</v>
      </c>
      <c r="X37" s="40" t="s">
        <v>6</v>
      </c>
      <c r="Y37" s="40" t="s">
        <v>6</v>
      </c>
      <c r="Z37" s="40" t="s">
        <v>6</v>
      </c>
      <c r="AA37" s="8"/>
      <c r="AB37" s="37">
        <f t="shared" si="4"/>
        <v>4</v>
      </c>
      <c r="AC37" s="37">
        <f t="shared" si="5"/>
        <v>2</v>
      </c>
      <c r="AD37" s="37">
        <f t="shared" ref="AD37:AH37" si="38">COUNTIF($F37:$L37,AD$1)</f>
        <v>4</v>
      </c>
      <c r="AE37" s="37">
        <f t="shared" si="38"/>
        <v>0</v>
      </c>
      <c r="AF37" s="37">
        <f t="shared" si="38"/>
        <v>0</v>
      </c>
      <c r="AG37" s="37">
        <f t="shared" si="38"/>
        <v>0</v>
      </c>
      <c r="AH37" s="37">
        <f t="shared" si="38"/>
        <v>0</v>
      </c>
    </row>
    <row r="38">
      <c r="A38" s="27">
        <v>35.0</v>
      </c>
      <c r="B38" s="25" t="s">
        <v>499</v>
      </c>
      <c r="C38" s="25" t="s">
        <v>205</v>
      </c>
      <c r="D38" s="26" t="s">
        <v>45</v>
      </c>
      <c r="E38" s="26" t="s">
        <v>226</v>
      </c>
      <c r="F38" s="75" t="s">
        <v>360</v>
      </c>
      <c r="G38" s="27" t="s">
        <v>14</v>
      </c>
      <c r="H38" s="26" t="s">
        <v>325</v>
      </c>
      <c r="I38" s="34" t="s">
        <v>9</v>
      </c>
      <c r="J38" s="34" t="s">
        <v>9</v>
      </c>
      <c r="K38" s="34" t="s">
        <v>9</v>
      </c>
      <c r="L38" s="34" t="s">
        <v>9</v>
      </c>
      <c r="M38" s="34" t="s">
        <v>9</v>
      </c>
      <c r="N38" s="29">
        <v>0.0</v>
      </c>
      <c r="O38" s="34" t="s">
        <v>9</v>
      </c>
      <c r="P38" s="34" t="s">
        <v>9</v>
      </c>
      <c r="Q38" s="34" t="s">
        <v>9</v>
      </c>
      <c r="R38" s="34" t="s">
        <v>9</v>
      </c>
      <c r="S38" s="34" t="s">
        <v>9</v>
      </c>
      <c r="T38" s="34" t="s">
        <v>9</v>
      </c>
      <c r="U38" s="34" t="s">
        <v>9</v>
      </c>
      <c r="V38" s="29">
        <v>0.0</v>
      </c>
      <c r="W38" s="34" t="s">
        <v>9</v>
      </c>
      <c r="X38" s="34" t="s">
        <v>9</v>
      </c>
      <c r="Y38" s="34" t="s">
        <v>9</v>
      </c>
      <c r="Z38" s="34" t="s">
        <v>9</v>
      </c>
      <c r="AA38" s="8"/>
      <c r="AB38" s="37">
        <f t="shared" si="4"/>
        <v>4</v>
      </c>
      <c r="AC38" s="37">
        <f t="shared" si="5"/>
        <v>2</v>
      </c>
      <c r="AD38" s="37">
        <f t="shared" ref="AD38:AH38" si="39">COUNTIF($F38:$L38,AD$1)</f>
        <v>0</v>
      </c>
      <c r="AE38" s="37">
        <f t="shared" si="39"/>
        <v>0</v>
      </c>
      <c r="AF38" s="37">
        <f t="shared" si="39"/>
        <v>0</v>
      </c>
      <c r="AG38" s="37">
        <f t="shared" si="39"/>
        <v>4</v>
      </c>
      <c r="AH38" s="37">
        <f t="shared" si="39"/>
        <v>0</v>
      </c>
    </row>
    <row r="39">
      <c r="A39" s="27">
        <v>36.0</v>
      </c>
      <c r="B39" s="25" t="s">
        <v>500</v>
      </c>
      <c r="C39" s="25" t="s">
        <v>205</v>
      </c>
      <c r="D39" s="26" t="s">
        <v>28</v>
      </c>
      <c r="E39" s="26" t="s">
        <v>230</v>
      </c>
      <c r="F39" s="75" t="s">
        <v>361</v>
      </c>
      <c r="G39" s="27" t="s">
        <v>14</v>
      </c>
      <c r="H39" s="26" t="s">
        <v>325</v>
      </c>
      <c r="I39" s="34" t="s">
        <v>9</v>
      </c>
      <c r="J39" s="34" t="s">
        <v>9</v>
      </c>
      <c r="K39" s="34" t="s">
        <v>9</v>
      </c>
      <c r="L39" s="34" t="s">
        <v>9</v>
      </c>
      <c r="M39" s="34" t="s">
        <v>9</v>
      </c>
      <c r="N39" s="29">
        <v>0.0</v>
      </c>
      <c r="O39" s="34" t="s">
        <v>9</v>
      </c>
      <c r="P39" s="34" t="s">
        <v>9</v>
      </c>
      <c r="Q39" s="34" t="s">
        <v>9</v>
      </c>
      <c r="R39" s="34" t="s">
        <v>9</v>
      </c>
      <c r="S39" s="34" t="s">
        <v>9</v>
      </c>
      <c r="T39" s="34" t="s">
        <v>9</v>
      </c>
      <c r="U39" s="34" t="s">
        <v>9</v>
      </c>
      <c r="V39" s="29">
        <v>0.0</v>
      </c>
      <c r="W39" s="34" t="s">
        <v>9</v>
      </c>
      <c r="X39" s="34" t="s">
        <v>9</v>
      </c>
      <c r="Y39" s="34" t="s">
        <v>9</v>
      </c>
      <c r="Z39" s="34" t="s">
        <v>9</v>
      </c>
      <c r="AA39" s="8"/>
      <c r="AB39" s="37">
        <f t="shared" si="4"/>
        <v>4</v>
      </c>
      <c r="AC39" s="37">
        <f t="shared" si="5"/>
        <v>2</v>
      </c>
      <c r="AD39" s="37">
        <f t="shared" ref="AD39:AH39" si="40">COUNTIF($F39:$L39,AD$1)</f>
        <v>0</v>
      </c>
      <c r="AE39" s="37">
        <f t="shared" si="40"/>
        <v>0</v>
      </c>
      <c r="AF39" s="37">
        <f t="shared" si="40"/>
        <v>0</v>
      </c>
      <c r="AG39" s="37">
        <f t="shared" si="40"/>
        <v>4</v>
      </c>
      <c r="AH39" s="37">
        <f t="shared" si="40"/>
        <v>0</v>
      </c>
    </row>
    <row r="40">
      <c r="A40" s="27">
        <v>37.0</v>
      </c>
      <c r="B40" s="25" t="s">
        <v>501</v>
      </c>
      <c r="C40" s="25" t="s">
        <v>205</v>
      </c>
      <c r="D40" s="26" t="s">
        <v>66</v>
      </c>
      <c r="E40" s="26" t="s">
        <v>192</v>
      </c>
      <c r="F40" s="75" t="s">
        <v>362</v>
      </c>
      <c r="G40" s="27" t="s">
        <v>14</v>
      </c>
      <c r="H40" s="26" t="s">
        <v>325</v>
      </c>
      <c r="I40" s="34" t="s">
        <v>9</v>
      </c>
      <c r="J40" s="34" t="s">
        <v>9</v>
      </c>
      <c r="K40" s="34" t="s">
        <v>9</v>
      </c>
      <c r="L40" s="34" t="s">
        <v>9</v>
      </c>
      <c r="M40" s="34" t="s">
        <v>9</v>
      </c>
      <c r="N40" s="29">
        <v>0.0</v>
      </c>
      <c r="O40" s="34" t="s">
        <v>9</v>
      </c>
      <c r="P40" s="34" t="s">
        <v>9</v>
      </c>
      <c r="Q40" s="34" t="s">
        <v>9</v>
      </c>
      <c r="R40" s="34" t="s">
        <v>9</v>
      </c>
      <c r="S40" s="34" t="s">
        <v>9</v>
      </c>
      <c r="T40" s="34" t="s">
        <v>9</v>
      </c>
      <c r="U40" s="34" t="s">
        <v>9</v>
      </c>
      <c r="V40" s="29">
        <v>0.0</v>
      </c>
      <c r="W40" s="34" t="s">
        <v>9</v>
      </c>
      <c r="X40" s="34" t="s">
        <v>9</v>
      </c>
      <c r="Y40" s="34" t="s">
        <v>9</v>
      </c>
      <c r="Z40" s="34" t="s">
        <v>9</v>
      </c>
      <c r="AA40" s="8"/>
      <c r="AB40" s="37">
        <f t="shared" si="4"/>
        <v>4</v>
      </c>
      <c r="AC40" s="37">
        <f t="shared" si="5"/>
        <v>2</v>
      </c>
      <c r="AD40" s="37">
        <f t="shared" ref="AD40:AH40" si="41">COUNTIF($F40:$L40,AD$1)</f>
        <v>0</v>
      </c>
      <c r="AE40" s="37">
        <f t="shared" si="41"/>
        <v>0</v>
      </c>
      <c r="AF40" s="37">
        <f t="shared" si="41"/>
        <v>0</v>
      </c>
      <c r="AG40" s="37">
        <f t="shared" si="41"/>
        <v>4</v>
      </c>
      <c r="AH40" s="37">
        <f t="shared" si="41"/>
        <v>0</v>
      </c>
    </row>
    <row r="41">
      <c r="A41" s="27">
        <v>38.0</v>
      </c>
      <c r="B41" s="25" t="s">
        <v>502</v>
      </c>
      <c r="C41" s="25" t="s">
        <v>205</v>
      </c>
      <c r="D41" s="26" t="s">
        <v>24</v>
      </c>
      <c r="E41" s="26" t="s">
        <v>208</v>
      </c>
      <c r="F41" s="75" t="s">
        <v>363</v>
      </c>
      <c r="G41" s="27" t="s">
        <v>14</v>
      </c>
      <c r="H41" s="26" t="s">
        <v>325</v>
      </c>
      <c r="I41" s="34" t="s">
        <v>9</v>
      </c>
      <c r="J41" s="34" t="s">
        <v>9</v>
      </c>
      <c r="K41" s="34" t="s">
        <v>9</v>
      </c>
      <c r="L41" s="34" t="s">
        <v>9</v>
      </c>
      <c r="M41" s="34" t="s">
        <v>9</v>
      </c>
      <c r="N41" s="29">
        <v>0.0</v>
      </c>
      <c r="O41" s="34" t="s">
        <v>9</v>
      </c>
      <c r="P41" s="34" t="s">
        <v>9</v>
      </c>
      <c r="Q41" s="34" t="s">
        <v>9</v>
      </c>
      <c r="R41" s="34" t="s">
        <v>9</v>
      </c>
      <c r="S41" s="34" t="s">
        <v>9</v>
      </c>
      <c r="T41" s="34" t="s">
        <v>9</v>
      </c>
      <c r="U41" s="34" t="s">
        <v>9</v>
      </c>
      <c r="V41" s="29">
        <v>0.0</v>
      </c>
      <c r="W41" s="34" t="s">
        <v>9</v>
      </c>
      <c r="X41" s="34" t="s">
        <v>9</v>
      </c>
      <c r="Y41" s="34" t="s">
        <v>9</v>
      </c>
      <c r="Z41" s="34" t="s">
        <v>9</v>
      </c>
      <c r="AA41" s="8"/>
      <c r="AB41" s="37">
        <f t="shared" si="4"/>
        <v>4</v>
      </c>
      <c r="AC41" s="37">
        <f t="shared" si="5"/>
        <v>2</v>
      </c>
      <c r="AD41" s="37">
        <f t="shared" ref="AD41:AH41" si="42">COUNTIF($F41:$L41,AD$1)</f>
        <v>0</v>
      </c>
      <c r="AE41" s="37">
        <f t="shared" si="42"/>
        <v>0</v>
      </c>
      <c r="AF41" s="37">
        <f t="shared" si="42"/>
        <v>0</v>
      </c>
      <c r="AG41" s="37">
        <f t="shared" si="42"/>
        <v>4</v>
      </c>
      <c r="AH41" s="37">
        <f t="shared" si="42"/>
        <v>0</v>
      </c>
    </row>
    <row r="42">
      <c r="A42" s="27">
        <v>39.0</v>
      </c>
      <c r="B42" s="25" t="s">
        <v>503</v>
      </c>
      <c r="C42" s="25" t="s">
        <v>205</v>
      </c>
      <c r="D42" s="26" t="s">
        <v>25</v>
      </c>
      <c r="E42" s="26" t="s">
        <v>209</v>
      </c>
      <c r="F42" s="75" t="s">
        <v>364</v>
      </c>
      <c r="G42" s="27" t="s">
        <v>14</v>
      </c>
      <c r="H42" s="26" t="s">
        <v>325</v>
      </c>
      <c r="I42" s="34" t="s">
        <v>9</v>
      </c>
      <c r="J42" s="34" t="s">
        <v>9</v>
      </c>
      <c r="K42" s="34" t="s">
        <v>9</v>
      </c>
      <c r="L42" s="34" t="s">
        <v>9</v>
      </c>
      <c r="M42" s="34" t="s">
        <v>9</v>
      </c>
      <c r="N42" s="29">
        <v>0.0</v>
      </c>
      <c r="O42" s="34" t="s">
        <v>9</v>
      </c>
      <c r="P42" s="34" t="s">
        <v>9</v>
      </c>
      <c r="Q42" s="34" t="s">
        <v>9</v>
      </c>
      <c r="R42" s="34" t="s">
        <v>9</v>
      </c>
      <c r="S42" s="34" t="s">
        <v>9</v>
      </c>
      <c r="T42" s="34" t="s">
        <v>9</v>
      </c>
      <c r="U42" s="34" t="s">
        <v>9</v>
      </c>
      <c r="V42" s="29">
        <v>0.0</v>
      </c>
      <c r="W42" s="34" t="s">
        <v>9</v>
      </c>
      <c r="X42" s="34" t="s">
        <v>9</v>
      </c>
      <c r="Y42" s="34" t="s">
        <v>9</v>
      </c>
      <c r="Z42" s="34" t="s">
        <v>9</v>
      </c>
      <c r="AA42" s="8"/>
      <c r="AB42" s="37">
        <f t="shared" si="4"/>
        <v>4</v>
      </c>
      <c r="AC42" s="37">
        <f t="shared" si="5"/>
        <v>2</v>
      </c>
      <c r="AD42" s="37">
        <f t="shared" ref="AD42:AH42" si="43">COUNTIF($F42:$L42,AD$1)</f>
        <v>0</v>
      </c>
      <c r="AE42" s="37">
        <f t="shared" si="43"/>
        <v>0</v>
      </c>
      <c r="AF42" s="37">
        <f t="shared" si="43"/>
        <v>0</v>
      </c>
      <c r="AG42" s="37">
        <f t="shared" si="43"/>
        <v>4</v>
      </c>
      <c r="AH42" s="37">
        <f t="shared" si="43"/>
        <v>0</v>
      </c>
    </row>
    <row r="43">
      <c r="A43" s="27">
        <v>40.0</v>
      </c>
      <c r="B43" s="25" t="s">
        <v>504</v>
      </c>
      <c r="C43" s="25" t="s">
        <v>210</v>
      </c>
      <c r="D43" s="26" t="s">
        <v>50</v>
      </c>
      <c r="E43" s="26" t="s">
        <v>228</v>
      </c>
      <c r="F43" s="75" t="s">
        <v>365</v>
      </c>
      <c r="G43" s="27" t="s">
        <v>14</v>
      </c>
      <c r="H43" s="26" t="s">
        <v>325</v>
      </c>
      <c r="I43" s="34" t="s">
        <v>9</v>
      </c>
      <c r="J43" s="34" t="s">
        <v>9</v>
      </c>
      <c r="K43" s="34" t="s">
        <v>9</v>
      </c>
      <c r="L43" s="34" t="s">
        <v>9</v>
      </c>
      <c r="M43" s="34" t="s">
        <v>9</v>
      </c>
      <c r="N43" s="29">
        <v>0.0</v>
      </c>
      <c r="O43" s="34" t="s">
        <v>9</v>
      </c>
      <c r="P43" s="34" t="s">
        <v>9</v>
      </c>
      <c r="Q43" s="34" t="s">
        <v>9</v>
      </c>
      <c r="R43" s="34" t="s">
        <v>9</v>
      </c>
      <c r="S43" s="34" t="s">
        <v>9</v>
      </c>
      <c r="T43" s="34" t="s">
        <v>9</v>
      </c>
      <c r="U43" s="34" t="s">
        <v>9</v>
      </c>
      <c r="V43" s="29">
        <v>0.0</v>
      </c>
      <c r="W43" s="34" t="s">
        <v>9</v>
      </c>
      <c r="X43" s="34" t="s">
        <v>9</v>
      </c>
      <c r="Y43" s="34" t="s">
        <v>9</v>
      </c>
      <c r="Z43" s="34" t="s">
        <v>9</v>
      </c>
      <c r="AA43" s="8"/>
      <c r="AB43" s="37">
        <f t="shared" si="4"/>
        <v>4</v>
      </c>
      <c r="AC43" s="37">
        <f t="shared" si="5"/>
        <v>2</v>
      </c>
      <c r="AD43" s="37">
        <f t="shared" ref="AD43:AH43" si="44">COUNTIF($F43:$L43,AD$1)</f>
        <v>0</v>
      </c>
      <c r="AE43" s="37">
        <f t="shared" si="44"/>
        <v>0</v>
      </c>
      <c r="AF43" s="37">
        <f t="shared" si="44"/>
        <v>0</v>
      </c>
      <c r="AG43" s="37">
        <f t="shared" si="44"/>
        <v>4</v>
      </c>
      <c r="AH43" s="37">
        <f t="shared" si="44"/>
        <v>0</v>
      </c>
    </row>
    <row r="44">
      <c r="A44" s="27">
        <v>41.0</v>
      </c>
      <c r="B44" s="25" t="s">
        <v>505</v>
      </c>
      <c r="C44" s="25" t="s">
        <v>210</v>
      </c>
      <c r="D44" s="26" t="s">
        <v>57</v>
      </c>
      <c r="E44" s="26" t="s">
        <v>183</v>
      </c>
      <c r="F44" s="75" t="s">
        <v>366</v>
      </c>
      <c r="G44" s="27" t="s">
        <v>14</v>
      </c>
      <c r="H44" s="26" t="s">
        <v>325</v>
      </c>
      <c r="I44" s="38" t="s">
        <v>10</v>
      </c>
      <c r="J44" s="38" t="s">
        <v>10</v>
      </c>
      <c r="K44" s="38" t="s">
        <v>10</v>
      </c>
      <c r="L44" s="38" t="s">
        <v>10</v>
      </c>
      <c r="M44" s="38" t="s">
        <v>10</v>
      </c>
      <c r="N44" s="29">
        <v>0.0</v>
      </c>
      <c r="O44" s="38" t="s">
        <v>10</v>
      </c>
      <c r="P44" s="38" t="s">
        <v>10</v>
      </c>
      <c r="Q44" s="38" t="s">
        <v>10</v>
      </c>
      <c r="R44" s="38" t="s">
        <v>10</v>
      </c>
      <c r="S44" s="38" t="s">
        <v>10</v>
      </c>
      <c r="T44" s="38" t="s">
        <v>10</v>
      </c>
      <c r="U44" s="29">
        <v>0.0</v>
      </c>
      <c r="V44" s="38" t="s">
        <v>10</v>
      </c>
      <c r="W44" s="38" t="s">
        <v>10</v>
      </c>
      <c r="X44" s="38" t="s">
        <v>10</v>
      </c>
      <c r="Y44" s="38" t="s">
        <v>10</v>
      </c>
      <c r="Z44" s="38" t="s">
        <v>10</v>
      </c>
      <c r="AA44" s="8"/>
      <c r="AB44" s="37">
        <f t="shared" si="4"/>
        <v>4</v>
      </c>
      <c r="AC44" s="37">
        <f t="shared" si="5"/>
        <v>2</v>
      </c>
      <c r="AD44" s="37">
        <f t="shared" ref="AD44:AH44" si="45">COUNTIF($F44:$L44,AD$1)</f>
        <v>0</v>
      </c>
      <c r="AE44" s="37">
        <f t="shared" si="45"/>
        <v>0</v>
      </c>
      <c r="AF44" s="37">
        <f t="shared" si="45"/>
        <v>0</v>
      </c>
      <c r="AG44" s="37">
        <f t="shared" si="45"/>
        <v>0</v>
      </c>
      <c r="AH44" s="37">
        <f t="shared" si="45"/>
        <v>4</v>
      </c>
    </row>
    <row r="45">
      <c r="A45" s="27">
        <v>42.0</v>
      </c>
      <c r="B45" s="25" t="s">
        <v>506</v>
      </c>
      <c r="C45" s="25" t="s">
        <v>210</v>
      </c>
      <c r="D45" s="26" t="s">
        <v>60</v>
      </c>
      <c r="E45" s="26" t="s">
        <v>185</v>
      </c>
      <c r="F45" s="75" t="s">
        <v>367</v>
      </c>
      <c r="G45" s="27" t="s">
        <v>186</v>
      </c>
      <c r="H45" s="26" t="s">
        <v>335</v>
      </c>
      <c r="I45" s="38" t="s">
        <v>10</v>
      </c>
      <c r="J45" s="38" t="s">
        <v>10</v>
      </c>
      <c r="K45" s="38" t="s">
        <v>10</v>
      </c>
      <c r="L45" s="38" t="s">
        <v>10</v>
      </c>
      <c r="M45" s="38" t="s">
        <v>10</v>
      </c>
      <c r="N45" s="29">
        <v>0.0</v>
      </c>
      <c r="O45" s="38" t="s">
        <v>10</v>
      </c>
      <c r="P45" s="38" t="s">
        <v>10</v>
      </c>
      <c r="Q45" s="38" t="s">
        <v>10</v>
      </c>
      <c r="R45" s="38" t="s">
        <v>10</v>
      </c>
      <c r="S45" s="38" t="s">
        <v>10</v>
      </c>
      <c r="T45" s="29">
        <v>0.0</v>
      </c>
      <c r="U45" s="38" t="s">
        <v>10</v>
      </c>
      <c r="V45" s="38" t="s">
        <v>10</v>
      </c>
      <c r="W45" s="38" t="s">
        <v>10</v>
      </c>
      <c r="X45" s="38" t="s">
        <v>10</v>
      </c>
      <c r="Y45" s="38" t="s">
        <v>10</v>
      </c>
      <c r="Z45" s="38" t="s">
        <v>10</v>
      </c>
      <c r="AA45" s="8"/>
      <c r="AB45" s="37">
        <f t="shared" si="4"/>
        <v>4</v>
      </c>
      <c r="AC45" s="37">
        <f t="shared" si="5"/>
        <v>2</v>
      </c>
      <c r="AD45" s="37">
        <f t="shared" ref="AD45:AH45" si="46">COUNTIF($F45:$L45,AD$1)</f>
        <v>0</v>
      </c>
      <c r="AE45" s="37">
        <f t="shared" si="46"/>
        <v>0</v>
      </c>
      <c r="AF45" s="37">
        <f t="shared" si="46"/>
        <v>0</v>
      </c>
      <c r="AG45" s="37">
        <f t="shared" si="46"/>
        <v>0</v>
      </c>
      <c r="AH45" s="37">
        <f t="shared" si="46"/>
        <v>4</v>
      </c>
    </row>
    <row r="46">
      <c r="A46" s="27">
        <v>43.0</v>
      </c>
      <c r="B46" s="25" t="s">
        <v>507</v>
      </c>
      <c r="C46" s="25" t="s">
        <v>210</v>
      </c>
      <c r="D46" s="26" t="s">
        <v>62</v>
      </c>
      <c r="E46" s="26" t="s">
        <v>233</v>
      </c>
      <c r="F46" s="75" t="s">
        <v>368</v>
      </c>
      <c r="G46" s="27" t="s">
        <v>186</v>
      </c>
      <c r="H46" s="26" t="s">
        <v>335</v>
      </c>
      <c r="I46" s="38" t="s">
        <v>10</v>
      </c>
      <c r="J46" s="38" t="s">
        <v>10</v>
      </c>
      <c r="K46" s="38" t="s">
        <v>10</v>
      </c>
      <c r="L46" s="38" t="s">
        <v>10</v>
      </c>
      <c r="M46" s="38" t="s">
        <v>10</v>
      </c>
      <c r="N46" s="29">
        <v>0.0</v>
      </c>
      <c r="O46" s="38" t="s">
        <v>10</v>
      </c>
      <c r="P46" s="38" t="s">
        <v>10</v>
      </c>
      <c r="Q46" s="38" t="s">
        <v>10</v>
      </c>
      <c r="R46" s="38" t="s">
        <v>10</v>
      </c>
      <c r="S46" s="38" t="s">
        <v>10</v>
      </c>
      <c r="T46" s="29">
        <v>0.0</v>
      </c>
      <c r="U46" s="38" t="s">
        <v>10</v>
      </c>
      <c r="V46" s="38" t="s">
        <v>10</v>
      </c>
      <c r="W46" s="38" t="s">
        <v>10</v>
      </c>
      <c r="X46" s="38" t="s">
        <v>10</v>
      </c>
      <c r="Y46" s="38" t="s">
        <v>10</v>
      </c>
      <c r="Z46" s="38" t="s">
        <v>10</v>
      </c>
      <c r="AA46" s="8"/>
      <c r="AB46" s="37">
        <f t="shared" si="4"/>
        <v>4</v>
      </c>
      <c r="AC46" s="37">
        <f t="shared" si="5"/>
        <v>2</v>
      </c>
      <c r="AD46" s="37">
        <f t="shared" ref="AD46:AH46" si="47">COUNTIF($F46:$L46,AD$1)</f>
        <v>0</v>
      </c>
      <c r="AE46" s="37">
        <f t="shared" si="47"/>
        <v>0</v>
      </c>
      <c r="AF46" s="37">
        <f t="shared" si="47"/>
        <v>0</v>
      </c>
      <c r="AG46" s="37">
        <f t="shared" si="47"/>
        <v>0</v>
      </c>
      <c r="AH46" s="37">
        <f t="shared" si="47"/>
        <v>4</v>
      </c>
    </row>
    <row r="47">
      <c r="A47" s="23"/>
      <c r="B47" s="173"/>
      <c r="C47" s="54"/>
      <c r="D47" s="55"/>
      <c r="E47" s="55"/>
      <c r="F47" s="55"/>
      <c r="G47" s="56"/>
      <c r="H47" s="55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37">
        <f t="shared" si="4"/>
        <v>0</v>
      </c>
      <c r="AC47" s="37">
        <f t="shared" si="5"/>
        <v>0</v>
      </c>
      <c r="AD47" s="37">
        <f t="shared" ref="AD47:AH47" si="48">COUNTIF($F47:$L47,AD$1)</f>
        <v>0</v>
      </c>
      <c r="AE47" s="37">
        <f t="shared" si="48"/>
        <v>0</v>
      </c>
      <c r="AF47" s="37">
        <f t="shared" si="48"/>
        <v>0</v>
      </c>
      <c r="AG47" s="37">
        <f t="shared" si="48"/>
        <v>0</v>
      </c>
      <c r="AH47" s="37">
        <f t="shared" si="48"/>
        <v>0</v>
      </c>
    </row>
    <row r="48">
      <c r="A48" s="27">
        <v>44.0</v>
      </c>
      <c r="B48" s="25" t="s">
        <v>508</v>
      </c>
      <c r="C48" s="25" t="s">
        <v>235</v>
      </c>
      <c r="D48" s="26" t="s">
        <v>114</v>
      </c>
      <c r="E48" s="26" t="s">
        <v>236</v>
      </c>
      <c r="F48" s="75" t="s">
        <v>373</v>
      </c>
      <c r="G48" s="27" t="s">
        <v>76</v>
      </c>
      <c r="H48" s="26" t="s">
        <v>374</v>
      </c>
      <c r="I48" s="40" t="s">
        <v>6</v>
      </c>
      <c r="J48" s="40" t="s">
        <v>6</v>
      </c>
      <c r="K48" s="40" t="s">
        <v>6</v>
      </c>
      <c r="L48" s="40" t="s">
        <v>6</v>
      </c>
      <c r="M48" s="40" t="s">
        <v>6</v>
      </c>
      <c r="N48" s="29">
        <v>0.0</v>
      </c>
      <c r="O48" s="40" t="s">
        <v>6</v>
      </c>
      <c r="P48" s="40" t="s">
        <v>6</v>
      </c>
      <c r="Q48" s="40" t="s">
        <v>6</v>
      </c>
      <c r="R48" s="40" t="s">
        <v>6</v>
      </c>
      <c r="S48" s="40" t="s">
        <v>6</v>
      </c>
      <c r="T48" s="29">
        <v>0.0</v>
      </c>
      <c r="U48" s="40" t="s">
        <v>6</v>
      </c>
      <c r="V48" s="40" t="s">
        <v>6</v>
      </c>
      <c r="W48" s="40" t="s">
        <v>6</v>
      </c>
      <c r="X48" s="40" t="s">
        <v>6</v>
      </c>
      <c r="Y48" s="40" t="s">
        <v>6</v>
      </c>
      <c r="Z48" s="40" t="s">
        <v>6</v>
      </c>
      <c r="AA48" s="8"/>
      <c r="AB48" s="37">
        <f t="shared" si="4"/>
        <v>4</v>
      </c>
      <c r="AC48" s="37">
        <f t="shared" si="5"/>
        <v>2</v>
      </c>
      <c r="AD48" s="37">
        <f t="shared" ref="AD48:AH48" si="49">COUNTIF($F48:$L48,AD$1)</f>
        <v>4</v>
      </c>
      <c r="AE48" s="37">
        <f t="shared" si="49"/>
        <v>0</v>
      </c>
      <c r="AF48" s="37">
        <f t="shared" si="49"/>
        <v>0</v>
      </c>
      <c r="AG48" s="37">
        <f t="shared" si="49"/>
        <v>0</v>
      </c>
      <c r="AH48" s="37">
        <f t="shared" si="49"/>
        <v>0</v>
      </c>
    </row>
    <row r="49">
      <c r="A49" s="27">
        <v>45.0</v>
      </c>
      <c r="B49" s="25" t="s">
        <v>509</v>
      </c>
      <c r="C49" s="25" t="s">
        <v>235</v>
      </c>
      <c r="D49" s="26" t="s">
        <v>116</v>
      </c>
      <c r="E49" s="26" t="s">
        <v>238</v>
      </c>
      <c r="F49" s="75" t="s">
        <v>375</v>
      </c>
      <c r="G49" s="27" t="s">
        <v>76</v>
      </c>
      <c r="H49" s="26" t="s">
        <v>374</v>
      </c>
      <c r="I49" s="40" t="s">
        <v>6</v>
      </c>
      <c r="J49" s="40" t="s">
        <v>6</v>
      </c>
      <c r="K49" s="40" t="s">
        <v>6</v>
      </c>
      <c r="L49" s="40" t="s">
        <v>6</v>
      </c>
      <c r="M49" s="40" t="s">
        <v>6</v>
      </c>
      <c r="N49" s="29">
        <v>0.0</v>
      </c>
      <c r="O49" s="40" t="s">
        <v>6</v>
      </c>
      <c r="P49" s="40" t="s">
        <v>6</v>
      </c>
      <c r="Q49" s="40" t="s">
        <v>6</v>
      </c>
      <c r="R49" s="40" t="s">
        <v>6</v>
      </c>
      <c r="S49" s="40" t="s">
        <v>6</v>
      </c>
      <c r="T49" s="29">
        <v>0.0</v>
      </c>
      <c r="U49" s="40" t="s">
        <v>6</v>
      </c>
      <c r="V49" s="40" t="s">
        <v>6</v>
      </c>
      <c r="W49" s="40" t="s">
        <v>6</v>
      </c>
      <c r="X49" s="40" t="s">
        <v>6</v>
      </c>
      <c r="Y49" s="40" t="s">
        <v>6</v>
      </c>
      <c r="Z49" s="40" t="s">
        <v>6</v>
      </c>
      <c r="AA49" s="8"/>
      <c r="AB49" s="37">
        <f t="shared" si="4"/>
        <v>4</v>
      </c>
      <c r="AC49" s="37">
        <f t="shared" si="5"/>
        <v>2</v>
      </c>
      <c r="AD49" s="37">
        <f t="shared" ref="AD49:AH49" si="50">COUNTIF($F49:$L49,AD$1)</f>
        <v>4</v>
      </c>
      <c r="AE49" s="37">
        <f t="shared" si="50"/>
        <v>0</v>
      </c>
      <c r="AF49" s="37">
        <f t="shared" si="50"/>
        <v>0</v>
      </c>
      <c r="AG49" s="37">
        <f t="shared" si="50"/>
        <v>0</v>
      </c>
      <c r="AH49" s="37">
        <f t="shared" si="50"/>
        <v>0</v>
      </c>
    </row>
    <row r="50">
      <c r="A50" s="27">
        <v>46.0</v>
      </c>
      <c r="B50" s="25" t="s">
        <v>510</v>
      </c>
      <c r="C50" s="25" t="s">
        <v>235</v>
      </c>
      <c r="D50" s="26" t="s">
        <v>117</v>
      </c>
      <c r="E50" s="26" t="s">
        <v>239</v>
      </c>
      <c r="F50" s="75" t="s">
        <v>376</v>
      </c>
      <c r="G50" s="27" t="s">
        <v>76</v>
      </c>
      <c r="H50" s="26" t="s">
        <v>374</v>
      </c>
      <c r="I50" s="40" t="s">
        <v>6</v>
      </c>
      <c r="J50" s="40" t="s">
        <v>6</v>
      </c>
      <c r="K50" s="40" t="s">
        <v>6</v>
      </c>
      <c r="L50" s="40" t="s">
        <v>6</v>
      </c>
      <c r="M50" s="40" t="s">
        <v>6</v>
      </c>
      <c r="N50" s="29">
        <v>0.0</v>
      </c>
      <c r="O50" s="40" t="s">
        <v>6</v>
      </c>
      <c r="P50" s="40" t="s">
        <v>6</v>
      </c>
      <c r="Q50" s="40" t="s">
        <v>6</v>
      </c>
      <c r="R50" s="40" t="s">
        <v>6</v>
      </c>
      <c r="S50" s="40" t="s">
        <v>6</v>
      </c>
      <c r="T50" s="29">
        <v>0.0</v>
      </c>
      <c r="U50" s="40" t="s">
        <v>6</v>
      </c>
      <c r="V50" s="40" t="s">
        <v>6</v>
      </c>
      <c r="W50" s="40" t="s">
        <v>6</v>
      </c>
      <c r="X50" s="40" t="s">
        <v>6</v>
      </c>
      <c r="Y50" s="40" t="s">
        <v>6</v>
      </c>
      <c r="Z50" s="40" t="s">
        <v>6</v>
      </c>
      <c r="AA50" s="8"/>
      <c r="AB50" s="37">
        <f t="shared" si="4"/>
        <v>4</v>
      </c>
      <c r="AC50" s="37">
        <f t="shared" si="5"/>
        <v>2</v>
      </c>
      <c r="AD50" s="37">
        <f t="shared" ref="AD50:AH50" si="51">COUNTIF($F50:$L50,AD$1)</f>
        <v>4</v>
      </c>
      <c r="AE50" s="37">
        <f t="shared" si="51"/>
        <v>0</v>
      </c>
      <c r="AF50" s="37">
        <f t="shared" si="51"/>
        <v>0</v>
      </c>
      <c r="AG50" s="37">
        <f t="shared" si="51"/>
        <v>0</v>
      </c>
      <c r="AH50" s="37">
        <f t="shared" si="51"/>
        <v>0</v>
      </c>
    </row>
    <row r="51">
      <c r="A51" s="27">
        <v>47.0</v>
      </c>
      <c r="B51" s="25" t="s">
        <v>511</v>
      </c>
      <c r="C51" s="25" t="s">
        <v>235</v>
      </c>
      <c r="D51" s="26" t="s">
        <v>109</v>
      </c>
      <c r="E51" s="26" t="s">
        <v>240</v>
      </c>
      <c r="F51" s="75" t="s">
        <v>377</v>
      </c>
      <c r="G51" s="27" t="s">
        <v>76</v>
      </c>
      <c r="H51" s="26" t="s">
        <v>374</v>
      </c>
      <c r="I51" s="40" t="s">
        <v>6</v>
      </c>
      <c r="J51" s="40" t="s">
        <v>6</v>
      </c>
      <c r="K51" s="40" t="s">
        <v>6</v>
      </c>
      <c r="L51" s="40" t="s">
        <v>6</v>
      </c>
      <c r="M51" s="40" t="s">
        <v>6</v>
      </c>
      <c r="N51" s="29">
        <v>0.0</v>
      </c>
      <c r="O51" s="40" t="s">
        <v>6</v>
      </c>
      <c r="P51" s="40" t="s">
        <v>6</v>
      </c>
      <c r="Q51" s="40" t="s">
        <v>6</v>
      </c>
      <c r="R51" s="40" t="s">
        <v>6</v>
      </c>
      <c r="S51" s="40" t="s">
        <v>6</v>
      </c>
      <c r="T51" s="29">
        <v>0.0</v>
      </c>
      <c r="U51" s="40" t="s">
        <v>6</v>
      </c>
      <c r="V51" s="40" t="s">
        <v>6</v>
      </c>
      <c r="W51" s="40" t="s">
        <v>6</v>
      </c>
      <c r="X51" s="40" t="s">
        <v>6</v>
      </c>
      <c r="Y51" s="40" t="s">
        <v>6</v>
      </c>
      <c r="Z51" s="40" t="s">
        <v>6</v>
      </c>
      <c r="AA51" s="8"/>
      <c r="AB51" s="37">
        <f t="shared" si="4"/>
        <v>4</v>
      </c>
      <c r="AC51" s="37">
        <f t="shared" si="5"/>
        <v>2</v>
      </c>
      <c r="AD51" s="37">
        <f t="shared" ref="AD51:AH51" si="52">COUNTIF($F51:$L51,AD$1)</f>
        <v>4</v>
      </c>
      <c r="AE51" s="37">
        <f t="shared" si="52"/>
        <v>0</v>
      </c>
      <c r="AF51" s="37">
        <f t="shared" si="52"/>
        <v>0</v>
      </c>
      <c r="AG51" s="37">
        <f t="shared" si="52"/>
        <v>0</v>
      </c>
      <c r="AH51" s="37">
        <f t="shared" si="52"/>
        <v>0</v>
      </c>
    </row>
    <row r="52">
      <c r="A52" s="27">
        <v>48.0</v>
      </c>
      <c r="B52" s="25" t="s">
        <v>512</v>
      </c>
      <c r="C52" s="25" t="s">
        <v>235</v>
      </c>
      <c r="D52" s="26" t="s">
        <v>119</v>
      </c>
      <c r="E52" s="26" t="s">
        <v>242</v>
      </c>
      <c r="F52" s="75" t="s">
        <v>378</v>
      </c>
      <c r="G52" s="27" t="s">
        <v>76</v>
      </c>
      <c r="H52" s="26" t="s">
        <v>374</v>
      </c>
      <c r="I52" s="40" t="s">
        <v>6</v>
      </c>
      <c r="J52" s="40" t="s">
        <v>6</v>
      </c>
      <c r="K52" s="40" t="s">
        <v>6</v>
      </c>
      <c r="L52" s="40" t="s">
        <v>6</v>
      </c>
      <c r="M52" s="40" t="s">
        <v>6</v>
      </c>
      <c r="N52" s="29">
        <v>0.0</v>
      </c>
      <c r="O52" s="40" t="s">
        <v>6</v>
      </c>
      <c r="P52" s="40" t="s">
        <v>6</v>
      </c>
      <c r="Q52" s="40" t="s">
        <v>6</v>
      </c>
      <c r="R52" s="40" t="s">
        <v>6</v>
      </c>
      <c r="S52" s="40" t="s">
        <v>6</v>
      </c>
      <c r="T52" s="29">
        <v>0.0</v>
      </c>
      <c r="U52" s="40" t="s">
        <v>6</v>
      </c>
      <c r="V52" s="40" t="s">
        <v>6</v>
      </c>
      <c r="W52" s="40" t="s">
        <v>6</v>
      </c>
      <c r="X52" s="40" t="s">
        <v>6</v>
      </c>
      <c r="Y52" s="40" t="s">
        <v>6</v>
      </c>
      <c r="Z52" s="40" t="s">
        <v>6</v>
      </c>
      <c r="AA52" s="8"/>
      <c r="AB52" s="37">
        <f t="shared" si="4"/>
        <v>4</v>
      </c>
      <c r="AC52" s="37">
        <f t="shared" si="5"/>
        <v>2</v>
      </c>
      <c r="AD52" s="37">
        <f t="shared" ref="AD52:AH52" si="53">COUNTIF($F52:$L52,AD$1)</f>
        <v>4</v>
      </c>
      <c r="AE52" s="37">
        <f t="shared" si="53"/>
        <v>0</v>
      </c>
      <c r="AF52" s="37">
        <f t="shared" si="53"/>
        <v>0</v>
      </c>
      <c r="AG52" s="37">
        <f t="shared" si="53"/>
        <v>0</v>
      </c>
      <c r="AH52" s="37">
        <f t="shared" si="53"/>
        <v>0</v>
      </c>
    </row>
    <row r="53">
      <c r="A53" s="27">
        <v>49.0</v>
      </c>
      <c r="B53" s="25" t="s">
        <v>513</v>
      </c>
      <c r="C53" s="25" t="s">
        <v>241</v>
      </c>
      <c r="D53" s="26" t="s">
        <v>121</v>
      </c>
      <c r="E53" s="26" t="s">
        <v>244</v>
      </c>
      <c r="F53" s="75" t="s">
        <v>380</v>
      </c>
      <c r="G53" s="27" t="s">
        <v>76</v>
      </c>
      <c r="H53" s="26" t="s">
        <v>374</v>
      </c>
      <c r="I53" s="40" t="s">
        <v>6</v>
      </c>
      <c r="J53" s="40" t="s">
        <v>6</v>
      </c>
      <c r="K53" s="40" t="s">
        <v>6</v>
      </c>
      <c r="L53" s="40" t="s">
        <v>6</v>
      </c>
      <c r="M53" s="29">
        <v>0.0</v>
      </c>
      <c r="N53" s="40" t="s">
        <v>6</v>
      </c>
      <c r="O53" s="40" t="s">
        <v>6</v>
      </c>
      <c r="P53" s="40" t="s">
        <v>6</v>
      </c>
      <c r="Q53" s="40" t="s">
        <v>6</v>
      </c>
      <c r="R53" s="40" t="s">
        <v>6</v>
      </c>
      <c r="S53" s="40" t="s">
        <v>6</v>
      </c>
      <c r="T53" s="40" t="s">
        <v>6</v>
      </c>
      <c r="U53" s="29">
        <v>0.0</v>
      </c>
      <c r="V53" s="40" t="s">
        <v>6</v>
      </c>
      <c r="W53" s="40" t="s">
        <v>6</v>
      </c>
      <c r="X53" s="40" t="s">
        <v>6</v>
      </c>
      <c r="Y53" s="40" t="s">
        <v>6</v>
      </c>
      <c r="Z53" s="40" t="s">
        <v>6</v>
      </c>
      <c r="AA53" s="8"/>
      <c r="AB53" s="37">
        <f t="shared" si="4"/>
        <v>4</v>
      </c>
      <c r="AC53" s="37">
        <f t="shared" si="5"/>
        <v>2</v>
      </c>
      <c r="AD53" s="37">
        <f t="shared" ref="AD53:AH53" si="54">COUNTIF($F53:$L53,AD$1)</f>
        <v>4</v>
      </c>
      <c r="AE53" s="37">
        <f t="shared" si="54"/>
        <v>0</v>
      </c>
      <c r="AF53" s="37">
        <f t="shared" si="54"/>
        <v>0</v>
      </c>
      <c r="AG53" s="37">
        <f t="shared" si="54"/>
        <v>0</v>
      </c>
      <c r="AH53" s="37">
        <f t="shared" si="54"/>
        <v>0</v>
      </c>
    </row>
    <row r="54">
      <c r="A54" s="27">
        <v>50.0</v>
      </c>
      <c r="B54" s="25" t="s">
        <v>514</v>
      </c>
      <c r="C54" s="25" t="s">
        <v>241</v>
      </c>
      <c r="D54" s="26" t="s">
        <v>122</v>
      </c>
      <c r="E54" s="26" t="s">
        <v>245</v>
      </c>
      <c r="F54" s="75" t="s">
        <v>381</v>
      </c>
      <c r="G54" s="27" t="s">
        <v>76</v>
      </c>
      <c r="H54" s="26" t="s">
        <v>374</v>
      </c>
      <c r="I54" s="40" t="s">
        <v>6</v>
      </c>
      <c r="J54" s="40" t="s">
        <v>6</v>
      </c>
      <c r="K54" s="40" t="s">
        <v>6</v>
      </c>
      <c r="L54" s="40" t="s">
        <v>6</v>
      </c>
      <c r="M54" s="29">
        <v>0.0</v>
      </c>
      <c r="N54" s="40" t="s">
        <v>6</v>
      </c>
      <c r="O54" s="40" t="s">
        <v>6</v>
      </c>
      <c r="P54" s="40" t="s">
        <v>6</v>
      </c>
      <c r="Q54" s="40" t="s">
        <v>6</v>
      </c>
      <c r="R54" s="40" t="s">
        <v>6</v>
      </c>
      <c r="S54" s="40" t="s">
        <v>6</v>
      </c>
      <c r="T54" s="40" t="s">
        <v>6</v>
      </c>
      <c r="U54" s="29">
        <v>0.0</v>
      </c>
      <c r="V54" s="40" t="s">
        <v>6</v>
      </c>
      <c r="W54" s="40" t="s">
        <v>6</v>
      </c>
      <c r="X54" s="40" t="s">
        <v>6</v>
      </c>
      <c r="Y54" s="40" t="s">
        <v>6</v>
      </c>
      <c r="Z54" s="40" t="s">
        <v>6</v>
      </c>
      <c r="AA54" s="8"/>
      <c r="AB54" s="37">
        <f t="shared" si="4"/>
        <v>4</v>
      </c>
      <c r="AC54" s="37">
        <f t="shared" si="5"/>
        <v>2</v>
      </c>
      <c r="AD54" s="37">
        <f t="shared" ref="AD54:AH54" si="55">COUNTIF($F54:$L54,AD$1)</f>
        <v>4</v>
      </c>
      <c r="AE54" s="37">
        <f t="shared" si="55"/>
        <v>0</v>
      </c>
      <c r="AF54" s="37">
        <f t="shared" si="55"/>
        <v>0</v>
      </c>
      <c r="AG54" s="37">
        <f t="shared" si="55"/>
        <v>0</v>
      </c>
      <c r="AH54" s="37">
        <f t="shared" si="55"/>
        <v>0</v>
      </c>
    </row>
    <row r="55">
      <c r="A55" s="27">
        <v>51.0</v>
      </c>
      <c r="B55" s="25" t="s">
        <v>515</v>
      </c>
      <c r="C55" s="25" t="s">
        <v>241</v>
      </c>
      <c r="D55" s="26" t="s">
        <v>110</v>
      </c>
      <c r="E55" s="26" t="s">
        <v>246</v>
      </c>
      <c r="F55" s="75" t="s">
        <v>382</v>
      </c>
      <c r="G55" s="27" t="s">
        <v>76</v>
      </c>
      <c r="H55" s="26" t="s">
        <v>374</v>
      </c>
      <c r="I55" s="40" t="s">
        <v>6</v>
      </c>
      <c r="J55" s="40" t="s">
        <v>6</v>
      </c>
      <c r="K55" s="40" t="s">
        <v>6</v>
      </c>
      <c r="L55" s="40" t="s">
        <v>6</v>
      </c>
      <c r="M55" s="29">
        <v>0.0</v>
      </c>
      <c r="N55" s="40" t="s">
        <v>6</v>
      </c>
      <c r="O55" s="40" t="s">
        <v>6</v>
      </c>
      <c r="P55" s="40" t="s">
        <v>6</v>
      </c>
      <c r="Q55" s="40" t="s">
        <v>6</v>
      </c>
      <c r="R55" s="40" t="s">
        <v>6</v>
      </c>
      <c r="S55" s="40" t="s">
        <v>6</v>
      </c>
      <c r="T55" s="40" t="s">
        <v>6</v>
      </c>
      <c r="U55" s="29">
        <v>0.0</v>
      </c>
      <c r="V55" s="40" t="s">
        <v>6</v>
      </c>
      <c r="W55" s="40" t="s">
        <v>6</v>
      </c>
      <c r="X55" s="40" t="s">
        <v>6</v>
      </c>
      <c r="Y55" s="40" t="s">
        <v>6</v>
      </c>
      <c r="Z55" s="40" t="s">
        <v>6</v>
      </c>
      <c r="AA55" s="8"/>
      <c r="AB55" s="37">
        <f t="shared" si="4"/>
        <v>4</v>
      </c>
      <c r="AC55" s="37">
        <f t="shared" si="5"/>
        <v>2</v>
      </c>
      <c r="AD55" s="37">
        <f t="shared" ref="AD55:AH55" si="56">COUNTIF($F55:$L55,AD$1)</f>
        <v>4</v>
      </c>
      <c r="AE55" s="37">
        <f t="shared" si="56"/>
        <v>0</v>
      </c>
      <c r="AF55" s="37">
        <f t="shared" si="56"/>
        <v>0</v>
      </c>
      <c r="AG55" s="37">
        <f t="shared" si="56"/>
        <v>0</v>
      </c>
      <c r="AH55" s="37">
        <f t="shared" si="56"/>
        <v>0</v>
      </c>
    </row>
    <row r="56">
      <c r="A56" s="27">
        <v>52.0</v>
      </c>
      <c r="B56" s="25" t="s">
        <v>516</v>
      </c>
      <c r="C56" s="25" t="s">
        <v>241</v>
      </c>
      <c r="D56" s="26" t="s">
        <v>126</v>
      </c>
      <c r="E56" s="26" t="s">
        <v>254</v>
      </c>
      <c r="F56" s="75" t="s">
        <v>383</v>
      </c>
      <c r="G56" s="27" t="s">
        <v>76</v>
      </c>
      <c r="H56" s="26" t="s">
        <v>374</v>
      </c>
      <c r="I56" s="40" t="s">
        <v>6</v>
      </c>
      <c r="J56" s="40" t="s">
        <v>6</v>
      </c>
      <c r="K56" s="40" t="s">
        <v>6</v>
      </c>
      <c r="L56" s="40" t="s">
        <v>6</v>
      </c>
      <c r="M56" s="29">
        <v>0.0</v>
      </c>
      <c r="N56" s="40" t="s">
        <v>6</v>
      </c>
      <c r="O56" s="40" t="s">
        <v>6</v>
      </c>
      <c r="P56" s="40" t="s">
        <v>6</v>
      </c>
      <c r="Q56" s="40" t="s">
        <v>6</v>
      </c>
      <c r="R56" s="40" t="s">
        <v>6</v>
      </c>
      <c r="S56" s="40" t="s">
        <v>6</v>
      </c>
      <c r="T56" s="40" t="s">
        <v>6</v>
      </c>
      <c r="U56" s="29">
        <v>0.0</v>
      </c>
      <c r="V56" s="40" t="s">
        <v>6</v>
      </c>
      <c r="W56" s="40" t="s">
        <v>6</v>
      </c>
      <c r="X56" s="40" t="s">
        <v>6</v>
      </c>
      <c r="Y56" s="40" t="s">
        <v>6</v>
      </c>
      <c r="Z56" s="40" t="s">
        <v>6</v>
      </c>
      <c r="AA56" s="8"/>
      <c r="AB56" s="37">
        <f t="shared" si="4"/>
        <v>4</v>
      </c>
      <c r="AC56" s="37">
        <f t="shared" si="5"/>
        <v>2</v>
      </c>
      <c r="AD56" s="37">
        <f t="shared" ref="AD56:AH56" si="57">COUNTIF($F56:$L56,AD$1)</f>
        <v>4</v>
      </c>
      <c r="AE56" s="37">
        <f t="shared" si="57"/>
        <v>0</v>
      </c>
      <c r="AF56" s="37">
        <f t="shared" si="57"/>
        <v>0</v>
      </c>
      <c r="AG56" s="37">
        <f t="shared" si="57"/>
        <v>0</v>
      </c>
      <c r="AH56" s="37">
        <f t="shared" si="57"/>
        <v>0</v>
      </c>
    </row>
    <row r="57">
      <c r="A57" s="27">
        <v>53.0</v>
      </c>
      <c r="B57" s="25" t="s">
        <v>517</v>
      </c>
      <c r="C57" s="25" t="s">
        <v>241</v>
      </c>
      <c r="D57" s="26" t="s">
        <v>97</v>
      </c>
      <c r="E57" s="26" t="s">
        <v>263</v>
      </c>
      <c r="F57" s="75" t="s">
        <v>384</v>
      </c>
      <c r="G57" s="27" t="s">
        <v>76</v>
      </c>
      <c r="H57" s="26" t="s">
        <v>374</v>
      </c>
      <c r="I57" s="40" t="s">
        <v>6</v>
      </c>
      <c r="J57" s="40" t="s">
        <v>6</v>
      </c>
      <c r="K57" s="40" t="s">
        <v>6</v>
      </c>
      <c r="L57" s="40" t="s">
        <v>6</v>
      </c>
      <c r="M57" s="29">
        <v>0.0</v>
      </c>
      <c r="N57" s="40" t="s">
        <v>6</v>
      </c>
      <c r="O57" s="40" t="s">
        <v>6</v>
      </c>
      <c r="P57" s="40" t="s">
        <v>6</v>
      </c>
      <c r="Q57" s="40" t="s">
        <v>6</v>
      </c>
      <c r="R57" s="40" t="s">
        <v>6</v>
      </c>
      <c r="S57" s="40" t="s">
        <v>6</v>
      </c>
      <c r="T57" s="40" t="s">
        <v>6</v>
      </c>
      <c r="U57" s="29">
        <v>0.0</v>
      </c>
      <c r="V57" s="40" t="s">
        <v>6</v>
      </c>
      <c r="W57" s="40" t="s">
        <v>6</v>
      </c>
      <c r="X57" s="40" t="s">
        <v>6</v>
      </c>
      <c r="Y57" s="40" t="s">
        <v>6</v>
      </c>
      <c r="Z57" s="40" t="s">
        <v>6</v>
      </c>
      <c r="AA57" s="8"/>
      <c r="AB57" s="37">
        <f t="shared" si="4"/>
        <v>4</v>
      </c>
      <c r="AC57" s="37">
        <f t="shared" si="5"/>
        <v>2</v>
      </c>
      <c r="AD57" s="37">
        <f t="shared" ref="AD57:AH57" si="58">COUNTIF($F57:$L57,AD$1)</f>
        <v>4</v>
      </c>
      <c r="AE57" s="37">
        <f t="shared" si="58"/>
        <v>0</v>
      </c>
      <c r="AF57" s="37">
        <f t="shared" si="58"/>
        <v>0</v>
      </c>
      <c r="AG57" s="37">
        <f t="shared" si="58"/>
        <v>0</v>
      </c>
      <c r="AH57" s="37">
        <f t="shared" si="58"/>
        <v>0</v>
      </c>
    </row>
    <row r="58">
      <c r="A58" s="27">
        <v>54.0</v>
      </c>
      <c r="B58" s="25" t="s">
        <v>518</v>
      </c>
      <c r="C58" s="25" t="s">
        <v>241</v>
      </c>
      <c r="D58" s="26" t="s">
        <v>104</v>
      </c>
      <c r="E58" s="26" t="s">
        <v>264</v>
      </c>
      <c r="F58" s="75" t="s">
        <v>385</v>
      </c>
      <c r="G58" s="27" t="s">
        <v>76</v>
      </c>
      <c r="H58" s="26" t="s">
        <v>374</v>
      </c>
      <c r="I58" s="40" t="s">
        <v>6</v>
      </c>
      <c r="J58" s="40" t="s">
        <v>6</v>
      </c>
      <c r="K58" s="40" t="s">
        <v>6</v>
      </c>
      <c r="L58" s="40" t="s">
        <v>6</v>
      </c>
      <c r="M58" s="29">
        <v>0.0</v>
      </c>
      <c r="N58" s="40" t="s">
        <v>6</v>
      </c>
      <c r="O58" s="40" t="s">
        <v>6</v>
      </c>
      <c r="P58" s="40" t="s">
        <v>6</v>
      </c>
      <c r="Q58" s="40" t="s">
        <v>6</v>
      </c>
      <c r="R58" s="40" t="s">
        <v>6</v>
      </c>
      <c r="S58" s="40" t="s">
        <v>6</v>
      </c>
      <c r="T58" s="40" t="s">
        <v>6</v>
      </c>
      <c r="U58" s="29">
        <v>0.0</v>
      </c>
      <c r="V58" s="40" t="s">
        <v>6</v>
      </c>
      <c r="W58" s="40" t="s">
        <v>6</v>
      </c>
      <c r="X58" s="40" t="s">
        <v>6</v>
      </c>
      <c r="Y58" s="40" t="s">
        <v>6</v>
      </c>
      <c r="Z58" s="40" t="s">
        <v>6</v>
      </c>
      <c r="AA58" s="8"/>
      <c r="AB58" s="37">
        <f t="shared" si="4"/>
        <v>4</v>
      </c>
      <c r="AC58" s="37">
        <f t="shared" si="5"/>
        <v>2</v>
      </c>
      <c r="AD58" s="37">
        <f t="shared" ref="AD58:AH58" si="59">COUNTIF($F58:$L58,AD$1)</f>
        <v>4</v>
      </c>
      <c r="AE58" s="37">
        <f t="shared" si="59"/>
        <v>0</v>
      </c>
      <c r="AF58" s="37">
        <f t="shared" si="59"/>
        <v>0</v>
      </c>
      <c r="AG58" s="37">
        <f t="shared" si="59"/>
        <v>0</v>
      </c>
      <c r="AH58" s="37">
        <f t="shared" si="59"/>
        <v>0</v>
      </c>
    </row>
    <row r="59">
      <c r="A59" s="27">
        <v>55.0</v>
      </c>
      <c r="B59" s="25" t="s">
        <v>519</v>
      </c>
      <c r="C59" s="25" t="s">
        <v>247</v>
      </c>
      <c r="D59" s="26" t="s">
        <v>120</v>
      </c>
      <c r="E59" s="26" t="s">
        <v>243</v>
      </c>
      <c r="F59" s="75" t="s">
        <v>386</v>
      </c>
      <c r="G59" s="27" t="s">
        <v>76</v>
      </c>
      <c r="H59" s="26" t="s">
        <v>374</v>
      </c>
      <c r="I59" s="40" t="s">
        <v>6</v>
      </c>
      <c r="J59" s="40" t="s">
        <v>6</v>
      </c>
      <c r="K59" s="40" t="s">
        <v>6</v>
      </c>
      <c r="L59" s="40" t="s">
        <v>6</v>
      </c>
      <c r="M59" s="40" t="s">
        <v>6</v>
      </c>
      <c r="N59" s="29">
        <v>0.0</v>
      </c>
      <c r="O59" s="40" t="s">
        <v>6</v>
      </c>
      <c r="P59" s="40" t="s">
        <v>6</v>
      </c>
      <c r="Q59" s="40" t="s">
        <v>6</v>
      </c>
      <c r="R59" s="40" t="s">
        <v>6</v>
      </c>
      <c r="S59" s="40" t="s">
        <v>6</v>
      </c>
      <c r="T59" s="40" t="s">
        <v>6</v>
      </c>
      <c r="U59" s="29">
        <v>0.0</v>
      </c>
      <c r="V59" s="40" t="s">
        <v>6</v>
      </c>
      <c r="W59" s="40" t="s">
        <v>6</v>
      </c>
      <c r="X59" s="40" t="s">
        <v>6</v>
      </c>
      <c r="Y59" s="40" t="s">
        <v>6</v>
      </c>
      <c r="Z59" s="40" t="s">
        <v>6</v>
      </c>
      <c r="AA59" s="8"/>
      <c r="AB59" s="37">
        <f t="shared" si="4"/>
        <v>4</v>
      </c>
      <c r="AC59" s="37">
        <f t="shared" si="5"/>
        <v>2</v>
      </c>
      <c r="AD59" s="37">
        <f t="shared" ref="AD59:AH59" si="60">COUNTIF($F59:$L59,AD$1)</f>
        <v>4</v>
      </c>
      <c r="AE59" s="37">
        <f t="shared" si="60"/>
        <v>0</v>
      </c>
      <c r="AF59" s="37">
        <f t="shared" si="60"/>
        <v>0</v>
      </c>
      <c r="AG59" s="37">
        <f t="shared" si="60"/>
        <v>0</v>
      </c>
      <c r="AH59" s="37">
        <f t="shared" si="60"/>
        <v>0</v>
      </c>
    </row>
    <row r="60">
      <c r="A60" s="27">
        <v>56.0</v>
      </c>
      <c r="B60" s="25" t="s">
        <v>520</v>
      </c>
      <c r="C60" s="25" t="s">
        <v>247</v>
      </c>
      <c r="D60" s="26" t="s">
        <v>107</v>
      </c>
      <c r="E60" s="26" t="s">
        <v>267</v>
      </c>
      <c r="F60" s="75" t="s">
        <v>387</v>
      </c>
      <c r="G60" s="27" t="s">
        <v>76</v>
      </c>
      <c r="H60" s="26" t="s">
        <v>374</v>
      </c>
      <c r="I60" s="40" t="s">
        <v>6</v>
      </c>
      <c r="J60" s="40" t="s">
        <v>6</v>
      </c>
      <c r="K60" s="40" t="s">
        <v>6</v>
      </c>
      <c r="L60" s="40" t="s">
        <v>6</v>
      </c>
      <c r="M60" s="40" t="s">
        <v>6</v>
      </c>
      <c r="N60" s="29">
        <v>0.0</v>
      </c>
      <c r="O60" s="40" t="s">
        <v>6</v>
      </c>
      <c r="P60" s="40" t="s">
        <v>6</v>
      </c>
      <c r="Q60" s="40" t="s">
        <v>6</v>
      </c>
      <c r="R60" s="40" t="s">
        <v>6</v>
      </c>
      <c r="S60" s="40" t="s">
        <v>6</v>
      </c>
      <c r="T60" s="40" t="s">
        <v>6</v>
      </c>
      <c r="U60" s="29">
        <v>0.0</v>
      </c>
      <c r="V60" s="40" t="s">
        <v>6</v>
      </c>
      <c r="W60" s="40" t="s">
        <v>6</v>
      </c>
      <c r="X60" s="40" t="s">
        <v>6</v>
      </c>
      <c r="Y60" s="40" t="s">
        <v>6</v>
      </c>
      <c r="Z60" s="40" t="s">
        <v>6</v>
      </c>
      <c r="AA60" s="8"/>
      <c r="AB60" s="37">
        <f t="shared" si="4"/>
        <v>4</v>
      </c>
      <c r="AC60" s="37">
        <f t="shared" si="5"/>
        <v>2</v>
      </c>
      <c r="AD60" s="37">
        <f t="shared" ref="AD60:AH60" si="61">COUNTIF($F60:$L60,AD$1)</f>
        <v>4</v>
      </c>
      <c r="AE60" s="37">
        <f t="shared" si="61"/>
        <v>0</v>
      </c>
      <c r="AF60" s="37">
        <f t="shared" si="61"/>
        <v>0</v>
      </c>
      <c r="AG60" s="37">
        <f t="shared" si="61"/>
        <v>0</v>
      </c>
      <c r="AH60" s="37">
        <f t="shared" si="61"/>
        <v>0</v>
      </c>
    </row>
    <row r="61">
      <c r="A61" s="27">
        <v>57.0</v>
      </c>
      <c r="B61" s="25" t="s">
        <v>521</v>
      </c>
      <c r="C61" s="25" t="s">
        <v>247</v>
      </c>
      <c r="D61" s="26" t="s">
        <v>102</v>
      </c>
      <c r="E61" s="26" t="s">
        <v>272</v>
      </c>
      <c r="F61" s="75" t="s">
        <v>388</v>
      </c>
      <c r="G61" s="27" t="s">
        <v>76</v>
      </c>
      <c r="H61" s="26" t="s">
        <v>374</v>
      </c>
      <c r="I61" s="40" t="s">
        <v>6</v>
      </c>
      <c r="J61" s="40" t="s">
        <v>6</v>
      </c>
      <c r="K61" s="40" t="s">
        <v>6</v>
      </c>
      <c r="L61" s="40" t="s">
        <v>6</v>
      </c>
      <c r="M61" s="40" t="s">
        <v>6</v>
      </c>
      <c r="N61" s="29">
        <v>0.0</v>
      </c>
      <c r="O61" s="40" t="s">
        <v>6</v>
      </c>
      <c r="P61" s="40" t="s">
        <v>6</v>
      </c>
      <c r="Q61" s="40" t="s">
        <v>6</v>
      </c>
      <c r="R61" s="40" t="s">
        <v>6</v>
      </c>
      <c r="S61" s="40" t="s">
        <v>6</v>
      </c>
      <c r="T61" s="40" t="s">
        <v>6</v>
      </c>
      <c r="U61" s="29">
        <v>0.0</v>
      </c>
      <c r="V61" s="40" t="s">
        <v>6</v>
      </c>
      <c r="W61" s="40" t="s">
        <v>6</v>
      </c>
      <c r="X61" s="40" t="s">
        <v>6</v>
      </c>
      <c r="Y61" s="40" t="s">
        <v>6</v>
      </c>
      <c r="Z61" s="40" t="s">
        <v>6</v>
      </c>
      <c r="AA61" s="8"/>
      <c r="AB61" s="37">
        <f t="shared" si="4"/>
        <v>4</v>
      </c>
      <c r="AC61" s="37">
        <f t="shared" si="5"/>
        <v>2</v>
      </c>
      <c r="AD61" s="37">
        <f t="shared" ref="AD61:AH61" si="62">COUNTIF($F61:$L61,AD$1)</f>
        <v>4</v>
      </c>
      <c r="AE61" s="37">
        <f t="shared" si="62"/>
        <v>0</v>
      </c>
      <c r="AF61" s="37">
        <f t="shared" si="62"/>
        <v>0</v>
      </c>
      <c r="AG61" s="37">
        <f t="shared" si="62"/>
        <v>0</v>
      </c>
      <c r="AH61" s="37">
        <f t="shared" si="62"/>
        <v>0</v>
      </c>
    </row>
    <row r="62">
      <c r="A62" s="27">
        <v>58.0</v>
      </c>
      <c r="B62" s="25" t="s">
        <v>522</v>
      </c>
      <c r="C62" s="25" t="s">
        <v>247</v>
      </c>
      <c r="D62" s="26" t="s">
        <v>83</v>
      </c>
      <c r="E62" s="26" t="s">
        <v>275</v>
      </c>
      <c r="F62" s="75" t="s">
        <v>389</v>
      </c>
      <c r="G62" s="27" t="s">
        <v>76</v>
      </c>
      <c r="H62" s="26" t="s">
        <v>374</v>
      </c>
      <c r="I62" s="40" t="s">
        <v>6</v>
      </c>
      <c r="J62" s="40" t="s">
        <v>6</v>
      </c>
      <c r="K62" s="40" t="s">
        <v>6</v>
      </c>
      <c r="L62" s="40" t="s">
        <v>6</v>
      </c>
      <c r="M62" s="40" t="s">
        <v>6</v>
      </c>
      <c r="N62" s="29">
        <v>0.0</v>
      </c>
      <c r="O62" s="40" t="s">
        <v>6</v>
      </c>
      <c r="P62" s="40" t="s">
        <v>6</v>
      </c>
      <c r="Q62" s="40" t="s">
        <v>6</v>
      </c>
      <c r="R62" s="40" t="s">
        <v>6</v>
      </c>
      <c r="S62" s="40" t="s">
        <v>6</v>
      </c>
      <c r="T62" s="40" t="s">
        <v>6</v>
      </c>
      <c r="U62" s="29">
        <v>0.0</v>
      </c>
      <c r="V62" s="40" t="s">
        <v>6</v>
      </c>
      <c r="W62" s="40" t="s">
        <v>6</v>
      </c>
      <c r="X62" s="40" t="s">
        <v>6</v>
      </c>
      <c r="Y62" s="40" t="s">
        <v>6</v>
      </c>
      <c r="Z62" s="40" t="s">
        <v>6</v>
      </c>
      <c r="AA62" s="8"/>
      <c r="AB62" s="37">
        <f t="shared" si="4"/>
        <v>4</v>
      </c>
      <c r="AC62" s="37">
        <f t="shared" si="5"/>
        <v>2</v>
      </c>
      <c r="AD62" s="37">
        <f t="shared" ref="AD62:AH62" si="63">COUNTIF($F62:$L62,AD$1)</f>
        <v>4</v>
      </c>
      <c r="AE62" s="37">
        <f t="shared" si="63"/>
        <v>0</v>
      </c>
      <c r="AF62" s="37">
        <f t="shared" si="63"/>
        <v>0</v>
      </c>
      <c r="AG62" s="37">
        <f t="shared" si="63"/>
        <v>0</v>
      </c>
      <c r="AH62" s="37">
        <f t="shared" si="63"/>
        <v>0</v>
      </c>
    </row>
    <row r="63">
      <c r="A63" s="27">
        <v>59.0</v>
      </c>
      <c r="B63" s="25" t="s">
        <v>523</v>
      </c>
      <c r="C63" s="25" t="s">
        <v>247</v>
      </c>
      <c r="D63" s="26" t="s">
        <v>112</v>
      </c>
      <c r="E63" s="26" t="s">
        <v>286</v>
      </c>
      <c r="F63" s="75" t="s">
        <v>390</v>
      </c>
      <c r="G63" s="27" t="s">
        <v>76</v>
      </c>
      <c r="H63" s="26" t="s">
        <v>374</v>
      </c>
      <c r="I63" s="40" t="s">
        <v>6</v>
      </c>
      <c r="J63" s="40" t="s">
        <v>6</v>
      </c>
      <c r="K63" s="40" t="s">
        <v>6</v>
      </c>
      <c r="L63" s="40" t="s">
        <v>6</v>
      </c>
      <c r="M63" s="40" t="s">
        <v>6</v>
      </c>
      <c r="N63" s="29">
        <v>0.0</v>
      </c>
      <c r="O63" s="40" t="s">
        <v>6</v>
      </c>
      <c r="P63" s="40" t="s">
        <v>6</v>
      </c>
      <c r="Q63" s="40" t="s">
        <v>6</v>
      </c>
      <c r="R63" s="40" t="s">
        <v>6</v>
      </c>
      <c r="S63" s="40" t="s">
        <v>6</v>
      </c>
      <c r="T63" s="29">
        <v>0.0</v>
      </c>
      <c r="U63" s="40" t="s">
        <v>6</v>
      </c>
      <c r="V63" s="40" t="s">
        <v>6</v>
      </c>
      <c r="W63" s="40" t="s">
        <v>6</v>
      </c>
      <c r="X63" s="40" t="s">
        <v>6</v>
      </c>
      <c r="Y63" s="40" t="s">
        <v>6</v>
      </c>
      <c r="Z63" s="40" t="s">
        <v>6</v>
      </c>
      <c r="AA63" s="8"/>
      <c r="AB63" s="37">
        <f t="shared" si="4"/>
        <v>4</v>
      </c>
      <c r="AC63" s="37">
        <f t="shared" si="5"/>
        <v>2</v>
      </c>
      <c r="AD63" s="37">
        <f t="shared" ref="AD63:AH63" si="64">COUNTIF($F63:$L63,AD$1)</f>
        <v>4</v>
      </c>
      <c r="AE63" s="37">
        <f t="shared" si="64"/>
        <v>0</v>
      </c>
      <c r="AF63" s="37">
        <f t="shared" si="64"/>
        <v>0</v>
      </c>
      <c r="AG63" s="37">
        <f t="shared" si="64"/>
        <v>0</v>
      </c>
      <c r="AH63" s="37">
        <f t="shared" si="64"/>
        <v>0</v>
      </c>
    </row>
    <row r="64">
      <c r="A64" s="27">
        <v>60.0</v>
      </c>
      <c r="B64" s="25" t="s">
        <v>524</v>
      </c>
      <c r="C64" s="25" t="s">
        <v>253</v>
      </c>
      <c r="D64" s="26" t="s">
        <v>129</v>
      </c>
      <c r="E64" s="26" t="s">
        <v>248</v>
      </c>
      <c r="F64" s="75" t="s">
        <v>391</v>
      </c>
      <c r="G64" s="27" t="s">
        <v>76</v>
      </c>
      <c r="H64" s="26" t="s">
        <v>374</v>
      </c>
      <c r="I64" s="34" t="s">
        <v>9</v>
      </c>
      <c r="J64" s="34" t="s">
        <v>9</v>
      </c>
      <c r="K64" s="34" t="s">
        <v>9</v>
      </c>
      <c r="L64" s="34" t="s">
        <v>9</v>
      </c>
      <c r="M64" s="34" t="s">
        <v>9</v>
      </c>
      <c r="N64" s="34" t="s">
        <v>9</v>
      </c>
      <c r="O64" s="29">
        <v>0.0</v>
      </c>
      <c r="P64" s="34" t="s">
        <v>9</v>
      </c>
      <c r="Q64" s="34" t="s">
        <v>9</v>
      </c>
      <c r="R64" s="34" t="s">
        <v>9</v>
      </c>
      <c r="S64" s="34" t="s">
        <v>9</v>
      </c>
      <c r="T64" s="34" t="s">
        <v>9</v>
      </c>
      <c r="U64" s="29">
        <v>0.0</v>
      </c>
      <c r="V64" s="34" t="s">
        <v>9</v>
      </c>
      <c r="W64" s="34" t="s">
        <v>9</v>
      </c>
      <c r="X64" s="34" t="s">
        <v>9</v>
      </c>
      <c r="Y64" s="34" t="s">
        <v>9</v>
      </c>
      <c r="Z64" s="34" t="s">
        <v>9</v>
      </c>
      <c r="AA64" s="8"/>
      <c r="AB64" s="37">
        <f t="shared" si="4"/>
        <v>4</v>
      </c>
      <c r="AC64" s="37">
        <f t="shared" si="5"/>
        <v>2</v>
      </c>
      <c r="AD64" s="37">
        <f t="shared" ref="AD64:AH64" si="65">COUNTIF($F64:$L64,AD$1)</f>
        <v>0</v>
      </c>
      <c r="AE64" s="37">
        <f t="shared" si="65"/>
        <v>0</v>
      </c>
      <c r="AF64" s="37">
        <f t="shared" si="65"/>
        <v>0</v>
      </c>
      <c r="AG64" s="37">
        <f t="shared" si="65"/>
        <v>4</v>
      </c>
      <c r="AH64" s="37">
        <f t="shared" si="65"/>
        <v>0</v>
      </c>
    </row>
    <row r="65">
      <c r="A65" s="27">
        <v>61.0</v>
      </c>
      <c r="B65" s="25" t="s">
        <v>525</v>
      </c>
      <c r="C65" s="25" t="s">
        <v>253</v>
      </c>
      <c r="D65" s="26" t="s">
        <v>115</v>
      </c>
      <c r="E65" s="26" t="s">
        <v>237</v>
      </c>
      <c r="F65" s="75" t="s">
        <v>392</v>
      </c>
      <c r="G65" s="27" t="s">
        <v>76</v>
      </c>
      <c r="H65" s="26" t="s">
        <v>374</v>
      </c>
      <c r="I65" s="34" t="s">
        <v>9</v>
      </c>
      <c r="J65" s="34" t="s">
        <v>9</v>
      </c>
      <c r="K65" s="34" t="s">
        <v>9</v>
      </c>
      <c r="L65" s="34" t="s">
        <v>9</v>
      </c>
      <c r="M65" s="34" t="s">
        <v>9</v>
      </c>
      <c r="N65" s="34" t="s">
        <v>9</v>
      </c>
      <c r="O65" s="29">
        <v>0.0</v>
      </c>
      <c r="P65" s="34" t="s">
        <v>9</v>
      </c>
      <c r="Q65" s="34" t="s">
        <v>9</v>
      </c>
      <c r="R65" s="34" t="s">
        <v>9</v>
      </c>
      <c r="S65" s="34" t="s">
        <v>9</v>
      </c>
      <c r="T65" s="34" t="s">
        <v>9</v>
      </c>
      <c r="U65" s="29">
        <v>0.0</v>
      </c>
      <c r="V65" s="34" t="s">
        <v>9</v>
      </c>
      <c r="W65" s="34" t="s">
        <v>9</v>
      </c>
      <c r="X65" s="34" t="s">
        <v>9</v>
      </c>
      <c r="Y65" s="34" t="s">
        <v>9</v>
      </c>
      <c r="Z65" s="34" t="s">
        <v>9</v>
      </c>
      <c r="AA65" s="8"/>
      <c r="AB65" s="37">
        <f t="shared" si="4"/>
        <v>4</v>
      </c>
      <c r="AC65" s="37">
        <f t="shared" si="5"/>
        <v>2</v>
      </c>
      <c r="AD65" s="37">
        <f t="shared" ref="AD65:AH65" si="66">COUNTIF($F65:$L65,AD$1)</f>
        <v>0</v>
      </c>
      <c r="AE65" s="37">
        <f t="shared" si="66"/>
        <v>0</v>
      </c>
      <c r="AF65" s="37">
        <f t="shared" si="66"/>
        <v>0</v>
      </c>
      <c r="AG65" s="37">
        <f t="shared" si="66"/>
        <v>4</v>
      </c>
      <c r="AH65" s="37">
        <f t="shared" si="66"/>
        <v>0</v>
      </c>
    </row>
    <row r="66">
      <c r="A66" s="27">
        <v>62.0</v>
      </c>
      <c r="B66" s="25" t="s">
        <v>526</v>
      </c>
      <c r="C66" s="25" t="s">
        <v>253</v>
      </c>
      <c r="D66" s="26" t="s">
        <v>132</v>
      </c>
      <c r="E66" s="26" t="s">
        <v>250</v>
      </c>
      <c r="F66" s="75" t="s">
        <v>394</v>
      </c>
      <c r="G66" s="27" t="s">
        <v>76</v>
      </c>
      <c r="H66" s="26" t="s">
        <v>374</v>
      </c>
      <c r="I66" s="34" t="s">
        <v>9</v>
      </c>
      <c r="J66" s="34" t="s">
        <v>9</v>
      </c>
      <c r="K66" s="34" t="s">
        <v>9</v>
      </c>
      <c r="L66" s="34" t="s">
        <v>9</v>
      </c>
      <c r="M66" s="34" t="s">
        <v>9</v>
      </c>
      <c r="N66" s="34" t="s">
        <v>9</v>
      </c>
      <c r="O66" s="29">
        <v>0.0</v>
      </c>
      <c r="P66" s="34" t="s">
        <v>9</v>
      </c>
      <c r="Q66" s="34" t="s">
        <v>9</v>
      </c>
      <c r="R66" s="34" t="s">
        <v>9</v>
      </c>
      <c r="S66" s="34" t="s">
        <v>9</v>
      </c>
      <c r="T66" s="34" t="s">
        <v>9</v>
      </c>
      <c r="U66" s="29">
        <v>0.0</v>
      </c>
      <c r="V66" s="34" t="s">
        <v>9</v>
      </c>
      <c r="W66" s="34" t="s">
        <v>9</v>
      </c>
      <c r="X66" s="34" t="s">
        <v>9</v>
      </c>
      <c r="Y66" s="34" t="s">
        <v>9</v>
      </c>
      <c r="Z66" s="34" t="s">
        <v>9</v>
      </c>
      <c r="AA66" s="8"/>
      <c r="AB66" s="37">
        <f t="shared" si="4"/>
        <v>4</v>
      </c>
      <c r="AC66" s="37">
        <f t="shared" si="5"/>
        <v>2</v>
      </c>
      <c r="AD66" s="37">
        <f t="shared" ref="AD66:AH66" si="67">COUNTIF($F66:$L66,AD$1)</f>
        <v>0</v>
      </c>
      <c r="AE66" s="37">
        <f t="shared" si="67"/>
        <v>0</v>
      </c>
      <c r="AF66" s="37">
        <f t="shared" si="67"/>
        <v>0</v>
      </c>
      <c r="AG66" s="37">
        <f t="shared" si="67"/>
        <v>4</v>
      </c>
      <c r="AH66" s="37">
        <f t="shared" si="67"/>
        <v>0</v>
      </c>
    </row>
    <row r="67">
      <c r="A67" s="27">
        <v>63.0</v>
      </c>
      <c r="B67" s="25" t="s">
        <v>527</v>
      </c>
      <c r="C67" s="25" t="s">
        <v>253</v>
      </c>
      <c r="D67" s="26" t="s">
        <v>78</v>
      </c>
      <c r="E67" s="26" t="s">
        <v>251</v>
      </c>
      <c r="F67" s="75" t="s">
        <v>395</v>
      </c>
      <c r="G67" s="27" t="s">
        <v>76</v>
      </c>
      <c r="H67" s="26" t="s">
        <v>374</v>
      </c>
      <c r="I67" s="34" t="s">
        <v>9</v>
      </c>
      <c r="J67" s="34" t="s">
        <v>9</v>
      </c>
      <c r="K67" s="34" t="s">
        <v>9</v>
      </c>
      <c r="L67" s="34" t="s">
        <v>9</v>
      </c>
      <c r="M67" s="34" t="s">
        <v>9</v>
      </c>
      <c r="N67" s="34" t="s">
        <v>9</v>
      </c>
      <c r="O67" s="29">
        <v>0.0</v>
      </c>
      <c r="P67" s="34" t="s">
        <v>9</v>
      </c>
      <c r="Q67" s="34" t="s">
        <v>9</v>
      </c>
      <c r="R67" s="34" t="s">
        <v>9</v>
      </c>
      <c r="S67" s="34" t="s">
        <v>9</v>
      </c>
      <c r="T67" s="34" t="s">
        <v>9</v>
      </c>
      <c r="U67" s="29">
        <v>0.0</v>
      </c>
      <c r="V67" s="34" t="s">
        <v>9</v>
      </c>
      <c r="W67" s="34" t="s">
        <v>9</v>
      </c>
      <c r="X67" s="34" t="s">
        <v>9</v>
      </c>
      <c r="Y67" s="34" t="s">
        <v>9</v>
      </c>
      <c r="Z67" s="34" t="s">
        <v>9</v>
      </c>
      <c r="AA67" s="8"/>
      <c r="AB67" s="37">
        <f t="shared" si="4"/>
        <v>4</v>
      </c>
      <c r="AC67" s="37">
        <f t="shared" si="5"/>
        <v>2</v>
      </c>
      <c r="AD67" s="37">
        <f t="shared" ref="AD67:AH67" si="68">COUNTIF($F67:$L67,AD$1)</f>
        <v>0</v>
      </c>
      <c r="AE67" s="37">
        <f t="shared" si="68"/>
        <v>0</v>
      </c>
      <c r="AF67" s="37">
        <f t="shared" si="68"/>
        <v>0</v>
      </c>
      <c r="AG67" s="37">
        <f t="shared" si="68"/>
        <v>4</v>
      </c>
      <c r="AH67" s="37">
        <f t="shared" si="68"/>
        <v>0</v>
      </c>
    </row>
    <row r="68">
      <c r="A68" s="27">
        <v>64.0</v>
      </c>
      <c r="B68" s="25" t="s">
        <v>528</v>
      </c>
      <c r="C68" s="25" t="s">
        <v>259</v>
      </c>
      <c r="D68" s="26" t="s">
        <v>111</v>
      </c>
      <c r="E68" s="26" t="s">
        <v>285</v>
      </c>
      <c r="F68" s="75" t="s">
        <v>397</v>
      </c>
      <c r="G68" s="27" t="s">
        <v>76</v>
      </c>
      <c r="H68" s="26" t="s">
        <v>374</v>
      </c>
      <c r="I68" s="34" t="s">
        <v>9</v>
      </c>
      <c r="J68" s="34" t="s">
        <v>9</v>
      </c>
      <c r="K68" s="34" t="s">
        <v>9</v>
      </c>
      <c r="L68" s="34" t="s">
        <v>9</v>
      </c>
      <c r="M68" s="34" t="s">
        <v>9</v>
      </c>
      <c r="N68" s="29">
        <v>0.0</v>
      </c>
      <c r="O68" s="34" t="s">
        <v>9</v>
      </c>
      <c r="P68" s="34" t="s">
        <v>9</v>
      </c>
      <c r="Q68" s="34" t="s">
        <v>9</v>
      </c>
      <c r="R68" s="34" t="s">
        <v>9</v>
      </c>
      <c r="S68" s="34" t="s">
        <v>9</v>
      </c>
      <c r="T68" s="34" t="s">
        <v>9</v>
      </c>
      <c r="U68" s="29">
        <v>0.0</v>
      </c>
      <c r="V68" s="34" t="s">
        <v>9</v>
      </c>
      <c r="W68" s="34" t="s">
        <v>9</v>
      </c>
      <c r="X68" s="34" t="s">
        <v>9</v>
      </c>
      <c r="Y68" s="34" t="s">
        <v>9</v>
      </c>
      <c r="Z68" s="34" t="s">
        <v>9</v>
      </c>
      <c r="AA68" s="8"/>
      <c r="AB68" s="37">
        <f t="shared" si="4"/>
        <v>4</v>
      </c>
      <c r="AC68" s="37">
        <f t="shared" si="5"/>
        <v>2</v>
      </c>
      <c r="AD68" s="37">
        <f t="shared" ref="AD68:AH68" si="69">COUNTIF($F68:$L68,AD$1)</f>
        <v>0</v>
      </c>
      <c r="AE68" s="37">
        <f t="shared" si="69"/>
        <v>0</v>
      </c>
      <c r="AF68" s="37">
        <f t="shared" si="69"/>
        <v>0</v>
      </c>
      <c r="AG68" s="37">
        <f t="shared" si="69"/>
        <v>4</v>
      </c>
      <c r="AH68" s="37">
        <f t="shared" si="69"/>
        <v>0</v>
      </c>
    </row>
    <row r="69">
      <c r="A69" s="27">
        <v>65.0</v>
      </c>
      <c r="B69" s="25" t="s">
        <v>529</v>
      </c>
      <c r="C69" s="25" t="s">
        <v>259</v>
      </c>
      <c r="D69" s="26" t="s">
        <v>125</v>
      </c>
      <c r="E69" s="26" t="s">
        <v>255</v>
      </c>
      <c r="F69" s="75" t="s">
        <v>398</v>
      </c>
      <c r="G69" s="27" t="s">
        <v>76</v>
      </c>
      <c r="H69" s="26" t="s">
        <v>374</v>
      </c>
      <c r="I69" s="34" t="s">
        <v>9</v>
      </c>
      <c r="J69" s="34" t="s">
        <v>9</v>
      </c>
      <c r="K69" s="34" t="s">
        <v>9</v>
      </c>
      <c r="L69" s="34" t="s">
        <v>9</v>
      </c>
      <c r="M69" s="34" t="s">
        <v>9</v>
      </c>
      <c r="N69" s="29">
        <v>0.0</v>
      </c>
      <c r="O69" s="34" t="s">
        <v>9</v>
      </c>
      <c r="P69" s="34" t="s">
        <v>9</v>
      </c>
      <c r="Q69" s="34" t="s">
        <v>9</v>
      </c>
      <c r="R69" s="34" t="s">
        <v>9</v>
      </c>
      <c r="S69" s="34" t="s">
        <v>9</v>
      </c>
      <c r="T69" s="34" t="s">
        <v>9</v>
      </c>
      <c r="U69" s="34" t="s">
        <v>9</v>
      </c>
      <c r="V69" s="29">
        <v>0.0</v>
      </c>
      <c r="W69" s="34" t="s">
        <v>9</v>
      </c>
      <c r="X69" s="34" t="s">
        <v>9</v>
      </c>
      <c r="Y69" s="34" t="s">
        <v>9</v>
      </c>
      <c r="Z69" s="34" t="s">
        <v>9</v>
      </c>
      <c r="AA69" s="8"/>
      <c r="AB69" s="37">
        <f t="shared" si="4"/>
        <v>4</v>
      </c>
      <c r="AC69" s="37">
        <f t="shared" si="5"/>
        <v>2</v>
      </c>
      <c r="AD69" s="37">
        <f t="shared" ref="AD69:AH69" si="70">COUNTIF($F69:$L69,AD$1)</f>
        <v>0</v>
      </c>
      <c r="AE69" s="37">
        <f t="shared" si="70"/>
        <v>0</v>
      </c>
      <c r="AF69" s="37">
        <f t="shared" si="70"/>
        <v>0</v>
      </c>
      <c r="AG69" s="37">
        <f t="shared" si="70"/>
        <v>4</v>
      </c>
      <c r="AH69" s="37">
        <f t="shared" si="70"/>
        <v>0</v>
      </c>
    </row>
    <row r="70">
      <c r="A70" s="27">
        <v>66.0</v>
      </c>
      <c r="B70" s="25" t="s">
        <v>530</v>
      </c>
      <c r="C70" s="25" t="s">
        <v>259</v>
      </c>
      <c r="D70" s="26" t="s">
        <v>124</v>
      </c>
      <c r="E70" s="26" t="s">
        <v>256</v>
      </c>
      <c r="F70" s="75" t="s">
        <v>399</v>
      </c>
      <c r="G70" s="27" t="s">
        <v>76</v>
      </c>
      <c r="H70" s="26" t="s">
        <v>374</v>
      </c>
      <c r="I70" s="34" t="s">
        <v>9</v>
      </c>
      <c r="J70" s="34" t="s">
        <v>9</v>
      </c>
      <c r="K70" s="34" t="s">
        <v>9</v>
      </c>
      <c r="L70" s="34" t="s">
        <v>9</v>
      </c>
      <c r="M70" s="34" t="s">
        <v>9</v>
      </c>
      <c r="N70" s="29">
        <v>0.0</v>
      </c>
      <c r="O70" s="34" t="s">
        <v>9</v>
      </c>
      <c r="P70" s="34" t="s">
        <v>9</v>
      </c>
      <c r="Q70" s="34" t="s">
        <v>9</v>
      </c>
      <c r="R70" s="34" t="s">
        <v>9</v>
      </c>
      <c r="S70" s="34" t="s">
        <v>9</v>
      </c>
      <c r="T70" s="34" t="s">
        <v>9</v>
      </c>
      <c r="U70" s="34" t="s">
        <v>9</v>
      </c>
      <c r="V70" s="29">
        <v>0.0</v>
      </c>
      <c r="W70" s="34" t="s">
        <v>9</v>
      </c>
      <c r="X70" s="34" t="s">
        <v>9</v>
      </c>
      <c r="Y70" s="34" t="s">
        <v>9</v>
      </c>
      <c r="Z70" s="34" t="s">
        <v>9</v>
      </c>
      <c r="AA70" s="8"/>
      <c r="AB70" s="37">
        <f t="shared" si="4"/>
        <v>4</v>
      </c>
      <c r="AC70" s="37">
        <f t="shared" si="5"/>
        <v>2</v>
      </c>
      <c r="AD70" s="37">
        <f t="shared" ref="AD70:AH70" si="71">COUNTIF($F70:$L70,AD$1)</f>
        <v>0</v>
      </c>
      <c r="AE70" s="37">
        <f t="shared" si="71"/>
        <v>0</v>
      </c>
      <c r="AF70" s="37">
        <f t="shared" si="71"/>
        <v>0</v>
      </c>
      <c r="AG70" s="37">
        <f t="shared" si="71"/>
        <v>4</v>
      </c>
      <c r="AH70" s="37">
        <f t="shared" si="71"/>
        <v>0</v>
      </c>
    </row>
    <row r="71">
      <c r="A71" s="27">
        <v>67.0</v>
      </c>
      <c r="B71" s="25" t="s">
        <v>531</v>
      </c>
      <c r="C71" s="25" t="s">
        <v>259</v>
      </c>
      <c r="D71" s="26" t="s">
        <v>127</v>
      </c>
      <c r="E71" s="26" t="s">
        <v>257</v>
      </c>
      <c r="F71" s="75" t="s">
        <v>400</v>
      </c>
      <c r="G71" s="27" t="s">
        <v>76</v>
      </c>
      <c r="H71" s="26" t="s">
        <v>374</v>
      </c>
      <c r="I71" s="34" t="s">
        <v>9</v>
      </c>
      <c r="J71" s="34" t="s">
        <v>9</v>
      </c>
      <c r="K71" s="34" t="s">
        <v>9</v>
      </c>
      <c r="L71" s="34" t="s">
        <v>9</v>
      </c>
      <c r="M71" s="34" t="s">
        <v>9</v>
      </c>
      <c r="N71" s="29">
        <v>0.0</v>
      </c>
      <c r="O71" s="34" t="s">
        <v>9</v>
      </c>
      <c r="P71" s="34" t="s">
        <v>9</v>
      </c>
      <c r="Q71" s="34" t="s">
        <v>9</v>
      </c>
      <c r="R71" s="34" t="s">
        <v>9</v>
      </c>
      <c r="S71" s="34" t="s">
        <v>9</v>
      </c>
      <c r="T71" s="34" t="s">
        <v>9</v>
      </c>
      <c r="U71" s="34" t="s">
        <v>9</v>
      </c>
      <c r="V71" s="29">
        <v>0.0</v>
      </c>
      <c r="W71" s="34" t="s">
        <v>9</v>
      </c>
      <c r="X71" s="34" t="s">
        <v>9</v>
      </c>
      <c r="Y71" s="34" t="s">
        <v>9</v>
      </c>
      <c r="Z71" s="34" t="s">
        <v>9</v>
      </c>
      <c r="AA71" s="8"/>
      <c r="AB71" s="37">
        <f t="shared" si="4"/>
        <v>4</v>
      </c>
      <c r="AC71" s="37">
        <f t="shared" si="5"/>
        <v>2</v>
      </c>
      <c r="AD71" s="37">
        <f t="shared" ref="AD71:AH71" si="72">COUNTIF($F71:$L71,AD$1)</f>
        <v>0</v>
      </c>
      <c r="AE71" s="37">
        <f t="shared" si="72"/>
        <v>0</v>
      </c>
      <c r="AF71" s="37">
        <f t="shared" si="72"/>
        <v>0</v>
      </c>
      <c r="AG71" s="37">
        <f t="shared" si="72"/>
        <v>4</v>
      </c>
      <c r="AH71" s="37">
        <f t="shared" si="72"/>
        <v>0</v>
      </c>
    </row>
    <row r="72">
      <c r="A72" s="27">
        <v>68.0</v>
      </c>
      <c r="B72" s="25" t="s">
        <v>532</v>
      </c>
      <c r="C72" s="25" t="s">
        <v>259</v>
      </c>
      <c r="D72" s="26" t="s">
        <v>94</v>
      </c>
      <c r="E72" s="26" t="s">
        <v>260</v>
      </c>
      <c r="F72" s="75" t="s">
        <v>401</v>
      </c>
      <c r="G72" s="27" t="s">
        <v>76</v>
      </c>
      <c r="H72" s="26" t="s">
        <v>374</v>
      </c>
      <c r="I72" s="34" t="s">
        <v>9</v>
      </c>
      <c r="J72" s="34" t="s">
        <v>9</v>
      </c>
      <c r="K72" s="34" t="s">
        <v>9</v>
      </c>
      <c r="L72" s="34" t="s">
        <v>9</v>
      </c>
      <c r="M72" s="34" t="s">
        <v>9</v>
      </c>
      <c r="N72" s="29">
        <v>0.0</v>
      </c>
      <c r="O72" s="34" t="s">
        <v>9</v>
      </c>
      <c r="P72" s="34" t="s">
        <v>9</v>
      </c>
      <c r="Q72" s="34" t="s">
        <v>9</v>
      </c>
      <c r="R72" s="34" t="s">
        <v>9</v>
      </c>
      <c r="S72" s="34" t="s">
        <v>9</v>
      </c>
      <c r="T72" s="34" t="s">
        <v>9</v>
      </c>
      <c r="U72" s="34" t="s">
        <v>9</v>
      </c>
      <c r="V72" s="29">
        <v>0.0</v>
      </c>
      <c r="W72" s="34" t="s">
        <v>9</v>
      </c>
      <c r="X72" s="34" t="s">
        <v>9</v>
      </c>
      <c r="Y72" s="34" t="s">
        <v>9</v>
      </c>
      <c r="Z72" s="34" t="s">
        <v>9</v>
      </c>
      <c r="AA72" s="8"/>
      <c r="AB72" s="37">
        <f t="shared" si="4"/>
        <v>4</v>
      </c>
      <c r="AC72" s="37">
        <f t="shared" si="5"/>
        <v>2</v>
      </c>
      <c r="AD72" s="37">
        <f t="shared" ref="AD72:AH72" si="73">COUNTIF($F72:$L72,AD$1)</f>
        <v>0</v>
      </c>
      <c r="AE72" s="37">
        <f t="shared" si="73"/>
        <v>0</v>
      </c>
      <c r="AF72" s="37">
        <f t="shared" si="73"/>
        <v>0</v>
      </c>
      <c r="AG72" s="37">
        <f t="shared" si="73"/>
        <v>4</v>
      </c>
      <c r="AH72" s="37">
        <f t="shared" si="73"/>
        <v>0</v>
      </c>
    </row>
    <row r="73">
      <c r="A73" s="27">
        <v>69.0</v>
      </c>
      <c r="B73" s="25" t="s">
        <v>533</v>
      </c>
      <c r="C73" s="25" t="s">
        <v>265</v>
      </c>
      <c r="D73" s="26" t="s">
        <v>95</v>
      </c>
      <c r="E73" s="26" t="s">
        <v>261</v>
      </c>
      <c r="F73" s="75" t="s">
        <v>402</v>
      </c>
      <c r="G73" s="27" t="s">
        <v>76</v>
      </c>
      <c r="H73" s="26" t="s">
        <v>374</v>
      </c>
      <c r="I73" s="38" t="s">
        <v>10</v>
      </c>
      <c r="J73" s="38" t="s">
        <v>10</v>
      </c>
      <c r="K73" s="38" t="s">
        <v>10</v>
      </c>
      <c r="L73" s="38" t="s">
        <v>10</v>
      </c>
      <c r="M73" s="29">
        <v>0.0</v>
      </c>
      <c r="N73" s="38" t="s">
        <v>10</v>
      </c>
      <c r="O73" s="38" t="s">
        <v>10</v>
      </c>
      <c r="P73" s="38" t="s">
        <v>10</v>
      </c>
      <c r="Q73" s="38" t="s">
        <v>10</v>
      </c>
      <c r="R73" s="38" t="s">
        <v>10</v>
      </c>
      <c r="S73" s="38" t="s">
        <v>10</v>
      </c>
      <c r="T73" s="38" t="s">
        <v>10</v>
      </c>
      <c r="U73" s="29">
        <v>0.0</v>
      </c>
      <c r="V73" s="38" t="s">
        <v>10</v>
      </c>
      <c r="W73" s="38" t="s">
        <v>10</v>
      </c>
      <c r="X73" s="38" t="s">
        <v>10</v>
      </c>
      <c r="Y73" s="38" t="s">
        <v>10</v>
      </c>
      <c r="Z73" s="38" t="s">
        <v>10</v>
      </c>
      <c r="AA73" s="8"/>
      <c r="AB73" s="37">
        <f t="shared" si="4"/>
        <v>4</v>
      </c>
      <c r="AC73" s="37">
        <f t="shared" si="5"/>
        <v>2</v>
      </c>
      <c r="AD73" s="37">
        <f t="shared" ref="AD73:AH73" si="74">COUNTIF($F73:$L73,AD$1)</f>
        <v>0</v>
      </c>
      <c r="AE73" s="37">
        <f t="shared" si="74"/>
        <v>0</v>
      </c>
      <c r="AF73" s="37">
        <f t="shared" si="74"/>
        <v>0</v>
      </c>
      <c r="AG73" s="37">
        <f t="shared" si="74"/>
        <v>0</v>
      </c>
      <c r="AH73" s="37">
        <f t="shared" si="74"/>
        <v>4</v>
      </c>
    </row>
    <row r="74">
      <c r="A74" s="27">
        <v>70.0</v>
      </c>
      <c r="B74" s="25" t="s">
        <v>534</v>
      </c>
      <c r="C74" s="25" t="s">
        <v>265</v>
      </c>
      <c r="D74" s="26" t="s">
        <v>106</v>
      </c>
      <c r="E74" s="26" t="s">
        <v>266</v>
      </c>
      <c r="F74" s="75" t="s">
        <v>404</v>
      </c>
      <c r="G74" s="27" t="s">
        <v>76</v>
      </c>
      <c r="H74" s="26" t="s">
        <v>374</v>
      </c>
      <c r="I74" s="38" t="s">
        <v>10</v>
      </c>
      <c r="J74" s="38" t="s">
        <v>10</v>
      </c>
      <c r="K74" s="38" t="s">
        <v>10</v>
      </c>
      <c r="L74" s="38" t="s">
        <v>10</v>
      </c>
      <c r="M74" s="29">
        <v>0.0</v>
      </c>
      <c r="N74" s="38" t="s">
        <v>10</v>
      </c>
      <c r="O74" s="38" t="s">
        <v>10</v>
      </c>
      <c r="P74" s="38" t="s">
        <v>10</v>
      </c>
      <c r="Q74" s="38" t="s">
        <v>10</v>
      </c>
      <c r="R74" s="38" t="s">
        <v>10</v>
      </c>
      <c r="S74" s="38" t="s">
        <v>10</v>
      </c>
      <c r="T74" s="38" t="s">
        <v>10</v>
      </c>
      <c r="U74" s="29">
        <v>0.0</v>
      </c>
      <c r="V74" s="38" t="s">
        <v>10</v>
      </c>
      <c r="W74" s="38" t="s">
        <v>10</v>
      </c>
      <c r="X74" s="38" t="s">
        <v>10</v>
      </c>
      <c r="Y74" s="38" t="s">
        <v>10</v>
      </c>
      <c r="Z74" s="38" t="s">
        <v>10</v>
      </c>
      <c r="AA74" s="8"/>
      <c r="AB74" s="37">
        <f t="shared" si="4"/>
        <v>4</v>
      </c>
      <c r="AC74" s="37">
        <f t="shared" si="5"/>
        <v>2</v>
      </c>
      <c r="AD74" s="37">
        <f t="shared" ref="AD74:AH74" si="75">COUNTIF($F74:$L74,AD$1)</f>
        <v>0</v>
      </c>
      <c r="AE74" s="37">
        <f t="shared" si="75"/>
        <v>0</v>
      </c>
      <c r="AF74" s="37">
        <f t="shared" si="75"/>
        <v>0</v>
      </c>
      <c r="AG74" s="37">
        <f t="shared" si="75"/>
        <v>0</v>
      </c>
      <c r="AH74" s="37">
        <f t="shared" si="75"/>
        <v>4</v>
      </c>
    </row>
    <row r="75">
      <c r="A75" s="27">
        <v>71.0</v>
      </c>
      <c r="B75" s="25" t="s">
        <v>535</v>
      </c>
      <c r="C75" s="25" t="s">
        <v>265</v>
      </c>
      <c r="D75" s="26" t="s">
        <v>82</v>
      </c>
      <c r="E75" s="26" t="s">
        <v>274</v>
      </c>
      <c r="F75" s="75" t="s">
        <v>405</v>
      </c>
      <c r="G75" s="27" t="s">
        <v>76</v>
      </c>
      <c r="H75" s="26" t="s">
        <v>374</v>
      </c>
      <c r="I75" s="38" t="s">
        <v>10</v>
      </c>
      <c r="J75" s="38" t="s">
        <v>10</v>
      </c>
      <c r="K75" s="38" t="s">
        <v>10</v>
      </c>
      <c r="L75" s="38" t="s">
        <v>10</v>
      </c>
      <c r="M75" s="38" t="s">
        <v>10</v>
      </c>
      <c r="N75" s="29">
        <v>0.0</v>
      </c>
      <c r="O75" s="38" t="s">
        <v>10</v>
      </c>
      <c r="P75" s="38" t="s">
        <v>10</v>
      </c>
      <c r="Q75" s="38" t="s">
        <v>10</v>
      </c>
      <c r="R75" s="38" t="s">
        <v>10</v>
      </c>
      <c r="S75" s="38" t="s">
        <v>10</v>
      </c>
      <c r="T75" s="29">
        <v>0.0</v>
      </c>
      <c r="U75" s="38" t="s">
        <v>10</v>
      </c>
      <c r="V75" s="38" t="s">
        <v>10</v>
      </c>
      <c r="W75" s="38" t="s">
        <v>10</v>
      </c>
      <c r="X75" s="38" t="s">
        <v>10</v>
      </c>
      <c r="Y75" s="38" t="s">
        <v>10</v>
      </c>
      <c r="Z75" s="38" t="s">
        <v>10</v>
      </c>
      <c r="AA75" s="8"/>
      <c r="AB75" s="37">
        <f t="shared" si="4"/>
        <v>4</v>
      </c>
      <c r="AC75" s="37">
        <f t="shared" si="5"/>
        <v>2</v>
      </c>
      <c r="AD75" s="37">
        <f t="shared" ref="AD75:AH75" si="76">COUNTIF($F75:$L75,AD$1)</f>
        <v>0</v>
      </c>
      <c r="AE75" s="37">
        <f t="shared" si="76"/>
        <v>0</v>
      </c>
      <c r="AF75" s="37">
        <f t="shared" si="76"/>
        <v>0</v>
      </c>
      <c r="AG75" s="37">
        <f t="shared" si="76"/>
        <v>0</v>
      </c>
      <c r="AH75" s="37">
        <f t="shared" si="76"/>
        <v>4</v>
      </c>
    </row>
    <row r="76">
      <c r="A76" s="27">
        <v>72.0</v>
      </c>
      <c r="B76" s="25" t="s">
        <v>536</v>
      </c>
      <c r="C76" s="25" t="s">
        <v>265</v>
      </c>
      <c r="D76" s="26" t="s">
        <v>99</v>
      </c>
      <c r="E76" s="26" t="s">
        <v>268</v>
      </c>
      <c r="F76" s="75" t="s">
        <v>406</v>
      </c>
      <c r="G76" s="27" t="s">
        <v>76</v>
      </c>
      <c r="H76" s="26" t="s">
        <v>374</v>
      </c>
      <c r="I76" s="38" t="s">
        <v>10</v>
      </c>
      <c r="J76" s="38" t="s">
        <v>10</v>
      </c>
      <c r="K76" s="38" t="s">
        <v>10</v>
      </c>
      <c r="L76" s="38" t="s">
        <v>10</v>
      </c>
      <c r="M76" s="38" t="s">
        <v>10</v>
      </c>
      <c r="N76" s="29">
        <v>0.0</v>
      </c>
      <c r="O76" s="38" t="s">
        <v>10</v>
      </c>
      <c r="P76" s="38" t="s">
        <v>10</v>
      </c>
      <c r="Q76" s="38" t="s">
        <v>10</v>
      </c>
      <c r="R76" s="38" t="s">
        <v>10</v>
      </c>
      <c r="S76" s="38" t="s">
        <v>10</v>
      </c>
      <c r="T76" s="29">
        <v>0.0</v>
      </c>
      <c r="U76" s="38" t="s">
        <v>10</v>
      </c>
      <c r="V76" s="38" t="s">
        <v>10</v>
      </c>
      <c r="W76" s="38" t="s">
        <v>10</v>
      </c>
      <c r="X76" s="38" t="s">
        <v>10</v>
      </c>
      <c r="Y76" s="38" t="s">
        <v>10</v>
      </c>
      <c r="Z76" s="38" t="s">
        <v>10</v>
      </c>
      <c r="AA76" s="8"/>
      <c r="AB76" s="37">
        <f t="shared" si="4"/>
        <v>4</v>
      </c>
      <c r="AC76" s="37">
        <f t="shared" si="5"/>
        <v>2</v>
      </c>
      <c r="AD76" s="37">
        <f t="shared" ref="AD76:AH76" si="77">COUNTIF($F76:$L76,AD$1)</f>
        <v>0</v>
      </c>
      <c r="AE76" s="37">
        <f t="shared" si="77"/>
        <v>0</v>
      </c>
      <c r="AF76" s="37">
        <f t="shared" si="77"/>
        <v>0</v>
      </c>
      <c r="AG76" s="37">
        <f t="shared" si="77"/>
        <v>0</v>
      </c>
      <c r="AH76" s="37">
        <f t="shared" si="77"/>
        <v>4</v>
      </c>
    </row>
    <row r="77">
      <c r="A77" s="27">
        <v>73.0</v>
      </c>
      <c r="B77" s="25" t="s">
        <v>537</v>
      </c>
      <c r="C77" s="25" t="s">
        <v>265</v>
      </c>
      <c r="D77" s="26" t="s">
        <v>90</v>
      </c>
      <c r="E77" s="26" t="s">
        <v>282</v>
      </c>
      <c r="F77" s="75" t="s">
        <v>407</v>
      </c>
      <c r="G77" s="27" t="s">
        <v>76</v>
      </c>
      <c r="H77" s="26" t="s">
        <v>374</v>
      </c>
      <c r="I77" s="38" t="s">
        <v>10</v>
      </c>
      <c r="J77" s="38" t="s">
        <v>10</v>
      </c>
      <c r="K77" s="38" t="s">
        <v>10</v>
      </c>
      <c r="L77" s="38" t="s">
        <v>10</v>
      </c>
      <c r="M77" s="38" t="s">
        <v>10</v>
      </c>
      <c r="N77" s="29">
        <v>0.0</v>
      </c>
      <c r="O77" s="38" t="s">
        <v>10</v>
      </c>
      <c r="P77" s="38" t="s">
        <v>10</v>
      </c>
      <c r="Q77" s="38" t="s">
        <v>10</v>
      </c>
      <c r="R77" s="38" t="s">
        <v>10</v>
      </c>
      <c r="S77" s="38" t="s">
        <v>10</v>
      </c>
      <c r="T77" s="29">
        <v>0.0</v>
      </c>
      <c r="U77" s="38" t="s">
        <v>10</v>
      </c>
      <c r="V77" s="38" t="s">
        <v>10</v>
      </c>
      <c r="W77" s="38" t="s">
        <v>10</v>
      </c>
      <c r="X77" s="38" t="s">
        <v>10</v>
      </c>
      <c r="Y77" s="38" t="s">
        <v>10</v>
      </c>
      <c r="Z77" s="38" t="s">
        <v>10</v>
      </c>
      <c r="AA77" s="8"/>
      <c r="AB77" s="37">
        <f t="shared" si="4"/>
        <v>4</v>
      </c>
      <c r="AC77" s="37">
        <f t="shared" si="5"/>
        <v>2</v>
      </c>
      <c r="AD77" s="37">
        <f t="shared" ref="AD77:AH77" si="78">COUNTIF($F77:$L77,AD$1)</f>
        <v>0</v>
      </c>
      <c r="AE77" s="37">
        <f t="shared" si="78"/>
        <v>0</v>
      </c>
      <c r="AF77" s="37">
        <f t="shared" si="78"/>
        <v>0</v>
      </c>
      <c r="AG77" s="37">
        <f t="shared" si="78"/>
        <v>0</v>
      </c>
      <c r="AH77" s="37">
        <f t="shared" si="78"/>
        <v>4</v>
      </c>
    </row>
    <row r="78">
      <c r="A78" s="27">
        <v>74.0</v>
      </c>
      <c r="B78" s="25" t="s">
        <v>538</v>
      </c>
      <c r="C78" s="25" t="s">
        <v>271</v>
      </c>
      <c r="D78" s="26" t="s">
        <v>81</v>
      </c>
      <c r="E78" s="26" t="s">
        <v>273</v>
      </c>
      <c r="F78" s="75" t="s">
        <v>408</v>
      </c>
      <c r="G78" s="27" t="s">
        <v>76</v>
      </c>
      <c r="H78" s="26" t="s">
        <v>374</v>
      </c>
      <c r="I78" s="34" t="s">
        <v>9</v>
      </c>
      <c r="J78" s="34" t="s">
        <v>9</v>
      </c>
      <c r="K78" s="34" t="s">
        <v>9</v>
      </c>
      <c r="L78" s="34" t="s">
        <v>9</v>
      </c>
      <c r="M78" s="34" t="s">
        <v>9</v>
      </c>
      <c r="N78" s="34" t="s">
        <v>9</v>
      </c>
      <c r="O78" s="29">
        <v>0.0</v>
      </c>
      <c r="P78" s="34" t="s">
        <v>9</v>
      </c>
      <c r="Q78" s="34" t="s">
        <v>9</v>
      </c>
      <c r="R78" s="34" t="s">
        <v>9</v>
      </c>
      <c r="S78" s="34" t="s">
        <v>9</v>
      </c>
      <c r="T78" s="34" t="s">
        <v>9</v>
      </c>
      <c r="U78" s="34" t="s">
        <v>9</v>
      </c>
      <c r="V78" s="29">
        <v>0.0</v>
      </c>
      <c r="W78" s="34" t="s">
        <v>9</v>
      </c>
      <c r="X78" s="34" t="s">
        <v>9</v>
      </c>
      <c r="Y78" s="34" t="s">
        <v>9</v>
      </c>
      <c r="Z78" s="34" t="s">
        <v>9</v>
      </c>
      <c r="AA78" s="8"/>
      <c r="AB78" s="37">
        <f t="shared" si="4"/>
        <v>4</v>
      </c>
      <c r="AC78" s="37">
        <f t="shared" si="5"/>
        <v>2</v>
      </c>
      <c r="AD78" s="37">
        <f t="shared" ref="AD78:AH78" si="79">COUNTIF($F78:$L78,AD$1)</f>
        <v>0</v>
      </c>
      <c r="AE78" s="37">
        <f t="shared" si="79"/>
        <v>0</v>
      </c>
      <c r="AF78" s="37">
        <f t="shared" si="79"/>
        <v>0</v>
      </c>
      <c r="AG78" s="37">
        <f t="shared" si="79"/>
        <v>4</v>
      </c>
      <c r="AH78" s="37">
        <f t="shared" si="79"/>
        <v>0</v>
      </c>
    </row>
    <row r="79">
      <c r="A79" s="27">
        <v>75.0</v>
      </c>
      <c r="B79" s="25" t="s">
        <v>539</v>
      </c>
      <c r="C79" s="25" t="s">
        <v>271</v>
      </c>
      <c r="D79" s="26" t="s">
        <v>85</v>
      </c>
      <c r="E79" s="26" t="s">
        <v>278</v>
      </c>
      <c r="F79" s="75" t="s">
        <v>409</v>
      </c>
      <c r="G79" s="27" t="s">
        <v>76</v>
      </c>
      <c r="H79" s="26" t="s">
        <v>374</v>
      </c>
      <c r="I79" s="34" t="s">
        <v>9</v>
      </c>
      <c r="J79" s="34" t="s">
        <v>9</v>
      </c>
      <c r="K79" s="34" t="s">
        <v>9</v>
      </c>
      <c r="L79" s="34" t="s">
        <v>9</v>
      </c>
      <c r="M79" s="34" t="s">
        <v>9</v>
      </c>
      <c r="N79" s="34" t="s">
        <v>9</v>
      </c>
      <c r="O79" s="29">
        <v>0.0</v>
      </c>
      <c r="P79" s="34" t="s">
        <v>9</v>
      </c>
      <c r="Q79" s="34" t="s">
        <v>9</v>
      </c>
      <c r="R79" s="34" t="s">
        <v>9</v>
      </c>
      <c r="S79" s="34" t="s">
        <v>9</v>
      </c>
      <c r="T79" s="34" t="s">
        <v>9</v>
      </c>
      <c r="U79" s="34" t="s">
        <v>9</v>
      </c>
      <c r="V79" s="29">
        <v>0.0</v>
      </c>
      <c r="W79" s="34" t="s">
        <v>9</v>
      </c>
      <c r="X79" s="34" t="s">
        <v>9</v>
      </c>
      <c r="Y79" s="34" t="s">
        <v>9</v>
      </c>
      <c r="Z79" s="34" t="s">
        <v>9</v>
      </c>
      <c r="AA79" s="8"/>
      <c r="AB79" s="37">
        <f t="shared" si="4"/>
        <v>4</v>
      </c>
      <c r="AC79" s="37">
        <f t="shared" si="5"/>
        <v>2</v>
      </c>
      <c r="AD79" s="37">
        <f t="shared" ref="AD79:AH79" si="80">COUNTIF($F79:$L79,AD$1)</f>
        <v>0</v>
      </c>
      <c r="AE79" s="37">
        <f t="shared" si="80"/>
        <v>0</v>
      </c>
      <c r="AF79" s="37">
        <f t="shared" si="80"/>
        <v>0</v>
      </c>
      <c r="AG79" s="37">
        <f t="shared" si="80"/>
        <v>4</v>
      </c>
      <c r="AH79" s="37">
        <f t="shared" si="80"/>
        <v>0</v>
      </c>
    </row>
    <row r="80">
      <c r="A80" s="27">
        <v>76.0</v>
      </c>
      <c r="B80" s="25" t="s">
        <v>540</v>
      </c>
      <c r="C80" s="25" t="s">
        <v>271</v>
      </c>
      <c r="D80" s="26" t="s">
        <v>87</v>
      </c>
      <c r="E80" s="26" t="s">
        <v>279</v>
      </c>
      <c r="F80" s="75" t="s">
        <v>410</v>
      </c>
      <c r="G80" s="27" t="s">
        <v>76</v>
      </c>
      <c r="H80" s="26" t="s">
        <v>374</v>
      </c>
      <c r="I80" s="34" t="s">
        <v>9</v>
      </c>
      <c r="J80" s="34" t="s">
        <v>9</v>
      </c>
      <c r="K80" s="34" t="s">
        <v>9</v>
      </c>
      <c r="L80" s="34" t="s">
        <v>9</v>
      </c>
      <c r="M80" s="34" t="s">
        <v>9</v>
      </c>
      <c r="N80" s="29">
        <v>0.0</v>
      </c>
      <c r="O80" s="34" t="s">
        <v>9</v>
      </c>
      <c r="P80" s="34" t="s">
        <v>9</v>
      </c>
      <c r="Q80" s="34" t="s">
        <v>9</v>
      </c>
      <c r="R80" s="34" t="s">
        <v>9</v>
      </c>
      <c r="S80" s="34" t="s">
        <v>9</v>
      </c>
      <c r="T80" s="34" t="s">
        <v>9</v>
      </c>
      <c r="U80" s="34" t="s">
        <v>9</v>
      </c>
      <c r="V80" s="29">
        <v>0.0</v>
      </c>
      <c r="W80" s="34" t="s">
        <v>9</v>
      </c>
      <c r="X80" s="34" t="s">
        <v>9</v>
      </c>
      <c r="Y80" s="34" t="s">
        <v>9</v>
      </c>
      <c r="Z80" s="34" t="s">
        <v>9</v>
      </c>
      <c r="AA80" s="8"/>
      <c r="AB80" s="37">
        <f t="shared" si="4"/>
        <v>4</v>
      </c>
      <c r="AC80" s="37">
        <f t="shared" si="5"/>
        <v>2</v>
      </c>
      <c r="AD80" s="37">
        <f t="shared" ref="AD80:AH80" si="81">COUNTIF($F80:$L80,AD$1)</f>
        <v>0</v>
      </c>
      <c r="AE80" s="37">
        <f t="shared" si="81"/>
        <v>0</v>
      </c>
      <c r="AF80" s="37">
        <f t="shared" si="81"/>
        <v>0</v>
      </c>
      <c r="AG80" s="37">
        <f t="shared" si="81"/>
        <v>4</v>
      </c>
      <c r="AH80" s="37">
        <f t="shared" si="81"/>
        <v>0</v>
      </c>
    </row>
    <row r="81">
      <c r="A81" s="27">
        <v>77.0</v>
      </c>
      <c r="B81" s="25" t="s">
        <v>541</v>
      </c>
      <c r="C81" s="25" t="s">
        <v>271</v>
      </c>
      <c r="D81" s="26" t="s">
        <v>88</v>
      </c>
      <c r="E81" s="26" t="s">
        <v>280</v>
      </c>
      <c r="F81" s="75" t="s">
        <v>411</v>
      </c>
      <c r="G81" s="27" t="s">
        <v>76</v>
      </c>
      <c r="H81" s="26" t="s">
        <v>374</v>
      </c>
      <c r="I81" s="34" t="s">
        <v>9</v>
      </c>
      <c r="J81" s="34" t="s">
        <v>9</v>
      </c>
      <c r="K81" s="34" t="s">
        <v>9</v>
      </c>
      <c r="L81" s="34" t="s">
        <v>9</v>
      </c>
      <c r="M81" s="34" t="s">
        <v>9</v>
      </c>
      <c r="N81" s="34" t="s">
        <v>9</v>
      </c>
      <c r="O81" s="29">
        <v>0.0</v>
      </c>
      <c r="P81" s="34" t="s">
        <v>9</v>
      </c>
      <c r="Q81" s="34" t="s">
        <v>9</v>
      </c>
      <c r="R81" s="34" t="s">
        <v>9</v>
      </c>
      <c r="S81" s="34" t="s">
        <v>9</v>
      </c>
      <c r="T81" s="34" t="s">
        <v>9</v>
      </c>
      <c r="U81" s="34" t="s">
        <v>9</v>
      </c>
      <c r="V81" s="29">
        <v>0.0</v>
      </c>
      <c r="W81" s="34" t="s">
        <v>9</v>
      </c>
      <c r="X81" s="34" t="s">
        <v>9</v>
      </c>
      <c r="Y81" s="34" t="s">
        <v>9</v>
      </c>
      <c r="Z81" s="34" t="s">
        <v>9</v>
      </c>
      <c r="AA81" s="8"/>
      <c r="AB81" s="37">
        <f t="shared" si="4"/>
        <v>4</v>
      </c>
      <c r="AC81" s="37">
        <f t="shared" si="5"/>
        <v>2</v>
      </c>
      <c r="AD81" s="37">
        <f t="shared" ref="AD81:AH81" si="82">COUNTIF($F81:$L81,AD$1)</f>
        <v>0</v>
      </c>
      <c r="AE81" s="37">
        <f t="shared" si="82"/>
        <v>0</v>
      </c>
      <c r="AF81" s="37">
        <f t="shared" si="82"/>
        <v>0</v>
      </c>
      <c r="AG81" s="37">
        <f t="shared" si="82"/>
        <v>4</v>
      </c>
      <c r="AH81" s="37">
        <f t="shared" si="82"/>
        <v>0</v>
      </c>
    </row>
    <row r="82">
      <c r="A82" s="27">
        <v>78.0</v>
      </c>
      <c r="B82" s="25" t="s">
        <v>542</v>
      </c>
      <c r="C82" s="25" t="s">
        <v>271</v>
      </c>
      <c r="D82" s="26" t="s">
        <v>89</v>
      </c>
      <c r="E82" s="26" t="s">
        <v>281</v>
      </c>
      <c r="F82" s="75" t="s">
        <v>412</v>
      </c>
      <c r="G82" s="27" t="s">
        <v>76</v>
      </c>
      <c r="H82" s="26" t="s">
        <v>374</v>
      </c>
      <c r="I82" s="34" t="s">
        <v>9</v>
      </c>
      <c r="J82" s="34" t="s">
        <v>9</v>
      </c>
      <c r="K82" s="34" t="s">
        <v>9</v>
      </c>
      <c r="L82" s="34" t="s">
        <v>9</v>
      </c>
      <c r="M82" s="34" t="s">
        <v>9</v>
      </c>
      <c r="N82" s="34" t="s">
        <v>9</v>
      </c>
      <c r="O82" s="29">
        <v>0.0</v>
      </c>
      <c r="P82" s="34" t="s">
        <v>9</v>
      </c>
      <c r="Q82" s="34" t="s">
        <v>9</v>
      </c>
      <c r="R82" s="34" t="s">
        <v>9</v>
      </c>
      <c r="S82" s="34" t="s">
        <v>9</v>
      </c>
      <c r="T82" s="34" t="s">
        <v>9</v>
      </c>
      <c r="U82" s="34" t="s">
        <v>9</v>
      </c>
      <c r="V82" s="29">
        <v>0.0</v>
      </c>
      <c r="W82" s="34" t="s">
        <v>9</v>
      </c>
      <c r="X82" s="34" t="s">
        <v>9</v>
      </c>
      <c r="Y82" s="34" t="s">
        <v>9</v>
      </c>
      <c r="Z82" s="34" t="s">
        <v>9</v>
      </c>
      <c r="AA82" s="8"/>
      <c r="AB82" s="37">
        <f t="shared" si="4"/>
        <v>4</v>
      </c>
      <c r="AC82" s="37">
        <f t="shared" si="5"/>
        <v>2</v>
      </c>
      <c r="AD82" s="37">
        <f t="shared" ref="AD82:AH82" si="83">COUNTIF($F82:$L82,AD$1)</f>
        <v>0</v>
      </c>
      <c r="AE82" s="37">
        <f t="shared" si="83"/>
        <v>0</v>
      </c>
      <c r="AF82" s="37">
        <f t="shared" si="83"/>
        <v>0</v>
      </c>
      <c r="AG82" s="37">
        <f t="shared" si="83"/>
        <v>4</v>
      </c>
      <c r="AH82" s="37">
        <f t="shared" si="83"/>
        <v>0</v>
      </c>
    </row>
    <row r="83">
      <c r="A83" s="27">
        <v>79.0</v>
      </c>
      <c r="B83" s="25" t="s">
        <v>543</v>
      </c>
      <c r="C83" s="25" t="s">
        <v>271</v>
      </c>
      <c r="D83" s="26" t="s">
        <v>84</v>
      </c>
      <c r="E83" s="26" t="s">
        <v>276</v>
      </c>
      <c r="F83" s="75" t="s">
        <v>413</v>
      </c>
      <c r="G83" s="27" t="s">
        <v>76</v>
      </c>
      <c r="H83" s="26" t="s">
        <v>374</v>
      </c>
      <c r="I83" s="38" t="s">
        <v>10</v>
      </c>
      <c r="J83" s="38" t="s">
        <v>10</v>
      </c>
      <c r="K83" s="38" t="s">
        <v>10</v>
      </c>
      <c r="L83" s="38" t="s">
        <v>10</v>
      </c>
      <c r="M83" s="38" t="s">
        <v>10</v>
      </c>
      <c r="N83" s="29">
        <v>0.0</v>
      </c>
      <c r="O83" s="38" t="s">
        <v>10</v>
      </c>
      <c r="P83" s="38" t="s">
        <v>10</v>
      </c>
      <c r="Q83" s="38" t="s">
        <v>10</v>
      </c>
      <c r="R83" s="38" t="s">
        <v>10</v>
      </c>
      <c r="S83" s="38" t="s">
        <v>10</v>
      </c>
      <c r="T83" s="38" t="s">
        <v>10</v>
      </c>
      <c r="U83" s="29">
        <v>0.0</v>
      </c>
      <c r="V83" s="38" t="s">
        <v>10</v>
      </c>
      <c r="W83" s="38" t="s">
        <v>10</v>
      </c>
      <c r="X83" s="38" t="s">
        <v>10</v>
      </c>
      <c r="Y83" s="38" t="s">
        <v>10</v>
      </c>
      <c r="Z83" s="38" t="s">
        <v>10</v>
      </c>
      <c r="AA83" s="8"/>
      <c r="AB83" s="37">
        <f t="shared" si="4"/>
        <v>4</v>
      </c>
      <c r="AC83" s="37">
        <f t="shared" si="5"/>
        <v>2</v>
      </c>
      <c r="AD83" s="37">
        <f t="shared" ref="AD83:AH83" si="84">COUNTIF($F83:$L83,AD$1)</f>
        <v>0</v>
      </c>
      <c r="AE83" s="37">
        <f t="shared" si="84"/>
        <v>0</v>
      </c>
      <c r="AF83" s="37">
        <f t="shared" si="84"/>
        <v>0</v>
      </c>
      <c r="AG83" s="37">
        <f t="shared" si="84"/>
        <v>0</v>
      </c>
      <c r="AH83" s="37">
        <f t="shared" si="84"/>
        <v>4</v>
      </c>
    </row>
    <row r="84">
      <c r="A84" s="27">
        <v>80.0</v>
      </c>
      <c r="B84" s="25" t="s">
        <v>544</v>
      </c>
      <c r="C84" s="25" t="s">
        <v>271</v>
      </c>
      <c r="D84" s="26" t="s">
        <v>77</v>
      </c>
      <c r="E84" s="26" t="s">
        <v>288</v>
      </c>
      <c r="F84" s="75" t="s">
        <v>414</v>
      </c>
      <c r="G84" s="27" t="s">
        <v>76</v>
      </c>
      <c r="H84" s="26" t="s">
        <v>374</v>
      </c>
      <c r="I84" s="38" t="s">
        <v>10</v>
      </c>
      <c r="J84" s="38" t="s">
        <v>10</v>
      </c>
      <c r="K84" s="38" t="s">
        <v>10</v>
      </c>
      <c r="L84" s="38" t="s">
        <v>10</v>
      </c>
      <c r="M84" s="38" t="s">
        <v>10</v>
      </c>
      <c r="N84" s="29">
        <v>0.0</v>
      </c>
      <c r="O84" s="38" t="s">
        <v>10</v>
      </c>
      <c r="P84" s="38" t="s">
        <v>10</v>
      </c>
      <c r="Q84" s="38" t="s">
        <v>10</v>
      </c>
      <c r="R84" s="38" t="s">
        <v>10</v>
      </c>
      <c r="S84" s="38" t="s">
        <v>10</v>
      </c>
      <c r="T84" s="38" t="s">
        <v>10</v>
      </c>
      <c r="U84" s="29">
        <v>0.0</v>
      </c>
      <c r="V84" s="38" t="s">
        <v>10</v>
      </c>
      <c r="W84" s="38" t="s">
        <v>10</v>
      </c>
      <c r="X84" s="38" t="s">
        <v>10</v>
      </c>
      <c r="Y84" s="38" t="s">
        <v>10</v>
      </c>
      <c r="Z84" s="38" t="s">
        <v>10</v>
      </c>
      <c r="AA84" s="8"/>
      <c r="AB84" s="37">
        <f t="shared" si="4"/>
        <v>4</v>
      </c>
      <c r="AC84" s="37">
        <f t="shared" si="5"/>
        <v>2</v>
      </c>
      <c r="AD84" s="37">
        <f t="shared" ref="AD84:AH84" si="85">COUNTIF($F84:$L84,AD$1)</f>
        <v>0</v>
      </c>
      <c r="AE84" s="37">
        <f t="shared" si="85"/>
        <v>0</v>
      </c>
      <c r="AF84" s="37">
        <f t="shared" si="85"/>
        <v>0</v>
      </c>
      <c r="AG84" s="37">
        <f t="shared" si="85"/>
        <v>0</v>
      </c>
      <c r="AH84" s="37">
        <f t="shared" si="85"/>
        <v>4</v>
      </c>
    </row>
    <row r="85">
      <c r="A85" s="72"/>
      <c r="B85" s="83"/>
      <c r="C85" s="79"/>
      <c r="D85" s="80"/>
      <c r="E85" s="80"/>
      <c r="F85" s="80"/>
      <c r="G85" s="78"/>
      <c r="H85" s="8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37">
        <f t="shared" si="4"/>
        <v>0</v>
      </c>
      <c r="AC85" s="37">
        <f t="shared" si="5"/>
        <v>0</v>
      </c>
      <c r="AD85" s="37">
        <f t="shared" ref="AD85:AH85" si="86">COUNTIF($F85:$L85,AD$1)</f>
        <v>0</v>
      </c>
      <c r="AE85" s="37">
        <f t="shared" si="86"/>
        <v>0</v>
      </c>
      <c r="AF85" s="37">
        <f t="shared" si="86"/>
        <v>0</v>
      </c>
      <c r="AG85" s="37">
        <f t="shared" si="86"/>
        <v>0</v>
      </c>
      <c r="AH85" s="37">
        <f t="shared" si="86"/>
        <v>0</v>
      </c>
    </row>
    <row r="86">
      <c r="A86" s="27">
        <v>81.0</v>
      </c>
      <c r="B86" s="25" t="s">
        <v>545</v>
      </c>
      <c r="C86" s="25" t="s">
        <v>265</v>
      </c>
      <c r="D86" s="26" t="s">
        <v>96</v>
      </c>
      <c r="E86" s="26" t="s">
        <v>262</v>
      </c>
      <c r="F86" s="75" t="s">
        <v>403</v>
      </c>
      <c r="G86" s="27" t="s">
        <v>76</v>
      </c>
      <c r="H86" s="26" t="s">
        <v>374</v>
      </c>
      <c r="I86" s="38" t="s">
        <v>10</v>
      </c>
      <c r="J86" s="38" t="s">
        <v>10</v>
      </c>
      <c r="K86" s="38" t="s">
        <v>10</v>
      </c>
      <c r="L86" s="38" t="s">
        <v>10</v>
      </c>
      <c r="M86" s="29">
        <v>0.0</v>
      </c>
      <c r="N86" s="38" t="s">
        <v>10</v>
      </c>
      <c r="O86" s="38" t="s">
        <v>10</v>
      </c>
      <c r="P86" s="38" t="s">
        <v>10</v>
      </c>
      <c r="Q86" s="38" t="s">
        <v>10</v>
      </c>
      <c r="R86" s="38" t="s">
        <v>10</v>
      </c>
      <c r="S86" s="38" t="s">
        <v>10</v>
      </c>
      <c r="T86" s="29">
        <v>0.0</v>
      </c>
      <c r="U86" s="38" t="s">
        <v>10</v>
      </c>
      <c r="V86" s="38" t="s">
        <v>10</v>
      </c>
      <c r="W86" s="38" t="s">
        <v>10</v>
      </c>
      <c r="X86" s="38" t="s">
        <v>10</v>
      </c>
      <c r="Y86" s="38" t="s">
        <v>10</v>
      </c>
      <c r="Z86" s="38" t="s">
        <v>10</v>
      </c>
      <c r="AA86" s="8"/>
      <c r="AB86" s="37">
        <f t="shared" si="4"/>
        <v>4</v>
      </c>
      <c r="AC86" s="37">
        <f t="shared" si="5"/>
        <v>2</v>
      </c>
      <c r="AD86" s="37">
        <f t="shared" ref="AD86:AH86" si="87">COUNTIF($F86:$L86,AD$1)</f>
        <v>0</v>
      </c>
      <c r="AE86" s="37">
        <f t="shared" si="87"/>
        <v>0</v>
      </c>
      <c r="AF86" s="37">
        <f t="shared" si="87"/>
        <v>0</v>
      </c>
      <c r="AG86" s="37">
        <f t="shared" si="87"/>
        <v>0</v>
      </c>
      <c r="AH86" s="37">
        <f t="shared" si="87"/>
        <v>4</v>
      </c>
    </row>
    <row r="87">
      <c r="A87" s="27">
        <v>82.0</v>
      </c>
      <c r="B87" s="25" t="s">
        <v>546</v>
      </c>
      <c r="C87" s="25" t="s">
        <v>253</v>
      </c>
      <c r="D87" s="26" t="s">
        <v>75</v>
      </c>
      <c r="E87" s="26" t="s">
        <v>252</v>
      </c>
      <c r="F87" s="75" t="s">
        <v>396</v>
      </c>
      <c r="G87" s="27" t="s">
        <v>76</v>
      </c>
      <c r="H87" s="26" t="s">
        <v>374</v>
      </c>
      <c r="I87" s="34" t="s">
        <v>9</v>
      </c>
      <c r="J87" s="34" t="s">
        <v>9</v>
      </c>
      <c r="K87" s="34" t="s">
        <v>9</v>
      </c>
      <c r="L87" s="34" t="s">
        <v>9</v>
      </c>
      <c r="M87" s="34" t="s">
        <v>9</v>
      </c>
      <c r="N87" s="34" t="s">
        <v>9</v>
      </c>
      <c r="O87" s="29">
        <v>0.0</v>
      </c>
      <c r="P87" s="34" t="s">
        <v>9</v>
      </c>
      <c r="Q87" s="34" t="s">
        <v>9</v>
      </c>
      <c r="R87" s="34" t="s">
        <v>9</v>
      </c>
      <c r="S87" s="34" t="s">
        <v>9</v>
      </c>
      <c r="T87" s="34" t="s">
        <v>9</v>
      </c>
      <c r="U87" s="29">
        <v>0.0</v>
      </c>
      <c r="V87" s="40" t="s">
        <v>6</v>
      </c>
      <c r="W87" s="40" t="s">
        <v>6</v>
      </c>
      <c r="X87" s="40" t="s">
        <v>6</v>
      </c>
      <c r="Y87" s="40" t="s">
        <v>6</v>
      </c>
      <c r="Z87" s="40" t="s">
        <v>6</v>
      </c>
      <c r="AA87" s="77"/>
      <c r="AB87" s="37">
        <f t="shared" si="4"/>
        <v>4</v>
      </c>
      <c r="AC87" s="37">
        <f t="shared" si="5"/>
        <v>2</v>
      </c>
      <c r="AD87" s="37">
        <f t="shared" ref="AD87:AH87" si="88">COUNTIF($F87:$L87,AD$1)</f>
        <v>0</v>
      </c>
      <c r="AE87" s="37">
        <f t="shared" si="88"/>
        <v>0</v>
      </c>
      <c r="AF87" s="37">
        <f t="shared" si="88"/>
        <v>0</v>
      </c>
      <c r="AG87" s="37">
        <f t="shared" si="88"/>
        <v>4</v>
      </c>
      <c r="AH87" s="37">
        <f t="shared" si="88"/>
        <v>0</v>
      </c>
    </row>
    <row r="88">
      <c r="A88" s="27">
        <v>83.0</v>
      </c>
      <c r="B88" s="25" t="s">
        <v>547</v>
      </c>
      <c r="C88" s="25" t="s">
        <v>253</v>
      </c>
      <c r="D88" s="26" t="s">
        <v>130</v>
      </c>
      <c r="E88" s="26" t="s">
        <v>249</v>
      </c>
      <c r="F88" s="75" t="s">
        <v>393</v>
      </c>
      <c r="G88" s="27" t="s">
        <v>76</v>
      </c>
      <c r="H88" s="26" t="s">
        <v>374</v>
      </c>
      <c r="I88" s="34" t="s">
        <v>9</v>
      </c>
      <c r="J88" s="34" t="s">
        <v>9</v>
      </c>
      <c r="K88" s="34" t="s">
        <v>9</v>
      </c>
      <c r="L88" s="34" t="s">
        <v>9</v>
      </c>
      <c r="M88" s="34" t="s">
        <v>9</v>
      </c>
      <c r="N88" s="29">
        <v>0.0</v>
      </c>
      <c r="O88" s="40" t="s">
        <v>6</v>
      </c>
      <c r="P88" s="40" t="s">
        <v>6</v>
      </c>
      <c r="Q88" s="40" t="s">
        <v>6</v>
      </c>
      <c r="R88" s="40" t="s">
        <v>6</v>
      </c>
      <c r="S88" s="40" t="s">
        <v>6</v>
      </c>
      <c r="T88" s="29">
        <v>0.0</v>
      </c>
      <c r="U88" s="40" t="s">
        <v>6</v>
      </c>
      <c r="V88" s="40" t="s">
        <v>6</v>
      </c>
      <c r="W88" s="40" t="s">
        <v>6</v>
      </c>
      <c r="X88" s="40" t="s">
        <v>6</v>
      </c>
      <c r="Y88" s="40" t="s">
        <v>6</v>
      </c>
      <c r="Z88" s="40" t="s">
        <v>6</v>
      </c>
      <c r="AA88" s="8"/>
      <c r="AB88" s="37">
        <f t="shared" si="4"/>
        <v>4</v>
      </c>
      <c r="AC88" s="37">
        <f t="shared" si="5"/>
        <v>2</v>
      </c>
      <c r="AD88" s="37">
        <f t="shared" ref="AD88:AH88" si="89">COUNTIF($F88:$L88,AD$1)</f>
        <v>0</v>
      </c>
      <c r="AE88" s="37">
        <f t="shared" si="89"/>
        <v>0</v>
      </c>
      <c r="AF88" s="37">
        <f t="shared" si="89"/>
        <v>0</v>
      </c>
      <c r="AG88" s="37">
        <f t="shared" si="89"/>
        <v>4</v>
      </c>
      <c r="AH88" s="37">
        <f t="shared" si="89"/>
        <v>0</v>
      </c>
    </row>
    <row r="89">
      <c r="A89" s="27">
        <v>84.0</v>
      </c>
      <c r="B89" s="25" t="s">
        <v>548</v>
      </c>
      <c r="C89" s="25" t="s">
        <v>235</v>
      </c>
      <c r="D89" s="26" t="s">
        <v>100</v>
      </c>
      <c r="E89" s="26" t="s">
        <v>269</v>
      </c>
      <c r="F89" s="75" t="s">
        <v>379</v>
      </c>
      <c r="G89" s="27" t="s">
        <v>76</v>
      </c>
      <c r="H89" s="26" t="s">
        <v>374</v>
      </c>
      <c r="I89" s="40" t="s">
        <v>6</v>
      </c>
      <c r="J89" s="40" t="s">
        <v>6</v>
      </c>
      <c r="K89" s="40" t="s">
        <v>6</v>
      </c>
      <c r="L89" s="40" t="s">
        <v>6</v>
      </c>
      <c r="M89" s="40" t="s">
        <v>6</v>
      </c>
      <c r="N89" s="29">
        <v>0.0</v>
      </c>
      <c r="O89" s="38" t="s">
        <v>10</v>
      </c>
      <c r="P89" s="38" t="s">
        <v>10</v>
      </c>
      <c r="Q89" s="38" t="s">
        <v>10</v>
      </c>
      <c r="R89" s="38" t="s">
        <v>10</v>
      </c>
      <c r="S89" s="38" t="s">
        <v>10</v>
      </c>
      <c r="T89" s="38" t="s">
        <v>10</v>
      </c>
      <c r="U89" s="29">
        <v>0.0</v>
      </c>
      <c r="V89" s="38" t="s">
        <v>10</v>
      </c>
      <c r="W89" s="38" t="s">
        <v>10</v>
      </c>
      <c r="X89" s="38" t="s">
        <v>10</v>
      </c>
      <c r="Y89" s="38" t="s">
        <v>10</v>
      </c>
      <c r="Z89" s="38" t="s">
        <v>10</v>
      </c>
      <c r="AA89" s="8"/>
      <c r="AB89" s="37">
        <f t="shared" si="4"/>
        <v>4</v>
      </c>
      <c r="AC89" s="37">
        <f t="shared" si="5"/>
        <v>2</v>
      </c>
      <c r="AD89" s="37">
        <f t="shared" ref="AD89:AH89" si="90">COUNTIF($F89:$L89,AD$1)</f>
        <v>4</v>
      </c>
      <c r="AE89" s="37">
        <f t="shared" si="90"/>
        <v>0</v>
      </c>
      <c r="AF89" s="37">
        <f t="shared" si="90"/>
        <v>0</v>
      </c>
      <c r="AG89" s="37">
        <f t="shared" si="90"/>
        <v>0</v>
      </c>
      <c r="AH89" s="37">
        <f t="shared" si="90"/>
        <v>0</v>
      </c>
    </row>
    <row r="90">
      <c r="A90" s="27">
        <v>85.0</v>
      </c>
      <c r="B90" s="25" t="s">
        <v>549</v>
      </c>
      <c r="C90" s="25" t="s">
        <v>290</v>
      </c>
      <c r="D90" s="26" t="s">
        <v>113</v>
      </c>
      <c r="E90" s="26" t="s">
        <v>291</v>
      </c>
      <c r="F90" s="75" t="s">
        <v>419</v>
      </c>
      <c r="G90" s="27" t="s">
        <v>80</v>
      </c>
      <c r="H90" s="26" t="s">
        <v>420</v>
      </c>
      <c r="I90" s="38" t="s">
        <v>10</v>
      </c>
      <c r="J90" s="38" t="s">
        <v>10</v>
      </c>
      <c r="K90" s="38" t="s">
        <v>10</v>
      </c>
      <c r="L90" s="38" t="s">
        <v>10</v>
      </c>
      <c r="M90" s="38" t="s">
        <v>10</v>
      </c>
      <c r="N90" s="29">
        <v>0.0</v>
      </c>
      <c r="O90" s="38" t="s">
        <v>10</v>
      </c>
      <c r="P90" s="38" t="s">
        <v>10</v>
      </c>
      <c r="Q90" s="38" t="s">
        <v>10</v>
      </c>
      <c r="R90" s="38" t="s">
        <v>10</v>
      </c>
      <c r="S90" s="38" t="s">
        <v>10</v>
      </c>
      <c r="T90" s="29">
        <v>0.0</v>
      </c>
      <c r="U90" s="34" t="s">
        <v>9</v>
      </c>
      <c r="V90" s="34" t="s">
        <v>9</v>
      </c>
      <c r="W90" s="34" t="s">
        <v>9</v>
      </c>
      <c r="X90" s="34" t="s">
        <v>9</v>
      </c>
      <c r="Y90" s="34" t="s">
        <v>9</v>
      </c>
      <c r="Z90" s="34" t="s">
        <v>9</v>
      </c>
      <c r="AA90" s="8"/>
      <c r="AB90" s="37">
        <f t="shared" si="4"/>
        <v>4</v>
      </c>
      <c r="AC90" s="37">
        <f t="shared" si="5"/>
        <v>2</v>
      </c>
      <c r="AD90" s="37">
        <f t="shared" ref="AD90:AH90" si="91">COUNTIF($F90:$L90,AD$1)</f>
        <v>0</v>
      </c>
      <c r="AE90" s="37">
        <f t="shared" si="91"/>
        <v>0</v>
      </c>
      <c r="AF90" s="37">
        <f t="shared" si="91"/>
        <v>0</v>
      </c>
      <c r="AG90" s="37">
        <f t="shared" si="91"/>
        <v>0</v>
      </c>
      <c r="AH90" s="37">
        <f t="shared" si="91"/>
        <v>4</v>
      </c>
    </row>
    <row r="91">
      <c r="A91" s="27">
        <v>86.0</v>
      </c>
      <c r="B91" s="25" t="s">
        <v>550</v>
      </c>
      <c r="C91" s="25" t="s">
        <v>292</v>
      </c>
      <c r="D91" s="26" t="s">
        <v>118</v>
      </c>
      <c r="E91" s="26" t="s">
        <v>293</v>
      </c>
      <c r="F91" s="75" t="s">
        <v>421</v>
      </c>
      <c r="G91" s="27" t="s">
        <v>80</v>
      </c>
      <c r="H91" s="26" t="s">
        <v>420</v>
      </c>
      <c r="I91" s="40" t="s">
        <v>6</v>
      </c>
      <c r="J91" s="40" t="s">
        <v>6</v>
      </c>
      <c r="K91" s="40" t="s">
        <v>6</v>
      </c>
      <c r="L91" s="40" t="s">
        <v>6</v>
      </c>
      <c r="M91" s="40" t="s">
        <v>6</v>
      </c>
      <c r="N91" s="29">
        <v>0.0</v>
      </c>
      <c r="O91" s="40" t="s">
        <v>6</v>
      </c>
      <c r="P91" s="40" t="s">
        <v>6</v>
      </c>
      <c r="Q91" s="40" t="s">
        <v>6</v>
      </c>
      <c r="R91" s="40" t="s">
        <v>6</v>
      </c>
      <c r="S91" s="40" t="s">
        <v>6</v>
      </c>
      <c r="T91" s="40" t="s">
        <v>6</v>
      </c>
      <c r="U91" s="29">
        <v>0.0</v>
      </c>
      <c r="V91" s="38" t="s">
        <v>10</v>
      </c>
      <c r="W91" s="38" t="s">
        <v>10</v>
      </c>
      <c r="X91" s="38" t="s">
        <v>10</v>
      </c>
      <c r="Y91" s="38" t="s">
        <v>10</v>
      </c>
      <c r="Z91" s="38" t="s">
        <v>10</v>
      </c>
      <c r="AA91" s="8"/>
      <c r="AB91" s="37">
        <f t="shared" si="4"/>
        <v>4</v>
      </c>
      <c r="AC91" s="37">
        <f t="shared" si="5"/>
        <v>2</v>
      </c>
      <c r="AD91" s="37">
        <f t="shared" ref="AD91:AH91" si="92">COUNTIF($F91:$L91,AD$1)</f>
        <v>4</v>
      </c>
      <c r="AE91" s="37">
        <f t="shared" si="92"/>
        <v>0</v>
      </c>
      <c r="AF91" s="37">
        <f t="shared" si="92"/>
        <v>0</v>
      </c>
      <c r="AG91" s="37">
        <f t="shared" si="92"/>
        <v>0</v>
      </c>
      <c r="AH91" s="37">
        <f t="shared" si="92"/>
        <v>0</v>
      </c>
    </row>
    <row r="92">
      <c r="A92" s="27">
        <v>87.0</v>
      </c>
      <c r="B92" s="25" t="s">
        <v>551</v>
      </c>
      <c r="C92" s="25" t="s">
        <v>294</v>
      </c>
      <c r="D92" s="26" t="s">
        <v>123</v>
      </c>
      <c r="E92" s="26" t="s">
        <v>295</v>
      </c>
      <c r="F92" s="75" t="s">
        <v>422</v>
      </c>
      <c r="G92" s="27" t="s">
        <v>80</v>
      </c>
      <c r="H92" s="26" t="s">
        <v>420</v>
      </c>
      <c r="I92" s="40" t="s">
        <v>6</v>
      </c>
      <c r="J92" s="40" t="s">
        <v>6</v>
      </c>
      <c r="K92" s="40" t="s">
        <v>6</v>
      </c>
      <c r="L92" s="40" t="s">
        <v>6</v>
      </c>
      <c r="M92" s="29">
        <v>0.0</v>
      </c>
      <c r="N92" s="40" t="s">
        <v>6</v>
      </c>
      <c r="O92" s="40" t="s">
        <v>6</v>
      </c>
      <c r="P92" s="40" t="s">
        <v>6</v>
      </c>
      <c r="Q92" s="40" t="s">
        <v>6</v>
      </c>
      <c r="R92" s="40" t="s">
        <v>6</v>
      </c>
      <c r="S92" s="40" t="s">
        <v>6</v>
      </c>
      <c r="T92" s="40" t="s">
        <v>6</v>
      </c>
      <c r="U92" s="29">
        <v>0.0</v>
      </c>
      <c r="V92" s="40" t="s">
        <v>6</v>
      </c>
      <c r="W92" s="40" t="s">
        <v>6</v>
      </c>
      <c r="X92" s="40" t="s">
        <v>6</v>
      </c>
      <c r="Y92" s="40" t="s">
        <v>6</v>
      </c>
      <c r="Z92" s="40" t="s">
        <v>6</v>
      </c>
      <c r="AA92" s="8"/>
      <c r="AB92" s="37">
        <f t="shared" si="4"/>
        <v>4</v>
      </c>
      <c r="AC92" s="37">
        <f t="shared" si="5"/>
        <v>2</v>
      </c>
      <c r="AD92" s="37">
        <f t="shared" ref="AD92:AH92" si="93">COUNTIF($F92:$L92,AD$1)</f>
        <v>4</v>
      </c>
      <c r="AE92" s="37">
        <f t="shared" si="93"/>
        <v>0</v>
      </c>
      <c r="AF92" s="37">
        <f t="shared" si="93"/>
        <v>0</v>
      </c>
      <c r="AG92" s="37">
        <f t="shared" si="93"/>
        <v>0</v>
      </c>
      <c r="AH92" s="37">
        <f t="shared" si="93"/>
        <v>0</v>
      </c>
    </row>
    <row r="93">
      <c r="A93" s="27">
        <v>88.0</v>
      </c>
      <c r="B93" s="25" t="s">
        <v>552</v>
      </c>
      <c r="C93" s="25" t="s">
        <v>296</v>
      </c>
      <c r="D93" s="26" t="s">
        <v>92</v>
      </c>
      <c r="E93" s="26" t="s">
        <v>297</v>
      </c>
      <c r="F93" s="75" t="s">
        <v>423</v>
      </c>
      <c r="G93" s="27" t="s">
        <v>80</v>
      </c>
      <c r="H93" s="26" t="s">
        <v>420</v>
      </c>
      <c r="I93" s="34" t="s">
        <v>9</v>
      </c>
      <c r="J93" s="34" t="s">
        <v>9</v>
      </c>
      <c r="K93" s="34" t="s">
        <v>9</v>
      </c>
      <c r="L93" s="34" t="s">
        <v>9</v>
      </c>
      <c r="M93" s="29">
        <v>0.0</v>
      </c>
      <c r="N93" s="34" t="s">
        <v>9</v>
      </c>
      <c r="O93" s="34" t="s">
        <v>9</v>
      </c>
      <c r="P93" s="34" t="s">
        <v>9</v>
      </c>
      <c r="Q93" s="34" t="s">
        <v>9</v>
      </c>
      <c r="R93" s="34" t="s">
        <v>9</v>
      </c>
      <c r="S93" s="34" t="s">
        <v>9</v>
      </c>
      <c r="T93" s="34" t="s">
        <v>9</v>
      </c>
      <c r="U93" s="29">
        <v>0.0</v>
      </c>
      <c r="V93" s="34" t="s">
        <v>9</v>
      </c>
      <c r="W93" s="34" t="s">
        <v>9</v>
      </c>
      <c r="X93" s="34" t="s">
        <v>9</v>
      </c>
      <c r="Y93" s="34" t="s">
        <v>9</v>
      </c>
      <c r="Z93" s="34" t="s">
        <v>9</v>
      </c>
      <c r="AA93" s="8"/>
      <c r="AB93" s="37">
        <f t="shared" si="4"/>
        <v>4</v>
      </c>
      <c r="AC93" s="37">
        <f t="shared" si="5"/>
        <v>2</v>
      </c>
      <c r="AD93" s="37">
        <f t="shared" ref="AD93:AH93" si="94">COUNTIF($F93:$L93,AD$1)</f>
        <v>0</v>
      </c>
      <c r="AE93" s="37">
        <f t="shared" si="94"/>
        <v>0</v>
      </c>
      <c r="AF93" s="37">
        <f t="shared" si="94"/>
        <v>0</v>
      </c>
      <c r="AG93" s="37">
        <f t="shared" si="94"/>
        <v>4</v>
      </c>
      <c r="AH93" s="37">
        <f t="shared" si="94"/>
        <v>0</v>
      </c>
    </row>
    <row r="94">
      <c r="A94" s="27">
        <v>89.0</v>
      </c>
      <c r="B94" s="25" t="s">
        <v>553</v>
      </c>
      <c r="C94" s="25" t="s">
        <v>298</v>
      </c>
      <c r="D94" s="26" t="s">
        <v>79</v>
      </c>
      <c r="E94" s="26" t="s">
        <v>299</v>
      </c>
      <c r="F94" s="75" t="s">
        <v>424</v>
      </c>
      <c r="G94" s="27" t="s">
        <v>80</v>
      </c>
      <c r="H94" s="26" t="s">
        <v>420</v>
      </c>
      <c r="I94" s="38" t="s">
        <v>10</v>
      </c>
      <c r="J94" s="38" t="s">
        <v>10</v>
      </c>
      <c r="K94" s="38" t="s">
        <v>10</v>
      </c>
      <c r="L94" s="38" t="s">
        <v>10</v>
      </c>
      <c r="M94" s="29">
        <v>0.0</v>
      </c>
      <c r="N94" s="34" t="s">
        <v>9</v>
      </c>
      <c r="O94" s="34" t="s">
        <v>9</v>
      </c>
      <c r="P94" s="34" t="s">
        <v>9</v>
      </c>
      <c r="Q94" s="34" t="s">
        <v>9</v>
      </c>
      <c r="R94" s="34" t="s">
        <v>9</v>
      </c>
      <c r="S94" s="34" t="s">
        <v>9</v>
      </c>
      <c r="T94" s="34" t="s">
        <v>9</v>
      </c>
      <c r="U94" s="29">
        <v>0.0</v>
      </c>
      <c r="V94" s="34" t="s">
        <v>9</v>
      </c>
      <c r="W94" s="34" t="s">
        <v>9</v>
      </c>
      <c r="X94" s="34" t="s">
        <v>9</v>
      </c>
      <c r="Y94" s="34" t="s">
        <v>9</v>
      </c>
      <c r="Z94" s="34" t="s">
        <v>9</v>
      </c>
      <c r="AA94" s="8"/>
      <c r="AB94" s="37">
        <f t="shared" si="4"/>
        <v>4</v>
      </c>
      <c r="AC94" s="37">
        <f t="shared" si="5"/>
        <v>2</v>
      </c>
      <c r="AD94" s="37">
        <f t="shared" ref="AD94:AH94" si="95">COUNTIF($F94:$L94,AD$1)</f>
        <v>0</v>
      </c>
      <c r="AE94" s="37">
        <f t="shared" si="95"/>
        <v>0</v>
      </c>
      <c r="AF94" s="37">
        <f t="shared" si="95"/>
        <v>0</v>
      </c>
      <c r="AG94" s="37">
        <f t="shared" si="95"/>
        <v>0</v>
      </c>
      <c r="AH94" s="37">
        <f t="shared" si="95"/>
        <v>4</v>
      </c>
    </row>
    <row r="95">
      <c r="A95" s="27">
        <v>90.0</v>
      </c>
      <c r="B95" s="25" t="s">
        <v>554</v>
      </c>
      <c r="C95" s="25" t="s">
        <v>300</v>
      </c>
      <c r="D95" s="26" t="s">
        <v>103</v>
      </c>
      <c r="E95" s="26" t="s">
        <v>301</v>
      </c>
      <c r="F95" s="75" t="s">
        <v>425</v>
      </c>
      <c r="G95" s="27" t="s">
        <v>80</v>
      </c>
      <c r="H95" s="26" t="s">
        <v>420</v>
      </c>
      <c r="I95" s="40" t="s">
        <v>6</v>
      </c>
      <c r="J95" s="40" t="s">
        <v>6</v>
      </c>
      <c r="K95" s="40" t="s">
        <v>6</v>
      </c>
      <c r="L95" s="40" t="s">
        <v>6</v>
      </c>
      <c r="M95" s="40" t="s">
        <v>6</v>
      </c>
      <c r="N95" s="29">
        <v>0.0</v>
      </c>
      <c r="O95" s="40" t="s">
        <v>6</v>
      </c>
      <c r="P95" s="40" t="s">
        <v>6</v>
      </c>
      <c r="Q95" s="40" t="s">
        <v>6</v>
      </c>
      <c r="R95" s="40" t="s">
        <v>6</v>
      </c>
      <c r="S95" s="40" t="s">
        <v>6</v>
      </c>
      <c r="T95" s="29">
        <v>0.0</v>
      </c>
      <c r="U95" s="40" t="s">
        <v>6</v>
      </c>
      <c r="V95" s="40" t="s">
        <v>6</v>
      </c>
      <c r="W95" s="40" t="s">
        <v>6</v>
      </c>
      <c r="X95" s="40" t="s">
        <v>6</v>
      </c>
      <c r="Y95" s="40" t="s">
        <v>6</v>
      </c>
      <c r="Z95" s="40" t="s">
        <v>6</v>
      </c>
      <c r="AA95" s="8"/>
      <c r="AB95" s="37">
        <f t="shared" si="4"/>
        <v>4</v>
      </c>
      <c r="AC95" s="37">
        <f t="shared" si="5"/>
        <v>2</v>
      </c>
      <c r="AD95" s="37">
        <f t="shared" ref="AD95:AH95" si="96">COUNTIF($F95:$L95,AD$1)</f>
        <v>4</v>
      </c>
      <c r="AE95" s="37">
        <f t="shared" si="96"/>
        <v>0</v>
      </c>
      <c r="AF95" s="37">
        <f t="shared" si="96"/>
        <v>0</v>
      </c>
      <c r="AG95" s="37">
        <f t="shared" si="96"/>
        <v>0</v>
      </c>
      <c r="AH95" s="37">
        <f t="shared" si="96"/>
        <v>0</v>
      </c>
    </row>
    <row r="96">
      <c r="A96" s="27">
        <v>91.0</v>
      </c>
      <c r="B96" s="25" t="s">
        <v>555</v>
      </c>
      <c r="C96" s="25" t="s">
        <v>302</v>
      </c>
      <c r="D96" s="26" t="s">
        <v>128</v>
      </c>
      <c r="E96" s="26" t="s">
        <v>303</v>
      </c>
      <c r="F96" s="75" t="s">
        <v>426</v>
      </c>
      <c r="G96" s="27" t="s">
        <v>80</v>
      </c>
      <c r="H96" s="26" t="s">
        <v>420</v>
      </c>
      <c r="I96" s="40" t="s">
        <v>6</v>
      </c>
      <c r="J96" s="40" t="s">
        <v>6</v>
      </c>
      <c r="K96" s="40" t="s">
        <v>6</v>
      </c>
      <c r="L96" s="40" t="s">
        <v>6</v>
      </c>
      <c r="M96" s="40" t="s">
        <v>6</v>
      </c>
      <c r="N96" s="29">
        <v>0.0</v>
      </c>
      <c r="O96" s="40" t="s">
        <v>6</v>
      </c>
      <c r="P96" s="40" t="s">
        <v>6</v>
      </c>
      <c r="Q96" s="40" t="s">
        <v>6</v>
      </c>
      <c r="R96" s="40" t="s">
        <v>6</v>
      </c>
      <c r="S96" s="40" t="s">
        <v>6</v>
      </c>
      <c r="T96" s="29">
        <v>0.0</v>
      </c>
      <c r="U96" s="40" t="s">
        <v>6</v>
      </c>
      <c r="V96" s="40" t="s">
        <v>6</v>
      </c>
      <c r="W96" s="40" t="s">
        <v>6</v>
      </c>
      <c r="X96" s="40" t="s">
        <v>6</v>
      </c>
      <c r="Y96" s="40" t="s">
        <v>6</v>
      </c>
      <c r="Z96" s="40" t="s">
        <v>6</v>
      </c>
      <c r="AA96" s="8"/>
      <c r="AB96" s="37">
        <f t="shared" si="4"/>
        <v>4</v>
      </c>
      <c r="AC96" s="37">
        <f t="shared" si="5"/>
        <v>2</v>
      </c>
      <c r="AD96" s="37">
        <f t="shared" ref="AD96:AH96" si="97">COUNTIF($F96:$L96,AD$1)</f>
        <v>4</v>
      </c>
      <c r="AE96" s="37">
        <f t="shared" si="97"/>
        <v>0</v>
      </c>
      <c r="AF96" s="37">
        <f t="shared" si="97"/>
        <v>0</v>
      </c>
      <c r="AG96" s="37">
        <f t="shared" si="97"/>
        <v>0</v>
      </c>
      <c r="AH96" s="37">
        <f t="shared" si="97"/>
        <v>0</v>
      </c>
    </row>
    <row r="97">
      <c r="A97" s="27">
        <v>92.0</v>
      </c>
      <c r="B97" s="25" t="s">
        <v>556</v>
      </c>
      <c r="C97" s="25" t="s">
        <v>304</v>
      </c>
      <c r="D97" s="26" t="s">
        <v>98</v>
      </c>
      <c r="E97" s="26" t="s">
        <v>305</v>
      </c>
      <c r="F97" s="75" t="s">
        <v>427</v>
      </c>
      <c r="G97" s="27" t="s">
        <v>80</v>
      </c>
      <c r="H97" s="26" t="s">
        <v>420</v>
      </c>
      <c r="I97" s="40" t="s">
        <v>6</v>
      </c>
      <c r="J97" s="40" t="s">
        <v>6</v>
      </c>
      <c r="K97" s="40" t="s">
        <v>6</v>
      </c>
      <c r="L97" s="40" t="s">
        <v>6</v>
      </c>
      <c r="M97" s="29">
        <v>0.0</v>
      </c>
      <c r="N97" s="40" t="s">
        <v>6</v>
      </c>
      <c r="O97" s="40" t="s">
        <v>6</v>
      </c>
      <c r="P97" s="40" t="s">
        <v>6</v>
      </c>
      <c r="Q97" s="40" t="s">
        <v>6</v>
      </c>
      <c r="R97" s="40" t="s">
        <v>6</v>
      </c>
      <c r="S97" s="40" t="s">
        <v>6</v>
      </c>
      <c r="T97" s="40" t="s">
        <v>6</v>
      </c>
      <c r="U97" s="29">
        <v>0.0</v>
      </c>
      <c r="V97" s="40" t="s">
        <v>6</v>
      </c>
      <c r="W97" s="40" t="s">
        <v>6</v>
      </c>
      <c r="X97" s="40" t="s">
        <v>6</v>
      </c>
      <c r="Y97" s="40" t="s">
        <v>6</v>
      </c>
      <c r="Z97" s="40" t="s">
        <v>6</v>
      </c>
      <c r="AA97" s="8"/>
      <c r="AB97" s="37">
        <f t="shared" si="4"/>
        <v>4</v>
      </c>
      <c r="AC97" s="37">
        <f t="shared" si="5"/>
        <v>2</v>
      </c>
      <c r="AD97" s="37">
        <f t="shared" ref="AD97:AH97" si="98">COUNTIF($F97:$L97,AD$1)</f>
        <v>4</v>
      </c>
      <c r="AE97" s="37">
        <f t="shared" si="98"/>
        <v>0</v>
      </c>
      <c r="AF97" s="37">
        <f t="shared" si="98"/>
        <v>0</v>
      </c>
      <c r="AG97" s="37">
        <f t="shared" si="98"/>
        <v>0</v>
      </c>
      <c r="AH97" s="37">
        <f t="shared" si="98"/>
        <v>0</v>
      </c>
    </row>
    <row r="98" ht="18.0" customHeight="1">
      <c r="A98" s="27">
        <v>93.0</v>
      </c>
      <c r="B98" s="25" t="s">
        <v>557</v>
      </c>
      <c r="C98" s="25" t="s">
        <v>306</v>
      </c>
      <c r="D98" s="26" t="s">
        <v>133</v>
      </c>
      <c r="E98" s="26" t="s">
        <v>307</v>
      </c>
      <c r="F98" s="75" t="s">
        <v>428</v>
      </c>
      <c r="G98" s="27" t="s">
        <v>80</v>
      </c>
      <c r="H98" s="26" t="s">
        <v>420</v>
      </c>
      <c r="I98" s="34" t="s">
        <v>9</v>
      </c>
      <c r="J98" s="34" t="s">
        <v>9</v>
      </c>
      <c r="K98" s="34" t="s">
        <v>9</v>
      </c>
      <c r="L98" s="34" t="s">
        <v>9</v>
      </c>
      <c r="M98" s="34" t="s">
        <v>9</v>
      </c>
      <c r="N98" s="29">
        <v>0.0</v>
      </c>
      <c r="O98" s="34" t="s">
        <v>9</v>
      </c>
      <c r="P98" s="34" t="s">
        <v>9</v>
      </c>
      <c r="Q98" s="34" t="s">
        <v>9</v>
      </c>
      <c r="R98" s="34" t="s">
        <v>9</v>
      </c>
      <c r="S98" s="34" t="s">
        <v>9</v>
      </c>
      <c r="T98" s="34" t="s">
        <v>9</v>
      </c>
      <c r="U98" s="29">
        <v>0.0</v>
      </c>
      <c r="V98" s="34" t="s">
        <v>9</v>
      </c>
      <c r="W98" s="34" t="s">
        <v>9</v>
      </c>
      <c r="X98" s="34" t="s">
        <v>9</v>
      </c>
      <c r="Y98" s="34" t="s">
        <v>9</v>
      </c>
      <c r="Z98" s="34" t="s">
        <v>9</v>
      </c>
      <c r="AA98" s="51"/>
      <c r="AB98" s="37">
        <f t="shared" si="4"/>
        <v>4</v>
      </c>
      <c r="AC98" s="37">
        <f t="shared" si="5"/>
        <v>2</v>
      </c>
      <c r="AD98" s="37">
        <f t="shared" ref="AD98:AH98" si="99">COUNTIF($F98:$L98,AD$1)</f>
        <v>0</v>
      </c>
      <c r="AE98" s="37">
        <f t="shared" si="99"/>
        <v>0</v>
      </c>
      <c r="AF98" s="37">
        <f t="shared" si="99"/>
        <v>0</v>
      </c>
      <c r="AG98" s="37">
        <f t="shared" si="99"/>
        <v>4</v>
      </c>
      <c r="AH98" s="37">
        <f t="shared" si="99"/>
        <v>0</v>
      </c>
    </row>
    <row r="99">
      <c r="A99" s="27">
        <v>94.0</v>
      </c>
      <c r="B99" s="25" t="s">
        <v>558</v>
      </c>
      <c r="C99" s="25" t="s">
        <v>308</v>
      </c>
      <c r="D99" s="26" t="s">
        <v>108</v>
      </c>
      <c r="E99" s="26" t="s">
        <v>309</v>
      </c>
      <c r="F99" s="75" t="s">
        <v>429</v>
      </c>
      <c r="G99" s="27" t="s">
        <v>80</v>
      </c>
      <c r="H99" s="26" t="s">
        <v>420</v>
      </c>
      <c r="I99" s="34" t="s">
        <v>9</v>
      </c>
      <c r="J99" s="34" t="s">
        <v>9</v>
      </c>
      <c r="K99" s="34" t="s">
        <v>9</v>
      </c>
      <c r="L99" s="34" t="s">
        <v>9</v>
      </c>
      <c r="M99" s="34" t="s">
        <v>9</v>
      </c>
      <c r="N99" s="34" t="s">
        <v>9</v>
      </c>
      <c r="O99" s="29">
        <v>0.0</v>
      </c>
      <c r="P99" s="34" t="s">
        <v>9</v>
      </c>
      <c r="Q99" s="34" t="s">
        <v>9</v>
      </c>
      <c r="R99" s="34" t="s">
        <v>9</v>
      </c>
      <c r="S99" s="34" t="s">
        <v>9</v>
      </c>
      <c r="T99" s="34" t="s">
        <v>9</v>
      </c>
      <c r="U99" s="34" t="s">
        <v>9</v>
      </c>
      <c r="V99" s="29">
        <v>0.0</v>
      </c>
      <c r="W99" s="34" t="s">
        <v>9</v>
      </c>
      <c r="X99" s="34" t="s">
        <v>9</v>
      </c>
      <c r="Y99" s="34" t="s">
        <v>9</v>
      </c>
      <c r="Z99" s="34" t="s">
        <v>9</v>
      </c>
      <c r="AA99" s="8"/>
      <c r="AB99" s="37">
        <f t="shared" si="4"/>
        <v>4</v>
      </c>
      <c r="AC99" s="37">
        <f t="shared" si="5"/>
        <v>2</v>
      </c>
      <c r="AD99" s="37">
        <f t="shared" ref="AD99:AH99" si="100">COUNTIF($F99:$L99,AD$1)</f>
        <v>0</v>
      </c>
      <c r="AE99" s="37">
        <f t="shared" si="100"/>
        <v>0</v>
      </c>
      <c r="AF99" s="37">
        <f t="shared" si="100"/>
        <v>0</v>
      </c>
      <c r="AG99" s="37">
        <f t="shared" si="100"/>
        <v>4</v>
      </c>
      <c r="AH99" s="37">
        <f t="shared" si="100"/>
        <v>0</v>
      </c>
    </row>
    <row r="100">
      <c r="A100" s="27">
        <v>95.0</v>
      </c>
      <c r="B100" s="25" t="s">
        <v>559</v>
      </c>
      <c r="C100" s="25" t="s">
        <v>310</v>
      </c>
      <c r="D100" s="26" t="s">
        <v>86</v>
      </c>
      <c r="E100" s="26" t="s">
        <v>311</v>
      </c>
      <c r="F100" s="75" t="s">
        <v>430</v>
      </c>
      <c r="G100" s="27" t="s">
        <v>80</v>
      </c>
      <c r="H100" s="26" t="s">
        <v>420</v>
      </c>
      <c r="I100" s="34" t="s">
        <v>9</v>
      </c>
      <c r="J100" s="34" t="s">
        <v>9</v>
      </c>
      <c r="K100" s="34" t="s">
        <v>9</v>
      </c>
      <c r="L100" s="34" t="s">
        <v>9</v>
      </c>
      <c r="M100" s="34" t="s">
        <v>9</v>
      </c>
      <c r="N100" s="29">
        <v>0.0</v>
      </c>
      <c r="O100" s="34" t="s">
        <v>9</v>
      </c>
      <c r="P100" s="34" t="s">
        <v>9</v>
      </c>
      <c r="Q100" s="34" t="s">
        <v>9</v>
      </c>
      <c r="R100" s="34" t="s">
        <v>9</v>
      </c>
      <c r="S100" s="34" t="s">
        <v>9</v>
      </c>
      <c r="T100" s="34" t="s">
        <v>9</v>
      </c>
      <c r="U100" s="34" t="s">
        <v>9</v>
      </c>
      <c r="V100" s="29">
        <v>0.0</v>
      </c>
      <c r="W100" s="34" t="s">
        <v>9</v>
      </c>
      <c r="X100" s="34" t="s">
        <v>9</v>
      </c>
      <c r="Y100" s="34" t="s">
        <v>9</v>
      </c>
      <c r="Z100" s="34" t="s">
        <v>9</v>
      </c>
      <c r="AA100" s="8"/>
      <c r="AB100" s="37">
        <f t="shared" si="4"/>
        <v>4</v>
      </c>
      <c r="AC100" s="37">
        <f t="shared" si="5"/>
        <v>2</v>
      </c>
      <c r="AD100" s="37">
        <f t="shared" ref="AD100:AH100" si="101">COUNTIF($F100:$L100,AD$1)</f>
        <v>0</v>
      </c>
      <c r="AE100" s="37">
        <f t="shared" si="101"/>
        <v>0</v>
      </c>
      <c r="AF100" s="37">
        <f t="shared" si="101"/>
        <v>0</v>
      </c>
      <c r="AG100" s="37">
        <f t="shared" si="101"/>
        <v>4</v>
      </c>
      <c r="AH100" s="37">
        <f t="shared" si="101"/>
        <v>0</v>
      </c>
    </row>
    <row r="101">
      <c r="A101" s="72"/>
      <c r="B101" s="83"/>
      <c r="C101" s="83"/>
      <c r="D101" s="84"/>
      <c r="E101" s="84"/>
      <c r="F101" s="84"/>
      <c r="G101" s="72"/>
      <c r="H101" s="84"/>
      <c r="I101" s="85"/>
      <c r="J101" s="85"/>
      <c r="K101" s="85"/>
      <c r="L101" s="85"/>
      <c r="M101" s="85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37">
        <f t="shared" si="4"/>
        <v>0</v>
      </c>
      <c r="AC101" s="37">
        <f t="shared" si="5"/>
        <v>0</v>
      </c>
      <c r="AD101" s="37">
        <f t="shared" ref="AD101:AH101" si="102">COUNTIF($F101:$L101,AD$1)</f>
        <v>0</v>
      </c>
      <c r="AE101" s="37">
        <f t="shared" si="102"/>
        <v>0</v>
      </c>
      <c r="AF101" s="37">
        <f t="shared" si="102"/>
        <v>0</v>
      </c>
      <c r="AG101" s="37">
        <f t="shared" si="102"/>
        <v>0</v>
      </c>
      <c r="AH101" s="37">
        <f t="shared" si="102"/>
        <v>0</v>
      </c>
    </row>
    <row r="102">
      <c r="A102" s="27">
        <v>96.0</v>
      </c>
      <c r="B102" s="135" t="s">
        <v>560</v>
      </c>
      <c r="C102" s="135" t="s">
        <v>135</v>
      </c>
      <c r="D102" s="87" t="s">
        <v>136</v>
      </c>
      <c r="E102" s="87" t="s">
        <v>312</v>
      </c>
      <c r="F102" s="153" t="s">
        <v>431</v>
      </c>
      <c r="G102" s="88" t="s">
        <v>137</v>
      </c>
      <c r="H102" s="87" t="s">
        <v>432</v>
      </c>
      <c r="I102" s="40" t="s">
        <v>6</v>
      </c>
      <c r="J102" s="40" t="s">
        <v>6</v>
      </c>
      <c r="K102" s="40" t="s">
        <v>6</v>
      </c>
      <c r="L102" s="40" t="s">
        <v>6</v>
      </c>
      <c r="M102" s="29">
        <v>0.0</v>
      </c>
      <c r="N102" s="40" t="s">
        <v>6</v>
      </c>
      <c r="O102" s="40" t="s">
        <v>6</v>
      </c>
      <c r="P102" s="40" t="s">
        <v>6</v>
      </c>
      <c r="Q102" s="40" t="s">
        <v>6</v>
      </c>
      <c r="R102" s="40" t="s">
        <v>6</v>
      </c>
      <c r="S102" s="40" t="s">
        <v>6</v>
      </c>
      <c r="T102" s="40" t="s">
        <v>6</v>
      </c>
      <c r="U102" s="29">
        <v>0.0</v>
      </c>
      <c r="V102" s="38" t="s">
        <v>10</v>
      </c>
      <c r="W102" s="38" t="s">
        <v>10</v>
      </c>
      <c r="X102" s="38" t="s">
        <v>10</v>
      </c>
      <c r="Y102" s="38" t="s">
        <v>10</v>
      </c>
      <c r="Z102" s="38" t="s">
        <v>10</v>
      </c>
      <c r="AA102" s="70"/>
      <c r="AB102" s="37">
        <f t="shared" si="4"/>
        <v>4</v>
      </c>
      <c r="AC102" s="37">
        <f t="shared" si="5"/>
        <v>2</v>
      </c>
      <c r="AD102" s="37">
        <f t="shared" ref="AD102:AH102" si="103">COUNTIF($F102:$L102,AD$1)</f>
        <v>4</v>
      </c>
      <c r="AE102" s="37">
        <f t="shared" si="103"/>
        <v>0</v>
      </c>
      <c r="AF102" s="37">
        <f t="shared" si="103"/>
        <v>0</v>
      </c>
      <c r="AG102" s="37">
        <f t="shared" si="103"/>
        <v>0</v>
      </c>
      <c r="AH102" s="37">
        <f t="shared" si="103"/>
        <v>0</v>
      </c>
    </row>
    <row r="103">
      <c r="A103" s="27">
        <v>97.0</v>
      </c>
      <c r="B103" s="135" t="s">
        <v>561</v>
      </c>
      <c r="C103" s="135" t="s">
        <v>138</v>
      </c>
      <c r="D103" s="87" t="s">
        <v>139</v>
      </c>
      <c r="E103" s="87" t="s">
        <v>313</v>
      </c>
      <c r="F103" s="153" t="s">
        <v>433</v>
      </c>
      <c r="G103" s="88" t="s">
        <v>137</v>
      </c>
      <c r="H103" s="87" t="s">
        <v>432</v>
      </c>
      <c r="I103" s="34" t="s">
        <v>9</v>
      </c>
      <c r="J103" s="34" t="s">
        <v>9</v>
      </c>
      <c r="K103" s="34" t="s">
        <v>9</v>
      </c>
      <c r="L103" s="34" t="s">
        <v>9</v>
      </c>
      <c r="M103" s="34" t="s">
        <v>9</v>
      </c>
      <c r="N103" s="34" t="s">
        <v>9</v>
      </c>
      <c r="O103" s="29">
        <v>0.0</v>
      </c>
      <c r="P103" s="34" t="s">
        <v>9</v>
      </c>
      <c r="Q103" s="34" t="s">
        <v>9</v>
      </c>
      <c r="R103" s="34" t="s">
        <v>9</v>
      </c>
      <c r="S103" s="34" t="s">
        <v>9</v>
      </c>
      <c r="T103" s="34" t="s">
        <v>9</v>
      </c>
      <c r="U103" s="34" t="s">
        <v>9</v>
      </c>
      <c r="V103" s="29">
        <v>0.0</v>
      </c>
      <c r="W103" s="34" t="s">
        <v>9</v>
      </c>
      <c r="X103" s="34" t="s">
        <v>9</v>
      </c>
      <c r="Y103" s="34" t="s">
        <v>9</v>
      </c>
      <c r="Z103" s="34" t="s">
        <v>9</v>
      </c>
      <c r="AA103" s="8"/>
      <c r="AB103" s="37">
        <f t="shared" si="4"/>
        <v>4</v>
      </c>
      <c r="AC103" s="37">
        <f t="shared" si="5"/>
        <v>2</v>
      </c>
      <c r="AD103" s="37">
        <f t="shared" ref="AD103:AH103" si="104">COUNTIF($F103:$L103,AD$1)</f>
        <v>0</v>
      </c>
      <c r="AE103" s="37">
        <f t="shared" si="104"/>
        <v>0</v>
      </c>
      <c r="AF103" s="37">
        <f t="shared" si="104"/>
        <v>0</v>
      </c>
      <c r="AG103" s="37">
        <f t="shared" si="104"/>
        <v>4</v>
      </c>
      <c r="AH103" s="37">
        <f t="shared" si="104"/>
        <v>0</v>
      </c>
    </row>
    <row r="104">
      <c r="A104" s="27">
        <v>98.0</v>
      </c>
      <c r="B104" s="135" t="s">
        <v>562</v>
      </c>
      <c r="C104" s="135" t="s">
        <v>140</v>
      </c>
      <c r="D104" s="87" t="s">
        <v>141</v>
      </c>
      <c r="E104" s="87" t="s">
        <v>314</v>
      </c>
      <c r="F104" s="153" t="s">
        <v>434</v>
      </c>
      <c r="G104" s="88" t="s">
        <v>137</v>
      </c>
      <c r="H104" s="87" t="s">
        <v>432</v>
      </c>
      <c r="I104" s="40" t="s">
        <v>6</v>
      </c>
      <c r="J104" s="40" t="s">
        <v>6</v>
      </c>
      <c r="K104" s="40" t="s">
        <v>6</v>
      </c>
      <c r="L104" s="40" t="s">
        <v>6</v>
      </c>
      <c r="M104" s="29">
        <v>0.0</v>
      </c>
      <c r="N104" s="40" t="s">
        <v>6</v>
      </c>
      <c r="O104" s="40" t="s">
        <v>6</v>
      </c>
      <c r="P104" s="40" t="s">
        <v>6</v>
      </c>
      <c r="Q104" s="40" t="s">
        <v>6</v>
      </c>
      <c r="R104" s="40" t="s">
        <v>6</v>
      </c>
      <c r="S104" s="40" t="s">
        <v>6</v>
      </c>
      <c r="T104" s="40" t="s">
        <v>6</v>
      </c>
      <c r="U104" s="29">
        <v>0.0</v>
      </c>
      <c r="V104" s="40" t="s">
        <v>6</v>
      </c>
      <c r="W104" s="40" t="s">
        <v>6</v>
      </c>
      <c r="X104" s="40" t="s">
        <v>6</v>
      </c>
      <c r="Y104" s="40" t="s">
        <v>6</v>
      </c>
      <c r="Z104" s="40" t="s">
        <v>6</v>
      </c>
      <c r="AA104" s="8"/>
      <c r="AB104" s="37">
        <f t="shared" si="4"/>
        <v>4</v>
      </c>
      <c r="AC104" s="37">
        <f t="shared" si="5"/>
        <v>2</v>
      </c>
      <c r="AD104" s="37">
        <f t="shared" ref="AD104:AH104" si="105">COUNTIF($F104:$L104,AD$1)</f>
        <v>4</v>
      </c>
      <c r="AE104" s="37">
        <f t="shared" si="105"/>
        <v>0</v>
      </c>
      <c r="AF104" s="37">
        <f t="shared" si="105"/>
        <v>0</v>
      </c>
      <c r="AG104" s="37">
        <f t="shared" si="105"/>
        <v>0</v>
      </c>
      <c r="AH104" s="37">
        <f t="shared" si="105"/>
        <v>0</v>
      </c>
    </row>
    <row r="105">
      <c r="A105" s="27">
        <v>99.0</v>
      </c>
      <c r="B105" s="135" t="s">
        <v>563</v>
      </c>
      <c r="C105" s="135" t="s">
        <v>142</v>
      </c>
      <c r="D105" s="87" t="s">
        <v>145</v>
      </c>
      <c r="E105" s="87" t="s">
        <v>315</v>
      </c>
      <c r="F105" s="153" t="s">
        <v>435</v>
      </c>
      <c r="G105" s="88" t="s">
        <v>137</v>
      </c>
      <c r="H105" s="87" t="s">
        <v>432</v>
      </c>
      <c r="I105" s="34" t="s">
        <v>9</v>
      </c>
      <c r="J105" s="34" t="s">
        <v>9</v>
      </c>
      <c r="K105" s="34" t="s">
        <v>9</v>
      </c>
      <c r="L105" s="34" t="s">
        <v>9</v>
      </c>
      <c r="M105" s="34" t="s">
        <v>9</v>
      </c>
      <c r="N105" s="34" t="s">
        <v>9</v>
      </c>
      <c r="O105" s="29">
        <v>0.0</v>
      </c>
      <c r="P105" s="34" t="s">
        <v>9</v>
      </c>
      <c r="Q105" s="34" t="s">
        <v>9</v>
      </c>
      <c r="R105" s="34" t="s">
        <v>9</v>
      </c>
      <c r="S105" s="34" t="s">
        <v>9</v>
      </c>
      <c r="T105" s="34" t="s">
        <v>9</v>
      </c>
      <c r="U105" s="29">
        <v>0.0</v>
      </c>
      <c r="V105" s="40" t="s">
        <v>6</v>
      </c>
      <c r="W105" s="40" t="s">
        <v>6</v>
      </c>
      <c r="X105" s="40" t="s">
        <v>6</v>
      </c>
      <c r="Y105" s="40" t="s">
        <v>6</v>
      </c>
      <c r="Z105" s="40" t="s">
        <v>6</v>
      </c>
      <c r="AA105" s="8"/>
      <c r="AB105" s="37">
        <f t="shared" si="4"/>
        <v>4</v>
      </c>
      <c r="AC105" s="37">
        <f t="shared" si="5"/>
        <v>2</v>
      </c>
      <c r="AD105" s="37">
        <f t="shared" ref="AD105:AH105" si="106">COUNTIF($F105:$L105,AD$1)</f>
        <v>0</v>
      </c>
      <c r="AE105" s="37">
        <f t="shared" si="106"/>
        <v>0</v>
      </c>
      <c r="AF105" s="37">
        <f t="shared" si="106"/>
        <v>0</v>
      </c>
      <c r="AG105" s="37">
        <f t="shared" si="106"/>
        <v>4</v>
      </c>
      <c r="AH105" s="37">
        <f t="shared" si="106"/>
        <v>0</v>
      </c>
    </row>
    <row r="106">
      <c r="A106" s="27">
        <v>100.0</v>
      </c>
      <c r="B106" s="135" t="s">
        <v>564</v>
      </c>
      <c r="C106" s="135" t="s">
        <v>144</v>
      </c>
      <c r="D106" s="87" t="s">
        <v>143</v>
      </c>
      <c r="E106" s="138" t="s">
        <v>316</v>
      </c>
      <c r="F106" s="153" t="s">
        <v>436</v>
      </c>
      <c r="G106" s="88" t="s">
        <v>137</v>
      </c>
      <c r="H106" s="87" t="s">
        <v>432</v>
      </c>
      <c r="I106" s="38" t="s">
        <v>10</v>
      </c>
      <c r="J106" s="38" t="s">
        <v>10</v>
      </c>
      <c r="K106" s="38" t="s">
        <v>10</v>
      </c>
      <c r="L106" s="38" t="s">
        <v>10</v>
      </c>
      <c r="M106" s="38" t="s">
        <v>10</v>
      </c>
      <c r="N106" s="29">
        <v>0.0</v>
      </c>
      <c r="O106" s="38" t="s">
        <v>10</v>
      </c>
      <c r="P106" s="38" t="s">
        <v>10</v>
      </c>
      <c r="Q106" s="38" t="s">
        <v>10</v>
      </c>
      <c r="R106" s="38" t="s">
        <v>10</v>
      </c>
      <c r="S106" s="38" t="s">
        <v>10</v>
      </c>
      <c r="T106" s="38" t="s">
        <v>10</v>
      </c>
      <c r="U106" s="29">
        <v>0.0</v>
      </c>
      <c r="V106" s="34" t="s">
        <v>9</v>
      </c>
      <c r="W106" s="34" t="s">
        <v>9</v>
      </c>
      <c r="X106" s="34" t="s">
        <v>9</v>
      </c>
      <c r="Y106" s="34" t="s">
        <v>9</v>
      </c>
      <c r="Z106" s="34" t="s">
        <v>9</v>
      </c>
      <c r="AA106" s="8"/>
      <c r="AB106" s="37">
        <f t="shared" si="4"/>
        <v>4</v>
      </c>
      <c r="AC106" s="37">
        <f t="shared" si="5"/>
        <v>2</v>
      </c>
      <c r="AD106" s="37">
        <f t="shared" ref="AD106:AH106" si="107">COUNTIF($F106:$L106,AD$1)</f>
        <v>0</v>
      </c>
      <c r="AE106" s="37">
        <f t="shared" si="107"/>
        <v>0</v>
      </c>
      <c r="AF106" s="37">
        <f t="shared" si="107"/>
        <v>0</v>
      </c>
      <c r="AG106" s="37">
        <f t="shared" si="107"/>
        <v>0</v>
      </c>
      <c r="AH106" s="37">
        <f t="shared" si="107"/>
        <v>4</v>
      </c>
    </row>
    <row r="107">
      <c r="A107" s="27">
        <v>101.0</v>
      </c>
      <c r="B107" s="86" t="s">
        <v>565</v>
      </c>
      <c r="C107" s="86" t="s">
        <v>146</v>
      </c>
      <c r="D107" s="91" t="s">
        <v>150</v>
      </c>
      <c r="E107" s="91" t="s">
        <v>317</v>
      </c>
      <c r="F107" s="154" t="s">
        <v>437</v>
      </c>
      <c r="G107" s="92" t="s">
        <v>148</v>
      </c>
      <c r="H107" s="91" t="s">
        <v>438</v>
      </c>
      <c r="I107" s="34" t="s">
        <v>9</v>
      </c>
      <c r="J107" s="34" t="s">
        <v>9</v>
      </c>
      <c r="K107" s="34" t="s">
        <v>9</v>
      </c>
      <c r="L107" s="34" t="s">
        <v>9</v>
      </c>
      <c r="M107" s="34" t="s">
        <v>9</v>
      </c>
      <c r="N107" s="29">
        <v>0.0</v>
      </c>
      <c r="O107" s="34" t="s">
        <v>9</v>
      </c>
      <c r="P107" s="34" t="s">
        <v>9</v>
      </c>
      <c r="Q107" s="34" t="s">
        <v>9</v>
      </c>
      <c r="R107" s="34" t="s">
        <v>9</v>
      </c>
      <c r="S107" s="34" t="s">
        <v>9</v>
      </c>
      <c r="T107" s="34" t="s">
        <v>9</v>
      </c>
      <c r="U107" s="34" t="s">
        <v>9</v>
      </c>
      <c r="V107" s="29">
        <v>0.0</v>
      </c>
      <c r="W107" s="34" t="s">
        <v>9</v>
      </c>
      <c r="X107" s="34" t="s">
        <v>9</v>
      </c>
      <c r="Y107" s="34" t="s">
        <v>9</v>
      </c>
      <c r="Z107" s="34" t="s">
        <v>9</v>
      </c>
      <c r="AA107" s="8"/>
      <c r="AB107" s="37">
        <f t="shared" si="4"/>
        <v>4</v>
      </c>
      <c r="AC107" s="37">
        <f t="shared" si="5"/>
        <v>2</v>
      </c>
      <c r="AD107" s="37">
        <f t="shared" ref="AD107:AH107" si="108">COUNTIF($F107:$L107,AD$1)</f>
        <v>0</v>
      </c>
      <c r="AE107" s="37">
        <f t="shared" si="108"/>
        <v>0</v>
      </c>
      <c r="AF107" s="37">
        <f t="shared" si="108"/>
        <v>0</v>
      </c>
      <c r="AG107" s="37">
        <f t="shared" si="108"/>
        <v>4</v>
      </c>
      <c r="AH107" s="37">
        <f t="shared" si="108"/>
        <v>0</v>
      </c>
    </row>
    <row r="108">
      <c r="A108" s="27">
        <v>102.0</v>
      </c>
      <c r="B108" s="86" t="s">
        <v>566</v>
      </c>
      <c r="C108" s="86" t="s">
        <v>149</v>
      </c>
      <c r="D108" s="91" t="s">
        <v>156</v>
      </c>
      <c r="E108" s="91" t="s">
        <v>318</v>
      </c>
      <c r="F108" s="154" t="s">
        <v>439</v>
      </c>
      <c r="G108" s="92" t="s">
        <v>148</v>
      </c>
      <c r="H108" s="91" t="s">
        <v>438</v>
      </c>
      <c r="I108" s="38" t="s">
        <v>10</v>
      </c>
      <c r="J108" s="38" t="s">
        <v>10</v>
      </c>
      <c r="K108" s="38" t="s">
        <v>10</v>
      </c>
      <c r="L108" s="38" t="s">
        <v>10</v>
      </c>
      <c r="M108" s="29">
        <v>0.0</v>
      </c>
      <c r="N108" s="38" t="s">
        <v>10</v>
      </c>
      <c r="O108" s="38" t="s">
        <v>10</v>
      </c>
      <c r="P108" s="38" t="s">
        <v>10</v>
      </c>
      <c r="Q108" s="38" t="s">
        <v>10</v>
      </c>
      <c r="R108" s="38" t="s">
        <v>10</v>
      </c>
      <c r="S108" s="38" t="s">
        <v>10</v>
      </c>
      <c r="T108" s="29">
        <v>0.0</v>
      </c>
      <c r="U108" s="38" t="s">
        <v>10</v>
      </c>
      <c r="V108" s="38" t="s">
        <v>10</v>
      </c>
      <c r="W108" s="38" t="s">
        <v>10</v>
      </c>
      <c r="X108" s="38" t="s">
        <v>10</v>
      </c>
      <c r="Y108" s="38" t="s">
        <v>10</v>
      </c>
      <c r="Z108" s="38" t="s">
        <v>10</v>
      </c>
      <c r="AA108" s="8"/>
      <c r="AB108" s="37">
        <f t="shared" si="4"/>
        <v>4</v>
      </c>
      <c r="AC108" s="37">
        <f t="shared" si="5"/>
        <v>2</v>
      </c>
      <c r="AD108" s="37">
        <f t="shared" ref="AD108:AH108" si="109">COUNTIF($F108:$L108,AD$1)</f>
        <v>0</v>
      </c>
      <c r="AE108" s="37">
        <f t="shared" si="109"/>
        <v>0</v>
      </c>
      <c r="AF108" s="37">
        <f t="shared" si="109"/>
        <v>0</v>
      </c>
      <c r="AG108" s="37">
        <f t="shared" si="109"/>
        <v>0</v>
      </c>
      <c r="AH108" s="37">
        <f t="shared" si="109"/>
        <v>4</v>
      </c>
    </row>
    <row r="109">
      <c r="A109" s="27">
        <v>103.0</v>
      </c>
      <c r="B109" s="86" t="s">
        <v>567</v>
      </c>
      <c r="C109" s="135" t="s">
        <v>151</v>
      </c>
      <c r="D109" s="91" t="s">
        <v>154</v>
      </c>
      <c r="E109" s="91" t="s">
        <v>319</v>
      </c>
      <c r="F109" s="154" t="s">
        <v>440</v>
      </c>
      <c r="G109" s="92" t="s">
        <v>148</v>
      </c>
      <c r="H109" s="91" t="s">
        <v>438</v>
      </c>
      <c r="I109" s="40" t="s">
        <v>6</v>
      </c>
      <c r="J109" s="40" t="s">
        <v>6</v>
      </c>
      <c r="K109" s="40" t="s">
        <v>6</v>
      </c>
      <c r="L109" s="40" t="s">
        <v>6</v>
      </c>
      <c r="M109" s="40" t="s">
        <v>6</v>
      </c>
      <c r="N109" s="29">
        <v>0.0</v>
      </c>
      <c r="O109" s="40" t="s">
        <v>6</v>
      </c>
      <c r="P109" s="40" t="s">
        <v>6</v>
      </c>
      <c r="Q109" s="40" t="s">
        <v>6</v>
      </c>
      <c r="R109" s="40" t="s">
        <v>6</v>
      </c>
      <c r="S109" s="40" t="s">
        <v>6</v>
      </c>
      <c r="T109" s="29">
        <v>0.0</v>
      </c>
      <c r="U109" s="40" t="s">
        <v>6</v>
      </c>
      <c r="V109" s="40" t="s">
        <v>6</v>
      </c>
      <c r="W109" s="40" t="s">
        <v>6</v>
      </c>
      <c r="X109" s="40" t="s">
        <v>6</v>
      </c>
      <c r="Y109" s="40" t="s">
        <v>6</v>
      </c>
      <c r="Z109" s="40" t="s">
        <v>6</v>
      </c>
      <c r="AA109" s="8"/>
      <c r="AB109" s="37">
        <f t="shared" si="4"/>
        <v>4</v>
      </c>
      <c r="AC109" s="37">
        <f t="shared" si="5"/>
        <v>2</v>
      </c>
      <c r="AD109" s="37">
        <f t="shared" ref="AD109:AH109" si="110">COUNTIF($F109:$L109,AD$1)</f>
        <v>4</v>
      </c>
      <c r="AE109" s="37">
        <f t="shared" si="110"/>
        <v>0</v>
      </c>
      <c r="AF109" s="37">
        <f t="shared" si="110"/>
        <v>0</v>
      </c>
      <c r="AG109" s="37">
        <f t="shared" si="110"/>
        <v>0</v>
      </c>
      <c r="AH109" s="37">
        <f t="shared" si="110"/>
        <v>0</v>
      </c>
    </row>
    <row r="110">
      <c r="A110" s="27">
        <v>104.0</v>
      </c>
      <c r="B110" s="86" t="s">
        <v>568</v>
      </c>
      <c r="C110" s="86" t="s">
        <v>153</v>
      </c>
      <c r="D110" s="91" t="s">
        <v>147</v>
      </c>
      <c r="E110" s="91" t="s">
        <v>320</v>
      </c>
      <c r="F110" s="154" t="s">
        <v>441</v>
      </c>
      <c r="G110" s="92" t="s">
        <v>148</v>
      </c>
      <c r="H110" s="91" t="s">
        <v>438</v>
      </c>
      <c r="I110" s="34" t="s">
        <v>9</v>
      </c>
      <c r="J110" s="34" t="s">
        <v>9</v>
      </c>
      <c r="K110" s="34" t="s">
        <v>9</v>
      </c>
      <c r="L110" s="34" t="s">
        <v>9</v>
      </c>
      <c r="M110" s="34" t="s">
        <v>9</v>
      </c>
      <c r="N110" s="29">
        <v>0.0</v>
      </c>
      <c r="O110" s="34" t="s">
        <v>9</v>
      </c>
      <c r="P110" s="34" t="s">
        <v>9</v>
      </c>
      <c r="Q110" s="34" t="s">
        <v>9</v>
      </c>
      <c r="R110" s="34" t="s">
        <v>9</v>
      </c>
      <c r="S110" s="34" t="s">
        <v>9</v>
      </c>
      <c r="T110" s="34" t="s">
        <v>9</v>
      </c>
      <c r="U110" s="29">
        <v>0.0</v>
      </c>
      <c r="V110" s="34" t="s">
        <v>9</v>
      </c>
      <c r="W110" s="34" t="s">
        <v>9</v>
      </c>
      <c r="X110" s="34" t="s">
        <v>9</v>
      </c>
      <c r="Y110" s="34" t="s">
        <v>9</v>
      </c>
      <c r="Z110" s="34" t="s">
        <v>9</v>
      </c>
      <c r="AA110" s="8"/>
      <c r="AB110" s="37">
        <f t="shared" si="4"/>
        <v>4</v>
      </c>
      <c r="AC110" s="37">
        <f t="shared" si="5"/>
        <v>2</v>
      </c>
      <c r="AD110" s="37">
        <f t="shared" ref="AD110:AH110" si="111">COUNTIF($F110:$L110,AD$1)</f>
        <v>0</v>
      </c>
      <c r="AE110" s="37">
        <f t="shared" si="111"/>
        <v>0</v>
      </c>
      <c r="AF110" s="37">
        <f t="shared" si="111"/>
        <v>0</v>
      </c>
      <c r="AG110" s="37">
        <f t="shared" si="111"/>
        <v>4</v>
      </c>
      <c r="AH110" s="37">
        <f t="shared" si="111"/>
        <v>0</v>
      </c>
    </row>
    <row r="111">
      <c r="A111" s="27">
        <v>105.0</v>
      </c>
      <c r="B111" s="86" t="s">
        <v>569</v>
      </c>
      <c r="C111" s="155" t="s">
        <v>155</v>
      </c>
      <c r="D111" s="156" t="s">
        <v>152</v>
      </c>
      <c r="E111" s="156" t="s">
        <v>321</v>
      </c>
      <c r="F111" s="157" t="s">
        <v>442</v>
      </c>
      <c r="G111" s="158" t="s">
        <v>148</v>
      </c>
      <c r="H111" s="156" t="s">
        <v>438</v>
      </c>
      <c r="I111" s="40" t="s">
        <v>6</v>
      </c>
      <c r="J111" s="40" t="s">
        <v>6</v>
      </c>
      <c r="K111" s="40" t="s">
        <v>6</v>
      </c>
      <c r="L111" s="40" t="s">
        <v>6</v>
      </c>
      <c r="M111" s="29">
        <v>0.0</v>
      </c>
      <c r="N111" s="40" t="s">
        <v>6</v>
      </c>
      <c r="O111" s="40" t="s">
        <v>6</v>
      </c>
      <c r="P111" s="40" t="s">
        <v>6</v>
      </c>
      <c r="Q111" s="40" t="s">
        <v>6</v>
      </c>
      <c r="R111" s="40" t="s">
        <v>6</v>
      </c>
      <c r="S111" s="40" t="s">
        <v>6</v>
      </c>
      <c r="T111" s="29">
        <v>0.0</v>
      </c>
      <c r="U111" s="40" t="s">
        <v>6</v>
      </c>
      <c r="V111" s="40" t="s">
        <v>6</v>
      </c>
      <c r="W111" s="40" t="s">
        <v>6</v>
      </c>
      <c r="X111" s="40" t="s">
        <v>6</v>
      </c>
      <c r="Y111" s="40" t="s">
        <v>6</v>
      </c>
      <c r="Z111" s="40" t="s">
        <v>6</v>
      </c>
      <c r="AA111" s="8"/>
      <c r="AB111" s="37">
        <f t="shared" si="4"/>
        <v>4</v>
      </c>
      <c r="AC111" s="37">
        <f t="shared" si="5"/>
        <v>2</v>
      </c>
      <c r="AD111" s="37">
        <f t="shared" ref="AD111:AH111" si="112">COUNTIF($F111:$L111,AD$1)</f>
        <v>4</v>
      </c>
      <c r="AE111" s="37">
        <f t="shared" si="112"/>
        <v>0</v>
      </c>
      <c r="AF111" s="37">
        <f t="shared" si="112"/>
        <v>0</v>
      </c>
      <c r="AG111" s="37">
        <f t="shared" si="112"/>
        <v>0</v>
      </c>
      <c r="AH111" s="37">
        <f t="shared" si="112"/>
        <v>0</v>
      </c>
    </row>
    <row r="112">
      <c r="A112" s="78"/>
      <c r="B112" s="78"/>
      <c r="C112" s="78"/>
      <c r="D112" s="80"/>
      <c r="E112" s="80"/>
      <c r="F112" s="80"/>
      <c r="G112" s="78"/>
      <c r="H112" s="80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37">
        <f t="shared" si="4"/>
        <v>0</v>
      </c>
      <c r="AC112" s="37">
        <f t="shared" si="5"/>
        <v>0</v>
      </c>
      <c r="AD112" s="37">
        <f t="shared" ref="AD112:AH112" si="113">COUNTIF($F112:$L112,AD$1)</f>
        <v>0</v>
      </c>
      <c r="AE112" s="37">
        <f t="shared" si="113"/>
        <v>0</v>
      </c>
      <c r="AF112" s="37">
        <f t="shared" si="113"/>
        <v>0</v>
      </c>
      <c r="AG112" s="37">
        <f t="shared" si="113"/>
        <v>0</v>
      </c>
      <c r="AH112" s="37">
        <f t="shared" si="113"/>
        <v>0</v>
      </c>
    </row>
    <row r="113" hidden="1">
      <c r="A113" s="27">
        <v>106.0</v>
      </c>
      <c r="B113" s="135" t="s">
        <v>570</v>
      </c>
      <c r="C113" s="135"/>
      <c r="D113" s="174" t="s">
        <v>443</v>
      </c>
      <c r="E113" s="174" t="s">
        <v>444</v>
      </c>
      <c r="F113" s="175" t="s">
        <v>445</v>
      </c>
      <c r="G113" s="176" t="s">
        <v>446</v>
      </c>
      <c r="H113" s="175"/>
      <c r="I113" s="34" t="s">
        <v>9</v>
      </c>
      <c r="J113" s="34" t="s">
        <v>9</v>
      </c>
      <c r="K113" s="34" t="s">
        <v>9</v>
      </c>
      <c r="L113" s="34" t="s">
        <v>9</v>
      </c>
      <c r="M113" s="34" t="s">
        <v>9</v>
      </c>
      <c r="N113" s="29">
        <v>0.0</v>
      </c>
      <c r="O113" s="34" t="s">
        <v>9</v>
      </c>
      <c r="P113" s="34" t="s">
        <v>9</v>
      </c>
      <c r="Q113" s="34" t="s">
        <v>9</v>
      </c>
      <c r="R113" s="34" t="s">
        <v>9</v>
      </c>
      <c r="S113" s="34" t="s">
        <v>9</v>
      </c>
      <c r="T113" s="34" t="s">
        <v>9</v>
      </c>
      <c r="U113" s="29">
        <v>0.0</v>
      </c>
      <c r="V113" s="34" t="s">
        <v>9</v>
      </c>
      <c r="W113" s="34" t="s">
        <v>9</v>
      </c>
      <c r="X113" s="34" t="s">
        <v>9</v>
      </c>
      <c r="Y113" s="34" t="s">
        <v>9</v>
      </c>
      <c r="Z113" s="34" t="s">
        <v>9</v>
      </c>
      <c r="AA113" s="84"/>
      <c r="AB113" s="37">
        <f t="shared" si="4"/>
        <v>0</v>
      </c>
      <c r="AC113" s="37">
        <f t="shared" si="5"/>
        <v>2</v>
      </c>
      <c r="AD113" s="37">
        <f t="shared" ref="AD113:AH113" si="114">COUNTIF(#REF!,AD$1)</f>
        <v>0</v>
      </c>
      <c r="AE113" s="37">
        <f t="shared" si="114"/>
        <v>0</v>
      </c>
      <c r="AF113" s="37">
        <f t="shared" si="114"/>
        <v>0</v>
      </c>
      <c r="AG113" s="37">
        <f t="shared" si="114"/>
        <v>0</v>
      </c>
      <c r="AH113" s="37">
        <f t="shared" si="114"/>
        <v>0</v>
      </c>
    </row>
    <row r="114" hidden="1">
      <c r="A114" s="27">
        <v>107.0</v>
      </c>
      <c r="B114" s="135"/>
      <c r="C114" s="135"/>
      <c r="D114" s="163" t="s">
        <v>447</v>
      </c>
      <c r="E114" s="163" t="s">
        <v>448</v>
      </c>
      <c r="F114" s="164" t="s">
        <v>449</v>
      </c>
      <c r="G114" s="165" t="s">
        <v>450</v>
      </c>
      <c r="H114" s="164"/>
      <c r="I114" s="38" t="s">
        <v>10</v>
      </c>
      <c r="J114" s="38" t="s">
        <v>10</v>
      </c>
      <c r="K114" s="38" t="s">
        <v>10</v>
      </c>
      <c r="L114" s="38" t="s">
        <v>10</v>
      </c>
      <c r="M114" s="38" t="s">
        <v>10</v>
      </c>
      <c r="N114" s="29">
        <v>0.0</v>
      </c>
      <c r="O114" s="38" t="s">
        <v>10</v>
      </c>
      <c r="P114" s="38" t="s">
        <v>10</v>
      </c>
      <c r="Q114" s="38" t="s">
        <v>10</v>
      </c>
      <c r="R114" s="38" t="s">
        <v>10</v>
      </c>
      <c r="S114" s="38" t="s">
        <v>10</v>
      </c>
      <c r="T114" s="38" t="s">
        <v>10</v>
      </c>
      <c r="U114" s="29">
        <v>0.0</v>
      </c>
      <c r="V114" s="38" t="s">
        <v>10</v>
      </c>
      <c r="W114" s="38" t="s">
        <v>10</v>
      </c>
      <c r="X114" s="38" t="s">
        <v>10</v>
      </c>
      <c r="Y114" s="38" t="s">
        <v>10</v>
      </c>
      <c r="Z114" s="38" t="s">
        <v>10</v>
      </c>
      <c r="AA114" s="84"/>
      <c r="AB114" s="37">
        <f t="shared" si="4"/>
        <v>0</v>
      </c>
      <c r="AC114" s="37">
        <f t="shared" si="5"/>
        <v>2</v>
      </c>
      <c r="AD114" s="37">
        <f t="shared" ref="AD114:AH114" si="115">COUNTIF(#REF!,AD$1)</f>
        <v>0</v>
      </c>
      <c r="AE114" s="37">
        <f t="shared" si="115"/>
        <v>0</v>
      </c>
      <c r="AF114" s="37">
        <f t="shared" si="115"/>
        <v>0</v>
      </c>
      <c r="AG114" s="37">
        <f t="shared" si="115"/>
        <v>0</v>
      </c>
      <c r="AH114" s="37">
        <f t="shared" si="115"/>
        <v>0</v>
      </c>
    </row>
    <row r="115" hidden="1">
      <c r="A115" s="60">
        <v>108.0</v>
      </c>
      <c r="B115" s="135"/>
      <c r="C115" s="135"/>
      <c r="D115" s="163" t="s">
        <v>451</v>
      </c>
      <c r="E115" s="163" t="s">
        <v>452</v>
      </c>
      <c r="F115" s="164" t="s">
        <v>453</v>
      </c>
      <c r="G115" s="165" t="s">
        <v>450</v>
      </c>
      <c r="H115" s="164"/>
      <c r="I115" s="34" t="s">
        <v>9</v>
      </c>
      <c r="J115" s="34" t="s">
        <v>9</v>
      </c>
      <c r="K115" s="34" t="s">
        <v>9</v>
      </c>
      <c r="L115" s="34" t="s">
        <v>9</v>
      </c>
      <c r="M115" s="34" t="s">
        <v>9</v>
      </c>
      <c r="N115" s="34" t="s">
        <v>9</v>
      </c>
      <c r="O115" s="29">
        <v>0.0</v>
      </c>
      <c r="P115" s="34" t="s">
        <v>9</v>
      </c>
      <c r="Q115" s="34" t="s">
        <v>9</v>
      </c>
      <c r="R115" s="34" t="s">
        <v>9</v>
      </c>
      <c r="S115" s="34" t="s">
        <v>9</v>
      </c>
      <c r="T115" s="34" t="s">
        <v>9</v>
      </c>
      <c r="U115" s="34" t="s">
        <v>9</v>
      </c>
      <c r="V115" s="29">
        <v>0.0</v>
      </c>
      <c r="W115" s="34" t="s">
        <v>9</v>
      </c>
      <c r="X115" s="34" t="s">
        <v>9</v>
      </c>
      <c r="Y115" s="34" t="s">
        <v>9</v>
      </c>
      <c r="Z115" s="34" t="s">
        <v>9</v>
      </c>
      <c r="AA115" s="84"/>
      <c r="AB115" s="37">
        <f t="shared" si="4"/>
        <v>0</v>
      </c>
      <c r="AC115" s="37">
        <f t="shared" si="5"/>
        <v>2</v>
      </c>
      <c r="AD115" s="37">
        <f t="shared" ref="AD115:AH115" si="116">COUNTIF(#REF!,AD$1)</f>
        <v>0</v>
      </c>
      <c r="AE115" s="37">
        <f t="shared" si="116"/>
        <v>0</v>
      </c>
      <c r="AF115" s="37">
        <f t="shared" si="116"/>
        <v>0</v>
      </c>
      <c r="AG115" s="37">
        <f t="shared" si="116"/>
        <v>0</v>
      </c>
      <c r="AH115" s="37">
        <f t="shared" si="116"/>
        <v>0</v>
      </c>
    </row>
    <row r="116" hidden="1">
      <c r="A116" s="27">
        <v>109.0</v>
      </c>
      <c r="B116" s="135"/>
      <c r="C116" s="135"/>
      <c r="D116" s="163" t="s">
        <v>454</v>
      </c>
      <c r="E116" s="163" t="s">
        <v>455</v>
      </c>
      <c r="F116" s="164" t="s">
        <v>456</v>
      </c>
      <c r="G116" s="165" t="s">
        <v>450</v>
      </c>
      <c r="H116" s="164"/>
      <c r="I116" s="34" t="s">
        <v>9</v>
      </c>
      <c r="J116" s="34" t="s">
        <v>9</v>
      </c>
      <c r="K116" s="34" t="s">
        <v>9</v>
      </c>
      <c r="L116" s="34" t="s">
        <v>9</v>
      </c>
      <c r="M116" s="29">
        <v>0.0</v>
      </c>
      <c r="N116" s="34" t="s">
        <v>9</v>
      </c>
      <c r="O116" s="34" t="s">
        <v>9</v>
      </c>
      <c r="P116" s="34" t="s">
        <v>9</v>
      </c>
      <c r="Q116" s="34" t="s">
        <v>9</v>
      </c>
      <c r="R116" s="34" t="s">
        <v>9</v>
      </c>
      <c r="S116" s="34" t="s">
        <v>9</v>
      </c>
      <c r="T116" s="34" t="s">
        <v>9</v>
      </c>
      <c r="U116" s="29">
        <v>0.0</v>
      </c>
      <c r="V116" s="34" t="s">
        <v>9</v>
      </c>
      <c r="W116" s="34" t="s">
        <v>9</v>
      </c>
      <c r="X116" s="34" t="s">
        <v>9</v>
      </c>
      <c r="Y116" s="34" t="s">
        <v>9</v>
      </c>
      <c r="Z116" s="34" t="s">
        <v>9</v>
      </c>
      <c r="AA116" s="84"/>
      <c r="AB116" s="37">
        <f t="shared" si="4"/>
        <v>0</v>
      </c>
      <c r="AC116" s="37">
        <f t="shared" si="5"/>
        <v>2</v>
      </c>
      <c r="AD116" s="37">
        <f t="shared" ref="AD116:AH116" si="117">COUNTIF(#REF!,AD$1)</f>
        <v>0</v>
      </c>
      <c r="AE116" s="37">
        <f t="shared" si="117"/>
        <v>0</v>
      </c>
      <c r="AF116" s="37">
        <f t="shared" si="117"/>
        <v>0</v>
      </c>
      <c r="AG116" s="37">
        <f t="shared" si="117"/>
        <v>0</v>
      </c>
      <c r="AH116" s="37">
        <f t="shared" si="117"/>
        <v>0</v>
      </c>
    </row>
    <row r="117" hidden="1">
      <c r="A117" s="60">
        <v>110.0</v>
      </c>
      <c r="B117" s="135"/>
      <c r="C117" s="135"/>
      <c r="D117" s="163" t="s">
        <v>457</v>
      </c>
      <c r="E117" s="163" t="s">
        <v>458</v>
      </c>
      <c r="F117" s="164" t="s">
        <v>459</v>
      </c>
      <c r="G117" s="165" t="s">
        <v>450</v>
      </c>
      <c r="H117" s="164"/>
      <c r="I117" s="40" t="s">
        <v>6</v>
      </c>
      <c r="J117" s="40" t="s">
        <v>6</v>
      </c>
      <c r="K117" s="40" t="s">
        <v>6</v>
      </c>
      <c r="L117" s="40" t="s">
        <v>6</v>
      </c>
      <c r="M117" s="40" t="s">
        <v>6</v>
      </c>
      <c r="N117" s="29">
        <v>0.0</v>
      </c>
      <c r="O117" s="40" t="s">
        <v>6</v>
      </c>
      <c r="P117" s="40" t="s">
        <v>6</v>
      </c>
      <c r="Q117" s="40" t="s">
        <v>6</v>
      </c>
      <c r="R117" s="40" t="s">
        <v>6</v>
      </c>
      <c r="S117" s="40" t="s">
        <v>6</v>
      </c>
      <c r="T117" s="29">
        <v>0.0</v>
      </c>
      <c r="U117" s="40" t="s">
        <v>6</v>
      </c>
      <c r="V117" s="40" t="s">
        <v>6</v>
      </c>
      <c r="W117" s="40" t="s">
        <v>6</v>
      </c>
      <c r="X117" s="40" t="s">
        <v>6</v>
      </c>
      <c r="Y117" s="40" t="s">
        <v>6</v>
      </c>
      <c r="Z117" s="40" t="s">
        <v>6</v>
      </c>
      <c r="AA117" s="84"/>
      <c r="AB117" s="37">
        <f t="shared" si="4"/>
        <v>0</v>
      </c>
      <c r="AC117" s="37">
        <f t="shared" si="5"/>
        <v>2</v>
      </c>
      <c r="AD117" s="37">
        <f t="shared" ref="AD117:AH117" si="118">COUNTIF(#REF!,AD$1)</f>
        <v>0</v>
      </c>
      <c r="AE117" s="37">
        <f t="shared" si="118"/>
        <v>0</v>
      </c>
      <c r="AF117" s="37">
        <f t="shared" si="118"/>
        <v>0</v>
      </c>
      <c r="AG117" s="37">
        <f t="shared" si="118"/>
        <v>0</v>
      </c>
      <c r="AH117" s="37">
        <f t="shared" si="118"/>
        <v>0</v>
      </c>
    </row>
    <row r="118" hidden="1">
      <c r="A118" s="27">
        <v>111.0</v>
      </c>
      <c r="B118" s="155"/>
      <c r="C118" s="155"/>
      <c r="D118" s="166" t="s">
        <v>460</v>
      </c>
      <c r="E118" s="166" t="s">
        <v>461</v>
      </c>
      <c r="F118" s="167" t="s">
        <v>462</v>
      </c>
      <c r="G118" s="168" t="s">
        <v>450</v>
      </c>
      <c r="H118" s="167"/>
      <c r="I118" s="40" t="s">
        <v>6</v>
      </c>
      <c r="J118" s="40" t="s">
        <v>6</v>
      </c>
      <c r="K118" s="40" t="s">
        <v>6</v>
      </c>
      <c r="L118" s="40" t="s">
        <v>6</v>
      </c>
      <c r="M118" s="29">
        <v>0.0</v>
      </c>
      <c r="N118" s="40" t="s">
        <v>6</v>
      </c>
      <c r="O118" s="40" t="s">
        <v>6</v>
      </c>
      <c r="P118" s="40" t="s">
        <v>6</v>
      </c>
      <c r="Q118" s="40" t="s">
        <v>6</v>
      </c>
      <c r="R118" s="40" t="s">
        <v>6</v>
      </c>
      <c r="S118" s="40" t="s">
        <v>6</v>
      </c>
      <c r="T118" s="40" t="s">
        <v>6</v>
      </c>
      <c r="U118" s="29">
        <v>0.0</v>
      </c>
      <c r="V118" s="40" t="s">
        <v>6</v>
      </c>
      <c r="W118" s="40" t="s">
        <v>6</v>
      </c>
      <c r="X118" s="40" t="s">
        <v>6</v>
      </c>
      <c r="Y118" s="40" t="s">
        <v>6</v>
      </c>
      <c r="Z118" s="40" t="s">
        <v>6</v>
      </c>
      <c r="AA118" s="84"/>
      <c r="AB118" s="37">
        <f t="shared" si="4"/>
        <v>0</v>
      </c>
      <c r="AC118" s="37">
        <f t="shared" si="5"/>
        <v>2</v>
      </c>
      <c r="AD118" s="37">
        <f t="shared" ref="AD118:AH118" si="119">COUNTIF(#REF!,AD$1)</f>
        <v>0</v>
      </c>
      <c r="AE118" s="37">
        <f t="shared" si="119"/>
        <v>0</v>
      </c>
      <c r="AF118" s="37">
        <f t="shared" si="119"/>
        <v>0</v>
      </c>
      <c r="AG118" s="37">
        <f t="shared" si="119"/>
        <v>0</v>
      </c>
      <c r="AH118" s="37">
        <f t="shared" si="119"/>
        <v>0</v>
      </c>
    </row>
    <row r="119">
      <c r="A119" s="169"/>
      <c r="B119" s="170"/>
      <c r="C119" s="170"/>
      <c r="D119" s="171"/>
      <c r="E119" s="171"/>
      <c r="F119" s="171"/>
      <c r="G119" s="172"/>
      <c r="H119" s="171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</row>
    <row r="120">
      <c r="A120" s="72"/>
      <c r="B120" s="72"/>
      <c r="C120" s="72"/>
      <c r="D120" s="84"/>
      <c r="E120" s="84"/>
      <c r="F120" s="84"/>
      <c r="G120" s="72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</row>
    <row r="121">
      <c r="A121" s="72"/>
      <c r="B121" s="72"/>
      <c r="C121" s="72"/>
      <c r="D121" s="84"/>
      <c r="E121" s="84"/>
      <c r="F121" s="84"/>
      <c r="G121" s="94" t="s">
        <v>6</v>
      </c>
      <c r="H121" s="94" t="s">
        <v>6</v>
      </c>
      <c r="I121" s="96">
        <f t="shared" ref="I121:Z121" si="120">COUNTIF(I$4:I$111,$G121)</f>
        <v>44</v>
      </c>
      <c r="J121" s="96">
        <f t="shared" si="120"/>
        <v>44</v>
      </c>
      <c r="K121" s="96">
        <f t="shared" si="120"/>
        <v>44</v>
      </c>
      <c r="L121" s="96">
        <f t="shared" si="120"/>
        <v>44</v>
      </c>
      <c r="M121" s="98">
        <f t="shared" si="120"/>
        <v>27</v>
      </c>
      <c r="N121" s="98">
        <f t="shared" si="120"/>
        <v>23</v>
      </c>
      <c r="O121" s="98">
        <f t="shared" si="120"/>
        <v>38</v>
      </c>
      <c r="P121" s="96">
        <f t="shared" si="120"/>
        <v>44</v>
      </c>
      <c r="Q121" s="96">
        <f t="shared" si="120"/>
        <v>44</v>
      </c>
      <c r="R121" s="96">
        <f t="shared" si="120"/>
        <v>44</v>
      </c>
      <c r="S121" s="96">
        <f t="shared" si="120"/>
        <v>44</v>
      </c>
      <c r="T121" s="98">
        <f t="shared" si="120"/>
        <v>27</v>
      </c>
      <c r="U121" s="98">
        <f t="shared" si="120"/>
        <v>23</v>
      </c>
      <c r="V121" s="98">
        <f t="shared" si="120"/>
        <v>38</v>
      </c>
      <c r="W121" s="96">
        <f t="shared" si="120"/>
        <v>44</v>
      </c>
      <c r="X121" s="96">
        <f t="shared" si="120"/>
        <v>44</v>
      </c>
      <c r="Y121" s="96">
        <f t="shared" si="120"/>
        <v>44</v>
      </c>
      <c r="Z121" s="96">
        <f t="shared" si="120"/>
        <v>44</v>
      </c>
      <c r="AA121" s="84"/>
      <c r="AB121" s="84"/>
      <c r="AC121" s="84"/>
      <c r="AD121" s="84"/>
      <c r="AE121" s="84"/>
      <c r="AF121" s="84"/>
      <c r="AG121" s="84"/>
      <c r="AH121" s="84"/>
    </row>
    <row r="122">
      <c r="A122" s="72"/>
      <c r="B122" s="72"/>
      <c r="C122" s="72"/>
      <c r="D122" s="84"/>
      <c r="E122" s="84"/>
      <c r="F122" s="84"/>
      <c r="G122" s="101" t="s">
        <v>9</v>
      </c>
      <c r="H122" s="101" t="s">
        <v>9</v>
      </c>
      <c r="I122" s="96">
        <f t="shared" ref="I122:Z122" si="121">COUNTIF(I$4:I$111,$G122)</f>
        <v>41</v>
      </c>
      <c r="J122" s="96">
        <f t="shared" si="121"/>
        <v>41</v>
      </c>
      <c r="K122" s="96">
        <f t="shared" si="121"/>
        <v>41</v>
      </c>
      <c r="L122" s="96">
        <f t="shared" si="121"/>
        <v>41</v>
      </c>
      <c r="M122" s="98">
        <f t="shared" si="121"/>
        <v>34</v>
      </c>
      <c r="N122" s="98">
        <f t="shared" si="121"/>
        <v>25</v>
      </c>
      <c r="O122" s="98">
        <f t="shared" si="121"/>
        <v>24</v>
      </c>
      <c r="P122" s="96">
        <f t="shared" si="121"/>
        <v>41</v>
      </c>
      <c r="Q122" s="96">
        <f t="shared" si="121"/>
        <v>41</v>
      </c>
      <c r="R122" s="96">
        <f t="shared" si="121"/>
        <v>41</v>
      </c>
      <c r="S122" s="96">
        <f t="shared" si="121"/>
        <v>41</v>
      </c>
      <c r="T122" s="98">
        <f t="shared" si="121"/>
        <v>35</v>
      </c>
      <c r="U122" s="98">
        <f t="shared" si="121"/>
        <v>26</v>
      </c>
      <c r="V122" s="98">
        <f t="shared" si="121"/>
        <v>22</v>
      </c>
      <c r="W122" s="96">
        <f t="shared" si="121"/>
        <v>41</v>
      </c>
      <c r="X122" s="96">
        <f t="shared" si="121"/>
        <v>41</v>
      </c>
      <c r="Y122" s="96">
        <f t="shared" si="121"/>
        <v>41</v>
      </c>
      <c r="Z122" s="96">
        <f t="shared" si="121"/>
        <v>41</v>
      </c>
      <c r="AA122" s="84"/>
      <c r="AB122" s="84"/>
      <c r="AC122" s="84"/>
      <c r="AD122" s="84"/>
      <c r="AE122" s="84"/>
      <c r="AF122" s="84"/>
      <c r="AG122" s="84"/>
      <c r="AH122" s="84"/>
    </row>
    <row r="123">
      <c r="A123" s="72"/>
      <c r="B123" s="72"/>
      <c r="C123" s="72"/>
      <c r="D123" s="84"/>
      <c r="E123" s="84"/>
      <c r="F123" s="84"/>
      <c r="G123" s="102" t="s">
        <v>10</v>
      </c>
      <c r="H123" s="102" t="s">
        <v>10</v>
      </c>
      <c r="I123" s="142">
        <f t="shared" ref="I123:Z123" si="122">COUNTIF(I$4:I$111,$G123)</f>
        <v>20</v>
      </c>
      <c r="J123" s="142">
        <f t="shared" si="122"/>
        <v>20</v>
      </c>
      <c r="K123" s="142">
        <f t="shared" si="122"/>
        <v>20</v>
      </c>
      <c r="L123" s="142">
        <f t="shared" si="122"/>
        <v>20</v>
      </c>
      <c r="M123" s="142">
        <f t="shared" si="122"/>
        <v>12</v>
      </c>
      <c r="N123" s="142">
        <f t="shared" si="122"/>
        <v>7</v>
      </c>
      <c r="O123" s="142">
        <f t="shared" si="122"/>
        <v>20</v>
      </c>
      <c r="P123" s="142">
        <f t="shared" si="122"/>
        <v>20</v>
      </c>
      <c r="Q123" s="142">
        <f t="shared" si="122"/>
        <v>20</v>
      </c>
      <c r="R123" s="142">
        <f t="shared" si="122"/>
        <v>20</v>
      </c>
      <c r="S123" s="142">
        <f t="shared" si="122"/>
        <v>20</v>
      </c>
      <c r="T123" s="142">
        <f t="shared" si="122"/>
        <v>10</v>
      </c>
      <c r="U123" s="142">
        <f t="shared" si="122"/>
        <v>9</v>
      </c>
      <c r="V123" s="142">
        <f t="shared" si="122"/>
        <v>20</v>
      </c>
      <c r="W123" s="142">
        <f t="shared" si="122"/>
        <v>20</v>
      </c>
      <c r="X123" s="142">
        <f t="shared" si="122"/>
        <v>20</v>
      </c>
      <c r="Y123" s="142">
        <f t="shared" si="122"/>
        <v>20</v>
      </c>
      <c r="Z123" s="142">
        <f t="shared" si="122"/>
        <v>20</v>
      </c>
      <c r="AA123" s="84"/>
      <c r="AB123" s="84"/>
      <c r="AC123" s="84"/>
      <c r="AD123" s="84"/>
      <c r="AE123" s="84"/>
      <c r="AF123" s="84"/>
      <c r="AG123" s="84"/>
      <c r="AH123" s="84"/>
    </row>
    <row r="124">
      <c r="A124" s="72"/>
      <c r="B124" s="72"/>
      <c r="C124" s="72"/>
      <c r="D124" s="84"/>
      <c r="E124" s="84"/>
      <c r="F124" s="84"/>
      <c r="G124" s="23"/>
      <c r="H124" s="23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</row>
    <row r="125">
      <c r="A125" s="72"/>
      <c r="B125" s="72"/>
      <c r="C125" s="72"/>
      <c r="D125" s="106"/>
      <c r="E125" s="106"/>
      <c r="F125" s="106"/>
      <c r="G125" s="107"/>
      <c r="H125" s="107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</row>
    <row r="126">
      <c r="A126" s="72"/>
      <c r="B126" s="72"/>
      <c r="C126" s="72"/>
      <c r="D126" s="106"/>
      <c r="E126" s="106"/>
      <c r="F126" s="106"/>
      <c r="G126" s="107"/>
      <c r="H126" s="107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</row>
    <row r="127" collapsed="1">
      <c r="A127" s="72"/>
      <c r="B127" s="72"/>
      <c r="C127" s="72"/>
      <c r="D127" s="84"/>
      <c r="E127" s="84"/>
      <c r="F127" s="84"/>
      <c r="G127" s="72"/>
      <c r="H127" s="72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</row>
    <row r="128" hidden="1" outlineLevel="1">
      <c r="A128" s="72"/>
      <c r="B128" s="72"/>
      <c r="C128" s="72"/>
      <c r="D128" s="93" t="s">
        <v>160</v>
      </c>
      <c r="E128" s="93"/>
      <c r="F128" s="93"/>
      <c r="G128" s="94" t="s">
        <v>6</v>
      </c>
      <c r="H128" s="94" t="s">
        <v>6</v>
      </c>
      <c r="I128" s="146">
        <f t="shared" ref="I128:Z128" si="123">COUNTIF(I$4:I$46,$G128)</f>
        <v>18</v>
      </c>
      <c r="J128" s="146">
        <f t="shared" si="123"/>
        <v>18</v>
      </c>
      <c r="K128" s="146">
        <f t="shared" si="123"/>
        <v>18</v>
      </c>
      <c r="L128" s="146">
        <f t="shared" si="123"/>
        <v>18</v>
      </c>
      <c r="M128" s="146">
        <f t="shared" si="123"/>
        <v>12</v>
      </c>
      <c r="N128" s="146">
        <f t="shared" si="123"/>
        <v>12</v>
      </c>
      <c r="O128" s="146">
        <f t="shared" si="123"/>
        <v>12</v>
      </c>
      <c r="P128" s="146">
        <f t="shared" si="123"/>
        <v>18</v>
      </c>
      <c r="Q128" s="146">
        <f t="shared" si="123"/>
        <v>18</v>
      </c>
      <c r="R128" s="146">
        <f t="shared" si="123"/>
        <v>18</v>
      </c>
      <c r="S128" s="146">
        <f t="shared" si="123"/>
        <v>18</v>
      </c>
      <c r="T128" s="146">
        <f t="shared" si="123"/>
        <v>12</v>
      </c>
      <c r="U128" s="146">
        <f t="shared" si="123"/>
        <v>12</v>
      </c>
      <c r="V128" s="146">
        <f t="shared" si="123"/>
        <v>12</v>
      </c>
      <c r="W128" s="146">
        <f t="shared" si="123"/>
        <v>18</v>
      </c>
      <c r="X128" s="146">
        <f t="shared" si="123"/>
        <v>18</v>
      </c>
      <c r="Y128" s="146">
        <f t="shared" si="123"/>
        <v>18</v>
      </c>
      <c r="Z128" s="146">
        <f t="shared" si="123"/>
        <v>18</v>
      </c>
      <c r="AA128" s="84"/>
      <c r="AB128" s="84"/>
      <c r="AC128" s="84"/>
      <c r="AD128" s="84"/>
      <c r="AE128" s="84"/>
      <c r="AF128" s="84"/>
      <c r="AG128" s="84"/>
      <c r="AH128" s="84"/>
    </row>
    <row r="129" hidden="1" outlineLevel="1">
      <c r="A129" s="72"/>
      <c r="B129" s="72"/>
      <c r="C129" s="72"/>
      <c r="D129" s="84"/>
      <c r="E129" s="84"/>
      <c r="F129" s="84"/>
      <c r="G129" s="101" t="s">
        <v>9</v>
      </c>
      <c r="H129" s="101" t="s">
        <v>9</v>
      </c>
      <c r="I129" s="146">
        <f t="shared" ref="I129:Z129" si="124">COUNTIF(I$4:I$46,$G129)</f>
        <v>17</v>
      </c>
      <c r="J129" s="146">
        <f t="shared" si="124"/>
        <v>17</v>
      </c>
      <c r="K129" s="146">
        <f t="shared" si="124"/>
        <v>17</v>
      </c>
      <c r="L129" s="146">
        <f t="shared" si="124"/>
        <v>17</v>
      </c>
      <c r="M129" s="146">
        <f t="shared" si="124"/>
        <v>11</v>
      </c>
      <c r="N129" s="146">
        <f t="shared" si="124"/>
        <v>11</v>
      </c>
      <c r="O129" s="146">
        <f t="shared" si="124"/>
        <v>12</v>
      </c>
      <c r="P129" s="146">
        <f t="shared" si="124"/>
        <v>17</v>
      </c>
      <c r="Q129" s="146">
        <f t="shared" si="124"/>
        <v>17</v>
      </c>
      <c r="R129" s="146">
        <f t="shared" si="124"/>
        <v>17</v>
      </c>
      <c r="S129" s="146">
        <f t="shared" si="124"/>
        <v>17</v>
      </c>
      <c r="T129" s="146">
        <f t="shared" si="124"/>
        <v>11</v>
      </c>
      <c r="U129" s="146">
        <f t="shared" si="124"/>
        <v>12</v>
      </c>
      <c r="V129" s="146">
        <f t="shared" si="124"/>
        <v>11</v>
      </c>
      <c r="W129" s="146">
        <f t="shared" si="124"/>
        <v>17</v>
      </c>
      <c r="X129" s="146">
        <f t="shared" si="124"/>
        <v>17</v>
      </c>
      <c r="Y129" s="146">
        <f t="shared" si="124"/>
        <v>17</v>
      </c>
      <c r="Z129" s="146">
        <f t="shared" si="124"/>
        <v>17</v>
      </c>
      <c r="AA129" s="84"/>
      <c r="AB129" s="84"/>
      <c r="AC129" s="84"/>
      <c r="AD129" s="84"/>
      <c r="AE129" s="84"/>
      <c r="AF129" s="84"/>
      <c r="AG129" s="84"/>
      <c r="AH129" s="84"/>
    </row>
    <row r="130" hidden="1" outlineLevel="1">
      <c r="A130" s="72"/>
      <c r="B130" s="72"/>
      <c r="C130" s="72"/>
      <c r="D130" s="84"/>
      <c r="E130" s="84"/>
      <c r="F130" s="84"/>
      <c r="G130" s="102" t="s">
        <v>10</v>
      </c>
      <c r="H130" s="102" t="s">
        <v>10</v>
      </c>
      <c r="I130" s="96">
        <f t="shared" ref="I130:Z130" si="125">COUNTIF(I$4:I$46,$G130)</f>
        <v>8</v>
      </c>
      <c r="J130" s="96">
        <f t="shared" si="125"/>
        <v>8</v>
      </c>
      <c r="K130" s="96">
        <f t="shared" si="125"/>
        <v>8</v>
      </c>
      <c r="L130" s="96">
        <f t="shared" si="125"/>
        <v>8</v>
      </c>
      <c r="M130" s="96">
        <f t="shared" si="125"/>
        <v>5</v>
      </c>
      <c r="N130" s="96">
        <f t="shared" si="125"/>
        <v>3</v>
      </c>
      <c r="O130" s="96">
        <f t="shared" si="125"/>
        <v>8</v>
      </c>
      <c r="P130" s="96">
        <f t="shared" si="125"/>
        <v>8</v>
      </c>
      <c r="Q130" s="96">
        <f t="shared" si="125"/>
        <v>8</v>
      </c>
      <c r="R130" s="96">
        <f t="shared" si="125"/>
        <v>8</v>
      </c>
      <c r="S130" s="96">
        <f t="shared" si="125"/>
        <v>8</v>
      </c>
      <c r="T130" s="96">
        <f t="shared" si="125"/>
        <v>4</v>
      </c>
      <c r="U130" s="96">
        <f t="shared" si="125"/>
        <v>4</v>
      </c>
      <c r="V130" s="96">
        <f t="shared" si="125"/>
        <v>8</v>
      </c>
      <c r="W130" s="96">
        <f t="shared" si="125"/>
        <v>8</v>
      </c>
      <c r="X130" s="96">
        <f t="shared" si="125"/>
        <v>8</v>
      </c>
      <c r="Y130" s="96">
        <f t="shared" si="125"/>
        <v>8</v>
      </c>
      <c r="Z130" s="96">
        <f t="shared" si="125"/>
        <v>8</v>
      </c>
      <c r="AA130" s="84"/>
      <c r="AB130" s="84"/>
      <c r="AC130" s="84"/>
      <c r="AD130" s="84"/>
      <c r="AE130" s="84"/>
      <c r="AF130" s="84"/>
      <c r="AG130" s="84"/>
      <c r="AH130" s="84"/>
    </row>
    <row r="131" hidden="1" outlineLevel="1">
      <c r="A131" s="72"/>
      <c r="B131" s="72"/>
      <c r="C131" s="72"/>
      <c r="D131" s="84"/>
      <c r="E131" s="84"/>
      <c r="F131" s="84"/>
      <c r="G131" s="72"/>
      <c r="H131" s="72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</row>
    <row r="132" hidden="1" outlineLevel="1">
      <c r="A132" s="72"/>
      <c r="B132" s="72"/>
      <c r="C132" s="72"/>
      <c r="D132" s="93" t="s">
        <v>76</v>
      </c>
      <c r="E132" s="93"/>
      <c r="F132" s="93"/>
      <c r="G132" s="94" t="s">
        <v>6</v>
      </c>
      <c r="H132" s="94" t="s">
        <v>6</v>
      </c>
      <c r="I132" s="146">
        <f t="shared" ref="I132:J132" si="126">COUNTIF(I$48:I$100,$G132)</f>
        <v>22</v>
      </c>
      <c r="J132" s="146">
        <f t="shared" si="126"/>
        <v>22</v>
      </c>
      <c r="K132" s="146">
        <f t="shared" ref="K132:Z132" si="127">COUNTIF(K$48:K$84,$G132)</f>
        <v>16</v>
      </c>
      <c r="L132" s="146">
        <f t="shared" si="127"/>
        <v>16</v>
      </c>
      <c r="M132" s="146">
        <f t="shared" si="127"/>
        <v>10</v>
      </c>
      <c r="N132" s="146">
        <f t="shared" si="127"/>
        <v>6</v>
      </c>
      <c r="O132" s="146">
        <f t="shared" si="127"/>
        <v>16</v>
      </c>
      <c r="P132" s="146">
        <f t="shared" si="127"/>
        <v>16</v>
      </c>
      <c r="Q132" s="146">
        <f t="shared" si="127"/>
        <v>16</v>
      </c>
      <c r="R132" s="146">
        <f t="shared" si="127"/>
        <v>16</v>
      </c>
      <c r="S132" s="146">
        <f t="shared" si="127"/>
        <v>16</v>
      </c>
      <c r="T132" s="146">
        <f t="shared" si="127"/>
        <v>10</v>
      </c>
      <c r="U132" s="146">
        <f t="shared" si="127"/>
        <v>6</v>
      </c>
      <c r="V132" s="146">
        <f t="shared" si="127"/>
        <v>16</v>
      </c>
      <c r="W132" s="146">
        <f t="shared" si="127"/>
        <v>16</v>
      </c>
      <c r="X132" s="146">
        <f t="shared" si="127"/>
        <v>16</v>
      </c>
      <c r="Y132" s="146">
        <f t="shared" si="127"/>
        <v>16</v>
      </c>
      <c r="Z132" s="146">
        <f t="shared" si="127"/>
        <v>16</v>
      </c>
      <c r="AA132" s="84"/>
      <c r="AB132" s="84"/>
      <c r="AC132" s="84"/>
      <c r="AD132" s="84"/>
      <c r="AE132" s="84"/>
      <c r="AF132" s="84"/>
      <c r="AG132" s="84"/>
      <c r="AH132" s="84"/>
    </row>
    <row r="133" hidden="1" outlineLevel="1">
      <c r="A133" s="72"/>
      <c r="B133" s="72"/>
      <c r="C133" s="72"/>
      <c r="D133" s="84"/>
      <c r="E133" s="84"/>
      <c r="F133" s="84"/>
      <c r="G133" s="101" t="s">
        <v>9</v>
      </c>
      <c r="H133" s="101" t="s">
        <v>9</v>
      </c>
      <c r="I133" s="146">
        <f t="shared" ref="I133:J133" si="128">COUNTIF(I$48:I$100,$G133)</f>
        <v>20</v>
      </c>
      <c r="J133" s="146">
        <f t="shared" si="128"/>
        <v>20</v>
      </c>
      <c r="K133" s="146">
        <f t="shared" ref="K133:Z133" si="129">COUNTIF(K$48:K$84,$G133)</f>
        <v>14</v>
      </c>
      <c r="L133" s="146">
        <f t="shared" si="129"/>
        <v>14</v>
      </c>
      <c r="M133" s="146">
        <f t="shared" si="129"/>
        <v>14</v>
      </c>
      <c r="N133" s="146">
        <f t="shared" si="129"/>
        <v>8</v>
      </c>
      <c r="O133" s="146">
        <f t="shared" si="129"/>
        <v>6</v>
      </c>
      <c r="P133" s="146">
        <f t="shared" si="129"/>
        <v>14</v>
      </c>
      <c r="Q133" s="146">
        <f t="shared" si="129"/>
        <v>14</v>
      </c>
      <c r="R133" s="146">
        <f t="shared" si="129"/>
        <v>14</v>
      </c>
      <c r="S133" s="146">
        <f t="shared" si="129"/>
        <v>14</v>
      </c>
      <c r="T133" s="146">
        <f t="shared" si="129"/>
        <v>14</v>
      </c>
      <c r="U133" s="146">
        <f t="shared" si="129"/>
        <v>9</v>
      </c>
      <c r="V133" s="146">
        <f t="shared" si="129"/>
        <v>5</v>
      </c>
      <c r="W133" s="146">
        <f t="shared" si="129"/>
        <v>14</v>
      </c>
      <c r="X133" s="146">
        <f t="shared" si="129"/>
        <v>14</v>
      </c>
      <c r="Y133" s="146">
        <f t="shared" si="129"/>
        <v>14</v>
      </c>
      <c r="Z133" s="146">
        <f t="shared" si="129"/>
        <v>14</v>
      </c>
      <c r="AA133" s="84"/>
      <c r="AB133" s="84"/>
      <c r="AC133" s="84"/>
      <c r="AD133" s="84"/>
      <c r="AE133" s="84"/>
      <c r="AF133" s="84"/>
      <c r="AG133" s="84"/>
      <c r="AH133" s="84"/>
    </row>
    <row r="134" hidden="1" outlineLevel="1">
      <c r="A134" s="72"/>
      <c r="B134" s="72"/>
      <c r="C134" s="72"/>
      <c r="D134" s="84"/>
      <c r="E134" s="84"/>
      <c r="F134" s="84"/>
      <c r="G134" s="102" t="s">
        <v>10</v>
      </c>
      <c r="H134" s="102" t="s">
        <v>10</v>
      </c>
      <c r="I134" s="96">
        <f t="shared" ref="I134:J134" si="130">COUNTIF(I$48:I$100,$G134)</f>
        <v>10</v>
      </c>
      <c r="J134" s="96">
        <f t="shared" si="130"/>
        <v>10</v>
      </c>
      <c r="K134" s="146">
        <f t="shared" ref="K134:Z134" si="131">COUNTIF(K$48:K$84,$G134)</f>
        <v>7</v>
      </c>
      <c r="L134" s="146">
        <f t="shared" si="131"/>
        <v>7</v>
      </c>
      <c r="M134" s="146">
        <f t="shared" si="131"/>
        <v>5</v>
      </c>
      <c r="N134" s="146">
        <f t="shared" si="131"/>
        <v>2</v>
      </c>
      <c r="O134" s="146">
        <f t="shared" si="131"/>
        <v>7</v>
      </c>
      <c r="P134" s="146">
        <f t="shared" si="131"/>
        <v>7</v>
      </c>
      <c r="Q134" s="146">
        <f t="shared" si="131"/>
        <v>7</v>
      </c>
      <c r="R134" s="146">
        <f t="shared" si="131"/>
        <v>7</v>
      </c>
      <c r="S134" s="146">
        <f t="shared" si="131"/>
        <v>7</v>
      </c>
      <c r="T134" s="146">
        <f t="shared" si="131"/>
        <v>4</v>
      </c>
      <c r="U134" s="146">
        <f t="shared" si="131"/>
        <v>3</v>
      </c>
      <c r="V134" s="146">
        <f t="shared" si="131"/>
        <v>7</v>
      </c>
      <c r="W134" s="146">
        <f t="shared" si="131"/>
        <v>7</v>
      </c>
      <c r="X134" s="146">
        <f t="shared" si="131"/>
        <v>7</v>
      </c>
      <c r="Y134" s="146">
        <f t="shared" si="131"/>
        <v>7</v>
      </c>
      <c r="Z134" s="146">
        <f t="shared" si="131"/>
        <v>7</v>
      </c>
      <c r="AA134" s="84"/>
      <c r="AB134" s="84"/>
      <c r="AC134" s="84"/>
      <c r="AD134" s="84"/>
      <c r="AE134" s="84"/>
      <c r="AF134" s="84"/>
      <c r="AG134" s="84"/>
      <c r="AH134" s="84"/>
    </row>
    <row r="135">
      <c r="A135" s="72"/>
      <c r="B135" s="72"/>
      <c r="C135" s="72"/>
      <c r="D135" s="84"/>
      <c r="E135" s="84"/>
      <c r="F135" s="84"/>
      <c r="G135" s="72"/>
      <c r="H135" s="72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</row>
    <row r="136">
      <c r="A136" s="72"/>
      <c r="B136" s="77"/>
      <c r="C136" s="77"/>
      <c r="D136" s="111" t="s">
        <v>161</v>
      </c>
      <c r="E136" s="111"/>
      <c r="F136" s="111"/>
      <c r="G136" s="112" t="s">
        <v>162</v>
      </c>
      <c r="H136" s="112" t="s">
        <v>162</v>
      </c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</row>
    <row r="137">
      <c r="A137" s="72"/>
      <c r="B137" s="94"/>
      <c r="C137" s="94" t="s">
        <v>6</v>
      </c>
      <c r="D137" s="113">
        <v>0.625</v>
      </c>
      <c r="E137" s="113"/>
      <c r="F137" s="113"/>
      <c r="G137" s="114">
        <v>0.0</v>
      </c>
      <c r="H137" s="114">
        <v>0.0</v>
      </c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</row>
    <row r="138">
      <c r="A138" s="72"/>
      <c r="B138" s="101"/>
      <c r="C138" s="101" t="s">
        <v>9</v>
      </c>
      <c r="D138" s="113">
        <v>0.0</v>
      </c>
      <c r="E138" s="113"/>
      <c r="F138" s="113"/>
      <c r="G138" s="114">
        <v>0.375</v>
      </c>
      <c r="H138" s="114">
        <v>0.375</v>
      </c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</row>
    <row r="139">
      <c r="A139" s="72"/>
      <c r="B139" s="116"/>
      <c r="C139" s="116" t="s">
        <v>10</v>
      </c>
      <c r="D139" s="149">
        <v>0.25</v>
      </c>
      <c r="E139" s="150"/>
      <c r="F139" s="150"/>
      <c r="G139" s="151">
        <v>0.625</v>
      </c>
      <c r="H139" s="151">
        <v>0.625</v>
      </c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</row>
    <row r="140">
      <c r="A140" s="72"/>
      <c r="B140" s="117"/>
      <c r="C140" s="117" t="s">
        <v>163</v>
      </c>
      <c r="D140" s="113">
        <v>0.625</v>
      </c>
      <c r="E140" s="113"/>
      <c r="F140" s="113"/>
      <c r="G140" s="114">
        <v>0.7916666666666666</v>
      </c>
      <c r="H140" s="114">
        <v>0.7916666666666666</v>
      </c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</row>
    <row r="141">
      <c r="A141" s="72"/>
      <c r="B141" s="117"/>
      <c r="C141" s="117" t="s">
        <v>164</v>
      </c>
      <c r="D141" s="113">
        <v>0.8333333333333334</v>
      </c>
      <c r="E141" s="113"/>
      <c r="F141" s="113"/>
      <c r="G141" s="114">
        <v>0.0</v>
      </c>
      <c r="H141" s="114">
        <v>0.0</v>
      </c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</row>
    <row r="142">
      <c r="A142" s="72"/>
      <c r="B142" s="117"/>
      <c r="C142" s="117" t="s">
        <v>169</v>
      </c>
      <c r="D142" s="113">
        <v>0.0</v>
      </c>
      <c r="E142" s="113"/>
      <c r="F142" s="113"/>
      <c r="G142" s="114">
        <v>0.16666666666666666</v>
      </c>
      <c r="H142" s="114">
        <v>0.16666666666666666</v>
      </c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</row>
    <row r="143">
      <c r="A143" s="72"/>
      <c r="B143" s="117"/>
      <c r="C143" s="117" t="s">
        <v>170</v>
      </c>
      <c r="D143" s="113">
        <v>0.20833333333333334</v>
      </c>
      <c r="E143" s="113"/>
      <c r="F143" s="113"/>
      <c r="G143" s="114">
        <v>0.375</v>
      </c>
      <c r="H143" s="114">
        <v>0.375</v>
      </c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</row>
    <row r="144">
      <c r="A144" s="72"/>
      <c r="B144" s="117"/>
      <c r="C144" s="117" t="s">
        <v>171</v>
      </c>
      <c r="D144" s="147">
        <v>0.25</v>
      </c>
      <c r="E144" s="113"/>
      <c r="F144" s="113"/>
      <c r="G144" s="148">
        <v>0.4166666666666667</v>
      </c>
      <c r="H144" s="148">
        <v>0.4166666666666667</v>
      </c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</row>
    <row r="145">
      <c r="A145" s="72"/>
      <c r="B145" s="117"/>
      <c r="C145" s="117" t="s">
        <v>172</v>
      </c>
      <c r="D145" s="147">
        <v>0.4583333333333333</v>
      </c>
      <c r="E145" s="113"/>
      <c r="F145" s="113"/>
      <c r="G145" s="148">
        <v>0.625</v>
      </c>
      <c r="H145" s="148">
        <v>0.625</v>
      </c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</row>
    <row r="146">
      <c r="A146" s="72"/>
      <c r="B146" s="72"/>
      <c r="C146" s="72"/>
      <c r="D146" s="84"/>
      <c r="E146" s="84"/>
      <c r="F146" s="84"/>
      <c r="G146" s="72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</row>
    <row r="147">
      <c r="A147" s="72"/>
      <c r="B147" s="72"/>
      <c r="C147" s="72"/>
      <c r="D147" s="84"/>
      <c r="E147" s="84"/>
      <c r="F147" s="84"/>
      <c r="G147" s="72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</row>
    <row r="148">
      <c r="A148" s="72"/>
      <c r="B148" s="72"/>
      <c r="C148" s="72"/>
      <c r="D148" s="84"/>
      <c r="E148" s="84"/>
      <c r="F148" s="84"/>
      <c r="G148" s="72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</row>
    <row r="149">
      <c r="A149" s="72"/>
      <c r="B149" s="72"/>
      <c r="C149" s="72"/>
      <c r="D149" s="84"/>
      <c r="E149" s="84"/>
      <c r="F149" s="84"/>
      <c r="G149" s="72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</row>
    <row r="150">
      <c r="A150" s="72"/>
      <c r="B150" s="72"/>
      <c r="C150" s="72"/>
      <c r="D150" s="84"/>
      <c r="E150" s="84"/>
      <c r="F150" s="84"/>
      <c r="G150" s="72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</row>
    <row r="151">
      <c r="A151" s="72"/>
      <c r="B151" s="72"/>
      <c r="C151" s="72"/>
      <c r="D151" s="84"/>
      <c r="E151" s="84"/>
      <c r="F151" s="84"/>
      <c r="G151" s="72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</row>
    <row r="152">
      <c r="A152" s="72"/>
      <c r="B152" s="72"/>
      <c r="C152" s="72"/>
      <c r="D152" s="84"/>
      <c r="E152" s="84"/>
      <c r="F152" s="84"/>
      <c r="G152" s="72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</row>
    <row r="153">
      <c r="A153" s="72"/>
      <c r="B153" s="72"/>
      <c r="C153" s="72"/>
      <c r="D153" s="84"/>
      <c r="E153" s="84"/>
      <c r="F153" s="84"/>
      <c r="G153" s="72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</row>
    <row r="154">
      <c r="A154" s="72"/>
      <c r="B154" s="72"/>
      <c r="C154" s="72"/>
      <c r="D154" s="84"/>
      <c r="E154" s="84"/>
      <c r="F154" s="84"/>
      <c r="G154" s="72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</row>
    <row r="155">
      <c r="A155" s="72"/>
      <c r="B155" s="72"/>
      <c r="C155" s="72"/>
      <c r="D155" s="84"/>
      <c r="E155" s="84"/>
      <c r="F155" s="84"/>
      <c r="G155" s="72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</row>
    <row r="156">
      <c r="A156" s="72"/>
      <c r="B156" s="72"/>
      <c r="C156" s="72"/>
      <c r="D156" s="84"/>
      <c r="E156" s="84"/>
      <c r="F156" s="84"/>
      <c r="G156" s="72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</row>
    <row r="157">
      <c r="A157" s="72"/>
      <c r="B157" s="72"/>
      <c r="C157" s="72"/>
      <c r="D157" s="84"/>
      <c r="E157" s="84"/>
      <c r="F157" s="84"/>
      <c r="G157" s="72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</row>
    <row r="158">
      <c r="A158" s="72"/>
      <c r="B158" s="72"/>
      <c r="C158" s="72"/>
      <c r="D158" s="84"/>
      <c r="E158" s="84"/>
      <c r="F158" s="84"/>
      <c r="G158" s="72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</row>
    <row r="159">
      <c r="A159" s="72"/>
      <c r="B159" s="72"/>
      <c r="C159" s="72"/>
      <c r="D159" s="84"/>
      <c r="E159" s="84"/>
      <c r="F159" s="84"/>
      <c r="G159" s="72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</row>
    <row r="160">
      <c r="A160" s="72"/>
      <c r="B160" s="72"/>
      <c r="C160" s="72"/>
      <c r="D160" s="84"/>
      <c r="E160" s="84"/>
      <c r="F160" s="84"/>
      <c r="G160" s="72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</row>
    <row r="161">
      <c r="A161" s="72"/>
      <c r="B161" s="72"/>
      <c r="C161" s="72"/>
      <c r="D161" s="84"/>
      <c r="E161" s="84"/>
      <c r="F161" s="84"/>
      <c r="G161" s="72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</row>
    <row r="162">
      <c r="A162" s="72"/>
      <c r="B162" s="72"/>
      <c r="C162" s="72"/>
      <c r="D162" s="84"/>
      <c r="E162" s="84"/>
      <c r="F162" s="84"/>
      <c r="G162" s="72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</row>
    <row r="163">
      <c r="A163" s="72"/>
      <c r="B163" s="72"/>
      <c r="C163" s="72"/>
      <c r="D163" s="84"/>
      <c r="E163" s="84"/>
      <c r="F163" s="84"/>
      <c r="G163" s="72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</row>
    <row r="164">
      <c r="A164" s="72"/>
      <c r="B164" s="72"/>
      <c r="C164" s="72"/>
      <c r="D164" s="84"/>
      <c r="E164" s="84"/>
      <c r="F164" s="84"/>
      <c r="G164" s="72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</row>
    <row r="165">
      <c r="A165" s="72"/>
      <c r="B165" s="72"/>
      <c r="C165" s="72"/>
      <c r="D165" s="84"/>
      <c r="E165" s="84"/>
      <c r="F165" s="84"/>
      <c r="G165" s="72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</row>
    <row r="166">
      <c r="A166" s="72"/>
      <c r="B166" s="72"/>
      <c r="C166" s="72"/>
      <c r="D166" s="84"/>
      <c r="E166" s="84"/>
      <c r="F166" s="84"/>
      <c r="G166" s="72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</row>
    <row r="167">
      <c r="A167" s="72"/>
      <c r="B167" s="72"/>
      <c r="C167" s="72"/>
      <c r="D167" s="84"/>
      <c r="E167" s="84"/>
      <c r="F167" s="84"/>
      <c r="G167" s="72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</row>
    <row r="168">
      <c r="A168" s="72"/>
      <c r="B168" s="72"/>
      <c r="C168" s="72"/>
      <c r="D168" s="84"/>
      <c r="E168" s="84"/>
      <c r="F168" s="84"/>
      <c r="G168" s="72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</row>
    <row r="169">
      <c r="A169" s="72"/>
      <c r="B169" s="72"/>
      <c r="C169" s="72"/>
      <c r="D169" s="84"/>
      <c r="E169" s="84"/>
      <c r="F169" s="84"/>
      <c r="G169" s="72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</row>
    <row r="170">
      <c r="A170" s="72"/>
      <c r="B170" s="72"/>
      <c r="C170" s="72"/>
      <c r="D170" s="84"/>
      <c r="E170" s="84"/>
      <c r="F170" s="84"/>
      <c r="G170" s="72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</row>
    <row r="171">
      <c r="A171" s="72"/>
      <c r="B171" s="72"/>
      <c r="C171" s="72"/>
      <c r="D171" s="84"/>
      <c r="E171" s="84"/>
      <c r="F171" s="84"/>
      <c r="G171" s="72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</row>
    <row r="172">
      <c r="A172" s="72"/>
      <c r="B172" s="72"/>
      <c r="C172" s="72"/>
      <c r="D172" s="84"/>
      <c r="E172" s="84"/>
      <c r="F172" s="84"/>
      <c r="G172" s="72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</row>
    <row r="173">
      <c r="A173" s="72"/>
      <c r="B173" s="72"/>
      <c r="C173" s="72"/>
      <c r="D173" s="84"/>
      <c r="E173" s="84"/>
      <c r="F173" s="84"/>
      <c r="G173" s="72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</row>
    <row r="174">
      <c r="A174" s="72"/>
      <c r="B174" s="72"/>
      <c r="C174" s="72"/>
      <c r="D174" s="84"/>
      <c r="E174" s="84"/>
      <c r="F174" s="84"/>
      <c r="G174" s="72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</row>
    <row r="175">
      <c r="A175" s="72"/>
      <c r="B175" s="72"/>
      <c r="C175" s="72"/>
      <c r="D175" s="84"/>
      <c r="E175" s="84"/>
      <c r="F175" s="84"/>
      <c r="G175" s="72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</row>
    <row r="176">
      <c r="A176" s="72"/>
      <c r="B176" s="72"/>
      <c r="C176" s="72"/>
      <c r="D176" s="84"/>
      <c r="E176" s="84"/>
      <c r="F176" s="84"/>
      <c r="G176" s="72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</row>
    <row r="177">
      <c r="A177" s="72"/>
      <c r="B177" s="72"/>
      <c r="C177" s="72"/>
      <c r="D177" s="84"/>
      <c r="E177" s="84"/>
      <c r="F177" s="84"/>
      <c r="G177" s="72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</row>
    <row r="178">
      <c r="A178" s="72"/>
      <c r="B178" s="72"/>
      <c r="C178" s="72"/>
      <c r="D178" s="84"/>
      <c r="E178" s="84"/>
      <c r="F178" s="84"/>
      <c r="G178" s="72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</row>
    <row r="179">
      <c r="A179" s="72"/>
      <c r="B179" s="72"/>
      <c r="C179" s="72"/>
      <c r="D179" s="84"/>
      <c r="E179" s="84"/>
      <c r="F179" s="84"/>
      <c r="G179" s="72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</row>
    <row r="180">
      <c r="A180" s="72"/>
      <c r="B180" s="72"/>
      <c r="C180" s="72"/>
      <c r="D180" s="84"/>
      <c r="E180" s="84"/>
      <c r="F180" s="84"/>
      <c r="G180" s="72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</row>
    <row r="181">
      <c r="A181" s="72"/>
      <c r="B181" s="72"/>
      <c r="C181" s="72"/>
      <c r="D181" s="84"/>
      <c r="E181" s="84"/>
      <c r="F181" s="84"/>
      <c r="G181" s="72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</row>
    <row r="182">
      <c r="A182" s="72"/>
      <c r="B182" s="72"/>
      <c r="C182" s="72"/>
      <c r="D182" s="84"/>
      <c r="E182" s="84"/>
      <c r="F182" s="84"/>
      <c r="G182" s="72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</row>
    <row r="183">
      <c r="A183" s="72"/>
      <c r="B183" s="72"/>
      <c r="C183" s="72"/>
      <c r="D183" s="84"/>
      <c r="E183" s="84"/>
      <c r="F183" s="84"/>
      <c r="G183" s="72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</row>
    <row r="184">
      <c r="A184" s="72"/>
      <c r="B184" s="72"/>
      <c r="C184" s="72"/>
      <c r="D184" s="84"/>
      <c r="E184" s="84"/>
      <c r="F184" s="84"/>
      <c r="G184" s="72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</row>
    <row r="185">
      <c r="A185" s="72"/>
      <c r="B185" s="72"/>
      <c r="C185" s="72"/>
      <c r="D185" s="84"/>
      <c r="E185" s="84"/>
      <c r="F185" s="84"/>
      <c r="G185" s="72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</row>
    <row r="186">
      <c r="A186" s="72"/>
      <c r="B186" s="72"/>
      <c r="C186" s="72"/>
      <c r="D186" s="84"/>
      <c r="E186" s="84"/>
      <c r="F186" s="84"/>
      <c r="G186" s="72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</row>
    <row r="187">
      <c r="A187" s="72"/>
      <c r="B187" s="72"/>
      <c r="C187" s="72"/>
      <c r="D187" s="84"/>
      <c r="E187" s="84"/>
      <c r="F187" s="84"/>
      <c r="G187" s="72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</row>
    <row r="188">
      <c r="A188" s="72"/>
      <c r="B188" s="72"/>
      <c r="C188" s="72"/>
      <c r="D188" s="84"/>
      <c r="E188" s="84"/>
      <c r="F188" s="84"/>
      <c r="G188" s="72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</row>
    <row r="189">
      <c r="A189" s="72"/>
      <c r="B189" s="72"/>
      <c r="C189" s="72"/>
      <c r="D189" s="84"/>
      <c r="E189" s="84"/>
      <c r="F189" s="84"/>
      <c r="G189" s="72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</row>
    <row r="190">
      <c r="A190" s="72"/>
      <c r="B190" s="72"/>
      <c r="C190" s="72"/>
      <c r="D190" s="84"/>
      <c r="E190" s="84"/>
      <c r="F190" s="84"/>
      <c r="G190" s="72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</row>
    <row r="191">
      <c r="A191" s="72"/>
      <c r="B191" s="72"/>
      <c r="C191" s="72"/>
      <c r="D191" s="84"/>
      <c r="E191" s="84"/>
      <c r="F191" s="84"/>
      <c r="G191" s="72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</row>
    <row r="192">
      <c r="A192" s="72"/>
      <c r="B192" s="72"/>
      <c r="C192" s="72"/>
      <c r="D192" s="84"/>
      <c r="E192" s="84"/>
      <c r="F192" s="84"/>
      <c r="G192" s="72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</row>
    <row r="193">
      <c r="A193" s="72"/>
      <c r="B193" s="72"/>
      <c r="C193" s="72"/>
      <c r="D193" s="84"/>
      <c r="E193" s="84"/>
      <c r="F193" s="84"/>
      <c r="G193" s="72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</row>
    <row r="194">
      <c r="A194" s="72"/>
      <c r="B194" s="72"/>
      <c r="C194" s="72"/>
      <c r="D194" s="84"/>
      <c r="E194" s="84"/>
      <c r="F194" s="84"/>
      <c r="G194" s="72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</row>
    <row r="195">
      <c r="A195" s="72"/>
      <c r="B195" s="72"/>
      <c r="C195" s="72"/>
      <c r="D195" s="84"/>
      <c r="E195" s="84"/>
      <c r="F195" s="84"/>
      <c r="G195" s="72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</row>
    <row r="196">
      <c r="A196" s="72"/>
      <c r="B196" s="72"/>
      <c r="C196" s="72"/>
      <c r="D196" s="84"/>
      <c r="E196" s="84"/>
      <c r="F196" s="84"/>
      <c r="G196" s="72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</row>
    <row r="197">
      <c r="A197" s="72"/>
      <c r="B197" s="72"/>
      <c r="C197" s="72"/>
      <c r="D197" s="84"/>
      <c r="E197" s="84"/>
      <c r="F197" s="84"/>
      <c r="G197" s="72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</row>
    <row r="198">
      <c r="A198" s="72"/>
      <c r="B198" s="72"/>
      <c r="C198" s="72"/>
      <c r="D198" s="84"/>
      <c r="E198" s="84"/>
      <c r="F198" s="84"/>
      <c r="G198" s="72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</row>
    <row r="199">
      <c r="A199" s="72"/>
      <c r="B199" s="72"/>
      <c r="C199" s="72"/>
      <c r="D199" s="84"/>
      <c r="E199" s="84"/>
      <c r="F199" s="84"/>
      <c r="G199" s="72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</row>
    <row r="200">
      <c r="A200" s="72"/>
      <c r="B200" s="72"/>
      <c r="C200" s="72"/>
      <c r="D200" s="84"/>
      <c r="E200" s="84"/>
      <c r="F200" s="84"/>
      <c r="G200" s="72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</row>
    <row r="201">
      <c r="A201" s="72"/>
      <c r="B201" s="72"/>
      <c r="C201" s="72"/>
      <c r="D201" s="84"/>
      <c r="E201" s="84"/>
      <c r="F201" s="84"/>
      <c r="G201" s="72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</row>
    <row r="202">
      <c r="A202" s="72"/>
      <c r="B202" s="72"/>
      <c r="C202" s="72"/>
      <c r="D202" s="84"/>
      <c r="E202" s="84"/>
      <c r="F202" s="84"/>
      <c r="G202" s="72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</row>
    <row r="203">
      <c r="A203" s="72"/>
      <c r="B203" s="72"/>
      <c r="C203" s="72"/>
      <c r="D203" s="84"/>
      <c r="E203" s="84"/>
      <c r="F203" s="84"/>
      <c r="G203" s="72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</row>
    <row r="204">
      <c r="A204" s="72"/>
      <c r="B204" s="72"/>
      <c r="C204" s="72"/>
      <c r="D204" s="84"/>
      <c r="E204" s="84"/>
      <c r="F204" s="84"/>
      <c r="G204" s="72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</row>
    <row r="205">
      <c r="A205" s="72"/>
      <c r="B205" s="72"/>
      <c r="C205" s="72"/>
      <c r="D205" s="84"/>
      <c r="E205" s="84"/>
      <c r="F205" s="84"/>
      <c r="G205" s="72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</row>
    <row r="206">
      <c r="A206" s="72"/>
      <c r="B206" s="72"/>
      <c r="C206" s="72"/>
      <c r="D206" s="84"/>
      <c r="E206" s="84"/>
      <c r="F206" s="84"/>
      <c r="G206" s="72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</row>
    <row r="207">
      <c r="A207" s="72"/>
      <c r="B207" s="72"/>
      <c r="C207" s="72"/>
      <c r="D207" s="84"/>
      <c r="E207" s="84"/>
      <c r="F207" s="84"/>
      <c r="G207" s="72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</row>
    <row r="208">
      <c r="A208" s="72"/>
      <c r="B208" s="72"/>
      <c r="C208" s="72"/>
      <c r="D208" s="84"/>
      <c r="E208" s="84"/>
      <c r="F208" s="84"/>
      <c r="G208" s="72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</row>
    <row r="209">
      <c r="A209" s="72"/>
      <c r="B209" s="72"/>
      <c r="C209" s="72"/>
      <c r="D209" s="84"/>
      <c r="E209" s="84"/>
      <c r="F209" s="84"/>
      <c r="G209" s="72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</row>
    <row r="210">
      <c r="A210" s="72"/>
      <c r="B210" s="72"/>
      <c r="C210" s="72"/>
      <c r="D210" s="84"/>
      <c r="E210" s="84"/>
      <c r="F210" s="84"/>
      <c r="G210" s="72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</row>
    <row r="211">
      <c r="A211" s="72"/>
      <c r="B211" s="72"/>
      <c r="C211" s="72"/>
      <c r="D211" s="84"/>
      <c r="E211" s="84"/>
      <c r="F211" s="84"/>
      <c r="G211" s="72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</row>
    <row r="212">
      <c r="A212" s="72"/>
      <c r="B212" s="72"/>
      <c r="C212" s="72"/>
      <c r="D212" s="84"/>
      <c r="E212" s="84"/>
      <c r="F212" s="84"/>
      <c r="G212" s="72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</row>
    <row r="213">
      <c r="A213" s="72"/>
      <c r="B213" s="72"/>
      <c r="C213" s="72"/>
      <c r="D213" s="84"/>
      <c r="E213" s="84"/>
      <c r="F213" s="84"/>
      <c r="G213" s="72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</row>
    <row r="214">
      <c r="A214" s="72"/>
      <c r="B214" s="72"/>
      <c r="C214" s="72"/>
      <c r="D214" s="84"/>
      <c r="E214" s="84"/>
      <c r="F214" s="84"/>
      <c r="G214" s="72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</row>
    <row r="215">
      <c r="A215" s="72"/>
      <c r="B215" s="72"/>
      <c r="C215" s="72"/>
      <c r="D215" s="84"/>
      <c r="E215" s="84"/>
      <c r="F215" s="84"/>
      <c r="G215" s="72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</row>
    <row r="216">
      <c r="A216" s="72"/>
      <c r="B216" s="72"/>
      <c r="C216" s="72"/>
      <c r="D216" s="84"/>
      <c r="E216" s="84"/>
      <c r="F216" s="84"/>
      <c r="G216" s="72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</row>
    <row r="217">
      <c r="A217" s="72"/>
      <c r="B217" s="72"/>
      <c r="C217" s="72"/>
      <c r="D217" s="84"/>
      <c r="E217" s="84"/>
      <c r="F217" s="84"/>
      <c r="G217" s="72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</row>
    <row r="218">
      <c r="A218" s="72"/>
      <c r="B218" s="72"/>
      <c r="C218" s="72"/>
      <c r="D218" s="84"/>
      <c r="E218" s="84"/>
      <c r="F218" s="84"/>
      <c r="G218" s="72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</row>
    <row r="219">
      <c r="A219" s="72"/>
      <c r="B219" s="72"/>
      <c r="C219" s="72"/>
      <c r="D219" s="84"/>
      <c r="E219" s="84"/>
      <c r="F219" s="84"/>
      <c r="G219" s="72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</row>
    <row r="220">
      <c r="A220" s="72"/>
      <c r="B220" s="72"/>
      <c r="C220" s="72"/>
      <c r="D220" s="84"/>
      <c r="E220" s="84"/>
      <c r="F220" s="84"/>
      <c r="G220" s="72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</row>
    <row r="221">
      <c r="A221" s="72"/>
      <c r="B221" s="72"/>
      <c r="C221" s="72"/>
      <c r="D221" s="84"/>
      <c r="E221" s="84"/>
      <c r="F221" s="84"/>
      <c r="G221" s="72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</row>
    <row r="222">
      <c r="A222" s="72"/>
      <c r="B222" s="72"/>
      <c r="C222" s="72"/>
      <c r="D222" s="84"/>
      <c r="E222" s="84"/>
      <c r="F222" s="84"/>
      <c r="G222" s="72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</row>
    <row r="223">
      <c r="A223" s="72"/>
      <c r="B223" s="72"/>
      <c r="C223" s="72"/>
      <c r="D223" s="84"/>
      <c r="E223" s="84"/>
      <c r="F223" s="84"/>
      <c r="G223" s="72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</row>
    <row r="224">
      <c r="A224" s="72"/>
      <c r="B224" s="72"/>
      <c r="C224" s="72"/>
      <c r="D224" s="84"/>
      <c r="E224" s="84"/>
      <c r="F224" s="84"/>
      <c r="G224" s="72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</row>
    <row r="225">
      <c r="A225" s="72"/>
      <c r="B225" s="72"/>
      <c r="C225" s="72"/>
      <c r="D225" s="84"/>
      <c r="E225" s="84"/>
      <c r="F225" s="84"/>
      <c r="G225" s="72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</row>
    <row r="226">
      <c r="A226" s="72"/>
      <c r="B226" s="72"/>
      <c r="C226" s="72"/>
      <c r="D226" s="84"/>
      <c r="E226" s="84"/>
      <c r="F226" s="84"/>
      <c r="G226" s="72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</row>
    <row r="227">
      <c r="A227" s="72"/>
      <c r="B227" s="72"/>
      <c r="C227" s="72"/>
      <c r="D227" s="84"/>
      <c r="E227" s="84"/>
      <c r="F227" s="84"/>
      <c r="G227" s="72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</row>
    <row r="228">
      <c r="A228" s="72"/>
      <c r="B228" s="72"/>
      <c r="C228" s="72"/>
      <c r="D228" s="84"/>
      <c r="E228" s="84"/>
      <c r="F228" s="84"/>
      <c r="G228" s="72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</row>
    <row r="229">
      <c r="A229" s="72"/>
      <c r="B229" s="72"/>
      <c r="C229" s="72"/>
      <c r="D229" s="84"/>
      <c r="E229" s="84"/>
      <c r="F229" s="84"/>
      <c r="G229" s="72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</row>
    <row r="230">
      <c r="A230" s="72"/>
      <c r="B230" s="72"/>
      <c r="C230" s="72"/>
      <c r="D230" s="84"/>
      <c r="E230" s="84"/>
      <c r="F230" s="84"/>
      <c r="G230" s="72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</row>
    <row r="231">
      <c r="A231" s="72"/>
      <c r="B231" s="72"/>
      <c r="C231" s="72"/>
      <c r="D231" s="84"/>
      <c r="E231" s="84"/>
      <c r="F231" s="84"/>
      <c r="G231" s="72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</row>
    <row r="232">
      <c r="A232" s="72"/>
      <c r="B232" s="72"/>
      <c r="C232" s="72"/>
      <c r="D232" s="84"/>
      <c r="E232" s="84"/>
      <c r="F232" s="84"/>
      <c r="G232" s="72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</row>
    <row r="233">
      <c r="A233" s="72"/>
      <c r="B233" s="72"/>
      <c r="C233" s="72"/>
      <c r="D233" s="84"/>
      <c r="E233" s="84"/>
      <c r="F233" s="84"/>
      <c r="G233" s="72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</row>
    <row r="234">
      <c r="A234" s="72"/>
      <c r="B234" s="72"/>
      <c r="C234" s="72"/>
      <c r="D234" s="84"/>
      <c r="E234" s="84"/>
      <c r="F234" s="84"/>
      <c r="G234" s="72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</row>
    <row r="235">
      <c r="A235" s="72"/>
      <c r="B235" s="72"/>
      <c r="C235" s="72"/>
      <c r="D235" s="84"/>
      <c r="E235" s="84"/>
      <c r="F235" s="84"/>
      <c r="G235" s="72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</row>
    <row r="236">
      <c r="A236" s="72"/>
      <c r="B236" s="72"/>
      <c r="C236" s="72"/>
      <c r="D236" s="84"/>
      <c r="E236" s="84"/>
      <c r="F236" s="84"/>
      <c r="G236" s="72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</row>
    <row r="237">
      <c r="A237" s="72"/>
      <c r="B237" s="72"/>
      <c r="C237" s="72"/>
      <c r="D237" s="84"/>
      <c r="E237" s="84"/>
      <c r="F237" s="84"/>
      <c r="G237" s="72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</row>
    <row r="238">
      <c r="A238" s="72"/>
      <c r="B238" s="72"/>
      <c r="C238" s="72"/>
      <c r="D238" s="84"/>
      <c r="E238" s="84"/>
      <c r="F238" s="84"/>
      <c r="G238" s="72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</row>
    <row r="239">
      <c r="A239" s="72"/>
      <c r="B239" s="72"/>
      <c r="C239" s="72"/>
      <c r="D239" s="84"/>
      <c r="E239" s="84"/>
      <c r="F239" s="84"/>
      <c r="G239" s="72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</row>
    <row r="240">
      <c r="A240" s="72"/>
      <c r="B240" s="72"/>
      <c r="C240" s="72"/>
      <c r="D240" s="84"/>
      <c r="E240" s="84"/>
      <c r="F240" s="84"/>
      <c r="G240" s="72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</row>
    <row r="241">
      <c r="A241" s="72"/>
      <c r="B241" s="72"/>
      <c r="C241" s="72"/>
      <c r="D241" s="84"/>
      <c r="E241" s="84"/>
      <c r="F241" s="84"/>
      <c r="G241" s="72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</row>
    <row r="242">
      <c r="A242" s="72"/>
      <c r="B242" s="72"/>
      <c r="C242" s="72"/>
      <c r="D242" s="84"/>
      <c r="E242" s="84"/>
      <c r="F242" s="84"/>
      <c r="G242" s="72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</row>
    <row r="243">
      <c r="A243" s="72"/>
      <c r="B243" s="72"/>
      <c r="C243" s="72"/>
      <c r="D243" s="84"/>
      <c r="E243" s="84"/>
      <c r="F243" s="84"/>
      <c r="G243" s="72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</row>
    <row r="244">
      <c r="A244" s="72"/>
      <c r="B244" s="72"/>
      <c r="C244" s="72"/>
      <c r="D244" s="84"/>
      <c r="E244" s="84"/>
      <c r="F244" s="84"/>
      <c r="G244" s="72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</row>
    <row r="245">
      <c r="A245" s="72"/>
      <c r="B245" s="72"/>
      <c r="C245" s="72"/>
      <c r="D245" s="84"/>
      <c r="E245" s="84"/>
      <c r="F245" s="84"/>
      <c r="G245" s="72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</row>
    <row r="246">
      <c r="A246" s="72"/>
      <c r="B246" s="72"/>
      <c r="C246" s="72"/>
      <c r="D246" s="84"/>
      <c r="E246" s="84"/>
      <c r="F246" s="84"/>
      <c r="G246" s="72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</row>
    <row r="247">
      <c r="A247" s="72"/>
      <c r="B247" s="72"/>
      <c r="C247" s="72"/>
      <c r="D247" s="84"/>
      <c r="E247" s="84"/>
      <c r="F247" s="84"/>
      <c r="G247" s="72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</row>
    <row r="248">
      <c r="A248" s="72"/>
      <c r="B248" s="72"/>
      <c r="C248" s="72"/>
      <c r="D248" s="84"/>
      <c r="E248" s="84"/>
      <c r="F248" s="84"/>
      <c r="G248" s="72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</row>
    <row r="249">
      <c r="A249" s="72"/>
      <c r="B249" s="72"/>
      <c r="C249" s="72"/>
      <c r="D249" s="84"/>
      <c r="E249" s="84"/>
      <c r="F249" s="84"/>
      <c r="G249" s="72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</row>
    <row r="250">
      <c r="A250" s="72"/>
      <c r="B250" s="72"/>
      <c r="C250" s="72"/>
      <c r="D250" s="84"/>
      <c r="E250" s="84"/>
      <c r="F250" s="84"/>
      <c r="G250" s="72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</row>
    <row r="251">
      <c r="A251" s="72"/>
      <c r="B251" s="72"/>
      <c r="C251" s="72"/>
      <c r="D251" s="84"/>
      <c r="E251" s="84"/>
      <c r="F251" s="84"/>
      <c r="G251" s="72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</row>
    <row r="252">
      <c r="A252" s="72"/>
      <c r="B252" s="72"/>
      <c r="C252" s="72"/>
      <c r="D252" s="84"/>
      <c r="E252" s="84"/>
      <c r="F252" s="84"/>
      <c r="G252" s="72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</row>
    <row r="253">
      <c r="A253" s="72"/>
      <c r="B253" s="72"/>
      <c r="C253" s="72"/>
      <c r="D253" s="84"/>
      <c r="E253" s="84"/>
      <c r="F253" s="84"/>
      <c r="G253" s="72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</row>
    <row r="254">
      <c r="A254" s="72"/>
      <c r="B254" s="72"/>
      <c r="C254" s="72"/>
      <c r="D254" s="84"/>
      <c r="E254" s="84"/>
      <c r="F254" s="84"/>
      <c r="G254" s="72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</row>
    <row r="255">
      <c r="A255" s="72"/>
      <c r="B255" s="72"/>
      <c r="C255" s="72"/>
      <c r="D255" s="84"/>
      <c r="E255" s="84"/>
      <c r="F255" s="84"/>
      <c r="G255" s="72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</row>
    <row r="256">
      <c r="A256" s="72"/>
      <c r="B256" s="72"/>
      <c r="C256" s="72"/>
      <c r="D256" s="84"/>
      <c r="E256" s="84"/>
      <c r="F256" s="84"/>
      <c r="G256" s="72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</row>
    <row r="257">
      <c r="A257" s="72"/>
      <c r="B257" s="72"/>
      <c r="C257" s="72"/>
      <c r="D257" s="84"/>
      <c r="E257" s="84"/>
      <c r="F257" s="84"/>
      <c r="G257" s="72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</row>
    <row r="258">
      <c r="A258" s="72"/>
      <c r="B258" s="72"/>
      <c r="C258" s="72"/>
      <c r="D258" s="84"/>
      <c r="E258" s="84"/>
      <c r="F258" s="84"/>
      <c r="G258" s="72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</row>
    <row r="259">
      <c r="A259" s="72"/>
      <c r="B259" s="72"/>
      <c r="C259" s="72"/>
      <c r="D259" s="84"/>
      <c r="E259" s="84"/>
      <c r="F259" s="84"/>
      <c r="G259" s="72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</row>
    <row r="260">
      <c r="A260" s="72"/>
      <c r="B260" s="72"/>
      <c r="C260" s="72"/>
      <c r="D260" s="84"/>
      <c r="E260" s="84"/>
      <c r="F260" s="84"/>
      <c r="G260" s="72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</row>
    <row r="261">
      <c r="A261" s="72"/>
      <c r="B261" s="72"/>
      <c r="C261" s="72"/>
      <c r="D261" s="84"/>
      <c r="E261" s="84"/>
      <c r="F261" s="84"/>
      <c r="G261" s="72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</row>
    <row r="262">
      <c r="A262" s="72"/>
      <c r="B262" s="72"/>
      <c r="C262" s="72"/>
      <c r="D262" s="84"/>
      <c r="E262" s="84"/>
      <c r="F262" s="84"/>
      <c r="G262" s="72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</row>
    <row r="263">
      <c r="A263" s="72"/>
      <c r="B263" s="72"/>
      <c r="C263" s="72"/>
      <c r="D263" s="84"/>
      <c r="E263" s="84"/>
      <c r="F263" s="84"/>
      <c r="G263" s="72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</row>
    <row r="264">
      <c r="A264" s="72"/>
      <c r="B264" s="72"/>
      <c r="C264" s="72"/>
      <c r="D264" s="84"/>
      <c r="E264" s="84"/>
      <c r="F264" s="84"/>
      <c r="G264" s="72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</row>
    <row r="265">
      <c r="A265" s="72"/>
      <c r="B265" s="72"/>
      <c r="C265" s="72"/>
      <c r="D265" s="84"/>
      <c r="E265" s="84"/>
      <c r="F265" s="84"/>
      <c r="G265" s="72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</row>
    <row r="266">
      <c r="A266" s="72"/>
      <c r="B266" s="72"/>
      <c r="C266" s="72"/>
      <c r="D266" s="84"/>
      <c r="E266" s="84"/>
      <c r="F266" s="84"/>
      <c r="G266" s="72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</row>
    <row r="267">
      <c r="A267" s="72"/>
      <c r="B267" s="72"/>
      <c r="C267" s="72"/>
      <c r="D267" s="84"/>
      <c r="E267" s="84"/>
      <c r="F267" s="84"/>
      <c r="G267" s="72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</row>
    <row r="268">
      <c r="A268" s="72"/>
      <c r="B268" s="72"/>
      <c r="C268" s="72"/>
      <c r="D268" s="84"/>
      <c r="E268" s="84"/>
      <c r="F268" s="84"/>
      <c r="G268" s="72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</row>
    <row r="269">
      <c r="A269" s="72"/>
      <c r="B269" s="72"/>
      <c r="C269" s="72"/>
      <c r="D269" s="84"/>
      <c r="E269" s="84"/>
      <c r="F269" s="84"/>
      <c r="G269" s="72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</row>
    <row r="270">
      <c r="A270" s="72"/>
      <c r="B270" s="72"/>
      <c r="C270" s="72"/>
      <c r="D270" s="84"/>
      <c r="E270" s="84"/>
      <c r="F270" s="84"/>
      <c r="G270" s="72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</row>
    <row r="271">
      <c r="A271" s="72"/>
      <c r="B271" s="72"/>
      <c r="C271" s="72"/>
      <c r="D271" s="84"/>
      <c r="E271" s="84"/>
      <c r="F271" s="84"/>
      <c r="G271" s="72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</row>
    <row r="272">
      <c r="A272" s="72"/>
      <c r="B272" s="72"/>
      <c r="C272" s="72"/>
      <c r="D272" s="84"/>
      <c r="E272" s="84"/>
      <c r="F272" s="84"/>
      <c r="G272" s="72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</row>
    <row r="273">
      <c r="A273" s="72"/>
      <c r="B273" s="72"/>
      <c r="C273" s="72"/>
      <c r="D273" s="84"/>
      <c r="E273" s="84"/>
      <c r="F273" s="84"/>
      <c r="G273" s="72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</row>
    <row r="274">
      <c r="A274" s="72"/>
      <c r="B274" s="72"/>
      <c r="C274" s="72"/>
      <c r="D274" s="84"/>
      <c r="E274" s="84"/>
      <c r="F274" s="84"/>
      <c r="G274" s="72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</row>
    <row r="275">
      <c r="A275" s="72"/>
      <c r="B275" s="72"/>
      <c r="C275" s="72"/>
      <c r="D275" s="84"/>
      <c r="E275" s="84"/>
      <c r="F275" s="84"/>
      <c r="G275" s="72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</row>
    <row r="276">
      <c r="A276" s="72"/>
      <c r="B276" s="72"/>
      <c r="C276" s="72"/>
      <c r="D276" s="84"/>
      <c r="E276" s="84"/>
      <c r="F276" s="84"/>
      <c r="G276" s="72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</row>
    <row r="277">
      <c r="A277" s="72"/>
      <c r="B277" s="72"/>
      <c r="C277" s="72"/>
      <c r="D277" s="84"/>
      <c r="E277" s="84"/>
      <c r="F277" s="84"/>
      <c r="G277" s="72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</row>
    <row r="278">
      <c r="A278" s="72"/>
      <c r="B278" s="72"/>
      <c r="C278" s="72"/>
      <c r="D278" s="84"/>
      <c r="E278" s="84"/>
      <c r="F278" s="84"/>
      <c r="G278" s="72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</row>
    <row r="279">
      <c r="A279" s="72"/>
      <c r="B279" s="72"/>
      <c r="C279" s="72"/>
      <c r="D279" s="84"/>
      <c r="E279" s="84"/>
      <c r="F279" s="84"/>
      <c r="G279" s="72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</row>
    <row r="280">
      <c r="A280" s="72"/>
      <c r="B280" s="72"/>
      <c r="C280" s="72"/>
      <c r="D280" s="84"/>
      <c r="E280" s="84"/>
      <c r="F280" s="84"/>
      <c r="G280" s="72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</row>
    <row r="281">
      <c r="A281" s="72"/>
      <c r="B281" s="72"/>
      <c r="C281" s="72"/>
      <c r="D281" s="84"/>
      <c r="E281" s="84"/>
      <c r="F281" s="84"/>
      <c r="G281" s="72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</row>
    <row r="282">
      <c r="A282" s="72"/>
      <c r="B282" s="72"/>
      <c r="C282" s="72"/>
      <c r="D282" s="84"/>
      <c r="E282" s="84"/>
      <c r="F282" s="84"/>
      <c r="G282" s="72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</row>
    <row r="283">
      <c r="A283" s="72"/>
      <c r="B283" s="72"/>
      <c r="C283" s="72"/>
      <c r="D283" s="84"/>
      <c r="E283" s="84"/>
      <c r="F283" s="84"/>
      <c r="G283" s="72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</row>
    <row r="284">
      <c r="A284" s="72"/>
      <c r="B284" s="72"/>
      <c r="C284" s="72"/>
      <c r="D284" s="84"/>
      <c r="E284" s="84"/>
      <c r="F284" s="84"/>
      <c r="G284" s="72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</row>
    <row r="285">
      <c r="A285" s="72"/>
      <c r="B285" s="72"/>
      <c r="C285" s="72"/>
      <c r="D285" s="84"/>
      <c r="E285" s="84"/>
      <c r="F285" s="84"/>
      <c r="G285" s="72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</row>
    <row r="286">
      <c r="A286" s="72"/>
      <c r="B286" s="72"/>
      <c r="C286" s="72"/>
      <c r="D286" s="84"/>
      <c r="E286" s="84"/>
      <c r="F286" s="84"/>
      <c r="G286" s="72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</row>
    <row r="287">
      <c r="A287" s="72"/>
      <c r="B287" s="72"/>
      <c r="C287" s="72"/>
      <c r="D287" s="84"/>
      <c r="E287" s="84"/>
      <c r="F287" s="84"/>
      <c r="G287" s="72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</row>
    <row r="288">
      <c r="A288" s="72"/>
      <c r="B288" s="72"/>
      <c r="C288" s="72"/>
      <c r="D288" s="84"/>
      <c r="E288" s="84"/>
      <c r="F288" s="84"/>
      <c r="G288" s="72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</row>
    <row r="289">
      <c r="A289" s="72"/>
      <c r="B289" s="72"/>
      <c r="C289" s="72"/>
      <c r="D289" s="84"/>
      <c r="E289" s="84"/>
      <c r="F289" s="84"/>
      <c r="G289" s="72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</row>
    <row r="290">
      <c r="A290" s="72"/>
      <c r="B290" s="72"/>
      <c r="C290" s="72"/>
      <c r="D290" s="84"/>
      <c r="E290" s="84"/>
      <c r="F290" s="84"/>
      <c r="G290" s="72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</row>
    <row r="291">
      <c r="A291" s="72"/>
      <c r="B291" s="72"/>
      <c r="C291" s="72"/>
      <c r="D291" s="84"/>
      <c r="E291" s="84"/>
      <c r="F291" s="84"/>
      <c r="G291" s="72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</row>
    <row r="292">
      <c r="A292" s="72"/>
      <c r="B292" s="72"/>
      <c r="C292" s="72"/>
      <c r="D292" s="84"/>
      <c r="E292" s="84"/>
      <c r="F292" s="84"/>
      <c r="G292" s="72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</row>
    <row r="293">
      <c r="A293" s="72"/>
      <c r="B293" s="72"/>
      <c r="C293" s="72"/>
      <c r="D293" s="84"/>
      <c r="E293" s="84"/>
      <c r="F293" s="84"/>
      <c r="G293" s="72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</row>
    <row r="294">
      <c r="A294" s="72"/>
      <c r="B294" s="72"/>
      <c r="C294" s="72"/>
      <c r="D294" s="84"/>
      <c r="E294" s="84"/>
      <c r="F294" s="84"/>
      <c r="G294" s="72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</row>
    <row r="295">
      <c r="A295" s="72"/>
      <c r="B295" s="72"/>
      <c r="C295" s="72"/>
      <c r="D295" s="84"/>
      <c r="E295" s="84"/>
      <c r="F295" s="84"/>
      <c r="G295" s="72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</row>
    <row r="296">
      <c r="A296" s="72"/>
      <c r="B296" s="72"/>
      <c r="C296" s="72"/>
      <c r="D296" s="84"/>
      <c r="E296" s="84"/>
      <c r="F296" s="84"/>
      <c r="G296" s="72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</row>
    <row r="297">
      <c r="A297" s="72"/>
      <c r="B297" s="72"/>
      <c r="C297" s="72"/>
      <c r="D297" s="84"/>
      <c r="E297" s="84"/>
      <c r="F297" s="84"/>
      <c r="G297" s="72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</row>
    <row r="298">
      <c r="A298" s="72"/>
      <c r="B298" s="72"/>
      <c r="C298" s="72"/>
      <c r="D298" s="84"/>
      <c r="E298" s="84"/>
      <c r="F298" s="84"/>
      <c r="G298" s="72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</row>
    <row r="299">
      <c r="A299" s="72"/>
      <c r="B299" s="72"/>
      <c r="C299" s="72"/>
      <c r="D299" s="84"/>
      <c r="E299" s="84"/>
      <c r="F299" s="84"/>
      <c r="G299" s="72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</row>
    <row r="300">
      <c r="A300" s="72"/>
      <c r="B300" s="72"/>
      <c r="C300" s="72"/>
      <c r="D300" s="84"/>
      <c r="E300" s="84"/>
      <c r="F300" s="84"/>
      <c r="G300" s="72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</row>
    <row r="301">
      <c r="A301" s="72"/>
      <c r="B301" s="72"/>
      <c r="C301" s="72"/>
      <c r="D301" s="84"/>
      <c r="E301" s="84"/>
      <c r="F301" s="84"/>
      <c r="G301" s="72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</row>
    <row r="302">
      <c r="A302" s="72"/>
      <c r="B302" s="72"/>
      <c r="C302" s="72"/>
      <c r="D302" s="84"/>
      <c r="E302" s="84"/>
      <c r="F302" s="84"/>
      <c r="G302" s="72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</row>
    <row r="303">
      <c r="A303" s="72"/>
      <c r="B303" s="72"/>
      <c r="C303" s="72"/>
      <c r="D303" s="84"/>
      <c r="E303" s="84"/>
      <c r="F303" s="84"/>
      <c r="G303" s="72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</row>
    <row r="304">
      <c r="A304" s="72"/>
      <c r="B304" s="72"/>
      <c r="C304" s="72"/>
      <c r="D304" s="84"/>
      <c r="E304" s="84"/>
      <c r="F304" s="84"/>
      <c r="G304" s="72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</row>
    <row r="305">
      <c r="A305" s="72"/>
      <c r="B305" s="72"/>
      <c r="C305" s="72"/>
      <c r="D305" s="84"/>
      <c r="E305" s="84"/>
      <c r="F305" s="84"/>
      <c r="G305" s="72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</row>
    <row r="306">
      <c r="A306" s="72"/>
      <c r="B306" s="72"/>
      <c r="C306" s="72"/>
      <c r="D306" s="84"/>
      <c r="E306" s="84"/>
      <c r="F306" s="84"/>
      <c r="G306" s="72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</row>
    <row r="307">
      <c r="A307" s="72"/>
      <c r="B307" s="72"/>
      <c r="C307" s="72"/>
      <c r="D307" s="84"/>
      <c r="E307" s="84"/>
      <c r="F307" s="84"/>
      <c r="G307" s="72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</row>
    <row r="308">
      <c r="A308" s="72"/>
      <c r="B308" s="72"/>
      <c r="C308" s="72"/>
      <c r="D308" s="84"/>
      <c r="E308" s="84"/>
      <c r="F308" s="84"/>
      <c r="G308" s="72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</row>
    <row r="309">
      <c r="A309" s="72"/>
      <c r="B309" s="72"/>
      <c r="C309" s="72"/>
      <c r="D309" s="84"/>
      <c r="E309" s="84"/>
      <c r="F309" s="84"/>
      <c r="G309" s="72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</row>
    <row r="310">
      <c r="A310" s="72"/>
      <c r="B310" s="72"/>
      <c r="C310" s="72"/>
      <c r="D310" s="84"/>
      <c r="E310" s="84"/>
      <c r="F310" s="84"/>
      <c r="G310" s="72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</row>
    <row r="311">
      <c r="A311" s="72"/>
      <c r="B311" s="72"/>
      <c r="C311" s="72"/>
      <c r="D311" s="84"/>
      <c r="E311" s="84"/>
      <c r="F311" s="84"/>
      <c r="G311" s="72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</row>
    <row r="312">
      <c r="A312" s="72"/>
      <c r="B312" s="72"/>
      <c r="C312" s="72"/>
      <c r="D312" s="84"/>
      <c r="E312" s="84"/>
      <c r="F312" s="84"/>
      <c r="G312" s="72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</row>
    <row r="313">
      <c r="A313" s="72"/>
      <c r="B313" s="72"/>
      <c r="C313" s="72"/>
      <c r="D313" s="84"/>
      <c r="E313" s="84"/>
      <c r="F313" s="84"/>
      <c r="G313" s="72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</row>
    <row r="314">
      <c r="A314" s="72"/>
      <c r="B314" s="72"/>
      <c r="C314" s="72"/>
      <c r="D314" s="84"/>
      <c r="E314" s="84"/>
      <c r="F314" s="84"/>
      <c r="G314" s="72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</row>
    <row r="315">
      <c r="A315" s="72"/>
      <c r="B315" s="72"/>
      <c r="C315" s="72"/>
      <c r="D315" s="84"/>
      <c r="E315" s="84"/>
      <c r="F315" s="84"/>
      <c r="G315" s="72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</row>
    <row r="316">
      <c r="A316" s="72"/>
      <c r="B316" s="72"/>
      <c r="C316" s="72"/>
      <c r="D316" s="84"/>
      <c r="E316" s="84"/>
      <c r="F316" s="84"/>
      <c r="G316" s="72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</row>
    <row r="317">
      <c r="A317" s="72"/>
      <c r="B317" s="72"/>
      <c r="C317" s="72"/>
      <c r="D317" s="84"/>
      <c r="E317" s="84"/>
      <c r="F317" s="84"/>
      <c r="G317" s="72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</row>
    <row r="318">
      <c r="A318" s="72"/>
      <c r="B318" s="72"/>
      <c r="C318" s="72"/>
      <c r="D318" s="84"/>
      <c r="E318" s="84"/>
      <c r="F318" s="84"/>
      <c r="G318" s="72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</row>
    <row r="319">
      <c r="A319" s="72"/>
      <c r="B319" s="72"/>
      <c r="C319" s="72"/>
      <c r="D319" s="84"/>
      <c r="E319" s="84"/>
      <c r="F319" s="84"/>
      <c r="G319" s="72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</row>
    <row r="320">
      <c r="A320" s="72"/>
      <c r="B320" s="72"/>
      <c r="C320" s="72"/>
      <c r="D320" s="84"/>
      <c r="E320" s="84"/>
      <c r="F320" s="84"/>
      <c r="G320" s="72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</row>
    <row r="321">
      <c r="A321" s="72"/>
      <c r="B321" s="72"/>
      <c r="C321" s="72"/>
      <c r="D321" s="84"/>
      <c r="E321" s="84"/>
      <c r="F321" s="84"/>
      <c r="G321" s="72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</row>
    <row r="322">
      <c r="A322" s="72"/>
      <c r="B322" s="72"/>
      <c r="C322" s="72"/>
      <c r="D322" s="84"/>
      <c r="E322" s="84"/>
      <c r="F322" s="84"/>
      <c r="G322" s="72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</row>
    <row r="323">
      <c r="A323" s="72"/>
      <c r="B323" s="72"/>
      <c r="C323" s="72"/>
      <c r="D323" s="84"/>
      <c r="E323" s="84"/>
      <c r="F323" s="84"/>
      <c r="G323" s="72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</row>
    <row r="324">
      <c r="A324" s="72"/>
      <c r="B324" s="72"/>
      <c r="C324" s="72"/>
      <c r="D324" s="84"/>
      <c r="E324" s="84"/>
      <c r="F324" s="84"/>
      <c r="G324" s="72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</row>
    <row r="325">
      <c r="A325" s="72"/>
      <c r="B325" s="72"/>
      <c r="C325" s="72"/>
      <c r="D325" s="84"/>
      <c r="E325" s="84"/>
      <c r="F325" s="84"/>
      <c r="G325" s="72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</row>
    <row r="326">
      <c r="A326" s="72"/>
      <c r="B326" s="72"/>
      <c r="C326" s="72"/>
      <c r="D326" s="84"/>
      <c r="E326" s="84"/>
      <c r="F326" s="84"/>
      <c r="G326" s="72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</row>
    <row r="327">
      <c r="A327" s="72"/>
      <c r="B327" s="72"/>
      <c r="C327" s="72"/>
      <c r="D327" s="84"/>
      <c r="E327" s="84"/>
      <c r="F327" s="84"/>
      <c r="G327" s="72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</row>
    <row r="328">
      <c r="A328" s="72"/>
      <c r="B328" s="72"/>
      <c r="C328" s="72"/>
      <c r="D328" s="84"/>
      <c r="E328" s="84"/>
      <c r="F328" s="84"/>
      <c r="G328" s="72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</row>
    <row r="329">
      <c r="A329" s="72"/>
      <c r="B329" s="72"/>
      <c r="C329" s="72"/>
      <c r="D329" s="84"/>
      <c r="E329" s="84"/>
      <c r="F329" s="84"/>
      <c r="G329" s="72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</row>
    <row r="330">
      <c r="A330" s="72"/>
      <c r="B330" s="72"/>
      <c r="C330" s="72"/>
      <c r="D330" s="84"/>
      <c r="E330" s="84"/>
      <c r="F330" s="84"/>
      <c r="G330" s="72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</row>
    <row r="331">
      <c r="A331" s="72"/>
      <c r="B331" s="72"/>
      <c r="C331" s="72"/>
      <c r="D331" s="84"/>
      <c r="E331" s="84"/>
      <c r="F331" s="84"/>
      <c r="G331" s="72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</row>
    <row r="332">
      <c r="A332" s="72"/>
      <c r="B332" s="72"/>
      <c r="C332" s="72"/>
      <c r="D332" s="84"/>
      <c r="E332" s="84"/>
      <c r="F332" s="84"/>
      <c r="G332" s="72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</row>
    <row r="333">
      <c r="A333" s="72"/>
      <c r="B333" s="72"/>
      <c r="C333" s="72"/>
      <c r="D333" s="84"/>
      <c r="E333" s="84"/>
      <c r="F333" s="84"/>
      <c r="G333" s="72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</row>
    <row r="334">
      <c r="A334" s="72"/>
      <c r="B334" s="72"/>
      <c r="C334" s="72"/>
      <c r="D334" s="84"/>
      <c r="E334" s="84"/>
      <c r="F334" s="84"/>
      <c r="G334" s="72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</row>
    <row r="335">
      <c r="A335" s="72"/>
      <c r="B335" s="72"/>
      <c r="C335" s="72"/>
      <c r="D335" s="84"/>
      <c r="E335" s="84"/>
      <c r="F335" s="84"/>
      <c r="G335" s="72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</row>
    <row r="336">
      <c r="A336" s="72"/>
      <c r="B336" s="72"/>
      <c r="C336" s="72"/>
      <c r="D336" s="84"/>
      <c r="E336" s="84"/>
      <c r="F336" s="84"/>
      <c r="G336" s="72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</row>
    <row r="337">
      <c r="A337" s="72"/>
      <c r="B337" s="72"/>
      <c r="C337" s="72"/>
      <c r="D337" s="84"/>
      <c r="E337" s="84"/>
      <c r="F337" s="84"/>
      <c r="G337" s="72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</row>
    <row r="338">
      <c r="A338" s="72"/>
      <c r="B338" s="72"/>
      <c r="C338" s="72"/>
      <c r="D338" s="84"/>
      <c r="E338" s="84"/>
      <c r="F338" s="84"/>
      <c r="G338" s="72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</row>
    <row r="339">
      <c r="A339" s="72"/>
      <c r="B339" s="72"/>
      <c r="C339" s="72"/>
      <c r="D339" s="84"/>
      <c r="E339" s="84"/>
      <c r="F339" s="84"/>
      <c r="G339" s="72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</row>
    <row r="340">
      <c r="A340" s="72"/>
      <c r="B340" s="72"/>
      <c r="C340" s="72"/>
      <c r="D340" s="84"/>
      <c r="E340" s="84"/>
      <c r="F340" s="84"/>
      <c r="G340" s="72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</row>
    <row r="341">
      <c r="A341" s="72"/>
      <c r="B341" s="72"/>
      <c r="C341" s="72"/>
      <c r="D341" s="84"/>
      <c r="E341" s="84"/>
      <c r="F341" s="84"/>
      <c r="G341" s="72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</row>
    <row r="342">
      <c r="A342" s="72"/>
      <c r="B342" s="72"/>
      <c r="C342" s="72"/>
      <c r="D342" s="84"/>
      <c r="E342" s="84"/>
      <c r="F342" s="84"/>
      <c r="G342" s="72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</row>
    <row r="343">
      <c r="A343" s="72"/>
      <c r="B343" s="72"/>
      <c r="C343" s="72"/>
      <c r="D343" s="84"/>
      <c r="E343" s="84"/>
      <c r="F343" s="84"/>
      <c r="G343" s="72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</row>
    <row r="344">
      <c r="A344" s="72"/>
      <c r="B344" s="72"/>
      <c r="C344" s="72"/>
      <c r="D344" s="84"/>
      <c r="E344" s="84"/>
      <c r="F344" s="84"/>
      <c r="G344" s="72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</row>
    <row r="345">
      <c r="A345" s="72"/>
      <c r="B345" s="72"/>
      <c r="C345" s="72"/>
      <c r="D345" s="84"/>
      <c r="E345" s="84"/>
      <c r="F345" s="84"/>
      <c r="G345" s="72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</row>
    <row r="346">
      <c r="A346" s="72"/>
      <c r="B346" s="72"/>
      <c r="C346" s="72"/>
      <c r="D346" s="84"/>
      <c r="E346" s="84"/>
      <c r="F346" s="84"/>
      <c r="G346" s="72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</row>
    <row r="347">
      <c r="A347" s="72"/>
      <c r="B347" s="72"/>
      <c r="C347" s="72"/>
      <c r="D347" s="84"/>
      <c r="E347" s="84"/>
      <c r="F347" s="84"/>
      <c r="G347" s="72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</row>
    <row r="348">
      <c r="A348" s="72"/>
      <c r="B348" s="72"/>
      <c r="C348" s="72"/>
      <c r="D348" s="84"/>
      <c r="E348" s="84"/>
      <c r="F348" s="84"/>
      <c r="G348" s="72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</row>
    <row r="349">
      <c r="A349" s="72"/>
      <c r="B349" s="72"/>
      <c r="C349" s="72"/>
      <c r="D349" s="84"/>
      <c r="E349" s="84"/>
      <c r="F349" s="84"/>
      <c r="G349" s="72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</row>
    <row r="350">
      <c r="A350" s="72"/>
      <c r="B350" s="72"/>
      <c r="C350" s="72"/>
      <c r="D350" s="84"/>
      <c r="E350" s="84"/>
      <c r="F350" s="84"/>
      <c r="G350" s="72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</row>
    <row r="351">
      <c r="A351" s="72"/>
      <c r="B351" s="72"/>
      <c r="C351" s="72"/>
      <c r="D351" s="84"/>
      <c r="E351" s="84"/>
      <c r="F351" s="84"/>
      <c r="G351" s="72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</row>
    <row r="352">
      <c r="A352" s="72"/>
      <c r="B352" s="72"/>
      <c r="C352" s="72"/>
      <c r="D352" s="84"/>
      <c r="E352" s="84"/>
      <c r="F352" s="84"/>
      <c r="G352" s="72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</row>
    <row r="353">
      <c r="A353" s="72"/>
      <c r="B353" s="72"/>
      <c r="C353" s="72"/>
      <c r="D353" s="84"/>
      <c r="E353" s="84"/>
      <c r="F353" s="84"/>
      <c r="G353" s="72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</row>
    <row r="354">
      <c r="A354" s="72"/>
      <c r="B354" s="72"/>
      <c r="C354" s="72"/>
      <c r="D354" s="84"/>
      <c r="E354" s="84"/>
      <c r="F354" s="84"/>
      <c r="G354" s="72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</row>
    <row r="355">
      <c r="A355" s="72"/>
      <c r="B355" s="72"/>
      <c r="C355" s="72"/>
      <c r="D355" s="84"/>
      <c r="E355" s="84"/>
      <c r="F355" s="84"/>
      <c r="G355" s="72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</row>
    <row r="356">
      <c r="A356" s="72"/>
      <c r="B356" s="72"/>
      <c r="C356" s="72"/>
      <c r="D356" s="84"/>
      <c r="E356" s="84"/>
      <c r="F356" s="84"/>
      <c r="G356" s="72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</row>
    <row r="357">
      <c r="A357" s="72"/>
      <c r="B357" s="72"/>
      <c r="C357" s="72"/>
      <c r="D357" s="84"/>
      <c r="E357" s="84"/>
      <c r="F357" s="84"/>
      <c r="G357" s="72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</row>
    <row r="358">
      <c r="A358" s="72"/>
      <c r="B358" s="72"/>
      <c r="C358" s="72"/>
      <c r="D358" s="84"/>
      <c r="E358" s="84"/>
      <c r="F358" s="84"/>
      <c r="G358" s="72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</row>
    <row r="359">
      <c r="A359" s="72"/>
      <c r="B359" s="72"/>
      <c r="C359" s="72"/>
      <c r="D359" s="84"/>
      <c r="E359" s="84"/>
      <c r="F359" s="84"/>
      <c r="G359" s="72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</row>
    <row r="360">
      <c r="A360" s="72"/>
      <c r="B360" s="72"/>
      <c r="C360" s="72"/>
      <c r="D360" s="84"/>
      <c r="E360" s="84"/>
      <c r="F360" s="84"/>
      <c r="G360" s="72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</row>
    <row r="361">
      <c r="A361" s="72"/>
      <c r="B361" s="72"/>
      <c r="C361" s="72"/>
      <c r="D361" s="84"/>
      <c r="E361" s="84"/>
      <c r="F361" s="84"/>
      <c r="G361" s="72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</row>
    <row r="362">
      <c r="A362" s="72"/>
      <c r="B362" s="72"/>
      <c r="C362" s="72"/>
      <c r="D362" s="84"/>
      <c r="E362" s="84"/>
      <c r="F362" s="84"/>
      <c r="G362" s="72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</row>
    <row r="363">
      <c r="A363" s="72"/>
      <c r="B363" s="72"/>
      <c r="C363" s="72"/>
      <c r="D363" s="84"/>
      <c r="E363" s="84"/>
      <c r="F363" s="84"/>
      <c r="G363" s="72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</row>
    <row r="364">
      <c r="A364" s="72"/>
      <c r="B364" s="72"/>
      <c r="C364" s="72"/>
      <c r="D364" s="84"/>
      <c r="E364" s="84"/>
      <c r="F364" s="84"/>
      <c r="G364" s="72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</row>
    <row r="365">
      <c r="A365" s="72"/>
      <c r="B365" s="72"/>
      <c r="C365" s="72"/>
      <c r="D365" s="84"/>
      <c r="E365" s="84"/>
      <c r="F365" s="84"/>
      <c r="G365" s="72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</row>
    <row r="366">
      <c r="A366" s="72"/>
      <c r="B366" s="72"/>
      <c r="C366" s="72"/>
      <c r="D366" s="84"/>
      <c r="E366" s="84"/>
      <c r="F366" s="84"/>
      <c r="G366" s="72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</row>
    <row r="367">
      <c r="A367" s="72"/>
      <c r="B367" s="72"/>
      <c r="C367" s="72"/>
      <c r="D367" s="84"/>
      <c r="E367" s="84"/>
      <c r="F367" s="84"/>
      <c r="G367" s="72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</row>
    <row r="368">
      <c r="A368" s="72"/>
      <c r="B368" s="72"/>
      <c r="C368" s="72"/>
      <c r="D368" s="84"/>
      <c r="E368" s="84"/>
      <c r="F368" s="84"/>
      <c r="G368" s="72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</row>
    <row r="369">
      <c r="A369" s="72"/>
      <c r="B369" s="72"/>
      <c r="C369" s="72"/>
      <c r="D369" s="84"/>
      <c r="E369" s="84"/>
      <c r="F369" s="84"/>
      <c r="G369" s="72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</row>
    <row r="370">
      <c r="A370" s="72"/>
      <c r="B370" s="72"/>
      <c r="C370" s="72"/>
      <c r="D370" s="84"/>
      <c r="E370" s="84"/>
      <c r="F370" s="84"/>
      <c r="G370" s="72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</row>
    <row r="371">
      <c r="A371" s="72"/>
      <c r="B371" s="72"/>
      <c r="C371" s="72"/>
      <c r="D371" s="84"/>
      <c r="E371" s="84"/>
      <c r="F371" s="84"/>
      <c r="G371" s="72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</row>
    <row r="372">
      <c r="A372" s="72"/>
      <c r="B372" s="72"/>
      <c r="C372" s="72"/>
      <c r="D372" s="84"/>
      <c r="E372" s="84"/>
      <c r="F372" s="84"/>
      <c r="G372" s="72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</row>
    <row r="373">
      <c r="A373" s="72"/>
      <c r="B373" s="72"/>
      <c r="C373" s="72"/>
      <c r="D373" s="84"/>
      <c r="E373" s="84"/>
      <c r="F373" s="84"/>
      <c r="G373" s="72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</row>
    <row r="374">
      <c r="A374" s="72"/>
      <c r="B374" s="72"/>
      <c r="C374" s="72"/>
      <c r="D374" s="84"/>
      <c r="E374" s="84"/>
      <c r="F374" s="84"/>
      <c r="G374" s="72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</row>
    <row r="375">
      <c r="A375" s="72"/>
      <c r="B375" s="72"/>
      <c r="C375" s="72"/>
      <c r="D375" s="84"/>
      <c r="E375" s="84"/>
      <c r="F375" s="84"/>
      <c r="G375" s="72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</row>
    <row r="376">
      <c r="A376" s="72"/>
      <c r="B376" s="72"/>
      <c r="C376" s="72"/>
      <c r="D376" s="84"/>
      <c r="E376" s="84"/>
      <c r="F376" s="84"/>
      <c r="G376" s="72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</row>
    <row r="377">
      <c r="A377" s="72"/>
      <c r="B377" s="72"/>
      <c r="C377" s="72"/>
      <c r="D377" s="84"/>
      <c r="E377" s="84"/>
      <c r="F377" s="84"/>
      <c r="G377" s="72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</row>
    <row r="378">
      <c r="A378" s="72"/>
      <c r="B378" s="72"/>
      <c r="C378" s="72"/>
      <c r="D378" s="84"/>
      <c r="E378" s="84"/>
      <c r="F378" s="84"/>
      <c r="G378" s="72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</row>
    <row r="379">
      <c r="A379" s="72"/>
      <c r="B379" s="72"/>
      <c r="C379" s="72"/>
      <c r="D379" s="84"/>
      <c r="E379" s="84"/>
      <c r="F379" s="84"/>
      <c r="G379" s="72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</row>
    <row r="380">
      <c r="A380" s="72"/>
      <c r="B380" s="72"/>
      <c r="C380" s="72"/>
      <c r="D380" s="84"/>
      <c r="E380" s="84"/>
      <c r="F380" s="84"/>
      <c r="G380" s="72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</row>
    <row r="381">
      <c r="A381" s="72"/>
      <c r="B381" s="72"/>
      <c r="C381" s="72"/>
      <c r="D381" s="84"/>
      <c r="E381" s="84"/>
      <c r="F381" s="84"/>
      <c r="G381" s="72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</row>
    <row r="382">
      <c r="A382" s="72"/>
      <c r="B382" s="72"/>
      <c r="C382" s="72"/>
      <c r="D382" s="84"/>
      <c r="E382" s="84"/>
      <c r="F382" s="84"/>
      <c r="G382" s="72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</row>
    <row r="383">
      <c r="A383" s="72"/>
      <c r="B383" s="72"/>
      <c r="C383" s="72"/>
      <c r="D383" s="84"/>
      <c r="E383" s="84"/>
      <c r="F383" s="84"/>
      <c r="G383" s="72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</row>
    <row r="384">
      <c r="A384" s="72"/>
      <c r="B384" s="72"/>
      <c r="C384" s="72"/>
      <c r="D384" s="84"/>
      <c r="E384" s="84"/>
      <c r="F384" s="84"/>
      <c r="G384" s="72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</row>
    <row r="385">
      <c r="A385" s="72"/>
      <c r="B385" s="72"/>
      <c r="C385" s="72"/>
      <c r="D385" s="84"/>
      <c r="E385" s="84"/>
      <c r="F385" s="84"/>
      <c r="G385" s="72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</row>
    <row r="386">
      <c r="A386" s="72"/>
      <c r="B386" s="72"/>
      <c r="C386" s="72"/>
      <c r="D386" s="84"/>
      <c r="E386" s="84"/>
      <c r="F386" s="84"/>
      <c r="G386" s="72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</row>
    <row r="387">
      <c r="A387" s="72"/>
      <c r="B387" s="72"/>
      <c r="C387" s="72"/>
      <c r="D387" s="84"/>
      <c r="E387" s="84"/>
      <c r="F387" s="84"/>
      <c r="G387" s="72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</row>
    <row r="388">
      <c r="A388" s="72"/>
      <c r="B388" s="72"/>
      <c r="C388" s="72"/>
      <c r="D388" s="84"/>
      <c r="E388" s="84"/>
      <c r="F388" s="84"/>
      <c r="G388" s="72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</row>
    <row r="389">
      <c r="A389" s="72"/>
      <c r="B389" s="72"/>
      <c r="C389" s="72"/>
      <c r="D389" s="84"/>
      <c r="E389" s="84"/>
      <c r="F389" s="84"/>
      <c r="G389" s="72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</row>
    <row r="390">
      <c r="A390" s="72"/>
      <c r="B390" s="72"/>
      <c r="C390" s="72"/>
      <c r="D390" s="84"/>
      <c r="E390" s="84"/>
      <c r="F390" s="84"/>
      <c r="G390" s="72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</row>
    <row r="391">
      <c r="A391" s="72"/>
      <c r="B391" s="72"/>
      <c r="C391" s="72"/>
      <c r="D391" s="84"/>
      <c r="E391" s="84"/>
      <c r="F391" s="84"/>
      <c r="G391" s="72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</row>
    <row r="392">
      <c r="A392" s="72"/>
      <c r="B392" s="72"/>
      <c r="C392" s="72"/>
      <c r="D392" s="84"/>
      <c r="E392" s="84"/>
      <c r="F392" s="84"/>
      <c r="G392" s="72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</row>
    <row r="393">
      <c r="A393" s="72"/>
      <c r="B393" s="72"/>
      <c r="C393" s="72"/>
      <c r="D393" s="84"/>
      <c r="E393" s="84"/>
      <c r="F393" s="84"/>
      <c r="G393" s="72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</row>
    <row r="394">
      <c r="A394" s="72"/>
      <c r="B394" s="72"/>
      <c r="C394" s="72"/>
      <c r="D394" s="84"/>
      <c r="E394" s="84"/>
      <c r="F394" s="84"/>
      <c r="G394" s="72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</row>
    <row r="395">
      <c r="A395" s="72"/>
      <c r="B395" s="72"/>
      <c r="C395" s="72"/>
      <c r="D395" s="84"/>
      <c r="E395" s="84"/>
      <c r="F395" s="84"/>
      <c r="G395" s="72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</row>
    <row r="396">
      <c r="A396" s="72"/>
      <c r="B396" s="72"/>
      <c r="C396" s="72"/>
      <c r="D396" s="84"/>
      <c r="E396" s="84"/>
      <c r="F396" s="84"/>
      <c r="G396" s="72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</row>
    <row r="397">
      <c r="A397" s="72"/>
      <c r="B397" s="72"/>
      <c r="C397" s="72"/>
      <c r="D397" s="84"/>
      <c r="E397" s="84"/>
      <c r="F397" s="84"/>
      <c r="G397" s="72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</row>
    <row r="398">
      <c r="A398" s="72"/>
      <c r="B398" s="72"/>
      <c r="C398" s="72"/>
      <c r="D398" s="84"/>
      <c r="E398" s="84"/>
      <c r="F398" s="84"/>
      <c r="G398" s="72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</row>
    <row r="399">
      <c r="A399" s="72"/>
      <c r="B399" s="72"/>
      <c r="C399" s="72"/>
      <c r="D399" s="84"/>
      <c r="E399" s="84"/>
      <c r="F399" s="84"/>
      <c r="G399" s="72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</row>
    <row r="400">
      <c r="A400" s="72"/>
      <c r="B400" s="72"/>
      <c r="C400" s="72"/>
      <c r="D400" s="84"/>
      <c r="E400" s="84"/>
      <c r="F400" s="84"/>
      <c r="G400" s="72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</row>
    <row r="401">
      <c r="A401" s="72"/>
      <c r="B401" s="72"/>
      <c r="C401" s="72"/>
      <c r="D401" s="84"/>
      <c r="E401" s="84"/>
      <c r="F401" s="84"/>
      <c r="G401" s="72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</row>
    <row r="402">
      <c r="A402" s="72"/>
      <c r="B402" s="72"/>
      <c r="C402" s="72"/>
      <c r="D402" s="84"/>
      <c r="E402" s="84"/>
      <c r="F402" s="84"/>
      <c r="G402" s="72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</row>
    <row r="403">
      <c r="A403" s="72"/>
      <c r="B403" s="72"/>
      <c r="C403" s="72"/>
      <c r="D403" s="84"/>
      <c r="E403" s="84"/>
      <c r="F403" s="84"/>
      <c r="G403" s="72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</row>
    <row r="404">
      <c r="A404" s="72"/>
      <c r="B404" s="72"/>
      <c r="C404" s="72"/>
      <c r="D404" s="84"/>
      <c r="E404" s="84"/>
      <c r="F404" s="84"/>
      <c r="G404" s="72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</row>
    <row r="405">
      <c r="A405" s="72"/>
      <c r="B405" s="72"/>
      <c r="C405" s="72"/>
      <c r="D405" s="84"/>
      <c r="E405" s="84"/>
      <c r="F405" s="84"/>
      <c r="G405" s="72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</row>
    <row r="406">
      <c r="A406" s="72"/>
      <c r="B406" s="72"/>
      <c r="C406" s="72"/>
      <c r="D406" s="84"/>
      <c r="E406" s="84"/>
      <c r="F406" s="84"/>
      <c r="G406" s="72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</row>
    <row r="407">
      <c r="A407" s="72"/>
      <c r="B407" s="72"/>
      <c r="C407" s="72"/>
      <c r="D407" s="84"/>
      <c r="E407" s="84"/>
      <c r="F407" s="84"/>
      <c r="G407" s="72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</row>
    <row r="408">
      <c r="A408" s="72"/>
      <c r="B408" s="72"/>
      <c r="C408" s="72"/>
      <c r="D408" s="84"/>
      <c r="E408" s="84"/>
      <c r="F408" s="84"/>
      <c r="G408" s="72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</row>
    <row r="409">
      <c r="A409" s="72"/>
      <c r="B409" s="72"/>
      <c r="C409" s="72"/>
      <c r="D409" s="84"/>
      <c r="E409" s="84"/>
      <c r="F409" s="84"/>
      <c r="G409" s="72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</row>
    <row r="410">
      <c r="A410" s="72"/>
      <c r="B410" s="72"/>
      <c r="C410" s="72"/>
      <c r="D410" s="84"/>
      <c r="E410" s="84"/>
      <c r="F410" s="84"/>
      <c r="G410" s="72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</row>
    <row r="411">
      <c r="A411" s="72"/>
      <c r="B411" s="72"/>
      <c r="C411" s="72"/>
      <c r="D411" s="84"/>
      <c r="E411" s="84"/>
      <c r="F411" s="84"/>
      <c r="G411" s="72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</row>
    <row r="412">
      <c r="A412" s="72"/>
      <c r="B412" s="72"/>
      <c r="C412" s="72"/>
      <c r="D412" s="84"/>
      <c r="E412" s="84"/>
      <c r="F412" s="84"/>
      <c r="G412" s="72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</row>
    <row r="413">
      <c r="A413" s="72"/>
      <c r="B413" s="72"/>
      <c r="C413" s="72"/>
      <c r="D413" s="84"/>
      <c r="E413" s="84"/>
      <c r="F413" s="84"/>
      <c r="G413" s="72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</row>
    <row r="414">
      <c r="A414" s="72"/>
      <c r="B414" s="72"/>
      <c r="C414" s="72"/>
      <c r="D414" s="84"/>
      <c r="E414" s="84"/>
      <c r="F414" s="84"/>
      <c r="G414" s="72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</row>
    <row r="415">
      <c r="A415" s="72"/>
      <c r="B415" s="72"/>
      <c r="C415" s="72"/>
      <c r="D415" s="84"/>
      <c r="E415" s="84"/>
      <c r="F415" s="84"/>
      <c r="G415" s="72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</row>
    <row r="416">
      <c r="A416" s="72"/>
      <c r="B416" s="72"/>
      <c r="C416" s="72"/>
      <c r="D416" s="84"/>
      <c r="E416" s="84"/>
      <c r="F416" s="84"/>
      <c r="G416" s="72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</row>
    <row r="417">
      <c r="A417" s="72"/>
      <c r="B417" s="72"/>
      <c r="C417" s="72"/>
      <c r="D417" s="84"/>
      <c r="E417" s="84"/>
      <c r="F417" s="84"/>
      <c r="G417" s="72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</row>
    <row r="418">
      <c r="A418" s="72"/>
      <c r="B418" s="72"/>
      <c r="C418" s="72"/>
      <c r="D418" s="84"/>
      <c r="E418" s="84"/>
      <c r="F418" s="84"/>
      <c r="G418" s="72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</row>
    <row r="419">
      <c r="A419" s="72"/>
      <c r="B419" s="72"/>
      <c r="C419" s="72"/>
      <c r="D419" s="84"/>
      <c r="E419" s="84"/>
      <c r="F419" s="84"/>
      <c r="G419" s="72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</row>
    <row r="420">
      <c r="A420" s="72"/>
      <c r="B420" s="72"/>
      <c r="C420" s="72"/>
      <c r="D420" s="84"/>
      <c r="E420" s="84"/>
      <c r="F420" s="84"/>
      <c r="G420" s="72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</row>
    <row r="421">
      <c r="A421" s="72"/>
      <c r="B421" s="72"/>
      <c r="C421" s="72"/>
      <c r="D421" s="84"/>
      <c r="E421" s="84"/>
      <c r="F421" s="84"/>
      <c r="G421" s="72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</row>
    <row r="422">
      <c r="A422" s="72"/>
      <c r="B422" s="72"/>
      <c r="C422" s="72"/>
      <c r="D422" s="84"/>
      <c r="E422" s="84"/>
      <c r="F422" s="84"/>
      <c r="G422" s="72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</row>
    <row r="423">
      <c r="A423" s="72"/>
      <c r="B423" s="72"/>
      <c r="C423" s="72"/>
      <c r="D423" s="84"/>
      <c r="E423" s="84"/>
      <c r="F423" s="84"/>
      <c r="G423" s="72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</row>
    <row r="424">
      <c r="A424" s="72"/>
      <c r="B424" s="72"/>
      <c r="C424" s="72"/>
      <c r="D424" s="84"/>
      <c r="E424" s="84"/>
      <c r="F424" s="84"/>
      <c r="G424" s="72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</row>
    <row r="425">
      <c r="A425" s="72"/>
      <c r="B425" s="72"/>
      <c r="C425" s="72"/>
      <c r="D425" s="84"/>
      <c r="E425" s="84"/>
      <c r="F425" s="84"/>
      <c r="G425" s="72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</row>
    <row r="426">
      <c r="A426" s="72"/>
      <c r="B426" s="72"/>
      <c r="C426" s="72"/>
      <c r="D426" s="84"/>
      <c r="E426" s="84"/>
      <c r="F426" s="84"/>
      <c r="G426" s="72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</row>
    <row r="427">
      <c r="A427" s="72"/>
      <c r="B427" s="72"/>
      <c r="C427" s="72"/>
      <c r="D427" s="84"/>
      <c r="E427" s="84"/>
      <c r="F427" s="84"/>
      <c r="G427" s="72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</row>
    <row r="428">
      <c r="A428" s="72"/>
      <c r="B428" s="72"/>
      <c r="C428" s="72"/>
      <c r="D428" s="84"/>
      <c r="E428" s="84"/>
      <c r="F428" s="84"/>
      <c r="G428" s="72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</row>
    <row r="429">
      <c r="A429" s="72"/>
      <c r="B429" s="72"/>
      <c r="C429" s="72"/>
      <c r="D429" s="84"/>
      <c r="E429" s="84"/>
      <c r="F429" s="84"/>
      <c r="G429" s="72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</row>
    <row r="430">
      <c r="A430" s="72"/>
      <c r="B430" s="72"/>
      <c r="C430" s="72"/>
      <c r="D430" s="84"/>
      <c r="E430" s="84"/>
      <c r="F430" s="84"/>
      <c r="G430" s="72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</row>
    <row r="431">
      <c r="A431" s="72"/>
      <c r="B431" s="72"/>
      <c r="C431" s="72"/>
      <c r="D431" s="84"/>
      <c r="E431" s="84"/>
      <c r="F431" s="84"/>
      <c r="G431" s="72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</row>
    <row r="432">
      <c r="A432" s="72"/>
      <c r="B432" s="72"/>
      <c r="C432" s="72"/>
      <c r="D432" s="84"/>
      <c r="E432" s="84"/>
      <c r="F432" s="84"/>
      <c r="G432" s="72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</row>
    <row r="433">
      <c r="A433" s="72"/>
      <c r="B433" s="72"/>
      <c r="C433" s="72"/>
      <c r="D433" s="84"/>
      <c r="E433" s="84"/>
      <c r="F433" s="84"/>
      <c r="G433" s="72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</row>
    <row r="434">
      <c r="A434" s="72"/>
      <c r="B434" s="72"/>
      <c r="C434" s="72"/>
      <c r="D434" s="84"/>
      <c r="E434" s="84"/>
      <c r="F434" s="84"/>
      <c r="G434" s="72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</row>
    <row r="435">
      <c r="A435" s="72"/>
      <c r="B435" s="72"/>
      <c r="C435" s="72"/>
      <c r="D435" s="84"/>
      <c r="E435" s="84"/>
      <c r="F435" s="84"/>
      <c r="G435" s="72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</row>
    <row r="436">
      <c r="A436" s="72"/>
      <c r="B436" s="72"/>
      <c r="C436" s="72"/>
      <c r="D436" s="84"/>
      <c r="E436" s="84"/>
      <c r="F436" s="84"/>
      <c r="G436" s="72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</row>
    <row r="437">
      <c r="A437" s="72"/>
      <c r="B437" s="72"/>
      <c r="C437" s="72"/>
      <c r="D437" s="84"/>
      <c r="E437" s="84"/>
      <c r="F437" s="84"/>
      <c r="G437" s="72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</row>
    <row r="438">
      <c r="A438" s="72"/>
      <c r="B438" s="72"/>
      <c r="C438" s="72"/>
      <c r="D438" s="84"/>
      <c r="E438" s="84"/>
      <c r="F438" s="84"/>
      <c r="G438" s="72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</row>
    <row r="439">
      <c r="A439" s="72"/>
      <c r="B439" s="72"/>
      <c r="C439" s="72"/>
      <c r="D439" s="84"/>
      <c r="E439" s="84"/>
      <c r="F439" s="84"/>
      <c r="G439" s="72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</row>
    <row r="440">
      <c r="A440" s="72"/>
      <c r="B440" s="72"/>
      <c r="C440" s="72"/>
      <c r="D440" s="84"/>
      <c r="E440" s="84"/>
      <c r="F440" s="84"/>
      <c r="G440" s="72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</row>
    <row r="441">
      <c r="A441" s="72"/>
      <c r="B441" s="72"/>
      <c r="C441" s="72"/>
      <c r="D441" s="84"/>
      <c r="E441" s="84"/>
      <c r="F441" s="84"/>
      <c r="G441" s="72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</row>
    <row r="442">
      <c r="A442" s="72"/>
      <c r="B442" s="72"/>
      <c r="C442" s="72"/>
      <c r="D442" s="84"/>
      <c r="E442" s="84"/>
      <c r="F442" s="84"/>
      <c r="G442" s="72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</row>
    <row r="443">
      <c r="A443" s="72"/>
      <c r="B443" s="72"/>
      <c r="C443" s="72"/>
      <c r="D443" s="84"/>
      <c r="E443" s="84"/>
      <c r="F443" s="84"/>
      <c r="G443" s="72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</row>
    <row r="444">
      <c r="A444" s="72"/>
      <c r="B444" s="72"/>
      <c r="C444" s="72"/>
      <c r="D444" s="84"/>
      <c r="E444" s="84"/>
      <c r="F444" s="84"/>
      <c r="G444" s="72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</row>
    <row r="445">
      <c r="A445" s="72"/>
      <c r="B445" s="72"/>
      <c r="C445" s="72"/>
      <c r="D445" s="84"/>
      <c r="E445" s="84"/>
      <c r="F445" s="84"/>
      <c r="G445" s="72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</row>
    <row r="446">
      <c r="A446" s="72"/>
      <c r="B446" s="72"/>
      <c r="C446" s="72"/>
      <c r="D446" s="84"/>
      <c r="E446" s="84"/>
      <c r="F446" s="84"/>
      <c r="G446" s="72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</row>
    <row r="447">
      <c r="A447" s="72"/>
      <c r="B447" s="72"/>
      <c r="C447" s="72"/>
      <c r="D447" s="84"/>
      <c r="E447" s="84"/>
      <c r="F447" s="84"/>
      <c r="G447" s="72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</row>
    <row r="448">
      <c r="A448" s="72"/>
      <c r="B448" s="72"/>
      <c r="C448" s="72"/>
      <c r="D448" s="84"/>
      <c r="E448" s="84"/>
      <c r="F448" s="84"/>
      <c r="G448" s="72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</row>
    <row r="449">
      <c r="A449" s="72"/>
      <c r="B449" s="72"/>
      <c r="C449" s="72"/>
      <c r="D449" s="84"/>
      <c r="E449" s="84"/>
      <c r="F449" s="84"/>
      <c r="G449" s="72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</row>
    <row r="450">
      <c r="A450" s="72"/>
      <c r="B450" s="72"/>
      <c r="C450" s="72"/>
      <c r="D450" s="84"/>
      <c r="E450" s="84"/>
      <c r="F450" s="84"/>
      <c r="G450" s="72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</row>
    <row r="451">
      <c r="A451" s="72"/>
      <c r="B451" s="72"/>
      <c r="C451" s="72"/>
      <c r="D451" s="84"/>
      <c r="E451" s="84"/>
      <c r="F451" s="84"/>
      <c r="G451" s="72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</row>
    <row r="452">
      <c r="A452" s="72"/>
      <c r="B452" s="72"/>
      <c r="C452" s="72"/>
      <c r="D452" s="84"/>
      <c r="E452" s="84"/>
      <c r="F452" s="84"/>
      <c r="G452" s="72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</row>
    <row r="453">
      <c r="A453" s="72"/>
      <c r="B453" s="72"/>
      <c r="C453" s="72"/>
      <c r="D453" s="84"/>
      <c r="E453" s="84"/>
      <c r="F453" s="84"/>
      <c r="G453" s="72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</row>
    <row r="454">
      <c r="A454" s="72"/>
      <c r="B454" s="72"/>
      <c r="C454" s="72"/>
      <c r="D454" s="84"/>
      <c r="E454" s="84"/>
      <c r="F454" s="84"/>
      <c r="G454" s="72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</row>
    <row r="455">
      <c r="A455" s="72"/>
      <c r="B455" s="72"/>
      <c r="C455" s="72"/>
      <c r="D455" s="84"/>
      <c r="E455" s="84"/>
      <c r="F455" s="84"/>
      <c r="G455" s="72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</row>
    <row r="456">
      <c r="A456" s="72"/>
      <c r="B456" s="72"/>
      <c r="C456" s="72"/>
      <c r="D456" s="84"/>
      <c r="E456" s="84"/>
      <c r="F456" s="84"/>
      <c r="G456" s="72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</row>
    <row r="457">
      <c r="A457" s="72"/>
      <c r="B457" s="72"/>
      <c r="C457" s="72"/>
      <c r="D457" s="84"/>
      <c r="E457" s="84"/>
      <c r="F457" s="84"/>
      <c r="G457" s="72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</row>
    <row r="458">
      <c r="A458" s="72"/>
      <c r="B458" s="72"/>
      <c r="C458" s="72"/>
      <c r="D458" s="84"/>
      <c r="E458" s="84"/>
      <c r="F458" s="84"/>
      <c r="G458" s="72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</row>
    <row r="459">
      <c r="A459" s="72"/>
      <c r="B459" s="72"/>
      <c r="C459" s="72"/>
      <c r="D459" s="84"/>
      <c r="E459" s="84"/>
      <c r="F459" s="84"/>
      <c r="G459" s="72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</row>
    <row r="460">
      <c r="A460" s="72"/>
      <c r="B460" s="72"/>
      <c r="C460" s="72"/>
      <c r="D460" s="84"/>
      <c r="E460" s="84"/>
      <c r="F460" s="84"/>
      <c r="G460" s="72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</row>
    <row r="461">
      <c r="A461" s="72"/>
      <c r="B461" s="72"/>
      <c r="C461" s="72"/>
      <c r="D461" s="84"/>
      <c r="E461" s="84"/>
      <c r="F461" s="84"/>
      <c r="G461" s="72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</row>
    <row r="462">
      <c r="A462" s="72"/>
      <c r="B462" s="72"/>
      <c r="C462" s="72"/>
      <c r="D462" s="84"/>
      <c r="E462" s="84"/>
      <c r="F462" s="84"/>
      <c r="G462" s="72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</row>
    <row r="463">
      <c r="A463" s="72"/>
      <c r="B463" s="72"/>
      <c r="C463" s="72"/>
      <c r="D463" s="84"/>
      <c r="E463" s="84"/>
      <c r="F463" s="84"/>
      <c r="G463" s="72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</row>
    <row r="464">
      <c r="A464" s="72"/>
      <c r="B464" s="72"/>
      <c r="C464" s="72"/>
      <c r="D464" s="84"/>
      <c r="E464" s="84"/>
      <c r="F464" s="84"/>
      <c r="G464" s="72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</row>
    <row r="465">
      <c r="A465" s="72"/>
      <c r="B465" s="72"/>
      <c r="C465" s="72"/>
      <c r="D465" s="84"/>
      <c r="E465" s="84"/>
      <c r="F465" s="84"/>
      <c r="G465" s="72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</row>
    <row r="466">
      <c r="A466" s="72"/>
      <c r="B466" s="72"/>
      <c r="C466" s="72"/>
      <c r="D466" s="84"/>
      <c r="E466" s="84"/>
      <c r="F466" s="84"/>
      <c r="G466" s="72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</row>
    <row r="467">
      <c r="A467" s="72"/>
      <c r="B467" s="72"/>
      <c r="C467" s="72"/>
      <c r="D467" s="84"/>
      <c r="E467" s="84"/>
      <c r="F467" s="84"/>
      <c r="G467" s="72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</row>
    <row r="468">
      <c r="A468" s="72"/>
      <c r="B468" s="72"/>
      <c r="C468" s="72"/>
      <c r="D468" s="84"/>
      <c r="E468" s="84"/>
      <c r="F468" s="84"/>
      <c r="G468" s="72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</row>
    <row r="469">
      <c r="A469" s="72"/>
      <c r="B469" s="72"/>
      <c r="C469" s="72"/>
      <c r="D469" s="84"/>
      <c r="E469" s="84"/>
      <c r="F469" s="84"/>
      <c r="G469" s="72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</row>
    <row r="470">
      <c r="A470" s="72"/>
      <c r="B470" s="72"/>
      <c r="C470" s="72"/>
      <c r="D470" s="84"/>
      <c r="E470" s="84"/>
      <c r="F470" s="84"/>
      <c r="G470" s="72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</row>
    <row r="471">
      <c r="A471" s="72"/>
      <c r="B471" s="72"/>
      <c r="C471" s="72"/>
      <c r="D471" s="84"/>
      <c r="E471" s="84"/>
      <c r="F471" s="84"/>
      <c r="G471" s="72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</row>
    <row r="472">
      <c r="A472" s="72"/>
      <c r="B472" s="72"/>
      <c r="C472" s="72"/>
      <c r="D472" s="84"/>
      <c r="E472" s="84"/>
      <c r="F472" s="84"/>
      <c r="G472" s="72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</row>
    <row r="473">
      <c r="A473" s="72"/>
      <c r="B473" s="72"/>
      <c r="C473" s="72"/>
      <c r="D473" s="84"/>
      <c r="E473" s="84"/>
      <c r="F473" s="84"/>
      <c r="G473" s="72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</row>
    <row r="474">
      <c r="A474" s="72"/>
      <c r="B474" s="72"/>
      <c r="C474" s="72"/>
      <c r="D474" s="84"/>
      <c r="E474" s="84"/>
      <c r="F474" s="84"/>
      <c r="G474" s="72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</row>
    <row r="475">
      <c r="A475" s="72"/>
      <c r="B475" s="72"/>
      <c r="C475" s="72"/>
      <c r="D475" s="84"/>
      <c r="E475" s="84"/>
      <c r="F475" s="84"/>
      <c r="G475" s="72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</row>
    <row r="476">
      <c r="A476" s="72"/>
      <c r="B476" s="72"/>
      <c r="C476" s="72"/>
      <c r="D476" s="84"/>
      <c r="E476" s="84"/>
      <c r="F476" s="84"/>
      <c r="G476" s="72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</row>
    <row r="477">
      <c r="A477" s="72"/>
      <c r="B477" s="72"/>
      <c r="C477" s="72"/>
      <c r="D477" s="84"/>
      <c r="E477" s="84"/>
      <c r="F477" s="84"/>
      <c r="G477" s="72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</row>
    <row r="478">
      <c r="A478" s="72"/>
      <c r="B478" s="72"/>
      <c r="C478" s="72"/>
      <c r="D478" s="84"/>
      <c r="E478" s="84"/>
      <c r="F478" s="84"/>
      <c r="G478" s="72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</row>
    <row r="479">
      <c r="A479" s="72"/>
      <c r="B479" s="72"/>
      <c r="C479" s="72"/>
      <c r="D479" s="84"/>
      <c r="E479" s="84"/>
      <c r="F479" s="84"/>
      <c r="G479" s="72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</row>
    <row r="480">
      <c r="A480" s="72"/>
      <c r="B480" s="72"/>
      <c r="C480" s="72"/>
      <c r="D480" s="84"/>
      <c r="E480" s="84"/>
      <c r="F480" s="84"/>
      <c r="G480" s="72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</row>
    <row r="481">
      <c r="A481" s="72"/>
      <c r="B481" s="72"/>
      <c r="C481" s="72"/>
      <c r="D481" s="84"/>
      <c r="E481" s="84"/>
      <c r="F481" s="84"/>
      <c r="G481" s="72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</row>
    <row r="482">
      <c r="A482" s="72"/>
      <c r="B482" s="72"/>
      <c r="C482" s="72"/>
      <c r="D482" s="84"/>
      <c r="E482" s="84"/>
      <c r="F482" s="84"/>
      <c r="G482" s="72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</row>
    <row r="483">
      <c r="A483" s="72"/>
      <c r="B483" s="72"/>
      <c r="C483" s="72"/>
      <c r="D483" s="84"/>
      <c r="E483" s="84"/>
      <c r="F483" s="84"/>
      <c r="G483" s="72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</row>
    <row r="484">
      <c r="A484" s="72"/>
      <c r="B484" s="72"/>
      <c r="C484" s="72"/>
      <c r="D484" s="84"/>
      <c r="E484" s="84"/>
      <c r="F484" s="84"/>
      <c r="G484" s="72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</row>
    <row r="485">
      <c r="A485" s="72"/>
      <c r="B485" s="72"/>
      <c r="C485" s="72"/>
      <c r="D485" s="84"/>
      <c r="E485" s="84"/>
      <c r="F485" s="84"/>
      <c r="G485" s="72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</row>
    <row r="486">
      <c r="A486" s="72"/>
      <c r="B486" s="72"/>
      <c r="C486" s="72"/>
      <c r="D486" s="84"/>
      <c r="E486" s="84"/>
      <c r="F486" s="84"/>
      <c r="G486" s="72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</row>
    <row r="487">
      <c r="A487" s="72"/>
      <c r="B487" s="72"/>
      <c r="C487" s="72"/>
      <c r="D487" s="84"/>
      <c r="E487" s="84"/>
      <c r="F487" s="84"/>
      <c r="G487" s="72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</row>
    <row r="488">
      <c r="A488" s="72"/>
      <c r="B488" s="72"/>
      <c r="C488" s="72"/>
      <c r="D488" s="84"/>
      <c r="E488" s="84"/>
      <c r="F488" s="84"/>
      <c r="G488" s="72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</row>
    <row r="489">
      <c r="A489" s="72"/>
      <c r="B489" s="72"/>
      <c r="C489" s="72"/>
      <c r="D489" s="84"/>
      <c r="E489" s="84"/>
      <c r="F489" s="84"/>
      <c r="G489" s="72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</row>
    <row r="490">
      <c r="A490" s="72"/>
      <c r="B490" s="72"/>
      <c r="C490" s="72"/>
      <c r="D490" s="84"/>
      <c r="E490" s="84"/>
      <c r="F490" s="84"/>
      <c r="G490" s="72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</row>
    <row r="491">
      <c r="A491" s="72"/>
      <c r="B491" s="72"/>
      <c r="C491" s="72"/>
      <c r="D491" s="84"/>
      <c r="E491" s="84"/>
      <c r="F491" s="84"/>
      <c r="G491" s="72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</row>
    <row r="492">
      <c r="A492" s="72"/>
      <c r="B492" s="72"/>
      <c r="C492" s="72"/>
      <c r="D492" s="84"/>
      <c r="E492" s="84"/>
      <c r="F492" s="84"/>
      <c r="G492" s="72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</row>
    <row r="493">
      <c r="A493" s="72"/>
      <c r="B493" s="72"/>
      <c r="C493" s="72"/>
      <c r="D493" s="84"/>
      <c r="E493" s="84"/>
      <c r="F493" s="84"/>
      <c r="G493" s="72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</row>
    <row r="494">
      <c r="A494" s="72"/>
      <c r="B494" s="72"/>
      <c r="C494" s="72"/>
      <c r="D494" s="84"/>
      <c r="E494" s="84"/>
      <c r="F494" s="84"/>
      <c r="G494" s="72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</row>
    <row r="495">
      <c r="A495" s="72"/>
      <c r="B495" s="72"/>
      <c r="C495" s="72"/>
      <c r="D495" s="84"/>
      <c r="E495" s="84"/>
      <c r="F495" s="84"/>
      <c r="G495" s="72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</row>
    <row r="496">
      <c r="A496" s="72"/>
      <c r="B496" s="72"/>
      <c r="C496" s="72"/>
      <c r="D496" s="84"/>
      <c r="E496" s="84"/>
      <c r="F496" s="84"/>
      <c r="G496" s="72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</row>
    <row r="497">
      <c r="A497" s="72"/>
      <c r="B497" s="72"/>
      <c r="C497" s="72"/>
      <c r="D497" s="84"/>
      <c r="E497" s="84"/>
      <c r="F497" s="84"/>
      <c r="G497" s="72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</row>
    <row r="498">
      <c r="A498" s="72"/>
      <c r="B498" s="72"/>
      <c r="C498" s="72"/>
      <c r="D498" s="84"/>
      <c r="E498" s="84"/>
      <c r="F498" s="84"/>
      <c r="G498" s="72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</row>
    <row r="499">
      <c r="A499" s="72"/>
      <c r="B499" s="72"/>
      <c r="C499" s="72"/>
      <c r="D499" s="84"/>
      <c r="E499" s="84"/>
      <c r="F499" s="84"/>
      <c r="G499" s="72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</row>
    <row r="500">
      <c r="A500" s="72"/>
      <c r="B500" s="72"/>
      <c r="C500" s="72"/>
      <c r="D500" s="84"/>
      <c r="E500" s="84"/>
      <c r="F500" s="84"/>
      <c r="G500" s="72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</row>
    <row r="501">
      <c r="A501" s="72"/>
      <c r="B501" s="72"/>
      <c r="C501" s="72"/>
      <c r="D501" s="84"/>
      <c r="E501" s="84"/>
      <c r="F501" s="84"/>
      <c r="G501" s="72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</row>
    <row r="502">
      <c r="A502" s="72"/>
      <c r="B502" s="72"/>
      <c r="C502" s="72"/>
      <c r="D502" s="84"/>
      <c r="E502" s="84"/>
      <c r="F502" s="84"/>
      <c r="G502" s="72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</row>
    <row r="503">
      <c r="A503" s="72"/>
      <c r="B503" s="72"/>
      <c r="C503" s="72"/>
      <c r="D503" s="84"/>
      <c r="E503" s="84"/>
      <c r="F503" s="84"/>
      <c r="G503" s="72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</row>
    <row r="504">
      <c r="A504" s="72"/>
      <c r="B504" s="72"/>
      <c r="C504" s="72"/>
      <c r="D504" s="84"/>
      <c r="E504" s="84"/>
      <c r="F504" s="84"/>
      <c r="G504" s="72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</row>
    <row r="505">
      <c r="A505" s="72"/>
      <c r="B505" s="72"/>
      <c r="C505" s="72"/>
      <c r="D505" s="84"/>
      <c r="E505" s="84"/>
      <c r="F505" s="84"/>
      <c r="G505" s="72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</row>
    <row r="506">
      <c r="A506" s="72"/>
      <c r="B506" s="72"/>
      <c r="C506" s="72"/>
      <c r="D506" s="84"/>
      <c r="E506" s="84"/>
      <c r="F506" s="84"/>
      <c r="G506" s="72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</row>
    <row r="507">
      <c r="A507" s="72"/>
      <c r="B507" s="72"/>
      <c r="C507" s="72"/>
      <c r="D507" s="84"/>
      <c r="E507" s="84"/>
      <c r="F507" s="84"/>
      <c r="G507" s="72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</row>
    <row r="508">
      <c r="A508" s="72"/>
      <c r="B508" s="72"/>
      <c r="C508" s="72"/>
      <c r="D508" s="84"/>
      <c r="E508" s="84"/>
      <c r="F508" s="84"/>
      <c r="G508" s="72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</row>
    <row r="509">
      <c r="A509" s="72"/>
      <c r="B509" s="72"/>
      <c r="C509" s="72"/>
      <c r="D509" s="84"/>
      <c r="E509" s="84"/>
      <c r="F509" s="84"/>
      <c r="G509" s="72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</row>
    <row r="510">
      <c r="A510" s="72"/>
      <c r="B510" s="72"/>
      <c r="C510" s="72"/>
      <c r="D510" s="84"/>
      <c r="E510" s="84"/>
      <c r="F510" s="84"/>
      <c r="G510" s="72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</row>
    <row r="511">
      <c r="A511" s="72"/>
      <c r="B511" s="72"/>
      <c r="C511" s="72"/>
      <c r="D511" s="84"/>
      <c r="E511" s="84"/>
      <c r="F511" s="84"/>
      <c r="G511" s="72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</row>
    <row r="512">
      <c r="A512" s="72"/>
      <c r="B512" s="72"/>
      <c r="C512" s="72"/>
      <c r="D512" s="84"/>
      <c r="E512" s="84"/>
      <c r="F512" s="84"/>
      <c r="G512" s="72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</row>
    <row r="513">
      <c r="A513" s="72"/>
      <c r="B513" s="72"/>
      <c r="C513" s="72"/>
      <c r="D513" s="84"/>
      <c r="E513" s="84"/>
      <c r="F513" s="84"/>
      <c r="G513" s="72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</row>
    <row r="514">
      <c r="A514" s="72"/>
      <c r="B514" s="72"/>
      <c r="C514" s="72"/>
      <c r="D514" s="84"/>
      <c r="E514" s="84"/>
      <c r="F514" s="84"/>
      <c r="G514" s="72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</row>
    <row r="515">
      <c r="A515" s="72"/>
      <c r="B515" s="72"/>
      <c r="C515" s="72"/>
      <c r="D515" s="84"/>
      <c r="E515" s="84"/>
      <c r="F515" s="84"/>
      <c r="G515" s="72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</row>
    <row r="516">
      <c r="A516" s="72"/>
      <c r="B516" s="72"/>
      <c r="C516" s="72"/>
      <c r="D516" s="84"/>
      <c r="E516" s="84"/>
      <c r="F516" s="84"/>
      <c r="G516" s="72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</row>
    <row r="517">
      <c r="A517" s="72"/>
      <c r="B517" s="72"/>
      <c r="C517" s="72"/>
      <c r="D517" s="84"/>
      <c r="E517" s="84"/>
      <c r="F517" s="84"/>
      <c r="G517" s="72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</row>
    <row r="518">
      <c r="A518" s="72"/>
      <c r="B518" s="72"/>
      <c r="C518" s="72"/>
      <c r="D518" s="84"/>
      <c r="E518" s="84"/>
      <c r="F518" s="84"/>
      <c r="G518" s="72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</row>
    <row r="519">
      <c r="A519" s="72"/>
      <c r="B519" s="72"/>
      <c r="C519" s="72"/>
      <c r="D519" s="84"/>
      <c r="E519" s="84"/>
      <c r="F519" s="84"/>
      <c r="G519" s="72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</row>
    <row r="520">
      <c r="A520" s="72"/>
      <c r="B520" s="72"/>
      <c r="C520" s="72"/>
      <c r="D520" s="84"/>
      <c r="E520" s="84"/>
      <c r="F520" s="84"/>
      <c r="G520" s="72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</row>
    <row r="521">
      <c r="A521" s="72"/>
      <c r="B521" s="72"/>
      <c r="C521" s="72"/>
      <c r="D521" s="84"/>
      <c r="E521" s="84"/>
      <c r="F521" s="84"/>
      <c r="G521" s="72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</row>
    <row r="522">
      <c r="A522" s="72"/>
      <c r="B522" s="72"/>
      <c r="C522" s="72"/>
      <c r="D522" s="84"/>
      <c r="E522" s="84"/>
      <c r="F522" s="84"/>
      <c r="G522" s="72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</row>
    <row r="523">
      <c r="A523" s="72"/>
      <c r="B523" s="72"/>
      <c r="C523" s="72"/>
      <c r="D523" s="84"/>
      <c r="E523" s="84"/>
      <c r="F523" s="84"/>
      <c r="G523" s="72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</row>
    <row r="524">
      <c r="A524" s="72"/>
      <c r="B524" s="72"/>
      <c r="C524" s="72"/>
      <c r="D524" s="84"/>
      <c r="E524" s="84"/>
      <c r="F524" s="84"/>
      <c r="G524" s="72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</row>
    <row r="525">
      <c r="A525" s="72"/>
      <c r="B525" s="72"/>
      <c r="C525" s="72"/>
      <c r="D525" s="84"/>
      <c r="E525" s="84"/>
      <c r="F525" s="84"/>
      <c r="G525" s="72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</row>
    <row r="526">
      <c r="A526" s="72"/>
      <c r="B526" s="72"/>
      <c r="C526" s="72"/>
      <c r="D526" s="84"/>
      <c r="E526" s="84"/>
      <c r="F526" s="84"/>
      <c r="G526" s="72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</row>
    <row r="527">
      <c r="A527" s="72"/>
      <c r="B527" s="72"/>
      <c r="C527" s="72"/>
      <c r="D527" s="84"/>
      <c r="E527" s="84"/>
      <c r="F527" s="84"/>
      <c r="G527" s="72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</row>
    <row r="528">
      <c r="A528" s="72"/>
      <c r="B528" s="72"/>
      <c r="C528" s="72"/>
      <c r="D528" s="84"/>
      <c r="E528" s="84"/>
      <c r="F528" s="84"/>
      <c r="G528" s="72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</row>
    <row r="529">
      <c r="A529" s="72"/>
      <c r="B529" s="72"/>
      <c r="C529" s="72"/>
      <c r="D529" s="84"/>
      <c r="E529" s="84"/>
      <c r="F529" s="84"/>
      <c r="G529" s="72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</row>
    <row r="530">
      <c r="A530" s="72"/>
      <c r="B530" s="72"/>
      <c r="C530" s="72"/>
      <c r="D530" s="84"/>
      <c r="E530" s="84"/>
      <c r="F530" s="84"/>
      <c r="G530" s="72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</row>
    <row r="531">
      <c r="A531" s="72"/>
      <c r="B531" s="72"/>
      <c r="C531" s="72"/>
      <c r="D531" s="84"/>
      <c r="E531" s="84"/>
      <c r="F531" s="84"/>
      <c r="G531" s="72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</row>
    <row r="532">
      <c r="A532" s="72"/>
      <c r="B532" s="72"/>
      <c r="C532" s="72"/>
      <c r="D532" s="84"/>
      <c r="E532" s="84"/>
      <c r="F532" s="84"/>
      <c r="G532" s="72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</row>
    <row r="533">
      <c r="A533" s="72"/>
      <c r="B533" s="72"/>
      <c r="C533" s="72"/>
      <c r="D533" s="84"/>
      <c r="E533" s="84"/>
      <c r="F533" s="84"/>
      <c r="G533" s="72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</row>
    <row r="534">
      <c r="A534" s="72"/>
      <c r="B534" s="72"/>
      <c r="C534" s="72"/>
      <c r="D534" s="84"/>
      <c r="E534" s="84"/>
      <c r="F534" s="84"/>
      <c r="G534" s="72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</row>
    <row r="535">
      <c r="A535" s="72"/>
      <c r="B535" s="72"/>
      <c r="C535" s="72"/>
      <c r="D535" s="84"/>
      <c r="E535" s="84"/>
      <c r="F535" s="84"/>
      <c r="G535" s="72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</row>
    <row r="536">
      <c r="A536" s="72"/>
      <c r="B536" s="72"/>
      <c r="C536" s="72"/>
      <c r="D536" s="84"/>
      <c r="E536" s="84"/>
      <c r="F536" s="84"/>
      <c r="G536" s="72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</row>
    <row r="537">
      <c r="A537" s="72"/>
      <c r="B537" s="72"/>
      <c r="C537" s="72"/>
      <c r="D537" s="84"/>
      <c r="E537" s="84"/>
      <c r="F537" s="84"/>
      <c r="G537" s="72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</row>
    <row r="538">
      <c r="A538" s="72"/>
      <c r="B538" s="72"/>
      <c r="C538" s="72"/>
      <c r="D538" s="84"/>
      <c r="E538" s="84"/>
      <c r="F538" s="84"/>
      <c r="G538" s="72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</row>
    <row r="539">
      <c r="A539" s="72"/>
      <c r="B539" s="72"/>
      <c r="C539" s="72"/>
      <c r="D539" s="84"/>
      <c r="E539" s="84"/>
      <c r="F539" s="84"/>
      <c r="G539" s="72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</row>
    <row r="540">
      <c r="A540" s="72"/>
      <c r="B540" s="72"/>
      <c r="C540" s="72"/>
      <c r="D540" s="84"/>
      <c r="E540" s="84"/>
      <c r="F540" s="84"/>
      <c r="G540" s="72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</row>
    <row r="541">
      <c r="A541" s="72"/>
      <c r="B541" s="72"/>
      <c r="C541" s="72"/>
      <c r="D541" s="84"/>
      <c r="E541" s="84"/>
      <c r="F541" s="84"/>
      <c r="G541" s="72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</row>
    <row r="542">
      <c r="A542" s="72"/>
      <c r="B542" s="72"/>
      <c r="C542" s="72"/>
      <c r="D542" s="84"/>
      <c r="E542" s="84"/>
      <c r="F542" s="84"/>
      <c r="G542" s="72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</row>
    <row r="543">
      <c r="A543" s="72"/>
      <c r="B543" s="72"/>
      <c r="C543" s="72"/>
      <c r="D543" s="84"/>
      <c r="E543" s="84"/>
      <c r="F543" s="84"/>
      <c r="G543" s="72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</row>
    <row r="544">
      <c r="A544" s="72"/>
      <c r="B544" s="72"/>
      <c r="C544" s="72"/>
      <c r="D544" s="84"/>
      <c r="E544" s="84"/>
      <c r="F544" s="84"/>
      <c r="G544" s="72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</row>
    <row r="545">
      <c r="A545" s="72"/>
      <c r="B545" s="72"/>
      <c r="C545" s="72"/>
      <c r="D545" s="84"/>
      <c r="E545" s="84"/>
      <c r="F545" s="84"/>
      <c r="G545" s="72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</row>
    <row r="546">
      <c r="A546" s="72"/>
      <c r="B546" s="72"/>
      <c r="C546" s="72"/>
      <c r="D546" s="84"/>
      <c r="E546" s="84"/>
      <c r="F546" s="84"/>
      <c r="G546" s="72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</row>
    <row r="547">
      <c r="A547" s="72"/>
      <c r="B547" s="72"/>
      <c r="C547" s="72"/>
      <c r="D547" s="84"/>
      <c r="E547" s="84"/>
      <c r="F547" s="84"/>
      <c r="G547" s="72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</row>
    <row r="548">
      <c r="A548" s="72"/>
      <c r="B548" s="72"/>
      <c r="C548" s="72"/>
      <c r="D548" s="84"/>
      <c r="E548" s="84"/>
      <c r="F548" s="84"/>
      <c r="G548" s="72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</row>
    <row r="549">
      <c r="A549" s="72"/>
      <c r="B549" s="72"/>
      <c r="C549" s="72"/>
      <c r="D549" s="84"/>
      <c r="E549" s="84"/>
      <c r="F549" s="84"/>
      <c r="G549" s="72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</row>
    <row r="550">
      <c r="A550" s="72"/>
      <c r="B550" s="72"/>
      <c r="C550" s="72"/>
      <c r="D550" s="84"/>
      <c r="E550" s="84"/>
      <c r="F550" s="84"/>
      <c r="G550" s="72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</row>
    <row r="551">
      <c r="A551" s="72"/>
      <c r="B551" s="72"/>
      <c r="C551" s="72"/>
      <c r="D551" s="84"/>
      <c r="E551" s="84"/>
      <c r="F551" s="84"/>
      <c r="G551" s="72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</row>
    <row r="552">
      <c r="A552" s="72"/>
      <c r="B552" s="72"/>
      <c r="C552" s="72"/>
      <c r="D552" s="84"/>
      <c r="E552" s="84"/>
      <c r="F552" s="84"/>
      <c r="G552" s="72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</row>
    <row r="553">
      <c r="A553" s="72"/>
      <c r="B553" s="72"/>
      <c r="C553" s="72"/>
      <c r="D553" s="84"/>
      <c r="E553" s="84"/>
      <c r="F553" s="84"/>
      <c r="G553" s="72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</row>
    <row r="554">
      <c r="A554" s="72"/>
      <c r="B554" s="72"/>
      <c r="C554" s="72"/>
      <c r="D554" s="84"/>
      <c r="E554" s="84"/>
      <c r="F554" s="84"/>
      <c r="G554" s="72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</row>
    <row r="555">
      <c r="A555" s="72"/>
      <c r="B555" s="72"/>
      <c r="C555" s="72"/>
      <c r="D555" s="84"/>
      <c r="E555" s="84"/>
      <c r="F555" s="84"/>
      <c r="G555" s="72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</row>
    <row r="556">
      <c r="A556" s="72"/>
      <c r="B556" s="72"/>
      <c r="C556" s="72"/>
      <c r="D556" s="84"/>
      <c r="E556" s="84"/>
      <c r="F556" s="84"/>
      <c r="G556" s="72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</row>
    <row r="557">
      <c r="A557" s="72"/>
      <c r="B557" s="72"/>
      <c r="C557" s="72"/>
      <c r="D557" s="84"/>
      <c r="E557" s="84"/>
      <c r="F557" s="84"/>
      <c r="G557" s="72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</row>
    <row r="558">
      <c r="A558" s="72"/>
      <c r="B558" s="72"/>
      <c r="C558" s="72"/>
      <c r="D558" s="84"/>
      <c r="E558" s="84"/>
      <c r="F558" s="84"/>
      <c r="G558" s="72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</row>
    <row r="559">
      <c r="A559" s="72"/>
      <c r="B559" s="72"/>
      <c r="C559" s="72"/>
      <c r="D559" s="84"/>
      <c r="E559" s="84"/>
      <c r="F559" s="84"/>
      <c r="G559" s="72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</row>
    <row r="560">
      <c r="A560" s="72"/>
      <c r="B560" s="72"/>
      <c r="C560" s="72"/>
      <c r="D560" s="84"/>
      <c r="E560" s="84"/>
      <c r="F560" s="84"/>
      <c r="G560" s="72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</row>
    <row r="561">
      <c r="A561" s="72"/>
      <c r="B561" s="72"/>
      <c r="C561" s="72"/>
      <c r="D561" s="84"/>
      <c r="E561" s="84"/>
      <c r="F561" s="84"/>
      <c r="G561" s="72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</row>
    <row r="562">
      <c r="A562" s="72"/>
      <c r="B562" s="72"/>
      <c r="C562" s="72"/>
      <c r="D562" s="84"/>
      <c r="E562" s="84"/>
      <c r="F562" s="84"/>
      <c r="G562" s="72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</row>
    <row r="563">
      <c r="A563" s="72"/>
      <c r="B563" s="72"/>
      <c r="C563" s="72"/>
      <c r="D563" s="84"/>
      <c r="E563" s="84"/>
      <c r="F563" s="84"/>
      <c r="G563" s="72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</row>
    <row r="564">
      <c r="A564" s="72"/>
      <c r="B564" s="72"/>
      <c r="C564" s="72"/>
      <c r="D564" s="84"/>
      <c r="E564" s="84"/>
      <c r="F564" s="84"/>
      <c r="G564" s="72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</row>
    <row r="565">
      <c r="A565" s="72"/>
      <c r="B565" s="72"/>
      <c r="C565" s="72"/>
      <c r="D565" s="84"/>
      <c r="E565" s="84"/>
      <c r="F565" s="84"/>
      <c r="G565" s="72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</row>
    <row r="566">
      <c r="A566" s="72"/>
      <c r="B566" s="72"/>
      <c r="C566" s="72"/>
      <c r="D566" s="84"/>
      <c r="E566" s="84"/>
      <c r="F566" s="84"/>
      <c r="G566" s="72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</row>
    <row r="567">
      <c r="A567" s="72"/>
      <c r="B567" s="72"/>
      <c r="C567" s="72"/>
      <c r="D567" s="84"/>
      <c r="E567" s="84"/>
      <c r="F567" s="84"/>
      <c r="G567" s="72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</row>
    <row r="568">
      <c r="A568" s="72"/>
      <c r="B568" s="72"/>
      <c r="C568" s="72"/>
      <c r="D568" s="84"/>
      <c r="E568" s="84"/>
      <c r="F568" s="84"/>
      <c r="G568" s="72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</row>
    <row r="569">
      <c r="A569" s="72"/>
      <c r="B569" s="72"/>
      <c r="C569" s="72"/>
      <c r="D569" s="84"/>
      <c r="E569" s="84"/>
      <c r="F569" s="84"/>
      <c r="G569" s="72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</row>
    <row r="570">
      <c r="A570" s="72"/>
      <c r="B570" s="72"/>
      <c r="C570" s="72"/>
      <c r="D570" s="84"/>
      <c r="E570" s="84"/>
      <c r="F570" s="84"/>
      <c r="G570" s="72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</row>
    <row r="571">
      <c r="A571" s="72"/>
      <c r="B571" s="72"/>
      <c r="C571" s="72"/>
      <c r="D571" s="84"/>
      <c r="E571" s="84"/>
      <c r="F571" s="84"/>
      <c r="G571" s="72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</row>
    <row r="572">
      <c r="A572" s="72"/>
      <c r="B572" s="72"/>
      <c r="C572" s="72"/>
      <c r="D572" s="84"/>
      <c r="E572" s="84"/>
      <c r="F572" s="84"/>
      <c r="G572" s="72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</row>
    <row r="573">
      <c r="A573" s="72"/>
      <c r="B573" s="72"/>
      <c r="C573" s="72"/>
      <c r="D573" s="84"/>
      <c r="E573" s="84"/>
      <c r="F573" s="84"/>
      <c r="G573" s="72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</row>
    <row r="574">
      <c r="A574" s="72"/>
      <c r="B574" s="72"/>
      <c r="C574" s="72"/>
      <c r="D574" s="84"/>
      <c r="E574" s="84"/>
      <c r="F574" s="84"/>
      <c r="G574" s="72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</row>
    <row r="575">
      <c r="A575" s="72"/>
      <c r="B575" s="72"/>
      <c r="C575" s="72"/>
      <c r="D575" s="84"/>
      <c r="E575" s="84"/>
      <c r="F575" s="84"/>
      <c r="G575" s="72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</row>
    <row r="576">
      <c r="A576" s="72"/>
      <c r="B576" s="72"/>
      <c r="C576" s="72"/>
      <c r="D576" s="84"/>
      <c r="E576" s="84"/>
      <c r="F576" s="84"/>
      <c r="G576" s="72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</row>
    <row r="577">
      <c r="A577" s="72"/>
      <c r="B577" s="72"/>
      <c r="C577" s="72"/>
      <c r="D577" s="84"/>
      <c r="E577" s="84"/>
      <c r="F577" s="84"/>
      <c r="G577" s="72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</row>
    <row r="578">
      <c r="A578" s="72"/>
      <c r="B578" s="72"/>
      <c r="C578" s="72"/>
      <c r="D578" s="84"/>
      <c r="E578" s="84"/>
      <c r="F578" s="84"/>
      <c r="G578" s="72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</row>
    <row r="579">
      <c r="A579" s="72"/>
      <c r="B579" s="72"/>
      <c r="C579" s="72"/>
      <c r="D579" s="84"/>
      <c r="E579" s="84"/>
      <c r="F579" s="84"/>
      <c r="G579" s="72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</row>
    <row r="580">
      <c r="A580" s="72"/>
      <c r="B580" s="72"/>
      <c r="C580" s="72"/>
      <c r="D580" s="84"/>
      <c r="E580" s="84"/>
      <c r="F580" s="84"/>
      <c r="G580" s="72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</row>
    <row r="581">
      <c r="A581" s="72"/>
      <c r="B581" s="72"/>
      <c r="C581" s="72"/>
      <c r="D581" s="84"/>
      <c r="E581" s="84"/>
      <c r="F581" s="84"/>
      <c r="G581" s="72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</row>
    <row r="582">
      <c r="A582" s="72"/>
      <c r="B582" s="72"/>
      <c r="C582" s="72"/>
      <c r="D582" s="84"/>
      <c r="E582" s="84"/>
      <c r="F582" s="84"/>
      <c r="G582" s="72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</row>
    <row r="583">
      <c r="A583" s="72"/>
      <c r="B583" s="72"/>
      <c r="C583" s="72"/>
      <c r="D583" s="84"/>
      <c r="E583" s="84"/>
      <c r="F583" s="84"/>
      <c r="G583" s="72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</row>
    <row r="584">
      <c r="A584" s="72"/>
      <c r="B584" s="72"/>
      <c r="C584" s="72"/>
      <c r="D584" s="84"/>
      <c r="E584" s="84"/>
      <c r="F584" s="84"/>
      <c r="G584" s="72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</row>
    <row r="585">
      <c r="A585" s="72"/>
      <c r="B585" s="72"/>
      <c r="C585" s="72"/>
      <c r="D585" s="84"/>
      <c r="E585" s="84"/>
      <c r="F585" s="84"/>
      <c r="G585" s="72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</row>
    <row r="586">
      <c r="A586" s="72"/>
      <c r="B586" s="72"/>
      <c r="C586" s="72"/>
      <c r="D586" s="84"/>
      <c r="E586" s="84"/>
      <c r="F586" s="84"/>
      <c r="G586" s="72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</row>
    <row r="587">
      <c r="A587" s="72"/>
      <c r="B587" s="72"/>
      <c r="C587" s="72"/>
      <c r="D587" s="84"/>
      <c r="E587" s="84"/>
      <c r="F587" s="84"/>
      <c r="G587" s="72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</row>
    <row r="588">
      <c r="A588" s="72"/>
      <c r="B588" s="72"/>
      <c r="C588" s="72"/>
      <c r="D588" s="84"/>
      <c r="E588" s="84"/>
      <c r="F588" s="84"/>
      <c r="G588" s="72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</row>
    <row r="589">
      <c r="A589" s="72"/>
      <c r="B589" s="72"/>
      <c r="C589" s="72"/>
      <c r="D589" s="84"/>
      <c r="E589" s="84"/>
      <c r="F589" s="84"/>
      <c r="G589" s="72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</row>
    <row r="590">
      <c r="A590" s="72"/>
      <c r="B590" s="72"/>
      <c r="C590" s="72"/>
      <c r="D590" s="84"/>
      <c r="E590" s="84"/>
      <c r="F590" s="84"/>
      <c r="G590" s="72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</row>
    <row r="591">
      <c r="A591" s="72"/>
      <c r="B591" s="72"/>
      <c r="C591" s="72"/>
      <c r="D591" s="84"/>
      <c r="E591" s="84"/>
      <c r="F591" s="84"/>
      <c r="G591" s="72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</row>
    <row r="592">
      <c r="A592" s="72"/>
      <c r="B592" s="72"/>
      <c r="C592" s="72"/>
      <c r="D592" s="84"/>
      <c r="E592" s="84"/>
      <c r="F592" s="84"/>
      <c r="G592" s="72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</row>
    <row r="593">
      <c r="A593" s="72"/>
      <c r="B593" s="72"/>
      <c r="C593" s="72"/>
      <c r="D593" s="84"/>
      <c r="E593" s="84"/>
      <c r="F593" s="84"/>
      <c r="G593" s="72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</row>
    <row r="594">
      <c r="A594" s="72"/>
      <c r="B594" s="72"/>
      <c r="C594" s="72"/>
      <c r="D594" s="84"/>
      <c r="E594" s="84"/>
      <c r="F594" s="84"/>
      <c r="G594" s="72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</row>
    <row r="595">
      <c r="A595" s="72"/>
      <c r="B595" s="72"/>
      <c r="C595" s="72"/>
      <c r="D595" s="84"/>
      <c r="E595" s="84"/>
      <c r="F595" s="84"/>
      <c r="G595" s="72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</row>
    <row r="596">
      <c r="A596" s="72"/>
      <c r="B596" s="72"/>
      <c r="C596" s="72"/>
      <c r="D596" s="84"/>
      <c r="E596" s="84"/>
      <c r="F596" s="84"/>
      <c r="G596" s="72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</row>
    <row r="597">
      <c r="A597" s="72"/>
      <c r="B597" s="72"/>
      <c r="C597" s="72"/>
      <c r="D597" s="84"/>
      <c r="E597" s="84"/>
      <c r="F597" s="84"/>
      <c r="G597" s="72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</row>
    <row r="598">
      <c r="A598" s="72"/>
      <c r="B598" s="72"/>
      <c r="C598" s="72"/>
      <c r="D598" s="84"/>
      <c r="E598" s="84"/>
      <c r="F598" s="84"/>
      <c r="G598" s="72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</row>
    <row r="599">
      <c r="A599" s="72"/>
      <c r="B599" s="72"/>
      <c r="C599" s="72"/>
      <c r="D599" s="84"/>
      <c r="E599" s="84"/>
      <c r="F599" s="84"/>
      <c r="G599" s="72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</row>
    <row r="600">
      <c r="A600" s="72"/>
      <c r="B600" s="72"/>
      <c r="C600" s="72"/>
      <c r="D600" s="84"/>
      <c r="E600" s="84"/>
      <c r="F600" s="84"/>
      <c r="G600" s="72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</row>
    <row r="601">
      <c r="A601" s="72"/>
      <c r="B601" s="72"/>
      <c r="C601" s="72"/>
      <c r="D601" s="84"/>
      <c r="E601" s="84"/>
      <c r="F601" s="84"/>
      <c r="G601" s="72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</row>
    <row r="602">
      <c r="A602" s="72"/>
      <c r="B602" s="72"/>
      <c r="C602" s="72"/>
      <c r="D602" s="84"/>
      <c r="E602" s="84"/>
      <c r="F602" s="84"/>
      <c r="G602" s="72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</row>
    <row r="603">
      <c r="A603" s="72"/>
      <c r="B603" s="72"/>
      <c r="C603" s="72"/>
      <c r="D603" s="84"/>
      <c r="E603" s="84"/>
      <c r="F603" s="84"/>
      <c r="G603" s="72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</row>
    <row r="604">
      <c r="A604" s="72"/>
      <c r="B604" s="72"/>
      <c r="C604" s="72"/>
      <c r="D604" s="84"/>
      <c r="E604" s="84"/>
      <c r="F604" s="84"/>
      <c r="G604" s="72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</row>
    <row r="605">
      <c r="A605" s="72"/>
      <c r="B605" s="72"/>
      <c r="C605" s="72"/>
      <c r="D605" s="84"/>
      <c r="E605" s="84"/>
      <c r="F605" s="84"/>
      <c r="G605" s="72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</row>
    <row r="606">
      <c r="A606" s="72"/>
      <c r="B606" s="72"/>
      <c r="C606" s="72"/>
      <c r="D606" s="84"/>
      <c r="E606" s="84"/>
      <c r="F606" s="84"/>
      <c r="G606" s="72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</row>
    <row r="607">
      <c r="A607" s="72"/>
      <c r="B607" s="72"/>
      <c r="C607" s="72"/>
      <c r="D607" s="84"/>
      <c r="E607" s="84"/>
      <c r="F607" s="84"/>
      <c r="G607" s="72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</row>
    <row r="608">
      <c r="A608" s="72"/>
      <c r="B608" s="72"/>
      <c r="C608" s="72"/>
      <c r="D608" s="84"/>
      <c r="E608" s="84"/>
      <c r="F608" s="84"/>
      <c r="G608" s="72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</row>
    <row r="609">
      <c r="A609" s="72"/>
      <c r="B609" s="72"/>
      <c r="C609" s="72"/>
      <c r="D609" s="84"/>
      <c r="E609" s="84"/>
      <c r="F609" s="84"/>
      <c r="G609" s="72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</row>
    <row r="610">
      <c r="A610" s="72"/>
      <c r="B610" s="72"/>
      <c r="C610" s="72"/>
      <c r="D610" s="84"/>
      <c r="E610" s="84"/>
      <c r="F610" s="84"/>
      <c r="G610" s="72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</row>
    <row r="611">
      <c r="A611" s="72"/>
      <c r="B611" s="72"/>
      <c r="C611" s="72"/>
      <c r="D611" s="84"/>
      <c r="E611" s="84"/>
      <c r="F611" s="84"/>
      <c r="G611" s="72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</row>
    <row r="612">
      <c r="A612" s="72"/>
      <c r="B612" s="72"/>
      <c r="C612" s="72"/>
      <c r="D612" s="84"/>
      <c r="E612" s="84"/>
      <c r="F612" s="84"/>
      <c r="G612" s="72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</row>
    <row r="613">
      <c r="A613" s="72"/>
      <c r="B613" s="72"/>
      <c r="C613" s="72"/>
      <c r="D613" s="84"/>
      <c r="E613" s="84"/>
      <c r="F613" s="84"/>
      <c r="G613" s="72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</row>
    <row r="614">
      <c r="A614" s="72"/>
      <c r="B614" s="72"/>
      <c r="C614" s="72"/>
      <c r="D614" s="84"/>
      <c r="E614" s="84"/>
      <c r="F614" s="84"/>
      <c r="G614" s="72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</row>
    <row r="615">
      <c r="A615" s="72"/>
      <c r="B615" s="72"/>
      <c r="C615" s="72"/>
      <c r="D615" s="84"/>
      <c r="E615" s="84"/>
      <c r="F615" s="84"/>
      <c r="G615" s="72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</row>
    <row r="616">
      <c r="A616" s="72"/>
      <c r="B616" s="72"/>
      <c r="C616" s="72"/>
      <c r="D616" s="84"/>
      <c r="E616" s="84"/>
      <c r="F616" s="84"/>
      <c r="G616" s="72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</row>
    <row r="617">
      <c r="A617" s="72"/>
      <c r="B617" s="72"/>
      <c r="C617" s="72"/>
      <c r="D617" s="84"/>
      <c r="E617" s="84"/>
      <c r="F617" s="84"/>
      <c r="G617" s="72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</row>
    <row r="618">
      <c r="A618" s="72"/>
      <c r="B618" s="72"/>
      <c r="C618" s="72"/>
      <c r="D618" s="84"/>
      <c r="E618" s="84"/>
      <c r="F618" s="84"/>
      <c r="G618" s="72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</row>
    <row r="619">
      <c r="A619" s="72"/>
      <c r="B619" s="72"/>
      <c r="C619" s="72"/>
      <c r="D619" s="84"/>
      <c r="E619" s="84"/>
      <c r="F619" s="84"/>
      <c r="G619" s="72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</row>
    <row r="620">
      <c r="A620" s="72"/>
      <c r="B620" s="72"/>
      <c r="C620" s="72"/>
      <c r="D620" s="84"/>
      <c r="E620" s="84"/>
      <c r="F620" s="84"/>
      <c r="G620" s="72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</row>
    <row r="621">
      <c r="A621" s="72"/>
      <c r="B621" s="72"/>
      <c r="C621" s="72"/>
      <c r="D621" s="84"/>
      <c r="E621" s="84"/>
      <c r="F621" s="84"/>
      <c r="G621" s="72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</row>
    <row r="622">
      <c r="A622" s="72"/>
      <c r="B622" s="72"/>
      <c r="C622" s="72"/>
      <c r="D622" s="84"/>
      <c r="E622" s="84"/>
      <c r="F622" s="84"/>
      <c r="G622" s="72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</row>
    <row r="623">
      <c r="A623" s="72"/>
      <c r="B623" s="72"/>
      <c r="C623" s="72"/>
      <c r="D623" s="84"/>
      <c r="E623" s="84"/>
      <c r="F623" s="84"/>
      <c r="G623" s="72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</row>
    <row r="624">
      <c r="A624" s="72"/>
      <c r="B624" s="72"/>
      <c r="C624" s="72"/>
      <c r="D624" s="84"/>
      <c r="E624" s="84"/>
      <c r="F624" s="84"/>
      <c r="G624" s="72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</row>
    <row r="625">
      <c r="A625" s="72"/>
      <c r="B625" s="72"/>
      <c r="C625" s="72"/>
      <c r="D625" s="84"/>
      <c r="E625" s="84"/>
      <c r="F625" s="84"/>
      <c r="G625" s="72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</row>
    <row r="626">
      <c r="A626" s="72"/>
      <c r="B626" s="72"/>
      <c r="C626" s="72"/>
      <c r="D626" s="84"/>
      <c r="E626" s="84"/>
      <c r="F626" s="84"/>
      <c r="G626" s="72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</row>
    <row r="627">
      <c r="A627" s="72"/>
      <c r="B627" s="72"/>
      <c r="C627" s="72"/>
      <c r="D627" s="84"/>
      <c r="E627" s="84"/>
      <c r="F627" s="84"/>
      <c r="G627" s="72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</row>
    <row r="628">
      <c r="A628" s="72"/>
      <c r="B628" s="72"/>
      <c r="C628" s="72"/>
      <c r="D628" s="84"/>
      <c r="E628" s="84"/>
      <c r="F628" s="84"/>
      <c r="G628" s="72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</row>
    <row r="629">
      <c r="A629" s="72"/>
      <c r="B629" s="72"/>
      <c r="C629" s="72"/>
      <c r="D629" s="84"/>
      <c r="E629" s="84"/>
      <c r="F629" s="84"/>
      <c r="G629" s="72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</row>
    <row r="630">
      <c r="A630" s="72"/>
      <c r="B630" s="72"/>
      <c r="C630" s="72"/>
      <c r="D630" s="84"/>
      <c r="E630" s="84"/>
      <c r="F630" s="84"/>
      <c r="G630" s="72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</row>
    <row r="631">
      <c r="A631" s="72"/>
      <c r="B631" s="72"/>
      <c r="C631" s="72"/>
      <c r="D631" s="84"/>
      <c r="E631" s="84"/>
      <c r="F631" s="84"/>
      <c r="G631" s="72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</row>
    <row r="632">
      <c r="A632" s="72"/>
      <c r="B632" s="72"/>
      <c r="C632" s="72"/>
      <c r="D632" s="84"/>
      <c r="E632" s="84"/>
      <c r="F632" s="84"/>
      <c r="G632" s="72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</row>
    <row r="633">
      <c r="A633" s="72"/>
      <c r="B633" s="72"/>
      <c r="C633" s="72"/>
      <c r="D633" s="84"/>
      <c r="E633" s="84"/>
      <c r="F633" s="84"/>
      <c r="G633" s="72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</row>
    <row r="634">
      <c r="A634" s="72"/>
      <c r="B634" s="72"/>
      <c r="C634" s="72"/>
      <c r="D634" s="84"/>
      <c r="E634" s="84"/>
      <c r="F634" s="84"/>
      <c r="G634" s="72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</row>
    <row r="635">
      <c r="A635" s="72"/>
      <c r="B635" s="72"/>
      <c r="C635" s="72"/>
      <c r="D635" s="84"/>
      <c r="E635" s="84"/>
      <c r="F635" s="84"/>
      <c r="G635" s="72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</row>
    <row r="636">
      <c r="A636" s="72"/>
      <c r="B636" s="72"/>
      <c r="C636" s="72"/>
      <c r="D636" s="84"/>
      <c r="E636" s="84"/>
      <c r="F636" s="84"/>
      <c r="G636" s="72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</row>
    <row r="637">
      <c r="A637" s="72"/>
      <c r="B637" s="72"/>
      <c r="C637" s="72"/>
      <c r="D637" s="84"/>
      <c r="E637" s="84"/>
      <c r="F637" s="84"/>
      <c r="G637" s="72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</row>
    <row r="638">
      <c r="A638" s="72"/>
      <c r="B638" s="72"/>
      <c r="C638" s="72"/>
      <c r="D638" s="84"/>
      <c r="E638" s="84"/>
      <c r="F638" s="84"/>
      <c r="G638" s="72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</row>
    <row r="639">
      <c r="A639" s="72"/>
      <c r="B639" s="72"/>
      <c r="C639" s="72"/>
      <c r="D639" s="84"/>
      <c r="E639" s="84"/>
      <c r="F639" s="84"/>
      <c r="G639" s="72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</row>
    <row r="640">
      <c r="A640" s="72"/>
      <c r="B640" s="72"/>
      <c r="C640" s="72"/>
      <c r="D640" s="84"/>
      <c r="E640" s="84"/>
      <c r="F640" s="84"/>
      <c r="G640" s="72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</row>
    <row r="641">
      <c r="A641" s="72"/>
      <c r="B641" s="72"/>
      <c r="C641" s="72"/>
      <c r="D641" s="84"/>
      <c r="E641" s="84"/>
      <c r="F641" s="84"/>
      <c r="G641" s="72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</row>
    <row r="642">
      <c r="A642" s="72"/>
      <c r="B642" s="72"/>
      <c r="C642" s="72"/>
      <c r="D642" s="84"/>
      <c r="E642" s="84"/>
      <c r="F642" s="84"/>
      <c r="G642" s="72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</row>
    <row r="643">
      <c r="A643" s="72"/>
      <c r="B643" s="72"/>
      <c r="C643" s="72"/>
      <c r="D643" s="84"/>
      <c r="E643" s="84"/>
      <c r="F643" s="84"/>
      <c r="G643" s="72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</row>
    <row r="644">
      <c r="A644" s="72"/>
      <c r="B644" s="72"/>
      <c r="C644" s="72"/>
      <c r="D644" s="84"/>
      <c r="E644" s="84"/>
      <c r="F644" s="84"/>
      <c r="G644" s="72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</row>
    <row r="645">
      <c r="A645" s="72"/>
      <c r="B645" s="72"/>
      <c r="C645" s="72"/>
      <c r="D645" s="84"/>
      <c r="E645" s="84"/>
      <c r="F645" s="84"/>
      <c r="G645" s="72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</row>
    <row r="646">
      <c r="A646" s="72"/>
      <c r="B646" s="72"/>
      <c r="C646" s="72"/>
      <c r="D646" s="84"/>
      <c r="E646" s="84"/>
      <c r="F646" s="84"/>
      <c r="G646" s="72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</row>
    <row r="647">
      <c r="A647" s="72"/>
      <c r="B647" s="72"/>
      <c r="C647" s="72"/>
      <c r="D647" s="84"/>
      <c r="E647" s="84"/>
      <c r="F647" s="84"/>
      <c r="G647" s="72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</row>
    <row r="648">
      <c r="A648" s="72"/>
      <c r="B648" s="72"/>
      <c r="C648" s="72"/>
      <c r="D648" s="84"/>
      <c r="E648" s="84"/>
      <c r="F648" s="84"/>
      <c r="G648" s="72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</row>
    <row r="649">
      <c r="A649" s="72"/>
      <c r="B649" s="72"/>
      <c r="C649" s="72"/>
      <c r="D649" s="84"/>
      <c r="E649" s="84"/>
      <c r="F649" s="84"/>
      <c r="G649" s="72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</row>
    <row r="650">
      <c r="A650" s="72"/>
      <c r="B650" s="72"/>
      <c r="C650" s="72"/>
      <c r="D650" s="84"/>
      <c r="E650" s="84"/>
      <c r="F650" s="84"/>
      <c r="G650" s="72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</row>
    <row r="651">
      <c r="A651" s="72"/>
      <c r="B651" s="72"/>
      <c r="C651" s="72"/>
      <c r="D651" s="84"/>
      <c r="E651" s="84"/>
      <c r="F651" s="84"/>
      <c r="G651" s="72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</row>
    <row r="652">
      <c r="A652" s="72"/>
      <c r="B652" s="72"/>
      <c r="C652" s="72"/>
      <c r="D652" s="84"/>
      <c r="E652" s="84"/>
      <c r="F652" s="84"/>
      <c r="G652" s="72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</row>
    <row r="653">
      <c r="A653" s="72"/>
      <c r="B653" s="72"/>
      <c r="C653" s="72"/>
      <c r="D653" s="84"/>
      <c r="E653" s="84"/>
      <c r="F653" s="84"/>
      <c r="G653" s="72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</row>
    <row r="654">
      <c r="A654" s="72"/>
      <c r="B654" s="72"/>
      <c r="C654" s="72"/>
      <c r="D654" s="84"/>
      <c r="E654" s="84"/>
      <c r="F654" s="84"/>
      <c r="G654" s="72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</row>
    <row r="655">
      <c r="A655" s="72"/>
      <c r="B655" s="72"/>
      <c r="C655" s="72"/>
      <c r="D655" s="84"/>
      <c r="E655" s="84"/>
      <c r="F655" s="84"/>
      <c r="G655" s="72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</row>
    <row r="656">
      <c r="A656" s="72"/>
      <c r="B656" s="72"/>
      <c r="C656" s="72"/>
      <c r="D656" s="84"/>
      <c r="E656" s="84"/>
      <c r="F656" s="84"/>
      <c r="G656" s="72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</row>
    <row r="657">
      <c r="A657" s="72"/>
      <c r="B657" s="72"/>
      <c r="C657" s="72"/>
      <c r="D657" s="84"/>
      <c r="E657" s="84"/>
      <c r="F657" s="84"/>
      <c r="G657" s="72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</row>
    <row r="658">
      <c r="A658" s="72"/>
      <c r="B658" s="72"/>
      <c r="C658" s="72"/>
      <c r="D658" s="84"/>
      <c r="E658" s="84"/>
      <c r="F658" s="84"/>
      <c r="G658" s="72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</row>
    <row r="659">
      <c r="A659" s="72"/>
      <c r="B659" s="72"/>
      <c r="C659" s="72"/>
      <c r="D659" s="84"/>
      <c r="E659" s="84"/>
      <c r="F659" s="84"/>
      <c r="G659" s="72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</row>
    <row r="660">
      <c r="A660" s="72"/>
      <c r="B660" s="72"/>
      <c r="C660" s="72"/>
      <c r="D660" s="84"/>
      <c r="E660" s="84"/>
      <c r="F660" s="84"/>
      <c r="G660" s="72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</row>
    <row r="661">
      <c r="A661" s="72"/>
      <c r="B661" s="72"/>
      <c r="C661" s="72"/>
      <c r="D661" s="84"/>
      <c r="E661" s="84"/>
      <c r="F661" s="84"/>
      <c r="G661" s="72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</row>
    <row r="662">
      <c r="A662" s="72"/>
      <c r="B662" s="72"/>
      <c r="C662" s="72"/>
      <c r="D662" s="84"/>
      <c r="E662" s="84"/>
      <c r="F662" s="84"/>
      <c r="G662" s="72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</row>
    <row r="663">
      <c r="A663" s="72"/>
      <c r="B663" s="72"/>
      <c r="C663" s="72"/>
      <c r="D663" s="84"/>
      <c r="E663" s="84"/>
      <c r="F663" s="84"/>
      <c r="G663" s="72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</row>
    <row r="664">
      <c r="A664" s="72"/>
      <c r="B664" s="72"/>
      <c r="C664" s="72"/>
      <c r="D664" s="84"/>
      <c r="E664" s="84"/>
      <c r="F664" s="84"/>
      <c r="G664" s="72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</row>
    <row r="665">
      <c r="A665" s="72"/>
      <c r="B665" s="72"/>
      <c r="C665" s="72"/>
      <c r="D665" s="84"/>
      <c r="E665" s="84"/>
      <c r="F665" s="84"/>
      <c r="G665" s="72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</row>
    <row r="666">
      <c r="A666" s="72"/>
      <c r="B666" s="72"/>
      <c r="C666" s="72"/>
      <c r="D666" s="84"/>
      <c r="E666" s="84"/>
      <c r="F666" s="84"/>
      <c r="G666" s="72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</row>
    <row r="667">
      <c r="A667" s="72"/>
      <c r="B667" s="72"/>
      <c r="C667" s="72"/>
      <c r="D667" s="84"/>
      <c r="E667" s="84"/>
      <c r="F667" s="84"/>
      <c r="G667" s="72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</row>
    <row r="668">
      <c r="A668" s="72"/>
      <c r="B668" s="72"/>
      <c r="C668" s="72"/>
      <c r="D668" s="84"/>
      <c r="E668" s="84"/>
      <c r="F668" s="84"/>
      <c r="G668" s="72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</row>
    <row r="669">
      <c r="A669" s="72"/>
      <c r="B669" s="72"/>
      <c r="C669" s="72"/>
      <c r="D669" s="84"/>
      <c r="E669" s="84"/>
      <c r="F669" s="84"/>
      <c r="G669" s="72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</row>
    <row r="670">
      <c r="A670" s="72"/>
      <c r="B670" s="72"/>
      <c r="C670" s="72"/>
      <c r="D670" s="84"/>
      <c r="E670" s="84"/>
      <c r="F670" s="84"/>
      <c r="G670" s="72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</row>
    <row r="671">
      <c r="A671" s="72"/>
      <c r="B671" s="72"/>
      <c r="C671" s="72"/>
      <c r="D671" s="84"/>
      <c r="E671" s="84"/>
      <c r="F671" s="84"/>
      <c r="G671" s="72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</row>
    <row r="672">
      <c r="A672" s="72"/>
      <c r="B672" s="72"/>
      <c r="C672" s="72"/>
      <c r="D672" s="84"/>
      <c r="E672" s="84"/>
      <c r="F672" s="84"/>
      <c r="G672" s="72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</row>
    <row r="673">
      <c r="A673" s="72"/>
      <c r="B673" s="72"/>
      <c r="C673" s="72"/>
      <c r="D673" s="84"/>
      <c r="E673" s="84"/>
      <c r="F673" s="84"/>
      <c r="G673" s="72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</row>
    <row r="674">
      <c r="A674" s="72"/>
      <c r="B674" s="72"/>
      <c r="C674" s="72"/>
      <c r="D674" s="84"/>
      <c r="E674" s="84"/>
      <c r="F674" s="84"/>
      <c r="G674" s="72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</row>
    <row r="675">
      <c r="A675" s="72"/>
      <c r="B675" s="72"/>
      <c r="C675" s="72"/>
      <c r="D675" s="84"/>
      <c r="E675" s="84"/>
      <c r="F675" s="84"/>
      <c r="G675" s="72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</row>
    <row r="676">
      <c r="A676" s="72"/>
      <c r="B676" s="72"/>
      <c r="C676" s="72"/>
      <c r="D676" s="84"/>
      <c r="E676" s="84"/>
      <c r="F676" s="84"/>
      <c r="G676" s="72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</row>
    <row r="677">
      <c r="A677" s="72"/>
      <c r="B677" s="72"/>
      <c r="C677" s="72"/>
      <c r="D677" s="84"/>
      <c r="E677" s="84"/>
      <c r="F677" s="84"/>
      <c r="G677" s="72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</row>
    <row r="678">
      <c r="A678" s="72"/>
      <c r="B678" s="72"/>
      <c r="C678" s="72"/>
      <c r="D678" s="84"/>
      <c r="E678" s="84"/>
      <c r="F678" s="84"/>
      <c r="G678" s="72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</row>
    <row r="679">
      <c r="A679" s="72"/>
      <c r="B679" s="72"/>
      <c r="C679" s="72"/>
      <c r="D679" s="84"/>
      <c r="E679" s="84"/>
      <c r="F679" s="84"/>
      <c r="G679" s="72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</row>
    <row r="680">
      <c r="A680" s="72"/>
      <c r="B680" s="72"/>
      <c r="C680" s="72"/>
      <c r="D680" s="84"/>
      <c r="E680" s="84"/>
      <c r="F680" s="84"/>
      <c r="G680" s="72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</row>
    <row r="681">
      <c r="A681" s="72"/>
      <c r="B681" s="72"/>
      <c r="C681" s="72"/>
      <c r="D681" s="84"/>
      <c r="E681" s="84"/>
      <c r="F681" s="84"/>
      <c r="G681" s="72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</row>
    <row r="682">
      <c r="A682" s="72"/>
      <c r="B682" s="72"/>
      <c r="C682" s="72"/>
      <c r="D682" s="84"/>
      <c r="E682" s="84"/>
      <c r="F682" s="84"/>
      <c r="G682" s="72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</row>
    <row r="683">
      <c r="A683" s="72"/>
      <c r="B683" s="72"/>
      <c r="C683" s="72"/>
      <c r="D683" s="84"/>
      <c r="E683" s="84"/>
      <c r="F683" s="84"/>
      <c r="G683" s="72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</row>
    <row r="684">
      <c r="A684" s="72"/>
      <c r="B684" s="72"/>
      <c r="C684" s="72"/>
      <c r="D684" s="84"/>
      <c r="E684" s="84"/>
      <c r="F684" s="84"/>
      <c r="G684" s="72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</row>
    <row r="685">
      <c r="A685" s="72"/>
      <c r="B685" s="72"/>
      <c r="C685" s="72"/>
      <c r="D685" s="84"/>
      <c r="E685" s="84"/>
      <c r="F685" s="84"/>
      <c r="G685" s="72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</row>
    <row r="686">
      <c r="A686" s="72"/>
      <c r="B686" s="72"/>
      <c r="C686" s="72"/>
      <c r="D686" s="84"/>
      <c r="E686" s="84"/>
      <c r="F686" s="84"/>
      <c r="G686" s="72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</row>
    <row r="687">
      <c r="A687" s="72"/>
      <c r="B687" s="72"/>
      <c r="C687" s="72"/>
      <c r="D687" s="84"/>
      <c r="E687" s="84"/>
      <c r="F687" s="84"/>
      <c r="G687" s="72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</row>
    <row r="688">
      <c r="A688" s="72"/>
      <c r="B688" s="72"/>
      <c r="C688" s="72"/>
      <c r="D688" s="84"/>
      <c r="E688" s="84"/>
      <c r="F688" s="84"/>
      <c r="G688" s="72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</row>
    <row r="689">
      <c r="A689" s="72"/>
      <c r="B689" s="72"/>
      <c r="C689" s="72"/>
      <c r="D689" s="84"/>
      <c r="E689" s="84"/>
      <c r="F689" s="84"/>
      <c r="G689" s="72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</row>
    <row r="690">
      <c r="A690" s="72"/>
      <c r="B690" s="72"/>
      <c r="C690" s="72"/>
      <c r="D690" s="84"/>
      <c r="E690" s="84"/>
      <c r="F690" s="84"/>
      <c r="G690" s="72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</row>
    <row r="691">
      <c r="A691" s="72"/>
      <c r="B691" s="72"/>
      <c r="C691" s="72"/>
      <c r="D691" s="84"/>
      <c r="E691" s="84"/>
      <c r="F691" s="84"/>
      <c r="G691" s="72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</row>
    <row r="692">
      <c r="A692" s="72"/>
      <c r="B692" s="72"/>
      <c r="C692" s="72"/>
      <c r="D692" s="84"/>
      <c r="E692" s="84"/>
      <c r="F692" s="84"/>
      <c r="G692" s="72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</row>
    <row r="693">
      <c r="A693" s="72"/>
      <c r="B693" s="72"/>
      <c r="C693" s="72"/>
      <c r="D693" s="84"/>
      <c r="E693" s="84"/>
      <c r="F693" s="84"/>
      <c r="G693" s="72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</row>
    <row r="694">
      <c r="A694" s="72"/>
      <c r="B694" s="72"/>
      <c r="C694" s="72"/>
      <c r="D694" s="84"/>
      <c r="E694" s="84"/>
      <c r="F694" s="84"/>
      <c r="G694" s="72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</row>
    <row r="695">
      <c r="A695" s="72"/>
      <c r="B695" s="72"/>
      <c r="C695" s="72"/>
      <c r="D695" s="84"/>
      <c r="E695" s="84"/>
      <c r="F695" s="84"/>
      <c r="G695" s="72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</row>
    <row r="696">
      <c r="A696" s="72"/>
      <c r="B696" s="72"/>
      <c r="C696" s="72"/>
      <c r="D696" s="84"/>
      <c r="E696" s="84"/>
      <c r="F696" s="84"/>
      <c r="G696" s="72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</row>
    <row r="697">
      <c r="A697" s="72"/>
      <c r="B697" s="72"/>
      <c r="C697" s="72"/>
      <c r="D697" s="84"/>
      <c r="E697" s="84"/>
      <c r="F697" s="84"/>
      <c r="G697" s="72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</row>
    <row r="698">
      <c r="A698" s="72"/>
      <c r="B698" s="72"/>
      <c r="C698" s="72"/>
      <c r="D698" s="84"/>
      <c r="E698" s="84"/>
      <c r="F698" s="84"/>
      <c r="G698" s="72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</row>
    <row r="699">
      <c r="A699" s="72"/>
      <c r="B699" s="72"/>
      <c r="C699" s="72"/>
      <c r="D699" s="84"/>
      <c r="E699" s="84"/>
      <c r="F699" s="84"/>
      <c r="G699" s="72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</row>
    <row r="700">
      <c r="A700" s="72"/>
      <c r="B700" s="72"/>
      <c r="C700" s="72"/>
      <c r="D700" s="84"/>
      <c r="E700" s="84"/>
      <c r="F700" s="84"/>
      <c r="G700" s="72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</row>
    <row r="701">
      <c r="A701" s="72"/>
      <c r="B701" s="72"/>
      <c r="C701" s="72"/>
      <c r="D701" s="84"/>
      <c r="E701" s="84"/>
      <c r="F701" s="84"/>
      <c r="G701" s="72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</row>
    <row r="702">
      <c r="A702" s="72"/>
      <c r="B702" s="72"/>
      <c r="C702" s="72"/>
      <c r="D702" s="84"/>
      <c r="E702" s="84"/>
      <c r="F702" s="84"/>
      <c r="G702" s="72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</row>
    <row r="703">
      <c r="A703" s="72"/>
      <c r="B703" s="72"/>
      <c r="C703" s="72"/>
      <c r="D703" s="84"/>
      <c r="E703" s="84"/>
      <c r="F703" s="84"/>
      <c r="G703" s="72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</row>
    <row r="704">
      <c r="A704" s="72"/>
      <c r="B704" s="72"/>
      <c r="C704" s="72"/>
      <c r="D704" s="84"/>
      <c r="E704" s="84"/>
      <c r="F704" s="84"/>
      <c r="G704" s="72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</row>
    <row r="705">
      <c r="A705" s="72"/>
      <c r="B705" s="72"/>
      <c r="C705" s="72"/>
      <c r="D705" s="84"/>
      <c r="E705" s="84"/>
      <c r="F705" s="84"/>
      <c r="G705" s="72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</row>
    <row r="706">
      <c r="A706" s="72"/>
      <c r="B706" s="72"/>
      <c r="C706" s="72"/>
      <c r="D706" s="84"/>
      <c r="E706" s="84"/>
      <c r="F706" s="84"/>
      <c r="G706" s="72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</row>
    <row r="707">
      <c r="A707" s="72"/>
      <c r="B707" s="72"/>
      <c r="C707" s="72"/>
      <c r="D707" s="84"/>
      <c r="E707" s="84"/>
      <c r="F707" s="84"/>
      <c r="G707" s="72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</row>
    <row r="708">
      <c r="A708" s="72"/>
      <c r="B708" s="72"/>
      <c r="C708" s="72"/>
      <c r="D708" s="84"/>
      <c r="E708" s="84"/>
      <c r="F708" s="84"/>
      <c r="G708" s="72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</row>
    <row r="709">
      <c r="A709" s="72"/>
      <c r="B709" s="72"/>
      <c r="C709" s="72"/>
      <c r="D709" s="84"/>
      <c r="E709" s="84"/>
      <c r="F709" s="84"/>
      <c r="G709" s="72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</row>
    <row r="710">
      <c r="A710" s="72"/>
      <c r="B710" s="72"/>
      <c r="C710" s="72"/>
      <c r="D710" s="84"/>
      <c r="E710" s="84"/>
      <c r="F710" s="84"/>
      <c r="G710" s="72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</row>
    <row r="711">
      <c r="A711" s="72"/>
      <c r="B711" s="72"/>
      <c r="C711" s="72"/>
      <c r="D711" s="84"/>
      <c r="E711" s="84"/>
      <c r="F711" s="84"/>
      <c r="G711" s="72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</row>
    <row r="712">
      <c r="A712" s="72"/>
      <c r="B712" s="72"/>
      <c r="C712" s="72"/>
      <c r="D712" s="84"/>
      <c r="E712" s="84"/>
      <c r="F712" s="84"/>
      <c r="G712" s="72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</row>
    <row r="713">
      <c r="A713" s="72"/>
      <c r="B713" s="72"/>
      <c r="C713" s="72"/>
      <c r="D713" s="84"/>
      <c r="E713" s="84"/>
      <c r="F713" s="84"/>
      <c r="G713" s="72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</row>
    <row r="714">
      <c r="A714" s="72"/>
      <c r="B714" s="72"/>
      <c r="C714" s="72"/>
      <c r="D714" s="84"/>
      <c r="E714" s="84"/>
      <c r="F714" s="84"/>
      <c r="G714" s="72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</row>
    <row r="715">
      <c r="A715" s="72"/>
      <c r="B715" s="72"/>
      <c r="C715" s="72"/>
      <c r="D715" s="84"/>
      <c r="E715" s="84"/>
      <c r="F715" s="84"/>
      <c r="G715" s="72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</row>
    <row r="716">
      <c r="A716" s="72"/>
      <c r="B716" s="72"/>
      <c r="C716" s="72"/>
      <c r="D716" s="84"/>
      <c r="E716" s="84"/>
      <c r="F716" s="84"/>
      <c r="G716" s="72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</row>
    <row r="717">
      <c r="A717" s="72"/>
      <c r="B717" s="72"/>
      <c r="C717" s="72"/>
      <c r="D717" s="84"/>
      <c r="E717" s="84"/>
      <c r="F717" s="84"/>
      <c r="G717" s="72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</row>
    <row r="718">
      <c r="A718" s="72"/>
      <c r="B718" s="72"/>
      <c r="C718" s="72"/>
      <c r="D718" s="84"/>
      <c r="E718" s="84"/>
      <c r="F718" s="84"/>
      <c r="G718" s="72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</row>
    <row r="719">
      <c r="A719" s="72"/>
      <c r="B719" s="72"/>
      <c r="C719" s="72"/>
      <c r="D719" s="84"/>
      <c r="E719" s="84"/>
      <c r="F719" s="84"/>
      <c r="G719" s="72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</row>
    <row r="720">
      <c r="A720" s="72"/>
      <c r="B720" s="72"/>
      <c r="C720" s="72"/>
      <c r="D720" s="84"/>
      <c r="E720" s="84"/>
      <c r="F720" s="84"/>
      <c r="G720" s="72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</row>
    <row r="721">
      <c r="A721" s="72"/>
      <c r="B721" s="72"/>
      <c r="C721" s="72"/>
      <c r="D721" s="84"/>
      <c r="E721" s="84"/>
      <c r="F721" s="84"/>
      <c r="G721" s="72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</row>
    <row r="722">
      <c r="A722" s="72"/>
      <c r="B722" s="72"/>
      <c r="C722" s="72"/>
      <c r="D722" s="84"/>
      <c r="E722" s="84"/>
      <c r="F722" s="84"/>
      <c r="G722" s="72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</row>
    <row r="723">
      <c r="A723" s="72"/>
      <c r="B723" s="72"/>
      <c r="C723" s="72"/>
      <c r="D723" s="84"/>
      <c r="E723" s="84"/>
      <c r="F723" s="84"/>
      <c r="G723" s="72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</row>
    <row r="724">
      <c r="A724" s="72"/>
      <c r="B724" s="72"/>
      <c r="C724" s="72"/>
      <c r="D724" s="84"/>
      <c r="E724" s="84"/>
      <c r="F724" s="84"/>
      <c r="G724" s="72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</row>
    <row r="725">
      <c r="A725" s="72"/>
      <c r="B725" s="72"/>
      <c r="C725" s="72"/>
      <c r="D725" s="84"/>
      <c r="E725" s="84"/>
      <c r="F725" s="84"/>
      <c r="G725" s="72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</row>
    <row r="726">
      <c r="A726" s="72"/>
      <c r="B726" s="72"/>
      <c r="C726" s="72"/>
      <c r="D726" s="84"/>
      <c r="E726" s="84"/>
      <c r="F726" s="84"/>
      <c r="G726" s="72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</row>
    <row r="727">
      <c r="A727" s="72"/>
      <c r="B727" s="72"/>
      <c r="C727" s="72"/>
      <c r="D727" s="84"/>
      <c r="E727" s="84"/>
      <c r="F727" s="84"/>
      <c r="G727" s="72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</row>
    <row r="728">
      <c r="A728" s="72"/>
      <c r="B728" s="72"/>
      <c r="C728" s="72"/>
      <c r="D728" s="84"/>
      <c r="E728" s="84"/>
      <c r="F728" s="84"/>
      <c r="G728" s="72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</row>
    <row r="729">
      <c r="A729" s="72"/>
      <c r="B729" s="72"/>
      <c r="C729" s="72"/>
      <c r="D729" s="84"/>
      <c r="E729" s="84"/>
      <c r="F729" s="84"/>
      <c r="G729" s="72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</row>
    <row r="730">
      <c r="A730" s="72"/>
      <c r="B730" s="72"/>
      <c r="C730" s="72"/>
      <c r="D730" s="84"/>
      <c r="E730" s="84"/>
      <c r="F730" s="84"/>
      <c r="G730" s="72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</row>
    <row r="731">
      <c r="A731" s="72"/>
      <c r="B731" s="72"/>
      <c r="C731" s="72"/>
      <c r="D731" s="84"/>
      <c r="E731" s="84"/>
      <c r="F731" s="84"/>
      <c r="G731" s="72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</row>
    <row r="732">
      <c r="A732" s="72"/>
      <c r="B732" s="72"/>
      <c r="C732" s="72"/>
      <c r="D732" s="84"/>
      <c r="E732" s="84"/>
      <c r="F732" s="84"/>
      <c r="G732" s="72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</row>
    <row r="733">
      <c r="A733" s="72"/>
      <c r="B733" s="72"/>
      <c r="C733" s="72"/>
      <c r="D733" s="84"/>
      <c r="E733" s="84"/>
      <c r="F733" s="84"/>
      <c r="G733" s="72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</row>
    <row r="734">
      <c r="A734" s="72"/>
      <c r="B734" s="72"/>
      <c r="C734" s="72"/>
      <c r="D734" s="84"/>
      <c r="E734" s="84"/>
      <c r="F734" s="84"/>
      <c r="G734" s="72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</row>
    <row r="735">
      <c r="A735" s="72"/>
      <c r="B735" s="72"/>
      <c r="C735" s="72"/>
      <c r="D735" s="84"/>
      <c r="E735" s="84"/>
      <c r="F735" s="84"/>
      <c r="G735" s="72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</row>
    <row r="736">
      <c r="A736" s="72"/>
      <c r="B736" s="72"/>
      <c r="C736" s="72"/>
      <c r="D736" s="84"/>
      <c r="E736" s="84"/>
      <c r="F736" s="84"/>
      <c r="G736" s="72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</row>
    <row r="737">
      <c r="A737" s="72"/>
      <c r="B737" s="72"/>
      <c r="C737" s="72"/>
      <c r="D737" s="84"/>
      <c r="E737" s="84"/>
      <c r="F737" s="84"/>
      <c r="G737" s="72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</row>
    <row r="738">
      <c r="A738" s="72"/>
      <c r="B738" s="72"/>
      <c r="C738" s="72"/>
      <c r="D738" s="84"/>
      <c r="E738" s="84"/>
      <c r="F738" s="84"/>
      <c r="G738" s="72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</row>
    <row r="739">
      <c r="A739" s="72"/>
      <c r="B739" s="72"/>
      <c r="C739" s="72"/>
      <c r="D739" s="84"/>
      <c r="E739" s="84"/>
      <c r="F739" s="84"/>
      <c r="G739" s="72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</row>
    <row r="740">
      <c r="A740" s="72"/>
      <c r="B740" s="72"/>
      <c r="C740" s="72"/>
      <c r="D740" s="84"/>
      <c r="E740" s="84"/>
      <c r="F740" s="84"/>
      <c r="G740" s="72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</row>
    <row r="741">
      <c r="A741" s="72"/>
      <c r="B741" s="72"/>
      <c r="C741" s="72"/>
      <c r="D741" s="84"/>
      <c r="E741" s="84"/>
      <c r="F741" s="84"/>
      <c r="G741" s="72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</row>
    <row r="742">
      <c r="A742" s="72"/>
      <c r="B742" s="72"/>
      <c r="C742" s="72"/>
      <c r="D742" s="84"/>
      <c r="E742" s="84"/>
      <c r="F742" s="84"/>
      <c r="G742" s="72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</row>
    <row r="743">
      <c r="A743" s="72"/>
      <c r="B743" s="72"/>
      <c r="C743" s="72"/>
      <c r="D743" s="84"/>
      <c r="E743" s="84"/>
      <c r="F743" s="84"/>
      <c r="G743" s="72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</row>
    <row r="744">
      <c r="A744" s="72"/>
      <c r="B744" s="72"/>
      <c r="C744" s="72"/>
      <c r="D744" s="84"/>
      <c r="E744" s="84"/>
      <c r="F744" s="84"/>
      <c r="G744" s="72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</row>
    <row r="745">
      <c r="A745" s="72"/>
      <c r="B745" s="72"/>
      <c r="C745" s="72"/>
      <c r="D745" s="84"/>
      <c r="E745" s="84"/>
      <c r="F745" s="84"/>
      <c r="G745" s="72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</row>
    <row r="746">
      <c r="A746" s="72"/>
      <c r="B746" s="72"/>
      <c r="C746" s="72"/>
      <c r="D746" s="84"/>
      <c r="E746" s="84"/>
      <c r="F746" s="84"/>
      <c r="G746" s="72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</row>
    <row r="747">
      <c r="A747" s="72"/>
      <c r="B747" s="72"/>
      <c r="C747" s="72"/>
      <c r="D747" s="84"/>
      <c r="E747" s="84"/>
      <c r="F747" s="84"/>
      <c r="G747" s="72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</row>
    <row r="748">
      <c r="A748" s="72"/>
      <c r="B748" s="72"/>
      <c r="C748" s="72"/>
      <c r="D748" s="84"/>
      <c r="E748" s="84"/>
      <c r="F748" s="84"/>
      <c r="G748" s="72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</row>
    <row r="749">
      <c r="A749" s="72"/>
      <c r="B749" s="72"/>
      <c r="C749" s="72"/>
      <c r="D749" s="84"/>
      <c r="E749" s="84"/>
      <c r="F749" s="84"/>
      <c r="G749" s="72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</row>
    <row r="750">
      <c r="A750" s="72"/>
      <c r="B750" s="72"/>
      <c r="C750" s="72"/>
      <c r="D750" s="84"/>
      <c r="E750" s="84"/>
      <c r="F750" s="84"/>
      <c r="G750" s="72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</row>
    <row r="751">
      <c r="A751" s="72"/>
      <c r="B751" s="72"/>
      <c r="C751" s="72"/>
      <c r="D751" s="84"/>
      <c r="E751" s="84"/>
      <c r="F751" s="84"/>
      <c r="G751" s="72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</row>
    <row r="752">
      <c r="A752" s="72"/>
      <c r="B752" s="72"/>
      <c r="C752" s="72"/>
      <c r="D752" s="84"/>
      <c r="E752" s="84"/>
      <c r="F752" s="84"/>
      <c r="G752" s="72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</row>
    <row r="753">
      <c r="A753" s="72"/>
      <c r="B753" s="72"/>
      <c r="C753" s="72"/>
      <c r="D753" s="84"/>
      <c r="E753" s="84"/>
      <c r="F753" s="84"/>
      <c r="G753" s="72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</row>
    <row r="754">
      <c r="A754" s="72"/>
      <c r="B754" s="72"/>
      <c r="C754" s="72"/>
      <c r="D754" s="84"/>
      <c r="E754" s="84"/>
      <c r="F754" s="84"/>
      <c r="G754" s="72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</row>
    <row r="755">
      <c r="A755" s="72"/>
      <c r="B755" s="72"/>
      <c r="C755" s="72"/>
      <c r="D755" s="84"/>
      <c r="E755" s="84"/>
      <c r="F755" s="84"/>
      <c r="G755" s="72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</row>
    <row r="756">
      <c r="A756" s="72"/>
      <c r="B756" s="72"/>
      <c r="C756" s="72"/>
      <c r="D756" s="84"/>
      <c r="E756" s="84"/>
      <c r="F756" s="84"/>
      <c r="G756" s="72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</row>
    <row r="757">
      <c r="A757" s="72"/>
      <c r="B757" s="72"/>
      <c r="C757" s="72"/>
      <c r="D757" s="84"/>
      <c r="E757" s="84"/>
      <c r="F757" s="84"/>
      <c r="G757" s="72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</row>
    <row r="758">
      <c r="A758" s="72"/>
      <c r="B758" s="72"/>
      <c r="C758" s="72"/>
      <c r="D758" s="84"/>
      <c r="E758" s="84"/>
      <c r="F758" s="84"/>
      <c r="G758" s="72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</row>
    <row r="759">
      <c r="A759" s="72"/>
      <c r="B759" s="72"/>
      <c r="C759" s="72"/>
      <c r="D759" s="84"/>
      <c r="E759" s="84"/>
      <c r="F759" s="84"/>
      <c r="G759" s="72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</row>
    <row r="760">
      <c r="A760" s="72"/>
      <c r="B760" s="72"/>
      <c r="C760" s="72"/>
      <c r="D760" s="84"/>
      <c r="E760" s="84"/>
      <c r="F760" s="84"/>
      <c r="G760" s="72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</row>
    <row r="761">
      <c r="A761" s="72"/>
      <c r="B761" s="72"/>
      <c r="C761" s="72"/>
      <c r="D761" s="84"/>
      <c r="E761" s="84"/>
      <c r="F761" s="84"/>
      <c r="G761" s="72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</row>
    <row r="762">
      <c r="A762" s="72"/>
      <c r="B762" s="72"/>
      <c r="C762" s="72"/>
      <c r="D762" s="84"/>
      <c r="E762" s="84"/>
      <c r="F762" s="84"/>
      <c r="G762" s="72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</row>
    <row r="763">
      <c r="A763" s="72"/>
      <c r="B763" s="72"/>
      <c r="C763" s="72"/>
      <c r="D763" s="84"/>
      <c r="E763" s="84"/>
      <c r="F763" s="84"/>
      <c r="G763" s="72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</row>
    <row r="764">
      <c r="A764" s="72"/>
      <c r="B764" s="72"/>
      <c r="C764" s="72"/>
      <c r="D764" s="84"/>
      <c r="E764" s="84"/>
      <c r="F764" s="84"/>
      <c r="G764" s="72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</row>
    <row r="765">
      <c r="A765" s="72"/>
      <c r="B765" s="72"/>
      <c r="C765" s="72"/>
      <c r="D765" s="84"/>
      <c r="E765" s="84"/>
      <c r="F765" s="84"/>
      <c r="G765" s="72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</row>
    <row r="766">
      <c r="A766" s="72"/>
      <c r="B766" s="72"/>
      <c r="C766" s="72"/>
      <c r="D766" s="84"/>
      <c r="E766" s="84"/>
      <c r="F766" s="84"/>
      <c r="G766" s="72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</row>
    <row r="767">
      <c r="A767" s="72"/>
      <c r="B767" s="72"/>
      <c r="C767" s="72"/>
      <c r="D767" s="84"/>
      <c r="E767" s="84"/>
      <c r="F767" s="84"/>
      <c r="G767" s="72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</row>
    <row r="768">
      <c r="A768" s="72"/>
      <c r="B768" s="72"/>
      <c r="C768" s="72"/>
      <c r="D768" s="84"/>
      <c r="E768" s="84"/>
      <c r="F768" s="84"/>
      <c r="G768" s="72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</row>
    <row r="769">
      <c r="A769" s="72"/>
      <c r="B769" s="72"/>
      <c r="C769" s="72"/>
      <c r="D769" s="84"/>
      <c r="E769" s="84"/>
      <c r="F769" s="84"/>
      <c r="G769" s="72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</row>
    <row r="770">
      <c r="A770" s="72"/>
      <c r="B770" s="72"/>
      <c r="C770" s="72"/>
      <c r="D770" s="84"/>
      <c r="E770" s="84"/>
      <c r="F770" s="84"/>
      <c r="G770" s="72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</row>
    <row r="771">
      <c r="A771" s="72"/>
      <c r="B771" s="72"/>
      <c r="C771" s="72"/>
      <c r="D771" s="84"/>
      <c r="E771" s="84"/>
      <c r="F771" s="84"/>
      <c r="G771" s="72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</row>
    <row r="772">
      <c r="A772" s="72"/>
      <c r="B772" s="72"/>
      <c r="C772" s="72"/>
      <c r="D772" s="84"/>
      <c r="E772" s="84"/>
      <c r="F772" s="84"/>
      <c r="G772" s="72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</row>
    <row r="773">
      <c r="A773" s="72"/>
      <c r="B773" s="72"/>
      <c r="C773" s="72"/>
      <c r="D773" s="84"/>
      <c r="E773" s="84"/>
      <c r="F773" s="84"/>
      <c r="G773" s="72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</row>
    <row r="774">
      <c r="A774" s="72"/>
      <c r="B774" s="72"/>
      <c r="C774" s="72"/>
      <c r="D774" s="84"/>
      <c r="E774" s="84"/>
      <c r="F774" s="84"/>
      <c r="G774" s="72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</row>
    <row r="775">
      <c r="A775" s="72"/>
      <c r="B775" s="72"/>
      <c r="C775" s="72"/>
      <c r="D775" s="84"/>
      <c r="E775" s="84"/>
      <c r="F775" s="84"/>
      <c r="G775" s="72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</row>
    <row r="776">
      <c r="A776" s="72"/>
      <c r="B776" s="72"/>
      <c r="C776" s="72"/>
      <c r="D776" s="84"/>
      <c r="E776" s="84"/>
      <c r="F776" s="84"/>
      <c r="G776" s="72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</row>
    <row r="777">
      <c r="A777" s="72"/>
      <c r="B777" s="72"/>
      <c r="C777" s="72"/>
      <c r="D777" s="84"/>
      <c r="E777" s="84"/>
      <c r="F777" s="84"/>
      <c r="G777" s="72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</row>
    <row r="778">
      <c r="A778" s="72"/>
      <c r="B778" s="72"/>
      <c r="C778" s="72"/>
      <c r="D778" s="84"/>
      <c r="E778" s="84"/>
      <c r="F778" s="84"/>
      <c r="G778" s="72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</row>
    <row r="779">
      <c r="A779" s="72"/>
      <c r="B779" s="72"/>
      <c r="C779" s="72"/>
      <c r="D779" s="84"/>
      <c r="E779" s="84"/>
      <c r="F779" s="84"/>
      <c r="G779" s="72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</row>
    <row r="780">
      <c r="A780" s="72"/>
      <c r="B780" s="72"/>
      <c r="C780" s="72"/>
      <c r="D780" s="84"/>
      <c r="E780" s="84"/>
      <c r="F780" s="84"/>
      <c r="G780" s="72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</row>
    <row r="781">
      <c r="A781" s="72"/>
      <c r="B781" s="72"/>
      <c r="C781" s="72"/>
      <c r="D781" s="84"/>
      <c r="E781" s="84"/>
      <c r="F781" s="84"/>
      <c r="G781" s="72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</row>
    <row r="782">
      <c r="A782" s="72"/>
      <c r="B782" s="72"/>
      <c r="C782" s="72"/>
      <c r="D782" s="84"/>
      <c r="E782" s="84"/>
      <c r="F782" s="84"/>
      <c r="G782" s="72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</row>
    <row r="783">
      <c r="A783" s="72"/>
      <c r="B783" s="72"/>
      <c r="C783" s="72"/>
      <c r="D783" s="84"/>
      <c r="E783" s="84"/>
      <c r="F783" s="84"/>
      <c r="G783" s="72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</row>
    <row r="784">
      <c r="A784" s="72"/>
      <c r="B784" s="72"/>
      <c r="C784" s="72"/>
      <c r="D784" s="84"/>
      <c r="E784" s="84"/>
      <c r="F784" s="84"/>
      <c r="G784" s="72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</row>
    <row r="785">
      <c r="A785" s="72"/>
      <c r="B785" s="72"/>
      <c r="C785" s="72"/>
      <c r="D785" s="84"/>
      <c r="E785" s="84"/>
      <c r="F785" s="84"/>
      <c r="G785" s="72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</row>
    <row r="786">
      <c r="A786" s="72"/>
      <c r="B786" s="72"/>
      <c r="C786" s="72"/>
      <c r="D786" s="84"/>
      <c r="E786" s="84"/>
      <c r="F786" s="84"/>
      <c r="G786" s="72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</row>
    <row r="787">
      <c r="A787" s="72"/>
      <c r="B787" s="72"/>
      <c r="C787" s="72"/>
      <c r="D787" s="84"/>
      <c r="E787" s="84"/>
      <c r="F787" s="84"/>
      <c r="G787" s="72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</row>
    <row r="788">
      <c r="A788" s="72"/>
      <c r="B788" s="72"/>
      <c r="C788" s="72"/>
      <c r="D788" s="84"/>
      <c r="E788" s="84"/>
      <c r="F788" s="84"/>
      <c r="G788" s="72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</row>
    <row r="789">
      <c r="A789" s="72"/>
      <c r="B789" s="72"/>
      <c r="C789" s="72"/>
      <c r="D789" s="84"/>
      <c r="E789" s="84"/>
      <c r="F789" s="84"/>
      <c r="G789" s="72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</row>
    <row r="790">
      <c r="A790" s="72"/>
      <c r="B790" s="72"/>
      <c r="C790" s="72"/>
      <c r="D790" s="84"/>
      <c r="E790" s="84"/>
      <c r="F790" s="84"/>
      <c r="G790" s="72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</row>
    <row r="791">
      <c r="A791" s="72"/>
      <c r="B791" s="72"/>
      <c r="C791" s="72"/>
      <c r="D791" s="84"/>
      <c r="E791" s="84"/>
      <c r="F791" s="84"/>
      <c r="G791" s="72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</row>
    <row r="792">
      <c r="A792" s="72"/>
      <c r="B792" s="72"/>
      <c r="C792" s="72"/>
      <c r="D792" s="84"/>
      <c r="E792" s="84"/>
      <c r="F792" s="84"/>
      <c r="G792" s="72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</row>
    <row r="793">
      <c r="A793" s="72"/>
      <c r="B793" s="72"/>
      <c r="C793" s="72"/>
      <c r="D793" s="84"/>
      <c r="E793" s="84"/>
      <c r="F793" s="84"/>
      <c r="G793" s="72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</row>
    <row r="794">
      <c r="A794" s="72"/>
      <c r="B794" s="72"/>
      <c r="C794" s="72"/>
      <c r="D794" s="84"/>
      <c r="E794" s="84"/>
      <c r="F794" s="84"/>
      <c r="G794" s="72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</row>
    <row r="795">
      <c r="A795" s="72"/>
      <c r="B795" s="72"/>
      <c r="C795" s="72"/>
      <c r="D795" s="84"/>
      <c r="E795" s="84"/>
      <c r="F795" s="84"/>
      <c r="G795" s="72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</row>
    <row r="796">
      <c r="A796" s="72"/>
      <c r="B796" s="72"/>
      <c r="C796" s="72"/>
      <c r="D796" s="84"/>
      <c r="E796" s="84"/>
      <c r="F796" s="84"/>
      <c r="G796" s="72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</row>
    <row r="797">
      <c r="A797" s="72"/>
      <c r="B797" s="72"/>
      <c r="C797" s="72"/>
      <c r="D797" s="84"/>
      <c r="E797" s="84"/>
      <c r="F797" s="84"/>
      <c r="G797" s="72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</row>
    <row r="798">
      <c r="A798" s="72"/>
      <c r="B798" s="72"/>
      <c r="C798" s="72"/>
      <c r="D798" s="84"/>
      <c r="E798" s="84"/>
      <c r="F798" s="84"/>
      <c r="G798" s="72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</row>
    <row r="799">
      <c r="A799" s="72"/>
      <c r="B799" s="72"/>
      <c r="C799" s="72"/>
      <c r="D799" s="84"/>
      <c r="E799" s="84"/>
      <c r="F799" s="84"/>
      <c r="G799" s="72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</row>
    <row r="800">
      <c r="A800" s="72"/>
      <c r="B800" s="72"/>
      <c r="C800" s="72"/>
      <c r="D800" s="84"/>
      <c r="E800" s="84"/>
      <c r="F800" s="84"/>
      <c r="G800" s="72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</row>
    <row r="801">
      <c r="A801" s="72"/>
      <c r="B801" s="72"/>
      <c r="C801" s="72"/>
      <c r="D801" s="84"/>
      <c r="E801" s="84"/>
      <c r="F801" s="84"/>
      <c r="G801" s="72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</row>
    <row r="802">
      <c r="A802" s="72"/>
      <c r="B802" s="72"/>
      <c r="C802" s="72"/>
      <c r="D802" s="84"/>
      <c r="E802" s="84"/>
      <c r="F802" s="84"/>
      <c r="G802" s="72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</row>
    <row r="803">
      <c r="A803" s="72"/>
      <c r="B803" s="72"/>
      <c r="C803" s="72"/>
      <c r="D803" s="84"/>
      <c r="E803" s="84"/>
      <c r="F803" s="84"/>
      <c r="G803" s="72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</row>
    <row r="804">
      <c r="A804" s="72"/>
      <c r="B804" s="72"/>
      <c r="C804" s="72"/>
      <c r="D804" s="84"/>
      <c r="E804" s="84"/>
      <c r="F804" s="84"/>
      <c r="G804" s="72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</row>
    <row r="805">
      <c r="A805" s="72"/>
      <c r="B805" s="72"/>
      <c r="C805" s="72"/>
      <c r="D805" s="84"/>
      <c r="E805" s="84"/>
      <c r="F805" s="84"/>
      <c r="G805" s="72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</row>
    <row r="806">
      <c r="A806" s="72"/>
      <c r="B806" s="72"/>
      <c r="C806" s="72"/>
      <c r="D806" s="84"/>
      <c r="E806" s="84"/>
      <c r="F806" s="84"/>
      <c r="G806" s="72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</row>
    <row r="807">
      <c r="A807" s="72"/>
      <c r="B807" s="72"/>
      <c r="C807" s="72"/>
      <c r="D807" s="84"/>
      <c r="E807" s="84"/>
      <c r="F807" s="84"/>
      <c r="G807" s="72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</row>
    <row r="808">
      <c r="A808" s="72"/>
      <c r="B808" s="72"/>
      <c r="C808" s="72"/>
      <c r="D808" s="84"/>
      <c r="E808" s="84"/>
      <c r="F808" s="84"/>
      <c r="G808" s="72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</row>
    <row r="809">
      <c r="A809" s="72"/>
      <c r="B809" s="72"/>
      <c r="C809" s="72"/>
      <c r="D809" s="84"/>
      <c r="E809" s="84"/>
      <c r="F809" s="84"/>
      <c r="G809" s="72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</row>
    <row r="810">
      <c r="A810" s="72"/>
      <c r="B810" s="72"/>
      <c r="C810" s="72"/>
      <c r="D810" s="84"/>
      <c r="E810" s="84"/>
      <c r="F810" s="84"/>
      <c r="G810" s="72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</row>
    <row r="811">
      <c r="A811" s="72"/>
      <c r="B811" s="72"/>
      <c r="C811" s="72"/>
      <c r="D811" s="84"/>
      <c r="E811" s="84"/>
      <c r="F811" s="84"/>
      <c r="G811" s="72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</row>
    <row r="812">
      <c r="A812" s="72"/>
      <c r="B812" s="72"/>
      <c r="C812" s="72"/>
      <c r="D812" s="84"/>
      <c r="E812" s="84"/>
      <c r="F812" s="84"/>
      <c r="G812" s="72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</row>
    <row r="813">
      <c r="A813" s="72"/>
      <c r="B813" s="72"/>
      <c r="C813" s="72"/>
      <c r="D813" s="84"/>
      <c r="E813" s="84"/>
      <c r="F813" s="84"/>
      <c r="G813" s="72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</row>
    <row r="814">
      <c r="A814" s="72"/>
      <c r="B814" s="72"/>
      <c r="C814" s="72"/>
      <c r="D814" s="84"/>
      <c r="E814" s="84"/>
      <c r="F814" s="84"/>
      <c r="G814" s="72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</row>
    <row r="815">
      <c r="A815" s="72"/>
      <c r="B815" s="72"/>
      <c r="C815" s="72"/>
      <c r="D815" s="84"/>
      <c r="E815" s="84"/>
      <c r="F815" s="84"/>
      <c r="G815" s="72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</row>
    <row r="816">
      <c r="A816" s="72"/>
      <c r="B816" s="72"/>
      <c r="C816" s="72"/>
      <c r="D816" s="84"/>
      <c r="E816" s="84"/>
      <c r="F816" s="84"/>
      <c r="G816" s="72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</row>
    <row r="817">
      <c r="A817" s="72"/>
      <c r="B817" s="72"/>
      <c r="C817" s="72"/>
      <c r="D817" s="84"/>
      <c r="E817" s="84"/>
      <c r="F817" s="84"/>
      <c r="G817" s="72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</row>
    <row r="818">
      <c r="A818" s="72"/>
      <c r="B818" s="72"/>
      <c r="C818" s="72"/>
      <c r="D818" s="84"/>
      <c r="E818" s="84"/>
      <c r="F818" s="84"/>
      <c r="G818" s="72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</row>
    <row r="819">
      <c r="A819" s="72"/>
      <c r="B819" s="72"/>
      <c r="C819" s="72"/>
      <c r="D819" s="84"/>
      <c r="E819" s="84"/>
      <c r="F819" s="84"/>
      <c r="G819" s="72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</row>
    <row r="820">
      <c r="A820" s="72"/>
      <c r="B820" s="72"/>
      <c r="C820" s="72"/>
      <c r="D820" s="84"/>
      <c r="E820" s="84"/>
      <c r="F820" s="84"/>
      <c r="G820" s="72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</row>
    <row r="821">
      <c r="A821" s="72"/>
      <c r="B821" s="72"/>
      <c r="C821" s="72"/>
      <c r="D821" s="84"/>
      <c r="E821" s="84"/>
      <c r="F821" s="84"/>
      <c r="G821" s="72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</row>
    <row r="822">
      <c r="A822" s="72"/>
      <c r="B822" s="72"/>
      <c r="C822" s="72"/>
      <c r="D822" s="84"/>
      <c r="E822" s="84"/>
      <c r="F822" s="84"/>
      <c r="G822" s="72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</row>
    <row r="823">
      <c r="A823" s="72"/>
      <c r="B823" s="72"/>
      <c r="C823" s="72"/>
      <c r="D823" s="84"/>
      <c r="E823" s="84"/>
      <c r="F823" s="84"/>
      <c r="G823" s="72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</row>
    <row r="824">
      <c r="A824" s="72"/>
      <c r="B824" s="72"/>
      <c r="C824" s="72"/>
      <c r="D824" s="84"/>
      <c r="E824" s="84"/>
      <c r="F824" s="84"/>
      <c r="G824" s="72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</row>
    <row r="825">
      <c r="A825" s="72"/>
      <c r="B825" s="72"/>
      <c r="C825" s="72"/>
      <c r="D825" s="84"/>
      <c r="E825" s="84"/>
      <c r="F825" s="84"/>
      <c r="G825" s="72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</row>
    <row r="826">
      <c r="A826" s="72"/>
      <c r="B826" s="72"/>
      <c r="C826" s="72"/>
      <c r="D826" s="84"/>
      <c r="E826" s="84"/>
      <c r="F826" s="84"/>
      <c r="G826" s="72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</row>
    <row r="827">
      <c r="A827" s="72"/>
      <c r="B827" s="72"/>
      <c r="C827" s="72"/>
      <c r="D827" s="84"/>
      <c r="E827" s="84"/>
      <c r="F827" s="84"/>
      <c r="G827" s="72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</row>
    <row r="828">
      <c r="A828" s="72"/>
      <c r="B828" s="72"/>
      <c r="C828" s="72"/>
      <c r="D828" s="84"/>
      <c r="E828" s="84"/>
      <c r="F828" s="84"/>
      <c r="G828" s="72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</row>
    <row r="829">
      <c r="A829" s="72"/>
      <c r="B829" s="72"/>
      <c r="C829" s="72"/>
      <c r="D829" s="84"/>
      <c r="E829" s="84"/>
      <c r="F829" s="84"/>
      <c r="G829" s="72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</row>
    <row r="830">
      <c r="A830" s="72"/>
      <c r="B830" s="72"/>
      <c r="C830" s="72"/>
      <c r="D830" s="84"/>
      <c r="E830" s="84"/>
      <c r="F830" s="84"/>
      <c r="G830" s="72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</row>
    <row r="831">
      <c r="A831" s="72"/>
      <c r="B831" s="72"/>
      <c r="C831" s="72"/>
      <c r="D831" s="84"/>
      <c r="E831" s="84"/>
      <c r="F831" s="84"/>
      <c r="G831" s="72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</row>
    <row r="832">
      <c r="A832" s="72"/>
      <c r="B832" s="72"/>
      <c r="C832" s="72"/>
      <c r="D832" s="84"/>
      <c r="E832" s="84"/>
      <c r="F832" s="84"/>
      <c r="G832" s="72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</row>
    <row r="833">
      <c r="A833" s="72"/>
      <c r="B833" s="72"/>
      <c r="C833" s="72"/>
      <c r="D833" s="84"/>
      <c r="E833" s="84"/>
      <c r="F833" s="84"/>
      <c r="G833" s="72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</row>
    <row r="834">
      <c r="A834" s="72"/>
      <c r="B834" s="72"/>
      <c r="C834" s="72"/>
      <c r="D834" s="84"/>
      <c r="E834" s="84"/>
      <c r="F834" s="84"/>
      <c r="G834" s="72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</row>
    <row r="835">
      <c r="A835" s="72"/>
      <c r="B835" s="72"/>
      <c r="C835" s="72"/>
      <c r="D835" s="84"/>
      <c r="E835" s="84"/>
      <c r="F835" s="84"/>
      <c r="G835" s="72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</row>
    <row r="836">
      <c r="A836" s="72"/>
      <c r="B836" s="72"/>
      <c r="C836" s="72"/>
      <c r="D836" s="84"/>
      <c r="E836" s="84"/>
      <c r="F836" s="84"/>
      <c r="G836" s="72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</row>
    <row r="837">
      <c r="A837" s="72"/>
      <c r="B837" s="72"/>
      <c r="C837" s="72"/>
      <c r="D837" s="84"/>
      <c r="E837" s="84"/>
      <c r="F837" s="84"/>
      <c r="G837" s="72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</row>
    <row r="838">
      <c r="A838" s="72"/>
      <c r="B838" s="72"/>
      <c r="C838" s="72"/>
      <c r="D838" s="84"/>
      <c r="E838" s="84"/>
      <c r="F838" s="84"/>
      <c r="G838" s="72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</row>
    <row r="839">
      <c r="A839" s="72"/>
      <c r="B839" s="72"/>
      <c r="C839" s="72"/>
      <c r="D839" s="84"/>
      <c r="E839" s="84"/>
      <c r="F839" s="84"/>
      <c r="G839" s="72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</row>
    <row r="840">
      <c r="A840" s="72"/>
      <c r="B840" s="72"/>
      <c r="C840" s="72"/>
      <c r="D840" s="84"/>
      <c r="E840" s="84"/>
      <c r="F840" s="84"/>
      <c r="G840" s="72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</row>
    <row r="841">
      <c r="A841" s="72"/>
      <c r="B841" s="72"/>
      <c r="C841" s="72"/>
      <c r="D841" s="84"/>
      <c r="E841" s="84"/>
      <c r="F841" s="84"/>
      <c r="G841" s="72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</row>
    <row r="842">
      <c r="A842" s="72"/>
      <c r="B842" s="72"/>
      <c r="C842" s="72"/>
      <c r="D842" s="84"/>
      <c r="E842" s="84"/>
      <c r="F842" s="84"/>
      <c r="G842" s="72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</row>
    <row r="843">
      <c r="A843" s="72"/>
      <c r="B843" s="72"/>
      <c r="C843" s="72"/>
      <c r="D843" s="84"/>
      <c r="E843" s="84"/>
      <c r="F843" s="84"/>
      <c r="G843" s="72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</row>
    <row r="844">
      <c r="A844" s="72"/>
      <c r="B844" s="72"/>
      <c r="C844" s="72"/>
      <c r="D844" s="84"/>
      <c r="E844" s="84"/>
      <c r="F844" s="84"/>
      <c r="G844" s="72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</row>
    <row r="845">
      <c r="A845" s="72"/>
      <c r="B845" s="72"/>
      <c r="C845" s="72"/>
      <c r="D845" s="84"/>
      <c r="E845" s="84"/>
      <c r="F845" s="84"/>
      <c r="G845" s="72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</row>
    <row r="846">
      <c r="A846" s="72"/>
      <c r="B846" s="72"/>
      <c r="C846" s="72"/>
      <c r="D846" s="84"/>
      <c r="E846" s="84"/>
      <c r="F846" s="84"/>
      <c r="G846" s="72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</row>
    <row r="847">
      <c r="A847" s="72"/>
      <c r="B847" s="72"/>
      <c r="C847" s="72"/>
      <c r="D847" s="84"/>
      <c r="E847" s="84"/>
      <c r="F847" s="84"/>
      <c r="G847" s="72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</row>
    <row r="848">
      <c r="A848" s="72"/>
      <c r="B848" s="72"/>
      <c r="C848" s="72"/>
      <c r="D848" s="84"/>
      <c r="E848" s="84"/>
      <c r="F848" s="84"/>
      <c r="G848" s="72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</row>
    <row r="849">
      <c r="A849" s="72"/>
      <c r="B849" s="72"/>
      <c r="C849" s="72"/>
      <c r="D849" s="84"/>
      <c r="E849" s="84"/>
      <c r="F849" s="84"/>
      <c r="G849" s="72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</row>
    <row r="850">
      <c r="A850" s="72"/>
      <c r="B850" s="72"/>
      <c r="C850" s="72"/>
      <c r="D850" s="84"/>
      <c r="E850" s="84"/>
      <c r="F850" s="84"/>
      <c r="G850" s="72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</row>
    <row r="851">
      <c r="A851" s="72"/>
      <c r="B851" s="72"/>
      <c r="C851" s="72"/>
      <c r="D851" s="84"/>
      <c r="E851" s="84"/>
      <c r="F851" s="84"/>
      <c r="G851" s="72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</row>
    <row r="852">
      <c r="A852" s="72"/>
      <c r="B852" s="72"/>
      <c r="C852" s="72"/>
      <c r="D852" s="84"/>
      <c r="E852" s="84"/>
      <c r="F852" s="84"/>
      <c r="G852" s="72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</row>
    <row r="853">
      <c r="A853" s="72"/>
      <c r="B853" s="72"/>
      <c r="C853" s="72"/>
      <c r="D853" s="84"/>
      <c r="E853" s="84"/>
      <c r="F853" s="84"/>
      <c r="G853" s="72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</row>
    <row r="854">
      <c r="A854" s="72"/>
      <c r="B854" s="72"/>
      <c r="C854" s="72"/>
      <c r="D854" s="84"/>
      <c r="E854" s="84"/>
      <c r="F854" s="84"/>
      <c r="G854" s="72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</row>
    <row r="855">
      <c r="A855" s="72"/>
      <c r="B855" s="72"/>
      <c r="C855" s="72"/>
      <c r="D855" s="84"/>
      <c r="E855" s="84"/>
      <c r="F855" s="84"/>
      <c r="G855" s="72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</row>
    <row r="856">
      <c r="A856" s="72"/>
      <c r="B856" s="72"/>
      <c r="C856" s="72"/>
      <c r="D856" s="84"/>
      <c r="E856" s="84"/>
      <c r="F856" s="84"/>
      <c r="G856" s="72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</row>
    <row r="857">
      <c r="A857" s="72"/>
      <c r="B857" s="72"/>
      <c r="C857" s="72"/>
      <c r="D857" s="84"/>
      <c r="E857" s="84"/>
      <c r="F857" s="84"/>
      <c r="G857" s="72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</row>
    <row r="858">
      <c r="A858" s="72"/>
      <c r="B858" s="72"/>
      <c r="C858" s="72"/>
      <c r="D858" s="84"/>
      <c r="E858" s="84"/>
      <c r="F858" s="84"/>
      <c r="G858" s="72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</row>
    <row r="859">
      <c r="A859" s="72"/>
      <c r="B859" s="72"/>
      <c r="C859" s="72"/>
      <c r="D859" s="84"/>
      <c r="E859" s="84"/>
      <c r="F859" s="84"/>
      <c r="G859" s="72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</row>
    <row r="860">
      <c r="A860" s="72"/>
      <c r="B860" s="72"/>
      <c r="C860" s="72"/>
      <c r="D860" s="84"/>
      <c r="E860" s="84"/>
      <c r="F860" s="84"/>
      <c r="G860" s="72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</row>
    <row r="861">
      <c r="A861" s="72"/>
      <c r="B861" s="72"/>
      <c r="C861" s="72"/>
      <c r="D861" s="84"/>
      <c r="E861" s="84"/>
      <c r="F861" s="84"/>
      <c r="G861" s="72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</row>
    <row r="862">
      <c r="A862" s="72"/>
      <c r="B862" s="72"/>
      <c r="C862" s="72"/>
      <c r="D862" s="84"/>
      <c r="E862" s="84"/>
      <c r="F862" s="84"/>
      <c r="G862" s="72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</row>
    <row r="863">
      <c r="A863" s="72"/>
      <c r="B863" s="72"/>
      <c r="C863" s="72"/>
      <c r="D863" s="84"/>
      <c r="E863" s="84"/>
      <c r="F863" s="84"/>
      <c r="G863" s="72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</row>
    <row r="864">
      <c r="A864" s="72"/>
      <c r="B864" s="72"/>
      <c r="C864" s="72"/>
      <c r="D864" s="84"/>
      <c r="E864" s="84"/>
      <c r="F864" s="84"/>
      <c r="G864" s="72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</row>
    <row r="865">
      <c r="A865" s="72"/>
      <c r="B865" s="72"/>
      <c r="C865" s="72"/>
      <c r="D865" s="84"/>
      <c r="E865" s="84"/>
      <c r="F865" s="84"/>
      <c r="G865" s="72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</row>
    <row r="866">
      <c r="A866" s="72"/>
      <c r="B866" s="72"/>
      <c r="C866" s="72"/>
      <c r="D866" s="84"/>
      <c r="E866" s="84"/>
      <c r="F866" s="84"/>
      <c r="G866" s="72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</row>
    <row r="867">
      <c r="A867" s="72"/>
      <c r="B867" s="72"/>
      <c r="C867" s="72"/>
      <c r="D867" s="84"/>
      <c r="E867" s="84"/>
      <c r="F867" s="84"/>
      <c r="G867" s="72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</row>
    <row r="868">
      <c r="A868" s="72"/>
      <c r="B868" s="72"/>
      <c r="C868" s="72"/>
      <c r="D868" s="84"/>
      <c r="E868" s="84"/>
      <c r="F868" s="84"/>
      <c r="G868" s="72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</row>
    <row r="869">
      <c r="A869" s="72"/>
      <c r="B869" s="72"/>
      <c r="C869" s="72"/>
      <c r="D869" s="84"/>
      <c r="E869" s="84"/>
      <c r="F869" s="84"/>
      <c r="G869" s="72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</row>
    <row r="870">
      <c r="A870" s="72"/>
      <c r="B870" s="72"/>
      <c r="C870" s="72"/>
      <c r="D870" s="84"/>
      <c r="E870" s="84"/>
      <c r="F870" s="84"/>
      <c r="G870" s="72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</row>
    <row r="871">
      <c r="A871" s="72"/>
      <c r="B871" s="72"/>
      <c r="C871" s="72"/>
      <c r="D871" s="84"/>
      <c r="E871" s="84"/>
      <c r="F871" s="84"/>
      <c r="G871" s="72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</row>
    <row r="872">
      <c r="A872" s="72"/>
      <c r="B872" s="72"/>
      <c r="C872" s="72"/>
      <c r="D872" s="84"/>
      <c r="E872" s="84"/>
      <c r="F872" s="84"/>
      <c r="G872" s="72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</row>
    <row r="873">
      <c r="A873" s="72"/>
      <c r="B873" s="72"/>
      <c r="C873" s="72"/>
      <c r="D873" s="84"/>
      <c r="E873" s="84"/>
      <c r="F873" s="84"/>
      <c r="G873" s="72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</row>
    <row r="874">
      <c r="A874" s="72"/>
      <c r="B874" s="72"/>
      <c r="C874" s="72"/>
      <c r="D874" s="84"/>
      <c r="E874" s="84"/>
      <c r="F874" s="84"/>
      <c r="G874" s="72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</row>
    <row r="875">
      <c r="A875" s="72"/>
      <c r="B875" s="72"/>
      <c r="C875" s="72"/>
      <c r="D875" s="84"/>
      <c r="E875" s="84"/>
      <c r="F875" s="84"/>
      <c r="G875" s="72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</row>
    <row r="876">
      <c r="A876" s="72"/>
      <c r="B876" s="72"/>
      <c r="C876" s="72"/>
      <c r="D876" s="84"/>
      <c r="E876" s="84"/>
      <c r="F876" s="84"/>
      <c r="G876" s="72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</row>
    <row r="877">
      <c r="A877" s="72"/>
      <c r="B877" s="72"/>
      <c r="C877" s="72"/>
      <c r="D877" s="84"/>
      <c r="E877" s="84"/>
      <c r="F877" s="84"/>
      <c r="G877" s="72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</row>
    <row r="878">
      <c r="A878" s="72"/>
      <c r="B878" s="72"/>
      <c r="C878" s="72"/>
      <c r="D878" s="84"/>
      <c r="E878" s="84"/>
      <c r="F878" s="84"/>
      <c r="G878" s="72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</row>
    <row r="879">
      <c r="A879" s="72"/>
      <c r="B879" s="72"/>
      <c r="C879" s="72"/>
      <c r="D879" s="84"/>
      <c r="E879" s="84"/>
      <c r="F879" s="84"/>
      <c r="G879" s="72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</row>
    <row r="880">
      <c r="A880" s="72"/>
      <c r="B880" s="72"/>
      <c r="C880" s="72"/>
      <c r="D880" s="84"/>
      <c r="E880" s="84"/>
      <c r="F880" s="84"/>
      <c r="G880" s="72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</row>
    <row r="881">
      <c r="A881" s="72"/>
      <c r="B881" s="72"/>
      <c r="C881" s="72"/>
      <c r="D881" s="84"/>
      <c r="E881" s="84"/>
      <c r="F881" s="84"/>
      <c r="G881" s="72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</row>
    <row r="882">
      <c r="A882" s="72"/>
      <c r="B882" s="72"/>
      <c r="C882" s="72"/>
      <c r="D882" s="84"/>
      <c r="E882" s="84"/>
      <c r="F882" s="84"/>
      <c r="G882" s="72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</row>
    <row r="883">
      <c r="A883" s="72"/>
      <c r="B883" s="72"/>
      <c r="C883" s="72"/>
      <c r="D883" s="84"/>
      <c r="E883" s="84"/>
      <c r="F883" s="84"/>
      <c r="G883" s="72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</row>
    <row r="884">
      <c r="A884" s="72"/>
      <c r="B884" s="72"/>
      <c r="C884" s="72"/>
      <c r="D884" s="84"/>
      <c r="E884" s="84"/>
      <c r="F884" s="84"/>
      <c r="G884" s="72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</row>
    <row r="885">
      <c r="A885" s="72"/>
      <c r="B885" s="72"/>
      <c r="C885" s="72"/>
      <c r="D885" s="84"/>
      <c r="E885" s="84"/>
      <c r="F885" s="84"/>
      <c r="G885" s="72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</row>
    <row r="886">
      <c r="A886" s="72"/>
      <c r="B886" s="72"/>
      <c r="C886" s="72"/>
      <c r="D886" s="84"/>
      <c r="E886" s="84"/>
      <c r="F886" s="84"/>
      <c r="G886" s="72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</row>
    <row r="887">
      <c r="A887" s="72"/>
      <c r="B887" s="72"/>
      <c r="C887" s="72"/>
      <c r="D887" s="84"/>
      <c r="E887" s="84"/>
      <c r="F887" s="84"/>
      <c r="G887" s="72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</row>
    <row r="888">
      <c r="A888" s="72"/>
      <c r="B888" s="72"/>
      <c r="C888" s="72"/>
      <c r="D888" s="84"/>
      <c r="E888" s="84"/>
      <c r="F888" s="84"/>
      <c r="G888" s="72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</row>
    <row r="889">
      <c r="A889" s="72"/>
      <c r="B889" s="72"/>
      <c r="C889" s="72"/>
      <c r="D889" s="84"/>
      <c r="E889" s="84"/>
      <c r="F889" s="84"/>
      <c r="G889" s="72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</row>
    <row r="890">
      <c r="A890" s="72"/>
      <c r="B890" s="72"/>
      <c r="C890" s="72"/>
      <c r="D890" s="84"/>
      <c r="E890" s="84"/>
      <c r="F890" s="84"/>
      <c r="G890" s="72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</row>
    <row r="891">
      <c r="A891" s="72"/>
      <c r="B891" s="72"/>
      <c r="C891" s="72"/>
      <c r="D891" s="84"/>
      <c r="E891" s="84"/>
      <c r="F891" s="84"/>
      <c r="G891" s="72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</row>
    <row r="892">
      <c r="A892" s="72"/>
      <c r="B892" s="72"/>
      <c r="C892" s="72"/>
      <c r="D892" s="84"/>
      <c r="E892" s="84"/>
      <c r="F892" s="84"/>
      <c r="G892" s="72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</row>
    <row r="893">
      <c r="A893" s="72"/>
      <c r="B893" s="72"/>
      <c r="C893" s="72"/>
      <c r="D893" s="84"/>
      <c r="E893" s="84"/>
      <c r="F893" s="84"/>
      <c r="G893" s="72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</row>
    <row r="894">
      <c r="A894" s="72"/>
      <c r="B894" s="72"/>
      <c r="C894" s="72"/>
      <c r="D894" s="84"/>
      <c r="E894" s="84"/>
      <c r="F894" s="84"/>
      <c r="G894" s="72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</row>
    <row r="895">
      <c r="A895" s="72"/>
      <c r="B895" s="72"/>
      <c r="C895" s="72"/>
      <c r="D895" s="84"/>
      <c r="E895" s="84"/>
      <c r="F895" s="84"/>
      <c r="G895" s="72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</row>
    <row r="896">
      <c r="A896" s="72"/>
      <c r="B896" s="72"/>
      <c r="C896" s="72"/>
      <c r="D896" s="84"/>
      <c r="E896" s="84"/>
      <c r="F896" s="84"/>
      <c r="G896" s="72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</row>
    <row r="897">
      <c r="A897" s="72"/>
      <c r="B897" s="72"/>
      <c r="C897" s="72"/>
      <c r="D897" s="84"/>
      <c r="E897" s="84"/>
      <c r="F897" s="84"/>
      <c r="G897" s="72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</row>
    <row r="898">
      <c r="A898" s="72"/>
      <c r="B898" s="72"/>
      <c r="C898" s="72"/>
      <c r="D898" s="84"/>
      <c r="E898" s="84"/>
      <c r="F898" s="84"/>
      <c r="G898" s="72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</row>
    <row r="899">
      <c r="A899" s="72"/>
      <c r="B899" s="72"/>
      <c r="C899" s="72"/>
      <c r="D899" s="84"/>
      <c r="E899" s="84"/>
      <c r="F899" s="84"/>
      <c r="G899" s="72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</row>
    <row r="900">
      <c r="A900" s="72"/>
      <c r="B900" s="72"/>
      <c r="C900" s="72"/>
      <c r="D900" s="84"/>
      <c r="E900" s="84"/>
      <c r="F900" s="84"/>
      <c r="G900" s="72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</row>
    <row r="901">
      <c r="A901" s="72"/>
      <c r="B901" s="72"/>
      <c r="C901" s="72"/>
      <c r="D901" s="84"/>
      <c r="E901" s="84"/>
      <c r="F901" s="84"/>
      <c r="G901" s="72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</row>
    <row r="902">
      <c r="A902" s="72"/>
      <c r="B902" s="72"/>
      <c r="C902" s="72"/>
      <c r="D902" s="84"/>
      <c r="E902" s="84"/>
      <c r="F902" s="84"/>
      <c r="G902" s="72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</row>
    <row r="903">
      <c r="A903" s="72"/>
      <c r="B903" s="72"/>
      <c r="C903" s="72"/>
      <c r="D903" s="84"/>
      <c r="E903" s="84"/>
      <c r="F903" s="84"/>
      <c r="G903" s="72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</row>
    <row r="904">
      <c r="A904" s="72"/>
      <c r="B904" s="72"/>
      <c r="C904" s="72"/>
      <c r="D904" s="84"/>
      <c r="E904" s="84"/>
      <c r="F904" s="84"/>
      <c r="G904" s="72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</row>
    <row r="905">
      <c r="A905" s="72"/>
      <c r="B905" s="72"/>
      <c r="C905" s="72"/>
      <c r="D905" s="84"/>
      <c r="E905" s="84"/>
      <c r="F905" s="84"/>
      <c r="G905" s="72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</row>
    <row r="906">
      <c r="A906" s="72"/>
      <c r="B906" s="72"/>
      <c r="C906" s="72"/>
      <c r="D906" s="84"/>
      <c r="E906" s="84"/>
      <c r="F906" s="84"/>
      <c r="G906" s="72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</row>
    <row r="907">
      <c r="A907" s="72"/>
      <c r="B907" s="72"/>
      <c r="C907" s="72"/>
      <c r="D907" s="84"/>
      <c r="E907" s="84"/>
      <c r="F907" s="84"/>
      <c r="G907" s="72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</row>
    <row r="908">
      <c r="A908" s="72"/>
      <c r="B908" s="72"/>
      <c r="C908" s="72"/>
      <c r="D908" s="84"/>
      <c r="E908" s="84"/>
      <c r="F908" s="84"/>
      <c r="G908" s="72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</row>
    <row r="909">
      <c r="A909" s="72"/>
      <c r="B909" s="72"/>
      <c r="C909" s="72"/>
      <c r="D909" s="84"/>
      <c r="E909" s="84"/>
      <c r="F909" s="84"/>
      <c r="G909" s="72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</row>
    <row r="910">
      <c r="A910" s="72"/>
      <c r="B910" s="72"/>
      <c r="C910" s="72"/>
      <c r="D910" s="84"/>
      <c r="E910" s="84"/>
      <c r="F910" s="84"/>
      <c r="G910" s="72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</row>
    <row r="911">
      <c r="A911" s="72"/>
      <c r="B911" s="72"/>
      <c r="C911" s="72"/>
      <c r="D911" s="84"/>
      <c r="E911" s="84"/>
      <c r="F911" s="84"/>
      <c r="G911" s="72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</row>
    <row r="912">
      <c r="A912" s="72"/>
      <c r="B912" s="72"/>
      <c r="C912" s="72"/>
      <c r="D912" s="84"/>
      <c r="E912" s="84"/>
      <c r="F912" s="84"/>
      <c r="G912" s="72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</row>
    <row r="913">
      <c r="A913" s="72"/>
      <c r="B913" s="72"/>
      <c r="C913" s="72"/>
      <c r="D913" s="84"/>
      <c r="E913" s="84"/>
      <c r="F913" s="84"/>
      <c r="G913" s="72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</row>
    <row r="914">
      <c r="A914" s="72"/>
      <c r="B914" s="72"/>
      <c r="C914" s="72"/>
      <c r="D914" s="84"/>
      <c r="E914" s="84"/>
      <c r="F914" s="84"/>
      <c r="G914" s="72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</row>
    <row r="915">
      <c r="A915" s="72"/>
      <c r="B915" s="72"/>
      <c r="C915" s="72"/>
      <c r="D915" s="84"/>
      <c r="E915" s="84"/>
      <c r="F915" s="84"/>
      <c r="G915" s="72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</row>
    <row r="916">
      <c r="A916" s="72"/>
      <c r="B916" s="72"/>
      <c r="C916" s="72"/>
      <c r="D916" s="84"/>
      <c r="E916" s="84"/>
      <c r="F916" s="84"/>
      <c r="G916" s="72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</row>
    <row r="917">
      <c r="A917" s="72"/>
      <c r="B917" s="72"/>
      <c r="C917" s="72"/>
      <c r="D917" s="84"/>
      <c r="E917" s="84"/>
      <c r="F917" s="84"/>
      <c r="G917" s="72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</row>
    <row r="918">
      <c r="A918" s="72"/>
      <c r="B918" s="72"/>
      <c r="C918" s="72"/>
      <c r="D918" s="84"/>
      <c r="E918" s="84"/>
      <c r="F918" s="84"/>
      <c r="G918" s="72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</row>
    <row r="919">
      <c r="A919" s="72"/>
      <c r="B919" s="72"/>
      <c r="C919" s="72"/>
      <c r="D919" s="84"/>
      <c r="E919" s="84"/>
      <c r="F919" s="84"/>
      <c r="G919" s="72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</row>
    <row r="920">
      <c r="A920" s="72"/>
      <c r="B920" s="72"/>
      <c r="C920" s="72"/>
      <c r="D920" s="84"/>
      <c r="E920" s="84"/>
      <c r="F920" s="84"/>
      <c r="G920" s="72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</row>
    <row r="921">
      <c r="A921" s="72"/>
      <c r="B921" s="72"/>
      <c r="C921" s="72"/>
      <c r="D921" s="84"/>
      <c r="E921" s="84"/>
      <c r="F921" s="84"/>
      <c r="G921" s="72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</row>
    <row r="922">
      <c r="A922" s="72"/>
      <c r="B922" s="72"/>
      <c r="C922" s="72"/>
      <c r="D922" s="84"/>
      <c r="E922" s="84"/>
      <c r="F922" s="84"/>
      <c r="G922" s="72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</row>
    <row r="923">
      <c r="A923" s="72"/>
      <c r="B923" s="72"/>
      <c r="C923" s="72"/>
      <c r="D923" s="84"/>
      <c r="E923" s="84"/>
      <c r="F923" s="84"/>
      <c r="G923" s="72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</row>
    <row r="924">
      <c r="A924" s="72"/>
      <c r="B924" s="72"/>
      <c r="C924" s="72"/>
      <c r="D924" s="84"/>
      <c r="E924" s="84"/>
      <c r="F924" s="84"/>
      <c r="G924" s="72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</row>
    <row r="925">
      <c r="A925" s="72"/>
      <c r="B925" s="72"/>
      <c r="C925" s="72"/>
      <c r="D925" s="84"/>
      <c r="E925" s="84"/>
      <c r="F925" s="84"/>
      <c r="G925" s="72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</row>
    <row r="926">
      <c r="A926" s="72"/>
      <c r="B926" s="72"/>
      <c r="C926" s="72"/>
      <c r="D926" s="84"/>
      <c r="E926" s="84"/>
      <c r="F926" s="84"/>
      <c r="G926" s="72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</row>
    <row r="927">
      <c r="A927" s="72"/>
      <c r="B927" s="72"/>
      <c r="C927" s="72"/>
      <c r="D927" s="84"/>
      <c r="E927" s="84"/>
      <c r="F927" s="84"/>
      <c r="G927" s="72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</row>
    <row r="928">
      <c r="A928" s="72"/>
      <c r="B928" s="72"/>
      <c r="C928" s="72"/>
      <c r="D928" s="84"/>
      <c r="E928" s="84"/>
      <c r="F928" s="84"/>
      <c r="G928" s="72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</row>
    <row r="929">
      <c r="A929" s="72"/>
      <c r="B929" s="72"/>
      <c r="C929" s="72"/>
      <c r="D929" s="84"/>
      <c r="E929" s="84"/>
      <c r="F929" s="84"/>
      <c r="G929" s="72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</row>
    <row r="930">
      <c r="A930" s="72"/>
      <c r="B930" s="72"/>
      <c r="C930" s="72"/>
      <c r="D930" s="84"/>
      <c r="E930" s="84"/>
      <c r="F930" s="84"/>
      <c r="G930" s="72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</row>
    <row r="931">
      <c r="A931" s="72"/>
      <c r="B931" s="72"/>
      <c r="C931" s="72"/>
      <c r="D931" s="84"/>
      <c r="E931" s="84"/>
      <c r="F931" s="84"/>
      <c r="G931" s="72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</row>
    <row r="932">
      <c r="A932" s="72"/>
      <c r="B932" s="72"/>
      <c r="C932" s="72"/>
      <c r="D932" s="84"/>
      <c r="E932" s="84"/>
      <c r="F932" s="84"/>
      <c r="G932" s="72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</row>
    <row r="933">
      <c r="A933" s="72"/>
      <c r="B933" s="72"/>
      <c r="C933" s="72"/>
      <c r="D933" s="84"/>
      <c r="E933" s="84"/>
      <c r="F933" s="84"/>
      <c r="G933" s="72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</row>
    <row r="934">
      <c r="A934" s="72"/>
      <c r="B934" s="72"/>
      <c r="C934" s="72"/>
      <c r="D934" s="84"/>
      <c r="E934" s="84"/>
      <c r="F934" s="84"/>
      <c r="G934" s="72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</row>
    <row r="935">
      <c r="A935" s="72"/>
      <c r="B935" s="72"/>
      <c r="C935" s="72"/>
      <c r="D935" s="84"/>
      <c r="E935" s="84"/>
      <c r="F935" s="84"/>
      <c r="G935" s="72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</row>
    <row r="936">
      <c r="A936" s="72"/>
      <c r="B936" s="72"/>
      <c r="C936" s="72"/>
      <c r="D936" s="84"/>
      <c r="E936" s="84"/>
      <c r="F936" s="84"/>
      <c r="G936" s="72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</row>
    <row r="937">
      <c r="A937" s="72"/>
      <c r="B937" s="72"/>
      <c r="C937" s="72"/>
      <c r="D937" s="84"/>
      <c r="E937" s="84"/>
      <c r="F937" s="84"/>
      <c r="G937" s="72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</row>
    <row r="938">
      <c r="A938" s="72"/>
      <c r="B938" s="72"/>
      <c r="C938" s="72"/>
      <c r="D938" s="84"/>
      <c r="E938" s="84"/>
      <c r="F938" s="84"/>
      <c r="G938" s="72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</row>
    <row r="939">
      <c r="A939" s="72"/>
      <c r="B939" s="72"/>
      <c r="C939" s="72"/>
      <c r="D939" s="84"/>
      <c r="E939" s="84"/>
      <c r="F939" s="84"/>
      <c r="G939" s="72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</row>
    <row r="940">
      <c r="A940" s="72"/>
      <c r="B940" s="72"/>
      <c r="C940" s="72"/>
      <c r="D940" s="84"/>
      <c r="E940" s="84"/>
      <c r="F940" s="84"/>
      <c r="G940" s="72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</row>
    <row r="941">
      <c r="A941" s="72"/>
      <c r="B941" s="72"/>
      <c r="C941" s="72"/>
      <c r="D941" s="84"/>
      <c r="E941" s="84"/>
      <c r="F941" s="84"/>
      <c r="G941" s="72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</row>
    <row r="942">
      <c r="A942" s="72"/>
      <c r="B942" s="72"/>
      <c r="C942" s="72"/>
      <c r="D942" s="84"/>
      <c r="E942" s="84"/>
      <c r="F942" s="84"/>
      <c r="G942" s="72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</row>
    <row r="943">
      <c r="A943" s="72"/>
      <c r="B943" s="72"/>
      <c r="C943" s="72"/>
      <c r="D943" s="84"/>
      <c r="E943" s="84"/>
      <c r="F943" s="84"/>
      <c r="G943" s="72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</row>
    <row r="944">
      <c r="A944" s="72"/>
      <c r="B944" s="72"/>
      <c r="C944" s="72"/>
      <c r="D944" s="84"/>
      <c r="E944" s="84"/>
      <c r="F944" s="84"/>
      <c r="G944" s="72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</row>
    <row r="945">
      <c r="A945" s="72"/>
      <c r="B945" s="72"/>
      <c r="C945" s="72"/>
      <c r="D945" s="84"/>
      <c r="E945" s="84"/>
      <c r="F945" s="84"/>
      <c r="G945" s="72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</row>
    <row r="946">
      <c r="A946" s="72"/>
      <c r="B946" s="72"/>
      <c r="C946" s="72"/>
      <c r="D946" s="84"/>
      <c r="E946" s="84"/>
      <c r="F946" s="84"/>
      <c r="G946" s="72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</row>
    <row r="947">
      <c r="A947" s="72"/>
      <c r="B947" s="72"/>
      <c r="C947" s="72"/>
      <c r="D947" s="84"/>
      <c r="E947" s="84"/>
      <c r="F947" s="84"/>
      <c r="G947" s="72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</row>
    <row r="948">
      <c r="A948" s="72"/>
      <c r="B948" s="72"/>
      <c r="C948" s="72"/>
      <c r="D948" s="84"/>
      <c r="E948" s="84"/>
      <c r="F948" s="84"/>
      <c r="G948" s="72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</row>
    <row r="949">
      <c r="A949" s="72"/>
      <c r="B949" s="72"/>
      <c r="C949" s="72"/>
      <c r="D949" s="84"/>
      <c r="E949" s="84"/>
      <c r="F949" s="84"/>
      <c r="G949" s="72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</row>
    <row r="950">
      <c r="A950" s="72"/>
      <c r="B950" s="72"/>
      <c r="C950" s="72"/>
      <c r="D950" s="84"/>
      <c r="E950" s="84"/>
      <c r="F950" s="84"/>
      <c r="G950" s="72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</row>
    <row r="951">
      <c r="A951" s="72"/>
      <c r="B951" s="72"/>
      <c r="C951" s="72"/>
      <c r="D951" s="84"/>
      <c r="E951" s="84"/>
      <c r="F951" s="84"/>
      <c r="G951" s="72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</row>
    <row r="952">
      <c r="A952" s="72"/>
      <c r="B952" s="72"/>
      <c r="C952" s="72"/>
      <c r="D952" s="84"/>
      <c r="E952" s="84"/>
      <c r="F952" s="84"/>
      <c r="G952" s="72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</row>
    <row r="953">
      <c r="A953" s="72"/>
      <c r="B953" s="72"/>
      <c r="C953" s="72"/>
      <c r="D953" s="84"/>
      <c r="E953" s="84"/>
      <c r="F953" s="84"/>
      <c r="G953" s="72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</row>
    <row r="954">
      <c r="A954" s="72"/>
      <c r="B954" s="72"/>
      <c r="C954" s="72"/>
      <c r="D954" s="84"/>
      <c r="E954" s="84"/>
      <c r="F954" s="84"/>
      <c r="G954" s="72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</row>
    <row r="955">
      <c r="A955" s="72"/>
      <c r="B955" s="72"/>
      <c r="C955" s="72"/>
      <c r="D955" s="84"/>
      <c r="E955" s="84"/>
      <c r="F955" s="84"/>
      <c r="G955" s="72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</row>
    <row r="956">
      <c r="A956" s="72"/>
      <c r="B956" s="72"/>
      <c r="C956" s="72"/>
      <c r="D956" s="84"/>
      <c r="E956" s="84"/>
      <c r="F956" s="84"/>
      <c r="G956" s="72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</row>
    <row r="957">
      <c r="A957" s="72"/>
      <c r="B957" s="72"/>
      <c r="C957" s="72"/>
      <c r="D957" s="84"/>
      <c r="E957" s="84"/>
      <c r="F957" s="84"/>
      <c r="G957" s="72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</row>
    <row r="958">
      <c r="A958" s="72"/>
      <c r="B958" s="72"/>
      <c r="C958" s="72"/>
      <c r="D958" s="84"/>
      <c r="E958" s="84"/>
      <c r="F958" s="84"/>
      <c r="G958" s="72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</row>
    <row r="959">
      <c r="A959" s="72"/>
      <c r="B959" s="72"/>
      <c r="C959" s="72"/>
      <c r="D959" s="84"/>
      <c r="E959" s="84"/>
      <c r="F959" s="84"/>
      <c r="G959" s="72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</row>
    <row r="960">
      <c r="A960" s="72"/>
      <c r="B960" s="72"/>
      <c r="C960" s="72"/>
      <c r="D960" s="84"/>
      <c r="E960" s="84"/>
      <c r="F960" s="84"/>
      <c r="G960" s="72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</row>
    <row r="961">
      <c r="A961" s="72"/>
      <c r="B961" s="72"/>
      <c r="C961" s="72"/>
      <c r="D961" s="84"/>
      <c r="E961" s="84"/>
      <c r="F961" s="84"/>
      <c r="G961" s="72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</row>
    <row r="962">
      <c r="A962" s="72"/>
      <c r="B962" s="72"/>
      <c r="C962" s="72"/>
      <c r="D962" s="84"/>
      <c r="E962" s="84"/>
      <c r="F962" s="84"/>
      <c r="G962" s="72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</row>
    <row r="963">
      <c r="A963" s="72"/>
      <c r="B963" s="72"/>
      <c r="C963" s="72"/>
      <c r="D963" s="84"/>
      <c r="E963" s="84"/>
      <c r="F963" s="84"/>
      <c r="G963" s="72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</row>
    <row r="964">
      <c r="A964" s="72"/>
      <c r="B964" s="72"/>
      <c r="C964" s="72"/>
      <c r="D964" s="84"/>
      <c r="E964" s="84"/>
      <c r="F964" s="84"/>
      <c r="G964" s="72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</row>
    <row r="965">
      <c r="A965" s="72"/>
      <c r="B965" s="72"/>
      <c r="C965" s="72"/>
      <c r="D965" s="84"/>
      <c r="E965" s="84"/>
      <c r="F965" s="84"/>
      <c r="G965" s="72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</row>
    <row r="966">
      <c r="A966" s="72"/>
      <c r="B966" s="72"/>
      <c r="C966" s="72"/>
      <c r="D966" s="84"/>
      <c r="E966" s="84"/>
      <c r="F966" s="84"/>
      <c r="G966" s="72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</row>
    <row r="967">
      <c r="A967" s="72"/>
      <c r="B967" s="72"/>
      <c r="C967" s="72"/>
      <c r="D967" s="84"/>
      <c r="E967" s="84"/>
      <c r="F967" s="84"/>
      <c r="G967" s="72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</row>
    <row r="968">
      <c r="A968" s="72"/>
      <c r="B968" s="72"/>
      <c r="C968" s="72"/>
      <c r="D968" s="84"/>
      <c r="E968" s="84"/>
      <c r="F968" s="84"/>
      <c r="G968" s="72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</row>
    <row r="969">
      <c r="A969" s="72"/>
      <c r="B969" s="72"/>
      <c r="C969" s="72"/>
      <c r="D969" s="84"/>
      <c r="E969" s="84"/>
      <c r="F969" s="84"/>
      <c r="G969" s="72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</row>
    <row r="970">
      <c r="A970" s="72"/>
      <c r="B970" s="72"/>
      <c r="C970" s="72"/>
      <c r="D970" s="84"/>
      <c r="E970" s="84"/>
      <c r="F970" s="84"/>
      <c r="G970" s="72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</row>
    <row r="971">
      <c r="A971" s="72"/>
      <c r="B971" s="72"/>
      <c r="C971" s="72"/>
      <c r="D971" s="84"/>
      <c r="E971" s="84"/>
      <c r="F971" s="84"/>
      <c r="G971" s="72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</row>
    <row r="972">
      <c r="A972" s="72"/>
      <c r="B972" s="72"/>
      <c r="C972" s="72"/>
      <c r="D972" s="84"/>
      <c r="E972" s="84"/>
      <c r="F972" s="84"/>
      <c r="G972" s="72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</row>
  </sheetData>
  <autoFilter ref="$A$3:$AH$100"/>
  <customSheetViews>
    <customSheetView guid="{F87EEDFB-3480-485C-8442-4D2F0199C10B}" filter="1" showAutoFilter="1">
      <autoFilter ref="$A$3:$AH$111">
        <filterColumn colId="9">
          <filters>
            <filter val="D"/>
          </filters>
        </filterColumn>
      </autoFilter>
    </customSheetView>
    <customSheetView guid="{988808EA-12CE-42BA-93B7-8E7B51A3CACD}" filter="1" showAutoFilter="1">
      <autoFilter ref="$A$3:$AH$111"/>
    </customSheetView>
    <customSheetView guid="{699425E1-8284-4EE9-9DE5-3120653220CE}" filter="1" showAutoFilter="1">
      <autoFilter ref="$A$3:$AH$27"/>
    </customSheetView>
  </customSheetViews>
  <mergeCells count="2">
    <mergeCell ref="AB1:AB2"/>
    <mergeCell ref="AC1:AC2"/>
  </mergeCells>
  <conditionalFormatting sqref="A1:AH2 I4:AA111 I113:Z118">
    <cfRule type="containsText" dxfId="0" priority="1" operator="containsText" text="Sun">
      <formula>NOT(ISERROR(SEARCH(("Sun"),(A1))))</formula>
    </cfRule>
  </conditionalFormatting>
  <conditionalFormatting sqref="I1:Z1">
    <cfRule type="timePeriod" dxfId="1" priority="2" timePeriod="today"/>
  </conditionalFormatting>
  <conditionalFormatting sqref="I1:Z1">
    <cfRule type="expression" dxfId="2" priority="3">
      <formula>I1=46023.0</formula>
    </cfRule>
  </conditionalFormatting>
  <hyperlinks>
    <hyperlink r:id="rId1" ref="E12"/>
    <hyperlink r:id="rId2" ref="E18"/>
    <hyperlink r:id="rId3" ref="E19"/>
    <hyperlink r:id="rId4" ref="E106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5.63"/>
    <col customWidth="1" min="4" max="4" width="19.0"/>
    <col customWidth="1" min="5" max="21" width="5.13"/>
    <col customWidth="1" min="22" max="22" width="5.0"/>
    <col customWidth="1" min="23" max="35" width="5.13"/>
    <col customWidth="1" min="36" max="37" width="5.63"/>
    <col customWidth="1" min="38" max="39" width="8.88"/>
    <col customWidth="1" min="40" max="41" width="5.75"/>
    <col customWidth="1" min="42" max="46" width="6.38"/>
    <col customWidth="1" min="47" max="47" width="5.75"/>
    <col customWidth="1" min="48" max="48" width="9.13"/>
    <col customWidth="1" min="49" max="50" width="6.38"/>
  </cols>
  <sheetData>
    <row r="1">
      <c r="A1" s="177" t="s">
        <v>570</v>
      </c>
      <c r="B1" s="177" t="s">
        <v>571</v>
      </c>
      <c r="C1" s="177" t="s">
        <v>572</v>
      </c>
      <c r="D1" s="177" t="s">
        <v>573</v>
      </c>
      <c r="E1" s="178">
        <v>46167.0</v>
      </c>
      <c r="F1" s="178">
        <v>46168.0</v>
      </c>
      <c r="G1" s="178">
        <v>46169.0</v>
      </c>
      <c r="H1" s="178">
        <v>46170.0</v>
      </c>
      <c r="I1" s="178">
        <v>46171.0</v>
      </c>
      <c r="J1" s="178">
        <v>46172.0</v>
      </c>
      <c r="K1" s="178">
        <v>46173.0</v>
      </c>
      <c r="L1" s="178">
        <v>46174.0</v>
      </c>
      <c r="M1" s="178">
        <v>46175.0</v>
      </c>
      <c r="N1" s="178">
        <v>46176.0</v>
      </c>
      <c r="O1" s="178">
        <v>46177.0</v>
      </c>
      <c r="P1" s="178">
        <v>46178.0</v>
      </c>
      <c r="Q1" s="178">
        <v>46179.0</v>
      </c>
      <c r="R1" s="178">
        <v>46180.0</v>
      </c>
      <c r="S1" s="178">
        <v>46181.0</v>
      </c>
      <c r="T1" s="178">
        <v>46182.0</v>
      </c>
      <c r="U1" s="178">
        <v>46183.0</v>
      </c>
      <c r="V1" s="178">
        <v>46184.0</v>
      </c>
      <c r="W1" s="178">
        <v>46185.0</v>
      </c>
      <c r="X1" s="178">
        <v>46186.0</v>
      </c>
      <c r="Y1" s="178">
        <v>46187.0</v>
      </c>
      <c r="Z1" s="178">
        <v>46188.0</v>
      </c>
      <c r="AA1" s="178">
        <v>46189.0</v>
      </c>
      <c r="AB1" s="178">
        <v>46190.0</v>
      </c>
      <c r="AC1" s="178">
        <v>46191.0</v>
      </c>
      <c r="AD1" s="178">
        <v>46192.0</v>
      </c>
      <c r="AE1" s="178">
        <v>46193.0</v>
      </c>
      <c r="AF1" s="178">
        <v>46194.0</v>
      </c>
      <c r="AG1" s="178">
        <v>46195.0</v>
      </c>
      <c r="AH1" s="178">
        <v>46196.0</v>
      </c>
      <c r="AI1" s="178">
        <v>46197.0</v>
      </c>
      <c r="AJ1" s="177" t="s">
        <v>574</v>
      </c>
      <c r="AK1" s="177" t="s">
        <v>4</v>
      </c>
      <c r="AL1" s="177" t="s">
        <v>575</v>
      </c>
      <c r="AM1" s="177" t="s">
        <v>576</v>
      </c>
      <c r="AN1" s="179" t="s">
        <v>577</v>
      </c>
      <c r="AO1" s="180"/>
      <c r="AP1" s="179" t="s">
        <v>578</v>
      </c>
      <c r="AQ1" s="180"/>
      <c r="AR1" s="179" t="s">
        <v>579</v>
      </c>
      <c r="AS1" s="180"/>
      <c r="AT1" s="177" t="s">
        <v>580</v>
      </c>
      <c r="AU1" s="177" t="s">
        <v>581</v>
      </c>
      <c r="AV1" s="177" t="s">
        <v>582</v>
      </c>
      <c r="AW1" s="177" t="s">
        <v>583</v>
      </c>
      <c r="AX1" s="181"/>
    </row>
    <row r="2">
      <c r="A2" s="182"/>
      <c r="B2" s="182"/>
      <c r="C2" s="182"/>
      <c r="D2" s="182"/>
      <c r="E2" s="183" t="str">
        <f t="shared" ref="E2:AI2" si="1">CHOOSE(WEEKDAY(E1),"Sun","Mon","Tue","Wed","Thu","Fri","Sat")</f>
        <v>Mon</v>
      </c>
      <c r="F2" s="183" t="str">
        <f t="shared" si="1"/>
        <v>Tue</v>
      </c>
      <c r="G2" s="183" t="str">
        <f t="shared" si="1"/>
        <v>Wed</v>
      </c>
      <c r="H2" s="183" t="str">
        <f t="shared" si="1"/>
        <v>Thu</v>
      </c>
      <c r="I2" s="183" t="str">
        <f t="shared" si="1"/>
        <v>Fri</v>
      </c>
      <c r="J2" s="183" t="str">
        <f t="shared" si="1"/>
        <v>Sat</v>
      </c>
      <c r="K2" s="183" t="str">
        <f t="shared" si="1"/>
        <v>Sun</v>
      </c>
      <c r="L2" s="183" t="str">
        <f t="shared" si="1"/>
        <v>Mon</v>
      </c>
      <c r="M2" s="183" t="str">
        <f t="shared" si="1"/>
        <v>Tue</v>
      </c>
      <c r="N2" s="183" t="str">
        <f t="shared" si="1"/>
        <v>Wed</v>
      </c>
      <c r="O2" s="183" t="str">
        <f t="shared" si="1"/>
        <v>Thu</v>
      </c>
      <c r="P2" s="183" t="str">
        <f t="shared" si="1"/>
        <v>Fri</v>
      </c>
      <c r="Q2" s="183" t="str">
        <f t="shared" si="1"/>
        <v>Sat</v>
      </c>
      <c r="R2" s="183" t="str">
        <f t="shared" si="1"/>
        <v>Sun</v>
      </c>
      <c r="S2" s="183" t="str">
        <f t="shared" si="1"/>
        <v>Mon</v>
      </c>
      <c r="T2" s="183" t="str">
        <f t="shared" si="1"/>
        <v>Tue</v>
      </c>
      <c r="U2" s="183" t="str">
        <f t="shared" si="1"/>
        <v>Wed</v>
      </c>
      <c r="V2" s="183" t="str">
        <f t="shared" si="1"/>
        <v>Thu</v>
      </c>
      <c r="W2" s="183" t="str">
        <f t="shared" si="1"/>
        <v>Fri</v>
      </c>
      <c r="X2" s="183" t="str">
        <f t="shared" si="1"/>
        <v>Sat</v>
      </c>
      <c r="Y2" s="183" t="str">
        <f t="shared" si="1"/>
        <v>Sun</v>
      </c>
      <c r="Z2" s="183" t="str">
        <f t="shared" si="1"/>
        <v>Mon</v>
      </c>
      <c r="AA2" s="183" t="str">
        <f t="shared" si="1"/>
        <v>Tue</v>
      </c>
      <c r="AB2" s="183" t="str">
        <f t="shared" si="1"/>
        <v>Wed</v>
      </c>
      <c r="AC2" s="183" t="str">
        <f t="shared" si="1"/>
        <v>Thu</v>
      </c>
      <c r="AD2" s="183" t="str">
        <f t="shared" si="1"/>
        <v>Fri</v>
      </c>
      <c r="AE2" s="183" t="str">
        <f t="shared" si="1"/>
        <v>Sat</v>
      </c>
      <c r="AF2" s="183" t="str">
        <f t="shared" si="1"/>
        <v>Sun</v>
      </c>
      <c r="AG2" s="183" t="str">
        <f t="shared" si="1"/>
        <v>Mon</v>
      </c>
      <c r="AH2" s="183" t="str">
        <f t="shared" si="1"/>
        <v>Tue</v>
      </c>
      <c r="AI2" s="183" t="str">
        <f t="shared" si="1"/>
        <v>Wed</v>
      </c>
      <c r="AJ2" s="182"/>
      <c r="AK2" s="182"/>
      <c r="AL2" s="182"/>
      <c r="AM2" s="182"/>
      <c r="AN2" s="184"/>
      <c r="AO2" s="185"/>
      <c r="AP2" s="184"/>
      <c r="AQ2" s="185"/>
      <c r="AR2" s="184"/>
      <c r="AS2" s="185"/>
      <c r="AT2" s="182"/>
      <c r="AU2" s="182"/>
      <c r="AV2" s="182"/>
      <c r="AW2" s="182"/>
      <c r="AX2" s="181"/>
    </row>
    <row r="3">
      <c r="A3" s="14"/>
      <c r="B3" s="14"/>
      <c r="C3" s="14"/>
      <c r="D3" s="14"/>
      <c r="E3" s="186">
        <f t="shared" ref="E3:AI3" si="2">countif(E5:E116,"x*")+countif(E5:E116,"b*")+countif(E5:E116,"a1")+countif(E5:E116,"a2")+countif(E5:E116,"c*")+countif(E5:E116,"d*")</f>
        <v>78</v>
      </c>
      <c r="F3" s="186">
        <f t="shared" si="2"/>
        <v>108</v>
      </c>
      <c r="G3" s="186">
        <f t="shared" si="2"/>
        <v>108</v>
      </c>
      <c r="H3" s="186">
        <f t="shared" si="2"/>
        <v>108</v>
      </c>
      <c r="I3" s="186">
        <f t="shared" si="2"/>
        <v>106</v>
      </c>
      <c r="J3" s="186">
        <f t="shared" si="2"/>
        <v>65</v>
      </c>
      <c r="K3" s="186">
        <f t="shared" si="2"/>
        <v>39</v>
      </c>
      <c r="L3" s="186">
        <f t="shared" si="2"/>
        <v>78</v>
      </c>
      <c r="M3" s="186">
        <f t="shared" si="2"/>
        <v>103</v>
      </c>
      <c r="N3" s="186">
        <f t="shared" si="2"/>
        <v>106</v>
      </c>
      <c r="O3" s="186">
        <f t="shared" si="2"/>
        <v>107</v>
      </c>
      <c r="P3" s="186">
        <f t="shared" si="2"/>
        <v>103</v>
      </c>
      <c r="Q3" s="186">
        <f t="shared" si="2"/>
        <v>70</v>
      </c>
      <c r="R3" s="186">
        <f t="shared" si="2"/>
        <v>54</v>
      </c>
      <c r="S3" s="186">
        <f t="shared" si="2"/>
        <v>76</v>
      </c>
      <c r="T3" s="186">
        <f t="shared" si="2"/>
        <v>101</v>
      </c>
      <c r="U3" s="186">
        <f t="shared" si="2"/>
        <v>103</v>
      </c>
      <c r="V3" s="186">
        <f t="shared" si="2"/>
        <v>107</v>
      </c>
      <c r="W3" s="186">
        <f t="shared" si="2"/>
        <v>104</v>
      </c>
      <c r="X3" s="186">
        <f t="shared" si="2"/>
        <v>71</v>
      </c>
      <c r="Y3" s="186">
        <f t="shared" si="2"/>
        <v>56</v>
      </c>
      <c r="Z3" s="186">
        <f t="shared" si="2"/>
        <v>84</v>
      </c>
      <c r="AA3" s="186">
        <f t="shared" si="2"/>
        <v>107</v>
      </c>
      <c r="AB3" s="186">
        <f t="shared" si="2"/>
        <v>109</v>
      </c>
      <c r="AC3" s="186">
        <f t="shared" si="2"/>
        <v>108</v>
      </c>
      <c r="AD3" s="186">
        <f t="shared" si="2"/>
        <v>106</v>
      </c>
      <c r="AE3" s="186">
        <f t="shared" si="2"/>
        <v>63</v>
      </c>
      <c r="AF3" s="186">
        <f t="shared" si="2"/>
        <v>52</v>
      </c>
      <c r="AG3" s="186">
        <f t="shared" si="2"/>
        <v>82</v>
      </c>
      <c r="AH3" s="186">
        <f t="shared" si="2"/>
        <v>104</v>
      </c>
      <c r="AI3" s="186">
        <f t="shared" si="2"/>
        <v>38</v>
      </c>
      <c r="AJ3" s="14"/>
      <c r="AK3" s="14"/>
      <c r="AL3" s="14"/>
      <c r="AM3" s="14"/>
      <c r="AN3" s="187" t="s">
        <v>584</v>
      </c>
      <c r="AO3" s="188" t="s">
        <v>585</v>
      </c>
      <c r="AP3" s="187" t="s">
        <v>584</v>
      </c>
      <c r="AQ3" s="188" t="s">
        <v>585</v>
      </c>
      <c r="AR3" s="187" t="s">
        <v>584</v>
      </c>
      <c r="AS3" s="188" t="s">
        <v>585</v>
      </c>
      <c r="AT3" s="14"/>
      <c r="AU3" s="14"/>
      <c r="AV3" s="14"/>
      <c r="AW3" s="14"/>
      <c r="AX3" s="181"/>
    </row>
    <row r="4">
      <c r="A4" s="188"/>
      <c r="B4" s="189">
        <v>1.0</v>
      </c>
      <c r="C4" s="190">
        <v>2.0</v>
      </c>
      <c r="D4" s="189">
        <v>3.0</v>
      </c>
      <c r="E4" s="190">
        <v>4.0</v>
      </c>
      <c r="F4" s="189">
        <v>5.0</v>
      </c>
      <c r="G4" s="190">
        <v>6.0</v>
      </c>
      <c r="H4" s="189">
        <v>7.0</v>
      </c>
      <c r="I4" s="190">
        <v>8.0</v>
      </c>
      <c r="J4" s="189">
        <v>9.0</v>
      </c>
      <c r="K4" s="190">
        <v>10.0</v>
      </c>
      <c r="L4" s="189">
        <v>11.0</v>
      </c>
      <c r="M4" s="190">
        <v>12.0</v>
      </c>
      <c r="N4" s="189">
        <v>13.0</v>
      </c>
      <c r="O4" s="190">
        <v>14.0</v>
      </c>
      <c r="P4" s="189">
        <v>15.0</v>
      </c>
      <c r="Q4" s="190">
        <v>16.0</v>
      </c>
      <c r="R4" s="189">
        <v>17.0</v>
      </c>
      <c r="S4" s="190">
        <v>18.0</v>
      </c>
      <c r="T4" s="189">
        <v>19.0</v>
      </c>
      <c r="U4" s="190">
        <v>20.0</v>
      </c>
      <c r="V4" s="189">
        <v>21.0</v>
      </c>
      <c r="W4" s="190">
        <v>22.0</v>
      </c>
      <c r="X4" s="189">
        <v>23.0</v>
      </c>
      <c r="Y4" s="190">
        <v>24.0</v>
      </c>
      <c r="Z4" s="189">
        <v>25.0</v>
      </c>
      <c r="AA4" s="190">
        <v>26.0</v>
      </c>
      <c r="AB4" s="189">
        <v>27.0</v>
      </c>
      <c r="AC4" s="190">
        <v>28.0</v>
      </c>
      <c r="AD4" s="189">
        <v>29.0</v>
      </c>
      <c r="AE4" s="190">
        <v>30.0</v>
      </c>
      <c r="AF4" s="189">
        <v>31.0</v>
      </c>
      <c r="AG4" s="190">
        <v>32.0</v>
      </c>
      <c r="AH4" s="189">
        <v>33.0</v>
      </c>
      <c r="AI4" s="190">
        <v>34.0</v>
      </c>
      <c r="AJ4" s="189">
        <v>35.0</v>
      </c>
      <c r="AK4" s="190">
        <v>36.0</v>
      </c>
      <c r="AL4" s="189">
        <v>37.0</v>
      </c>
      <c r="AM4" s="190">
        <v>38.0</v>
      </c>
      <c r="AN4" s="189">
        <v>39.0</v>
      </c>
      <c r="AO4" s="190">
        <v>40.0</v>
      </c>
      <c r="AP4" s="189">
        <v>41.0</v>
      </c>
      <c r="AQ4" s="190">
        <v>42.0</v>
      </c>
      <c r="AR4" s="189">
        <v>43.0</v>
      </c>
      <c r="AS4" s="190">
        <v>44.0</v>
      </c>
      <c r="AT4" s="189">
        <v>45.0</v>
      </c>
      <c r="AU4" s="190">
        <v>46.0</v>
      </c>
      <c r="AV4" s="189">
        <v>47.0</v>
      </c>
      <c r="AW4" s="190">
        <v>48.0</v>
      </c>
      <c r="AX4" s="191"/>
    </row>
    <row r="5">
      <c r="A5" s="192">
        <v>1.0</v>
      </c>
      <c r="B5" s="192" t="s">
        <v>586</v>
      </c>
      <c r="C5" s="193" t="s">
        <v>443</v>
      </c>
      <c r="D5" s="192" t="s">
        <v>587</v>
      </c>
      <c r="E5" s="194" t="s">
        <v>588</v>
      </c>
      <c r="F5" s="195" t="s">
        <v>588</v>
      </c>
      <c r="G5" s="195" t="s">
        <v>588</v>
      </c>
      <c r="H5" s="195" t="s">
        <v>588</v>
      </c>
      <c r="I5" s="195" t="s">
        <v>588</v>
      </c>
      <c r="J5" s="195" t="s">
        <v>588</v>
      </c>
      <c r="K5" s="195" t="s">
        <v>588</v>
      </c>
      <c r="L5" s="196">
        <v>0.0</v>
      </c>
      <c r="M5" s="195" t="s">
        <v>588</v>
      </c>
      <c r="N5" s="195" t="s">
        <v>588</v>
      </c>
      <c r="O5" s="195" t="s">
        <v>588</v>
      </c>
      <c r="P5" s="195" t="s">
        <v>588</v>
      </c>
      <c r="Q5" s="196" t="s">
        <v>588</v>
      </c>
      <c r="R5" s="196" t="s">
        <v>588</v>
      </c>
      <c r="S5" s="196">
        <v>0.0</v>
      </c>
      <c r="T5" s="195" t="s">
        <v>588</v>
      </c>
      <c r="U5" s="195" t="s">
        <v>588</v>
      </c>
      <c r="V5" s="195" t="s">
        <v>588</v>
      </c>
      <c r="W5" s="195" t="s">
        <v>588</v>
      </c>
      <c r="X5" s="195" t="s">
        <v>588</v>
      </c>
      <c r="Y5" s="196" t="s">
        <v>588</v>
      </c>
      <c r="Z5" s="196">
        <v>0.0</v>
      </c>
      <c r="AA5" s="195" t="s">
        <v>588</v>
      </c>
      <c r="AB5" s="195" t="s">
        <v>588</v>
      </c>
      <c r="AC5" s="195" t="s">
        <v>588</v>
      </c>
      <c r="AD5" s="195" t="s">
        <v>588</v>
      </c>
      <c r="AE5" s="194" t="s">
        <v>588</v>
      </c>
      <c r="AF5" s="194" t="s">
        <v>588</v>
      </c>
      <c r="AG5" s="196">
        <v>0.0</v>
      </c>
      <c r="AH5" s="194" t="s">
        <v>588</v>
      </c>
      <c r="AI5" s="195"/>
      <c r="AJ5" s="197">
        <f>vlookup(B5,'Annual Leave-2026'!$B:$S,9,0)-countif(E5:AI5,"a")-(countif(E5:AI5,"a1")*0.5)-(countif(E5:AI5,"a2")*0.5)-(countif(E5:AI5,"b*")*0.5)-(countif(E5:AI5,"c*")*0.5)-(countif(E5:AI5,"d*")*0.5)-(countif(E5:AI5,"e*")*0.5)+1</f>
        <v>17</v>
      </c>
      <c r="AK5" s="197">
        <f t="shared" ref="AK5:AK121" si="3">countif(E5:AI5,"x*")+countif(E5:AI5,"h")+countif(E5:AI5,"a*")+countif(E5:AI5,"b*")+countif(E5:AI5,"c*")+countif(E5:AI5,"d*")+countif(E5:AI5,"e*")+countif(E5:AI5,"u*1")*0.5+countif(E5:AI5,"u*2")*0.5+countif(E5:AI5,"l")</f>
        <v>26</v>
      </c>
      <c r="AL5" s="198"/>
      <c r="AM5" s="198"/>
      <c r="AN5" s="199"/>
      <c r="AO5" s="200"/>
      <c r="AP5" s="192"/>
      <c r="AQ5" s="192"/>
      <c r="AR5" s="192"/>
      <c r="AS5" s="192"/>
      <c r="AT5" s="192">
        <f t="shared" ref="AT5:AT121" si="4">countif(E5:AI5,"0")</f>
        <v>4</v>
      </c>
      <c r="AU5" s="192">
        <f t="shared" ref="AU5:AU121" si="5">countif(E5:AI5,"S")</f>
        <v>0</v>
      </c>
      <c r="AV5" s="201">
        <f t="shared" ref="AV5:AV121" si="6">countif(E5:AI5,"U")+(countif(E5:AI5,"U*1")*0.5)+(countif(E5:AI5,"U*2")*0.5)</f>
        <v>0</v>
      </c>
      <c r="AW5" s="202"/>
      <c r="AX5" s="203"/>
    </row>
    <row r="6">
      <c r="A6" s="204">
        <v>2.0</v>
      </c>
      <c r="B6" s="204" t="s">
        <v>589</v>
      </c>
      <c r="C6" s="205" t="s">
        <v>447</v>
      </c>
      <c r="D6" s="204" t="s">
        <v>590</v>
      </c>
      <c r="E6" s="194" t="s">
        <v>591</v>
      </c>
      <c r="F6" s="194" t="s">
        <v>592</v>
      </c>
      <c r="G6" s="195" t="s">
        <v>592</v>
      </c>
      <c r="H6" s="195" t="s">
        <v>592</v>
      </c>
      <c r="I6" s="195" t="s">
        <v>592</v>
      </c>
      <c r="J6" s="195">
        <v>0.0</v>
      </c>
      <c r="K6" s="194" t="s">
        <v>592</v>
      </c>
      <c r="L6" s="194" t="s">
        <v>592</v>
      </c>
      <c r="M6" s="194" t="s">
        <v>6</v>
      </c>
      <c r="N6" s="195" t="s">
        <v>591</v>
      </c>
      <c r="O6" s="195" t="s">
        <v>591</v>
      </c>
      <c r="P6" s="195" t="s">
        <v>591</v>
      </c>
      <c r="Q6" s="195">
        <v>0.0</v>
      </c>
      <c r="R6" s="195" t="s">
        <v>591</v>
      </c>
      <c r="S6" s="195" t="s">
        <v>591</v>
      </c>
      <c r="T6" s="195" t="s">
        <v>591</v>
      </c>
      <c r="U6" s="195" t="s">
        <v>591</v>
      </c>
      <c r="V6" s="195" t="s">
        <v>591</v>
      </c>
      <c r="W6" s="195" t="s">
        <v>591</v>
      </c>
      <c r="X6" s="195" t="s">
        <v>591</v>
      </c>
      <c r="Y6" s="195">
        <v>0.0</v>
      </c>
      <c r="Z6" s="195" t="s">
        <v>591</v>
      </c>
      <c r="AA6" s="195" t="s">
        <v>591</v>
      </c>
      <c r="AB6" s="195" t="s">
        <v>591</v>
      </c>
      <c r="AC6" s="195" t="s">
        <v>591</v>
      </c>
      <c r="AD6" s="195" t="s">
        <v>591</v>
      </c>
      <c r="AE6" s="195">
        <v>0.0</v>
      </c>
      <c r="AF6" s="194" t="s">
        <v>593</v>
      </c>
      <c r="AG6" s="195" t="s">
        <v>593</v>
      </c>
      <c r="AH6" s="195" t="s">
        <v>593</v>
      </c>
      <c r="AI6" s="195"/>
      <c r="AJ6" s="197">
        <f>vlookup(B6,'Annual Leave-2026'!$B:$S,9,0)-countif(E6:AI6,"a")-(countif(E6:AI6,"a1")*0.5)-(countif(E6:AI6,"a2")*0.5)-(countif(E6:AI6,"b*")*0.5)-(countif(E6:AI6,"c*")*0.5)-(countif(E6:AI6,"d*")*0.5)-(countif(E6:AI6,"e*")*0.5)+1</f>
        <v>6</v>
      </c>
      <c r="AK6" s="197">
        <f t="shared" si="3"/>
        <v>20</v>
      </c>
      <c r="AL6" s="206"/>
      <c r="AM6" s="206"/>
      <c r="AN6" s="207"/>
      <c r="AO6" s="208"/>
      <c r="AP6" s="204"/>
      <c r="AQ6" s="204"/>
      <c r="AR6" s="204"/>
      <c r="AS6" s="209"/>
      <c r="AT6" s="209">
        <f t="shared" si="4"/>
        <v>4</v>
      </c>
      <c r="AU6" s="209">
        <f t="shared" si="5"/>
        <v>6</v>
      </c>
      <c r="AV6" s="210">
        <f t="shared" si="6"/>
        <v>0</v>
      </c>
      <c r="AW6" s="211"/>
      <c r="AX6" s="203"/>
    </row>
    <row r="7">
      <c r="A7" s="209">
        <v>3.0</v>
      </c>
      <c r="B7" s="212" t="s">
        <v>594</v>
      </c>
      <c r="C7" s="213" t="s">
        <v>451</v>
      </c>
      <c r="D7" s="212" t="s">
        <v>590</v>
      </c>
      <c r="E7" s="194" t="s">
        <v>591</v>
      </c>
      <c r="F7" s="194" t="s">
        <v>591</v>
      </c>
      <c r="G7" s="194" t="s">
        <v>591</v>
      </c>
      <c r="H7" s="194" t="s">
        <v>591</v>
      </c>
      <c r="I7" s="194" t="s">
        <v>591</v>
      </c>
      <c r="J7" s="194" t="s">
        <v>591</v>
      </c>
      <c r="K7" s="194">
        <v>0.0</v>
      </c>
      <c r="L7" s="194" t="s">
        <v>593</v>
      </c>
      <c r="M7" s="194" t="s">
        <v>593</v>
      </c>
      <c r="N7" s="194" t="s">
        <v>593</v>
      </c>
      <c r="O7" s="194" t="s">
        <v>593</v>
      </c>
      <c r="P7" s="194" t="s">
        <v>593</v>
      </c>
      <c r="Q7" s="194" t="s">
        <v>593</v>
      </c>
      <c r="R7" s="194">
        <v>0.0</v>
      </c>
      <c r="S7" s="194" t="s">
        <v>171</v>
      </c>
      <c r="T7" s="194" t="s">
        <v>593</v>
      </c>
      <c r="U7" s="194" t="s">
        <v>593</v>
      </c>
      <c r="V7" s="194" t="s">
        <v>593</v>
      </c>
      <c r="W7" s="194" t="s">
        <v>593</v>
      </c>
      <c r="X7" s="194" t="s">
        <v>593</v>
      </c>
      <c r="Y7" s="194">
        <v>0.0</v>
      </c>
      <c r="Z7" s="194" t="s">
        <v>593</v>
      </c>
      <c r="AA7" s="194" t="s">
        <v>593</v>
      </c>
      <c r="AB7" s="194" t="s">
        <v>593</v>
      </c>
      <c r="AC7" s="194" t="s">
        <v>593</v>
      </c>
      <c r="AD7" s="194" t="s">
        <v>593</v>
      </c>
      <c r="AE7" s="194" t="s">
        <v>593</v>
      </c>
      <c r="AF7" s="194">
        <v>0.0</v>
      </c>
      <c r="AG7" s="194" t="s">
        <v>588</v>
      </c>
      <c r="AH7" s="194" t="s">
        <v>588</v>
      </c>
      <c r="AI7" s="194"/>
      <c r="AJ7" s="197">
        <f>vlookup(B7,'Annual Leave-2026'!$B:$S,9,0)-countif(E7:AI7,"a")-(countif(E7:AI7,"a1")*0.5)-(countif(E7:AI7,"a2")*0.5)-(countif(E7:AI7,"b*")*0.5)-(countif(E7:AI7,"c*")*0.5)-(countif(E7:AI7,"d*")*0.5)-(countif(E7:AI7,"e*")*0.5)+1</f>
        <v>10.5</v>
      </c>
      <c r="AK7" s="197">
        <f t="shared" si="3"/>
        <v>26</v>
      </c>
      <c r="AL7" s="214"/>
      <c r="AM7" s="214"/>
      <c r="AN7" s="215"/>
      <c r="AO7" s="216"/>
      <c r="AP7" s="209"/>
      <c r="AQ7" s="209"/>
      <c r="AR7" s="209"/>
      <c r="AS7" s="209"/>
      <c r="AT7" s="209">
        <f t="shared" si="4"/>
        <v>4</v>
      </c>
      <c r="AU7" s="209">
        <f t="shared" si="5"/>
        <v>0</v>
      </c>
      <c r="AV7" s="210">
        <f t="shared" si="6"/>
        <v>0</v>
      </c>
      <c r="AW7" s="212"/>
      <c r="AX7" s="217"/>
    </row>
    <row r="8">
      <c r="A8" s="204">
        <v>4.0</v>
      </c>
      <c r="B8" s="212" t="s">
        <v>595</v>
      </c>
      <c r="C8" s="213" t="s">
        <v>454</v>
      </c>
      <c r="D8" s="212" t="s">
        <v>590</v>
      </c>
      <c r="E8" s="194" t="s">
        <v>593</v>
      </c>
      <c r="F8" s="194" t="s">
        <v>593</v>
      </c>
      <c r="G8" s="194" t="s">
        <v>593</v>
      </c>
      <c r="H8" s="194" t="s">
        <v>593</v>
      </c>
      <c r="I8" s="194" t="s">
        <v>593</v>
      </c>
      <c r="J8" s="194">
        <v>0.0</v>
      </c>
      <c r="K8" s="194" t="s">
        <v>588</v>
      </c>
      <c r="L8" s="194" t="s">
        <v>588</v>
      </c>
      <c r="M8" s="194" t="s">
        <v>588</v>
      </c>
      <c r="N8" s="194" t="s">
        <v>588</v>
      </c>
      <c r="O8" s="194" t="s">
        <v>588</v>
      </c>
      <c r="P8" s="194" t="s">
        <v>588</v>
      </c>
      <c r="Q8" s="194">
        <v>0.0</v>
      </c>
      <c r="R8" s="194" t="s">
        <v>588</v>
      </c>
      <c r="S8" s="194" t="s">
        <v>588</v>
      </c>
      <c r="T8" s="194" t="s">
        <v>588</v>
      </c>
      <c r="U8" s="194" t="s">
        <v>588</v>
      </c>
      <c r="V8" s="194" t="s">
        <v>588</v>
      </c>
      <c r="W8" s="194" t="s">
        <v>588</v>
      </c>
      <c r="X8" s="194" t="s">
        <v>588</v>
      </c>
      <c r="Y8" s="194">
        <v>0.0</v>
      </c>
      <c r="Z8" s="194" t="s">
        <v>588</v>
      </c>
      <c r="AA8" s="194" t="s">
        <v>588</v>
      </c>
      <c r="AB8" s="194" t="s">
        <v>588</v>
      </c>
      <c r="AC8" s="194" t="s">
        <v>588</v>
      </c>
      <c r="AD8" s="194" t="s">
        <v>588</v>
      </c>
      <c r="AE8" s="194" t="s">
        <v>588</v>
      </c>
      <c r="AF8" s="194" t="s">
        <v>588</v>
      </c>
      <c r="AG8" s="194">
        <v>0.0</v>
      </c>
      <c r="AH8" s="194" t="s">
        <v>169</v>
      </c>
      <c r="AI8" s="194" t="s">
        <v>6</v>
      </c>
      <c r="AJ8" s="197">
        <f>vlookup(B8,'Annual Leave-2026'!$B:$S,9,0)-countif(E8:AI8,"a")-(countif(E8:AI8,"a1")*0.5)-(countif(E8:AI8,"a2")*0.5)-(countif(E8:AI8,"b*")*0.5)-(countif(E8:AI8,"c*")*0.5)-(countif(E8:AI8,"d*")*0.5)-(countif(E8:AI8,"e*")*0.5)+1</f>
        <v>4</v>
      </c>
      <c r="AK8" s="197">
        <f t="shared" si="3"/>
        <v>27</v>
      </c>
      <c r="AL8" s="214"/>
      <c r="AM8" s="214"/>
      <c r="AN8" s="215"/>
      <c r="AO8" s="216"/>
      <c r="AP8" s="209"/>
      <c r="AQ8" s="209"/>
      <c r="AR8" s="209"/>
      <c r="AS8" s="209"/>
      <c r="AT8" s="209">
        <f t="shared" si="4"/>
        <v>4</v>
      </c>
      <c r="AU8" s="209">
        <f t="shared" si="5"/>
        <v>0</v>
      </c>
      <c r="AV8" s="210">
        <f t="shared" si="6"/>
        <v>0</v>
      </c>
      <c r="AW8" s="212"/>
      <c r="AX8" s="217"/>
    </row>
    <row r="9">
      <c r="A9" s="209">
        <v>5.0</v>
      </c>
      <c r="B9" s="212" t="s">
        <v>596</v>
      </c>
      <c r="C9" s="213" t="s">
        <v>457</v>
      </c>
      <c r="D9" s="212" t="s">
        <v>590</v>
      </c>
      <c r="E9" s="194">
        <v>0.0</v>
      </c>
      <c r="F9" s="194" t="s">
        <v>588</v>
      </c>
      <c r="G9" s="194" t="s">
        <v>588</v>
      </c>
      <c r="H9" s="194" t="s">
        <v>588</v>
      </c>
      <c r="I9" s="194" t="s">
        <v>588</v>
      </c>
      <c r="J9" s="194" t="s">
        <v>588</v>
      </c>
      <c r="K9" s="194">
        <v>0.0</v>
      </c>
      <c r="L9" s="194" t="s">
        <v>591</v>
      </c>
      <c r="M9" s="194" t="s">
        <v>591</v>
      </c>
      <c r="N9" s="194" t="s">
        <v>591</v>
      </c>
      <c r="O9" s="194" t="s">
        <v>591</v>
      </c>
      <c r="P9" s="194" t="s">
        <v>591</v>
      </c>
      <c r="Q9" s="194">
        <v>0.0</v>
      </c>
      <c r="R9" s="194" t="s">
        <v>591</v>
      </c>
      <c r="S9" s="194" t="s">
        <v>591</v>
      </c>
      <c r="T9" s="194" t="s">
        <v>591</v>
      </c>
      <c r="U9" s="194" t="s">
        <v>591</v>
      </c>
      <c r="V9" s="194" t="s">
        <v>591</v>
      </c>
      <c r="W9" s="194" t="s">
        <v>591</v>
      </c>
      <c r="X9" s="194">
        <v>0.0</v>
      </c>
      <c r="Y9" s="194" t="s">
        <v>591</v>
      </c>
      <c r="Z9" s="194" t="s">
        <v>591</v>
      </c>
      <c r="AA9" s="194" t="s">
        <v>591</v>
      </c>
      <c r="AB9" s="194" t="s">
        <v>591</v>
      </c>
      <c r="AC9" s="194" t="s">
        <v>591</v>
      </c>
      <c r="AD9" s="194" t="s">
        <v>591</v>
      </c>
      <c r="AE9" s="194" t="s">
        <v>591</v>
      </c>
      <c r="AF9" s="194">
        <v>0.0</v>
      </c>
      <c r="AG9" s="194" t="s">
        <v>591</v>
      </c>
      <c r="AH9" s="194" t="s">
        <v>591</v>
      </c>
      <c r="AI9" s="194"/>
      <c r="AJ9" s="197">
        <f>vlookup(B9,'Annual Leave-2026'!$B:$S,9,0)-countif(E9:AI9,"a")-(countif(E9:AI9,"a1")*0.5)-(countif(E9:AI9,"a2")*0.5)-(countif(E9:AI9,"b*")*0.5)-(countif(E9:AI9,"c*")*0.5)-(countif(E9:AI9,"d*")*0.5)-(countif(E9:AI9,"e*")*0.5)+1</f>
        <v>9</v>
      </c>
      <c r="AK9" s="197">
        <f t="shared" si="3"/>
        <v>25</v>
      </c>
      <c r="AL9" s="214"/>
      <c r="AM9" s="214"/>
      <c r="AN9" s="215"/>
      <c r="AO9" s="216"/>
      <c r="AP9" s="209"/>
      <c r="AQ9" s="209"/>
      <c r="AR9" s="209"/>
      <c r="AS9" s="209"/>
      <c r="AT9" s="209">
        <f t="shared" si="4"/>
        <v>5</v>
      </c>
      <c r="AU9" s="209">
        <f t="shared" si="5"/>
        <v>0</v>
      </c>
      <c r="AV9" s="210">
        <f t="shared" si="6"/>
        <v>0</v>
      </c>
      <c r="AW9" s="212"/>
      <c r="AX9" s="217"/>
    </row>
    <row r="10">
      <c r="A10" s="204">
        <v>6.0</v>
      </c>
      <c r="B10" s="212" t="s">
        <v>597</v>
      </c>
      <c r="C10" s="213" t="s">
        <v>460</v>
      </c>
      <c r="D10" s="212" t="s">
        <v>590</v>
      </c>
      <c r="E10" s="194" t="s">
        <v>588</v>
      </c>
      <c r="F10" s="194" t="s">
        <v>588</v>
      </c>
      <c r="G10" s="194" t="s">
        <v>588</v>
      </c>
      <c r="H10" s="194" t="s">
        <v>588</v>
      </c>
      <c r="I10" s="194" t="s">
        <v>588</v>
      </c>
      <c r="J10" s="194" t="s">
        <v>588</v>
      </c>
      <c r="K10" s="194">
        <v>0.0</v>
      </c>
      <c r="L10" s="194" t="s">
        <v>588</v>
      </c>
      <c r="M10" s="194" t="s">
        <v>588</v>
      </c>
      <c r="N10" s="194" t="s">
        <v>588</v>
      </c>
      <c r="O10" s="194" t="s">
        <v>588</v>
      </c>
      <c r="P10" s="194" t="s">
        <v>588</v>
      </c>
      <c r="Q10" s="194" t="s">
        <v>588</v>
      </c>
      <c r="R10" s="194">
        <v>0.0</v>
      </c>
      <c r="S10" s="194" t="s">
        <v>588</v>
      </c>
      <c r="T10" s="194" t="s">
        <v>588</v>
      </c>
      <c r="U10" s="194" t="s">
        <v>588</v>
      </c>
      <c r="V10" s="194" t="s">
        <v>588</v>
      </c>
      <c r="W10" s="194" t="s">
        <v>588</v>
      </c>
      <c r="X10" s="194">
        <v>0.0</v>
      </c>
      <c r="Y10" s="194" t="s">
        <v>588</v>
      </c>
      <c r="Z10" s="194" t="s">
        <v>588</v>
      </c>
      <c r="AA10" s="194" t="s">
        <v>588</v>
      </c>
      <c r="AB10" s="194" t="s">
        <v>588</v>
      </c>
      <c r="AC10" s="194" t="s">
        <v>588</v>
      </c>
      <c r="AD10" s="194" t="s">
        <v>588</v>
      </c>
      <c r="AE10" s="194">
        <v>0.0</v>
      </c>
      <c r="AF10" s="194" t="s">
        <v>591</v>
      </c>
      <c r="AG10" s="194" t="s">
        <v>591</v>
      </c>
      <c r="AH10" s="194" t="s">
        <v>591</v>
      </c>
      <c r="AI10" s="194"/>
      <c r="AJ10" s="197">
        <f>vlookup(B10,'Annual Leave-2026'!$B:$S,9,0)-countif(E10:AI10,"a")-(countif(E10:AI10,"a1")*0.5)-(countif(E10:AI10,"a2")*0.5)-(countif(E10:AI10,"b*")*0.5)-(countif(E10:AI10,"c*")*0.5)-(countif(E10:AI10,"d*")*0.5)-(countif(E10:AI10,"e*")*0.5)+1</f>
        <v>9</v>
      </c>
      <c r="AK10" s="197">
        <f t="shared" si="3"/>
        <v>26</v>
      </c>
      <c r="AL10" s="214"/>
      <c r="AM10" s="214"/>
      <c r="AN10" s="215"/>
      <c r="AO10" s="216"/>
      <c r="AP10" s="209"/>
      <c r="AQ10" s="209"/>
      <c r="AR10" s="209"/>
      <c r="AS10" s="209"/>
      <c r="AT10" s="209">
        <f t="shared" si="4"/>
        <v>4</v>
      </c>
      <c r="AU10" s="209">
        <f t="shared" si="5"/>
        <v>0</v>
      </c>
      <c r="AV10" s="210">
        <f t="shared" si="6"/>
        <v>0</v>
      </c>
      <c r="AW10" s="212"/>
      <c r="AX10" s="217"/>
    </row>
    <row r="11">
      <c r="A11" s="209">
        <v>7.0</v>
      </c>
      <c r="B11" s="212" t="s">
        <v>598</v>
      </c>
      <c r="C11" s="213" t="s">
        <v>136</v>
      </c>
      <c r="D11" s="212" t="s">
        <v>432</v>
      </c>
      <c r="E11" s="194" t="s">
        <v>591</v>
      </c>
      <c r="F11" s="194" t="s">
        <v>591</v>
      </c>
      <c r="G11" s="194" t="s">
        <v>591</v>
      </c>
      <c r="H11" s="194" t="s">
        <v>591</v>
      </c>
      <c r="I11" s="194" t="s">
        <v>591</v>
      </c>
      <c r="J11" s="194" t="s">
        <v>591</v>
      </c>
      <c r="K11" s="194">
        <v>0.0</v>
      </c>
      <c r="L11" s="194" t="s">
        <v>591</v>
      </c>
      <c r="M11" s="194" t="s">
        <v>591</v>
      </c>
      <c r="N11" s="194" t="s">
        <v>591</v>
      </c>
      <c r="O11" s="194" t="s">
        <v>591</v>
      </c>
      <c r="P11" s="194" t="s">
        <v>591</v>
      </c>
      <c r="Q11" s="194" t="s">
        <v>591</v>
      </c>
      <c r="R11" s="194">
        <v>0.0</v>
      </c>
      <c r="S11" s="194" t="s">
        <v>591</v>
      </c>
      <c r="T11" s="194" t="s">
        <v>591</v>
      </c>
      <c r="U11" s="194" t="s">
        <v>591</v>
      </c>
      <c r="V11" s="194" t="s">
        <v>591</v>
      </c>
      <c r="W11" s="194" t="s">
        <v>591</v>
      </c>
      <c r="X11" s="194">
        <v>0.0</v>
      </c>
      <c r="Y11" s="194" t="s">
        <v>591</v>
      </c>
      <c r="Z11" s="194" t="s">
        <v>591</v>
      </c>
      <c r="AA11" s="194" t="s">
        <v>591</v>
      </c>
      <c r="AB11" s="194" t="s">
        <v>591</v>
      </c>
      <c r="AC11" s="194" t="s">
        <v>591</v>
      </c>
      <c r="AD11" s="194" t="s">
        <v>591</v>
      </c>
      <c r="AE11" s="194">
        <v>0.0</v>
      </c>
      <c r="AF11" s="194" t="s">
        <v>591</v>
      </c>
      <c r="AG11" s="194" t="s">
        <v>591</v>
      </c>
      <c r="AH11" s="194" t="s">
        <v>591</v>
      </c>
      <c r="AI11" s="194"/>
      <c r="AJ11" s="197">
        <f>vlookup(B11,'Annual Leave-2026'!$B:$S,9,0)-countif(E11:AI11,"a")-(countif(E11:AI11,"a1")*0.5)-(countif(E11:AI11,"a2")*0.5)-(countif(E11:AI11,"b*")*0.5)-(countif(E11:AI11,"c*")*0.5)-(countif(E11:AI11,"d*")*0.5)-(countif(E11:AI11,"e*")*0.5)+1</f>
        <v>7.5</v>
      </c>
      <c r="AK11" s="197">
        <f t="shared" si="3"/>
        <v>26</v>
      </c>
      <c r="AL11" s="214">
        <f>VLOOKUP(B11,'Working Time-June-26'!$B:$AK,35,0)/60</f>
        <v>0</v>
      </c>
      <c r="AM11" s="214">
        <f>VLOOKUP(B11,'Working Time-June-26'!$B:$AK,36,0)/60</f>
        <v>0</v>
      </c>
      <c r="AN11" s="215"/>
      <c r="AO11" s="216"/>
      <c r="AP11" s="209"/>
      <c r="AQ11" s="209"/>
      <c r="AR11" s="209"/>
      <c r="AS11" s="209"/>
      <c r="AT11" s="209">
        <f t="shared" si="4"/>
        <v>4</v>
      </c>
      <c r="AU11" s="209">
        <f t="shared" si="5"/>
        <v>0</v>
      </c>
      <c r="AV11" s="210">
        <f t="shared" si="6"/>
        <v>0</v>
      </c>
      <c r="AW11" s="212"/>
      <c r="AX11" s="217" t="str">
        <f t="array" ref="AX11:AX121">XLOOKUP(C11:C121,'Schedule Jun_26'!C4:C120,'Schedule Jun_26'!AO4:AO120)</f>
        <v>A</v>
      </c>
    </row>
    <row r="12">
      <c r="A12" s="204">
        <v>8.0</v>
      </c>
      <c r="B12" s="212" t="s">
        <v>599</v>
      </c>
      <c r="C12" s="213" t="s">
        <v>139</v>
      </c>
      <c r="D12" s="212" t="s">
        <v>432</v>
      </c>
      <c r="E12" s="194" t="s">
        <v>588</v>
      </c>
      <c r="F12" s="194" t="s">
        <v>588</v>
      </c>
      <c r="G12" s="194" t="s">
        <v>588</v>
      </c>
      <c r="H12" s="194" t="s">
        <v>6</v>
      </c>
      <c r="I12" s="194" t="s">
        <v>6</v>
      </c>
      <c r="J12" s="194">
        <v>0.0</v>
      </c>
      <c r="K12" s="194" t="s">
        <v>588</v>
      </c>
      <c r="L12" s="194" t="s">
        <v>600</v>
      </c>
      <c r="M12" s="194" t="s">
        <v>600</v>
      </c>
      <c r="N12" s="194" t="s">
        <v>600</v>
      </c>
      <c r="O12" s="194" t="s">
        <v>6</v>
      </c>
      <c r="P12" s="194" t="s">
        <v>6</v>
      </c>
      <c r="Q12" s="194" t="s">
        <v>588</v>
      </c>
      <c r="R12" s="194">
        <v>0.0</v>
      </c>
      <c r="S12" s="194" t="s">
        <v>588</v>
      </c>
      <c r="T12" s="194" t="s">
        <v>588</v>
      </c>
      <c r="U12" s="194" t="s">
        <v>588</v>
      </c>
      <c r="V12" s="194" t="s">
        <v>588</v>
      </c>
      <c r="W12" s="194" t="s">
        <v>588</v>
      </c>
      <c r="X12" s="194" t="s">
        <v>588</v>
      </c>
      <c r="Y12" s="194" t="s">
        <v>588</v>
      </c>
      <c r="Z12" s="218">
        <v>0.0</v>
      </c>
      <c r="AA12" s="194" t="s">
        <v>588</v>
      </c>
      <c r="AB12" s="194" t="s">
        <v>588</v>
      </c>
      <c r="AC12" s="194" t="s">
        <v>588</v>
      </c>
      <c r="AD12" s="194" t="s">
        <v>588</v>
      </c>
      <c r="AE12" s="194" t="s">
        <v>588</v>
      </c>
      <c r="AF12" s="194" t="s">
        <v>588</v>
      </c>
      <c r="AG12" s="218">
        <v>0.0</v>
      </c>
      <c r="AH12" s="194" t="s">
        <v>588</v>
      </c>
      <c r="AI12" s="194" t="s">
        <v>588</v>
      </c>
      <c r="AJ12" s="197">
        <f>vlookup(B12,'Annual Leave-2026'!$B:$S,9,0)-countif(E12:AI12,"a")-(countif(E12:AI12,"a1")*0.5)-(countif(E12:AI12,"a2")*0.5)-(countif(E12:AI12,"b*")*0.5)-(countif(E12:AI12,"c*")*0.5)-(countif(E12:AI12,"d*")*0.5)-(countif(E12:AI12,"e*")*0.5)+1</f>
        <v>7</v>
      </c>
      <c r="AK12" s="197">
        <f t="shared" si="3"/>
        <v>27</v>
      </c>
      <c r="AL12" s="214">
        <f>VLOOKUP(B12,'Working Time-June-26'!$B:$AK,35,0)/60</f>
        <v>0</v>
      </c>
      <c r="AM12" s="214">
        <f>VLOOKUP(B12,'Working Time-June-26'!$B:$AK,36,0)/60</f>
        <v>0</v>
      </c>
      <c r="AN12" s="215"/>
      <c r="AO12" s="216"/>
      <c r="AP12" s="209"/>
      <c r="AQ12" s="209"/>
      <c r="AR12" s="209"/>
      <c r="AS12" s="209"/>
      <c r="AT12" s="209">
        <f t="shared" si="4"/>
        <v>4</v>
      </c>
      <c r="AU12" s="209">
        <f t="shared" si="5"/>
        <v>0</v>
      </c>
      <c r="AV12" s="210">
        <f t="shared" si="6"/>
        <v>0</v>
      </c>
      <c r="AW12" s="212"/>
      <c r="AX12" s="217" t="s">
        <v>9</v>
      </c>
    </row>
    <row r="13">
      <c r="A13" s="209">
        <v>9.0</v>
      </c>
      <c r="B13" s="212" t="s">
        <v>601</v>
      </c>
      <c r="C13" s="213" t="s">
        <v>141</v>
      </c>
      <c r="D13" s="212" t="s">
        <v>432</v>
      </c>
      <c r="E13" s="194" t="s">
        <v>593</v>
      </c>
      <c r="F13" s="194" t="s">
        <v>593</v>
      </c>
      <c r="G13" s="194" t="s">
        <v>593</v>
      </c>
      <c r="H13" s="194" t="s">
        <v>593</v>
      </c>
      <c r="I13" s="194" t="s">
        <v>593</v>
      </c>
      <c r="J13" s="194" t="s">
        <v>593</v>
      </c>
      <c r="K13" s="194">
        <v>0.0</v>
      </c>
      <c r="L13" s="194" t="s">
        <v>593</v>
      </c>
      <c r="M13" s="194" t="s">
        <v>593</v>
      </c>
      <c r="N13" s="194" t="s">
        <v>593</v>
      </c>
      <c r="O13" s="194" t="s">
        <v>593</v>
      </c>
      <c r="P13" s="194" t="s">
        <v>593</v>
      </c>
      <c r="Q13" s="194" t="s">
        <v>593</v>
      </c>
      <c r="R13" s="194">
        <v>0.0</v>
      </c>
      <c r="S13" s="194" t="s">
        <v>591</v>
      </c>
      <c r="T13" s="194" t="s">
        <v>591</v>
      </c>
      <c r="U13" s="194" t="s">
        <v>164</v>
      </c>
      <c r="V13" s="194" t="s">
        <v>591</v>
      </c>
      <c r="W13" s="194" t="s">
        <v>602</v>
      </c>
      <c r="X13" s="194" t="s">
        <v>591</v>
      </c>
      <c r="Y13" s="194">
        <v>0.0</v>
      </c>
      <c r="Z13" s="194" t="s">
        <v>591</v>
      </c>
      <c r="AA13" s="194" t="s">
        <v>591</v>
      </c>
      <c r="AB13" s="194" t="s">
        <v>591</v>
      </c>
      <c r="AC13" s="194" t="s">
        <v>591</v>
      </c>
      <c r="AD13" s="194" t="s">
        <v>6</v>
      </c>
      <c r="AE13" s="194">
        <v>0.0</v>
      </c>
      <c r="AF13" s="194" t="s">
        <v>591</v>
      </c>
      <c r="AG13" s="194" t="s">
        <v>6</v>
      </c>
      <c r="AH13" s="194" t="s">
        <v>6</v>
      </c>
      <c r="AI13" s="194" t="s">
        <v>6</v>
      </c>
      <c r="AJ13" s="197">
        <f>vlookup(B13,'Annual Leave-2026'!$B:$S,9,0)-countif(E13:AI13,"a")-(countif(E13:AI13,"a1")*0.5)-(countif(E13:AI13,"a2")*0.5)-(countif(E13:AI13,"b*")*0.5)-(countif(E13:AI13,"c*")*0.5)-(countif(E13:AI13,"d*")*0.5)-(countif(E13:AI13,"e*")*0.5)+1+1</f>
        <v>11</v>
      </c>
      <c r="AK13" s="197">
        <f t="shared" si="3"/>
        <v>26</v>
      </c>
      <c r="AL13" s="214">
        <f>VLOOKUP(B13,'Working Time-June-26'!$B:$AK,35,0)/60</f>
        <v>0</v>
      </c>
      <c r="AM13" s="214">
        <f>VLOOKUP(B13,'Working Time-June-26'!$B:$AK,36,0)/60</f>
        <v>0</v>
      </c>
      <c r="AN13" s="215"/>
      <c r="AO13" s="216"/>
      <c r="AP13" s="209"/>
      <c r="AQ13" s="209"/>
      <c r="AR13" s="209"/>
      <c r="AS13" s="209"/>
      <c r="AT13" s="209">
        <f t="shared" si="4"/>
        <v>4</v>
      </c>
      <c r="AU13" s="209">
        <f t="shared" si="5"/>
        <v>0</v>
      </c>
      <c r="AV13" s="210">
        <f t="shared" si="6"/>
        <v>1</v>
      </c>
      <c r="AW13" s="212"/>
      <c r="AX13" s="217" t="s">
        <v>6</v>
      </c>
    </row>
    <row r="14">
      <c r="A14" s="204">
        <v>10.0</v>
      </c>
      <c r="B14" s="212" t="s">
        <v>603</v>
      </c>
      <c r="C14" s="213" t="s">
        <v>143</v>
      </c>
      <c r="D14" s="212" t="s">
        <v>432</v>
      </c>
      <c r="E14" s="194" t="s">
        <v>6</v>
      </c>
      <c r="F14" s="194" t="s">
        <v>591</v>
      </c>
      <c r="G14" s="194" t="s">
        <v>591</v>
      </c>
      <c r="H14" s="194" t="s">
        <v>591</v>
      </c>
      <c r="I14" s="194" t="s">
        <v>591</v>
      </c>
      <c r="J14" s="194" t="s">
        <v>6</v>
      </c>
      <c r="K14" s="194">
        <v>0.0</v>
      </c>
      <c r="L14" s="194" t="s">
        <v>6</v>
      </c>
      <c r="M14" s="194" t="s">
        <v>6</v>
      </c>
      <c r="N14" s="194" t="s">
        <v>6</v>
      </c>
      <c r="O14" s="194" t="s">
        <v>6</v>
      </c>
      <c r="P14" s="194" t="s">
        <v>6</v>
      </c>
      <c r="Q14" s="194" t="s">
        <v>591</v>
      </c>
      <c r="R14" s="194">
        <v>0.0</v>
      </c>
      <c r="S14" s="194" t="s">
        <v>593</v>
      </c>
      <c r="T14" s="194" t="s">
        <v>593</v>
      </c>
      <c r="U14" s="194" t="s">
        <v>593</v>
      </c>
      <c r="V14" s="194" t="s">
        <v>593</v>
      </c>
      <c r="W14" s="194" t="s">
        <v>593</v>
      </c>
      <c r="X14" s="194" t="s">
        <v>593</v>
      </c>
      <c r="Y14" s="194">
        <v>0.0</v>
      </c>
      <c r="Z14" s="194" t="s">
        <v>593</v>
      </c>
      <c r="AA14" s="194" t="s">
        <v>593</v>
      </c>
      <c r="AB14" s="194" t="s">
        <v>593</v>
      </c>
      <c r="AC14" s="194" t="s">
        <v>593</v>
      </c>
      <c r="AD14" s="194" t="s">
        <v>593</v>
      </c>
      <c r="AE14" s="194">
        <v>0.0</v>
      </c>
      <c r="AF14" s="194" t="s">
        <v>593</v>
      </c>
      <c r="AG14" s="194" t="s">
        <v>593</v>
      </c>
      <c r="AH14" s="194" t="s">
        <v>593</v>
      </c>
      <c r="AI14" s="194"/>
      <c r="AJ14" s="197">
        <f>vlookup(B14,'Annual Leave-2026'!$B:$S,9,0)-countif(E14:AI14,"a")-(countif(E14:AI14,"a1")*0.5)-(countif(E14:AI14,"a2")*0.5)-(countif(E14:AI14,"b*")*0.5)-(countif(E14:AI14,"c*")*0.5)-(countif(E14:AI14,"d*")*0.5)-(countif(E14:AI14,"e*")*0.5)+1+1</f>
        <v>10</v>
      </c>
      <c r="AK14" s="197">
        <f t="shared" si="3"/>
        <v>26</v>
      </c>
      <c r="AL14" s="214">
        <f>VLOOKUP(B14,'Working Time-June-26'!$B:$AK,35,0)/60</f>
        <v>0</v>
      </c>
      <c r="AM14" s="214">
        <f>VLOOKUP(B14,'Working Time-June-26'!$B:$AK,36,0)/60</f>
        <v>0</v>
      </c>
      <c r="AN14" s="215"/>
      <c r="AO14" s="216"/>
      <c r="AP14" s="209"/>
      <c r="AQ14" s="209"/>
      <c r="AR14" s="209"/>
      <c r="AS14" s="209"/>
      <c r="AT14" s="209">
        <f t="shared" si="4"/>
        <v>4</v>
      </c>
      <c r="AU14" s="209">
        <f t="shared" si="5"/>
        <v>0</v>
      </c>
      <c r="AV14" s="210">
        <f t="shared" si="6"/>
        <v>0</v>
      </c>
      <c r="AW14" s="212"/>
      <c r="AX14" s="217" t="s">
        <v>10</v>
      </c>
    </row>
    <row r="15">
      <c r="A15" s="209">
        <v>11.0</v>
      </c>
      <c r="B15" s="212" t="s">
        <v>604</v>
      </c>
      <c r="C15" s="213" t="s">
        <v>145</v>
      </c>
      <c r="D15" s="212" t="s">
        <v>432</v>
      </c>
      <c r="E15" s="194" t="s">
        <v>588</v>
      </c>
      <c r="F15" s="194" t="s">
        <v>588</v>
      </c>
      <c r="G15" s="194" t="s">
        <v>588</v>
      </c>
      <c r="H15" s="194" t="s">
        <v>588</v>
      </c>
      <c r="I15" s="194" t="s">
        <v>588</v>
      </c>
      <c r="J15" s="194">
        <v>0.0</v>
      </c>
      <c r="K15" s="194" t="s">
        <v>588</v>
      </c>
      <c r="L15" s="194" t="s">
        <v>588</v>
      </c>
      <c r="M15" s="194" t="s">
        <v>588</v>
      </c>
      <c r="N15" s="194" t="s">
        <v>588</v>
      </c>
      <c r="O15" s="194" t="s">
        <v>588</v>
      </c>
      <c r="P15" s="194" t="s">
        <v>588</v>
      </c>
      <c r="Q15" s="194" t="s">
        <v>588</v>
      </c>
      <c r="R15" s="194">
        <v>0.0</v>
      </c>
      <c r="S15" s="194" t="s">
        <v>588</v>
      </c>
      <c r="T15" s="194" t="s">
        <v>588</v>
      </c>
      <c r="U15" s="194" t="s">
        <v>592</v>
      </c>
      <c r="V15" s="194" t="s">
        <v>592</v>
      </c>
      <c r="W15" s="194" t="s">
        <v>592</v>
      </c>
      <c r="X15" s="194" t="s">
        <v>592</v>
      </c>
      <c r="Y15" s="194">
        <v>0.0</v>
      </c>
      <c r="Z15" s="194" t="s">
        <v>588</v>
      </c>
      <c r="AA15" s="194" t="s">
        <v>588</v>
      </c>
      <c r="AB15" s="194" t="s">
        <v>588</v>
      </c>
      <c r="AC15" s="194" t="s">
        <v>588</v>
      </c>
      <c r="AD15" s="194" t="s">
        <v>588</v>
      </c>
      <c r="AE15" s="194" t="s">
        <v>588</v>
      </c>
      <c r="AF15" s="194" t="s">
        <v>588</v>
      </c>
      <c r="AG15" s="218">
        <v>0.0</v>
      </c>
      <c r="AH15" s="194" t="s">
        <v>588</v>
      </c>
      <c r="AI15" s="194" t="s">
        <v>588</v>
      </c>
      <c r="AJ15" s="197">
        <f>vlookup(B15,'Annual Leave-2026'!$B:$S,9,0)-countif(E15:AI15,"a")-(countif(E15:AI15,"a1")*0.5)-(countif(E15:AI15,"a2")*0.5)-(countif(E15:AI15,"b*")*0.5)-(countif(E15:AI15,"c*")*0.5)-(countif(E15:AI15,"d*")*0.5)-(countif(E15:AI15,"e*")*0.5)+1</f>
        <v>3.5</v>
      </c>
      <c r="AK15" s="197">
        <f t="shared" si="3"/>
        <v>23</v>
      </c>
      <c r="AL15" s="214">
        <f>VLOOKUP(B15,'Working Time-June-26'!$B:$AK,35,0)/60</f>
        <v>0</v>
      </c>
      <c r="AM15" s="214">
        <f>VLOOKUP(B15,'Working Time-June-26'!$B:$AK,36,0)/60</f>
        <v>0</v>
      </c>
      <c r="AN15" s="215"/>
      <c r="AO15" s="216"/>
      <c r="AP15" s="209"/>
      <c r="AQ15" s="209"/>
      <c r="AR15" s="209"/>
      <c r="AS15" s="209"/>
      <c r="AT15" s="209">
        <f t="shared" si="4"/>
        <v>4</v>
      </c>
      <c r="AU15" s="209">
        <f t="shared" si="5"/>
        <v>4</v>
      </c>
      <c r="AV15" s="210">
        <f t="shared" si="6"/>
        <v>0</v>
      </c>
      <c r="AW15" s="212"/>
      <c r="AX15" s="217" t="s">
        <v>9</v>
      </c>
    </row>
    <row r="16">
      <c r="A16" s="204">
        <v>12.0</v>
      </c>
      <c r="B16" s="212" t="s">
        <v>605</v>
      </c>
      <c r="C16" s="213" t="s">
        <v>147</v>
      </c>
      <c r="D16" s="212" t="s">
        <v>438</v>
      </c>
      <c r="E16" s="194" t="s">
        <v>588</v>
      </c>
      <c r="F16" s="194" t="s">
        <v>588</v>
      </c>
      <c r="G16" s="194" t="s">
        <v>588</v>
      </c>
      <c r="H16" s="194" t="s">
        <v>588</v>
      </c>
      <c r="I16" s="194" t="s">
        <v>588</v>
      </c>
      <c r="J16" s="194" t="s">
        <v>588</v>
      </c>
      <c r="K16" s="194">
        <v>0.0</v>
      </c>
      <c r="L16" s="194" t="s">
        <v>588</v>
      </c>
      <c r="M16" s="194" t="s">
        <v>588</v>
      </c>
      <c r="N16" s="194" t="s">
        <v>588</v>
      </c>
      <c r="O16" s="194" t="s">
        <v>588</v>
      </c>
      <c r="P16" s="194" t="s">
        <v>588</v>
      </c>
      <c r="Q16" s="194" t="s">
        <v>588</v>
      </c>
      <c r="R16" s="194" t="s">
        <v>588</v>
      </c>
      <c r="S16" s="194">
        <v>0.0</v>
      </c>
      <c r="T16" s="194" t="s">
        <v>588</v>
      </c>
      <c r="U16" s="194" t="s">
        <v>588</v>
      </c>
      <c r="V16" s="194" t="s">
        <v>588</v>
      </c>
      <c r="W16" s="194" t="s">
        <v>588</v>
      </c>
      <c r="X16" s="194" t="s">
        <v>588</v>
      </c>
      <c r="Y16" s="194" t="s">
        <v>588</v>
      </c>
      <c r="Z16" s="218">
        <v>0.0</v>
      </c>
      <c r="AA16" s="194" t="s">
        <v>588</v>
      </c>
      <c r="AB16" s="194" t="s">
        <v>588</v>
      </c>
      <c r="AC16" s="194" t="s">
        <v>588</v>
      </c>
      <c r="AD16" s="194" t="s">
        <v>588</v>
      </c>
      <c r="AE16" s="194">
        <v>0.0</v>
      </c>
      <c r="AF16" s="194" t="s">
        <v>588</v>
      </c>
      <c r="AG16" s="194" t="s">
        <v>588</v>
      </c>
      <c r="AH16" s="194" t="s">
        <v>588</v>
      </c>
      <c r="AI16" s="194" t="s">
        <v>588</v>
      </c>
      <c r="AJ16" s="197">
        <f>vlookup(B16,'Annual Leave-2026'!$B:$S,9,0)-countif(E16:AI16,"a")-(countif(E16:AI16,"a1")*0.5)-(countif(E16:AI16,"a2")*0.5)-(countif(E16:AI16,"b*")*0.5)-(countif(E16:AI16,"c*")*0.5)-(countif(E16:AI16,"d*")*0.5)-(countif(E16:AI16,"e*")*0.5)+1</f>
        <v>7</v>
      </c>
      <c r="AK16" s="197">
        <f t="shared" si="3"/>
        <v>27</v>
      </c>
      <c r="AL16" s="214">
        <f>VLOOKUP(B16,'Working Time-June-26'!$B:$AK,35,0)/60</f>
        <v>0</v>
      </c>
      <c r="AM16" s="214">
        <f>VLOOKUP(B16,'Working Time-June-26'!$B:$AK,36,0)/60</f>
        <v>0</v>
      </c>
      <c r="AN16" s="215"/>
      <c r="AO16" s="216"/>
      <c r="AP16" s="209"/>
      <c r="AQ16" s="209"/>
      <c r="AR16" s="209"/>
      <c r="AS16" s="209"/>
      <c r="AT16" s="209">
        <f t="shared" si="4"/>
        <v>4</v>
      </c>
      <c r="AU16" s="209">
        <f t="shared" si="5"/>
        <v>0</v>
      </c>
      <c r="AV16" s="210">
        <f t="shared" si="6"/>
        <v>0</v>
      </c>
      <c r="AW16" s="212"/>
      <c r="AX16" s="217" t="s">
        <v>9</v>
      </c>
    </row>
    <row r="17">
      <c r="A17" s="209">
        <v>13.0</v>
      </c>
      <c r="B17" s="212" t="s">
        <v>606</v>
      </c>
      <c r="C17" s="213" t="s">
        <v>150</v>
      </c>
      <c r="D17" s="212" t="s">
        <v>438</v>
      </c>
      <c r="E17" s="194" t="s">
        <v>593</v>
      </c>
      <c r="F17" s="194" t="s">
        <v>593</v>
      </c>
      <c r="G17" s="194" t="s">
        <v>593</v>
      </c>
      <c r="H17" s="194" t="s">
        <v>593</v>
      </c>
      <c r="I17" s="194" t="s">
        <v>593</v>
      </c>
      <c r="J17" s="194">
        <v>0.0</v>
      </c>
      <c r="K17" s="194" t="s">
        <v>593</v>
      </c>
      <c r="L17" s="194" t="s">
        <v>593</v>
      </c>
      <c r="M17" s="194" t="s">
        <v>593</v>
      </c>
      <c r="N17" s="194" t="s">
        <v>593</v>
      </c>
      <c r="O17" s="194" t="s">
        <v>593</v>
      </c>
      <c r="P17" s="194" t="s">
        <v>593</v>
      </c>
      <c r="Q17" s="194">
        <v>0.0</v>
      </c>
      <c r="R17" s="194" t="s">
        <v>593</v>
      </c>
      <c r="S17" s="194" t="s">
        <v>593</v>
      </c>
      <c r="T17" s="194" t="s">
        <v>593</v>
      </c>
      <c r="U17" s="194" t="s">
        <v>593</v>
      </c>
      <c r="V17" s="194" t="s">
        <v>593</v>
      </c>
      <c r="W17" s="194" t="s">
        <v>593</v>
      </c>
      <c r="X17" s="194">
        <v>0.0</v>
      </c>
      <c r="Y17" s="194" t="s">
        <v>593</v>
      </c>
      <c r="Z17" s="194" t="s">
        <v>593</v>
      </c>
      <c r="AA17" s="194" t="s">
        <v>593</v>
      </c>
      <c r="AB17" s="194" t="s">
        <v>593</v>
      </c>
      <c r="AC17" s="194" t="s">
        <v>593</v>
      </c>
      <c r="AD17" s="194" t="s">
        <v>593</v>
      </c>
      <c r="AE17" s="194" t="s">
        <v>593</v>
      </c>
      <c r="AF17" s="194">
        <v>0.0</v>
      </c>
      <c r="AG17" s="194" t="s">
        <v>588</v>
      </c>
      <c r="AH17" s="194" t="s">
        <v>588</v>
      </c>
      <c r="AI17" s="194" t="s">
        <v>588</v>
      </c>
      <c r="AJ17" s="197">
        <f>vlookup(B17,'Annual Leave-2026'!$B:$S,9,0)-countif(E17:AI17,"a")-(countif(E17:AI17,"a1")*0.5)-(countif(E17:AI17,"a2")*0.5)-(countif(E17:AI17,"b*")*0.5)-(countif(E17:AI17,"c*")*0.5)-(countif(E17:AI17,"d*")*0.5)-(countif(E17:AI17,"e*")*0.5)+1</f>
        <v>6</v>
      </c>
      <c r="AK17" s="197">
        <f t="shared" si="3"/>
        <v>27</v>
      </c>
      <c r="AL17" s="214">
        <f>VLOOKUP(B17,'Working Time-June-26'!$B:$AK,35,0)/60</f>
        <v>0</v>
      </c>
      <c r="AM17" s="214">
        <f>VLOOKUP(B17,'Working Time-June-26'!$B:$AK,36,0)/60</f>
        <v>0</v>
      </c>
      <c r="AN17" s="215"/>
      <c r="AO17" s="216"/>
      <c r="AP17" s="209"/>
      <c r="AQ17" s="209"/>
      <c r="AR17" s="209"/>
      <c r="AS17" s="209"/>
      <c r="AT17" s="209">
        <f t="shared" si="4"/>
        <v>4</v>
      </c>
      <c r="AU17" s="209">
        <f t="shared" si="5"/>
        <v>0</v>
      </c>
      <c r="AV17" s="210">
        <f t="shared" si="6"/>
        <v>0</v>
      </c>
      <c r="AW17" s="212"/>
      <c r="AX17" s="217" t="s">
        <v>9</v>
      </c>
    </row>
    <row r="18">
      <c r="A18" s="204">
        <v>14.0</v>
      </c>
      <c r="B18" s="212" t="s">
        <v>607</v>
      </c>
      <c r="C18" s="213" t="s">
        <v>152</v>
      </c>
      <c r="D18" s="212" t="s">
        <v>438</v>
      </c>
      <c r="E18" s="194" t="s">
        <v>591</v>
      </c>
      <c r="F18" s="194" t="s">
        <v>591</v>
      </c>
      <c r="G18" s="194" t="s">
        <v>591</v>
      </c>
      <c r="H18" s="194" t="s">
        <v>591</v>
      </c>
      <c r="I18" s="194" t="s">
        <v>591</v>
      </c>
      <c r="J18" s="194" t="s">
        <v>591</v>
      </c>
      <c r="K18" s="194">
        <v>0.0</v>
      </c>
      <c r="L18" s="194" t="s">
        <v>591</v>
      </c>
      <c r="M18" s="194" t="s">
        <v>591</v>
      </c>
      <c r="N18" s="194" t="s">
        <v>591</v>
      </c>
      <c r="O18" s="194" t="s">
        <v>591</v>
      </c>
      <c r="P18" s="194" t="s">
        <v>163</v>
      </c>
      <c r="Q18" s="194">
        <v>0.0</v>
      </c>
      <c r="R18" s="194" t="s">
        <v>591</v>
      </c>
      <c r="S18" s="194" t="s">
        <v>6</v>
      </c>
      <c r="T18" s="194" t="s">
        <v>591</v>
      </c>
      <c r="U18" s="194" t="s">
        <v>591</v>
      </c>
      <c r="V18" s="194" t="s">
        <v>591</v>
      </c>
      <c r="W18" s="194" t="s">
        <v>591</v>
      </c>
      <c r="X18" s="194">
        <v>0.0</v>
      </c>
      <c r="Y18" s="194" t="s">
        <v>591</v>
      </c>
      <c r="Z18" s="194" t="s">
        <v>591</v>
      </c>
      <c r="AA18" s="194" t="s">
        <v>591</v>
      </c>
      <c r="AB18" s="194" t="s">
        <v>591</v>
      </c>
      <c r="AC18" s="194" t="s">
        <v>591</v>
      </c>
      <c r="AD18" s="194" t="s">
        <v>6</v>
      </c>
      <c r="AE18" s="194">
        <v>0.0</v>
      </c>
      <c r="AF18" s="194" t="s">
        <v>591</v>
      </c>
      <c r="AG18" s="194" t="s">
        <v>591</v>
      </c>
      <c r="AH18" s="194" t="s">
        <v>591</v>
      </c>
      <c r="AI18" s="194"/>
      <c r="AJ18" s="197">
        <f>vlookup(B18,'Annual Leave-2026'!$B:$S,9,0)-countif(E18:AI18,"a")-(countif(E18:AI18,"a1")*0.5)-(countif(E18:AI18,"a2")*0.5)-(countif(E18:AI18,"b*")*0.5)-(countif(E18:AI18,"c*")*0.5)-(countif(E18:AI18,"d*")*0.5)-(countif(E18:AI18,"e*")*0.5)+1</f>
        <v>9</v>
      </c>
      <c r="AK18" s="197">
        <f t="shared" si="3"/>
        <v>26</v>
      </c>
      <c r="AL18" s="214">
        <f>VLOOKUP(B18,'Working Time-June-26'!$B:$AK,35,0)/60</f>
        <v>0</v>
      </c>
      <c r="AM18" s="214">
        <f>VLOOKUP(B18,'Working Time-June-26'!$B:$AK,36,0)/60</f>
        <v>0</v>
      </c>
      <c r="AN18" s="215"/>
      <c r="AO18" s="216"/>
      <c r="AP18" s="209"/>
      <c r="AQ18" s="209"/>
      <c r="AR18" s="209"/>
      <c r="AS18" s="209"/>
      <c r="AT18" s="209">
        <f t="shared" si="4"/>
        <v>4</v>
      </c>
      <c r="AU18" s="209">
        <f t="shared" si="5"/>
        <v>0</v>
      </c>
      <c r="AV18" s="210">
        <f t="shared" si="6"/>
        <v>0</v>
      </c>
      <c r="AW18" s="212"/>
      <c r="AX18" s="217" t="s">
        <v>6</v>
      </c>
    </row>
    <row r="19">
      <c r="A19" s="209">
        <v>15.0</v>
      </c>
      <c r="B19" s="212" t="s">
        <v>608</v>
      </c>
      <c r="C19" s="213" t="s">
        <v>156</v>
      </c>
      <c r="D19" s="212" t="s">
        <v>438</v>
      </c>
      <c r="E19" s="194" t="s">
        <v>591</v>
      </c>
      <c r="F19" s="194" t="s">
        <v>591</v>
      </c>
      <c r="G19" s="194" t="s">
        <v>591</v>
      </c>
      <c r="H19" s="194" t="s">
        <v>591</v>
      </c>
      <c r="I19" s="194" t="s">
        <v>592</v>
      </c>
      <c r="J19" s="194">
        <v>0.0</v>
      </c>
      <c r="K19" s="194" t="s">
        <v>591</v>
      </c>
      <c r="L19" s="194" t="s">
        <v>591</v>
      </c>
      <c r="M19" s="194" t="s">
        <v>591</v>
      </c>
      <c r="N19" s="194" t="s">
        <v>591</v>
      </c>
      <c r="O19" s="194" t="s">
        <v>591</v>
      </c>
      <c r="P19" s="194" t="s">
        <v>591</v>
      </c>
      <c r="Q19" s="194">
        <v>0.0</v>
      </c>
      <c r="R19" s="194" t="s">
        <v>591</v>
      </c>
      <c r="S19" s="194" t="s">
        <v>591</v>
      </c>
      <c r="T19" s="194" t="s">
        <v>592</v>
      </c>
      <c r="U19" s="194" t="s">
        <v>592</v>
      </c>
      <c r="V19" s="194" t="s">
        <v>592</v>
      </c>
      <c r="W19" s="194" t="s">
        <v>6</v>
      </c>
      <c r="X19" s="194" t="s">
        <v>591</v>
      </c>
      <c r="Y19" s="194">
        <v>0.0</v>
      </c>
      <c r="Z19" s="194" t="s">
        <v>591</v>
      </c>
      <c r="AA19" s="194" t="s">
        <v>591</v>
      </c>
      <c r="AB19" s="194" t="s">
        <v>591</v>
      </c>
      <c r="AC19" s="194" t="s">
        <v>591</v>
      </c>
      <c r="AD19" s="194" t="s">
        <v>591</v>
      </c>
      <c r="AE19" s="194" t="s">
        <v>591</v>
      </c>
      <c r="AF19" s="194">
        <v>0.0</v>
      </c>
      <c r="AG19" s="194" t="s">
        <v>593</v>
      </c>
      <c r="AH19" s="194" t="s">
        <v>593</v>
      </c>
      <c r="AI19" s="194"/>
      <c r="AJ19" s="197">
        <f>vlookup(B19,'Annual Leave-2026'!$B:$S,9,0)-countif(E19:AI19,"a")-(countif(E19:AI19,"a1")*0.5)-(countif(E19:AI19,"a2")*0.5)-(countif(E19:AI19,"b*")*0.5)-(countif(E19:AI19,"c*")*0.5)-(countif(E19:AI19,"d*")*0.5)-(countif(E19:AI19,"e*")*0.5)+1+1</f>
        <v>3</v>
      </c>
      <c r="AK19" s="197">
        <f t="shared" si="3"/>
        <v>22</v>
      </c>
      <c r="AL19" s="214">
        <f>VLOOKUP(B19,'Working Time-June-26'!$B:$AK,35,0)/60</f>
        <v>0</v>
      </c>
      <c r="AM19" s="214">
        <f>VLOOKUP(B19,'Working Time-June-26'!$B:$AK,36,0)/60</f>
        <v>0</v>
      </c>
      <c r="AN19" s="209"/>
      <c r="AO19" s="216"/>
      <c r="AP19" s="209"/>
      <c r="AQ19" s="209"/>
      <c r="AR19" s="209"/>
      <c r="AS19" s="209"/>
      <c r="AT19" s="209">
        <f t="shared" si="4"/>
        <v>4</v>
      </c>
      <c r="AU19" s="209">
        <f t="shared" si="5"/>
        <v>4</v>
      </c>
      <c r="AV19" s="210">
        <f t="shared" si="6"/>
        <v>0</v>
      </c>
      <c r="AW19" s="212"/>
      <c r="AX19" s="217" t="s">
        <v>10</v>
      </c>
    </row>
    <row r="20">
      <c r="A20" s="204">
        <v>16.0</v>
      </c>
      <c r="B20" s="212" t="s">
        <v>609</v>
      </c>
      <c r="C20" s="213" t="s">
        <v>154</v>
      </c>
      <c r="D20" s="212" t="s">
        <v>438</v>
      </c>
      <c r="E20" s="194">
        <v>0.0</v>
      </c>
      <c r="F20" s="194" t="s">
        <v>588</v>
      </c>
      <c r="G20" s="194" t="s">
        <v>588</v>
      </c>
      <c r="H20" s="194" t="s">
        <v>588</v>
      </c>
      <c r="I20" s="194" t="s">
        <v>588</v>
      </c>
      <c r="J20" s="194" t="s">
        <v>588</v>
      </c>
      <c r="K20" s="194" t="s">
        <v>588</v>
      </c>
      <c r="L20" s="194">
        <v>0.0</v>
      </c>
      <c r="M20" s="194" t="s">
        <v>588</v>
      </c>
      <c r="N20" s="194" t="s">
        <v>588</v>
      </c>
      <c r="O20" s="194" t="s">
        <v>588</v>
      </c>
      <c r="P20" s="194" t="s">
        <v>588</v>
      </c>
      <c r="Q20" s="194" t="s">
        <v>588</v>
      </c>
      <c r="R20" s="194" t="s">
        <v>588</v>
      </c>
      <c r="S20" s="194">
        <v>0.0</v>
      </c>
      <c r="T20" s="194" t="s">
        <v>588</v>
      </c>
      <c r="U20" s="194" t="s">
        <v>588</v>
      </c>
      <c r="V20" s="194" t="s">
        <v>588</v>
      </c>
      <c r="W20" s="194" t="s">
        <v>588</v>
      </c>
      <c r="X20" s="194" t="s">
        <v>588</v>
      </c>
      <c r="Y20" s="194">
        <v>0.0</v>
      </c>
      <c r="Z20" s="194" t="s">
        <v>588</v>
      </c>
      <c r="AA20" s="194" t="s">
        <v>588</v>
      </c>
      <c r="AB20" s="194" t="s">
        <v>588</v>
      </c>
      <c r="AC20" s="194" t="s">
        <v>588</v>
      </c>
      <c r="AD20" s="194" t="s">
        <v>588</v>
      </c>
      <c r="AE20" s="194" t="s">
        <v>588</v>
      </c>
      <c r="AF20" s="194">
        <v>0.0</v>
      </c>
      <c r="AG20" s="194" t="s">
        <v>6</v>
      </c>
      <c r="AH20" s="194" t="s">
        <v>591</v>
      </c>
      <c r="AI20" s="194"/>
      <c r="AJ20" s="197">
        <f>vlookup(B20,'Annual Leave-2026'!$B:$S,9,0)-countif(E20:AI20,"a")-(countif(E20:AI20,"a1")*0.5)-(countif(E20:AI20,"a2")*0.5)-(countif(E20:AI20,"b*")*0.5)-(countif(E20:AI20,"c*")*0.5)-(countif(E20:AI20,"d*")*0.5)-(countif(E20:AI20,"e*")*0.5)+1</f>
        <v>7</v>
      </c>
      <c r="AK20" s="197">
        <f t="shared" si="3"/>
        <v>25</v>
      </c>
      <c r="AL20" s="214">
        <f>VLOOKUP(B20,'Working Time-June-26'!$B:$AK,35,0)/60</f>
        <v>-0.8333333333</v>
      </c>
      <c r="AM20" s="214">
        <f>VLOOKUP(B20,'Working Time-June-26'!$B:$AK,36,0)/60</f>
        <v>0</v>
      </c>
      <c r="AN20" s="209"/>
      <c r="AO20" s="216"/>
      <c r="AP20" s="209"/>
      <c r="AQ20" s="209"/>
      <c r="AR20" s="209"/>
      <c r="AS20" s="209"/>
      <c r="AT20" s="209">
        <f t="shared" si="4"/>
        <v>5</v>
      </c>
      <c r="AU20" s="209">
        <f t="shared" si="5"/>
        <v>0</v>
      </c>
      <c r="AV20" s="210">
        <f t="shared" si="6"/>
        <v>0</v>
      </c>
      <c r="AW20" s="212"/>
      <c r="AX20" s="217" t="s">
        <v>6</v>
      </c>
    </row>
    <row r="21">
      <c r="A21" s="209">
        <v>17.0</v>
      </c>
      <c r="B21" s="212" t="s">
        <v>610</v>
      </c>
      <c r="C21" s="213" t="s">
        <v>108</v>
      </c>
      <c r="D21" s="212" t="s">
        <v>420</v>
      </c>
      <c r="E21" s="194" t="s">
        <v>588</v>
      </c>
      <c r="F21" s="194" t="s">
        <v>588</v>
      </c>
      <c r="G21" s="194" t="s">
        <v>588</v>
      </c>
      <c r="H21" s="194" t="s">
        <v>588</v>
      </c>
      <c r="I21" s="194" t="s">
        <v>588</v>
      </c>
      <c r="J21" s="194" t="s">
        <v>588</v>
      </c>
      <c r="K21" s="194" t="s">
        <v>588</v>
      </c>
      <c r="L21" s="194">
        <v>0.0</v>
      </c>
      <c r="M21" s="194" t="s">
        <v>592</v>
      </c>
      <c r="N21" s="194" t="s">
        <v>592</v>
      </c>
      <c r="O21" s="194" t="s">
        <v>588</v>
      </c>
      <c r="P21" s="194" t="s">
        <v>588</v>
      </c>
      <c r="Q21" s="194" t="s">
        <v>588</v>
      </c>
      <c r="R21" s="194" t="s">
        <v>588</v>
      </c>
      <c r="S21" s="194">
        <v>0.0</v>
      </c>
      <c r="T21" s="194" t="s">
        <v>588</v>
      </c>
      <c r="U21" s="194" t="s">
        <v>588</v>
      </c>
      <c r="V21" s="194" t="s">
        <v>588</v>
      </c>
      <c r="W21" s="194" t="s">
        <v>588</v>
      </c>
      <c r="X21" s="194" t="s">
        <v>588</v>
      </c>
      <c r="Y21" s="194" t="s">
        <v>588</v>
      </c>
      <c r="Z21" s="218">
        <v>0.0</v>
      </c>
      <c r="AA21" s="194" t="s">
        <v>588</v>
      </c>
      <c r="AB21" s="194" t="s">
        <v>588</v>
      </c>
      <c r="AC21" s="194" t="s">
        <v>588</v>
      </c>
      <c r="AD21" s="194" t="s">
        <v>588</v>
      </c>
      <c r="AE21" s="194" t="s">
        <v>588</v>
      </c>
      <c r="AF21" s="194" t="s">
        <v>588</v>
      </c>
      <c r="AG21" s="218">
        <v>0.0</v>
      </c>
      <c r="AH21" s="194" t="s">
        <v>588</v>
      </c>
      <c r="AI21" s="194" t="s">
        <v>588</v>
      </c>
      <c r="AJ21" s="197">
        <f>vlookup(B21,'Annual Leave-2026'!$B:$S,9,0)-countif(E21:AI21,"a")-(countif(E21:AI21,"a1")*0.5)-(countif(E21:AI21,"a2")*0.5)-(countif(E21:AI21,"b*")*0.5)-(countif(E21:AI21,"c*")*0.5)-(countif(E21:AI21,"d*")*0.5)-(countif(E21:AI21,"e*")*0.5)+1</f>
        <v>5</v>
      </c>
      <c r="AK21" s="197">
        <f t="shared" si="3"/>
        <v>25</v>
      </c>
      <c r="AL21" s="214">
        <f>VLOOKUP(B21,'Working Time-June-26'!$B:$AK,35,0)/60</f>
        <v>0</v>
      </c>
      <c r="AM21" s="214">
        <f>VLOOKUP(B21,'Working Time-June-26'!$B:$AK,36,0)/60</f>
        <v>-1</v>
      </c>
      <c r="AN21" s="209"/>
      <c r="AO21" s="216"/>
      <c r="AP21" s="209"/>
      <c r="AQ21" s="209"/>
      <c r="AR21" s="209"/>
      <c r="AS21" s="209"/>
      <c r="AT21" s="209">
        <f t="shared" si="4"/>
        <v>4</v>
      </c>
      <c r="AU21" s="209">
        <f t="shared" si="5"/>
        <v>2</v>
      </c>
      <c r="AV21" s="210">
        <f t="shared" si="6"/>
        <v>0</v>
      </c>
      <c r="AW21" s="212"/>
      <c r="AX21" s="217" t="s">
        <v>9</v>
      </c>
    </row>
    <row r="22" ht="15.0" customHeight="1">
      <c r="A22" s="204">
        <v>18.0</v>
      </c>
      <c r="B22" s="212" t="s">
        <v>611</v>
      </c>
      <c r="C22" s="213" t="s">
        <v>128</v>
      </c>
      <c r="D22" s="212" t="s">
        <v>420</v>
      </c>
      <c r="E22" s="194">
        <v>0.0</v>
      </c>
      <c r="F22" s="194" t="s">
        <v>588</v>
      </c>
      <c r="G22" s="194" t="s">
        <v>588</v>
      </c>
      <c r="H22" s="194" t="s">
        <v>588</v>
      </c>
      <c r="I22" s="194" t="s">
        <v>588</v>
      </c>
      <c r="J22" s="194" t="s">
        <v>588</v>
      </c>
      <c r="K22" s="194" t="s">
        <v>6</v>
      </c>
      <c r="L22" s="194">
        <v>0.0</v>
      </c>
      <c r="M22" s="194" t="s">
        <v>588</v>
      </c>
      <c r="N22" s="194" t="s">
        <v>588</v>
      </c>
      <c r="O22" s="194" t="s">
        <v>588</v>
      </c>
      <c r="P22" s="194" t="s">
        <v>588</v>
      </c>
      <c r="Q22" s="194" t="s">
        <v>588</v>
      </c>
      <c r="R22" s="194">
        <v>0.0</v>
      </c>
      <c r="S22" s="194" t="s">
        <v>588</v>
      </c>
      <c r="T22" s="194" t="s">
        <v>588</v>
      </c>
      <c r="U22" s="194" t="s">
        <v>588</v>
      </c>
      <c r="V22" s="194" t="s">
        <v>588</v>
      </c>
      <c r="W22" s="194" t="s">
        <v>588</v>
      </c>
      <c r="X22" s="194" t="s">
        <v>588</v>
      </c>
      <c r="Y22" s="194">
        <v>0.0</v>
      </c>
      <c r="Z22" s="194" t="s">
        <v>588</v>
      </c>
      <c r="AA22" s="194" t="s">
        <v>588</v>
      </c>
      <c r="AB22" s="194" t="s">
        <v>588</v>
      </c>
      <c r="AC22" s="194" t="s">
        <v>588</v>
      </c>
      <c r="AD22" s="194" t="s">
        <v>588</v>
      </c>
      <c r="AE22" s="194">
        <v>0.0</v>
      </c>
      <c r="AF22" s="194" t="s">
        <v>591</v>
      </c>
      <c r="AG22" s="194" t="s">
        <v>591</v>
      </c>
      <c r="AH22" s="194" t="s">
        <v>591</v>
      </c>
      <c r="AI22" s="194"/>
      <c r="AJ22" s="197">
        <f>vlookup(B22,'Annual Leave-2026'!$B:$S,9,0)-countif(E22:AI22,"a")-(countif(E22:AI22,"a1")*0.5)-(countif(E22:AI22,"a2")*0.5)-(countif(E22:AI22,"b*")*0.5)-(countif(E22:AI22,"c*")*0.5)-(countif(E22:AI22,"d*")*0.5)-(countif(E22:AI22,"e*")*0.5)+1</f>
        <v>9</v>
      </c>
      <c r="AK22" s="197">
        <f t="shared" si="3"/>
        <v>25</v>
      </c>
      <c r="AL22" s="214">
        <f>VLOOKUP(B22,'Working Time-June-26'!$B:$AK,35,0)/60</f>
        <v>0</v>
      </c>
      <c r="AM22" s="214">
        <f>VLOOKUP(B22,'Working Time-June-26'!$B:$AK,36,0)/60</f>
        <v>0</v>
      </c>
      <c r="AN22" s="209"/>
      <c r="AO22" s="209"/>
      <c r="AP22" s="209"/>
      <c r="AQ22" s="209"/>
      <c r="AR22" s="209"/>
      <c r="AS22" s="209"/>
      <c r="AT22" s="209">
        <f t="shared" si="4"/>
        <v>5</v>
      </c>
      <c r="AU22" s="209">
        <f t="shared" si="5"/>
        <v>0</v>
      </c>
      <c r="AV22" s="210">
        <f t="shared" si="6"/>
        <v>0</v>
      </c>
      <c r="AW22" s="212"/>
      <c r="AX22" s="217" t="s">
        <v>6</v>
      </c>
    </row>
    <row r="23">
      <c r="A23" s="209">
        <v>19.0</v>
      </c>
      <c r="B23" s="212" t="s">
        <v>612</v>
      </c>
      <c r="C23" s="213" t="s">
        <v>98</v>
      </c>
      <c r="D23" s="212" t="s">
        <v>420</v>
      </c>
      <c r="E23" s="194">
        <v>0.0</v>
      </c>
      <c r="F23" s="194" t="s">
        <v>588</v>
      </c>
      <c r="G23" s="194" t="s">
        <v>588</v>
      </c>
      <c r="H23" s="194" t="s">
        <v>588</v>
      </c>
      <c r="I23" s="194" t="s">
        <v>588</v>
      </c>
      <c r="J23" s="194" t="s">
        <v>588</v>
      </c>
      <c r="K23" s="194">
        <v>0.0</v>
      </c>
      <c r="L23" s="194" t="s">
        <v>588</v>
      </c>
      <c r="M23" s="194" t="s">
        <v>588</v>
      </c>
      <c r="N23" s="194" t="s">
        <v>588</v>
      </c>
      <c r="O23" s="194" t="s">
        <v>588</v>
      </c>
      <c r="P23" s="194" t="s">
        <v>588</v>
      </c>
      <c r="Q23" s="194" t="s">
        <v>588</v>
      </c>
      <c r="R23" s="194">
        <v>0.0</v>
      </c>
      <c r="S23" s="194" t="s">
        <v>591</v>
      </c>
      <c r="T23" s="194" t="s">
        <v>591</v>
      </c>
      <c r="U23" s="194" t="s">
        <v>591</v>
      </c>
      <c r="V23" s="194" t="s">
        <v>591</v>
      </c>
      <c r="W23" s="194" t="s">
        <v>591</v>
      </c>
      <c r="X23" s="194" t="s">
        <v>591</v>
      </c>
      <c r="Y23" s="194">
        <v>0.0</v>
      </c>
      <c r="Z23" s="194" t="s">
        <v>591</v>
      </c>
      <c r="AA23" s="194" t="s">
        <v>591</v>
      </c>
      <c r="AB23" s="194" t="s">
        <v>591</v>
      </c>
      <c r="AC23" s="194" t="s">
        <v>591</v>
      </c>
      <c r="AD23" s="194" t="s">
        <v>591</v>
      </c>
      <c r="AE23" s="194" t="s">
        <v>591</v>
      </c>
      <c r="AF23" s="194">
        <v>0.0</v>
      </c>
      <c r="AG23" s="194" t="s">
        <v>591</v>
      </c>
      <c r="AH23" s="194" t="s">
        <v>591</v>
      </c>
      <c r="AI23" s="194"/>
      <c r="AJ23" s="197">
        <f>vlookup(B23,'Annual Leave-2026'!$B:$S,9,0)-countif(E23:AI23,"a")-(countif(E23:AI23,"a1")*0.5)-(countif(E23:AI23,"a2")*0.5)-(countif(E23:AI23,"b*")*0.5)-(countif(E23:AI23,"c*")*0.5)-(countif(E23:AI23,"d*")*0.5)-(countif(E23:AI23,"e*")*0.5)+1</f>
        <v>7.5</v>
      </c>
      <c r="AK23" s="197">
        <f t="shared" si="3"/>
        <v>25</v>
      </c>
      <c r="AL23" s="214">
        <f>VLOOKUP(B23,'Working Time-June-26'!$B:$AK,35,0)/60</f>
        <v>0</v>
      </c>
      <c r="AM23" s="214">
        <f>VLOOKUP(B23,'Working Time-June-26'!$B:$AK,36,0)/60</f>
        <v>0</v>
      </c>
      <c r="AN23" s="209"/>
      <c r="AO23" s="216"/>
      <c r="AP23" s="209"/>
      <c r="AQ23" s="209"/>
      <c r="AR23" s="209"/>
      <c r="AS23" s="209"/>
      <c r="AT23" s="209">
        <f t="shared" si="4"/>
        <v>5</v>
      </c>
      <c r="AU23" s="209">
        <f t="shared" si="5"/>
        <v>0</v>
      </c>
      <c r="AV23" s="210">
        <f t="shared" si="6"/>
        <v>0</v>
      </c>
      <c r="AW23" s="212"/>
      <c r="AX23" s="217" t="s">
        <v>6</v>
      </c>
    </row>
    <row r="24">
      <c r="A24" s="204">
        <v>20.0</v>
      </c>
      <c r="B24" s="212" t="s">
        <v>613</v>
      </c>
      <c r="C24" s="213" t="s">
        <v>103</v>
      </c>
      <c r="D24" s="212" t="s">
        <v>420</v>
      </c>
      <c r="E24" s="194">
        <v>0.0</v>
      </c>
      <c r="F24" s="194" t="s">
        <v>588</v>
      </c>
      <c r="G24" s="194" t="s">
        <v>588</v>
      </c>
      <c r="H24" s="194" t="s">
        <v>588</v>
      </c>
      <c r="I24" s="194" t="s">
        <v>588</v>
      </c>
      <c r="J24" s="194">
        <v>0.0</v>
      </c>
      <c r="K24" s="194" t="s">
        <v>588</v>
      </c>
      <c r="L24" s="194" t="s">
        <v>588</v>
      </c>
      <c r="M24" s="194" t="s">
        <v>588</v>
      </c>
      <c r="N24" s="194" t="s">
        <v>6</v>
      </c>
      <c r="O24" s="194" t="s">
        <v>6</v>
      </c>
      <c r="P24" s="194" t="s">
        <v>6</v>
      </c>
      <c r="Q24" s="194">
        <v>0.0</v>
      </c>
      <c r="R24" s="194" t="s">
        <v>6</v>
      </c>
      <c r="S24" s="194" t="s">
        <v>591</v>
      </c>
      <c r="T24" s="194" t="s">
        <v>591</v>
      </c>
      <c r="U24" s="194" t="s">
        <v>591</v>
      </c>
      <c r="V24" s="194" t="s">
        <v>591</v>
      </c>
      <c r="W24" s="194" t="s">
        <v>591</v>
      </c>
      <c r="X24" s="194">
        <v>0.0</v>
      </c>
      <c r="Y24" s="194" t="s">
        <v>591</v>
      </c>
      <c r="Z24" s="194" t="s">
        <v>591</v>
      </c>
      <c r="AA24" s="194" t="s">
        <v>591</v>
      </c>
      <c r="AB24" s="194" t="s">
        <v>591</v>
      </c>
      <c r="AC24" s="194" t="s">
        <v>591</v>
      </c>
      <c r="AD24" s="194" t="s">
        <v>591</v>
      </c>
      <c r="AE24" s="194">
        <v>0.0</v>
      </c>
      <c r="AF24" s="194" t="s">
        <v>591</v>
      </c>
      <c r="AG24" s="194" t="s">
        <v>591</v>
      </c>
      <c r="AH24" s="194" t="s">
        <v>591</v>
      </c>
      <c r="AI24" s="194"/>
      <c r="AJ24" s="197">
        <f>vlookup(B24,'Annual Leave-2026'!$B:$S,9,0)-countif(E24:AI24,"a")-(countif(E24:AI24,"a1")*0.5)-(countif(E24:AI24,"a2")*0.5)-(countif(E24:AI24,"b*")*0.5)-(countif(E24:AI24,"c*")*0.5)-(countif(E24:AI24,"d*")*0.5)-(countif(E24:AI24,"e*")*0.5)+1</f>
        <v>1.5</v>
      </c>
      <c r="AK24" s="197">
        <f t="shared" si="3"/>
        <v>25</v>
      </c>
      <c r="AL24" s="214">
        <f>VLOOKUP(B24,'Working Time-June-26'!$B:$AK,35,0)/60</f>
        <v>0</v>
      </c>
      <c r="AM24" s="214">
        <f>VLOOKUP(B24,'Working Time-June-26'!$B:$AK,36,0)/60</f>
        <v>0</v>
      </c>
      <c r="AN24" s="209"/>
      <c r="AO24" s="216"/>
      <c r="AP24" s="209"/>
      <c r="AQ24" s="209"/>
      <c r="AR24" s="209"/>
      <c r="AS24" s="209"/>
      <c r="AT24" s="209">
        <f t="shared" si="4"/>
        <v>5</v>
      </c>
      <c r="AU24" s="209">
        <f t="shared" si="5"/>
        <v>0</v>
      </c>
      <c r="AV24" s="210">
        <f t="shared" si="6"/>
        <v>0</v>
      </c>
      <c r="AW24" s="212"/>
      <c r="AX24" s="217" t="s">
        <v>6</v>
      </c>
    </row>
    <row r="25">
      <c r="A25" s="209">
        <v>21.0</v>
      </c>
      <c r="B25" s="212" t="s">
        <v>614</v>
      </c>
      <c r="C25" s="213" t="s">
        <v>113</v>
      </c>
      <c r="D25" s="212" t="s">
        <v>420</v>
      </c>
      <c r="E25" s="194" t="s">
        <v>591</v>
      </c>
      <c r="F25" s="194" t="s">
        <v>591</v>
      </c>
      <c r="G25" s="194" t="s">
        <v>591</v>
      </c>
      <c r="H25" s="194" t="s">
        <v>591</v>
      </c>
      <c r="I25" s="194" t="s">
        <v>591</v>
      </c>
      <c r="J25" s="194">
        <v>0.0</v>
      </c>
      <c r="K25" s="194" t="s">
        <v>6</v>
      </c>
      <c r="L25" s="194" t="s">
        <v>591</v>
      </c>
      <c r="M25" s="194" t="s">
        <v>591</v>
      </c>
      <c r="N25" s="194" t="s">
        <v>591</v>
      </c>
      <c r="O25" s="194" t="s">
        <v>591</v>
      </c>
      <c r="P25" s="194" t="s">
        <v>591</v>
      </c>
      <c r="Q25" s="194" t="s">
        <v>591</v>
      </c>
      <c r="R25" s="194">
        <v>0.0</v>
      </c>
      <c r="S25" s="194" t="s">
        <v>591</v>
      </c>
      <c r="T25" s="194" t="s">
        <v>591</v>
      </c>
      <c r="U25" s="194" t="s">
        <v>591</v>
      </c>
      <c r="V25" s="194" t="s">
        <v>591</v>
      </c>
      <c r="W25" s="194" t="s">
        <v>591</v>
      </c>
      <c r="X25" s="194">
        <v>0.0</v>
      </c>
      <c r="Y25" s="194" t="s">
        <v>591</v>
      </c>
      <c r="Z25" s="194" t="s">
        <v>591</v>
      </c>
      <c r="AA25" s="194" t="s">
        <v>591</v>
      </c>
      <c r="AB25" s="194" t="s">
        <v>591</v>
      </c>
      <c r="AC25" s="194" t="s">
        <v>591</v>
      </c>
      <c r="AD25" s="194" t="s">
        <v>591</v>
      </c>
      <c r="AE25" s="194" t="s">
        <v>591</v>
      </c>
      <c r="AF25" s="194">
        <v>0.0</v>
      </c>
      <c r="AG25" s="194" t="s">
        <v>593</v>
      </c>
      <c r="AH25" s="194" t="s">
        <v>593</v>
      </c>
      <c r="AI25" s="194"/>
      <c r="AJ25" s="197">
        <f>vlookup(B25,'Annual Leave-2026'!$B:$S,9,0)-countif(E25:AI25,"a")-(countif(E25:AI25,"a1")*0.5)-(countif(E25:AI25,"a2")*0.5)-(countif(E25:AI25,"b*")*0.5)-(countif(E25:AI25,"c*")*0.5)-(countif(E25:AI25,"d*")*0.5)-(countif(E25:AI25,"e*")*0.5)+1</f>
        <v>3.5</v>
      </c>
      <c r="AK25" s="197">
        <f t="shared" si="3"/>
        <v>26</v>
      </c>
      <c r="AL25" s="214">
        <f>VLOOKUP(B25,'Working Time-June-26'!$B:$AK,35,0)/60</f>
        <v>-0.3166666667</v>
      </c>
      <c r="AM25" s="214">
        <f>VLOOKUP(B25,'Working Time-June-26'!$B:$AK,36,0)/60</f>
        <v>0</v>
      </c>
      <c r="AN25" s="209"/>
      <c r="AO25" s="216"/>
      <c r="AP25" s="209"/>
      <c r="AQ25" s="209"/>
      <c r="AR25" s="209"/>
      <c r="AS25" s="209"/>
      <c r="AT25" s="209">
        <f t="shared" si="4"/>
        <v>4</v>
      </c>
      <c r="AU25" s="209">
        <f t="shared" si="5"/>
        <v>0</v>
      </c>
      <c r="AV25" s="210">
        <f t="shared" si="6"/>
        <v>0</v>
      </c>
      <c r="AW25" s="212"/>
      <c r="AX25" s="217" t="s">
        <v>10</v>
      </c>
    </row>
    <row r="26">
      <c r="A26" s="204">
        <v>22.0</v>
      </c>
      <c r="B26" s="218" t="s">
        <v>615</v>
      </c>
      <c r="C26" s="219" t="s">
        <v>92</v>
      </c>
      <c r="D26" s="212" t="s">
        <v>420</v>
      </c>
      <c r="E26" s="194" t="s">
        <v>593</v>
      </c>
      <c r="F26" s="194" t="s">
        <v>593</v>
      </c>
      <c r="G26" s="194" t="s">
        <v>593</v>
      </c>
      <c r="H26" s="194" t="s">
        <v>593</v>
      </c>
      <c r="I26" s="194" t="s">
        <v>593</v>
      </c>
      <c r="J26" s="194">
        <v>0.0</v>
      </c>
      <c r="K26" s="194" t="s">
        <v>6</v>
      </c>
      <c r="L26" s="194" t="s">
        <v>593</v>
      </c>
      <c r="M26" s="194" t="s">
        <v>593</v>
      </c>
      <c r="N26" s="194" t="s">
        <v>593</v>
      </c>
      <c r="O26" s="194" t="s">
        <v>593</v>
      </c>
      <c r="P26" s="194" t="s">
        <v>593</v>
      </c>
      <c r="Q26" s="194" t="s">
        <v>593</v>
      </c>
      <c r="R26" s="194">
        <v>0.0</v>
      </c>
      <c r="S26" s="194" t="s">
        <v>588</v>
      </c>
      <c r="T26" s="194" t="s">
        <v>588</v>
      </c>
      <c r="U26" s="194" t="s">
        <v>588</v>
      </c>
      <c r="V26" s="194" t="s">
        <v>588</v>
      </c>
      <c r="W26" s="194" t="s">
        <v>588</v>
      </c>
      <c r="X26" s="194">
        <v>0.0</v>
      </c>
      <c r="Y26" s="194" t="s">
        <v>588</v>
      </c>
      <c r="Z26" s="194" t="s">
        <v>588</v>
      </c>
      <c r="AA26" s="194" t="s">
        <v>588</v>
      </c>
      <c r="AB26" s="194" t="s">
        <v>588</v>
      </c>
      <c r="AC26" s="194" t="s">
        <v>588</v>
      </c>
      <c r="AD26" s="194" t="s">
        <v>588</v>
      </c>
      <c r="AE26" s="194">
        <v>0.0</v>
      </c>
      <c r="AF26" s="194" t="s">
        <v>588</v>
      </c>
      <c r="AG26" s="194" t="s">
        <v>588</v>
      </c>
      <c r="AH26" s="194" t="s">
        <v>588</v>
      </c>
      <c r="AI26" s="194" t="s">
        <v>588</v>
      </c>
      <c r="AJ26" s="197">
        <f>vlookup(B26,'Annual Leave-2026'!$B:$S,9,0)-countif(E26:AI26,"a")-(countif(E26:AI26,"a1")*0.5)-(countif(E26:AI26,"a2")*0.5)-(countif(E26:AI26,"b*")*0.5)-(countif(E26:AI26,"c*")*0.5)-(countif(E26:AI26,"d*")*0.5)-(countif(E26:AI26,"e*")*0.5)+1</f>
        <v>2</v>
      </c>
      <c r="AK26" s="197">
        <f t="shared" si="3"/>
        <v>27</v>
      </c>
      <c r="AL26" s="214">
        <f>VLOOKUP(B26,'Working Time-June-26'!$B:$AK,35,0)/60</f>
        <v>0</v>
      </c>
      <c r="AM26" s="214">
        <f>VLOOKUP(B26,'Working Time-June-26'!$B:$AK,36,0)/60</f>
        <v>0</v>
      </c>
      <c r="AN26" s="209"/>
      <c r="AO26" s="220"/>
      <c r="AP26" s="209"/>
      <c r="AQ26" s="209"/>
      <c r="AR26" s="209"/>
      <c r="AS26" s="209"/>
      <c r="AT26" s="209">
        <f t="shared" si="4"/>
        <v>4</v>
      </c>
      <c r="AU26" s="209">
        <f t="shared" si="5"/>
        <v>0</v>
      </c>
      <c r="AV26" s="210">
        <f t="shared" si="6"/>
        <v>0</v>
      </c>
      <c r="AW26" s="212"/>
      <c r="AX26" s="217" t="s">
        <v>9</v>
      </c>
    </row>
    <row r="27">
      <c r="A27" s="209">
        <v>23.0</v>
      </c>
      <c r="B27" s="218" t="s">
        <v>616</v>
      </c>
      <c r="C27" s="219" t="s">
        <v>79</v>
      </c>
      <c r="D27" s="212" t="s">
        <v>420</v>
      </c>
      <c r="E27" s="194" t="s">
        <v>591</v>
      </c>
      <c r="F27" s="194" t="s">
        <v>591</v>
      </c>
      <c r="G27" s="194" t="s">
        <v>591</v>
      </c>
      <c r="H27" s="194" t="s">
        <v>591</v>
      </c>
      <c r="I27" s="194" t="s">
        <v>591</v>
      </c>
      <c r="J27" s="194">
        <v>0.0</v>
      </c>
      <c r="K27" s="194" t="s">
        <v>591</v>
      </c>
      <c r="L27" s="194" t="s">
        <v>591</v>
      </c>
      <c r="M27" s="194" t="s">
        <v>591</v>
      </c>
      <c r="N27" s="194" t="s">
        <v>591</v>
      </c>
      <c r="O27" s="194" t="s">
        <v>591</v>
      </c>
      <c r="P27" s="194" t="s">
        <v>591</v>
      </c>
      <c r="Q27" s="194">
        <v>0.0</v>
      </c>
      <c r="R27" s="194" t="s">
        <v>593</v>
      </c>
      <c r="S27" s="194" t="s">
        <v>593</v>
      </c>
      <c r="T27" s="194" t="s">
        <v>593</v>
      </c>
      <c r="U27" s="194" t="s">
        <v>593</v>
      </c>
      <c r="V27" s="194" t="s">
        <v>593</v>
      </c>
      <c r="W27" s="194" t="s">
        <v>593</v>
      </c>
      <c r="X27" s="194" t="s">
        <v>171</v>
      </c>
      <c r="Y27" s="194">
        <v>0.0</v>
      </c>
      <c r="Z27" s="194" t="s">
        <v>593</v>
      </c>
      <c r="AA27" s="194" t="s">
        <v>593</v>
      </c>
      <c r="AB27" s="194" t="s">
        <v>593</v>
      </c>
      <c r="AC27" s="194" t="s">
        <v>593</v>
      </c>
      <c r="AD27" s="194" t="s">
        <v>593</v>
      </c>
      <c r="AE27" s="194" t="s">
        <v>171</v>
      </c>
      <c r="AF27" s="194">
        <v>0.0</v>
      </c>
      <c r="AG27" s="194" t="s">
        <v>593</v>
      </c>
      <c r="AH27" s="194" t="s">
        <v>593</v>
      </c>
      <c r="AI27" s="194"/>
      <c r="AJ27" s="197">
        <f>vlookup(B27,'Annual Leave-2026'!$B:$S,9,0)-countif(E27:AI27,"a")-(countif(E27:AI27,"a1")*0.5)-(countif(E27:AI27,"a2")*0.5)-(countif(E27:AI27,"b*")*0.5)-(countif(E27:AI27,"c*")*0.5)-(countif(E27:AI27,"d*")*0.5)-(countif(E27:AI27,"e*")*0.5)+1</f>
        <v>5</v>
      </c>
      <c r="AK27" s="197">
        <f t="shared" si="3"/>
        <v>26</v>
      </c>
      <c r="AL27" s="214">
        <f>VLOOKUP(B27,'Working Time-June-26'!$B:$AK,35,0)/60</f>
        <v>0</v>
      </c>
      <c r="AM27" s="214">
        <f>VLOOKUP(B27,'Working Time-June-26'!$B:$AK,36,0)/60</f>
        <v>0</v>
      </c>
      <c r="AN27" s="209"/>
      <c r="AO27" s="220"/>
      <c r="AP27" s="209"/>
      <c r="AQ27" s="209"/>
      <c r="AR27" s="209"/>
      <c r="AS27" s="209"/>
      <c r="AT27" s="209">
        <f t="shared" si="4"/>
        <v>4</v>
      </c>
      <c r="AU27" s="209">
        <f t="shared" si="5"/>
        <v>0</v>
      </c>
      <c r="AV27" s="210">
        <f t="shared" si="6"/>
        <v>0</v>
      </c>
      <c r="AW27" s="212"/>
      <c r="AX27" s="217" t="s">
        <v>10</v>
      </c>
    </row>
    <row r="28">
      <c r="A28" s="204">
        <v>24.0</v>
      </c>
      <c r="B28" s="218" t="s">
        <v>617</v>
      </c>
      <c r="C28" s="219" t="s">
        <v>133</v>
      </c>
      <c r="D28" s="212" t="s">
        <v>420</v>
      </c>
      <c r="E28" s="194" t="s">
        <v>593</v>
      </c>
      <c r="F28" s="194" t="s">
        <v>593</v>
      </c>
      <c r="G28" s="194" t="s">
        <v>593</v>
      </c>
      <c r="H28" s="194" t="s">
        <v>593</v>
      </c>
      <c r="I28" s="194" t="s">
        <v>593</v>
      </c>
      <c r="J28" s="194" t="s">
        <v>6</v>
      </c>
      <c r="K28" s="194">
        <v>0.0</v>
      </c>
      <c r="L28" s="194" t="s">
        <v>593</v>
      </c>
      <c r="M28" s="194" t="s">
        <v>593</v>
      </c>
      <c r="N28" s="194" t="s">
        <v>593</v>
      </c>
      <c r="O28" s="194" t="s">
        <v>593</v>
      </c>
      <c r="P28" s="194" t="s">
        <v>593</v>
      </c>
      <c r="Q28" s="194">
        <v>0.0</v>
      </c>
      <c r="R28" s="194" t="s">
        <v>588</v>
      </c>
      <c r="S28" s="194" t="s">
        <v>588</v>
      </c>
      <c r="T28" s="194" t="s">
        <v>588</v>
      </c>
      <c r="U28" s="194" t="s">
        <v>588</v>
      </c>
      <c r="V28" s="194" t="s">
        <v>588</v>
      </c>
      <c r="W28" s="194" t="s">
        <v>588</v>
      </c>
      <c r="X28" s="194" t="s">
        <v>588</v>
      </c>
      <c r="Y28" s="194">
        <v>0.0</v>
      </c>
      <c r="Z28" s="194" t="s">
        <v>588</v>
      </c>
      <c r="AA28" s="194" t="s">
        <v>588</v>
      </c>
      <c r="AB28" s="194" t="s">
        <v>588</v>
      </c>
      <c r="AC28" s="194" t="s">
        <v>588</v>
      </c>
      <c r="AD28" s="194" t="s">
        <v>588</v>
      </c>
      <c r="AE28" s="194" t="s">
        <v>588</v>
      </c>
      <c r="AF28" s="194">
        <v>0.0</v>
      </c>
      <c r="AG28" s="194" t="s">
        <v>588</v>
      </c>
      <c r="AH28" s="194" t="s">
        <v>588</v>
      </c>
      <c r="AI28" s="194" t="s">
        <v>588</v>
      </c>
      <c r="AJ28" s="197">
        <f>vlookup(B28,'Annual Leave-2026'!$B:$S,9,0)-countif(E28:AI28,"a")-(countif(E28:AI28,"a1")*0.5)-(countif(E28:AI28,"a2")*0.5)-(countif(E28:AI28,"b*")*0.5)-(countif(E28:AI28,"c*")*0.5)-(countif(E28:AI28,"d*")*0.5)-(countif(E28:AI28,"e*")*0.5)+1</f>
        <v>4</v>
      </c>
      <c r="AK28" s="197">
        <f t="shared" si="3"/>
        <v>27</v>
      </c>
      <c r="AL28" s="214">
        <f>VLOOKUP(B28,'Working Time-June-26'!$B:$AK,35,0)/60</f>
        <v>0</v>
      </c>
      <c r="AM28" s="214">
        <f>VLOOKUP(B28,'Working Time-June-26'!$B:$AK,36,0)/60</f>
        <v>0</v>
      </c>
      <c r="AN28" s="209"/>
      <c r="AO28" s="220"/>
      <c r="AP28" s="209"/>
      <c r="AQ28" s="209"/>
      <c r="AR28" s="209"/>
      <c r="AS28" s="209"/>
      <c r="AT28" s="209">
        <f t="shared" si="4"/>
        <v>4</v>
      </c>
      <c r="AU28" s="209">
        <f t="shared" si="5"/>
        <v>0</v>
      </c>
      <c r="AV28" s="210">
        <f t="shared" si="6"/>
        <v>0</v>
      </c>
      <c r="AW28" s="212"/>
      <c r="AX28" s="217" t="s">
        <v>9</v>
      </c>
    </row>
    <row r="29">
      <c r="A29" s="209">
        <v>25.0</v>
      </c>
      <c r="B29" s="218" t="s">
        <v>618</v>
      </c>
      <c r="C29" s="219" t="s">
        <v>86</v>
      </c>
      <c r="D29" s="212" t="s">
        <v>420</v>
      </c>
      <c r="E29" s="194" t="s">
        <v>591</v>
      </c>
      <c r="F29" s="194" t="s">
        <v>591</v>
      </c>
      <c r="G29" s="194" t="s">
        <v>591</v>
      </c>
      <c r="H29" s="194" t="s">
        <v>591</v>
      </c>
      <c r="I29" s="194" t="s">
        <v>591</v>
      </c>
      <c r="J29" s="194" t="s">
        <v>6</v>
      </c>
      <c r="K29" s="194">
        <v>0.0</v>
      </c>
      <c r="L29" s="194" t="s">
        <v>591</v>
      </c>
      <c r="M29" s="194" t="s">
        <v>591</v>
      </c>
      <c r="N29" s="194" t="s">
        <v>591</v>
      </c>
      <c r="O29" s="194" t="s">
        <v>591</v>
      </c>
      <c r="P29" s="194" t="s">
        <v>591</v>
      </c>
      <c r="Q29" s="194" t="s">
        <v>591</v>
      </c>
      <c r="R29" s="194">
        <v>0.0</v>
      </c>
      <c r="S29" s="194" t="s">
        <v>593</v>
      </c>
      <c r="T29" s="194" t="s">
        <v>593</v>
      </c>
      <c r="U29" s="194" t="s">
        <v>593</v>
      </c>
      <c r="V29" s="194" t="s">
        <v>593</v>
      </c>
      <c r="W29" s="194" t="s">
        <v>593</v>
      </c>
      <c r="X29" s="194">
        <v>0.0</v>
      </c>
      <c r="Y29" s="194" t="s">
        <v>593</v>
      </c>
      <c r="Z29" s="194" t="s">
        <v>593</v>
      </c>
      <c r="AA29" s="194" t="s">
        <v>593</v>
      </c>
      <c r="AB29" s="194" t="s">
        <v>593</v>
      </c>
      <c r="AC29" s="194" t="s">
        <v>593</v>
      </c>
      <c r="AD29" s="194" t="s">
        <v>593</v>
      </c>
      <c r="AE29" s="194">
        <v>0.0</v>
      </c>
      <c r="AF29" s="194" t="s">
        <v>588</v>
      </c>
      <c r="AG29" s="194" t="s">
        <v>588</v>
      </c>
      <c r="AH29" s="194" t="s">
        <v>588</v>
      </c>
      <c r="AI29" s="194" t="s">
        <v>588</v>
      </c>
      <c r="AJ29" s="197">
        <f>vlookup(B29,'Annual Leave-2026'!$B:$S,9,0)-countif(E29:AI29,"a")-(countif(E29:AI29,"a1")*0.5)-(countif(E29:AI29,"a2")*0.5)-(countif(E29:AI29,"b*")*0.5)-(countif(E29:AI29,"c*")*0.5)-(countif(E29:AI29,"d*")*0.5)-(countif(E29:AI29,"e*")*0.5)+1</f>
        <v>4</v>
      </c>
      <c r="AK29" s="197">
        <f t="shared" si="3"/>
        <v>27</v>
      </c>
      <c r="AL29" s="214">
        <f>VLOOKUP(B29,'Working Time-June-26'!$B:$AK,35,0)/60</f>
        <v>0</v>
      </c>
      <c r="AM29" s="214">
        <f>VLOOKUP(B29,'Working Time-June-26'!$B:$AK,36,0)/60</f>
        <v>0</v>
      </c>
      <c r="AN29" s="209"/>
      <c r="AO29" s="220"/>
      <c r="AP29" s="209"/>
      <c r="AQ29" s="209"/>
      <c r="AR29" s="209"/>
      <c r="AS29" s="209"/>
      <c r="AT29" s="209">
        <f t="shared" si="4"/>
        <v>4</v>
      </c>
      <c r="AU29" s="209">
        <f t="shared" si="5"/>
        <v>0</v>
      </c>
      <c r="AV29" s="210">
        <f t="shared" si="6"/>
        <v>0</v>
      </c>
      <c r="AW29" s="212"/>
      <c r="AX29" s="217" t="s">
        <v>9</v>
      </c>
    </row>
    <row r="30">
      <c r="A30" s="204">
        <v>26.0</v>
      </c>
      <c r="B30" s="212" t="s">
        <v>619</v>
      </c>
      <c r="C30" s="213" t="s">
        <v>118</v>
      </c>
      <c r="D30" s="212" t="s">
        <v>420</v>
      </c>
      <c r="E30" s="194" t="s">
        <v>591</v>
      </c>
      <c r="F30" s="194" t="s">
        <v>591</v>
      </c>
      <c r="G30" s="194" t="s">
        <v>591</v>
      </c>
      <c r="H30" s="194" t="s">
        <v>591</v>
      </c>
      <c r="I30" s="194" t="s">
        <v>591</v>
      </c>
      <c r="J30" s="194">
        <v>0.0</v>
      </c>
      <c r="K30" s="194" t="s">
        <v>591</v>
      </c>
      <c r="L30" s="194" t="s">
        <v>591</v>
      </c>
      <c r="M30" s="194" t="s">
        <v>591</v>
      </c>
      <c r="N30" s="194" t="s">
        <v>591</v>
      </c>
      <c r="O30" s="194" t="s">
        <v>591</v>
      </c>
      <c r="P30" s="194" t="s">
        <v>591</v>
      </c>
      <c r="Q30" s="194">
        <v>0.0</v>
      </c>
      <c r="R30" s="194" t="s">
        <v>591</v>
      </c>
      <c r="S30" s="194" t="s">
        <v>591</v>
      </c>
      <c r="T30" s="194" t="s">
        <v>591</v>
      </c>
      <c r="U30" s="194" t="s">
        <v>163</v>
      </c>
      <c r="V30" s="194" t="s">
        <v>591</v>
      </c>
      <c r="W30" s="194" t="s">
        <v>591</v>
      </c>
      <c r="X30" s="194" t="s">
        <v>163</v>
      </c>
      <c r="Y30" s="194">
        <v>0.0</v>
      </c>
      <c r="Z30" s="194" t="s">
        <v>591</v>
      </c>
      <c r="AA30" s="194" t="s">
        <v>591</v>
      </c>
      <c r="AB30" s="194" t="s">
        <v>591</v>
      </c>
      <c r="AC30" s="194" t="s">
        <v>591</v>
      </c>
      <c r="AD30" s="194" t="s">
        <v>591</v>
      </c>
      <c r="AE30" s="194" t="s">
        <v>591</v>
      </c>
      <c r="AF30" s="194">
        <v>0.0</v>
      </c>
      <c r="AG30" s="194" t="s">
        <v>591</v>
      </c>
      <c r="AH30" s="194" t="s">
        <v>591</v>
      </c>
      <c r="AI30" s="194"/>
      <c r="AJ30" s="197">
        <f>vlookup(B30,'Annual Leave-2026'!$B:$S,9,0)-countif(E30:AI30,"a")-(countif(E30:AI30,"a1")*0.5)-(countif(E30:AI30,"a2")*0.5)-(countif(E30:AI30,"b*")*0.5)-(countif(E30:AI30,"c*")*0.5)-(countif(E30:AI30,"d*")*0.5)-(countif(E30:AI30,"e*")*0.5)+1</f>
        <v>3</v>
      </c>
      <c r="AK30" s="197">
        <f t="shared" si="3"/>
        <v>26</v>
      </c>
      <c r="AL30" s="214">
        <f>VLOOKUP(B30,'Working Time-June-26'!$B:$AK,35,0)/60</f>
        <v>0</v>
      </c>
      <c r="AM30" s="214">
        <f>VLOOKUP(B30,'Working Time-June-26'!$B:$AK,36,0)/60</f>
        <v>0</v>
      </c>
      <c r="AN30" s="209"/>
      <c r="AO30" s="216"/>
      <c r="AP30" s="209"/>
      <c r="AQ30" s="209"/>
      <c r="AR30" s="209"/>
      <c r="AS30" s="209"/>
      <c r="AT30" s="209">
        <f t="shared" si="4"/>
        <v>4</v>
      </c>
      <c r="AU30" s="209">
        <f t="shared" si="5"/>
        <v>0</v>
      </c>
      <c r="AV30" s="210">
        <f t="shared" si="6"/>
        <v>0</v>
      </c>
      <c r="AW30" s="212"/>
      <c r="AX30" s="217" t="s">
        <v>6</v>
      </c>
    </row>
    <row r="31">
      <c r="A31" s="209">
        <v>27.0</v>
      </c>
      <c r="B31" s="212" t="s">
        <v>620</v>
      </c>
      <c r="C31" s="213" t="s">
        <v>123</v>
      </c>
      <c r="D31" s="212" t="s">
        <v>420</v>
      </c>
      <c r="E31" s="194" t="s">
        <v>588</v>
      </c>
      <c r="F31" s="194" t="s">
        <v>588</v>
      </c>
      <c r="G31" s="194" t="s">
        <v>588</v>
      </c>
      <c r="H31" s="194" t="s">
        <v>588</v>
      </c>
      <c r="I31" s="194" t="s">
        <v>588</v>
      </c>
      <c r="J31" s="194" t="s">
        <v>6</v>
      </c>
      <c r="K31" s="194">
        <v>0.0</v>
      </c>
      <c r="L31" s="194" t="s">
        <v>588</v>
      </c>
      <c r="M31" s="194" t="s">
        <v>588</v>
      </c>
      <c r="N31" s="194" t="s">
        <v>588</v>
      </c>
      <c r="O31" s="194" t="s">
        <v>588</v>
      </c>
      <c r="P31" s="194" t="s">
        <v>588</v>
      </c>
      <c r="Q31" s="194" t="s">
        <v>588</v>
      </c>
      <c r="R31" s="194" t="s">
        <v>169</v>
      </c>
      <c r="S31" s="194">
        <v>0.0</v>
      </c>
      <c r="T31" s="194" t="s">
        <v>588</v>
      </c>
      <c r="U31" s="194" t="s">
        <v>588</v>
      </c>
      <c r="V31" s="194" t="s">
        <v>588</v>
      </c>
      <c r="W31" s="194" t="s">
        <v>588</v>
      </c>
      <c r="X31" s="194" t="s">
        <v>588</v>
      </c>
      <c r="Y31" s="194" t="s">
        <v>588</v>
      </c>
      <c r="Z31" s="218">
        <v>0.0</v>
      </c>
      <c r="AA31" s="194" t="s">
        <v>588</v>
      </c>
      <c r="AB31" s="194" t="s">
        <v>588</v>
      </c>
      <c r="AC31" s="194" t="s">
        <v>588</v>
      </c>
      <c r="AD31" s="194" t="s">
        <v>588</v>
      </c>
      <c r="AE31" s="194" t="s">
        <v>588</v>
      </c>
      <c r="AF31" s="194">
        <v>0.0</v>
      </c>
      <c r="AG31" s="194" t="s">
        <v>591</v>
      </c>
      <c r="AH31" s="194" t="s">
        <v>591</v>
      </c>
      <c r="AI31" s="194"/>
      <c r="AJ31" s="197">
        <f>vlookup(B31,'Annual Leave-2026'!$B:$S,9,0)-countif(E31:AI31,"a")-(countif(E31:AI31,"a1")*0.5)-(countif(E31:AI31,"a2")*0.5)-(countif(E31:AI31,"b*")*0.5)-(countif(E31:AI31,"c*")*0.5)-(countif(E31:AI31,"d*")*0.5)-(countif(E31:AI31,"e*")*0.5)+1</f>
        <v>4.5</v>
      </c>
      <c r="AK31" s="197">
        <f t="shared" si="3"/>
        <v>26</v>
      </c>
      <c r="AL31" s="214">
        <f>VLOOKUP(B31,'Working Time-June-26'!$B:$AK,35,0)/60</f>
        <v>0</v>
      </c>
      <c r="AM31" s="214">
        <f>VLOOKUP(B31,'Working Time-June-26'!$B:$AK,36,0)/60</f>
        <v>0</v>
      </c>
      <c r="AN31" s="209"/>
      <c r="AO31" s="216"/>
      <c r="AP31" s="209"/>
      <c r="AQ31" s="209"/>
      <c r="AR31" s="209"/>
      <c r="AS31" s="209"/>
      <c r="AT31" s="209">
        <f t="shared" si="4"/>
        <v>4</v>
      </c>
      <c r="AU31" s="209">
        <f t="shared" si="5"/>
        <v>0</v>
      </c>
      <c r="AV31" s="210">
        <f t="shared" si="6"/>
        <v>0</v>
      </c>
      <c r="AW31" s="212"/>
      <c r="AX31" s="217" t="s">
        <v>6</v>
      </c>
    </row>
    <row r="32">
      <c r="A32" s="204">
        <v>28.0</v>
      </c>
      <c r="B32" s="212" t="s">
        <v>621</v>
      </c>
      <c r="C32" s="213" t="s">
        <v>130</v>
      </c>
      <c r="D32" s="212" t="s">
        <v>374</v>
      </c>
      <c r="E32" s="194" t="s">
        <v>593</v>
      </c>
      <c r="F32" s="194" t="s">
        <v>593</v>
      </c>
      <c r="G32" s="194" t="s">
        <v>593</v>
      </c>
      <c r="H32" s="194" t="s">
        <v>593</v>
      </c>
      <c r="I32" s="194" t="s">
        <v>593</v>
      </c>
      <c r="J32" s="194">
        <v>0.0</v>
      </c>
      <c r="K32" s="194" t="s">
        <v>600</v>
      </c>
      <c r="L32" s="194" t="s">
        <v>600</v>
      </c>
      <c r="M32" s="194" t="s">
        <v>600</v>
      </c>
      <c r="N32" s="194" t="s">
        <v>6</v>
      </c>
      <c r="O32" s="194" t="s">
        <v>6</v>
      </c>
      <c r="P32" s="194" t="s">
        <v>6</v>
      </c>
      <c r="Q32" s="194" t="s">
        <v>6</v>
      </c>
      <c r="R32" s="194">
        <v>0.0</v>
      </c>
      <c r="S32" s="194" t="s">
        <v>6</v>
      </c>
      <c r="T32" s="194" t="s">
        <v>588</v>
      </c>
      <c r="U32" s="194" t="s">
        <v>588</v>
      </c>
      <c r="V32" s="194" t="s">
        <v>588</v>
      </c>
      <c r="W32" s="194" t="s">
        <v>588</v>
      </c>
      <c r="X32" s="194" t="s">
        <v>588</v>
      </c>
      <c r="Y32" s="194" t="s">
        <v>588</v>
      </c>
      <c r="Z32" s="218">
        <v>0.0</v>
      </c>
      <c r="AA32" s="194" t="s">
        <v>588</v>
      </c>
      <c r="AB32" s="194" t="s">
        <v>588</v>
      </c>
      <c r="AC32" s="194" t="s">
        <v>588</v>
      </c>
      <c r="AD32" s="194" t="s">
        <v>588</v>
      </c>
      <c r="AE32" s="194" t="s">
        <v>588</v>
      </c>
      <c r="AF32" s="194" t="s">
        <v>588</v>
      </c>
      <c r="AG32" s="218">
        <v>0.0</v>
      </c>
      <c r="AH32" s="194" t="s">
        <v>588</v>
      </c>
      <c r="AI32" s="194" t="s">
        <v>588</v>
      </c>
      <c r="AJ32" s="197">
        <f>vlookup(B32,'Annual Leave-2026'!$B:$S,9,0)-countif(E32:AI32,"a")-(countif(E32:AI32,"a1")*0.5)-(countif(E32:AI32,"a2")*0.5)-(countif(E32:AI32,"b*")*0.5)-(countif(E32:AI32,"c*")*0.5)-(countif(E32:AI32,"d*")*0.5)-(countif(E32:AI32,"e*")*0.5)+1</f>
        <v>3.5</v>
      </c>
      <c r="AK32" s="197">
        <f t="shared" si="3"/>
        <v>27</v>
      </c>
      <c r="AL32" s="214">
        <f>VLOOKUP(B32,'Working Time-June-26'!$B:$AK,35,0)/60</f>
        <v>0</v>
      </c>
      <c r="AM32" s="214">
        <f>VLOOKUP(B32,'Working Time-June-26'!$B:$AK,36,0)/60</f>
        <v>-1</v>
      </c>
      <c r="AN32" s="209"/>
      <c r="AO32" s="216"/>
      <c r="AP32" s="209"/>
      <c r="AQ32" s="209"/>
      <c r="AR32" s="209"/>
      <c r="AS32" s="209"/>
      <c r="AT32" s="209">
        <f t="shared" si="4"/>
        <v>4</v>
      </c>
      <c r="AU32" s="209">
        <f t="shared" si="5"/>
        <v>0</v>
      </c>
      <c r="AV32" s="210">
        <f t="shared" si="6"/>
        <v>0</v>
      </c>
      <c r="AW32" s="212"/>
      <c r="AX32" s="217" t="s">
        <v>9</v>
      </c>
    </row>
    <row r="33">
      <c r="A33" s="209">
        <v>29.0</v>
      </c>
      <c r="B33" s="212" t="s">
        <v>622</v>
      </c>
      <c r="C33" s="213" t="s">
        <v>107</v>
      </c>
      <c r="D33" s="212" t="s">
        <v>374</v>
      </c>
      <c r="E33" s="194" t="s">
        <v>588</v>
      </c>
      <c r="F33" s="194" t="s">
        <v>588</v>
      </c>
      <c r="G33" s="194" t="s">
        <v>588</v>
      </c>
      <c r="H33" s="194" t="s">
        <v>588</v>
      </c>
      <c r="I33" s="194" t="s">
        <v>588</v>
      </c>
      <c r="J33" s="194" t="s">
        <v>588</v>
      </c>
      <c r="K33" s="194">
        <v>0.0</v>
      </c>
      <c r="L33" s="194" t="s">
        <v>588</v>
      </c>
      <c r="M33" s="194" t="s">
        <v>588</v>
      </c>
      <c r="N33" s="194" t="s">
        <v>588</v>
      </c>
      <c r="O33" s="194" t="s">
        <v>588</v>
      </c>
      <c r="P33" s="194" t="s">
        <v>588</v>
      </c>
      <c r="Q33" s="194" t="s">
        <v>588</v>
      </c>
      <c r="R33" s="194" t="s">
        <v>6</v>
      </c>
      <c r="S33" s="194">
        <v>0.0</v>
      </c>
      <c r="T33" s="194" t="s">
        <v>588</v>
      </c>
      <c r="U33" s="194" t="s">
        <v>588</v>
      </c>
      <c r="V33" s="194" t="s">
        <v>588</v>
      </c>
      <c r="W33" s="194" t="s">
        <v>169</v>
      </c>
      <c r="X33" s="194" t="s">
        <v>588</v>
      </c>
      <c r="Y33" s="194">
        <v>0.0</v>
      </c>
      <c r="Z33" s="194" t="s">
        <v>588</v>
      </c>
      <c r="AA33" s="194" t="s">
        <v>588</v>
      </c>
      <c r="AB33" s="194" t="s">
        <v>588</v>
      </c>
      <c r="AC33" s="194" t="s">
        <v>588</v>
      </c>
      <c r="AD33" s="194" t="s">
        <v>588</v>
      </c>
      <c r="AE33" s="194" t="s">
        <v>588</v>
      </c>
      <c r="AF33" s="194" t="s">
        <v>6</v>
      </c>
      <c r="AG33" s="218">
        <v>0.0</v>
      </c>
      <c r="AH33" s="194" t="s">
        <v>591</v>
      </c>
      <c r="AI33" s="194"/>
      <c r="AJ33" s="197">
        <f>vlookup(B33,'Annual Leave-2026'!$B:$S,9,0)-countif(E33:AI33,"a")-(countif(E33:AI33,"a1")*0.5)-(countif(E33:AI33,"a2")*0.5)-(countif(E33:AI33,"b*")*0.5)-(countif(E33:AI33,"c*")*0.5)-(countif(E33:AI33,"d*")*0.5)-(countif(E33:AI33,"e*")*0.5)+1</f>
        <v>0.5</v>
      </c>
      <c r="AK33" s="197">
        <f t="shared" si="3"/>
        <v>26</v>
      </c>
      <c r="AL33" s="214">
        <f>VLOOKUP(B33,'Working Time-June-26'!$B:$AK,35,0)/60</f>
        <v>0</v>
      </c>
      <c r="AM33" s="214">
        <f>VLOOKUP(B33,'Working Time-June-26'!$B:$AK,36,0)/60</f>
        <v>0</v>
      </c>
      <c r="AN33" s="209"/>
      <c r="AO33" s="216"/>
      <c r="AP33" s="209"/>
      <c r="AQ33" s="209"/>
      <c r="AR33" s="209"/>
      <c r="AS33" s="209"/>
      <c r="AT33" s="209">
        <f t="shared" si="4"/>
        <v>4</v>
      </c>
      <c r="AU33" s="209">
        <f t="shared" si="5"/>
        <v>0</v>
      </c>
      <c r="AV33" s="210">
        <f t="shared" si="6"/>
        <v>0</v>
      </c>
      <c r="AW33" s="212"/>
      <c r="AX33" s="217" t="s">
        <v>6</v>
      </c>
    </row>
    <row r="34">
      <c r="A34" s="204">
        <v>30.0</v>
      </c>
      <c r="B34" s="212" t="s">
        <v>623</v>
      </c>
      <c r="C34" s="213" t="s">
        <v>96</v>
      </c>
      <c r="D34" s="212" t="s">
        <v>374</v>
      </c>
      <c r="E34" s="194" t="s">
        <v>6</v>
      </c>
      <c r="F34" s="194" t="s">
        <v>6</v>
      </c>
      <c r="G34" s="194" t="s">
        <v>6</v>
      </c>
      <c r="H34" s="194" t="s">
        <v>6</v>
      </c>
      <c r="I34" s="194" t="s">
        <v>602</v>
      </c>
      <c r="J34" s="194">
        <v>0.0</v>
      </c>
      <c r="K34" s="194" t="s">
        <v>591</v>
      </c>
      <c r="L34" s="194" t="s">
        <v>591</v>
      </c>
      <c r="M34" s="194" t="s">
        <v>591</v>
      </c>
      <c r="N34" s="194" t="s">
        <v>591</v>
      </c>
      <c r="O34" s="194" t="s">
        <v>591</v>
      </c>
      <c r="P34" s="194" t="s">
        <v>591</v>
      </c>
      <c r="Q34" s="194">
        <v>0.0</v>
      </c>
      <c r="R34" s="194" t="s">
        <v>591</v>
      </c>
      <c r="S34" s="194" t="s">
        <v>591</v>
      </c>
      <c r="T34" s="194" t="s">
        <v>591</v>
      </c>
      <c r="U34" s="194" t="s">
        <v>602</v>
      </c>
      <c r="V34" s="194" t="s">
        <v>591</v>
      </c>
      <c r="W34" s="194" t="s">
        <v>592</v>
      </c>
      <c r="X34" s="194">
        <v>0.0</v>
      </c>
      <c r="Y34" s="194" t="s">
        <v>591</v>
      </c>
      <c r="Z34" s="194" t="s">
        <v>591</v>
      </c>
      <c r="AA34" s="194" t="s">
        <v>591</v>
      </c>
      <c r="AB34" s="194" t="s">
        <v>591</v>
      </c>
      <c r="AC34" s="194" t="s">
        <v>591</v>
      </c>
      <c r="AD34" s="194" t="s">
        <v>591</v>
      </c>
      <c r="AE34" s="194" t="s">
        <v>591</v>
      </c>
      <c r="AF34" s="194">
        <v>0.0</v>
      </c>
      <c r="AG34" s="194" t="s">
        <v>593</v>
      </c>
      <c r="AH34" s="194" t="s">
        <v>593</v>
      </c>
      <c r="AI34" s="194"/>
      <c r="AJ34" s="197">
        <f>vlookup(B34,'Annual Leave-2026'!$B:$S,9,0)-countif(E34:AI34,"a")-(countif(E34:AI34,"a1")*0.5)-(countif(E34:AI34,"a2")*0.5)-(countif(E34:AI34,"b*")*0.5)-(countif(E34:AI34,"c*")*0.5)-(countif(E34:AI34,"d*")*0.5)-(countif(E34:AI34,"e*")*0.5)+1</f>
        <v>0</v>
      </c>
      <c r="AK34" s="197">
        <f t="shared" si="3"/>
        <v>23</v>
      </c>
      <c r="AL34" s="214">
        <f>VLOOKUP(B34,'Working Time-June-26'!$B:$AK,35,0)/60</f>
        <v>0</v>
      </c>
      <c r="AM34" s="214">
        <f>VLOOKUP(B34,'Working Time-June-26'!$B:$AK,36,0)/60</f>
        <v>0</v>
      </c>
      <c r="AN34" s="209"/>
      <c r="AO34" s="220"/>
      <c r="AP34" s="209"/>
      <c r="AQ34" s="209"/>
      <c r="AR34" s="209"/>
      <c r="AS34" s="209"/>
      <c r="AT34" s="209">
        <f t="shared" si="4"/>
        <v>4</v>
      </c>
      <c r="AU34" s="209">
        <f t="shared" si="5"/>
        <v>1</v>
      </c>
      <c r="AV34" s="210">
        <f t="shared" si="6"/>
        <v>2</v>
      </c>
      <c r="AW34" s="212"/>
      <c r="AX34" s="217" t="s">
        <v>10</v>
      </c>
    </row>
    <row r="35">
      <c r="A35" s="209">
        <v>31.0</v>
      </c>
      <c r="B35" s="212" t="s">
        <v>624</v>
      </c>
      <c r="C35" s="213" t="s">
        <v>112</v>
      </c>
      <c r="D35" s="212" t="s">
        <v>374</v>
      </c>
      <c r="E35" s="194">
        <v>0.0</v>
      </c>
      <c r="F35" s="194" t="s">
        <v>588</v>
      </c>
      <c r="G35" s="194" t="s">
        <v>588</v>
      </c>
      <c r="H35" s="194" t="s">
        <v>588</v>
      </c>
      <c r="I35" s="194" t="s">
        <v>588</v>
      </c>
      <c r="J35" s="194" t="s">
        <v>588</v>
      </c>
      <c r="K35" s="194" t="s">
        <v>588</v>
      </c>
      <c r="L35" s="194">
        <v>0.0</v>
      </c>
      <c r="M35" s="194" t="s">
        <v>588</v>
      </c>
      <c r="N35" s="194" t="s">
        <v>588</v>
      </c>
      <c r="O35" s="194" t="s">
        <v>588</v>
      </c>
      <c r="P35" s="194" t="s">
        <v>588</v>
      </c>
      <c r="Q35" s="194" t="s">
        <v>588</v>
      </c>
      <c r="R35" s="194" t="s">
        <v>588</v>
      </c>
      <c r="S35" s="194">
        <v>0.0</v>
      </c>
      <c r="T35" s="194" t="s">
        <v>588</v>
      </c>
      <c r="U35" s="194" t="s">
        <v>588</v>
      </c>
      <c r="V35" s="194" t="s">
        <v>588</v>
      </c>
      <c r="W35" s="194" t="s">
        <v>588</v>
      </c>
      <c r="X35" s="194" t="s">
        <v>588</v>
      </c>
      <c r="Y35" s="194">
        <v>0.0</v>
      </c>
      <c r="Z35" s="194" t="s">
        <v>588</v>
      </c>
      <c r="AA35" s="194" t="s">
        <v>588</v>
      </c>
      <c r="AB35" s="194" t="s">
        <v>588</v>
      </c>
      <c r="AC35" s="194" t="s">
        <v>588</v>
      </c>
      <c r="AD35" s="194" t="s">
        <v>588</v>
      </c>
      <c r="AE35" s="194" t="s">
        <v>588</v>
      </c>
      <c r="AF35" s="194">
        <v>0.0</v>
      </c>
      <c r="AG35" s="194" t="s">
        <v>591</v>
      </c>
      <c r="AH35" s="194" t="s">
        <v>591</v>
      </c>
      <c r="AI35" s="194"/>
      <c r="AJ35" s="197">
        <f>vlookup(B35,'Annual Leave-2026'!$B:$S,9,0)-countif(E35:AI35,"a")-(countif(E35:AI35,"a1")*0.5)-(countif(E35:AI35,"a2")*0.5)-(countif(E35:AI35,"b*")*0.5)-(countif(E35:AI35,"c*")*0.5)-(countif(E35:AI35,"d*")*0.5)-(countif(E35:AI35,"e*")*0.5)+1</f>
        <v>3</v>
      </c>
      <c r="AK35" s="197">
        <f t="shared" si="3"/>
        <v>25</v>
      </c>
      <c r="AL35" s="214">
        <f>VLOOKUP(B35,'Working Time-June-26'!$B:$AK,35,0)/60</f>
        <v>0</v>
      </c>
      <c r="AM35" s="214">
        <f>VLOOKUP(B35,'Working Time-June-26'!$B:$AK,36,0)/60</f>
        <v>0</v>
      </c>
      <c r="AN35" s="209"/>
      <c r="AO35" s="216"/>
      <c r="AP35" s="209"/>
      <c r="AQ35" s="209"/>
      <c r="AR35" s="209"/>
      <c r="AS35" s="209"/>
      <c r="AT35" s="209">
        <f t="shared" si="4"/>
        <v>5</v>
      </c>
      <c r="AU35" s="209">
        <f t="shared" si="5"/>
        <v>0</v>
      </c>
      <c r="AV35" s="210">
        <f t="shared" si="6"/>
        <v>0</v>
      </c>
      <c r="AW35" s="212"/>
      <c r="AX35" s="217" t="s">
        <v>6</v>
      </c>
    </row>
    <row r="36">
      <c r="A36" s="204">
        <v>32.0</v>
      </c>
      <c r="B36" s="218" t="s">
        <v>625</v>
      </c>
      <c r="C36" s="219" t="s">
        <v>127</v>
      </c>
      <c r="D36" s="212" t="s">
        <v>374</v>
      </c>
      <c r="E36" s="194" t="s">
        <v>591</v>
      </c>
      <c r="F36" s="194" t="s">
        <v>591</v>
      </c>
      <c r="G36" s="194" t="s">
        <v>591</v>
      </c>
      <c r="H36" s="194" t="s">
        <v>591</v>
      </c>
      <c r="I36" s="194" t="s">
        <v>591</v>
      </c>
      <c r="J36" s="194" t="s">
        <v>591</v>
      </c>
      <c r="K36" s="194">
        <v>0.0</v>
      </c>
      <c r="L36" s="194" t="s">
        <v>593</v>
      </c>
      <c r="M36" s="194" t="s">
        <v>593</v>
      </c>
      <c r="N36" s="194" t="s">
        <v>593</v>
      </c>
      <c r="O36" s="194" t="s">
        <v>593</v>
      </c>
      <c r="P36" s="194" t="s">
        <v>593</v>
      </c>
      <c r="Q36" s="194">
        <v>0.0</v>
      </c>
      <c r="R36" s="194" t="s">
        <v>593</v>
      </c>
      <c r="S36" s="194" t="s">
        <v>593</v>
      </c>
      <c r="T36" s="194" t="s">
        <v>593</v>
      </c>
      <c r="U36" s="194" t="s">
        <v>593</v>
      </c>
      <c r="V36" s="194" t="s">
        <v>593</v>
      </c>
      <c r="W36" s="194" t="s">
        <v>593</v>
      </c>
      <c r="X36" s="194" t="s">
        <v>593</v>
      </c>
      <c r="Y36" s="194">
        <v>0.0</v>
      </c>
      <c r="Z36" s="194" t="s">
        <v>593</v>
      </c>
      <c r="AA36" s="194" t="s">
        <v>593</v>
      </c>
      <c r="AB36" s="194" t="s">
        <v>593</v>
      </c>
      <c r="AC36" s="194" t="s">
        <v>593</v>
      </c>
      <c r="AD36" s="194" t="s">
        <v>593</v>
      </c>
      <c r="AE36" s="194" t="s">
        <v>593</v>
      </c>
      <c r="AF36" s="194">
        <v>0.0</v>
      </c>
      <c r="AG36" s="194" t="s">
        <v>588</v>
      </c>
      <c r="AH36" s="194" t="s">
        <v>588</v>
      </c>
      <c r="AI36" s="194" t="s">
        <v>588</v>
      </c>
      <c r="AJ36" s="197">
        <f>vlookup(B36,'Annual Leave-2026'!$B:$S,9,0)-countif(E36:AI36,"a")-(countif(E36:AI36,"a1")*0.5)-(countif(E36:AI36,"a2")*0.5)-(countif(E36:AI36,"b*")*0.5)-(countif(E36:AI36,"c*")*0.5)-(countif(E36:AI36,"d*")*0.5)-(countif(E36:AI36,"e*")*0.5)+1</f>
        <v>1.5</v>
      </c>
      <c r="AK36" s="197">
        <f t="shared" si="3"/>
        <v>27</v>
      </c>
      <c r="AL36" s="214">
        <f>VLOOKUP(B36,'Working Time-June-26'!$B:$AK,35,0)/60</f>
        <v>-1.116666667</v>
      </c>
      <c r="AM36" s="214">
        <f>VLOOKUP(B36,'Working Time-June-26'!$B:$AK,36,0)/60</f>
        <v>0</v>
      </c>
      <c r="AN36" s="209"/>
      <c r="AO36" s="220"/>
      <c r="AP36" s="209"/>
      <c r="AQ36" s="209"/>
      <c r="AR36" s="209"/>
      <c r="AS36" s="209"/>
      <c r="AT36" s="209">
        <f t="shared" si="4"/>
        <v>4</v>
      </c>
      <c r="AU36" s="209">
        <f t="shared" si="5"/>
        <v>0</v>
      </c>
      <c r="AV36" s="210">
        <f t="shared" si="6"/>
        <v>0</v>
      </c>
      <c r="AW36" s="212"/>
      <c r="AX36" s="217" t="s">
        <v>9</v>
      </c>
    </row>
    <row r="37">
      <c r="A37" s="209">
        <v>33.0</v>
      </c>
      <c r="B37" s="218" t="s">
        <v>626</v>
      </c>
      <c r="C37" s="219" t="s">
        <v>75</v>
      </c>
      <c r="D37" s="212" t="s">
        <v>374</v>
      </c>
      <c r="E37" s="194" t="s">
        <v>593</v>
      </c>
      <c r="F37" s="194" t="s">
        <v>593</v>
      </c>
      <c r="G37" s="194" t="s">
        <v>593</v>
      </c>
      <c r="H37" s="194" t="s">
        <v>593</v>
      </c>
      <c r="I37" s="194" t="s">
        <v>593</v>
      </c>
      <c r="J37" s="194" t="s">
        <v>6</v>
      </c>
      <c r="K37" s="194">
        <v>0.0</v>
      </c>
      <c r="L37" s="194" t="s">
        <v>170</v>
      </c>
      <c r="M37" s="194" t="s">
        <v>588</v>
      </c>
      <c r="N37" s="194" t="s">
        <v>588</v>
      </c>
      <c r="O37" s="194" t="s">
        <v>588</v>
      </c>
      <c r="P37" s="194" t="s">
        <v>588</v>
      </c>
      <c r="Q37" s="194" t="s">
        <v>588</v>
      </c>
      <c r="R37" s="194">
        <v>0.0</v>
      </c>
      <c r="S37" s="194" t="s">
        <v>588</v>
      </c>
      <c r="T37" s="194" t="s">
        <v>588</v>
      </c>
      <c r="U37" s="194" t="s">
        <v>588</v>
      </c>
      <c r="V37" s="194" t="s">
        <v>588</v>
      </c>
      <c r="W37" s="194" t="s">
        <v>588</v>
      </c>
      <c r="X37" s="194" t="s">
        <v>588</v>
      </c>
      <c r="Y37" s="194">
        <v>0.0</v>
      </c>
      <c r="Z37" s="194" t="s">
        <v>588</v>
      </c>
      <c r="AA37" s="194" t="s">
        <v>588</v>
      </c>
      <c r="AB37" s="194" t="s">
        <v>588</v>
      </c>
      <c r="AC37" s="194" t="s">
        <v>588</v>
      </c>
      <c r="AD37" s="194" t="s">
        <v>588</v>
      </c>
      <c r="AE37" s="194" t="s">
        <v>588</v>
      </c>
      <c r="AF37" s="194">
        <v>0.0</v>
      </c>
      <c r="AG37" s="194" t="s">
        <v>588</v>
      </c>
      <c r="AH37" s="194" t="s">
        <v>588</v>
      </c>
      <c r="AI37" s="194" t="s">
        <v>588</v>
      </c>
      <c r="AJ37" s="197">
        <f>vlookup(B37,'Annual Leave-2026'!$B:$S,9,0)-countif(E37:AI37,"a")-(countif(E37:AI37,"a1")*0.5)-(countif(E37:AI37,"a2")*0.5)-(countif(E37:AI37,"b*")*0.5)-(countif(E37:AI37,"c*")*0.5)-(countif(E37:AI37,"d*")*0.5)-(countif(E37:AI37,"e*")*0.5)+1</f>
        <v>3.5</v>
      </c>
      <c r="AK37" s="197">
        <f t="shared" si="3"/>
        <v>27</v>
      </c>
      <c r="AL37" s="214">
        <f>VLOOKUP(B37,'Working Time-June-26'!$B:$AK,35,0)/60</f>
        <v>0</v>
      </c>
      <c r="AM37" s="214">
        <f>VLOOKUP(B37,'Working Time-June-26'!$B:$AK,36,0)/60</f>
        <v>0</v>
      </c>
      <c r="AN37" s="209"/>
      <c r="AO37" s="220"/>
      <c r="AP37" s="209"/>
      <c r="AQ37" s="209"/>
      <c r="AR37" s="209"/>
      <c r="AS37" s="209"/>
      <c r="AT37" s="209">
        <f t="shared" si="4"/>
        <v>4</v>
      </c>
      <c r="AU37" s="209">
        <f t="shared" si="5"/>
        <v>0</v>
      </c>
      <c r="AV37" s="210">
        <f t="shared" si="6"/>
        <v>0</v>
      </c>
      <c r="AW37" s="212"/>
      <c r="AX37" s="217" t="s">
        <v>9</v>
      </c>
    </row>
    <row r="38">
      <c r="A38" s="204">
        <v>34.0</v>
      </c>
      <c r="B38" s="218" t="s">
        <v>627</v>
      </c>
      <c r="C38" s="219" t="s">
        <v>77</v>
      </c>
      <c r="D38" s="212" t="s">
        <v>374</v>
      </c>
      <c r="E38" s="194" t="s">
        <v>602</v>
      </c>
      <c r="F38" s="194" t="s">
        <v>593</v>
      </c>
      <c r="G38" s="194" t="s">
        <v>593</v>
      </c>
      <c r="H38" s="194" t="s">
        <v>593</v>
      </c>
      <c r="I38" s="194" t="s">
        <v>593</v>
      </c>
      <c r="J38" s="194" t="s">
        <v>593</v>
      </c>
      <c r="K38" s="194">
        <v>0.0</v>
      </c>
      <c r="L38" s="194" t="s">
        <v>593</v>
      </c>
      <c r="M38" s="194" t="s">
        <v>593</v>
      </c>
      <c r="N38" s="194" t="s">
        <v>593</v>
      </c>
      <c r="O38" s="194" t="s">
        <v>593</v>
      </c>
      <c r="P38" s="194" t="s">
        <v>593</v>
      </c>
      <c r="Q38" s="194" t="s">
        <v>593</v>
      </c>
      <c r="R38" s="194">
        <v>0.0</v>
      </c>
      <c r="S38" s="218" t="s">
        <v>602</v>
      </c>
      <c r="T38" s="194" t="s">
        <v>593</v>
      </c>
      <c r="U38" s="194" t="s">
        <v>593</v>
      </c>
      <c r="V38" s="194" t="s">
        <v>593</v>
      </c>
      <c r="W38" s="194" t="s">
        <v>593</v>
      </c>
      <c r="X38" s="194" t="s">
        <v>593</v>
      </c>
      <c r="Y38" s="194">
        <v>0.0</v>
      </c>
      <c r="Z38" s="194" t="s">
        <v>592</v>
      </c>
      <c r="AA38" s="194" t="s">
        <v>593</v>
      </c>
      <c r="AB38" s="194" t="s">
        <v>593</v>
      </c>
      <c r="AC38" s="194" t="s">
        <v>593</v>
      </c>
      <c r="AD38" s="194" t="s">
        <v>593</v>
      </c>
      <c r="AE38" s="194" t="s">
        <v>593</v>
      </c>
      <c r="AF38" s="194">
        <v>0.0</v>
      </c>
      <c r="AG38" s="194" t="s">
        <v>172</v>
      </c>
      <c r="AH38" s="194" t="s">
        <v>593</v>
      </c>
      <c r="AI38" s="194"/>
      <c r="AJ38" s="197">
        <f>vlookup(B38,'Annual Leave-2026'!$B:$S,9,0)-countif(E38:AI38,"a")-(countif(E38:AI38,"a1")*0.5)-(countif(E38:AI38,"a2")*0.5)-(countif(E38:AI38,"b*")*0.5)-(countif(E38:AI38,"c*")*0.5)-(countif(E38:AI38,"d*")*0.5)-(countif(E38:AI38,"e*")*0.5)+1</f>
        <v>4.5</v>
      </c>
      <c r="AK38" s="197">
        <f t="shared" si="3"/>
        <v>23</v>
      </c>
      <c r="AL38" s="214">
        <f>VLOOKUP(B38,'Working Time-June-26'!$B:$AK,35,0)/60</f>
        <v>0</v>
      </c>
      <c r="AM38" s="214">
        <f>VLOOKUP(B38,'Working Time-June-26'!$B:$AK,36,0)/60</f>
        <v>0</v>
      </c>
      <c r="AN38" s="209"/>
      <c r="AO38" s="220"/>
      <c r="AP38" s="209"/>
      <c r="AQ38" s="209"/>
      <c r="AR38" s="209"/>
      <c r="AS38" s="209"/>
      <c r="AT38" s="209">
        <f t="shared" si="4"/>
        <v>4</v>
      </c>
      <c r="AU38" s="209">
        <f t="shared" si="5"/>
        <v>1</v>
      </c>
      <c r="AV38" s="210">
        <f t="shared" si="6"/>
        <v>2</v>
      </c>
      <c r="AW38" s="212"/>
      <c r="AX38" s="217" t="s">
        <v>10</v>
      </c>
    </row>
    <row r="39">
      <c r="A39" s="209">
        <v>35.0</v>
      </c>
      <c r="B39" s="218" t="s">
        <v>628</v>
      </c>
      <c r="C39" s="219" t="s">
        <v>115</v>
      </c>
      <c r="D39" s="212" t="s">
        <v>374</v>
      </c>
      <c r="E39" s="194" t="s">
        <v>593</v>
      </c>
      <c r="F39" s="194" t="s">
        <v>171</v>
      </c>
      <c r="G39" s="194" t="s">
        <v>593</v>
      </c>
      <c r="H39" s="194" t="s">
        <v>593</v>
      </c>
      <c r="I39" s="194" t="s">
        <v>593</v>
      </c>
      <c r="J39" s="194">
        <v>0.0</v>
      </c>
      <c r="K39" s="194" t="s">
        <v>588</v>
      </c>
      <c r="L39" s="194" t="s">
        <v>588</v>
      </c>
      <c r="M39" s="194" t="s">
        <v>588</v>
      </c>
      <c r="N39" s="194" t="s">
        <v>588</v>
      </c>
      <c r="O39" s="194" t="s">
        <v>588</v>
      </c>
      <c r="P39" s="194" t="s">
        <v>588</v>
      </c>
      <c r="Q39" s="194" t="s">
        <v>588</v>
      </c>
      <c r="R39" s="194">
        <v>0.0</v>
      </c>
      <c r="S39" s="194" t="s">
        <v>588</v>
      </c>
      <c r="T39" s="194" t="s">
        <v>588</v>
      </c>
      <c r="U39" s="194" t="s">
        <v>588</v>
      </c>
      <c r="V39" s="194" t="s">
        <v>588</v>
      </c>
      <c r="W39" s="194" t="s">
        <v>588</v>
      </c>
      <c r="X39" s="194" t="s">
        <v>588</v>
      </c>
      <c r="Y39" s="194" t="s">
        <v>588</v>
      </c>
      <c r="Z39" s="218">
        <v>0.0</v>
      </c>
      <c r="AA39" s="194" t="s">
        <v>588</v>
      </c>
      <c r="AB39" s="194" t="s">
        <v>588</v>
      </c>
      <c r="AC39" s="194" t="s">
        <v>588</v>
      </c>
      <c r="AD39" s="194" t="s">
        <v>588</v>
      </c>
      <c r="AE39" s="194" t="s">
        <v>588</v>
      </c>
      <c r="AF39" s="194" t="s">
        <v>588</v>
      </c>
      <c r="AG39" s="218">
        <v>0.0</v>
      </c>
      <c r="AH39" s="194" t="s">
        <v>588</v>
      </c>
      <c r="AI39" s="194" t="s">
        <v>588</v>
      </c>
      <c r="AJ39" s="197">
        <f>vlookup(B39,'Annual Leave-2026'!$B:$S,9,0)-countif(E39:AI39,"a")-(countif(E39:AI39,"a1")*0.5)-(countif(E39:AI39,"a2")*0.5)-(countif(E39:AI39,"b*")*0.5)-(countif(E39:AI39,"c*")*0.5)-(countif(E39:AI39,"d*")*0.5)-(countif(E39:AI39,"e*")*0.5)+1</f>
        <v>5.5</v>
      </c>
      <c r="AK39" s="197">
        <f t="shared" si="3"/>
        <v>27</v>
      </c>
      <c r="AL39" s="214">
        <f>VLOOKUP(B39,'Working Time-June-26'!$B:$AK,35,0)/60</f>
        <v>0</v>
      </c>
      <c r="AM39" s="214">
        <f>VLOOKUP(B39,'Working Time-June-26'!$B:$AK,36,0)/60</f>
        <v>0</v>
      </c>
      <c r="AN39" s="209"/>
      <c r="AO39" s="220"/>
      <c r="AP39" s="209"/>
      <c r="AQ39" s="209"/>
      <c r="AR39" s="209"/>
      <c r="AS39" s="209"/>
      <c r="AT39" s="209">
        <f t="shared" si="4"/>
        <v>4</v>
      </c>
      <c r="AU39" s="209">
        <f t="shared" si="5"/>
        <v>0</v>
      </c>
      <c r="AV39" s="210">
        <f t="shared" si="6"/>
        <v>0</v>
      </c>
      <c r="AW39" s="212"/>
      <c r="AX39" s="217" t="s">
        <v>9</v>
      </c>
    </row>
    <row r="40">
      <c r="A40" s="204">
        <v>36.0</v>
      </c>
      <c r="B40" s="212" t="s">
        <v>629</v>
      </c>
      <c r="C40" s="213" t="s">
        <v>100</v>
      </c>
      <c r="D40" s="212" t="s">
        <v>374</v>
      </c>
      <c r="E40" s="194" t="s">
        <v>591</v>
      </c>
      <c r="F40" s="194" t="s">
        <v>591</v>
      </c>
      <c r="G40" s="194" t="s">
        <v>591</v>
      </c>
      <c r="H40" s="194" t="s">
        <v>591</v>
      </c>
      <c r="I40" s="194" t="s">
        <v>591</v>
      </c>
      <c r="J40" s="194" t="s">
        <v>591</v>
      </c>
      <c r="K40" s="194">
        <v>0.0</v>
      </c>
      <c r="L40" s="194" t="s">
        <v>591</v>
      </c>
      <c r="M40" s="194" t="s">
        <v>591</v>
      </c>
      <c r="N40" s="194" t="s">
        <v>591</v>
      </c>
      <c r="O40" s="194" t="s">
        <v>591</v>
      </c>
      <c r="P40" s="194" t="s">
        <v>591</v>
      </c>
      <c r="Q40" s="194">
        <v>0.0</v>
      </c>
      <c r="R40" s="194" t="s">
        <v>6</v>
      </c>
      <c r="S40" s="194" t="s">
        <v>6</v>
      </c>
      <c r="T40" s="194" t="s">
        <v>6</v>
      </c>
      <c r="U40" s="194" t="s">
        <v>591</v>
      </c>
      <c r="V40" s="194" t="s">
        <v>163</v>
      </c>
      <c r="W40" s="194" t="s">
        <v>6</v>
      </c>
      <c r="X40" s="194" t="s">
        <v>6</v>
      </c>
      <c r="Y40" s="194">
        <v>0.0</v>
      </c>
      <c r="Z40" s="194" t="s">
        <v>591</v>
      </c>
      <c r="AA40" s="194" t="s">
        <v>591</v>
      </c>
      <c r="AB40" s="194" t="s">
        <v>591</v>
      </c>
      <c r="AC40" s="194" t="s">
        <v>591</v>
      </c>
      <c r="AD40" s="194" t="s">
        <v>163</v>
      </c>
      <c r="AE40" s="194">
        <v>0.0</v>
      </c>
      <c r="AF40" s="194" t="s">
        <v>591</v>
      </c>
      <c r="AG40" s="194" t="s">
        <v>591</v>
      </c>
      <c r="AH40" s="194" t="s">
        <v>591</v>
      </c>
      <c r="AI40" s="194"/>
      <c r="AJ40" s="197">
        <f>vlookup(B40,'Annual Leave-2026'!$B:$S,9,0)-countif(E40:AI40,"a")-(countif(E40:AI40,"a1")*0.5)-(countif(E40:AI40,"a2")*0.5)-(countif(E40:AI40,"b*")*0.5)-(countif(E40:AI40,"c*")*0.5)-(countif(E40:AI40,"d*")*0.5)-(countif(E40:AI40,"e*")*0.5)+1</f>
        <v>6.5</v>
      </c>
      <c r="AK40" s="197">
        <f t="shared" si="3"/>
        <v>26</v>
      </c>
      <c r="AL40" s="214">
        <f>VLOOKUP(B40,'Working Time-June-26'!$B:$AK,35,0)/60</f>
        <v>0</v>
      </c>
      <c r="AM40" s="214">
        <f>VLOOKUP(B40,'Working Time-June-26'!$B:$AK,36,0)/60</f>
        <v>0</v>
      </c>
      <c r="AN40" s="209"/>
      <c r="AO40" s="216"/>
      <c r="AP40" s="209"/>
      <c r="AQ40" s="209"/>
      <c r="AR40" s="209"/>
      <c r="AS40" s="209"/>
      <c r="AT40" s="209">
        <f t="shared" si="4"/>
        <v>4</v>
      </c>
      <c r="AU40" s="209">
        <f t="shared" si="5"/>
        <v>0</v>
      </c>
      <c r="AV40" s="210">
        <f t="shared" si="6"/>
        <v>0</v>
      </c>
      <c r="AW40" s="212"/>
      <c r="AX40" s="217" t="s">
        <v>6</v>
      </c>
    </row>
    <row r="41">
      <c r="A41" s="209">
        <v>37.0</v>
      </c>
      <c r="B41" s="212" t="s">
        <v>630</v>
      </c>
      <c r="C41" s="213" t="s">
        <v>120</v>
      </c>
      <c r="D41" s="212" t="s">
        <v>374</v>
      </c>
      <c r="E41" s="194" t="s">
        <v>588</v>
      </c>
      <c r="F41" s="194" t="s">
        <v>588</v>
      </c>
      <c r="G41" s="194" t="s">
        <v>588</v>
      </c>
      <c r="H41" s="194" t="s">
        <v>588</v>
      </c>
      <c r="I41" s="194" t="s">
        <v>588</v>
      </c>
      <c r="J41" s="194" t="s">
        <v>588</v>
      </c>
      <c r="K41" s="194">
        <v>0.0</v>
      </c>
      <c r="L41" s="194" t="s">
        <v>588</v>
      </c>
      <c r="M41" s="194" t="s">
        <v>588</v>
      </c>
      <c r="N41" s="194" t="s">
        <v>588</v>
      </c>
      <c r="O41" s="194" t="s">
        <v>588</v>
      </c>
      <c r="P41" s="194" t="s">
        <v>588</v>
      </c>
      <c r="Q41" s="194" t="s">
        <v>588</v>
      </c>
      <c r="R41" s="194" t="s">
        <v>588</v>
      </c>
      <c r="S41" s="194">
        <v>0.0</v>
      </c>
      <c r="T41" s="194" t="s">
        <v>588</v>
      </c>
      <c r="U41" s="194" t="s">
        <v>588</v>
      </c>
      <c r="V41" s="194" t="s">
        <v>588</v>
      </c>
      <c r="W41" s="194" t="s">
        <v>588</v>
      </c>
      <c r="X41" s="194" t="s">
        <v>588</v>
      </c>
      <c r="Y41" s="194">
        <v>0.0</v>
      </c>
      <c r="Z41" s="194" t="s">
        <v>588</v>
      </c>
      <c r="AA41" s="194" t="s">
        <v>588</v>
      </c>
      <c r="AB41" s="194" t="s">
        <v>588</v>
      </c>
      <c r="AC41" s="194" t="s">
        <v>588</v>
      </c>
      <c r="AD41" s="194" t="s">
        <v>588</v>
      </c>
      <c r="AE41" s="194" t="s">
        <v>588</v>
      </c>
      <c r="AF41" s="194" t="s">
        <v>6</v>
      </c>
      <c r="AG41" s="218">
        <v>0.0</v>
      </c>
      <c r="AH41" s="194" t="s">
        <v>591</v>
      </c>
      <c r="AI41" s="194"/>
      <c r="AJ41" s="197">
        <f>vlookup(B41,'Annual Leave-2026'!$B:$S,9,0)-countif(E41:AI41,"a")-(countif(E41:AI41,"a1")*0.5)-(countif(E41:AI41,"a2")*0.5)-(countif(E41:AI41,"b*")*0.5)-(countif(E41:AI41,"c*")*0.5)-(countif(E41:AI41,"d*")*0.5)-(countif(E41:AI41,"e*")*0.5)+1</f>
        <v>4.5</v>
      </c>
      <c r="AK41" s="197">
        <f t="shared" si="3"/>
        <v>26</v>
      </c>
      <c r="AL41" s="214">
        <f>VLOOKUP(B41,'Working Time-June-26'!$B:$AK,35,0)/60</f>
        <v>0</v>
      </c>
      <c r="AM41" s="214">
        <f>VLOOKUP(B41,'Working Time-June-26'!$B:$AK,36,0)/60</f>
        <v>0</v>
      </c>
      <c r="AN41" s="209"/>
      <c r="AO41" s="216"/>
      <c r="AP41" s="209"/>
      <c r="AQ41" s="209"/>
      <c r="AR41" s="209"/>
      <c r="AS41" s="209"/>
      <c r="AT41" s="209">
        <f t="shared" si="4"/>
        <v>4</v>
      </c>
      <c r="AU41" s="209">
        <f t="shared" si="5"/>
        <v>0</v>
      </c>
      <c r="AV41" s="210">
        <f t="shared" si="6"/>
        <v>0</v>
      </c>
      <c r="AW41" s="212"/>
      <c r="AX41" s="217" t="s">
        <v>6</v>
      </c>
    </row>
    <row r="42">
      <c r="A42" s="204">
        <v>38.0</v>
      </c>
      <c r="B42" s="218" t="s">
        <v>631</v>
      </c>
      <c r="C42" s="219" t="s">
        <v>97</v>
      </c>
      <c r="D42" s="212" t="s">
        <v>374</v>
      </c>
      <c r="E42" s="194" t="s">
        <v>588</v>
      </c>
      <c r="F42" s="194" t="s">
        <v>588</v>
      </c>
      <c r="G42" s="194" t="s">
        <v>588</v>
      </c>
      <c r="H42" s="194" t="s">
        <v>588</v>
      </c>
      <c r="I42" s="194" t="s">
        <v>588</v>
      </c>
      <c r="J42" s="194" t="s">
        <v>588</v>
      </c>
      <c r="K42" s="194">
        <v>0.0</v>
      </c>
      <c r="L42" s="194" t="s">
        <v>591</v>
      </c>
      <c r="M42" s="194" t="s">
        <v>591</v>
      </c>
      <c r="N42" s="194" t="s">
        <v>591</v>
      </c>
      <c r="O42" s="194" t="s">
        <v>591</v>
      </c>
      <c r="P42" s="194" t="s">
        <v>6</v>
      </c>
      <c r="Q42" s="194" t="s">
        <v>6</v>
      </c>
      <c r="R42" s="194">
        <v>0.0</v>
      </c>
      <c r="S42" s="194" t="s">
        <v>592</v>
      </c>
      <c r="T42" s="194" t="s">
        <v>592</v>
      </c>
      <c r="U42" s="194" t="s">
        <v>592</v>
      </c>
      <c r="V42" s="194" t="s">
        <v>592</v>
      </c>
      <c r="W42" s="194" t="s">
        <v>592</v>
      </c>
      <c r="X42" s="194">
        <v>0.0</v>
      </c>
      <c r="Y42" s="194" t="s">
        <v>592</v>
      </c>
      <c r="Z42" s="194" t="s">
        <v>592</v>
      </c>
      <c r="AA42" s="194" t="s">
        <v>592</v>
      </c>
      <c r="AB42" s="194" t="s">
        <v>592</v>
      </c>
      <c r="AC42" s="194" t="s">
        <v>592</v>
      </c>
      <c r="AD42" s="194" t="s">
        <v>592</v>
      </c>
      <c r="AE42" s="194">
        <v>0.0</v>
      </c>
      <c r="AF42" s="194" t="s">
        <v>592</v>
      </c>
      <c r="AG42" s="194" t="s">
        <v>591</v>
      </c>
      <c r="AH42" s="194" t="s">
        <v>591</v>
      </c>
      <c r="AI42" s="194"/>
      <c r="AJ42" s="197">
        <f>vlookup(B42,'Annual Leave-2026'!$B:$S,9,0)-countif(E42:AI42,"a")-(countif(E42:AI42,"a1")*0.5)-(countif(E42:AI42,"a2")*0.5)-(countif(E42:AI42,"b*")*0.5)-(countif(E42:AI42,"c*")*0.5)-(countif(E42:AI42,"d*")*0.5)-(countif(E42:AI42,"e*")*0.5)+1</f>
        <v>5</v>
      </c>
      <c r="AK42" s="197">
        <f t="shared" si="3"/>
        <v>14</v>
      </c>
      <c r="AL42" s="214">
        <f>VLOOKUP(B42,'Working Time-June-26'!$B:$AK,35,0)/60</f>
        <v>0</v>
      </c>
      <c r="AM42" s="214">
        <f>VLOOKUP(B42,'Working Time-June-26'!$B:$AK,36,0)/60</f>
        <v>0</v>
      </c>
      <c r="AN42" s="209"/>
      <c r="AO42" s="220"/>
      <c r="AP42" s="209"/>
      <c r="AQ42" s="209"/>
      <c r="AR42" s="209"/>
      <c r="AS42" s="209"/>
      <c r="AT42" s="209">
        <f t="shared" si="4"/>
        <v>4</v>
      </c>
      <c r="AU42" s="209">
        <f t="shared" si="5"/>
        <v>12</v>
      </c>
      <c r="AV42" s="210">
        <f t="shared" si="6"/>
        <v>0</v>
      </c>
      <c r="AW42" s="212"/>
      <c r="AX42" s="217" t="s">
        <v>6</v>
      </c>
    </row>
    <row r="43">
      <c r="A43" s="209">
        <v>39.0</v>
      </c>
      <c r="B43" s="218" t="s">
        <v>632</v>
      </c>
      <c r="C43" s="219" t="s">
        <v>111</v>
      </c>
      <c r="D43" s="212" t="s">
        <v>374</v>
      </c>
      <c r="E43" s="194" t="s">
        <v>591</v>
      </c>
      <c r="F43" s="194" t="s">
        <v>591</v>
      </c>
      <c r="G43" s="194" t="s">
        <v>591</v>
      </c>
      <c r="H43" s="194" t="s">
        <v>591</v>
      </c>
      <c r="I43" s="194" t="s">
        <v>591</v>
      </c>
      <c r="J43" s="194">
        <v>0.0</v>
      </c>
      <c r="K43" s="194" t="s">
        <v>6</v>
      </c>
      <c r="L43" s="194" t="s">
        <v>593</v>
      </c>
      <c r="M43" s="194" t="s">
        <v>593</v>
      </c>
      <c r="N43" s="194" t="s">
        <v>593</v>
      </c>
      <c r="O43" s="194" t="s">
        <v>593</v>
      </c>
      <c r="P43" s="194" t="s">
        <v>593</v>
      </c>
      <c r="Q43" s="194" t="s">
        <v>593</v>
      </c>
      <c r="R43" s="194">
        <v>0.0</v>
      </c>
      <c r="S43" s="194" t="s">
        <v>593</v>
      </c>
      <c r="T43" s="194" t="s">
        <v>6</v>
      </c>
      <c r="U43" s="221" t="s">
        <v>633</v>
      </c>
      <c r="V43" s="194" t="s">
        <v>593</v>
      </c>
      <c r="W43" s="194" t="s">
        <v>593</v>
      </c>
      <c r="X43" s="194">
        <v>0.0</v>
      </c>
      <c r="Y43" s="194" t="s">
        <v>593</v>
      </c>
      <c r="Z43" s="194" t="s">
        <v>593</v>
      </c>
      <c r="AA43" s="194" t="s">
        <v>593</v>
      </c>
      <c r="AB43" s="194" t="s">
        <v>593</v>
      </c>
      <c r="AC43" s="194" t="s">
        <v>593</v>
      </c>
      <c r="AD43" s="194" t="s">
        <v>593</v>
      </c>
      <c r="AE43" s="194">
        <v>0.0</v>
      </c>
      <c r="AF43" s="194" t="s">
        <v>588</v>
      </c>
      <c r="AG43" s="194" t="s">
        <v>588</v>
      </c>
      <c r="AH43" s="194" t="s">
        <v>588</v>
      </c>
      <c r="AI43" s="194" t="s">
        <v>588</v>
      </c>
      <c r="AJ43" s="197">
        <f>vlookup(B43,'Annual Leave-2026'!$B:$S,9,0)-countif(E43:AI43,"a")-(countif(E43:AI43,"a1")*0.5)-(countif(E43:AI43,"a2")*0.5)-(countif(E43:AI43,"b*")*0.5)-(countif(E43:AI43,"c*")*0.5)-(countif(E43:AI43,"d*")*0.5)-(countif(E43:AI43,"e*")*0.5)+1</f>
        <v>0</v>
      </c>
      <c r="AK43" s="197">
        <f t="shared" si="3"/>
        <v>26.5</v>
      </c>
      <c r="AL43" s="214">
        <f>VLOOKUP(B43,'Working Time-June-26'!$B:$AK,35,0)/60</f>
        <v>-0.5666666667</v>
      </c>
      <c r="AM43" s="214">
        <f>VLOOKUP(B43,'Working Time-June-26'!$B:$AK,36,0)/60</f>
        <v>0</v>
      </c>
      <c r="AN43" s="209"/>
      <c r="AO43" s="220"/>
      <c r="AP43" s="209"/>
      <c r="AQ43" s="209"/>
      <c r="AR43" s="209"/>
      <c r="AS43" s="209"/>
      <c r="AT43" s="209">
        <f t="shared" si="4"/>
        <v>4</v>
      </c>
      <c r="AU43" s="209">
        <f t="shared" si="5"/>
        <v>0</v>
      </c>
      <c r="AV43" s="210">
        <f t="shared" si="6"/>
        <v>0.5</v>
      </c>
      <c r="AW43" s="212"/>
      <c r="AX43" s="217" t="s">
        <v>9</v>
      </c>
    </row>
    <row r="44">
      <c r="A44" s="204">
        <v>40.0</v>
      </c>
      <c r="B44" s="218" t="s">
        <v>634</v>
      </c>
      <c r="C44" s="219" t="s">
        <v>85</v>
      </c>
      <c r="D44" s="212" t="s">
        <v>374</v>
      </c>
      <c r="E44" s="194">
        <v>0.0</v>
      </c>
      <c r="F44" s="194" t="s">
        <v>588</v>
      </c>
      <c r="G44" s="194" t="s">
        <v>588</v>
      </c>
      <c r="H44" s="194" t="s">
        <v>588</v>
      </c>
      <c r="I44" s="194" t="s">
        <v>588</v>
      </c>
      <c r="J44" s="194" t="s">
        <v>169</v>
      </c>
      <c r="K44" s="194">
        <v>0.0</v>
      </c>
      <c r="L44" s="194" t="s">
        <v>6</v>
      </c>
      <c r="M44" s="194" t="s">
        <v>588</v>
      </c>
      <c r="N44" s="194" t="s">
        <v>588</v>
      </c>
      <c r="O44" s="194" t="s">
        <v>588</v>
      </c>
      <c r="P44" s="194" t="s">
        <v>588</v>
      </c>
      <c r="Q44" s="194" t="s">
        <v>588</v>
      </c>
      <c r="R44" s="194" t="s">
        <v>588</v>
      </c>
      <c r="S44" s="194">
        <v>0.0</v>
      </c>
      <c r="T44" s="194" t="s">
        <v>588</v>
      </c>
      <c r="U44" s="194" t="s">
        <v>588</v>
      </c>
      <c r="V44" s="194" t="s">
        <v>588</v>
      </c>
      <c r="W44" s="194" t="s">
        <v>588</v>
      </c>
      <c r="X44" s="194" t="s">
        <v>588</v>
      </c>
      <c r="Y44" s="194" t="s">
        <v>169</v>
      </c>
      <c r="Z44" s="218">
        <v>0.0</v>
      </c>
      <c r="AA44" s="194" t="s">
        <v>588</v>
      </c>
      <c r="AB44" s="194" t="s">
        <v>588</v>
      </c>
      <c r="AC44" s="194" t="s">
        <v>588</v>
      </c>
      <c r="AD44" s="194" t="s">
        <v>588</v>
      </c>
      <c r="AE44" s="194" t="s">
        <v>588</v>
      </c>
      <c r="AF44" s="194">
        <v>0.0</v>
      </c>
      <c r="AG44" s="194" t="s">
        <v>588</v>
      </c>
      <c r="AH44" s="194" t="s">
        <v>588</v>
      </c>
      <c r="AI44" s="194" t="s">
        <v>588</v>
      </c>
      <c r="AJ44" s="197">
        <f>vlookup(B44,'Annual Leave-2026'!$B:$S,9,0)-countif(E44:AI44,"a")-(countif(E44:AI44,"a1")*0.5)-(countif(E44:AI44,"a2")*0.5)-(countif(E44:AI44,"b*")*0.5)-(countif(E44:AI44,"c*")*0.5)-(countif(E44:AI44,"d*")*0.5)-(countif(E44:AI44,"e*")*0.5)+1</f>
        <v>3</v>
      </c>
      <c r="AK44" s="197">
        <f t="shared" si="3"/>
        <v>26</v>
      </c>
      <c r="AL44" s="214">
        <f>VLOOKUP(B44,'Working Time-June-26'!$B:$AK,35,0)/60</f>
        <v>0</v>
      </c>
      <c r="AM44" s="214">
        <f>VLOOKUP(B44,'Working Time-June-26'!$B:$AK,36,0)/60</f>
        <v>0</v>
      </c>
      <c r="AN44" s="209"/>
      <c r="AO44" s="220"/>
      <c r="AP44" s="209"/>
      <c r="AQ44" s="209"/>
      <c r="AR44" s="209"/>
      <c r="AS44" s="209"/>
      <c r="AT44" s="209">
        <f t="shared" si="4"/>
        <v>5</v>
      </c>
      <c r="AU44" s="209">
        <f t="shared" si="5"/>
        <v>0</v>
      </c>
      <c r="AV44" s="210">
        <f t="shared" si="6"/>
        <v>0</v>
      </c>
      <c r="AW44" s="212"/>
      <c r="AX44" s="217" t="s">
        <v>9</v>
      </c>
    </row>
    <row r="45">
      <c r="A45" s="209">
        <v>41.0</v>
      </c>
      <c r="B45" s="218" t="s">
        <v>635</v>
      </c>
      <c r="C45" s="219" t="s">
        <v>94</v>
      </c>
      <c r="D45" s="212" t="s">
        <v>374</v>
      </c>
      <c r="E45" s="194" t="s">
        <v>591</v>
      </c>
      <c r="F45" s="194" t="s">
        <v>591</v>
      </c>
      <c r="G45" s="194" t="s">
        <v>591</v>
      </c>
      <c r="H45" s="194" t="s">
        <v>591</v>
      </c>
      <c r="I45" s="194" t="s">
        <v>591</v>
      </c>
      <c r="J45" s="194" t="s">
        <v>592</v>
      </c>
      <c r="K45" s="194">
        <v>0.0</v>
      </c>
      <c r="L45" s="194" t="s">
        <v>6</v>
      </c>
      <c r="M45" s="194" t="s">
        <v>593</v>
      </c>
      <c r="N45" s="194" t="s">
        <v>593</v>
      </c>
      <c r="O45" s="194" t="s">
        <v>593</v>
      </c>
      <c r="P45" s="194" t="s">
        <v>593</v>
      </c>
      <c r="Q45" s="194" t="s">
        <v>593</v>
      </c>
      <c r="R45" s="194">
        <v>0.0</v>
      </c>
      <c r="S45" s="194" t="s">
        <v>593</v>
      </c>
      <c r="T45" s="194" t="s">
        <v>593</v>
      </c>
      <c r="U45" s="194" t="s">
        <v>593</v>
      </c>
      <c r="V45" s="194" t="s">
        <v>593</v>
      </c>
      <c r="W45" s="194" t="s">
        <v>593</v>
      </c>
      <c r="X45" s="194" t="s">
        <v>593</v>
      </c>
      <c r="Y45" s="194">
        <v>0.0</v>
      </c>
      <c r="Z45" s="194" t="s">
        <v>593</v>
      </c>
      <c r="AA45" s="194" t="s">
        <v>593</v>
      </c>
      <c r="AB45" s="194" t="s">
        <v>593</v>
      </c>
      <c r="AC45" s="194" t="s">
        <v>593</v>
      </c>
      <c r="AD45" s="194" t="s">
        <v>593</v>
      </c>
      <c r="AE45" s="194" t="s">
        <v>171</v>
      </c>
      <c r="AF45" s="194">
        <v>0.0</v>
      </c>
      <c r="AG45" s="194" t="s">
        <v>588</v>
      </c>
      <c r="AH45" s="194" t="s">
        <v>588</v>
      </c>
      <c r="AI45" s="194" t="s">
        <v>588</v>
      </c>
      <c r="AJ45" s="197">
        <f>vlookup(B45,'Annual Leave-2026'!$B:$S,9,0)-countif(E45:AI45,"a")-(countif(E45:AI45,"a1")*0.5)-(countif(E45:AI45,"a2")*0.5)-(countif(E45:AI45,"b*")*0.5)-(countif(E45:AI45,"c*")*0.5)-(countif(E45:AI45,"d*")*0.5)-(countif(E45:AI45,"e*")*0.5)+1</f>
        <v>5.5</v>
      </c>
      <c r="AK45" s="197">
        <f t="shared" si="3"/>
        <v>26</v>
      </c>
      <c r="AL45" s="214">
        <f>VLOOKUP(B45,'Working Time-June-26'!$B:$AK,35,0)/60</f>
        <v>-0.3166666667</v>
      </c>
      <c r="AM45" s="214">
        <f>VLOOKUP(B45,'Working Time-June-26'!$B:$AK,36,0)/60</f>
        <v>0</v>
      </c>
      <c r="AN45" s="209"/>
      <c r="AO45" s="220"/>
      <c r="AP45" s="209"/>
      <c r="AQ45" s="209"/>
      <c r="AR45" s="209"/>
      <c r="AS45" s="209"/>
      <c r="AT45" s="209">
        <f t="shared" si="4"/>
        <v>4</v>
      </c>
      <c r="AU45" s="209">
        <f t="shared" si="5"/>
        <v>1</v>
      </c>
      <c r="AV45" s="210">
        <f t="shared" si="6"/>
        <v>0</v>
      </c>
      <c r="AW45" s="212"/>
      <c r="AX45" s="217" t="s">
        <v>9</v>
      </c>
    </row>
    <row r="46">
      <c r="A46" s="204">
        <v>42.0</v>
      </c>
      <c r="B46" s="218" t="s">
        <v>636</v>
      </c>
      <c r="C46" s="219" t="s">
        <v>126</v>
      </c>
      <c r="D46" s="212" t="s">
        <v>374</v>
      </c>
      <c r="E46" s="194" t="s">
        <v>588</v>
      </c>
      <c r="F46" s="194" t="s">
        <v>588</v>
      </c>
      <c r="G46" s="194" t="s">
        <v>588</v>
      </c>
      <c r="H46" s="194" t="s">
        <v>588</v>
      </c>
      <c r="I46" s="194" t="s">
        <v>588</v>
      </c>
      <c r="J46" s="194" t="s">
        <v>169</v>
      </c>
      <c r="K46" s="194">
        <v>0.0</v>
      </c>
      <c r="L46" s="194" t="s">
        <v>591</v>
      </c>
      <c r="M46" s="194" t="s">
        <v>591</v>
      </c>
      <c r="N46" s="194" t="s">
        <v>591</v>
      </c>
      <c r="O46" s="194" t="s">
        <v>591</v>
      </c>
      <c r="P46" s="194" t="s">
        <v>591</v>
      </c>
      <c r="Q46" s="194" t="s">
        <v>591</v>
      </c>
      <c r="R46" s="194">
        <v>0.0</v>
      </c>
      <c r="S46" s="194" t="s">
        <v>591</v>
      </c>
      <c r="T46" s="194" t="s">
        <v>591</v>
      </c>
      <c r="U46" s="194" t="s">
        <v>591</v>
      </c>
      <c r="V46" s="194" t="s">
        <v>591</v>
      </c>
      <c r="W46" s="194" t="s">
        <v>591</v>
      </c>
      <c r="X46" s="194">
        <v>0.0</v>
      </c>
      <c r="Y46" s="194" t="s">
        <v>591</v>
      </c>
      <c r="Z46" s="194" t="s">
        <v>591</v>
      </c>
      <c r="AA46" s="194" t="s">
        <v>591</v>
      </c>
      <c r="AB46" s="194" t="s">
        <v>591</v>
      </c>
      <c r="AC46" s="194" t="s">
        <v>591</v>
      </c>
      <c r="AD46" s="194" t="s">
        <v>591</v>
      </c>
      <c r="AE46" s="194" t="s">
        <v>591</v>
      </c>
      <c r="AF46" s="194">
        <v>0.0</v>
      </c>
      <c r="AG46" s="194" t="s">
        <v>591</v>
      </c>
      <c r="AH46" s="194" t="s">
        <v>591</v>
      </c>
      <c r="AI46" s="194"/>
      <c r="AJ46" s="197">
        <f>vlookup(B46,'Annual Leave-2026'!$B:$S,9,0)-countif(E46:AI46,"a")-(countif(E46:AI46,"a1")*0.5)-(countif(E46:AI46,"a2")*0.5)-(countif(E46:AI46,"b*")*0.5)-(countif(E46:AI46,"c*")*0.5)-(countif(E46:AI46,"d*")*0.5)-(countif(E46:AI46,"e*")*0.5)+1</f>
        <v>3.5</v>
      </c>
      <c r="AK46" s="197">
        <f t="shared" si="3"/>
        <v>26</v>
      </c>
      <c r="AL46" s="214">
        <f>VLOOKUP(B46,'Working Time-June-26'!$B:$AK,35,0)/60</f>
        <v>0</v>
      </c>
      <c r="AM46" s="214">
        <f>VLOOKUP(B46,'Working Time-June-26'!$B:$AK,36,0)/60</f>
        <v>0</v>
      </c>
      <c r="AN46" s="209"/>
      <c r="AO46" s="220"/>
      <c r="AP46" s="209"/>
      <c r="AQ46" s="209"/>
      <c r="AR46" s="209"/>
      <c r="AS46" s="209"/>
      <c r="AT46" s="209">
        <f t="shared" si="4"/>
        <v>4</v>
      </c>
      <c r="AU46" s="209">
        <f t="shared" si="5"/>
        <v>0</v>
      </c>
      <c r="AV46" s="210">
        <f t="shared" si="6"/>
        <v>0</v>
      </c>
      <c r="AW46" s="212"/>
      <c r="AX46" s="217" t="s">
        <v>6</v>
      </c>
    </row>
    <row r="47">
      <c r="A47" s="209">
        <v>43.0</v>
      </c>
      <c r="B47" s="218" t="s">
        <v>637</v>
      </c>
      <c r="C47" s="219" t="s">
        <v>78</v>
      </c>
      <c r="D47" s="212" t="s">
        <v>374</v>
      </c>
      <c r="E47" s="194" t="s">
        <v>593</v>
      </c>
      <c r="F47" s="194" t="s">
        <v>593</v>
      </c>
      <c r="G47" s="194" t="s">
        <v>593</v>
      </c>
      <c r="H47" s="194" t="s">
        <v>593</v>
      </c>
      <c r="I47" s="194" t="s">
        <v>593</v>
      </c>
      <c r="J47" s="194" t="s">
        <v>593</v>
      </c>
      <c r="K47" s="194">
        <v>0.0</v>
      </c>
      <c r="L47" s="194" t="s">
        <v>588</v>
      </c>
      <c r="M47" s="194" t="s">
        <v>588</v>
      </c>
      <c r="N47" s="194" t="s">
        <v>588</v>
      </c>
      <c r="O47" s="194" t="s">
        <v>588</v>
      </c>
      <c r="P47" s="194" t="s">
        <v>588</v>
      </c>
      <c r="Q47" s="194" t="s">
        <v>588</v>
      </c>
      <c r="R47" s="194">
        <v>0.0</v>
      </c>
      <c r="S47" s="194" t="s">
        <v>588</v>
      </c>
      <c r="T47" s="194" t="s">
        <v>588</v>
      </c>
      <c r="U47" s="194" t="s">
        <v>588</v>
      </c>
      <c r="V47" s="194" t="s">
        <v>588</v>
      </c>
      <c r="W47" s="194" t="s">
        <v>588</v>
      </c>
      <c r="X47" s="194" t="s">
        <v>588</v>
      </c>
      <c r="Y47" s="194" t="s">
        <v>588</v>
      </c>
      <c r="Z47" s="218">
        <v>0.0</v>
      </c>
      <c r="AA47" s="194" t="s">
        <v>588</v>
      </c>
      <c r="AB47" s="194" t="s">
        <v>588</v>
      </c>
      <c r="AC47" s="194" t="s">
        <v>588</v>
      </c>
      <c r="AD47" s="194" t="s">
        <v>588</v>
      </c>
      <c r="AE47" s="194" t="s">
        <v>588</v>
      </c>
      <c r="AF47" s="194">
        <v>0.0</v>
      </c>
      <c r="AG47" s="194" t="s">
        <v>588</v>
      </c>
      <c r="AH47" s="194" t="s">
        <v>588</v>
      </c>
      <c r="AI47" s="194" t="s">
        <v>588</v>
      </c>
      <c r="AJ47" s="197">
        <f>vlookup(B47,'Annual Leave-2026'!$B:$S,9,0)-countif(E47:AI47,"a")-(countif(E47:AI47,"a1")*0.5)-(countif(E47:AI47,"a2")*0.5)-(countif(E47:AI47,"b*")*0.5)-(countif(E47:AI47,"c*")*0.5)-(countif(E47:AI47,"d*")*0.5)-(countif(E47:AI47,"e*")*0.5)+1</f>
        <v>4</v>
      </c>
      <c r="AK47" s="197">
        <f t="shared" si="3"/>
        <v>27</v>
      </c>
      <c r="AL47" s="214">
        <f>VLOOKUP(B47,'Working Time-June-26'!$B:$AK,35,0)/60</f>
        <v>-0.06666666667</v>
      </c>
      <c r="AM47" s="214">
        <f>VLOOKUP(B47,'Working Time-June-26'!$B:$AK,36,0)/60</f>
        <v>0</v>
      </c>
      <c r="AN47" s="209"/>
      <c r="AO47" s="220"/>
      <c r="AP47" s="209"/>
      <c r="AQ47" s="209"/>
      <c r="AR47" s="209"/>
      <c r="AS47" s="209"/>
      <c r="AT47" s="209">
        <f t="shared" si="4"/>
        <v>4</v>
      </c>
      <c r="AU47" s="209">
        <f t="shared" si="5"/>
        <v>0</v>
      </c>
      <c r="AV47" s="210">
        <f t="shared" si="6"/>
        <v>0</v>
      </c>
      <c r="AW47" s="212"/>
      <c r="AX47" s="217" t="s">
        <v>9</v>
      </c>
    </row>
    <row r="48">
      <c r="A48" s="204">
        <v>44.0</v>
      </c>
      <c r="B48" s="218" t="s">
        <v>638</v>
      </c>
      <c r="C48" s="219" t="s">
        <v>90</v>
      </c>
      <c r="D48" s="212" t="s">
        <v>374</v>
      </c>
      <c r="E48" s="194" t="s">
        <v>591</v>
      </c>
      <c r="F48" s="194" t="s">
        <v>591</v>
      </c>
      <c r="G48" s="194" t="s">
        <v>591</v>
      </c>
      <c r="H48" s="194" t="s">
        <v>591</v>
      </c>
      <c r="I48" s="194" t="s">
        <v>591</v>
      </c>
      <c r="J48" s="194" t="s">
        <v>591</v>
      </c>
      <c r="K48" s="194" t="s">
        <v>591</v>
      </c>
      <c r="L48" s="194">
        <v>0.0</v>
      </c>
      <c r="M48" s="194" t="s">
        <v>591</v>
      </c>
      <c r="N48" s="194" t="s">
        <v>591</v>
      </c>
      <c r="O48" s="194" t="s">
        <v>591</v>
      </c>
      <c r="P48" s="194" t="s">
        <v>591</v>
      </c>
      <c r="Q48" s="194" t="s">
        <v>591</v>
      </c>
      <c r="R48" s="194">
        <v>0.0</v>
      </c>
      <c r="S48" s="194" t="s">
        <v>591</v>
      </c>
      <c r="T48" s="194" t="s">
        <v>591</v>
      </c>
      <c r="U48" s="194" t="s">
        <v>591</v>
      </c>
      <c r="V48" s="194" t="s">
        <v>591</v>
      </c>
      <c r="W48" s="194" t="s">
        <v>591</v>
      </c>
      <c r="X48" s="194" t="s">
        <v>591</v>
      </c>
      <c r="Y48" s="194">
        <v>0.0</v>
      </c>
      <c r="Z48" s="194" t="s">
        <v>591</v>
      </c>
      <c r="AA48" s="194" t="s">
        <v>591</v>
      </c>
      <c r="AB48" s="194" t="s">
        <v>591</v>
      </c>
      <c r="AC48" s="194" t="s">
        <v>591</v>
      </c>
      <c r="AD48" s="194" t="s">
        <v>591</v>
      </c>
      <c r="AE48" s="194">
        <v>0.0</v>
      </c>
      <c r="AF48" s="194" t="s">
        <v>6</v>
      </c>
      <c r="AG48" s="194" t="s">
        <v>593</v>
      </c>
      <c r="AH48" s="194" t="s">
        <v>593</v>
      </c>
      <c r="AI48" s="194"/>
      <c r="AJ48" s="197">
        <f>vlookup(B48,'Annual Leave-2026'!$B:$S,9,0)-countif(E48:AI48,"a")-(countif(E48:AI48,"a1")*0.5)-(countif(E48:AI48,"a2")*0.5)-(countif(E48:AI48,"b*")*0.5)-(countif(E48:AI48,"c*")*0.5)-(countif(E48:AI48,"d*")*0.5)-(countif(E48:AI48,"e*")*0.5)+1</f>
        <v>7.5</v>
      </c>
      <c r="AK48" s="197">
        <f t="shared" si="3"/>
        <v>26</v>
      </c>
      <c r="AL48" s="214">
        <f>VLOOKUP(B48,'Working Time-June-26'!$B:$AK,35,0)/60</f>
        <v>0</v>
      </c>
      <c r="AM48" s="214">
        <f>VLOOKUP(B48,'Working Time-June-26'!$B:$AK,36,0)/60</f>
        <v>0</v>
      </c>
      <c r="AN48" s="209"/>
      <c r="AO48" s="220"/>
      <c r="AP48" s="209"/>
      <c r="AQ48" s="209"/>
      <c r="AR48" s="209"/>
      <c r="AS48" s="209"/>
      <c r="AT48" s="209">
        <f t="shared" si="4"/>
        <v>4</v>
      </c>
      <c r="AU48" s="209">
        <f t="shared" si="5"/>
        <v>0</v>
      </c>
      <c r="AV48" s="210">
        <f t="shared" si="6"/>
        <v>0</v>
      </c>
      <c r="AW48" s="212"/>
      <c r="AX48" s="217" t="s">
        <v>10</v>
      </c>
    </row>
    <row r="49">
      <c r="A49" s="209">
        <v>45.0</v>
      </c>
      <c r="B49" s="218" t="s">
        <v>639</v>
      </c>
      <c r="C49" s="219" t="s">
        <v>106</v>
      </c>
      <c r="D49" s="212" t="s">
        <v>374</v>
      </c>
      <c r="E49" s="194" t="s">
        <v>591</v>
      </c>
      <c r="F49" s="194" t="s">
        <v>591</v>
      </c>
      <c r="G49" s="194" t="s">
        <v>591</v>
      </c>
      <c r="H49" s="194" t="s">
        <v>591</v>
      </c>
      <c r="I49" s="194" t="s">
        <v>591</v>
      </c>
      <c r="J49" s="194" t="s">
        <v>591</v>
      </c>
      <c r="K49" s="194" t="s">
        <v>6</v>
      </c>
      <c r="L49" s="194">
        <v>0.0</v>
      </c>
      <c r="M49" s="194" t="s">
        <v>591</v>
      </c>
      <c r="N49" s="194" t="s">
        <v>591</v>
      </c>
      <c r="O49" s="194" t="s">
        <v>591</v>
      </c>
      <c r="P49" s="194" t="s">
        <v>591</v>
      </c>
      <c r="Q49" s="194" t="s">
        <v>591</v>
      </c>
      <c r="R49" s="194">
        <v>0.0</v>
      </c>
      <c r="S49" s="194" t="s">
        <v>591</v>
      </c>
      <c r="T49" s="194" t="s">
        <v>591</v>
      </c>
      <c r="U49" s="194" t="s">
        <v>591</v>
      </c>
      <c r="V49" s="194" t="s">
        <v>591</v>
      </c>
      <c r="W49" s="194" t="s">
        <v>591</v>
      </c>
      <c r="X49" s="194" t="s">
        <v>591</v>
      </c>
      <c r="Y49" s="194">
        <v>0.0</v>
      </c>
      <c r="Z49" s="194" t="s">
        <v>591</v>
      </c>
      <c r="AA49" s="194" t="s">
        <v>6</v>
      </c>
      <c r="AB49" s="194" t="s">
        <v>591</v>
      </c>
      <c r="AC49" s="194" t="s">
        <v>591</v>
      </c>
      <c r="AD49" s="194" t="s">
        <v>591</v>
      </c>
      <c r="AE49" s="194" t="s">
        <v>6</v>
      </c>
      <c r="AF49" s="194">
        <v>0.0</v>
      </c>
      <c r="AG49" s="194" t="s">
        <v>593</v>
      </c>
      <c r="AH49" s="194" t="s">
        <v>171</v>
      </c>
      <c r="AI49" s="194"/>
      <c r="AJ49" s="197">
        <f>vlookup(B49,'Annual Leave-2026'!$B:$S,9,0)-countif(E49:AI49,"a")-(countif(E49:AI49,"a1")*0.5)-(countif(E49:AI49,"a2")*0.5)-(countif(E49:AI49,"b*")*0.5)-(countif(E49:AI49,"c*")*0.5)-(countif(E49:AI49,"d*")*0.5)-(countif(E49:AI49,"e*")*0.5)+1</f>
        <v>7</v>
      </c>
      <c r="AK49" s="197">
        <f t="shared" si="3"/>
        <v>26</v>
      </c>
      <c r="AL49" s="214">
        <f>VLOOKUP(B49,'Working Time-June-26'!$B:$AK,35,0)/60</f>
        <v>0</v>
      </c>
      <c r="AM49" s="214">
        <f>VLOOKUP(B49,'Working Time-June-26'!$B:$AK,36,0)/60</f>
        <v>0</v>
      </c>
      <c r="AN49" s="218"/>
      <c r="AO49" s="220"/>
      <c r="AP49" s="209"/>
      <c r="AQ49" s="209"/>
      <c r="AR49" s="209"/>
      <c r="AS49" s="209"/>
      <c r="AT49" s="209">
        <f t="shared" si="4"/>
        <v>4</v>
      </c>
      <c r="AU49" s="209">
        <f t="shared" si="5"/>
        <v>0</v>
      </c>
      <c r="AV49" s="210">
        <f t="shared" si="6"/>
        <v>0</v>
      </c>
      <c r="AW49" s="222"/>
      <c r="AX49" s="217" t="s">
        <v>10</v>
      </c>
    </row>
    <row r="50">
      <c r="A50" s="204">
        <v>46.0</v>
      </c>
      <c r="B50" s="218" t="s">
        <v>640</v>
      </c>
      <c r="C50" s="219" t="s">
        <v>109</v>
      </c>
      <c r="D50" s="212" t="s">
        <v>374</v>
      </c>
      <c r="E50" s="194" t="s">
        <v>591</v>
      </c>
      <c r="F50" s="194" t="s">
        <v>591</v>
      </c>
      <c r="G50" s="194" t="s">
        <v>591</v>
      </c>
      <c r="H50" s="194" t="s">
        <v>591</v>
      </c>
      <c r="I50" s="194" t="s">
        <v>591</v>
      </c>
      <c r="J50" s="194" t="s">
        <v>163</v>
      </c>
      <c r="K50" s="194">
        <v>0.0</v>
      </c>
      <c r="L50" s="194" t="s">
        <v>591</v>
      </c>
      <c r="M50" s="194" t="s">
        <v>591</v>
      </c>
      <c r="N50" s="194" t="s">
        <v>591</v>
      </c>
      <c r="O50" s="194" t="s">
        <v>591</v>
      </c>
      <c r="P50" s="194" t="s">
        <v>591</v>
      </c>
      <c r="Q50" s="194">
        <v>0.0</v>
      </c>
      <c r="R50" s="194" t="s">
        <v>591</v>
      </c>
      <c r="S50" s="194" t="s">
        <v>591</v>
      </c>
      <c r="T50" s="194" t="s">
        <v>591</v>
      </c>
      <c r="U50" s="194" t="s">
        <v>591</v>
      </c>
      <c r="V50" s="194" t="s">
        <v>591</v>
      </c>
      <c r="W50" s="194" t="s">
        <v>591</v>
      </c>
      <c r="X50" s="194" t="s">
        <v>591</v>
      </c>
      <c r="Y50" s="194">
        <v>0.0</v>
      </c>
      <c r="Z50" s="194" t="s">
        <v>591</v>
      </c>
      <c r="AA50" s="194" t="s">
        <v>591</v>
      </c>
      <c r="AB50" s="194" t="s">
        <v>641</v>
      </c>
      <c r="AC50" s="194" t="s">
        <v>164</v>
      </c>
      <c r="AD50" s="194" t="s">
        <v>591</v>
      </c>
      <c r="AE50" s="194">
        <v>0.0</v>
      </c>
      <c r="AF50" s="223" t="s">
        <v>591</v>
      </c>
      <c r="AG50" s="194" t="s">
        <v>591</v>
      </c>
      <c r="AH50" s="194" t="s">
        <v>591</v>
      </c>
      <c r="AI50" s="194"/>
      <c r="AJ50" s="197">
        <f>vlookup(B50,'Annual Leave-2026'!$B:$S,9,0)-countif(E50:AI50,"a")-(countif(E50:AI50,"a1")*0.5)-(countif(E50:AI50,"a2")*0.5)-(countif(E50:AI50,"b*")*0.5)-(countif(E50:AI50,"c*")*0.5)-(countif(E50:AI50,"d*")*0.5)-(countif(E50:AI50,"e*")*0.5)+1</f>
        <v>0.5</v>
      </c>
      <c r="AK50" s="197">
        <f t="shared" si="3"/>
        <v>25.5</v>
      </c>
      <c r="AL50" s="214">
        <f>VLOOKUP(B50,'Working Time-June-26'!$B:$AK,35,0)/60</f>
        <v>0</v>
      </c>
      <c r="AM50" s="214">
        <f>VLOOKUP(B50,'Working Time-June-26'!$B:$AK,36,0)/60</f>
        <v>0</v>
      </c>
      <c r="AN50" s="218"/>
      <c r="AO50" s="220"/>
      <c r="AP50" s="209"/>
      <c r="AQ50" s="209"/>
      <c r="AR50" s="209"/>
      <c r="AS50" s="209"/>
      <c r="AT50" s="209">
        <f t="shared" si="4"/>
        <v>4</v>
      </c>
      <c r="AU50" s="209">
        <f t="shared" si="5"/>
        <v>0</v>
      </c>
      <c r="AV50" s="210">
        <f t="shared" si="6"/>
        <v>0.5</v>
      </c>
      <c r="AW50" s="222"/>
      <c r="AX50" s="217" t="s">
        <v>6</v>
      </c>
    </row>
    <row r="51">
      <c r="A51" s="209">
        <v>47.0</v>
      </c>
      <c r="B51" s="218" t="s">
        <v>642</v>
      </c>
      <c r="C51" s="219" t="s">
        <v>117</v>
      </c>
      <c r="D51" s="212" t="s">
        <v>374</v>
      </c>
      <c r="E51" s="194">
        <v>0.0</v>
      </c>
      <c r="F51" s="194" t="s">
        <v>591</v>
      </c>
      <c r="G51" s="194" t="s">
        <v>591</v>
      </c>
      <c r="H51" s="194" t="s">
        <v>591</v>
      </c>
      <c r="I51" s="194" t="s">
        <v>591</v>
      </c>
      <c r="J51" s="194" t="s">
        <v>591</v>
      </c>
      <c r="K51" s="194">
        <v>0.0</v>
      </c>
      <c r="L51" s="194" t="s">
        <v>591</v>
      </c>
      <c r="M51" s="194" t="s">
        <v>591</v>
      </c>
      <c r="N51" s="194" t="s">
        <v>591</v>
      </c>
      <c r="O51" s="194" t="s">
        <v>591</v>
      </c>
      <c r="P51" s="194" t="s">
        <v>591</v>
      </c>
      <c r="Q51" s="194">
        <v>0.0</v>
      </c>
      <c r="R51" s="194" t="s">
        <v>591</v>
      </c>
      <c r="S51" s="194" t="s">
        <v>591</v>
      </c>
      <c r="T51" s="194" t="s">
        <v>591</v>
      </c>
      <c r="U51" s="194" t="s">
        <v>591</v>
      </c>
      <c r="V51" s="194" t="s">
        <v>591</v>
      </c>
      <c r="W51" s="194" t="s">
        <v>591</v>
      </c>
      <c r="X51" s="194" t="s">
        <v>591</v>
      </c>
      <c r="Y51" s="194">
        <v>0.0</v>
      </c>
      <c r="Z51" s="194" t="s">
        <v>591</v>
      </c>
      <c r="AA51" s="194" t="s">
        <v>591</v>
      </c>
      <c r="AB51" s="194" t="s">
        <v>591</v>
      </c>
      <c r="AC51" s="194" t="s">
        <v>591</v>
      </c>
      <c r="AD51" s="194" t="s">
        <v>591</v>
      </c>
      <c r="AE51" s="194">
        <v>0.0</v>
      </c>
      <c r="AF51" s="223" t="s">
        <v>591</v>
      </c>
      <c r="AG51" s="194" t="s">
        <v>591</v>
      </c>
      <c r="AH51" s="194" t="s">
        <v>591</v>
      </c>
      <c r="AI51" s="194"/>
      <c r="AJ51" s="197">
        <f>vlookup(B51,'Annual Leave-2026'!$B:$S,9,0)-countif(E51:AI51,"a")-(countif(E51:AI51,"a1")*0.5)-(countif(E51:AI51,"a2")*0.5)-(countif(E51:AI51,"b*")*0.5)-(countif(E51:AI51,"c*")*0.5)-(countif(E51:AI51,"d*")*0.5)-(countif(E51:AI51,"e*")*0.5)+1</f>
        <v>4.5</v>
      </c>
      <c r="AK51" s="197">
        <f t="shared" si="3"/>
        <v>25</v>
      </c>
      <c r="AL51" s="214">
        <f>VLOOKUP(B51,'Working Time-June-26'!$B:$AK,35,0)/60</f>
        <v>0</v>
      </c>
      <c r="AM51" s="214">
        <f>VLOOKUP(B51,'Working Time-June-26'!$B:$AK,36,0)/60</f>
        <v>0</v>
      </c>
      <c r="AN51" s="218"/>
      <c r="AO51" s="220"/>
      <c r="AP51" s="209"/>
      <c r="AQ51" s="209"/>
      <c r="AR51" s="209"/>
      <c r="AS51" s="209"/>
      <c r="AT51" s="209">
        <f t="shared" si="4"/>
        <v>5</v>
      </c>
      <c r="AU51" s="209">
        <f t="shared" si="5"/>
        <v>0</v>
      </c>
      <c r="AV51" s="210">
        <f t="shared" si="6"/>
        <v>0</v>
      </c>
      <c r="AW51" s="222"/>
      <c r="AX51" s="217" t="s">
        <v>6</v>
      </c>
    </row>
    <row r="52">
      <c r="A52" s="204">
        <v>48.0</v>
      </c>
      <c r="B52" s="212" t="s">
        <v>643</v>
      </c>
      <c r="C52" s="213" t="s">
        <v>88</v>
      </c>
      <c r="D52" s="212" t="s">
        <v>374</v>
      </c>
      <c r="E52" s="194" t="s">
        <v>588</v>
      </c>
      <c r="F52" s="194" t="s">
        <v>588</v>
      </c>
      <c r="G52" s="194" t="s">
        <v>588</v>
      </c>
      <c r="H52" s="194" t="s">
        <v>588</v>
      </c>
      <c r="I52" s="194" t="s">
        <v>588</v>
      </c>
      <c r="J52" s="194" t="s">
        <v>588</v>
      </c>
      <c r="K52" s="194" t="s">
        <v>588</v>
      </c>
      <c r="L52" s="194">
        <v>0.0</v>
      </c>
      <c r="M52" s="194" t="s">
        <v>588</v>
      </c>
      <c r="N52" s="194" t="s">
        <v>588</v>
      </c>
      <c r="O52" s="194" t="s">
        <v>588</v>
      </c>
      <c r="P52" s="194" t="s">
        <v>588</v>
      </c>
      <c r="Q52" s="194" t="s">
        <v>588</v>
      </c>
      <c r="R52" s="194">
        <v>0.0</v>
      </c>
      <c r="S52" s="194" t="s">
        <v>588</v>
      </c>
      <c r="T52" s="194" t="s">
        <v>588</v>
      </c>
      <c r="U52" s="194" t="s">
        <v>588</v>
      </c>
      <c r="V52" s="194" t="s">
        <v>588</v>
      </c>
      <c r="W52" s="194" t="s">
        <v>588</v>
      </c>
      <c r="X52" s="194" t="s">
        <v>588</v>
      </c>
      <c r="Y52" s="194">
        <v>0.0</v>
      </c>
      <c r="Z52" s="194" t="s">
        <v>588</v>
      </c>
      <c r="AA52" s="194" t="s">
        <v>588</v>
      </c>
      <c r="AB52" s="194" t="s">
        <v>588</v>
      </c>
      <c r="AC52" s="194" t="s">
        <v>588</v>
      </c>
      <c r="AD52" s="194" t="s">
        <v>588</v>
      </c>
      <c r="AE52" s="194" t="s">
        <v>169</v>
      </c>
      <c r="AF52" s="194">
        <v>0.0</v>
      </c>
      <c r="AG52" s="194" t="s">
        <v>170</v>
      </c>
      <c r="AH52" s="194" t="s">
        <v>588</v>
      </c>
      <c r="AI52" s="194" t="s">
        <v>588</v>
      </c>
      <c r="AJ52" s="197">
        <f>vlookup(B52,'Annual Leave-2026'!$B:$S,9,0)-countif(E52:AI52,"a")-(countif(E52:AI52,"a1")*0.5)-(countif(E52:AI52,"a2")*0.5)-(countif(E52:AI52,"b*")*0.5)-(countif(E52:AI52,"c*")*0.5)-(countif(E52:AI52,"d*")*0.5)-(countif(E52:AI52,"e*")*0.5)+1</f>
        <v>4</v>
      </c>
      <c r="AK52" s="197">
        <f t="shared" si="3"/>
        <v>27</v>
      </c>
      <c r="AL52" s="214">
        <f>VLOOKUP(B52,'Working Time-June-26'!$B:$AK,35,0)/60</f>
        <v>0</v>
      </c>
      <c r="AM52" s="214">
        <f>VLOOKUP(B52,'Working Time-June-26'!$B:$AK,36,0)/60</f>
        <v>0</v>
      </c>
      <c r="AN52" s="209"/>
      <c r="AO52" s="216"/>
      <c r="AP52" s="209"/>
      <c r="AQ52" s="209"/>
      <c r="AR52" s="209"/>
      <c r="AS52" s="209"/>
      <c r="AT52" s="209">
        <f t="shared" si="4"/>
        <v>4</v>
      </c>
      <c r="AU52" s="209">
        <f t="shared" si="5"/>
        <v>0</v>
      </c>
      <c r="AV52" s="210">
        <f t="shared" si="6"/>
        <v>0</v>
      </c>
      <c r="AW52" s="212"/>
      <c r="AX52" s="217" t="s">
        <v>9</v>
      </c>
    </row>
    <row r="53">
      <c r="A53" s="209">
        <v>49.0</v>
      </c>
      <c r="B53" s="212" t="s">
        <v>644</v>
      </c>
      <c r="C53" s="213" t="s">
        <v>125</v>
      </c>
      <c r="D53" s="212" t="s">
        <v>374</v>
      </c>
      <c r="E53" s="194" t="s">
        <v>591</v>
      </c>
      <c r="F53" s="194" t="s">
        <v>591</v>
      </c>
      <c r="G53" s="194" t="s">
        <v>591</v>
      </c>
      <c r="H53" s="194" t="s">
        <v>591</v>
      </c>
      <c r="I53" s="194" t="s">
        <v>591</v>
      </c>
      <c r="J53" s="194">
        <v>0.0</v>
      </c>
      <c r="K53" s="194" t="s">
        <v>593</v>
      </c>
      <c r="L53" s="194" t="s">
        <v>593</v>
      </c>
      <c r="M53" s="194" t="s">
        <v>593</v>
      </c>
      <c r="N53" s="194" t="s">
        <v>593</v>
      </c>
      <c r="O53" s="194" t="s">
        <v>593</v>
      </c>
      <c r="P53" s="194" t="s">
        <v>593</v>
      </c>
      <c r="Q53" s="194">
        <v>0.0</v>
      </c>
      <c r="R53" s="194" t="s">
        <v>593</v>
      </c>
      <c r="S53" s="194" t="s">
        <v>593</v>
      </c>
      <c r="T53" s="194" t="s">
        <v>593</v>
      </c>
      <c r="U53" s="194" t="s">
        <v>593</v>
      </c>
      <c r="V53" s="194" t="s">
        <v>593</v>
      </c>
      <c r="W53" s="194" t="s">
        <v>6</v>
      </c>
      <c r="X53" s="194">
        <v>0.0</v>
      </c>
      <c r="Y53" s="194" t="s">
        <v>593</v>
      </c>
      <c r="Z53" s="194" t="s">
        <v>593</v>
      </c>
      <c r="AA53" s="194" t="s">
        <v>593</v>
      </c>
      <c r="AB53" s="194" t="s">
        <v>593</v>
      </c>
      <c r="AC53" s="194" t="s">
        <v>593</v>
      </c>
      <c r="AD53" s="194" t="s">
        <v>593</v>
      </c>
      <c r="AE53" s="194">
        <v>0.0</v>
      </c>
      <c r="AF53" s="194" t="s">
        <v>588</v>
      </c>
      <c r="AG53" s="194" t="s">
        <v>588</v>
      </c>
      <c r="AH53" s="194" t="s">
        <v>588</v>
      </c>
      <c r="AI53" s="194" t="s">
        <v>588</v>
      </c>
      <c r="AJ53" s="197">
        <f>vlookup(B53,'Annual Leave-2026'!$B:$S,9,0)-countif(E53:AI53,"a")-(countif(E53:AI53,"a1")*0.5)-(countif(E53:AI53,"a2")*0.5)-(countif(E53:AI53,"b*")*0.5)-(countif(E53:AI53,"c*")*0.5)-(countif(E53:AI53,"d*")*0.5)-(countif(E53:AI53,"e*")*0.5)+1</f>
        <v>5</v>
      </c>
      <c r="AK53" s="197">
        <f t="shared" si="3"/>
        <v>27</v>
      </c>
      <c r="AL53" s="214">
        <f>VLOOKUP(B53,'Working Time-June-26'!$B:$AK,35,0)/60</f>
        <v>0</v>
      </c>
      <c r="AM53" s="214">
        <f>VLOOKUP(B53,'Working Time-June-26'!$B:$AK,36,0)/60</f>
        <v>0</v>
      </c>
      <c r="AN53" s="209"/>
      <c r="AO53" s="216"/>
      <c r="AP53" s="209"/>
      <c r="AQ53" s="209"/>
      <c r="AR53" s="209"/>
      <c r="AS53" s="209"/>
      <c r="AT53" s="209">
        <f t="shared" si="4"/>
        <v>4</v>
      </c>
      <c r="AU53" s="209">
        <f t="shared" si="5"/>
        <v>0</v>
      </c>
      <c r="AV53" s="210">
        <f t="shared" si="6"/>
        <v>0</v>
      </c>
      <c r="AW53" s="212"/>
      <c r="AX53" s="217" t="s">
        <v>9</v>
      </c>
    </row>
    <row r="54">
      <c r="A54" s="204">
        <v>50.0</v>
      </c>
      <c r="B54" s="212" t="s">
        <v>645</v>
      </c>
      <c r="C54" s="213" t="s">
        <v>87</v>
      </c>
      <c r="D54" s="212" t="s">
        <v>374</v>
      </c>
      <c r="E54" s="194" t="s">
        <v>588</v>
      </c>
      <c r="F54" s="194" t="s">
        <v>588</v>
      </c>
      <c r="G54" s="194" t="s">
        <v>588</v>
      </c>
      <c r="H54" s="194" t="s">
        <v>588</v>
      </c>
      <c r="I54" s="194" t="s">
        <v>588</v>
      </c>
      <c r="J54" s="194" t="s">
        <v>588</v>
      </c>
      <c r="K54" s="194">
        <v>0.0</v>
      </c>
      <c r="L54" s="194" t="s">
        <v>588</v>
      </c>
      <c r="M54" s="194" t="s">
        <v>588</v>
      </c>
      <c r="N54" s="194" t="s">
        <v>588</v>
      </c>
      <c r="O54" s="194" t="s">
        <v>588</v>
      </c>
      <c r="P54" s="194" t="s">
        <v>588</v>
      </c>
      <c r="Q54" s="194" t="s">
        <v>588</v>
      </c>
      <c r="R54" s="194" t="s">
        <v>169</v>
      </c>
      <c r="S54" s="194">
        <v>0.0</v>
      </c>
      <c r="T54" s="194" t="s">
        <v>588</v>
      </c>
      <c r="U54" s="194" t="s">
        <v>588</v>
      </c>
      <c r="V54" s="194" t="s">
        <v>588</v>
      </c>
      <c r="W54" s="194" t="s">
        <v>588</v>
      </c>
      <c r="X54" s="194" t="s">
        <v>588</v>
      </c>
      <c r="Y54" s="194" t="s">
        <v>588</v>
      </c>
      <c r="Z54" s="218">
        <v>0.0</v>
      </c>
      <c r="AA54" s="194" t="s">
        <v>588</v>
      </c>
      <c r="AB54" s="194" t="s">
        <v>588</v>
      </c>
      <c r="AC54" s="194" t="s">
        <v>588</v>
      </c>
      <c r="AD54" s="194" t="s">
        <v>588</v>
      </c>
      <c r="AE54" s="194" t="s">
        <v>588</v>
      </c>
      <c r="AF54" s="194">
        <v>0.0</v>
      </c>
      <c r="AG54" s="194" t="s">
        <v>588</v>
      </c>
      <c r="AH54" s="194" t="s">
        <v>588</v>
      </c>
      <c r="AI54" s="194" t="s">
        <v>588</v>
      </c>
      <c r="AJ54" s="197">
        <f>vlookup(B54,'Annual Leave-2026'!$B:$S,9,0)-countif(E54:AI54,"a")-(countif(E54:AI54,"a1")*0.5)-(countif(E54:AI54,"a2")*0.5)-(countif(E54:AI54,"b*")*0.5)-(countif(E54:AI54,"c*")*0.5)-(countif(E54:AI54,"d*")*0.5)-(countif(E54:AI54,"e*")*0.5)+1</f>
        <v>4</v>
      </c>
      <c r="AK54" s="197">
        <f t="shared" si="3"/>
        <v>27</v>
      </c>
      <c r="AL54" s="214">
        <f>VLOOKUP(B54,'Working Time-June-26'!$B:$AK,35,0)/60</f>
        <v>-0.1166666667</v>
      </c>
      <c r="AM54" s="214">
        <f>VLOOKUP(B54,'Working Time-June-26'!$B:$AK,36,0)/60</f>
        <v>0</v>
      </c>
      <c r="AN54" s="209"/>
      <c r="AO54" s="216"/>
      <c r="AP54" s="209"/>
      <c r="AQ54" s="209"/>
      <c r="AR54" s="209"/>
      <c r="AS54" s="209"/>
      <c r="AT54" s="209">
        <f t="shared" si="4"/>
        <v>4</v>
      </c>
      <c r="AU54" s="209">
        <f t="shared" si="5"/>
        <v>0</v>
      </c>
      <c r="AV54" s="210">
        <f t="shared" si="6"/>
        <v>0</v>
      </c>
      <c r="AW54" s="212"/>
      <c r="AX54" s="217" t="s">
        <v>9</v>
      </c>
    </row>
    <row r="55">
      <c r="A55" s="209">
        <v>51.0</v>
      </c>
      <c r="B55" s="218" t="s">
        <v>646</v>
      </c>
      <c r="C55" s="219" t="s">
        <v>124</v>
      </c>
      <c r="D55" s="218" t="s">
        <v>374</v>
      </c>
      <c r="E55" s="194" t="s">
        <v>591</v>
      </c>
      <c r="F55" s="194" t="s">
        <v>591</v>
      </c>
      <c r="G55" s="194" t="s">
        <v>591</v>
      </c>
      <c r="H55" s="194" t="s">
        <v>591</v>
      </c>
      <c r="I55" s="194" t="s">
        <v>591</v>
      </c>
      <c r="J55" s="194">
        <v>0.0</v>
      </c>
      <c r="K55" s="221" t="s">
        <v>172</v>
      </c>
      <c r="L55" s="194" t="s">
        <v>593</v>
      </c>
      <c r="M55" s="194" t="s">
        <v>593</v>
      </c>
      <c r="N55" s="194" t="s">
        <v>593</v>
      </c>
      <c r="O55" s="194" t="s">
        <v>593</v>
      </c>
      <c r="P55" s="194" t="s">
        <v>593</v>
      </c>
      <c r="Q55" s="194">
        <v>0.0</v>
      </c>
      <c r="R55" s="194" t="s">
        <v>593</v>
      </c>
      <c r="S55" s="194" t="s">
        <v>593</v>
      </c>
      <c r="T55" s="194" t="s">
        <v>593</v>
      </c>
      <c r="U55" s="194" t="s">
        <v>593</v>
      </c>
      <c r="V55" s="194" t="s">
        <v>593</v>
      </c>
      <c r="W55" s="194" t="s">
        <v>593</v>
      </c>
      <c r="X55" s="194">
        <v>0.0</v>
      </c>
      <c r="Y55" s="194" t="s">
        <v>593</v>
      </c>
      <c r="Z55" s="194" t="s">
        <v>593</v>
      </c>
      <c r="AA55" s="194" t="s">
        <v>593</v>
      </c>
      <c r="AB55" s="194" t="s">
        <v>593</v>
      </c>
      <c r="AC55" s="194" t="s">
        <v>6</v>
      </c>
      <c r="AD55" s="194" t="s">
        <v>6</v>
      </c>
      <c r="AE55" s="194">
        <v>0.0</v>
      </c>
      <c r="AF55" s="194" t="s">
        <v>6</v>
      </c>
      <c r="AG55" s="194" t="s">
        <v>6</v>
      </c>
      <c r="AH55" s="194" t="s">
        <v>6</v>
      </c>
      <c r="AI55" s="194" t="s">
        <v>6</v>
      </c>
      <c r="AJ55" s="197">
        <f>vlookup(B55,'Annual Leave-2026'!$B:$S,9,0)-countif(E55:AI55,"a")-(countif(E55:AI55,"a1")*0.5)-(countif(E55:AI55,"a2")*0.5)-(countif(E55:AI55,"b*")*0.5)-(countif(E55:AI55,"c*")*0.5)-(countif(E55:AI55,"d*")*0.5)-(countif(E55:AI55,"e*")*0.5)+1</f>
        <v>2.5</v>
      </c>
      <c r="AK55" s="197">
        <f t="shared" si="3"/>
        <v>27</v>
      </c>
      <c r="AL55" s="214">
        <f>VLOOKUP(B55,'Working Time-June-26'!$B:$AK,35,0)/60</f>
        <v>-0.5333333333</v>
      </c>
      <c r="AM55" s="214">
        <f>VLOOKUP(B55,'Working Time-June-26'!$B:$AK,36,0)/60</f>
        <v>0</v>
      </c>
      <c r="AN55" s="218"/>
      <c r="AO55" s="220"/>
      <c r="AP55" s="209"/>
      <c r="AQ55" s="209"/>
      <c r="AR55" s="209"/>
      <c r="AS55" s="209"/>
      <c r="AT55" s="209">
        <f t="shared" si="4"/>
        <v>4</v>
      </c>
      <c r="AU55" s="209">
        <f t="shared" si="5"/>
        <v>0</v>
      </c>
      <c r="AV55" s="210">
        <f t="shared" si="6"/>
        <v>0</v>
      </c>
      <c r="AW55" s="222"/>
      <c r="AX55" s="217" t="s">
        <v>9</v>
      </c>
    </row>
    <row r="56">
      <c r="A56" s="204">
        <v>52.0</v>
      </c>
      <c r="B56" s="218" t="s">
        <v>647</v>
      </c>
      <c r="C56" s="219" t="s">
        <v>84</v>
      </c>
      <c r="D56" s="212" t="s">
        <v>374</v>
      </c>
      <c r="E56" s="194" t="s">
        <v>593</v>
      </c>
      <c r="F56" s="194" t="s">
        <v>593</v>
      </c>
      <c r="G56" s="194" t="s">
        <v>593</v>
      </c>
      <c r="H56" s="194" t="s">
        <v>593</v>
      </c>
      <c r="I56" s="194" t="s">
        <v>593</v>
      </c>
      <c r="J56" s="194" t="s">
        <v>593</v>
      </c>
      <c r="K56" s="194">
        <v>0.0</v>
      </c>
      <c r="L56" s="194" t="s">
        <v>593</v>
      </c>
      <c r="M56" s="194" t="s">
        <v>593</v>
      </c>
      <c r="N56" s="194" t="s">
        <v>593</v>
      </c>
      <c r="O56" s="194" t="s">
        <v>593</v>
      </c>
      <c r="P56" s="194" t="s">
        <v>593</v>
      </c>
      <c r="Q56" s="194" t="s">
        <v>593</v>
      </c>
      <c r="R56" s="194">
        <v>0.0</v>
      </c>
      <c r="S56" s="194" t="s">
        <v>6</v>
      </c>
      <c r="T56" s="194" t="s">
        <v>592</v>
      </c>
      <c r="U56" s="194" t="s">
        <v>593</v>
      </c>
      <c r="V56" s="194" t="s">
        <v>593</v>
      </c>
      <c r="W56" s="194" t="s">
        <v>593</v>
      </c>
      <c r="X56" s="194" t="s">
        <v>593</v>
      </c>
      <c r="Y56" s="194">
        <v>0.0</v>
      </c>
      <c r="Z56" s="194" t="s">
        <v>593</v>
      </c>
      <c r="AA56" s="194" t="s">
        <v>593</v>
      </c>
      <c r="AB56" s="194" t="s">
        <v>593</v>
      </c>
      <c r="AC56" s="194" t="s">
        <v>593</v>
      </c>
      <c r="AD56" s="194" t="s">
        <v>593</v>
      </c>
      <c r="AE56" s="194" t="s">
        <v>6</v>
      </c>
      <c r="AF56" s="194">
        <v>0.0</v>
      </c>
      <c r="AG56" s="194" t="s">
        <v>593</v>
      </c>
      <c r="AH56" s="194" t="s">
        <v>593</v>
      </c>
      <c r="AI56" s="194"/>
      <c r="AJ56" s="197">
        <f>vlookup(B56,'Annual Leave-2026'!$B:$S,9,0)-countif(E56:AI56,"a")-(countif(E56:AI56,"a1")*0.5)-(countif(E56:AI56,"a2")*0.5)-(countif(E56:AI56,"b*")*0.5)-(countif(E56:AI56,"c*")*0.5)-(countif(E56:AI56,"d*")*0.5)-(countif(E56:AI56,"e*")*0.5)+1</f>
        <v>1</v>
      </c>
      <c r="AK56" s="197">
        <f t="shared" si="3"/>
        <v>25</v>
      </c>
      <c r="AL56" s="214">
        <f>VLOOKUP(B56,'Working Time-June-26'!$B:$AK,35,0)/60</f>
        <v>0</v>
      </c>
      <c r="AM56" s="214">
        <f>VLOOKUP(B56,'Working Time-June-26'!$B:$AK,36,0)/60</f>
        <v>0</v>
      </c>
      <c r="AN56" s="209"/>
      <c r="AO56" s="220"/>
      <c r="AP56" s="209"/>
      <c r="AQ56" s="209"/>
      <c r="AR56" s="209"/>
      <c r="AS56" s="209"/>
      <c r="AT56" s="209">
        <f t="shared" si="4"/>
        <v>4</v>
      </c>
      <c r="AU56" s="209">
        <f t="shared" si="5"/>
        <v>1</v>
      </c>
      <c r="AV56" s="210">
        <f t="shared" si="6"/>
        <v>0</v>
      </c>
      <c r="AW56" s="212"/>
      <c r="AX56" s="217" t="s">
        <v>10</v>
      </c>
    </row>
    <row r="57">
      <c r="A57" s="209">
        <v>53.0</v>
      </c>
      <c r="B57" s="218" t="s">
        <v>648</v>
      </c>
      <c r="C57" s="219" t="s">
        <v>121</v>
      </c>
      <c r="D57" s="212" t="s">
        <v>374</v>
      </c>
      <c r="E57" s="194" t="s">
        <v>588</v>
      </c>
      <c r="F57" s="194" t="s">
        <v>588</v>
      </c>
      <c r="G57" s="194" t="s">
        <v>588</v>
      </c>
      <c r="H57" s="194" t="s">
        <v>588</v>
      </c>
      <c r="I57" s="194" t="s">
        <v>588</v>
      </c>
      <c r="J57" s="194" t="s">
        <v>588</v>
      </c>
      <c r="K57" s="194" t="s">
        <v>169</v>
      </c>
      <c r="L57" s="194">
        <v>0.0</v>
      </c>
      <c r="M57" s="194" t="s">
        <v>591</v>
      </c>
      <c r="N57" s="194" t="s">
        <v>591</v>
      </c>
      <c r="O57" s="194" t="s">
        <v>591</v>
      </c>
      <c r="P57" s="194" t="s">
        <v>591</v>
      </c>
      <c r="Q57" s="194" t="s">
        <v>591</v>
      </c>
      <c r="R57" s="194">
        <v>0.0</v>
      </c>
      <c r="S57" s="194" t="s">
        <v>591</v>
      </c>
      <c r="T57" s="194" t="s">
        <v>591</v>
      </c>
      <c r="U57" s="194" t="s">
        <v>591</v>
      </c>
      <c r="V57" s="194" t="s">
        <v>591</v>
      </c>
      <c r="W57" s="194" t="s">
        <v>591</v>
      </c>
      <c r="X57" s="194">
        <v>0.0</v>
      </c>
      <c r="Y57" s="194" t="s">
        <v>591</v>
      </c>
      <c r="Z57" s="194" t="s">
        <v>591</v>
      </c>
      <c r="AA57" s="194" t="s">
        <v>591</v>
      </c>
      <c r="AB57" s="194" t="s">
        <v>591</v>
      </c>
      <c r="AC57" s="194" t="s">
        <v>591</v>
      </c>
      <c r="AD57" s="194" t="s">
        <v>591</v>
      </c>
      <c r="AE57" s="194" t="s">
        <v>591</v>
      </c>
      <c r="AF57" s="194">
        <v>0.0</v>
      </c>
      <c r="AG57" s="194" t="s">
        <v>591</v>
      </c>
      <c r="AH57" s="194" t="s">
        <v>591</v>
      </c>
      <c r="AI57" s="194"/>
      <c r="AJ57" s="197">
        <f>vlookup(B57,'Annual Leave-2026'!$B:$S,9,0)-countif(E57:AI57,"a")-(countif(E57:AI57,"a1")*0.5)-(countif(E57:AI57,"a2")*0.5)-(countif(E57:AI57,"b*")*0.5)-(countif(E57:AI57,"c*")*0.5)-(countif(E57:AI57,"d*")*0.5)-(countif(E57:AI57,"e*")*0.5)+1</f>
        <v>4</v>
      </c>
      <c r="AK57" s="197">
        <f t="shared" si="3"/>
        <v>26</v>
      </c>
      <c r="AL57" s="214">
        <f>VLOOKUP(B57,'Working Time-June-26'!$B:$AK,35,0)/60</f>
        <v>0</v>
      </c>
      <c r="AM57" s="214">
        <f>VLOOKUP(B57,'Working Time-June-26'!$B:$AK,36,0)/60</f>
        <v>0</v>
      </c>
      <c r="AN57" s="209"/>
      <c r="AO57" s="220"/>
      <c r="AP57" s="209"/>
      <c r="AQ57" s="209"/>
      <c r="AR57" s="209"/>
      <c r="AS57" s="209"/>
      <c r="AT57" s="209">
        <f t="shared" si="4"/>
        <v>4</v>
      </c>
      <c r="AU57" s="209">
        <f t="shared" si="5"/>
        <v>0</v>
      </c>
      <c r="AV57" s="210">
        <f t="shared" si="6"/>
        <v>0</v>
      </c>
      <c r="AW57" s="212"/>
      <c r="AX57" s="217" t="s">
        <v>6</v>
      </c>
    </row>
    <row r="58">
      <c r="A58" s="204">
        <v>54.0</v>
      </c>
      <c r="B58" s="218" t="s">
        <v>649</v>
      </c>
      <c r="C58" s="219" t="s">
        <v>110</v>
      </c>
      <c r="D58" s="212" t="s">
        <v>374</v>
      </c>
      <c r="E58" s="194" t="s">
        <v>588</v>
      </c>
      <c r="F58" s="194" t="s">
        <v>588</v>
      </c>
      <c r="G58" s="194" t="s">
        <v>588</v>
      </c>
      <c r="H58" s="194" t="s">
        <v>588</v>
      </c>
      <c r="I58" s="194" t="s">
        <v>6</v>
      </c>
      <c r="J58" s="194" t="s">
        <v>588</v>
      </c>
      <c r="K58" s="194" t="s">
        <v>588</v>
      </c>
      <c r="L58" s="194">
        <v>0.0</v>
      </c>
      <c r="M58" s="194" t="s">
        <v>591</v>
      </c>
      <c r="N58" s="194" t="s">
        <v>591</v>
      </c>
      <c r="O58" s="194" t="s">
        <v>591</v>
      </c>
      <c r="P58" s="194" t="s">
        <v>591</v>
      </c>
      <c r="Q58" s="194" t="s">
        <v>591</v>
      </c>
      <c r="R58" s="194">
        <v>0.0</v>
      </c>
      <c r="S58" s="194" t="s">
        <v>591</v>
      </c>
      <c r="T58" s="194" t="s">
        <v>591</v>
      </c>
      <c r="U58" s="194" t="s">
        <v>591</v>
      </c>
      <c r="V58" s="194" t="s">
        <v>591</v>
      </c>
      <c r="W58" s="194" t="s">
        <v>591</v>
      </c>
      <c r="X58" s="194" t="s">
        <v>591</v>
      </c>
      <c r="Y58" s="194">
        <v>0.0</v>
      </c>
      <c r="Z58" s="194" t="s">
        <v>591</v>
      </c>
      <c r="AA58" s="194" t="s">
        <v>591</v>
      </c>
      <c r="AB58" s="194" t="s">
        <v>591</v>
      </c>
      <c r="AC58" s="194" t="s">
        <v>591</v>
      </c>
      <c r="AD58" s="194" t="s">
        <v>591</v>
      </c>
      <c r="AE58" s="194" t="s">
        <v>650</v>
      </c>
      <c r="AF58" s="194">
        <v>0.0</v>
      </c>
      <c r="AG58" s="194" t="s">
        <v>591</v>
      </c>
      <c r="AH58" s="194" t="s">
        <v>591</v>
      </c>
      <c r="AI58" s="194"/>
      <c r="AJ58" s="197">
        <f>vlookup(B58,'Annual Leave-2026'!$B:$S,9,0)-countif(E58:AI58,"a")-(countif(E58:AI58,"a1")*0.5)-(countif(E58:AI58,"a2")*0.5)-(countif(E58:AI58,"b*")*0.5)-(countif(E58:AI58,"c*")*0.5)-(countif(E58:AI58,"d*")*0.5)-(countif(E58:AI58,"e*")*0.5)+1</f>
        <v>1</v>
      </c>
      <c r="AK58" s="197">
        <f t="shared" si="3"/>
        <v>25.5</v>
      </c>
      <c r="AL58" s="214">
        <f>VLOOKUP(B58,'Working Time-June-26'!$B:$AK,35,0)/60</f>
        <v>0</v>
      </c>
      <c r="AM58" s="214">
        <f>VLOOKUP(B58,'Working Time-June-26'!$B:$AK,36,0)/60</f>
        <v>0</v>
      </c>
      <c r="AN58" s="209"/>
      <c r="AO58" s="220"/>
      <c r="AP58" s="209"/>
      <c r="AQ58" s="209"/>
      <c r="AR58" s="209"/>
      <c r="AS58" s="209"/>
      <c r="AT58" s="209">
        <f t="shared" si="4"/>
        <v>4</v>
      </c>
      <c r="AU58" s="209">
        <f t="shared" si="5"/>
        <v>0</v>
      </c>
      <c r="AV58" s="210">
        <f t="shared" si="6"/>
        <v>0.5</v>
      </c>
      <c r="AW58" s="212"/>
      <c r="AX58" s="217" t="s">
        <v>6</v>
      </c>
    </row>
    <row r="59">
      <c r="A59" s="209">
        <v>55.0</v>
      </c>
      <c r="B59" s="218" t="s">
        <v>651</v>
      </c>
      <c r="C59" s="219" t="s">
        <v>122</v>
      </c>
      <c r="D59" s="212" t="s">
        <v>374</v>
      </c>
      <c r="E59" s="194" t="s">
        <v>588</v>
      </c>
      <c r="F59" s="194" t="s">
        <v>588</v>
      </c>
      <c r="G59" s="194" t="s">
        <v>588</v>
      </c>
      <c r="H59" s="194" t="s">
        <v>588</v>
      </c>
      <c r="I59" s="194" t="s">
        <v>588</v>
      </c>
      <c r="J59" s="194" t="s">
        <v>169</v>
      </c>
      <c r="K59" s="194">
        <v>0.0</v>
      </c>
      <c r="L59" s="194" t="s">
        <v>591</v>
      </c>
      <c r="M59" s="194" t="s">
        <v>591</v>
      </c>
      <c r="N59" s="194" t="s">
        <v>591</v>
      </c>
      <c r="O59" s="194" t="s">
        <v>591</v>
      </c>
      <c r="P59" s="194" t="s">
        <v>591</v>
      </c>
      <c r="Q59" s="194" t="s">
        <v>591</v>
      </c>
      <c r="R59" s="194">
        <v>0.0</v>
      </c>
      <c r="S59" s="194" t="s">
        <v>591</v>
      </c>
      <c r="T59" s="194" t="s">
        <v>591</v>
      </c>
      <c r="U59" s="194" t="s">
        <v>591</v>
      </c>
      <c r="V59" s="194" t="s">
        <v>591</v>
      </c>
      <c r="W59" s="194" t="s">
        <v>591</v>
      </c>
      <c r="X59" s="194">
        <v>0.0</v>
      </c>
      <c r="Y59" s="194" t="s">
        <v>591</v>
      </c>
      <c r="Z59" s="194" t="s">
        <v>591</v>
      </c>
      <c r="AA59" s="194" t="s">
        <v>591</v>
      </c>
      <c r="AB59" s="194" t="s">
        <v>591</v>
      </c>
      <c r="AC59" s="194" t="s">
        <v>591</v>
      </c>
      <c r="AD59" s="194" t="s">
        <v>591</v>
      </c>
      <c r="AE59" s="194" t="s">
        <v>591</v>
      </c>
      <c r="AF59" s="194">
        <v>0.0</v>
      </c>
      <c r="AG59" s="194" t="s">
        <v>591</v>
      </c>
      <c r="AH59" s="194" t="s">
        <v>591</v>
      </c>
      <c r="AI59" s="194"/>
      <c r="AJ59" s="197">
        <f>vlookup(B59,'Annual Leave-2026'!$B:$S,9,0)-countif(E59:AI59,"a")-(countif(E59:AI59,"a1")*0.5)-(countif(E59:AI59,"a2")*0.5)-(countif(E59:AI59,"b*")*0.5)-(countif(E59:AI59,"c*")*0.5)-(countif(E59:AI59,"d*")*0.5)-(countif(E59:AI59,"e*")*0.5)+1</f>
        <v>4.5</v>
      </c>
      <c r="AK59" s="197">
        <f t="shared" si="3"/>
        <v>26</v>
      </c>
      <c r="AL59" s="214">
        <f>VLOOKUP(B59,'Working Time-June-26'!$B:$AK,35,0)/60</f>
        <v>0</v>
      </c>
      <c r="AM59" s="214">
        <f>VLOOKUP(B59,'Working Time-June-26'!$B:$AK,36,0)/60</f>
        <v>0</v>
      </c>
      <c r="AN59" s="218"/>
      <c r="AO59" s="220"/>
      <c r="AP59" s="209"/>
      <c r="AQ59" s="209"/>
      <c r="AR59" s="209"/>
      <c r="AS59" s="209"/>
      <c r="AT59" s="209">
        <f t="shared" si="4"/>
        <v>4</v>
      </c>
      <c r="AU59" s="209">
        <f t="shared" si="5"/>
        <v>0</v>
      </c>
      <c r="AV59" s="210">
        <f t="shared" si="6"/>
        <v>0</v>
      </c>
      <c r="AW59" s="222"/>
      <c r="AX59" s="217" t="s">
        <v>6</v>
      </c>
    </row>
    <row r="60">
      <c r="A60" s="204">
        <v>56.0</v>
      </c>
      <c r="B60" s="218" t="s">
        <v>652</v>
      </c>
      <c r="C60" s="219" t="s">
        <v>114</v>
      </c>
      <c r="D60" s="212" t="s">
        <v>374</v>
      </c>
      <c r="E60" s="194" t="s">
        <v>591</v>
      </c>
      <c r="F60" s="194" t="s">
        <v>591</v>
      </c>
      <c r="G60" s="194" t="s">
        <v>591</v>
      </c>
      <c r="H60" s="194" t="s">
        <v>591</v>
      </c>
      <c r="I60" s="194" t="s">
        <v>591</v>
      </c>
      <c r="J60" s="194" t="s">
        <v>591</v>
      </c>
      <c r="K60" s="194">
        <v>0.0</v>
      </c>
      <c r="L60" s="194" t="s">
        <v>6</v>
      </c>
      <c r="M60" s="194" t="s">
        <v>591</v>
      </c>
      <c r="N60" s="194" t="s">
        <v>591</v>
      </c>
      <c r="O60" s="194" t="s">
        <v>591</v>
      </c>
      <c r="P60" s="194" t="s">
        <v>591</v>
      </c>
      <c r="Q60" s="194">
        <v>0.0</v>
      </c>
      <c r="R60" s="194" t="s">
        <v>591</v>
      </c>
      <c r="S60" s="194" t="s">
        <v>591</v>
      </c>
      <c r="T60" s="194" t="s">
        <v>592</v>
      </c>
      <c r="U60" s="194" t="s">
        <v>591</v>
      </c>
      <c r="V60" s="194" t="s">
        <v>591</v>
      </c>
      <c r="W60" s="194" t="s">
        <v>591</v>
      </c>
      <c r="X60" s="194">
        <v>0.0</v>
      </c>
      <c r="Y60" s="194" t="s">
        <v>591</v>
      </c>
      <c r="Z60" s="194" t="s">
        <v>591</v>
      </c>
      <c r="AA60" s="194" t="s">
        <v>591</v>
      </c>
      <c r="AB60" s="194" t="s">
        <v>591</v>
      </c>
      <c r="AC60" s="194" t="s">
        <v>591</v>
      </c>
      <c r="AD60" s="194" t="s">
        <v>591</v>
      </c>
      <c r="AE60" s="194">
        <v>0.0</v>
      </c>
      <c r="AF60" s="223" t="s">
        <v>591</v>
      </c>
      <c r="AG60" s="194" t="s">
        <v>591</v>
      </c>
      <c r="AH60" s="194" t="s">
        <v>591</v>
      </c>
      <c r="AI60" s="194"/>
      <c r="AJ60" s="197">
        <f>vlookup(B60,'Annual Leave-2026'!$B:$S,9,0)-countif(E60:AI60,"a")-(countif(E60:AI60,"a1")*0.5)-(countif(E60:AI60,"a2")*0.5)-(countif(E60:AI60,"b*")*0.5)-(countif(E60:AI60,"c*")*0.5)-(countif(E60:AI60,"d*")*0.5)-(countif(E60:AI60,"e*")*0.5)+1</f>
        <v>1.5</v>
      </c>
      <c r="AK60" s="197">
        <f t="shared" si="3"/>
        <v>25</v>
      </c>
      <c r="AL60" s="214">
        <f>VLOOKUP(B60,'Working Time-June-26'!$B:$AK,35,0)/60</f>
        <v>0</v>
      </c>
      <c r="AM60" s="214">
        <f>VLOOKUP(B60,'Working Time-June-26'!$B:$AK,36,0)/60</f>
        <v>0</v>
      </c>
      <c r="AN60" s="218"/>
      <c r="AO60" s="220"/>
      <c r="AP60" s="209"/>
      <c r="AQ60" s="209"/>
      <c r="AR60" s="209"/>
      <c r="AS60" s="209"/>
      <c r="AT60" s="209">
        <f t="shared" si="4"/>
        <v>4</v>
      </c>
      <c r="AU60" s="209">
        <f t="shared" si="5"/>
        <v>1</v>
      </c>
      <c r="AV60" s="210">
        <f t="shared" si="6"/>
        <v>0</v>
      </c>
      <c r="AW60" s="222"/>
      <c r="AX60" s="217" t="s">
        <v>6</v>
      </c>
    </row>
    <row r="61">
      <c r="A61" s="209">
        <v>57.0</v>
      </c>
      <c r="B61" s="218" t="s">
        <v>653</v>
      </c>
      <c r="C61" s="219" t="s">
        <v>119</v>
      </c>
      <c r="D61" s="212" t="s">
        <v>374</v>
      </c>
      <c r="E61" s="194" t="s">
        <v>591</v>
      </c>
      <c r="F61" s="194" t="s">
        <v>591</v>
      </c>
      <c r="G61" s="194" t="s">
        <v>591</v>
      </c>
      <c r="H61" s="194" t="s">
        <v>591</v>
      </c>
      <c r="I61" s="194" t="s">
        <v>591</v>
      </c>
      <c r="J61" s="194" t="s">
        <v>591</v>
      </c>
      <c r="K61" s="194">
        <v>0.0</v>
      </c>
      <c r="L61" s="194" t="s">
        <v>591</v>
      </c>
      <c r="M61" s="194" t="s">
        <v>591</v>
      </c>
      <c r="N61" s="194" t="s">
        <v>591</v>
      </c>
      <c r="O61" s="194" t="s">
        <v>591</v>
      </c>
      <c r="P61" s="194" t="s">
        <v>591</v>
      </c>
      <c r="Q61" s="194">
        <v>0.0</v>
      </c>
      <c r="R61" s="194" t="s">
        <v>6</v>
      </c>
      <c r="S61" s="194" t="s">
        <v>6</v>
      </c>
      <c r="T61" s="194" t="s">
        <v>6</v>
      </c>
      <c r="U61" s="194" t="s">
        <v>591</v>
      </c>
      <c r="V61" s="194" t="s">
        <v>591</v>
      </c>
      <c r="W61" s="194" t="s">
        <v>591</v>
      </c>
      <c r="X61" s="194" t="s">
        <v>591</v>
      </c>
      <c r="Y61" s="194">
        <v>0.0</v>
      </c>
      <c r="Z61" s="194" t="s">
        <v>591</v>
      </c>
      <c r="AA61" s="194" t="s">
        <v>591</v>
      </c>
      <c r="AB61" s="194" t="s">
        <v>591</v>
      </c>
      <c r="AC61" s="194" t="s">
        <v>591</v>
      </c>
      <c r="AD61" s="194" t="s">
        <v>163</v>
      </c>
      <c r="AE61" s="194">
        <v>0.0</v>
      </c>
      <c r="AF61" s="223" t="s">
        <v>591</v>
      </c>
      <c r="AG61" s="194" t="s">
        <v>591</v>
      </c>
      <c r="AH61" s="194" t="s">
        <v>591</v>
      </c>
      <c r="AI61" s="194"/>
      <c r="AJ61" s="197">
        <f>vlookup(B61,'Annual Leave-2026'!$B:$S,9,0)-countif(E61:AI61,"a")-(countif(E61:AI61,"a1")*0.5)-(countif(E61:AI61,"a2")*0.5)-(countif(E61:AI61,"b*")*0.5)-(countif(E61:AI61,"c*")*0.5)-(countif(E61:AI61,"d*")*0.5)-(countif(E61:AI61,"e*")*0.5)+1</f>
        <v>5.5</v>
      </c>
      <c r="AK61" s="197">
        <f t="shared" si="3"/>
        <v>26</v>
      </c>
      <c r="AL61" s="214">
        <f>VLOOKUP(B61,'Working Time-June-26'!$B:$AK,35,0)/60</f>
        <v>0</v>
      </c>
      <c r="AM61" s="214">
        <f>VLOOKUP(B61,'Working Time-June-26'!$B:$AK,36,0)/60</f>
        <v>0</v>
      </c>
      <c r="AN61" s="218"/>
      <c r="AO61" s="220"/>
      <c r="AP61" s="209"/>
      <c r="AQ61" s="209"/>
      <c r="AR61" s="209"/>
      <c r="AS61" s="209"/>
      <c r="AT61" s="209">
        <f t="shared" si="4"/>
        <v>4</v>
      </c>
      <c r="AU61" s="209">
        <f t="shared" si="5"/>
        <v>0</v>
      </c>
      <c r="AV61" s="210">
        <f t="shared" si="6"/>
        <v>0</v>
      </c>
      <c r="AW61" s="222"/>
      <c r="AX61" s="217" t="s">
        <v>6</v>
      </c>
    </row>
    <row r="62">
      <c r="A62" s="204">
        <v>58.0</v>
      </c>
      <c r="B62" s="218" t="s">
        <v>654</v>
      </c>
      <c r="C62" s="219" t="s">
        <v>99</v>
      </c>
      <c r="D62" s="212" t="s">
        <v>374</v>
      </c>
      <c r="E62" s="194" t="s">
        <v>591</v>
      </c>
      <c r="F62" s="194" t="s">
        <v>591</v>
      </c>
      <c r="G62" s="194" t="s">
        <v>591</v>
      </c>
      <c r="H62" s="194" t="s">
        <v>591</v>
      </c>
      <c r="I62" s="194" t="s">
        <v>591</v>
      </c>
      <c r="J62" s="194" t="s">
        <v>592</v>
      </c>
      <c r="K62" s="194" t="s">
        <v>592</v>
      </c>
      <c r="L62" s="194">
        <v>0.0</v>
      </c>
      <c r="M62" s="194" t="s">
        <v>591</v>
      </c>
      <c r="N62" s="194" t="s">
        <v>591</v>
      </c>
      <c r="O62" s="194" t="s">
        <v>591</v>
      </c>
      <c r="P62" s="194" t="s">
        <v>591</v>
      </c>
      <c r="Q62" s="194" t="s">
        <v>591</v>
      </c>
      <c r="R62" s="194">
        <v>0.0</v>
      </c>
      <c r="S62" s="194" t="s">
        <v>591</v>
      </c>
      <c r="T62" s="194" t="s">
        <v>591</v>
      </c>
      <c r="U62" s="194" t="s">
        <v>591</v>
      </c>
      <c r="V62" s="194" t="s">
        <v>591</v>
      </c>
      <c r="W62" s="194" t="s">
        <v>591</v>
      </c>
      <c r="X62" s="194" t="s">
        <v>591</v>
      </c>
      <c r="Y62" s="194">
        <v>0.0</v>
      </c>
      <c r="Z62" s="194" t="s">
        <v>591</v>
      </c>
      <c r="AA62" s="194" t="s">
        <v>591</v>
      </c>
      <c r="AB62" s="194" t="s">
        <v>591</v>
      </c>
      <c r="AC62" s="194" t="s">
        <v>591</v>
      </c>
      <c r="AD62" s="194" t="s">
        <v>591</v>
      </c>
      <c r="AE62" s="194">
        <v>0.0</v>
      </c>
      <c r="AF62" s="194" t="s">
        <v>593</v>
      </c>
      <c r="AG62" s="194" t="s">
        <v>593</v>
      </c>
      <c r="AH62" s="194" t="s">
        <v>593</v>
      </c>
      <c r="AI62" s="194"/>
      <c r="AJ62" s="197">
        <f>vlookup(B62,'Annual Leave-2026'!$B:$S,9,0)-countif(E62:AI62,"a")-(countif(E62:AI62,"a1")*0.5)-(countif(E62:AI62,"a2")*0.5)-(countif(E62:AI62,"b*")*0.5)-(countif(E62:AI62,"c*")*0.5)-(countif(E62:AI62,"d*")*0.5)-(countif(E62:AI62,"e*")*0.5)+1</f>
        <v>4.5</v>
      </c>
      <c r="AK62" s="197">
        <f t="shared" si="3"/>
        <v>24</v>
      </c>
      <c r="AL62" s="214">
        <f>VLOOKUP(B62,'Working Time-June-26'!$B:$AK,35,0)/60</f>
        <v>0</v>
      </c>
      <c r="AM62" s="214">
        <f>VLOOKUP(B62,'Working Time-June-26'!$B:$AK,36,0)/60</f>
        <v>0</v>
      </c>
      <c r="AN62" s="218"/>
      <c r="AO62" s="220"/>
      <c r="AP62" s="209"/>
      <c r="AQ62" s="209"/>
      <c r="AR62" s="209"/>
      <c r="AS62" s="209"/>
      <c r="AT62" s="209">
        <f t="shared" si="4"/>
        <v>4</v>
      </c>
      <c r="AU62" s="209">
        <f t="shared" si="5"/>
        <v>2</v>
      </c>
      <c r="AV62" s="210">
        <f t="shared" si="6"/>
        <v>0</v>
      </c>
      <c r="AW62" s="222"/>
      <c r="AX62" s="217" t="s">
        <v>10</v>
      </c>
    </row>
    <row r="63">
      <c r="A63" s="209">
        <v>59.0</v>
      </c>
      <c r="B63" s="218" t="s">
        <v>655</v>
      </c>
      <c r="C63" s="219" t="s">
        <v>82</v>
      </c>
      <c r="D63" s="218" t="s">
        <v>374</v>
      </c>
      <c r="E63" s="194" t="s">
        <v>591</v>
      </c>
      <c r="F63" s="194" t="s">
        <v>591</v>
      </c>
      <c r="G63" s="194" t="s">
        <v>591</v>
      </c>
      <c r="H63" s="194" t="s">
        <v>591</v>
      </c>
      <c r="I63" s="194" t="s">
        <v>591</v>
      </c>
      <c r="J63" s="194" t="s">
        <v>591</v>
      </c>
      <c r="K63" s="194">
        <v>0.0</v>
      </c>
      <c r="L63" s="194" t="s">
        <v>591</v>
      </c>
      <c r="M63" s="194" t="s">
        <v>591</v>
      </c>
      <c r="N63" s="194" t="s">
        <v>591</v>
      </c>
      <c r="O63" s="194" t="s">
        <v>591</v>
      </c>
      <c r="P63" s="194" t="s">
        <v>591</v>
      </c>
      <c r="Q63" s="194" t="s">
        <v>591</v>
      </c>
      <c r="R63" s="194">
        <v>0.0</v>
      </c>
      <c r="S63" s="194" t="s">
        <v>591</v>
      </c>
      <c r="T63" s="194" t="s">
        <v>591</v>
      </c>
      <c r="U63" s="194" t="s">
        <v>591</v>
      </c>
      <c r="V63" s="194" t="s">
        <v>591</v>
      </c>
      <c r="W63" s="194" t="s">
        <v>591</v>
      </c>
      <c r="X63" s="194" t="s">
        <v>592</v>
      </c>
      <c r="Y63" s="194">
        <v>0.0</v>
      </c>
      <c r="Z63" s="218" t="s">
        <v>602</v>
      </c>
      <c r="AA63" s="194" t="s">
        <v>6</v>
      </c>
      <c r="AB63" s="194" t="s">
        <v>591</v>
      </c>
      <c r="AC63" s="194" t="s">
        <v>591</v>
      </c>
      <c r="AD63" s="194" t="s">
        <v>591</v>
      </c>
      <c r="AE63" s="194">
        <v>0.0</v>
      </c>
      <c r="AF63" s="194" t="s">
        <v>593</v>
      </c>
      <c r="AG63" s="194" t="s">
        <v>593</v>
      </c>
      <c r="AH63" s="194" t="s">
        <v>593</v>
      </c>
      <c r="AI63" s="194"/>
      <c r="AJ63" s="197">
        <f>vlookup(B63,'Annual Leave-2026'!$B:$S,9,0)-countif(E63:AI63,"a")-(countif(E63:AI63,"a1")*0.5)-(countif(E63:AI63,"a2")*0.5)-(countif(E63:AI63,"b*")*0.5)-(countif(E63:AI63,"c*")*0.5)-(countif(E63:AI63,"d*")*0.5)-(countif(E63:AI63,"e*")*0.5)+1</f>
        <v>1</v>
      </c>
      <c r="AK63" s="197">
        <f t="shared" si="3"/>
        <v>24</v>
      </c>
      <c r="AL63" s="214">
        <f>VLOOKUP(B63,'Working Time-June-26'!$B:$AK,35,0)/60</f>
        <v>0</v>
      </c>
      <c r="AM63" s="214">
        <f>VLOOKUP(B63,'Working Time-June-26'!$B:$AK,36,0)/60</f>
        <v>0</v>
      </c>
      <c r="AN63" s="218"/>
      <c r="AO63" s="220"/>
      <c r="AP63" s="209"/>
      <c r="AQ63" s="209"/>
      <c r="AR63" s="209"/>
      <c r="AS63" s="209"/>
      <c r="AT63" s="209">
        <f t="shared" si="4"/>
        <v>4</v>
      </c>
      <c r="AU63" s="209">
        <f t="shared" si="5"/>
        <v>1</v>
      </c>
      <c r="AV63" s="210">
        <f t="shared" si="6"/>
        <v>1</v>
      </c>
      <c r="AW63" s="222"/>
      <c r="AX63" s="217" t="s">
        <v>10</v>
      </c>
    </row>
    <row r="64">
      <c r="A64" s="204">
        <v>60.0</v>
      </c>
      <c r="B64" s="212" t="s">
        <v>656</v>
      </c>
      <c r="C64" s="213" t="s">
        <v>104</v>
      </c>
      <c r="D64" s="212" t="s">
        <v>374</v>
      </c>
      <c r="E64" s="194">
        <v>0.0</v>
      </c>
      <c r="F64" s="194" t="s">
        <v>588</v>
      </c>
      <c r="G64" s="194" t="s">
        <v>588</v>
      </c>
      <c r="H64" s="194" t="s">
        <v>588</v>
      </c>
      <c r="I64" s="194" t="s">
        <v>588</v>
      </c>
      <c r="J64" s="194" t="s">
        <v>588</v>
      </c>
      <c r="K64" s="194" t="s">
        <v>588</v>
      </c>
      <c r="L64" s="194">
        <v>0.0</v>
      </c>
      <c r="M64" s="194" t="s">
        <v>591</v>
      </c>
      <c r="N64" s="194" t="s">
        <v>591</v>
      </c>
      <c r="O64" s="194" t="s">
        <v>591</v>
      </c>
      <c r="P64" s="194" t="s">
        <v>591</v>
      </c>
      <c r="Q64" s="194" t="s">
        <v>591</v>
      </c>
      <c r="R64" s="194">
        <v>0.0</v>
      </c>
      <c r="S64" s="194" t="s">
        <v>591</v>
      </c>
      <c r="T64" s="194" t="s">
        <v>591</v>
      </c>
      <c r="U64" s="194" t="s">
        <v>591</v>
      </c>
      <c r="V64" s="194" t="s">
        <v>591</v>
      </c>
      <c r="W64" s="194" t="s">
        <v>591</v>
      </c>
      <c r="X64" s="194">
        <v>0.0</v>
      </c>
      <c r="Y64" s="194" t="s">
        <v>591</v>
      </c>
      <c r="Z64" s="194" t="s">
        <v>591</v>
      </c>
      <c r="AA64" s="194" t="s">
        <v>591</v>
      </c>
      <c r="AB64" s="194" t="s">
        <v>591</v>
      </c>
      <c r="AC64" s="194" t="s">
        <v>591</v>
      </c>
      <c r="AD64" s="194" t="s">
        <v>591</v>
      </c>
      <c r="AE64" s="194" t="s">
        <v>591</v>
      </c>
      <c r="AF64" s="194">
        <v>0.0</v>
      </c>
      <c r="AG64" s="194" t="s">
        <v>591</v>
      </c>
      <c r="AH64" s="194" t="s">
        <v>591</v>
      </c>
      <c r="AI64" s="194"/>
      <c r="AJ64" s="197">
        <f>vlookup(B64,'Annual Leave-2026'!$B:$S,9,0)-countif(E64:AI64,"a")-(countif(E64:AI64,"a1")*0.5)-(countif(E64:AI64,"a2")*0.5)-(countif(E64:AI64,"b*")*0.5)-(countif(E64:AI64,"c*")*0.5)-(countif(E64:AI64,"d*")*0.5)-(countif(E64:AI64,"e*")*0.5)+1</f>
        <v>3</v>
      </c>
      <c r="AK64" s="197">
        <f t="shared" si="3"/>
        <v>25</v>
      </c>
      <c r="AL64" s="214">
        <f>VLOOKUP(B64,'Working Time-June-26'!$B:$AK,35,0)/60</f>
        <v>0</v>
      </c>
      <c r="AM64" s="214">
        <f>VLOOKUP(B64,'Working Time-June-26'!$B:$AK,36,0)/60</f>
        <v>0</v>
      </c>
      <c r="AN64" s="209"/>
      <c r="AO64" s="216"/>
      <c r="AP64" s="209"/>
      <c r="AQ64" s="209"/>
      <c r="AR64" s="209"/>
      <c r="AS64" s="209"/>
      <c r="AT64" s="209">
        <f t="shared" si="4"/>
        <v>5</v>
      </c>
      <c r="AU64" s="209">
        <f t="shared" si="5"/>
        <v>0</v>
      </c>
      <c r="AV64" s="210">
        <f t="shared" si="6"/>
        <v>0</v>
      </c>
      <c r="AW64" s="212"/>
      <c r="AX64" s="217" t="s">
        <v>6</v>
      </c>
    </row>
    <row r="65">
      <c r="A65" s="204">
        <v>62.0</v>
      </c>
      <c r="B65" s="218" t="s">
        <v>657</v>
      </c>
      <c r="C65" s="219" t="s">
        <v>132</v>
      </c>
      <c r="D65" s="212" t="s">
        <v>374</v>
      </c>
      <c r="E65" s="194" t="s">
        <v>593</v>
      </c>
      <c r="F65" s="194" t="s">
        <v>593</v>
      </c>
      <c r="G65" s="194" t="s">
        <v>593</v>
      </c>
      <c r="H65" s="194" t="s">
        <v>593</v>
      </c>
      <c r="I65" s="194" t="s">
        <v>593</v>
      </c>
      <c r="J65" s="194">
        <v>0.0</v>
      </c>
      <c r="K65" s="194" t="s">
        <v>588</v>
      </c>
      <c r="L65" s="194" t="s">
        <v>588</v>
      </c>
      <c r="M65" s="194" t="s">
        <v>588</v>
      </c>
      <c r="N65" s="194" t="s">
        <v>588</v>
      </c>
      <c r="O65" s="194" t="s">
        <v>588</v>
      </c>
      <c r="P65" s="194" t="s">
        <v>588</v>
      </c>
      <c r="Q65" s="194" t="s">
        <v>588</v>
      </c>
      <c r="R65" s="194">
        <v>0.0</v>
      </c>
      <c r="S65" s="194" t="s">
        <v>588</v>
      </c>
      <c r="T65" s="194" t="s">
        <v>588</v>
      </c>
      <c r="U65" s="194" t="s">
        <v>588</v>
      </c>
      <c r="V65" s="194" t="s">
        <v>588</v>
      </c>
      <c r="W65" s="194" t="s">
        <v>588</v>
      </c>
      <c r="X65" s="194" t="s">
        <v>588</v>
      </c>
      <c r="Y65" s="194" t="s">
        <v>588</v>
      </c>
      <c r="Z65" s="218">
        <v>0.0</v>
      </c>
      <c r="AA65" s="194" t="s">
        <v>170</v>
      </c>
      <c r="AB65" s="194" t="s">
        <v>588</v>
      </c>
      <c r="AC65" s="194" t="s">
        <v>588</v>
      </c>
      <c r="AD65" s="194" t="s">
        <v>588</v>
      </c>
      <c r="AE65" s="194" t="s">
        <v>588</v>
      </c>
      <c r="AF65" s="194">
        <v>0.0</v>
      </c>
      <c r="AG65" s="194" t="s">
        <v>588</v>
      </c>
      <c r="AH65" s="194" t="s">
        <v>588</v>
      </c>
      <c r="AI65" s="194" t="s">
        <v>588</v>
      </c>
      <c r="AJ65" s="197">
        <f>vlookup(B65,'Annual Leave-2026'!$B:$S,9,0)-countif(E65:AI65,"a")-(countif(E65:AI65,"a1")*0.5)-(countif(E65:AI65,"a2")*0.5)-(countif(E65:AI65,"b*")*0.5)-(countif(E65:AI65,"c*")*0.5)-(countif(E65:AI65,"d*")*0.5)-(countif(E65:AI65,"e*")*0.5)+1</f>
        <v>6</v>
      </c>
      <c r="AK65" s="197">
        <f t="shared" si="3"/>
        <v>27</v>
      </c>
      <c r="AL65" s="214">
        <f>VLOOKUP(B65,'Working Time-June-26'!$B:$AK,35,0)/60</f>
        <v>-0.08333333333</v>
      </c>
      <c r="AM65" s="214">
        <f>VLOOKUP(B65,'Working Time-June-26'!$B:$AK,36,0)/60</f>
        <v>0</v>
      </c>
      <c r="AN65" s="209"/>
      <c r="AO65" s="220"/>
      <c r="AP65" s="209"/>
      <c r="AQ65" s="209"/>
      <c r="AR65" s="209"/>
      <c r="AS65" s="209"/>
      <c r="AT65" s="209">
        <f t="shared" si="4"/>
        <v>4</v>
      </c>
      <c r="AU65" s="209">
        <f t="shared" si="5"/>
        <v>0</v>
      </c>
      <c r="AV65" s="210">
        <f t="shared" si="6"/>
        <v>0</v>
      </c>
      <c r="AW65" s="212"/>
      <c r="AX65" s="217" t="s">
        <v>9</v>
      </c>
    </row>
    <row r="66">
      <c r="A66" s="209">
        <v>63.0</v>
      </c>
      <c r="B66" s="218" t="s">
        <v>658</v>
      </c>
      <c r="C66" s="219" t="s">
        <v>95</v>
      </c>
      <c r="D66" s="212" t="s">
        <v>374</v>
      </c>
      <c r="E66" s="194" t="s">
        <v>163</v>
      </c>
      <c r="F66" s="194" t="s">
        <v>591</v>
      </c>
      <c r="G66" s="194" t="s">
        <v>591</v>
      </c>
      <c r="H66" s="194" t="s">
        <v>591</v>
      </c>
      <c r="I66" s="194" t="s">
        <v>591</v>
      </c>
      <c r="J66" s="194">
        <v>0.0</v>
      </c>
      <c r="K66" s="194" t="s">
        <v>591</v>
      </c>
      <c r="L66" s="194" t="s">
        <v>591</v>
      </c>
      <c r="M66" s="194" t="s">
        <v>591</v>
      </c>
      <c r="N66" s="194" t="s">
        <v>591</v>
      </c>
      <c r="O66" s="194" t="s">
        <v>591</v>
      </c>
      <c r="P66" s="194" t="s">
        <v>591</v>
      </c>
      <c r="Q66" s="194">
        <v>0.0</v>
      </c>
      <c r="R66" s="194" t="s">
        <v>591</v>
      </c>
      <c r="S66" s="194" t="s">
        <v>591</v>
      </c>
      <c r="T66" s="194" t="s">
        <v>591</v>
      </c>
      <c r="U66" s="194" t="s">
        <v>591</v>
      </c>
      <c r="V66" s="194" t="s">
        <v>591</v>
      </c>
      <c r="W66" s="194" t="s">
        <v>591</v>
      </c>
      <c r="X66" s="194">
        <v>0.0</v>
      </c>
      <c r="Y66" s="194" t="s">
        <v>591</v>
      </c>
      <c r="Z66" s="194" t="s">
        <v>591</v>
      </c>
      <c r="AA66" s="194" t="s">
        <v>591</v>
      </c>
      <c r="AB66" s="194" t="s">
        <v>591</v>
      </c>
      <c r="AC66" s="194" t="s">
        <v>591</v>
      </c>
      <c r="AD66" s="194" t="s">
        <v>591</v>
      </c>
      <c r="AE66" s="194" t="s">
        <v>591</v>
      </c>
      <c r="AF66" s="194">
        <v>0.0</v>
      </c>
      <c r="AG66" s="194" t="s">
        <v>593</v>
      </c>
      <c r="AH66" s="194" t="s">
        <v>593</v>
      </c>
      <c r="AI66" s="194"/>
      <c r="AJ66" s="197">
        <f>vlookup(B66,'Annual Leave-2026'!$B:$S,9,0)-countif(E66:AI66,"a")-(countif(E66:AI66,"a1")*0.5)-(countif(E66:AI66,"a2")*0.5)-(countif(E66:AI66,"b*")*0.5)-(countif(E66:AI66,"c*")*0.5)-(countif(E66:AI66,"d*")*0.5)-(countif(E66:AI66,"e*")*0.5)+1</f>
        <v>7</v>
      </c>
      <c r="AK66" s="197">
        <f t="shared" si="3"/>
        <v>26</v>
      </c>
      <c r="AL66" s="214">
        <f>VLOOKUP(B66,'Working Time-June-26'!$B:$AK,35,0)/60</f>
        <v>0</v>
      </c>
      <c r="AM66" s="214">
        <f>VLOOKUP(B66,'Working Time-June-26'!$B:$AK,36,0)/60</f>
        <v>0</v>
      </c>
      <c r="AN66" s="209"/>
      <c r="AO66" s="220"/>
      <c r="AP66" s="209"/>
      <c r="AQ66" s="209"/>
      <c r="AR66" s="209"/>
      <c r="AS66" s="209"/>
      <c r="AT66" s="209">
        <f t="shared" si="4"/>
        <v>4</v>
      </c>
      <c r="AU66" s="209">
        <f t="shared" si="5"/>
        <v>0</v>
      </c>
      <c r="AV66" s="210">
        <f t="shared" si="6"/>
        <v>0</v>
      </c>
      <c r="AW66" s="212"/>
      <c r="AX66" s="217" t="s">
        <v>10</v>
      </c>
    </row>
    <row r="67">
      <c r="A67" s="204">
        <v>64.0</v>
      </c>
      <c r="B67" s="218" t="s">
        <v>659</v>
      </c>
      <c r="C67" s="219" t="s">
        <v>102</v>
      </c>
      <c r="D67" s="212" t="s">
        <v>374</v>
      </c>
      <c r="E67" s="194">
        <v>0.0</v>
      </c>
      <c r="F67" s="194" t="s">
        <v>588</v>
      </c>
      <c r="G67" s="194" t="s">
        <v>588</v>
      </c>
      <c r="H67" s="194" t="s">
        <v>588</v>
      </c>
      <c r="I67" s="194" t="s">
        <v>588</v>
      </c>
      <c r="J67" s="194" t="s">
        <v>588</v>
      </c>
      <c r="K67" s="194" t="s">
        <v>588</v>
      </c>
      <c r="L67" s="194">
        <v>0.0</v>
      </c>
      <c r="M67" s="194" t="s">
        <v>592</v>
      </c>
      <c r="N67" s="194" t="s">
        <v>588</v>
      </c>
      <c r="O67" s="194" t="s">
        <v>588</v>
      </c>
      <c r="P67" s="194" t="s">
        <v>588</v>
      </c>
      <c r="Q67" s="194" t="s">
        <v>588</v>
      </c>
      <c r="R67" s="194" t="s">
        <v>588</v>
      </c>
      <c r="S67" s="194">
        <v>0.0</v>
      </c>
      <c r="T67" s="194" t="s">
        <v>588</v>
      </c>
      <c r="U67" s="194" t="s">
        <v>588</v>
      </c>
      <c r="V67" s="194" t="s">
        <v>588</v>
      </c>
      <c r="W67" s="194" t="s">
        <v>588</v>
      </c>
      <c r="X67" s="194" t="s">
        <v>588</v>
      </c>
      <c r="Y67" s="194">
        <v>0.0</v>
      </c>
      <c r="Z67" s="194" t="s">
        <v>588</v>
      </c>
      <c r="AA67" s="194" t="s">
        <v>588</v>
      </c>
      <c r="AB67" s="194" t="s">
        <v>588</v>
      </c>
      <c r="AC67" s="194" t="s">
        <v>588</v>
      </c>
      <c r="AD67" s="194" t="s">
        <v>588</v>
      </c>
      <c r="AE67" s="194" t="s">
        <v>588</v>
      </c>
      <c r="AF67" s="194" t="s">
        <v>588</v>
      </c>
      <c r="AG67" s="218">
        <v>0.0</v>
      </c>
      <c r="AH67" s="194" t="s">
        <v>591</v>
      </c>
      <c r="AI67" s="194"/>
      <c r="AJ67" s="197">
        <f>vlookup(B67,'Annual Leave-2026'!$B:$S,9,0)-countif(E67:AI67,"a")-(countif(E67:AI67,"a1")*0.5)-(countif(E67:AI67,"a2")*0.5)-(countif(E67:AI67,"b*")*0.5)-(countif(E67:AI67,"c*")*0.5)-(countif(E67:AI67,"d*")*0.5)-(countif(E67:AI67,"e*")*0.5)+1</f>
        <v>3</v>
      </c>
      <c r="AK67" s="197">
        <f t="shared" si="3"/>
        <v>24</v>
      </c>
      <c r="AL67" s="214">
        <f>VLOOKUP(B67,'Working Time-June-26'!$B:$AK,35,0)/60</f>
        <v>0</v>
      </c>
      <c r="AM67" s="214">
        <f>VLOOKUP(B67,'Working Time-June-26'!$B:$AK,36,0)/60</f>
        <v>0</v>
      </c>
      <c r="AN67" s="209"/>
      <c r="AO67" s="220"/>
      <c r="AP67" s="209"/>
      <c r="AQ67" s="209"/>
      <c r="AR67" s="209"/>
      <c r="AS67" s="209"/>
      <c r="AT67" s="209">
        <f t="shared" si="4"/>
        <v>5</v>
      </c>
      <c r="AU67" s="209">
        <f t="shared" si="5"/>
        <v>1</v>
      </c>
      <c r="AV67" s="210">
        <f t="shared" si="6"/>
        <v>0</v>
      </c>
      <c r="AW67" s="212"/>
      <c r="AX67" s="217" t="s">
        <v>6</v>
      </c>
    </row>
    <row r="68">
      <c r="A68" s="209">
        <v>65.0</v>
      </c>
      <c r="B68" s="218" t="s">
        <v>660</v>
      </c>
      <c r="C68" s="219" t="s">
        <v>116</v>
      </c>
      <c r="D68" s="212" t="s">
        <v>374</v>
      </c>
      <c r="E68" s="194">
        <v>0.0</v>
      </c>
      <c r="F68" s="194" t="s">
        <v>591</v>
      </c>
      <c r="G68" s="194" t="s">
        <v>591</v>
      </c>
      <c r="H68" s="194" t="s">
        <v>591</v>
      </c>
      <c r="I68" s="194" t="s">
        <v>591</v>
      </c>
      <c r="J68" s="194">
        <v>0.0</v>
      </c>
      <c r="K68" s="194" t="s">
        <v>591</v>
      </c>
      <c r="L68" s="194" t="s">
        <v>591</v>
      </c>
      <c r="M68" s="194" t="s">
        <v>591</v>
      </c>
      <c r="N68" s="194" t="s">
        <v>591</v>
      </c>
      <c r="O68" s="194" t="s">
        <v>591</v>
      </c>
      <c r="P68" s="194" t="s">
        <v>591</v>
      </c>
      <c r="Q68" s="194">
        <v>0.0</v>
      </c>
      <c r="R68" s="194" t="s">
        <v>591</v>
      </c>
      <c r="S68" s="194" t="s">
        <v>591</v>
      </c>
      <c r="T68" s="194" t="s">
        <v>591</v>
      </c>
      <c r="U68" s="194" t="s">
        <v>591</v>
      </c>
      <c r="V68" s="194" t="s">
        <v>591</v>
      </c>
      <c r="W68" s="194" t="s">
        <v>591</v>
      </c>
      <c r="X68" s="194" t="s">
        <v>163</v>
      </c>
      <c r="Y68" s="194">
        <v>0.0</v>
      </c>
      <c r="Z68" s="194" t="s">
        <v>591</v>
      </c>
      <c r="AA68" s="194" t="s">
        <v>591</v>
      </c>
      <c r="AB68" s="194" t="s">
        <v>591</v>
      </c>
      <c r="AC68" s="194" t="s">
        <v>591</v>
      </c>
      <c r="AD68" s="194" t="s">
        <v>591</v>
      </c>
      <c r="AE68" s="194">
        <v>0.0</v>
      </c>
      <c r="AF68" s="223" t="s">
        <v>591</v>
      </c>
      <c r="AG68" s="194" t="s">
        <v>591</v>
      </c>
      <c r="AH68" s="194" t="s">
        <v>591</v>
      </c>
      <c r="AI68" s="194"/>
      <c r="AJ68" s="197">
        <f>vlookup(B68,'Annual Leave-2026'!$B:$S,9,0)-countif(E68:AI68,"a")-(countif(E68:AI68,"a1")*0.5)-(countif(E68:AI68,"a2")*0.5)-(countif(E68:AI68,"b*")*0.5)-(countif(E68:AI68,"c*")*0.5)-(countif(E68:AI68,"d*")*0.5)-(countif(E68:AI68,"e*")*0.5)+1</f>
        <v>8</v>
      </c>
      <c r="AK68" s="197">
        <f t="shared" si="3"/>
        <v>25</v>
      </c>
      <c r="AL68" s="214">
        <f>VLOOKUP(B68,'Working Time-June-26'!$B:$AK,35,0)/60</f>
        <v>0</v>
      </c>
      <c r="AM68" s="214">
        <f>VLOOKUP(B68,'Working Time-June-26'!$B:$AK,36,0)/60</f>
        <v>0</v>
      </c>
      <c r="AN68" s="209"/>
      <c r="AO68" s="220"/>
      <c r="AP68" s="209"/>
      <c r="AQ68" s="209"/>
      <c r="AR68" s="209"/>
      <c r="AS68" s="209"/>
      <c r="AT68" s="209">
        <f t="shared" si="4"/>
        <v>5</v>
      </c>
      <c r="AU68" s="209">
        <f t="shared" si="5"/>
        <v>0</v>
      </c>
      <c r="AV68" s="210">
        <f t="shared" si="6"/>
        <v>0</v>
      </c>
      <c r="AW68" s="222"/>
      <c r="AX68" s="217" t="s">
        <v>6</v>
      </c>
    </row>
    <row r="69">
      <c r="A69" s="204">
        <v>66.0</v>
      </c>
      <c r="B69" s="218" t="s">
        <v>661</v>
      </c>
      <c r="C69" s="219" t="s">
        <v>83</v>
      </c>
      <c r="D69" s="212" t="s">
        <v>374</v>
      </c>
      <c r="E69" s="194" t="s">
        <v>588</v>
      </c>
      <c r="F69" s="194" t="s">
        <v>588</v>
      </c>
      <c r="G69" s="194" t="s">
        <v>588</v>
      </c>
      <c r="H69" s="194" t="s">
        <v>588</v>
      </c>
      <c r="I69" s="194" t="s">
        <v>588</v>
      </c>
      <c r="J69" s="194" t="s">
        <v>588</v>
      </c>
      <c r="K69" s="194">
        <v>0.0</v>
      </c>
      <c r="L69" s="194" t="s">
        <v>588</v>
      </c>
      <c r="M69" s="194" t="s">
        <v>588</v>
      </c>
      <c r="N69" s="194" t="s">
        <v>588</v>
      </c>
      <c r="O69" s="194" t="s">
        <v>588</v>
      </c>
      <c r="P69" s="194" t="s">
        <v>588</v>
      </c>
      <c r="Q69" s="194" t="s">
        <v>588</v>
      </c>
      <c r="R69" s="194" t="s">
        <v>588</v>
      </c>
      <c r="S69" s="194">
        <v>0.0</v>
      </c>
      <c r="T69" s="194" t="s">
        <v>588</v>
      </c>
      <c r="U69" s="194" t="s">
        <v>588</v>
      </c>
      <c r="V69" s="194" t="s">
        <v>588</v>
      </c>
      <c r="W69" s="194" t="s">
        <v>588</v>
      </c>
      <c r="X69" s="194" t="s">
        <v>588</v>
      </c>
      <c r="Y69" s="194">
        <v>0.0</v>
      </c>
      <c r="Z69" s="194" t="s">
        <v>588</v>
      </c>
      <c r="AA69" s="194" t="s">
        <v>588</v>
      </c>
      <c r="AB69" s="194" t="s">
        <v>588</v>
      </c>
      <c r="AC69" s="194" t="s">
        <v>588</v>
      </c>
      <c r="AD69" s="194" t="s">
        <v>588</v>
      </c>
      <c r="AE69" s="194" t="s">
        <v>588</v>
      </c>
      <c r="AF69" s="194">
        <v>0.0</v>
      </c>
      <c r="AG69" s="194" t="s">
        <v>6</v>
      </c>
      <c r="AH69" s="194" t="s">
        <v>591</v>
      </c>
      <c r="AI69" s="194"/>
      <c r="AJ69" s="197">
        <f>vlookup(B69,'Annual Leave-2026'!$B:$S,9,0)-countif(E69:AI69,"a")-(countif(E69:AI69,"a1")*0.5)-(countif(E69:AI69,"a2")*0.5)-(countif(E69:AI69,"b*")*0.5)-(countif(E69:AI69,"c*")*0.5)-(countif(E69:AI69,"d*")*0.5)-(countif(E69:AI69,"e*")*0.5)+1</f>
        <v>3</v>
      </c>
      <c r="AK69" s="197">
        <f t="shared" si="3"/>
        <v>26</v>
      </c>
      <c r="AL69" s="214">
        <f>VLOOKUP(B69,'Working Time-June-26'!$B:$AK,35,0)/60</f>
        <v>0</v>
      </c>
      <c r="AM69" s="214">
        <f>VLOOKUP(B69,'Working Time-June-26'!$B:$AK,36,0)/60</f>
        <v>0</v>
      </c>
      <c r="AN69" s="218"/>
      <c r="AO69" s="220"/>
      <c r="AP69" s="209"/>
      <c r="AQ69" s="209"/>
      <c r="AR69" s="209"/>
      <c r="AS69" s="209"/>
      <c r="AT69" s="209">
        <f t="shared" si="4"/>
        <v>4</v>
      </c>
      <c r="AU69" s="209">
        <f t="shared" si="5"/>
        <v>0</v>
      </c>
      <c r="AV69" s="210">
        <f t="shared" si="6"/>
        <v>0</v>
      </c>
      <c r="AW69" s="222"/>
      <c r="AX69" s="217" t="s">
        <v>6</v>
      </c>
    </row>
    <row r="70">
      <c r="A70" s="209">
        <v>67.0</v>
      </c>
      <c r="B70" s="218" t="s">
        <v>662</v>
      </c>
      <c r="C70" s="219" t="s">
        <v>129</v>
      </c>
      <c r="D70" s="212" t="s">
        <v>374</v>
      </c>
      <c r="E70" s="194" t="s">
        <v>593</v>
      </c>
      <c r="F70" s="194" t="s">
        <v>593</v>
      </c>
      <c r="G70" s="194" t="s">
        <v>593</v>
      </c>
      <c r="H70" s="194" t="s">
        <v>593</v>
      </c>
      <c r="I70" s="194" t="s">
        <v>593</v>
      </c>
      <c r="J70" s="194" t="s">
        <v>593</v>
      </c>
      <c r="K70" s="194">
        <v>0.0</v>
      </c>
      <c r="L70" s="194" t="s">
        <v>588</v>
      </c>
      <c r="M70" s="194" t="s">
        <v>588</v>
      </c>
      <c r="N70" s="194" t="s">
        <v>588</v>
      </c>
      <c r="O70" s="194" t="s">
        <v>588</v>
      </c>
      <c r="P70" s="194" t="s">
        <v>588</v>
      </c>
      <c r="Q70" s="194" t="s">
        <v>588</v>
      </c>
      <c r="R70" s="194">
        <v>0.0</v>
      </c>
      <c r="S70" s="194" t="s">
        <v>588</v>
      </c>
      <c r="T70" s="194" t="s">
        <v>588</v>
      </c>
      <c r="U70" s="194" t="s">
        <v>588</v>
      </c>
      <c r="V70" s="194" t="s">
        <v>588</v>
      </c>
      <c r="W70" s="194" t="s">
        <v>588</v>
      </c>
      <c r="X70" s="194" t="s">
        <v>588</v>
      </c>
      <c r="Y70" s="194">
        <v>0.0</v>
      </c>
      <c r="Z70" s="194" t="s">
        <v>588</v>
      </c>
      <c r="AA70" s="194" t="s">
        <v>588</v>
      </c>
      <c r="AB70" s="194" t="s">
        <v>588</v>
      </c>
      <c r="AC70" s="194" t="s">
        <v>588</v>
      </c>
      <c r="AD70" s="194" t="s">
        <v>588</v>
      </c>
      <c r="AE70" s="194" t="s">
        <v>169</v>
      </c>
      <c r="AF70" s="194">
        <v>0.0</v>
      </c>
      <c r="AG70" s="194" t="s">
        <v>588</v>
      </c>
      <c r="AH70" s="194" t="s">
        <v>588</v>
      </c>
      <c r="AI70" s="194" t="s">
        <v>588</v>
      </c>
      <c r="AJ70" s="197">
        <f>vlookup(B70,'Annual Leave-2026'!$B:$S,9,0)-countif(E70:AI70,"a")-(countif(E70:AI70,"a1")*0.5)-(countif(E70:AI70,"a2")*0.5)-(countif(E70:AI70,"b*")*0.5)-(countif(E70:AI70,"c*")*0.5)-(countif(E70:AI70,"d*")*0.5)-(countif(E70:AI70,"e*")*0.5)+1</f>
        <v>0.5</v>
      </c>
      <c r="AK70" s="197">
        <f t="shared" si="3"/>
        <v>27</v>
      </c>
      <c r="AL70" s="214">
        <f>VLOOKUP(B70,'Working Time-June-26'!$B:$AK,35,0)/60</f>
        <v>0</v>
      </c>
      <c r="AM70" s="214">
        <f>VLOOKUP(B70,'Working Time-June-26'!$B:$AK,36,0)/60</f>
        <v>0</v>
      </c>
      <c r="AN70" s="218"/>
      <c r="AO70" s="220"/>
      <c r="AP70" s="209"/>
      <c r="AQ70" s="209"/>
      <c r="AR70" s="209"/>
      <c r="AS70" s="209"/>
      <c r="AT70" s="209">
        <f t="shared" si="4"/>
        <v>4</v>
      </c>
      <c r="AU70" s="209">
        <f t="shared" si="5"/>
        <v>0</v>
      </c>
      <c r="AV70" s="210">
        <f t="shared" si="6"/>
        <v>0</v>
      </c>
      <c r="AW70" s="222"/>
      <c r="AX70" s="217" t="s">
        <v>9</v>
      </c>
    </row>
    <row r="71">
      <c r="A71" s="204">
        <v>68.0</v>
      </c>
      <c r="B71" s="218" t="s">
        <v>663</v>
      </c>
      <c r="C71" s="219" t="s">
        <v>81</v>
      </c>
      <c r="D71" s="212" t="s">
        <v>374</v>
      </c>
      <c r="E71" s="194">
        <v>0.0</v>
      </c>
      <c r="F71" s="194" t="s">
        <v>588</v>
      </c>
      <c r="G71" s="194" t="s">
        <v>588</v>
      </c>
      <c r="H71" s="194" t="s">
        <v>588</v>
      </c>
      <c r="I71" s="194" t="s">
        <v>588</v>
      </c>
      <c r="J71" s="194" t="s">
        <v>588</v>
      </c>
      <c r="K71" s="194" t="s">
        <v>588</v>
      </c>
      <c r="L71" s="194">
        <v>0.0</v>
      </c>
      <c r="M71" s="194" t="s">
        <v>588</v>
      </c>
      <c r="N71" s="194" t="s">
        <v>588</v>
      </c>
      <c r="O71" s="194" t="s">
        <v>588</v>
      </c>
      <c r="P71" s="194" t="s">
        <v>588</v>
      </c>
      <c r="Q71" s="194" t="s">
        <v>588</v>
      </c>
      <c r="R71" s="194" t="s">
        <v>588</v>
      </c>
      <c r="S71" s="194">
        <v>0.0</v>
      </c>
      <c r="T71" s="194" t="s">
        <v>588</v>
      </c>
      <c r="U71" s="194" t="s">
        <v>588</v>
      </c>
      <c r="V71" s="194" t="s">
        <v>588</v>
      </c>
      <c r="W71" s="194" t="s">
        <v>588</v>
      </c>
      <c r="X71" s="194" t="s">
        <v>588</v>
      </c>
      <c r="Y71" s="194" t="s">
        <v>588</v>
      </c>
      <c r="Z71" s="218">
        <v>0.0</v>
      </c>
      <c r="AA71" s="194" t="s">
        <v>588</v>
      </c>
      <c r="AB71" s="194" t="s">
        <v>588</v>
      </c>
      <c r="AC71" s="194" t="s">
        <v>588</v>
      </c>
      <c r="AD71" s="194" t="s">
        <v>588</v>
      </c>
      <c r="AE71" s="194" t="s">
        <v>588</v>
      </c>
      <c r="AF71" s="194" t="s">
        <v>588</v>
      </c>
      <c r="AG71" s="218">
        <v>0.0</v>
      </c>
      <c r="AH71" s="194" t="s">
        <v>588</v>
      </c>
      <c r="AI71" s="194" t="s">
        <v>588</v>
      </c>
      <c r="AJ71" s="197">
        <f>vlookup(B71,'Annual Leave-2026'!$B:$S,9,0)-countif(E71:AI71,"a")-(countif(E71:AI71,"a1")*0.5)-(countif(E71:AI71,"a2")*0.5)-(countif(E71:AI71,"b*")*0.5)-(countif(E71:AI71,"c*")*0.5)-(countif(E71:AI71,"d*")*0.5)-(countif(E71:AI71,"e*")*0.5)+1</f>
        <v>3</v>
      </c>
      <c r="AK71" s="197">
        <f t="shared" si="3"/>
        <v>26</v>
      </c>
      <c r="AL71" s="214">
        <f>VLOOKUP(B71,'Working Time-June-26'!$B:$AK,35,0)/60</f>
        <v>0</v>
      </c>
      <c r="AM71" s="214">
        <f>VLOOKUP(B71,'Working Time-June-26'!$B:$AK,36,0)/60</f>
        <v>0</v>
      </c>
      <c r="AN71" s="218"/>
      <c r="AO71" s="220"/>
      <c r="AP71" s="209"/>
      <c r="AQ71" s="209"/>
      <c r="AR71" s="209"/>
      <c r="AS71" s="209"/>
      <c r="AT71" s="209">
        <f t="shared" si="4"/>
        <v>5</v>
      </c>
      <c r="AU71" s="209">
        <f t="shared" si="5"/>
        <v>0</v>
      </c>
      <c r="AV71" s="210">
        <f t="shared" si="6"/>
        <v>0</v>
      </c>
      <c r="AW71" s="222"/>
      <c r="AX71" s="217" t="s">
        <v>9</v>
      </c>
    </row>
    <row r="72">
      <c r="A72" s="209">
        <v>69.0</v>
      </c>
      <c r="B72" s="218" t="s">
        <v>664</v>
      </c>
      <c r="C72" s="219" t="s">
        <v>89</v>
      </c>
      <c r="D72" s="218" t="s">
        <v>374</v>
      </c>
      <c r="E72" s="194">
        <v>0.0</v>
      </c>
      <c r="F72" s="194" t="s">
        <v>588</v>
      </c>
      <c r="G72" s="194" t="s">
        <v>588</v>
      </c>
      <c r="H72" s="194" t="s">
        <v>588</v>
      </c>
      <c r="I72" s="194" t="s">
        <v>588</v>
      </c>
      <c r="J72" s="194" t="s">
        <v>588</v>
      </c>
      <c r="K72" s="194" t="s">
        <v>588</v>
      </c>
      <c r="L72" s="194">
        <v>0.0</v>
      </c>
      <c r="M72" s="194" t="s">
        <v>588</v>
      </c>
      <c r="N72" s="194" t="s">
        <v>588</v>
      </c>
      <c r="O72" s="194" t="s">
        <v>588</v>
      </c>
      <c r="P72" s="194" t="s">
        <v>588</v>
      </c>
      <c r="Q72" s="194" t="s">
        <v>588</v>
      </c>
      <c r="R72" s="194" t="s">
        <v>588</v>
      </c>
      <c r="S72" s="194">
        <v>0.0</v>
      </c>
      <c r="T72" s="194" t="s">
        <v>6</v>
      </c>
      <c r="U72" s="194" t="s">
        <v>588</v>
      </c>
      <c r="V72" s="194" t="s">
        <v>588</v>
      </c>
      <c r="W72" s="194" t="s">
        <v>588</v>
      </c>
      <c r="X72" s="194" t="s">
        <v>588</v>
      </c>
      <c r="Y72" s="194" t="s">
        <v>588</v>
      </c>
      <c r="Z72" s="218">
        <v>0.0</v>
      </c>
      <c r="AA72" s="194" t="s">
        <v>588</v>
      </c>
      <c r="AB72" s="194" t="s">
        <v>588</v>
      </c>
      <c r="AC72" s="194" t="s">
        <v>588</v>
      </c>
      <c r="AD72" s="194" t="s">
        <v>588</v>
      </c>
      <c r="AE72" s="194" t="s">
        <v>588</v>
      </c>
      <c r="AF72" s="194">
        <v>0.0</v>
      </c>
      <c r="AG72" s="194" t="s">
        <v>170</v>
      </c>
      <c r="AH72" s="194" t="s">
        <v>588</v>
      </c>
      <c r="AI72" s="194" t="s">
        <v>588</v>
      </c>
      <c r="AJ72" s="197">
        <f>vlookup(B72,'Annual Leave-2026'!$B:$S,9,0)-countif(E72:AI72,"a")-(countif(E72:AI72,"a1")*0.5)-(countif(E72:AI72,"a2")*0.5)-(countif(E72:AI72,"b*")*0.5)-(countif(E72:AI72,"c*")*0.5)-(countif(E72:AI72,"d*")*0.5)-(countif(E72:AI72,"e*")*0.5)+1</f>
        <v>2</v>
      </c>
      <c r="AK72" s="197">
        <f t="shared" si="3"/>
        <v>26</v>
      </c>
      <c r="AL72" s="214">
        <f>VLOOKUP(B72,'Working Time-June-26'!$B:$AK,35,0)/60</f>
        <v>0</v>
      </c>
      <c r="AM72" s="214">
        <f>VLOOKUP(B72,'Working Time-June-26'!$B:$AK,36,0)/60</f>
        <v>0</v>
      </c>
      <c r="AN72" s="218"/>
      <c r="AO72" s="220"/>
      <c r="AP72" s="209"/>
      <c r="AQ72" s="209"/>
      <c r="AR72" s="209"/>
      <c r="AS72" s="209"/>
      <c r="AT72" s="209">
        <f t="shared" si="4"/>
        <v>5</v>
      </c>
      <c r="AU72" s="209">
        <f t="shared" si="5"/>
        <v>0</v>
      </c>
      <c r="AV72" s="210">
        <f t="shared" si="6"/>
        <v>0</v>
      </c>
      <c r="AW72" s="222"/>
      <c r="AX72" s="217" t="s">
        <v>9</v>
      </c>
    </row>
    <row r="73">
      <c r="A73" s="204">
        <v>70.0</v>
      </c>
      <c r="B73" s="218" t="s">
        <v>665</v>
      </c>
      <c r="C73" s="219" t="s">
        <v>27</v>
      </c>
      <c r="D73" s="218" t="s">
        <v>325</v>
      </c>
      <c r="E73" s="194">
        <v>0.0</v>
      </c>
      <c r="F73" s="194" t="s">
        <v>591</v>
      </c>
      <c r="G73" s="194" t="s">
        <v>591</v>
      </c>
      <c r="H73" s="194" t="s">
        <v>591</v>
      </c>
      <c r="I73" s="194" t="s">
        <v>591</v>
      </c>
      <c r="J73" s="194">
        <v>0.0</v>
      </c>
      <c r="K73" s="194" t="s">
        <v>591</v>
      </c>
      <c r="L73" s="194" t="s">
        <v>591</v>
      </c>
      <c r="M73" s="194" t="s">
        <v>591</v>
      </c>
      <c r="N73" s="194" t="s">
        <v>591</v>
      </c>
      <c r="O73" s="194" t="s">
        <v>591</v>
      </c>
      <c r="P73" s="194" t="s">
        <v>591</v>
      </c>
      <c r="Q73" s="194">
        <v>0.0</v>
      </c>
      <c r="R73" s="194" t="s">
        <v>591</v>
      </c>
      <c r="S73" s="194" t="s">
        <v>591</v>
      </c>
      <c r="T73" s="194" t="s">
        <v>591</v>
      </c>
      <c r="U73" s="194" t="s">
        <v>591</v>
      </c>
      <c r="V73" s="194" t="s">
        <v>591</v>
      </c>
      <c r="W73" s="194" t="s">
        <v>591</v>
      </c>
      <c r="X73" s="194" t="s">
        <v>591</v>
      </c>
      <c r="Y73" s="194">
        <v>0.0</v>
      </c>
      <c r="Z73" s="194" t="s">
        <v>591</v>
      </c>
      <c r="AA73" s="194" t="s">
        <v>591</v>
      </c>
      <c r="AB73" s="194" t="s">
        <v>591</v>
      </c>
      <c r="AC73" s="194" t="s">
        <v>591</v>
      </c>
      <c r="AD73" s="194" t="s">
        <v>591</v>
      </c>
      <c r="AE73" s="194" t="s">
        <v>6</v>
      </c>
      <c r="AF73" s="194">
        <v>0.0</v>
      </c>
      <c r="AG73" s="194" t="s">
        <v>591</v>
      </c>
      <c r="AH73" s="194" t="s">
        <v>591</v>
      </c>
      <c r="AI73" s="194"/>
      <c r="AJ73" s="197">
        <f>vlookup(B73,'Annual Leave-2026'!$B:$S,9,0)-countif(E73:AI73,"a")-(countif(E73:AI73,"a1")*0.5)-(countif(E73:AI73,"a2")*0.5)-(countif(E73:AI73,"b*")*0.5)-(countif(E73:AI73,"c*")*0.5)-(countif(E73:AI73,"d*")*0.5)-(countif(E73:AI73,"e*")*0.5)+1+1</f>
        <v>7</v>
      </c>
      <c r="AK73" s="197">
        <f t="shared" si="3"/>
        <v>25</v>
      </c>
      <c r="AL73" s="214">
        <f>VLOOKUP(B73,'Working Time-June-26'!$B:$AK,35,0)/60</f>
        <v>0</v>
      </c>
      <c r="AM73" s="214">
        <f>VLOOKUP(B73,'Working Time-June-26'!$B:$AK,36,0)/60</f>
        <v>0</v>
      </c>
      <c r="AN73" s="218"/>
      <c r="AO73" s="220"/>
      <c r="AP73" s="209"/>
      <c r="AQ73" s="209"/>
      <c r="AR73" s="209"/>
      <c r="AS73" s="209"/>
      <c r="AT73" s="209">
        <f t="shared" si="4"/>
        <v>5</v>
      </c>
      <c r="AU73" s="209">
        <f t="shared" si="5"/>
        <v>0</v>
      </c>
      <c r="AV73" s="210">
        <f t="shared" si="6"/>
        <v>0</v>
      </c>
      <c r="AW73" s="222"/>
      <c r="AX73" s="217" t="s">
        <v>6</v>
      </c>
    </row>
    <row r="74">
      <c r="A74" s="209">
        <v>71.0</v>
      </c>
      <c r="B74" s="212" t="s">
        <v>666</v>
      </c>
      <c r="C74" s="213" t="s">
        <v>23</v>
      </c>
      <c r="D74" s="212" t="s">
        <v>325</v>
      </c>
      <c r="E74" s="194" t="s">
        <v>6</v>
      </c>
      <c r="F74" s="194" t="s">
        <v>591</v>
      </c>
      <c r="G74" s="194" t="s">
        <v>591</v>
      </c>
      <c r="H74" s="194" t="s">
        <v>591</v>
      </c>
      <c r="I74" s="194" t="s">
        <v>591</v>
      </c>
      <c r="J74" s="194">
        <v>0.0</v>
      </c>
      <c r="K74" s="194" t="s">
        <v>591</v>
      </c>
      <c r="L74" s="194" t="s">
        <v>591</v>
      </c>
      <c r="M74" s="194" t="s">
        <v>591</v>
      </c>
      <c r="N74" s="194" t="s">
        <v>591</v>
      </c>
      <c r="O74" s="194" t="s">
        <v>591</v>
      </c>
      <c r="P74" s="194" t="s">
        <v>592</v>
      </c>
      <c r="Q74" s="194">
        <v>0.0</v>
      </c>
      <c r="R74" s="194" t="s">
        <v>602</v>
      </c>
      <c r="S74" s="194" t="s">
        <v>591</v>
      </c>
      <c r="T74" s="194" t="s">
        <v>591</v>
      </c>
      <c r="U74" s="194" t="s">
        <v>591</v>
      </c>
      <c r="V74" s="194" t="s">
        <v>591</v>
      </c>
      <c r="W74" s="194" t="s">
        <v>591</v>
      </c>
      <c r="X74" s="194" t="s">
        <v>591</v>
      </c>
      <c r="Y74" s="194">
        <v>0.0</v>
      </c>
      <c r="Z74" s="194" t="s">
        <v>591</v>
      </c>
      <c r="AA74" s="194" t="s">
        <v>591</v>
      </c>
      <c r="AB74" s="194" t="s">
        <v>591</v>
      </c>
      <c r="AC74" s="194" t="s">
        <v>591</v>
      </c>
      <c r="AD74" s="194" t="s">
        <v>591</v>
      </c>
      <c r="AE74" s="194" t="s">
        <v>591</v>
      </c>
      <c r="AF74" s="194">
        <v>0.0</v>
      </c>
      <c r="AG74" s="194" t="s">
        <v>591</v>
      </c>
      <c r="AH74" s="194" t="s">
        <v>591</v>
      </c>
      <c r="AI74" s="194"/>
      <c r="AJ74" s="197">
        <f>vlookup(B74,'Annual Leave-2026'!$B:$S,9,0)-countif(E74:AI74,"a")-(countif(E74:AI74,"a1")*0.5)-(countif(E74:AI74,"a2")*0.5)-(countif(E74:AI74,"b*")*0.5)-(countif(E74:AI74,"c*")*0.5)-(countif(E74:AI74,"d*")*0.5)-(countif(E74:AI74,"e*")*0.5)+1+1</f>
        <v>5</v>
      </c>
      <c r="AK74" s="197">
        <f t="shared" si="3"/>
        <v>24</v>
      </c>
      <c r="AL74" s="214">
        <f>VLOOKUP(B74,'Working Time-June-26'!$B:$AK,35,0)/60</f>
        <v>0</v>
      </c>
      <c r="AM74" s="214">
        <f>VLOOKUP(B74,'Working Time-June-26'!$B:$AK,36,0)/60</f>
        <v>0</v>
      </c>
      <c r="AN74" s="209"/>
      <c r="AO74" s="216"/>
      <c r="AP74" s="209"/>
      <c r="AQ74" s="209"/>
      <c r="AR74" s="209"/>
      <c r="AS74" s="209"/>
      <c r="AT74" s="209">
        <f t="shared" si="4"/>
        <v>4</v>
      </c>
      <c r="AU74" s="209">
        <f t="shared" si="5"/>
        <v>1</v>
      </c>
      <c r="AV74" s="210">
        <f t="shared" si="6"/>
        <v>1</v>
      </c>
      <c r="AW74" s="212"/>
      <c r="AX74" s="217" t="s">
        <v>6</v>
      </c>
    </row>
    <row r="75">
      <c r="A75" s="204">
        <v>72.0</v>
      </c>
      <c r="B75" s="212" t="s">
        <v>667</v>
      </c>
      <c r="C75" s="213" t="s">
        <v>72</v>
      </c>
      <c r="D75" s="212" t="s">
        <v>335</v>
      </c>
      <c r="E75" s="194" t="s">
        <v>593</v>
      </c>
      <c r="F75" s="194" t="s">
        <v>593</v>
      </c>
      <c r="G75" s="194" t="s">
        <v>593</v>
      </c>
      <c r="H75" s="194" t="s">
        <v>593</v>
      </c>
      <c r="I75" s="194" t="s">
        <v>593</v>
      </c>
      <c r="J75" s="194">
        <v>0.0</v>
      </c>
      <c r="K75" s="194" t="s">
        <v>592</v>
      </c>
      <c r="L75" s="194" t="s">
        <v>592</v>
      </c>
      <c r="M75" s="194" t="s">
        <v>588</v>
      </c>
      <c r="N75" s="194" t="s">
        <v>588</v>
      </c>
      <c r="O75" s="194" t="s">
        <v>588</v>
      </c>
      <c r="P75" s="194" t="s">
        <v>588</v>
      </c>
      <c r="Q75" s="194">
        <v>0.0</v>
      </c>
      <c r="R75" s="194" t="s">
        <v>592</v>
      </c>
      <c r="S75" s="194" t="s">
        <v>592</v>
      </c>
      <c r="T75" s="194" t="s">
        <v>588</v>
      </c>
      <c r="U75" s="194" t="s">
        <v>588</v>
      </c>
      <c r="V75" s="194" t="s">
        <v>588</v>
      </c>
      <c r="W75" s="194" t="s">
        <v>588</v>
      </c>
      <c r="X75" s="194" t="s">
        <v>588</v>
      </c>
      <c r="Y75" s="194">
        <v>0.0</v>
      </c>
      <c r="Z75" s="194" t="s">
        <v>588</v>
      </c>
      <c r="AA75" s="194" t="s">
        <v>588</v>
      </c>
      <c r="AB75" s="194" t="s">
        <v>588</v>
      </c>
      <c r="AC75" s="194" t="s">
        <v>588</v>
      </c>
      <c r="AD75" s="194" t="s">
        <v>588</v>
      </c>
      <c r="AE75" s="194">
        <v>0.0</v>
      </c>
      <c r="AF75" s="223" t="s">
        <v>591</v>
      </c>
      <c r="AG75" s="194" t="s">
        <v>591</v>
      </c>
      <c r="AH75" s="194" t="s">
        <v>602</v>
      </c>
      <c r="AI75" s="194"/>
      <c r="AJ75" s="197">
        <f>vlookup(B75,'Annual Leave-2026'!$B:$S,9,0)-countif(E75:AI75,"a")-(countif(E75:AI75,"a1")*0.5)-(countif(E75:AI75,"a2")*0.5)-(countif(E75:AI75,"b*")*0.5)-(countif(E75:AI75,"c*")*0.5)-(countif(E75:AI75,"d*")*0.5)-(countif(E75:AI75,"e*")*0.5)+1</f>
        <v>2</v>
      </c>
      <c r="AK75" s="197">
        <f t="shared" si="3"/>
        <v>21</v>
      </c>
      <c r="AL75" s="214">
        <f>VLOOKUP(B75,'Working Time-June-26'!$B:$AK,35,0)/60</f>
        <v>-1.966666667</v>
      </c>
      <c r="AM75" s="214">
        <f>VLOOKUP(B75,'Working Time-June-26'!$B:$AK,36,0)/60</f>
        <v>0</v>
      </c>
      <c r="AN75" s="209"/>
      <c r="AO75" s="216"/>
      <c r="AP75" s="209"/>
      <c r="AQ75" s="209"/>
      <c r="AR75" s="209"/>
      <c r="AS75" s="209"/>
      <c r="AT75" s="209">
        <f t="shared" si="4"/>
        <v>4</v>
      </c>
      <c r="AU75" s="209">
        <f t="shared" si="5"/>
        <v>4</v>
      </c>
      <c r="AV75" s="210">
        <f t="shared" si="6"/>
        <v>1</v>
      </c>
      <c r="AW75" s="212"/>
      <c r="AX75" s="217" t="s">
        <v>6</v>
      </c>
    </row>
    <row r="76">
      <c r="A76" s="209">
        <v>73.0</v>
      </c>
      <c r="B76" s="212" t="s">
        <v>668</v>
      </c>
      <c r="C76" s="213" t="s">
        <v>62</v>
      </c>
      <c r="D76" s="212" t="s">
        <v>335</v>
      </c>
      <c r="E76" s="194" t="s">
        <v>593</v>
      </c>
      <c r="F76" s="194" t="s">
        <v>593</v>
      </c>
      <c r="G76" s="194" t="s">
        <v>593</v>
      </c>
      <c r="H76" s="194" t="s">
        <v>593</v>
      </c>
      <c r="I76" s="194" t="s">
        <v>593</v>
      </c>
      <c r="J76" s="194">
        <v>0.0</v>
      </c>
      <c r="K76" s="194" t="s">
        <v>6</v>
      </c>
      <c r="L76" s="194" t="s">
        <v>593</v>
      </c>
      <c r="M76" s="194" t="s">
        <v>593</v>
      </c>
      <c r="N76" s="194" t="s">
        <v>6</v>
      </c>
      <c r="O76" s="194" t="s">
        <v>6</v>
      </c>
      <c r="P76" s="194" t="s">
        <v>6</v>
      </c>
      <c r="Q76" s="194">
        <v>0.0</v>
      </c>
      <c r="R76" s="194" t="s">
        <v>593</v>
      </c>
      <c r="S76" s="194" t="s">
        <v>593</v>
      </c>
      <c r="T76" s="194" t="s">
        <v>593</v>
      </c>
      <c r="U76" s="194" t="s">
        <v>593</v>
      </c>
      <c r="V76" s="194" t="s">
        <v>593</v>
      </c>
      <c r="W76" s="194" t="s">
        <v>593</v>
      </c>
      <c r="X76" s="194" t="s">
        <v>593</v>
      </c>
      <c r="Y76" s="194">
        <v>0.0</v>
      </c>
      <c r="Z76" s="194" t="s">
        <v>593</v>
      </c>
      <c r="AA76" s="194" t="s">
        <v>593</v>
      </c>
      <c r="AB76" s="194" t="s">
        <v>593</v>
      </c>
      <c r="AC76" s="194" t="s">
        <v>593</v>
      </c>
      <c r="AD76" s="194" t="s">
        <v>593</v>
      </c>
      <c r="AE76" s="194" t="s">
        <v>6</v>
      </c>
      <c r="AF76" s="194">
        <v>0.0</v>
      </c>
      <c r="AG76" s="194" t="s">
        <v>593</v>
      </c>
      <c r="AH76" s="194" t="s">
        <v>593</v>
      </c>
      <c r="AI76" s="194"/>
      <c r="AJ76" s="197">
        <f>vlookup(B76,'Annual Leave-2026'!$B:$S,9,0)-countif(E76:AI76,"a")-(countif(E76:AI76,"a1")*0.5)-(countif(E76:AI76,"a2")*0.5)-(countif(E76:AI76,"b*")*0.5)-(countif(E76:AI76,"c*")*0.5)-(countif(E76:AI76,"d*")*0.5)-(countif(E76:AI76,"e*")*0.5)+1</f>
        <v>1</v>
      </c>
      <c r="AK76" s="197">
        <f t="shared" si="3"/>
        <v>26</v>
      </c>
      <c r="AL76" s="214">
        <f>VLOOKUP(B76,'Working Time-June-26'!$B:$AK,35,0)/60</f>
        <v>-0.1666666667</v>
      </c>
      <c r="AM76" s="214">
        <f>VLOOKUP(B76,'Working Time-June-26'!$B:$AK,36,0)/60</f>
        <v>0</v>
      </c>
      <c r="AN76" s="209"/>
      <c r="AO76" s="216"/>
      <c r="AP76" s="209"/>
      <c r="AQ76" s="209"/>
      <c r="AR76" s="209"/>
      <c r="AS76" s="209"/>
      <c r="AT76" s="209">
        <f t="shared" si="4"/>
        <v>4</v>
      </c>
      <c r="AU76" s="209">
        <f t="shared" si="5"/>
        <v>0</v>
      </c>
      <c r="AV76" s="210">
        <f t="shared" si="6"/>
        <v>0</v>
      </c>
      <c r="AW76" s="212"/>
      <c r="AX76" s="217" t="s">
        <v>10</v>
      </c>
    </row>
    <row r="77">
      <c r="A77" s="204">
        <v>74.0</v>
      </c>
      <c r="B77" s="212" t="s">
        <v>669</v>
      </c>
      <c r="C77" s="213" t="s">
        <v>38</v>
      </c>
      <c r="D77" s="212" t="s">
        <v>335</v>
      </c>
      <c r="E77" s="194">
        <v>0.0</v>
      </c>
      <c r="F77" s="194" t="s">
        <v>591</v>
      </c>
      <c r="G77" s="194" t="s">
        <v>591</v>
      </c>
      <c r="H77" s="194" t="s">
        <v>591</v>
      </c>
      <c r="I77" s="194" t="s">
        <v>591</v>
      </c>
      <c r="J77" s="194" t="s">
        <v>602</v>
      </c>
      <c r="K77" s="194">
        <v>0.0</v>
      </c>
      <c r="L77" s="194" t="s">
        <v>593</v>
      </c>
      <c r="M77" s="194" t="s">
        <v>592</v>
      </c>
      <c r="N77" s="194" t="s">
        <v>593</v>
      </c>
      <c r="O77" s="194" t="s">
        <v>593</v>
      </c>
      <c r="P77" s="194" t="s">
        <v>593</v>
      </c>
      <c r="Q77" s="194">
        <v>0.0</v>
      </c>
      <c r="R77" s="194" t="s">
        <v>593</v>
      </c>
      <c r="S77" s="194" t="s">
        <v>593</v>
      </c>
      <c r="T77" s="194" t="s">
        <v>593</v>
      </c>
      <c r="U77" s="194" t="s">
        <v>593</v>
      </c>
      <c r="V77" s="194" t="s">
        <v>593</v>
      </c>
      <c r="W77" s="194" t="s">
        <v>593</v>
      </c>
      <c r="X77" s="194" t="s">
        <v>593</v>
      </c>
      <c r="Y77" s="194">
        <v>0.0</v>
      </c>
      <c r="Z77" s="194" t="s">
        <v>593</v>
      </c>
      <c r="AA77" s="194" t="s">
        <v>593</v>
      </c>
      <c r="AB77" s="194" t="s">
        <v>593</v>
      </c>
      <c r="AC77" s="194" t="s">
        <v>593</v>
      </c>
      <c r="AD77" s="194" t="s">
        <v>593</v>
      </c>
      <c r="AE77" s="194">
        <v>0.0</v>
      </c>
      <c r="AF77" s="194" t="s">
        <v>588</v>
      </c>
      <c r="AG77" s="194" t="s">
        <v>588</v>
      </c>
      <c r="AH77" s="194" t="s">
        <v>602</v>
      </c>
      <c r="AI77" s="194" t="s">
        <v>588</v>
      </c>
      <c r="AJ77" s="197">
        <f>vlookup(B77,'Annual Leave-2026'!$B:$S,9,0)-countif(E77:AI77,"a")-(countif(E77:AI77,"a1")*0.5)-(countif(E77:AI77,"a2")*0.5)-(countif(E77:AI77,"b*")*0.5)-(countif(E77:AI77,"c*")*0.5)-(countif(E77:AI77,"d*")*0.5)-(countif(E77:AI77,"e*")*0.5)+1</f>
        <v>2</v>
      </c>
      <c r="AK77" s="197">
        <f t="shared" si="3"/>
        <v>23</v>
      </c>
      <c r="AL77" s="214">
        <f>VLOOKUP(B77,'Working Time-June-26'!$B:$AK,35,0)/60</f>
        <v>-1.25</v>
      </c>
      <c r="AM77" s="214">
        <f>VLOOKUP(B77,'Working Time-June-26'!$B:$AK,36,0)/60</f>
        <v>0</v>
      </c>
      <c r="AN77" s="209"/>
      <c r="AO77" s="216"/>
      <c r="AP77" s="209"/>
      <c r="AQ77" s="209"/>
      <c r="AR77" s="209"/>
      <c r="AS77" s="209"/>
      <c r="AT77" s="209">
        <f t="shared" si="4"/>
        <v>5</v>
      </c>
      <c r="AU77" s="209">
        <f t="shared" si="5"/>
        <v>1</v>
      </c>
      <c r="AV77" s="210">
        <f t="shared" si="6"/>
        <v>2</v>
      </c>
      <c r="AW77" s="212"/>
      <c r="AX77" s="217" t="s">
        <v>9</v>
      </c>
    </row>
    <row r="78">
      <c r="A78" s="209">
        <v>75.0</v>
      </c>
      <c r="B78" s="212" t="s">
        <v>670</v>
      </c>
      <c r="C78" s="213" t="s">
        <v>71</v>
      </c>
      <c r="D78" s="212" t="s">
        <v>335</v>
      </c>
      <c r="E78" s="194" t="s">
        <v>591</v>
      </c>
      <c r="F78" s="194" t="s">
        <v>591</v>
      </c>
      <c r="G78" s="194" t="s">
        <v>591</v>
      </c>
      <c r="H78" s="194" t="s">
        <v>591</v>
      </c>
      <c r="I78" s="194" t="s">
        <v>591</v>
      </c>
      <c r="J78" s="194">
        <v>0.0</v>
      </c>
      <c r="K78" s="221" t="s">
        <v>172</v>
      </c>
      <c r="L78" s="194" t="s">
        <v>593</v>
      </c>
      <c r="M78" s="194" t="s">
        <v>593</v>
      </c>
      <c r="N78" s="194" t="s">
        <v>593</v>
      </c>
      <c r="O78" s="194" t="s">
        <v>593</v>
      </c>
      <c r="P78" s="194" t="s">
        <v>593</v>
      </c>
      <c r="Q78" s="194" t="s">
        <v>593</v>
      </c>
      <c r="R78" s="194">
        <v>0.0</v>
      </c>
      <c r="S78" s="194" t="s">
        <v>6</v>
      </c>
      <c r="T78" s="194" t="s">
        <v>593</v>
      </c>
      <c r="U78" s="194" t="s">
        <v>593</v>
      </c>
      <c r="V78" s="194" t="s">
        <v>593</v>
      </c>
      <c r="W78" s="194" t="s">
        <v>593</v>
      </c>
      <c r="X78" s="194">
        <v>0.0</v>
      </c>
      <c r="Y78" s="194" t="s">
        <v>593</v>
      </c>
      <c r="Z78" s="194" t="s">
        <v>593</v>
      </c>
      <c r="AA78" s="194" t="s">
        <v>593</v>
      </c>
      <c r="AB78" s="194" t="s">
        <v>593</v>
      </c>
      <c r="AC78" s="194" t="s">
        <v>593</v>
      </c>
      <c r="AD78" s="194" t="s">
        <v>593</v>
      </c>
      <c r="AE78" s="194">
        <v>0.0</v>
      </c>
      <c r="AF78" s="194" t="s">
        <v>588</v>
      </c>
      <c r="AG78" s="194" t="s">
        <v>588</v>
      </c>
      <c r="AH78" s="194" t="s">
        <v>588</v>
      </c>
      <c r="AI78" s="194" t="s">
        <v>588</v>
      </c>
      <c r="AJ78" s="197">
        <f>vlookup(B78,'Annual Leave-2026'!$B:$S,9,0)-countif(E78:AI78,"a")-(countif(E78:AI78,"a1")*0.5)-(countif(E78:AI78,"a2")*0.5)-(countif(E78:AI78,"b*")*0.5)-(countif(E78:AI78,"c*")*0.5)-(countif(E78:AI78,"d*")*0.5)-(countif(E78:AI78,"e*")*0.5)+1</f>
        <v>0</v>
      </c>
      <c r="AK78" s="197">
        <f t="shared" si="3"/>
        <v>27</v>
      </c>
      <c r="AL78" s="214">
        <f>VLOOKUP(B78,'Working Time-June-26'!$B:$AK,35,0)/60</f>
        <v>-0.3166666667</v>
      </c>
      <c r="AM78" s="214">
        <f>VLOOKUP(B78,'Working Time-June-26'!$B:$AK,36,0)/60</f>
        <v>0</v>
      </c>
      <c r="AN78" s="209"/>
      <c r="AO78" s="216"/>
      <c r="AP78" s="209"/>
      <c r="AQ78" s="209"/>
      <c r="AR78" s="209"/>
      <c r="AS78" s="209"/>
      <c r="AT78" s="209">
        <f t="shared" si="4"/>
        <v>4</v>
      </c>
      <c r="AU78" s="209">
        <f t="shared" si="5"/>
        <v>0</v>
      </c>
      <c r="AV78" s="210">
        <f t="shared" si="6"/>
        <v>0</v>
      </c>
      <c r="AW78" s="212"/>
      <c r="AX78" s="217" t="s">
        <v>9</v>
      </c>
    </row>
    <row r="79">
      <c r="A79" s="204">
        <v>76.0</v>
      </c>
      <c r="B79" s="212" t="s">
        <v>671</v>
      </c>
      <c r="C79" s="213" t="s">
        <v>60</v>
      </c>
      <c r="D79" s="212" t="s">
        <v>335</v>
      </c>
      <c r="E79" s="194" t="s">
        <v>593</v>
      </c>
      <c r="F79" s="194" t="s">
        <v>593</v>
      </c>
      <c r="G79" s="194" t="s">
        <v>593</v>
      </c>
      <c r="H79" s="194" t="s">
        <v>593</v>
      </c>
      <c r="I79" s="194" t="s">
        <v>593</v>
      </c>
      <c r="J79" s="194">
        <v>0.0</v>
      </c>
      <c r="K79" s="194" t="s">
        <v>171</v>
      </c>
      <c r="L79" s="194" t="s">
        <v>171</v>
      </c>
      <c r="M79" s="194" t="s">
        <v>593</v>
      </c>
      <c r="N79" s="194" t="s">
        <v>593</v>
      </c>
      <c r="O79" s="194" t="s">
        <v>593</v>
      </c>
      <c r="P79" s="194" t="s">
        <v>602</v>
      </c>
      <c r="Q79" s="194">
        <v>0.0</v>
      </c>
      <c r="R79" s="194" t="s">
        <v>593</v>
      </c>
      <c r="S79" s="194" t="s">
        <v>593</v>
      </c>
      <c r="T79" s="194" t="s">
        <v>593</v>
      </c>
      <c r="U79" s="194" t="s">
        <v>593</v>
      </c>
      <c r="V79" s="194" t="s">
        <v>593</v>
      </c>
      <c r="W79" s="194" t="s">
        <v>593</v>
      </c>
      <c r="X79" s="194">
        <v>0.0</v>
      </c>
      <c r="Y79" s="194" t="s">
        <v>593</v>
      </c>
      <c r="Z79" s="194" t="s">
        <v>593</v>
      </c>
      <c r="AA79" s="194" t="s">
        <v>593</v>
      </c>
      <c r="AB79" s="194" t="s">
        <v>593</v>
      </c>
      <c r="AC79" s="194" t="s">
        <v>602</v>
      </c>
      <c r="AD79" s="194" t="s">
        <v>593</v>
      </c>
      <c r="AE79" s="194" t="s">
        <v>593</v>
      </c>
      <c r="AF79" s="194">
        <v>0.0</v>
      </c>
      <c r="AG79" s="194" t="s">
        <v>593</v>
      </c>
      <c r="AH79" s="194" t="s">
        <v>593</v>
      </c>
      <c r="AI79" s="194"/>
      <c r="AJ79" s="197">
        <f>vlookup(B79,'Annual Leave-2026'!$B:$S,9,0)-countif(E79:AI79,"a")-(countif(E79:AI79,"a1")*0.5)-(countif(E79:AI79,"a2")*0.5)-(countif(E79:AI79,"b*")*0.5)-(countif(E79:AI79,"c*")*0.5)-(countif(E79:AI79,"d*")*0.5)-(countif(E79:AI79,"e*")*0.5)+1</f>
        <v>0</v>
      </c>
      <c r="AK79" s="197">
        <f t="shared" si="3"/>
        <v>24</v>
      </c>
      <c r="AL79" s="214">
        <f>VLOOKUP(B79,'Working Time-June-26'!$B:$AK,35,0)/60</f>
        <v>-0.1</v>
      </c>
      <c r="AM79" s="214">
        <f>VLOOKUP(B79,'Working Time-June-26'!$B:$AK,36,0)/60</f>
        <v>0</v>
      </c>
      <c r="AN79" s="209"/>
      <c r="AO79" s="216"/>
      <c r="AP79" s="209"/>
      <c r="AQ79" s="209"/>
      <c r="AR79" s="209"/>
      <c r="AS79" s="209"/>
      <c r="AT79" s="209">
        <f t="shared" si="4"/>
        <v>4</v>
      </c>
      <c r="AU79" s="209">
        <f t="shared" si="5"/>
        <v>0</v>
      </c>
      <c r="AV79" s="210">
        <f t="shared" si="6"/>
        <v>2</v>
      </c>
      <c r="AW79" s="212"/>
      <c r="AX79" s="217" t="s">
        <v>10</v>
      </c>
    </row>
    <row r="80">
      <c r="A80" s="209">
        <v>77.0</v>
      </c>
      <c r="B80" s="218" t="s">
        <v>672</v>
      </c>
      <c r="C80" s="219" t="s">
        <v>56</v>
      </c>
      <c r="D80" s="212" t="s">
        <v>325</v>
      </c>
      <c r="E80" s="194" t="s">
        <v>588</v>
      </c>
      <c r="F80" s="194" t="s">
        <v>588</v>
      </c>
      <c r="G80" s="194" t="s">
        <v>588</v>
      </c>
      <c r="H80" s="194" t="s">
        <v>588</v>
      </c>
      <c r="I80" s="194" t="s">
        <v>588</v>
      </c>
      <c r="J80" s="194" t="s">
        <v>588</v>
      </c>
      <c r="K80" s="194" t="s">
        <v>6</v>
      </c>
      <c r="L80" s="194">
        <v>0.0</v>
      </c>
      <c r="M80" s="194" t="s">
        <v>588</v>
      </c>
      <c r="N80" s="194" t="s">
        <v>588</v>
      </c>
      <c r="O80" s="194" t="s">
        <v>588</v>
      </c>
      <c r="P80" s="194" t="s">
        <v>588</v>
      </c>
      <c r="Q80" s="194" t="s">
        <v>588</v>
      </c>
      <c r="R80" s="194">
        <v>0.0</v>
      </c>
      <c r="S80" s="194" t="s">
        <v>588</v>
      </c>
      <c r="T80" s="194" t="s">
        <v>588</v>
      </c>
      <c r="U80" s="194" t="s">
        <v>588</v>
      </c>
      <c r="V80" s="194" t="s">
        <v>588</v>
      </c>
      <c r="W80" s="194" t="s">
        <v>588</v>
      </c>
      <c r="X80" s="194">
        <v>0.0</v>
      </c>
      <c r="Y80" s="194" t="s">
        <v>588</v>
      </c>
      <c r="Z80" s="194" t="s">
        <v>588</v>
      </c>
      <c r="AA80" s="194" t="s">
        <v>588</v>
      </c>
      <c r="AB80" s="194" t="s">
        <v>588</v>
      </c>
      <c r="AC80" s="194" t="s">
        <v>588</v>
      </c>
      <c r="AD80" s="194" t="s">
        <v>588</v>
      </c>
      <c r="AE80" s="194">
        <v>0.0</v>
      </c>
      <c r="AF80" s="223" t="s">
        <v>591</v>
      </c>
      <c r="AG80" s="194" t="s">
        <v>591</v>
      </c>
      <c r="AH80" s="194" t="s">
        <v>591</v>
      </c>
      <c r="AI80" s="194"/>
      <c r="AJ80" s="197">
        <f>vlookup(B80,'Annual Leave-2026'!$B:$S,9,0)-countif(E80:AI80,"a")-(countif(E80:AI80,"a1")*0.5)-(countif(E80:AI80,"a2")*0.5)-(countif(E80:AI80,"b*")*0.5)-(countif(E80:AI80,"c*")*0.5)-(countif(E80:AI80,"d*")*0.5)-(countif(E80:AI80,"e*")*0.5)+1</f>
        <v>2</v>
      </c>
      <c r="AK80" s="197">
        <f t="shared" si="3"/>
        <v>26</v>
      </c>
      <c r="AL80" s="214">
        <f>VLOOKUP(B80,'Working Time-June-26'!$B:$AK,35,0)/60</f>
        <v>0</v>
      </c>
      <c r="AM80" s="214">
        <f>VLOOKUP(B80,'Working Time-June-26'!$B:$AK,36,0)/60</f>
        <v>0</v>
      </c>
      <c r="AN80" s="209"/>
      <c r="AO80" s="220"/>
      <c r="AP80" s="209"/>
      <c r="AQ80" s="209"/>
      <c r="AR80" s="209"/>
      <c r="AS80" s="209"/>
      <c r="AT80" s="209">
        <f t="shared" si="4"/>
        <v>4</v>
      </c>
      <c r="AU80" s="209">
        <f t="shared" si="5"/>
        <v>0</v>
      </c>
      <c r="AV80" s="210">
        <f t="shared" si="6"/>
        <v>0</v>
      </c>
      <c r="AW80" s="212"/>
      <c r="AX80" s="217" t="s">
        <v>6</v>
      </c>
    </row>
    <row r="81">
      <c r="A81" s="204">
        <v>78.0</v>
      </c>
      <c r="B81" s="218" t="s">
        <v>673</v>
      </c>
      <c r="C81" s="219" t="s">
        <v>13</v>
      </c>
      <c r="D81" s="212" t="s">
        <v>325</v>
      </c>
      <c r="E81" s="194" t="s">
        <v>591</v>
      </c>
      <c r="F81" s="194" t="s">
        <v>591</v>
      </c>
      <c r="G81" s="194" t="s">
        <v>591</v>
      </c>
      <c r="H81" s="194" t="s">
        <v>591</v>
      </c>
      <c r="I81" s="194" t="s">
        <v>591</v>
      </c>
      <c r="J81" s="194" t="s">
        <v>591</v>
      </c>
      <c r="K81" s="194">
        <v>0.0</v>
      </c>
      <c r="L81" s="194" t="s">
        <v>593</v>
      </c>
      <c r="M81" s="194" t="s">
        <v>593</v>
      </c>
      <c r="N81" s="194" t="s">
        <v>593</v>
      </c>
      <c r="O81" s="194" t="s">
        <v>593</v>
      </c>
      <c r="P81" s="194" t="s">
        <v>593</v>
      </c>
      <c r="Q81" s="194" t="s">
        <v>593</v>
      </c>
      <c r="R81" s="194">
        <v>0.0</v>
      </c>
      <c r="S81" s="194" t="s">
        <v>593</v>
      </c>
      <c r="T81" s="194" t="s">
        <v>593</v>
      </c>
      <c r="U81" s="194" t="s">
        <v>593</v>
      </c>
      <c r="V81" s="194" t="s">
        <v>593</v>
      </c>
      <c r="W81" s="194" t="s">
        <v>593</v>
      </c>
      <c r="X81" s="194">
        <v>0.0</v>
      </c>
      <c r="Y81" s="194" t="s">
        <v>593</v>
      </c>
      <c r="Z81" s="194" t="s">
        <v>593</v>
      </c>
      <c r="AA81" s="194" t="s">
        <v>593</v>
      </c>
      <c r="AB81" s="194" t="s">
        <v>593</v>
      </c>
      <c r="AC81" s="194" t="s">
        <v>593</v>
      </c>
      <c r="AD81" s="194" t="s">
        <v>593</v>
      </c>
      <c r="AE81" s="194" t="s">
        <v>593</v>
      </c>
      <c r="AF81" s="194">
        <v>0.0</v>
      </c>
      <c r="AG81" s="194" t="s">
        <v>588</v>
      </c>
      <c r="AH81" s="194" t="s">
        <v>588</v>
      </c>
      <c r="AI81" s="194" t="s">
        <v>588</v>
      </c>
      <c r="AJ81" s="197">
        <f>vlookup(B81,'Annual Leave-2026'!$B:$S,9,0)-countif(E81:AI81,"a")-(countif(E81:AI81,"a1")*0.5)-(countif(E81:AI81,"a2")*0.5)-(countif(E81:AI81,"b*")*0.5)-(countif(E81:AI81,"c*")*0.5)-(countif(E81:AI81,"d*")*0.5)-(countif(E81:AI81,"e*")*0.5)+1</f>
        <v>3</v>
      </c>
      <c r="AK81" s="197">
        <f t="shared" si="3"/>
        <v>27</v>
      </c>
      <c r="AL81" s="214">
        <f>VLOOKUP(B81,'Working Time-June-26'!$B:$AK,35,0)/60</f>
        <v>-0.06666666667</v>
      </c>
      <c r="AM81" s="214">
        <f>VLOOKUP(B81,'Working Time-June-26'!$B:$AK,36,0)/60</f>
        <v>0</v>
      </c>
      <c r="AN81" s="209"/>
      <c r="AO81" s="220"/>
      <c r="AP81" s="209"/>
      <c r="AQ81" s="209"/>
      <c r="AR81" s="209"/>
      <c r="AS81" s="209"/>
      <c r="AT81" s="209">
        <f t="shared" si="4"/>
        <v>4</v>
      </c>
      <c r="AU81" s="209">
        <f t="shared" si="5"/>
        <v>0</v>
      </c>
      <c r="AV81" s="210">
        <f t="shared" si="6"/>
        <v>0</v>
      </c>
      <c r="AW81" s="212"/>
      <c r="AX81" s="217" t="s">
        <v>9</v>
      </c>
    </row>
    <row r="82">
      <c r="A82" s="209">
        <v>79.0</v>
      </c>
      <c r="B82" s="218" t="s">
        <v>674</v>
      </c>
      <c r="C82" s="219" t="s">
        <v>52</v>
      </c>
      <c r="D82" s="212" t="s">
        <v>325</v>
      </c>
      <c r="E82" s="194" t="s">
        <v>588</v>
      </c>
      <c r="F82" s="194" t="s">
        <v>588</v>
      </c>
      <c r="G82" s="194" t="s">
        <v>588</v>
      </c>
      <c r="H82" s="194" t="s">
        <v>588</v>
      </c>
      <c r="I82" s="194" t="s">
        <v>588</v>
      </c>
      <c r="J82" s="194" t="s">
        <v>6</v>
      </c>
      <c r="K82" s="194">
        <v>0.0</v>
      </c>
      <c r="L82" s="194" t="s">
        <v>591</v>
      </c>
      <c r="M82" s="194" t="s">
        <v>591</v>
      </c>
      <c r="N82" s="194" t="s">
        <v>591</v>
      </c>
      <c r="O82" s="194" t="s">
        <v>591</v>
      </c>
      <c r="P82" s="194" t="s">
        <v>591</v>
      </c>
      <c r="Q82" s="194" t="s">
        <v>591</v>
      </c>
      <c r="R82" s="194" t="s">
        <v>591</v>
      </c>
      <c r="S82" s="194">
        <v>0.0</v>
      </c>
      <c r="T82" s="194" t="s">
        <v>591</v>
      </c>
      <c r="U82" s="194" t="s">
        <v>591</v>
      </c>
      <c r="V82" s="194" t="s">
        <v>591</v>
      </c>
      <c r="W82" s="194" t="s">
        <v>591</v>
      </c>
      <c r="X82" s="194" t="s">
        <v>591</v>
      </c>
      <c r="Y82" s="194" t="s">
        <v>6</v>
      </c>
      <c r="Z82" s="218">
        <v>0.0</v>
      </c>
      <c r="AA82" s="194" t="s">
        <v>591</v>
      </c>
      <c r="AB82" s="194" t="s">
        <v>591</v>
      </c>
      <c r="AC82" s="194" t="s">
        <v>591</v>
      </c>
      <c r="AD82" s="194" t="s">
        <v>591</v>
      </c>
      <c r="AE82" s="194" t="s">
        <v>591</v>
      </c>
      <c r="AF82" s="194" t="s">
        <v>6</v>
      </c>
      <c r="AG82" s="218">
        <v>0.0</v>
      </c>
      <c r="AH82" s="194" t="s">
        <v>591</v>
      </c>
      <c r="AI82" s="194"/>
      <c r="AJ82" s="197">
        <f>vlookup(B82,'Annual Leave-2026'!$B:$S,9,0)-countif(E82:AI82,"a")-(countif(E82:AI82,"a1")*0.5)-(countif(E82:AI82,"a2")*0.5)-(countif(E82:AI82,"b*")*0.5)-(countif(E82:AI82,"c*")*0.5)-(countif(E82:AI82,"d*")*0.5)-(countif(E82:AI82,"e*")*0.5)+1</f>
        <v>1</v>
      </c>
      <c r="AK82" s="197">
        <f t="shared" si="3"/>
        <v>26</v>
      </c>
      <c r="AL82" s="214">
        <f>VLOOKUP(B82,'Working Time-June-26'!$B:$AK,35,0)/60</f>
        <v>0</v>
      </c>
      <c r="AM82" s="214">
        <f>VLOOKUP(B82,'Working Time-June-26'!$B:$AK,36,0)/60</f>
        <v>0</v>
      </c>
      <c r="AN82" s="209"/>
      <c r="AO82" s="220"/>
      <c r="AP82" s="209"/>
      <c r="AQ82" s="209"/>
      <c r="AR82" s="209"/>
      <c r="AS82" s="209"/>
      <c r="AT82" s="209">
        <f t="shared" si="4"/>
        <v>4</v>
      </c>
      <c r="AU82" s="209">
        <f t="shared" si="5"/>
        <v>0</v>
      </c>
      <c r="AV82" s="210">
        <f t="shared" si="6"/>
        <v>0</v>
      </c>
      <c r="AW82" s="212"/>
      <c r="AX82" s="217" t="s">
        <v>6</v>
      </c>
    </row>
    <row r="83">
      <c r="A83" s="204">
        <v>80.0</v>
      </c>
      <c r="B83" s="218" t="s">
        <v>675</v>
      </c>
      <c r="C83" s="219" t="s">
        <v>63</v>
      </c>
      <c r="D83" s="212" t="s">
        <v>325</v>
      </c>
      <c r="E83" s="194">
        <v>0.0</v>
      </c>
      <c r="F83" s="194" t="s">
        <v>591</v>
      </c>
      <c r="G83" s="194" t="s">
        <v>591</v>
      </c>
      <c r="H83" s="194" t="s">
        <v>591</v>
      </c>
      <c r="I83" s="194" t="s">
        <v>591</v>
      </c>
      <c r="J83" s="194" t="s">
        <v>591</v>
      </c>
      <c r="K83" s="194">
        <v>0.0</v>
      </c>
      <c r="L83" s="194" t="s">
        <v>591</v>
      </c>
      <c r="M83" s="194" t="s">
        <v>591</v>
      </c>
      <c r="N83" s="194" t="s">
        <v>591</v>
      </c>
      <c r="O83" s="194" t="s">
        <v>591</v>
      </c>
      <c r="P83" s="194" t="s">
        <v>591</v>
      </c>
      <c r="Q83" s="194">
        <v>0.0</v>
      </c>
      <c r="R83" s="194" t="s">
        <v>591</v>
      </c>
      <c r="S83" s="194" t="s">
        <v>591</v>
      </c>
      <c r="T83" s="194" t="s">
        <v>163</v>
      </c>
      <c r="U83" s="194" t="s">
        <v>591</v>
      </c>
      <c r="V83" s="194" t="s">
        <v>591</v>
      </c>
      <c r="W83" s="194" t="s">
        <v>591</v>
      </c>
      <c r="X83" s="194" t="s">
        <v>591</v>
      </c>
      <c r="Y83" s="194">
        <v>0.0</v>
      </c>
      <c r="Z83" s="194" t="s">
        <v>591</v>
      </c>
      <c r="AA83" s="194" t="s">
        <v>591</v>
      </c>
      <c r="AB83" s="194" t="s">
        <v>591</v>
      </c>
      <c r="AC83" s="194" t="s">
        <v>602</v>
      </c>
      <c r="AD83" s="194" t="s">
        <v>591</v>
      </c>
      <c r="AE83" s="194" t="s">
        <v>591</v>
      </c>
      <c r="AF83" s="194">
        <v>0.0</v>
      </c>
      <c r="AG83" s="194" t="s">
        <v>591</v>
      </c>
      <c r="AH83" s="194" t="s">
        <v>591</v>
      </c>
      <c r="AI83" s="194"/>
      <c r="AJ83" s="197">
        <f>vlookup(B83,'Annual Leave-2026'!$B:$S,9,0)-countif(E83:AI83,"a")-(countif(E83:AI83,"a1")*0.5)-(countif(E83:AI83,"a2")*0.5)-(countif(E83:AI83,"b*")*0.5)-(countif(E83:AI83,"c*")*0.5)-(countif(E83:AI83,"d*")*0.5)-(countif(E83:AI83,"e*")*0.5)+1</f>
        <v>1</v>
      </c>
      <c r="AK83" s="197">
        <f t="shared" si="3"/>
        <v>24</v>
      </c>
      <c r="AL83" s="214">
        <f>VLOOKUP(B83,'Working Time-June-26'!$B:$AK,35,0)/60</f>
        <v>-0.1166666667</v>
      </c>
      <c r="AM83" s="214">
        <f>VLOOKUP(B83,'Working Time-June-26'!$B:$AK,36,0)/60</f>
        <v>0</v>
      </c>
      <c r="AN83" s="209"/>
      <c r="AO83" s="220"/>
      <c r="AP83" s="209"/>
      <c r="AQ83" s="209"/>
      <c r="AR83" s="209"/>
      <c r="AS83" s="209"/>
      <c r="AT83" s="209">
        <f t="shared" si="4"/>
        <v>5</v>
      </c>
      <c r="AU83" s="209">
        <f t="shared" si="5"/>
        <v>0</v>
      </c>
      <c r="AV83" s="210">
        <f t="shared" si="6"/>
        <v>1</v>
      </c>
      <c r="AW83" s="212"/>
      <c r="AX83" s="217" t="s">
        <v>6</v>
      </c>
    </row>
    <row r="84">
      <c r="A84" s="209">
        <v>81.0</v>
      </c>
      <c r="B84" s="218" t="s">
        <v>676</v>
      </c>
      <c r="C84" s="219" t="s">
        <v>57</v>
      </c>
      <c r="D84" s="212" t="s">
        <v>325</v>
      </c>
      <c r="E84" s="194" t="s">
        <v>602</v>
      </c>
      <c r="F84" s="194" t="s">
        <v>593</v>
      </c>
      <c r="G84" s="194" t="s">
        <v>593</v>
      </c>
      <c r="H84" s="194" t="s">
        <v>593</v>
      </c>
      <c r="I84" s="194" t="s">
        <v>593</v>
      </c>
      <c r="J84" s="194">
        <v>0.0</v>
      </c>
      <c r="K84" s="194" t="s">
        <v>593</v>
      </c>
      <c r="L84" s="194" t="s">
        <v>593</v>
      </c>
      <c r="M84" s="194" t="s">
        <v>593</v>
      </c>
      <c r="N84" s="194" t="s">
        <v>593</v>
      </c>
      <c r="O84" s="194" t="s">
        <v>593</v>
      </c>
      <c r="P84" s="194" t="s">
        <v>593</v>
      </c>
      <c r="Q84" s="194">
        <v>0.0</v>
      </c>
      <c r="R84" s="194" t="s">
        <v>593</v>
      </c>
      <c r="S84" s="194" t="s">
        <v>593</v>
      </c>
      <c r="T84" s="194" t="s">
        <v>593</v>
      </c>
      <c r="U84" s="194" t="s">
        <v>593</v>
      </c>
      <c r="V84" s="194" t="s">
        <v>593</v>
      </c>
      <c r="W84" s="194" t="s">
        <v>593</v>
      </c>
      <c r="X84" s="194" t="s">
        <v>593</v>
      </c>
      <c r="Y84" s="194">
        <v>0.0</v>
      </c>
      <c r="Z84" s="194" t="s">
        <v>593</v>
      </c>
      <c r="AA84" s="194" t="s">
        <v>593</v>
      </c>
      <c r="AB84" s="194" t="s">
        <v>593</v>
      </c>
      <c r="AC84" s="194" t="s">
        <v>593</v>
      </c>
      <c r="AD84" s="194" t="s">
        <v>593</v>
      </c>
      <c r="AE84" s="194">
        <v>0.0</v>
      </c>
      <c r="AF84" s="194" t="s">
        <v>602</v>
      </c>
      <c r="AG84" s="194" t="s">
        <v>593</v>
      </c>
      <c r="AH84" s="194" t="s">
        <v>593</v>
      </c>
      <c r="AI84" s="194"/>
      <c r="AJ84" s="197">
        <f>vlookup(B84,'Annual Leave-2026'!$B:$S,9,0)-countif(E84:AI84,"a")-(countif(E84:AI84,"a1")*0.5)-(countif(E84:AI84,"a2")*0.5)-(countif(E84:AI84,"b*")*0.5)-(countif(E84:AI84,"c*")*0.5)-(countif(E84:AI84,"d*")*0.5)-(countif(E84:AI84,"e*")*0.5)+1</f>
        <v>1.5</v>
      </c>
      <c r="AK84" s="197">
        <f t="shared" si="3"/>
        <v>24</v>
      </c>
      <c r="AL84" s="214">
        <f>VLOOKUP(B84,'Working Time-June-26'!$B:$AK,35,0)/60</f>
        <v>0</v>
      </c>
      <c r="AM84" s="214">
        <f>VLOOKUP(B84,'Working Time-June-26'!$B:$AK,36,0)/60</f>
        <v>0</v>
      </c>
      <c r="AN84" s="209"/>
      <c r="AO84" s="220"/>
      <c r="AP84" s="209"/>
      <c r="AQ84" s="209"/>
      <c r="AR84" s="209"/>
      <c r="AS84" s="209"/>
      <c r="AT84" s="209">
        <f t="shared" si="4"/>
        <v>4</v>
      </c>
      <c r="AU84" s="209">
        <f t="shared" si="5"/>
        <v>0</v>
      </c>
      <c r="AV84" s="210">
        <f t="shared" si="6"/>
        <v>2</v>
      </c>
      <c r="AW84" s="212"/>
      <c r="AX84" s="217" t="s">
        <v>10</v>
      </c>
    </row>
    <row r="85">
      <c r="A85" s="204">
        <v>82.0</v>
      </c>
      <c r="B85" s="218" t="s">
        <v>677</v>
      </c>
      <c r="C85" s="219" t="s">
        <v>16</v>
      </c>
      <c r="D85" s="212" t="s">
        <v>325</v>
      </c>
      <c r="E85" s="194" t="s">
        <v>591</v>
      </c>
      <c r="F85" s="194" t="s">
        <v>591</v>
      </c>
      <c r="G85" s="194" t="s">
        <v>591</v>
      </c>
      <c r="H85" s="194" t="s">
        <v>591</v>
      </c>
      <c r="I85" s="194" t="s">
        <v>591</v>
      </c>
      <c r="J85" s="194" t="s">
        <v>591</v>
      </c>
      <c r="K85" s="194">
        <v>0.0</v>
      </c>
      <c r="L85" s="194" t="s">
        <v>593</v>
      </c>
      <c r="M85" s="194" t="s">
        <v>593</v>
      </c>
      <c r="N85" s="194" t="s">
        <v>593</v>
      </c>
      <c r="O85" s="194" t="s">
        <v>593</v>
      </c>
      <c r="P85" s="194" t="s">
        <v>593</v>
      </c>
      <c r="Q85" s="194">
        <v>0.0</v>
      </c>
      <c r="R85" s="194" t="s">
        <v>6</v>
      </c>
      <c r="S85" s="194" t="s">
        <v>593</v>
      </c>
      <c r="T85" s="194" t="s">
        <v>593</v>
      </c>
      <c r="U85" s="194" t="s">
        <v>593</v>
      </c>
      <c r="V85" s="194" t="s">
        <v>593</v>
      </c>
      <c r="W85" s="194" t="s">
        <v>593</v>
      </c>
      <c r="X85" s="194">
        <v>0.0</v>
      </c>
      <c r="Y85" s="194" t="s">
        <v>593</v>
      </c>
      <c r="Z85" s="194" t="s">
        <v>593</v>
      </c>
      <c r="AA85" s="194" t="s">
        <v>593</v>
      </c>
      <c r="AB85" s="194" t="s">
        <v>593</v>
      </c>
      <c r="AC85" s="194" t="s">
        <v>593</v>
      </c>
      <c r="AD85" s="194" t="s">
        <v>593</v>
      </c>
      <c r="AE85" s="194">
        <v>0.0</v>
      </c>
      <c r="AF85" s="194" t="s">
        <v>6</v>
      </c>
      <c r="AG85" s="194" t="s">
        <v>588</v>
      </c>
      <c r="AH85" s="194" t="s">
        <v>588</v>
      </c>
      <c r="AI85" s="194" t="s">
        <v>588</v>
      </c>
      <c r="AJ85" s="197">
        <f>vlookup(B85,'Annual Leave-2026'!$B:$S,9,0)-countif(E85:AI85,"a")-(countif(E85:AI85,"a1")*0.5)-(countif(E85:AI85,"a2")*0.5)-(countif(E85:AI85,"b*")*0.5)-(countif(E85:AI85,"c*")*0.5)-(countif(E85:AI85,"d*")*0.5)-(countif(E85:AI85,"e*")*0.5)+1</f>
        <v>1</v>
      </c>
      <c r="AK85" s="197">
        <f t="shared" si="3"/>
        <v>27</v>
      </c>
      <c r="AL85" s="214">
        <f>VLOOKUP(B85,'Working Time-June-26'!$B:$AK,35,0)/60</f>
        <v>0</v>
      </c>
      <c r="AM85" s="214">
        <f>VLOOKUP(B85,'Working Time-June-26'!$B:$AK,36,0)/60</f>
        <v>0</v>
      </c>
      <c r="AN85" s="209"/>
      <c r="AO85" s="220"/>
      <c r="AP85" s="209"/>
      <c r="AQ85" s="209"/>
      <c r="AR85" s="209"/>
      <c r="AS85" s="209"/>
      <c r="AT85" s="209">
        <f t="shared" si="4"/>
        <v>4</v>
      </c>
      <c r="AU85" s="209">
        <f t="shared" si="5"/>
        <v>0</v>
      </c>
      <c r="AV85" s="210">
        <f t="shared" si="6"/>
        <v>0</v>
      </c>
      <c r="AW85" s="212"/>
      <c r="AX85" s="217" t="s">
        <v>9</v>
      </c>
    </row>
    <row r="86">
      <c r="A86" s="209">
        <v>83.0</v>
      </c>
      <c r="B86" s="218" t="s">
        <v>678</v>
      </c>
      <c r="C86" s="219" t="s">
        <v>21</v>
      </c>
      <c r="D86" s="212" t="s">
        <v>325</v>
      </c>
      <c r="E86" s="194" t="s">
        <v>593</v>
      </c>
      <c r="F86" s="194" t="s">
        <v>592</v>
      </c>
      <c r="G86" s="194" t="s">
        <v>6</v>
      </c>
      <c r="H86" s="194" t="s">
        <v>593</v>
      </c>
      <c r="I86" s="194" t="s">
        <v>593</v>
      </c>
      <c r="J86" s="194" t="s">
        <v>593</v>
      </c>
      <c r="K86" s="194">
        <v>0.0</v>
      </c>
      <c r="L86" s="194" t="s">
        <v>593</v>
      </c>
      <c r="M86" s="194" t="s">
        <v>593</v>
      </c>
      <c r="N86" s="194" t="s">
        <v>593</v>
      </c>
      <c r="O86" s="194" t="s">
        <v>593</v>
      </c>
      <c r="P86" s="194" t="s">
        <v>593</v>
      </c>
      <c r="Q86" s="194" t="s">
        <v>593</v>
      </c>
      <c r="R86" s="194">
        <v>0.0</v>
      </c>
      <c r="S86" s="194" t="s">
        <v>588</v>
      </c>
      <c r="T86" s="194" t="s">
        <v>588</v>
      </c>
      <c r="U86" s="194" t="s">
        <v>6</v>
      </c>
      <c r="V86" s="194" t="s">
        <v>6</v>
      </c>
      <c r="W86" s="194" t="s">
        <v>6</v>
      </c>
      <c r="X86" s="194">
        <v>0.0</v>
      </c>
      <c r="Y86" s="194" t="s">
        <v>588</v>
      </c>
      <c r="Z86" s="194" t="s">
        <v>588</v>
      </c>
      <c r="AA86" s="194" t="s">
        <v>588</v>
      </c>
      <c r="AB86" s="194" t="s">
        <v>588</v>
      </c>
      <c r="AC86" s="194" t="s">
        <v>588</v>
      </c>
      <c r="AD86" s="194" t="s">
        <v>588</v>
      </c>
      <c r="AE86" s="194">
        <v>0.0</v>
      </c>
      <c r="AF86" s="194" t="s">
        <v>588</v>
      </c>
      <c r="AG86" s="194" t="s">
        <v>592</v>
      </c>
      <c r="AH86" s="194" t="s">
        <v>592</v>
      </c>
      <c r="AI86" s="194" t="s">
        <v>592</v>
      </c>
      <c r="AJ86" s="197">
        <f>vlookup(B86,'Annual Leave-2026'!$B:$S,9,0)-countif(E86:AI86,"a")-(countif(E86:AI86,"a1")*0.5)-(countif(E86:AI86,"a2")*0.5)-(countif(E86:AI86,"b*")*0.5)-(countif(E86:AI86,"c*")*0.5)-(countif(E86:AI86,"d*")*0.5)-(countif(E86:AI86,"e*")*0.5)+1</f>
        <v>2</v>
      </c>
      <c r="AK86" s="197">
        <f t="shared" si="3"/>
        <v>23</v>
      </c>
      <c r="AL86" s="214">
        <f>VLOOKUP(B86,'Working Time-June-26'!$B:$AK,35,0)/60</f>
        <v>-1.033333333</v>
      </c>
      <c r="AM86" s="214">
        <f>VLOOKUP(B86,'Working Time-June-26'!$B:$AK,36,0)/60</f>
        <v>0</v>
      </c>
      <c r="AN86" s="209"/>
      <c r="AO86" s="220"/>
      <c r="AP86" s="209"/>
      <c r="AQ86" s="209"/>
      <c r="AR86" s="209"/>
      <c r="AS86" s="209"/>
      <c r="AT86" s="209">
        <f t="shared" si="4"/>
        <v>4</v>
      </c>
      <c r="AU86" s="209">
        <f t="shared" si="5"/>
        <v>4</v>
      </c>
      <c r="AV86" s="210">
        <f t="shared" si="6"/>
        <v>0</v>
      </c>
      <c r="AW86" s="212"/>
      <c r="AX86" s="217" t="s">
        <v>9</v>
      </c>
    </row>
    <row r="87">
      <c r="A87" s="204">
        <v>84.0</v>
      </c>
      <c r="B87" s="218" t="s">
        <v>679</v>
      </c>
      <c r="C87" s="219" t="s">
        <v>46</v>
      </c>
      <c r="D87" s="212" t="s">
        <v>325</v>
      </c>
      <c r="E87" s="194" t="s">
        <v>588</v>
      </c>
      <c r="F87" s="194" t="s">
        <v>588</v>
      </c>
      <c r="G87" s="194" t="s">
        <v>588</v>
      </c>
      <c r="H87" s="194" t="s">
        <v>588</v>
      </c>
      <c r="I87" s="194" t="s">
        <v>169</v>
      </c>
      <c r="J87" s="194" t="s">
        <v>588</v>
      </c>
      <c r="K87" s="194">
        <v>0.0</v>
      </c>
      <c r="L87" s="194" t="s">
        <v>591</v>
      </c>
      <c r="M87" s="194" t="s">
        <v>591</v>
      </c>
      <c r="N87" s="194" t="s">
        <v>591</v>
      </c>
      <c r="O87" s="194" t="s">
        <v>591</v>
      </c>
      <c r="P87" s="194" t="s">
        <v>591</v>
      </c>
      <c r="Q87" s="194" t="s">
        <v>591</v>
      </c>
      <c r="R87" s="194" t="s">
        <v>591</v>
      </c>
      <c r="S87" s="194">
        <v>0.0</v>
      </c>
      <c r="T87" s="194" t="s">
        <v>591</v>
      </c>
      <c r="U87" s="194" t="s">
        <v>591</v>
      </c>
      <c r="V87" s="194" t="s">
        <v>591</v>
      </c>
      <c r="W87" s="194" t="s">
        <v>591</v>
      </c>
      <c r="X87" s="194" t="s">
        <v>591</v>
      </c>
      <c r="Y87" s="194" t="s">
        <v>591</v>
      </c>
      <c r="Z87" s="218">
        <v>0.0</v>
      </c>
      <c r="AA87" s="194" t="s">
        <v>591</v>
      </c>
      <c r="AB87" s="194" t="s">
        <v>591</v>
      </c>
      <c r="AC87" s="194" t="s">
        <v>591</v>
      </c>
      <c r="AD87" s="194" t="s">
        <v>591</v>
      </c>
      <c r="AE87" s="194" t="s">
        <v>591</v>
      </c>
      <c r="AF87" s="223" t="s">
        <v>591</v>
      </c>
      <c r="AG87" s="218">
        <v>0.0</v>
      </c>
      <c r="AH87" s="194" t="s">
        <v>591</v>
      </c>
      <c r="AI87" s="194" t="s">
        <v>602</v>
      </c>
      <c r="AJ87" s="197">
        <f>vlookup(B87,'Annual Leave-2026'!$B:$S,9,0)-countif(E87:AI87,"a")-(countif(E87:AI87,"a1")*0.5)-(countif(E87:AI87,"a2")*0.5)-(countif(E87:AI87,"b*")*0.5)-(countif(E87:AI87,"c*")*0.5)-(countif(E87:AI87,"d*")*0.5)-(countif(E87:AI87,"e*")*0.5)+1</f>
        <v>7</v>
      </c>
      <c r="AK87" s="197">
        <f t="shared" si="3"/>
        <v>26</v>
      </c>
      <c r="AL87" s="214">
        <f>VLOOKUP(B87,'Working Time-June-26'!$B:$AK,35,0)/60</f>
        <v>-0.06666666667</v>
      </c>
      <c r="AM87" s="214">
        <f>VLOOKUP(B87,'Working Time-June-26'!$B:$AK,36,0)/60</f>
        <v>0</v>
      </c>
      <c r="AN87" s="209"/>
      <c r="AO87" s="220"/>
      <c r="AP87" s="209"/>
      <c r="AQ87" s="209"/>
      <c r="AR87" s="209"/>
      <c r="AS87" s="209"/>
      <c r="AT87" s="209">
        <f t="shared" si="4"/>
        <v>4</v>
      </c>
      <c r="AU87" s="209">
        <f t="shared" si="5"/>
        <v>0</v>
      </c>
      <c r="AV87" s="210">
        <f t="shared" si="6"/>
        <v>1</v>
      </c>
      <c r="AW87" s="212"/>
      <c r="AX87" s="217" t="s">
        <v>6</v>
      </c>
    </row>
    <row r="88">
      <c r="A88" s="209">
        <v>85.0</v>
      </c>
      <c r="B88" s="218" t="s">
        <v>680</v>
      </c>
      <c r="C88" s="219" t="s">
        <v>50</v>
      </c>
      <c r="D88" s="212" t="s">
        <v>325</v>
      </c>
      <c r="E88" s="194" t="s">
        <v>593</v>
      </c>
      <c r="F88" s="194" t="s">
        <v>593</v>
      </c>
      <c r="G88" s="194" t="s">
        <v>593</v>
      </c>
      <c r="H88" s="194" t="s">
        <v>593</v>
      </c>
      <c r="I88" s="194" t="s">
        <v>593</v>
      </c>
      <c r="J88" s="194" t="s">
        <v>171</v>
      </c>
      <c r="K88" s="194">
        <v>0.0</v>
      </c>
      <c r="L88" s="194" t="s">
        <v>593</v>
      </c>
      <c r="M88" s="194" t="s">
        <v>593</v>
      </c>
      <c r="N88" s="194" t="s">
        <v>593</v>
      </c>
      <c r="O88" s="194" t="s">
        <v>593</v>
      </c>
      <c r="P88" s="194" t="s">
        <v>593</v>
      </c>
      <c r="Q88" s="194" t="s">
        <v>593</v>
      </c>
      <c r="R88" s="194">
        <v>0.0</v>
      </c>
      <c r="S88" s="194" t="s">
        <v>6</v>
      </c>
      <c r="T88" s="194" t="s">
        <v>588</v>
      </c>
      <c r="U88" s="194" t="s">
        <v>588</v>
      </c>
      <c r="V88" s="194" t="s">
        <v>588</v>
      </c>
      <c r="W88" s="194" t="s">
        <v>588</v>
      </c>
      <c r="X88" s="194" t="s">
        <v>588</v>
      </c>
      <c r="Y88" s="194">
        <v>0.0</v>
      </c>
      <c r="Z88" s="194" t="s">
        <v>588</v>
      </c>
      <c r="AA88" s="194" t="s">
        <v>588</v>
      </c>
      <c r="AB88" s="194" t="s">
        <v>588</v>
      </c>
      <c r="AC88" s="194" t="s">
        <v>588</v>
      </c>
      <c r="AD88" s="194" t="s">
        <v>588</v>
      </c>
      <c r="AE88" s="194" t="s">
        <v>588</v>
      </c>
      <c r="AF88" s="194" t="s">
        <v>6</v>
      </c>
      <c r="AG88" s="218">
        <v>0.0</v>
      </c>
      <c r="AH88" s="194" t="s">
        <v>588</v>
      </c>
      <c r="AI88" s="194" t="s">
        <v>169</v>
      </c>
      <c r="AJ88" s="197">
        <f>vlookup(B88,'Annual Leave-2026'!$B:$S,9,0)-countif(E88:AI88,"a")-(countif(E88:AI88,"a1")*0.5)-(countif(E88:AI88,"a2")*0.5)-(countif(E88:AI88,"b*")*0.5)-(countif(E88:AI88,"c*")*0.5)-(countif(E88:AI88,"d*")*0.5)-(countif(E88:AI88,"e*")*0.5)+1</f>
        <v>3</v>
      </c>
      <c r="AK88" s="197">
        <f t="shared" si="3"/>
        <v>27</v>
      </c>
      <c r="AL88" s="214">
        <f>VLOOKUP(B88,'Working Time-June-26'!$B:$AK,35,0)/60</f>
        <v>-0.2666666667</v>
      </c>
      <c r="AM88" s="214">
        <f>VLOOKUP(B88,'Working Time-June-26'!$B:$AK,36,0)/60</f>
        <v>0</v>
      </c>
      <c r="AN88" s="209"/>
      <c r="AO88" s="220"/>
      <c r="AP88" s="209"/>
      <c r="AQ88" s="209"/>
      <c r="AR88" s="209"/>
      <c r="AS88" s="209"/>
      <c r="AT88" s="209">
        <f t="shared" si="4"/>
        <v>4</v>
      </c>
      <c r="AU88" s="209">
        <f t="shared" si="5"/>
        <v>0</v>
      </c>
      <c r="AV88" s="210">
        <f t="shared" si="6"/>
        <v>0</v>
      </c>
      <c r="AW88" s="212"/>
      <c r="AX88" s="217" t="s">
        <v>9</v>
      </c>
    </row>
    <row r="89">
      <c r="A89" s="204">
        <v>86.0</v>
      </c>
      <c r="B89" s="218" t="s">
        <v>681</v>
      </c>
      <c r="C89" s="219" t="s">
        <v>41</v>
      </c>
      <c r="D89" s="212" t="s">
        <v>325</v>
      </c>
      <c r="E89" s="194" t="s">
        <v>588</v>
      </c>
      <c r="F89" s="194" t="s">
        <v>588</v>
      </c>
      <c r="G89" s="194" t="s">
        <v>588</v>
      </c>
      <c r="H89" s="194" t="s">
        <v>588</v>
      </c>
      <c r="I89" s="194" t="s">
        <v>588</v>
      </c>
      <c r="J89" s="194" t="s">
        <v>588</v>
      </c>
      <c r="K89" s="194">
        <v>0.0</v>
      </c>
      <c r="L89" s="194" t="s">
        <v>591</v>
      </c>
      <c r="M89" s="194" t="s">
        <v>591</v>
      </c>
      <c r="N89" s="194" t="s">
        <v>591</v>
      </c>
      <c r="O89" s="194" t="s">
        <v>591</v>
      </c>
      <c r="P89" s="194" t="s">
        <v>591</v>
      </c>
      <c r="Q89" s="194" t="s">
        <v>591</v>
      </c>
      <c r="R89" s="194" t="s">
        <v>591</v>
      </c>
      <c r="S89" s="194">
        <v>0.0</v>
      </c>
      <c r="T89" s="194" t="s">
        <v>591</v>
      </c>
      <c r="U89" s="194" t="s">
        <v>591</v>
      </c>
      <c r="V89" s="194" t="s">
        <v>591</v>
      </c>
      <c r="W89" s="194" t="s">
        <v>591</v>
      </c>
      <c r="X89" s="194" t="s">
        <v>591</v>
      </c>
      <c r="Y89" s="194" t="s">
        <v>591</v>
      </c>
      <c r="Z89" s="218">
        <v>0.0</v>
      </c>
      <c r="AA89" s="194" t="s">
        <v>591</v>
      </c>
      <c r="AB89" s="194" t="s">
        <v>591</v>
      </c>
      <c r="AC89" s="194" t="s">
        <v>591</v>
      </c>
      <c r="AD89" s="194" t="s">
        <v>591</v>
      </c>
      <c r="AE89" s="194" t="s">
        <v>591</v>
      </c>
      <c r="AF89" s="223" t="s">
        <v>591</v>
      </c>
      <c r="AG89" s="218">
        <v>0.0</v>
      </c>
      <c r="AH89" s="194" t="s">
        <v>591</v>
      </c>
      <c r="AI89" s="194"/>
      <c r="AJ89" s="197">
        <f>vlookup(B89,'Annual Leave-2026'!$B:$S,9,0)-countif(E89:AI89,"a")-(countif(E89:AI89,"a1")*0.5)-(countif(E89:AI89,"a2")*0.5)-(countif(E89:AI89,"b*")*0.5)-(countif(E89:AI89,"c*")*0.5)-(countif(E89:AI89,"d*")*0.5)-(countif(E89:AI89,"e*")*0.5)+1</f>
        <v>7</v>
      </c>
      <c r="AK89" s="197">
        <f t="shared" si="3"/>
        <v>26</v>
      </c>
      <c r="AL89" s="214">
        <f>VLOOKUP(B89,'Working Time-June-26'!$B:$AK,35,0)/60</f>
        <v>0</v>
      </c>
      <c r="AM89" s="214">
        <f>VLOOKUP(B89,'Working Time-June-26'!$B:$AK,36,0)/60</f>
        <v>0</v>
      </c>
      <c r="AN89" s="209"/>
      <c r="AO89" s="220"/>
      <c r="AP89" s="209"/>
      <c r="AQ89" s="209"/>
      <c r="AR89" s="209"/>
      <c r="AS89" s="209"/>
      <c r="AT89" s="209">
        <f t="shared" si="4"/>
        <v>4</v>
      </c>
      <c r="AU89" s="209">
        <f t="shared" si="5"/>
        <v>0</v>
      </c>
      <c r="AV89" s="210">
        <f t="shared" si="6"/>
        <v>0</v>
      </c>
      <c r="AW89" s="212"/>
      <c r="AX89" s="217" t="s">
        <v>6</v>
      </c>
    </row>
    <row r="90">
      <c r="A90" s="209">
        <v>87.0</v>
      </c>
      <c r="B90" s="218" t="s">
        <v>682</v>
      </c>
      <c r="C90" s="219" t="s">
        <v>25</v>
      </c>
      <c r="D90" s="212" t="s">
        <v>325</v>
      </c>
      <c r="E90" s="194">
        <v>0.0</v>
      </c>
      <c r="F90" s="194" t="s">
        <v>588</v>
      </c>
      <c r="G90" s="194" t="s">
        <v>588</v>
      </c>
      <c r="H90" s="194" t="s">
        <v>588</v>
      </c>
      <c r="I90" s="194" t="s">
        <v>588</v>
      </c>
      <c r="J90" s="194" t="s">
        <v>588</v>
      </c>
      <c r="K90" s="194">
        <v>0.0</v>
      </c>
      <c r="L90" s="194" t="s">
        <v>588</v>
      </c>
      <c r="M90" s="194" t="s">
        <v>588</v>
      </c>
      <c r="N90" s="194" t="s">
        <v>588</v>
      </c>
      <c r="O90" s="194" t="s">
        <v>588</v>
      </c>
      <c r="P90" s="194" t="s">
        <v>588</v>
      </c>
      <c r="Q90" s="194">
        <v>0.0</v>
      </c>
      <c r="R90" s="194" t="s">
        <v>6</v>
      </c>
      <c r="S90" s="194" t="s">
        <v>588</v>
      </c>
      <c r="T90" s="194" t="s">
        <v>588</v>
      </c>
      <c r="U90" s="194" t="s">
        <v>588</v>
      </c>
      <c r="V90" s="194" t="s">
        <v>588</v>
      </c>
      <c r="W90" s="194" t="s">
        <v>588</v>
      </c>
      <c r="X90" s="194" t="s">
        <v>588</v>
      </c>
      <c r="Y90" s="194">
        <v>0.0</v>
      </c>
      <c r="Z90" s="194" t="s">
        <v>588</v>
      </c>
      <c r="AA90" s="194" t="s">
        <v>588</v>
      </c>
      <c r="AB90" s="194" t="s">
        <v>588</v>
      </c>
      <c r="AC90" s="194" t="s">
        <v>588</v>
      </c>
      <c r="AD90" s="194" t="s">
        <v>588</v>
      </c>
      <c r="AE90" s="194" t="s">
        <v>588</v>
      </c>
      <c r="AF90" s="194" t="s">
        <v>6</v>
      </c>
      <c r="AG90" s="218">
        <v>0.0</v>
      </c>
      <c r="AH90" s="194" t="s">
        <v>588</v>
      </c>
      <c r="AI90" s="194" t="s">
        <v>588</v>
      </c>
      <c r="AJ90" s="197">
        <f>vlookup(B90,'Annual Leave-2026'!$B:$S,9,0)-countif(E90:AI90,"a")-(countif(E90:AI90,"a1")*0.5)-(countif(E90:AI90,"a2")*0.5)-(countif(E90:AI90,"b*")*0.5)-(countif(E90:AI90,"c*")*0.5)-(countif(E90:AI90,"d*")*0.5)-(countif(E90:AI90,"e*")*0.5)+1</f>
        <v>4</v>
      </c>
      <c r="AK90" s="197">
        <f t="shared" si="3"/>
        <v>26</v>
      </c>
      <c r="AL90" s="214">
        <f>VLOOKUP(B90,'Working Time-June-26'!$B:$AK,35,0)/60</f>
        <v>0</v>
      </c>
      <c r="AM90" s="214">
        <f>VLOOKUP(B90,'Working Time-June-26'!$B:$AK,36,0)/60</f>
        <v>0</v>
      </c>
      <c r="AN90" s="209"/>
      <c r="AO90" s="220"/>
      <c r="AP90" s="209"/>
      <c r="AQ90" s="209"/>
      <c r="AR90" s="209"/>
      <c r="AS90" s="209"/>
      <c r="AT90" s="209">
        <f t="shared" si="4"/>
        <v>5</v>
      </c>
      <c r="AU90" s="209">
        <f t="shared" si="5"/>
        <v>0</v>
      </c>
      <c r="AV90" s="210">
        <f t="shared" si="6"/>
        <v>0</v>
      </c>
      <c r="AW90" s="212"/>
      <c r="AX90" s="217" t="s">
        <v>9</v>
      </c>
    </row>
    <row r="91">
      <c r="A91" s="204">
        <v>88.0</v>
      </c>
      <c r="B91" s="218" t="s">
        <v>683</v>
      </c>
      <c r="C91" s="219" t="s">
        <v>28</v>
      </c>
      <c r="D91" s="212" t="s">
        <v>325</v>
      </c>
      <c r="E91" s="194" t="s">
        <v>602</v>
      </c>
      <c r="F91" s="194" t="s">
        <v>593</v>
      </c>
      <c r="G91" s="194" t="s">
        <v>593</v>
      </c>
      <c r="H91" s="194" t="s">
        <v>593</v>
      </c>
      <c r="I91" s="194" t="s">
        <v>593</v>
      </c>
      <c r="J91" s="194">
        <v>0.0</v>
      </c>
      <c r="K91" s="194" t="s">
        <v>592</v>
      </c>
      <c r="L91" s="194" t="s">
        <v>592</v>
      </c>
      <c r="M91" s="194" t="s">
        <v>588</v>
      </c>
      <c r="N91" s="194" t="s">
        <v>588</v>
      </c>
      <c r="O91" s="194" t="s">
        <v>588</v>
      </c>
      <c r="P91" s="194" t="s">
        <v>588</v>
      </c>
      <c r="Q91" s="194">
        <v>0.0</v>
      </c>
      <c r="R91" s="194" t="s">
        <v>588</v>
      </c>
      <c r="S91" s="194" t="s">
        <v>588</v>
      </c>
      <c r="T91" s="194" t="s">
        <v>588</v>
      </c>
      <c r="U91" s="194" t="s">
        <v>588</v>
      </c>
      <c r="V91" s="194" t="s">
        <v>588</v>
      </c>
      <c r="W91" s="194" t="s">
        <v>588</v>
      </c>
      <c r="X91" s="194" t="s">
        <v>588</v>
      </c>
      <c r="Y91" s="194">
        <v>0.0</v>
      </c>
      <c r="Z91" s="194" t="s">
        <v>588</v>
      </c>
      <c r="AA91" s="194" t="s">
        <v>588</v>
      </c>
      <c r="AB91" s="194" t="s">
        <v>588</v>
      </c>
      <c r="AC91" s="194" t="s">
        <v>588</v>
      </c>
      <c r="AD91" s="194" t="s">
        <v>592</v>
      </c>
      <c r="AE91" s="194" t="s">
        <v>592</v>
      </c>
      <c r="AF91" s="194">
        <v>0.0</v>
      </c>
      <c r="AG91" s="194" t="s">
        <v>588</v>
      </c>
      <c r="AH91" s="194" t="s">
        <v>588</v>
      </c>
      <c r="AI91" s="194" t="s">
        <v>588</v>
      </c>
      <c r="AJ91" s="197">
        <f>vlookup(B91,'Annual Leave-2026'!$B:$S,9,0)-countif(E91:AI91,"a")-(countif(E91:AI91,"a1")*0.5)-(countif(E91:AI91,"a2")*0.5)-(countif(E91:AI91,"b*")*0.5)-(countif(E91:AI91,"c*")*0.5)-(countif(E91:AI91,"d*")*0.5)-(countif(E91:AI91,"e*")*0.5)+1</f>
        <v>2</v>
      </c>
      <c r="AK91" s="197">
        <f t="shared" si="3"/>
        <v>22</v>
      </c>
      <c r="AL91" s="214">
        <f>VLOOKUP(B91,'Working Time-June-26'!$B:$AK,35,0)/60</f>
        <v>0</v>
      </c>
      <c r="AM91" s="214">
        <f>VLOOKUP(B91,'Working Time-June-26'!$B:$AK,36,0)/60</f>
        <v>0</v>
      </c>
      <c r="AN91" s="209"/>
      <c r="AO91" s="220"/>
      <c r="AP91" s="209"/>
      <c r="AQ91" s="209"/>
      <c r="AR91" s="209"/>
      <c r="AS91" s="209"/>
      <c r="AT91" s="209">
        <f t="shared" si="4"/>
        <v>4</v>
      </c>
      <c r="AU91" s="209">
        <f t="shared" si="5"/>
        <v>4</v>
      </c>
      <c r="AV91" s="210">
        <f t="shared" si="6"/>
        <v>1</v>
      </c>
      <c r="AW91" s="212"/>
      <c r="AX91" s="217" t="s">
        <v>9</v>
      </c>
    </row>
    <row r="92">
      <c r="A92" s="209">
        <v>89.0</v>
      </c>
      <c r="B92" s="218" t="s">
        <v>684</v>
      </c>
      <c r="C92" s="219" t="s">
        <v>61</v>
      </c>
      <c r="D92" s="212" t="s">
        <v>325</v>
      </c>
      <c r="E92" s="194">
        <v>0.0</v>
      </c>
      <c r="F92" s="194" t="s">
        <v>588</v>
      </c>
      <c r="G92" s="194" t="s">
        <v>588</v>
      </c>
      <c r="H92" s="194" t="s">
        <v>588</v>
      </c>
      <c r="I92" s="194" t="s">
        <v>588</v>
      </c>
      <c r="J92" s="194" t="s">
        <v>588</v>
      </c>
      <c r="K92" s="194" t="s">
        <v>588</v>
      </c>
      <c r="L92" s="194">
        <v>0.0</v>
      </c>
      <c r="M92" s="194" t="s">
        <v>588</v>
      </c>
      <c r="N92" s="194" t="s">
        <v>588</v>
      </c>
      <c r="O92" s="194" t="s">
        <v>588</v>
      </c>
      <c r="P92" s="194" t="s">
        <v>588</v>
      </c>
      <c r="Q92" s="194" t="s">
        <v>169</v>
      </c>
      <c r="R92" s="194">
        <v>0.0</v>
      </c>
      <c r="S92" s="194" t="s">
        <v>588</v>
      </c>
      <c r="T92" s="194" t="s">
        <v>588</v>
      </c>
      <c r="U92" s="194" t="s">
        <v>588</v>
      </c>
      <c r="V92" s="194" t="s">
        <v>588</v>
      </c>
      <c r="W92" s="194" t="s">
        <v>588</v>
      </c>
      <c r="X92" s="194">
        <v>0.0</v>
      </c>
      <c r="Y92" s="194" t="s">
        <v>588</v>
      </c>
      <c r="Z92" s="194" t="s">
        <v>588</v>
      </c>
      <c r="AA92" s="194" t="s">
        <v>588</v>
      </c>
      <c r="AB92" s="194" t="s">
        <v>588</v>
      </c>
      <c r="AC92" s="194" t="s">
        <v>588</v>
      </c>
      <c r="AD92" s="194" t="s">
        <v>588</v>
      </c>
      <c r="AE92" s="194">
        <v>0.0</v>
      </c>
      <c r="AF92" s="223" t="s">
        <v>591</v>
      </c>
      <c r="AG92" s="194" t="s">
        <v>591</v>
      </c>
      <c r="AH92" s="194" t="s">
        <v>591</v>
      </c>
      <c r="AI92" s="194"/>
      <c r="AJ92" s="197">
        <f>vlookup(B92,'Annual Leave-2026'!$B:$S,9,0)-countif(E92:AI92,"a")-(countif(E92:AI92,"a1")*0.5)-(countif(E92:AI92,"a2")*0.5)-(countif(E92:AI92,"b*")*0.5)-(countif(E92:AI92,"c*")*0.5)-(countif(E92:AI92,"d*")*0.5)-(countif(E92:AI92,"e*")*0.5)+1</f>
        <v>2.5</v>
      </c>
      <c r="AK92" s="197">
        <f t="shared" si="3"/>
        <v>25</v>
      </c>
      <c r="AL92" s="214">
        <f>VLOOKUP(B92,'Working Time-June-26'!$B:$AK,35,0)/60</f>
        <v>0</v>
      </c>
      <c r="AM92" s="214">
        <f>VLOOKUP(B92,'Working Time-June-26'!$B:$AK,36,0)/60</f>
        <v>0</v>
      </c>
      <c r="AN92" s="209"/>
      <c r="AO92" s="220"/>
      <c r="AP92" s="209"/>
      <c r="AQ92" s="209"/>
      <c r="AR92" s="209"/>
      <c r="AS92" s="209"/>
      <c r="AT92" s="209">
        <f t="shared" si="4"/>
        <v>5</v>
      </c>
      <c r="AU92" s="209">
        <f t="shared" si="5"/>
        <v>0</v>
      </c>
      <c r="AV92" s="210">
        <f t="shared" si="6"/>
        <v>0</v>
      </c>
      <c r="AW92" s="212"/>
      <c r="AX92" s="217" t="s">
        <v>6</v>
      </c>
    </row>
    <row r="93">
      <c r="A93" s="204">
        <v>90.0</v>
      </c>
      <c r="B93" s="218" t="s">
        <v>685</v>
      </c>
      <c r="C93" s="219" t="s">
        <v>17</v>
      </c>
      <c r="D93" s="212" t="s">
        <v>325</v>
      </c>
      <c r="E93" s="194">
        <v>0.0</v>
      </c>
      <c r="F93" s="194" t="s">
        <v>591</v>
      </c>
      <c r="G93" s="194" t="s">
        <v>591</v>
      </c>
      <c r="H93" s="194" t="s">
        <v>591</v>
      </c>
      <c r="I93" s="194" t="s">
        <v>163</v>
      </c>
      <c r="J93" s="194" t="s">
        <v>591</v>
      </c>
      <c r="K93" s="194">
        <v>0.0</v>
      </c>
      <c r="L93" s="194" t="s">
        <v>591</v>
      </c>
      <c r="M93" s="194" t="s">
        <v>591</v>
      </c>
      <c r="N93" s="194" t="s">
        <v>591</v>
      </c>
      <c r="O93" s="194" t="s">
        <v>591</v>
      </c>
      <c r="P93" s="194" t="s">
        <v>591</v>
      </c>
      <c r="Q93" s="194">
        <v>0.0</v>
      </c>
      <c r="R93" s="194" t="s">
        <v>591</v>
      </c>
      <c r="S93" s="194" t="s">
        <v>591</v>
      </c>
      <c r="T93" s="194" t="s">
        <v>591</v>
      </c>
      <c r="U93" s="194" t="s">
        <v>591</v>
      </c>
      <c r="V93" s="194" t="s">
        <v>591</v>
      </c>
      <c r="W93" s="194" t="s">
        <v>591</v>
      </c>
      <c r="X93" s="194" t="s">
        <v>591</v>
      </c>
      <c r="Y93" s="194">
        <v>0.0</v>
      </c>
      <c r="Z93" s="194" t="s">
        <v>591</v>
      </c>
      <c r="AA93" s="194" t="s">
        <v>591</v>
      </c>
      <c r="AB93" s="194" t="s">
        <v>591</v>
      </c>
      <c r="AC93" s="194" t="s">
        <v>591</v>
      </c>
      <c r="AD93" s="194" t="s">
        <v>591</v>
      </c>
      <c r="AE93" s="194" t="s">
        <v>163</v>
      </c>
      <c r="AF93" s="194">
        <v>0.0</v>
      </c>
      <c r="AG93" s="194" t="s">
        <v>591</v>
      </c>
      <c r="AH93" s="194" t="s">
        <v>591</v>
      </c>
      <c r="AI93" s="194"/>
      <c r="AJ93" s="197">
        <f>vlookup(B93,'Annual Leave-2026'!$B:$S,9,0)-countif(E93:AI93,"a")-(countif(E93:AI93,"a1")*0.5)-(countif(E93:AI93,"a2")*0.5)-(countif(E93:AI93,"b*")*0.5)-(countif(E93:AI93,"c*")*0.5)-(countif(E93:AI93,"d*")*0.5)-(countif(E93:AI93,"e*")*0.5)+1</f>
        <v>1</v>
      </c>
      <c r="AK93" s="197">
        <f t="shared" si="3"/>
        <v>25</v>
      </c>
      <c r="AL93" s="214">
        <f>VLOOKUP(B93,'Working Time-June-26'!$B:$AK,35,0)/60</f>
        <v>0</v>
      </c>
      <c r="AM93" s="214">
        <f>VLOOKUP(B93,'Working Time-June-26'!$B:$AK,36,0)/60</f>
        <v>0</v>
      </c>
      <c r="AN93" s="209"/>
      <c r="AO93" s="220"/>
      <c r="AP93" s="209"/>
      <c r="AQ93" s="209"/>
      <c r="AR93" s="209"/>
      <c r="AS93" s="209"/>
      <c r="AT93" s="209">
        <f t="shared" si="4"/>
        <v>5</v>
      </c>
      <c r="AU93" s="209">
        <f t="shared" si="5"/>
        <v>0</v>
      </c>
      <c r="AV93" s="210">
        <f t="shared" si="6"/>
        <v>0</v>
      </c>
      <c r="AW93" s="212"/>
      <c r="AX93" s="217" t="s">
        <v>6</v>
      </c>
    </row>
    <row r="94">
      <c r="A94" s="209">
        <v>91.0</v>
      </c>
      <c r="B94" s="218" t="s">
        <v>686</v>
      </c>
      <c r="C94" s="219" t="s">
        <v>49</v>
      </c>
      <c r="D94" s="212" t="s">
        <v>325</v>
      </c>
      <c r="E94" s="194" t="s">
        <v>591</v>
      </c>
      <c r="F94" s="194" t="s">
        <v>591</v>
      </c>
      <c r="G94" s="194" t="s">
        <v>591</v>
      </c>
      <c r="H94" s="194" t="s">
        <v>591</v>
      </c>
      <c r="I94" s="194" t="s">
        <v>591</v>
      </c>
      <c r="J94" s="194">
        <v>0.0</v>
      </c>
      <c r="K94" s="194" t="s">
        <v>164</v>
      </c>
      <c r="L94" s="194" t="s">
        <v>591</v>
      </c>
      <c r="M94" s="194" t="s">
        <v>591</v>
      </c>
      <c r="N94" s="194" t="s">
        <v>163</v>
      </c>
      <c r="O94" s="194" t="s">
        <v>591</v>
      </c>
      <c r="P94" s="194" t="s">
        <v>591</v>
      </c>
      <c r="Q94" s="194" t="s">
        <v>591</v>
      </c>
      <c r="R94" s="194">
        <v>0.0</v>
      </c>
      <c r="S94" s="194" t="s">
        <v>591</v>
      </c>
      <c r="T94" s="194" t="s">
        <v>591</v>
      </c>
      <c r="U94" s="194" t="s">
        <v>591</v>
      </c>
      <c r="V94" s="194" t="s">
        <v>591</v>
      </c>
      <c r="W94" s="194" t="s">
        <v>591</v>
      </c>
      <c r="X94" s="194">
        <v>0.0</v>
      </c>
      <c r="Y94" s="194" t="s">
        <v>591</v>
      </c>
      <c r="Z94" s="194" t="s">
        <v>591</v>
      </c>
      <c r="AA94" s="194" t="s">
        <v>591</v>
      </c>
      <c r="AB94" s="194" t="s">
        <v>591</v>
      </c>
      <c r="AC94" s="194" t="s">
        <v>591</v>
      </c>
      <c r="AD94" s="194" t="s">
        <v>591</v>
      </c>
      <c r="AE94" s="194">
        <v>0.0</v>
      </c>
      <c r="AF94" s="194" t="s">
        <v>6</v>
      </c>
      <c r="AG94" s="194" t="s">
        <v>593</v>
      </c>
      <c r="AH94" s="194" t="s">
        <v>593</v>
      </c>
      <c r="AI94" s="194"/>
      <c r="AJ94" s="197">
        <f>vlookup(B94,'Annual Leave-2026'!$B:$S,9,0)-countif(E94:AI94,"a")-(countif(E94:AI94,"a1")*0.5)-(countif(E94:AI94,"a2")*0.5)-(countif(E94:AI94,"b*")*0.5)-(countif(E94:AI94,"c*")*0.5)-(countif(E94:AI94,"d*")*0.5)-(countif(E94:AI94,"e*")*0.5)+1</f>
        <v>3</v>
      </c>
      <c r="AK94" s="197">
        <f t="shared" si="3"/>
        <v>26</v>
      </c>
      <c r="AL94" s="214">
        <f>VLOOKUP(B94,'Working Time-June-26'!$B:$AK,35,0)/60</f>
        <v>0</v>
      </c>
      <c r="AM94" s="214">
        <f>VLOOKUP(B94,'Working Time-June-26'!$B:$AK,36,0)/60</f>
        <v>0</v>
      </c>
      <c r="AN94" s="209"/>
      <c r="AO94" s="220"/>
      <c r="AP94" s="209"/>
      <c r="AQ94" s="209"/>
      <c r="AR94" s="209"/>
      <c r="AS94" s="209"/>
      <c r="AT94" s="209">
        <f t="shared" si="4"/>
        <v>4</v>
      </c>
      <c r="AU94" s="209">
        <f t="shared" si="5"/>
        <v>0</v>
      </c>
      <c r="AV94" s="210">
        <f t="shared" si="6"/>
        <v>0</v>
      </c>
      <c r="AW94" s="212"/>
      <c r="AX94" s="217" t="s">
        <v>10</v>
      </c>
    </row>
    <row r="95">
      <c r="A95" s="204">
        <v>92.0</v>
      </c>
      <c r="B95" s="218" t="s">
        <v>687</v>
      </c>
      <c r="C95" s="219" t="s">
        <v>66</v>
      </c>
      <c r="D95" s="212" t="s">
        <v>325</v>
      </c>
      <c r="E95" s="194" t="s">
        <v>593</v>
      </c>
      <c r="F95" s="194" t="s">
        <v>593</v>
      </c>
      <c r="G95" s="194" t="s">
        <v>593</v>
      </c>
      <c r="H95" s="194" t="s">
        <v>593</v>
      </c>
      <c r="I95" s="194" t="s">
        <v>593</v>
      </c>
      <c r="J95" s="194">
        <v>0.0</v>
      </c>
      <c r="K95" s="194" t="s">
        <v>588</v>
      </c>
      <c r="L95" s="194" t="s">
        <v>6</v>
      </c>
      <c r="M95" s="194" t="s">
        <v>6</v>
      </c>
      <c r="N95" s="194" t="s">
        <v>588</v>
      </c>
      <c r="O95" s="194" t="s">
        <v>588</v>
      </c>
      <c r="P95" s="194" t="s">
        <v>588</v>
      </c>
      <c r="Q95" s="194">
        <v>0.0</v>
      </c>
      <c r="R95" s="194" t="s">
        <v>588</v>
      </c>
      <c r="S95" s="194" t="s">
        <v>588</v>
      </c>
      <c r="T95" s="194" t="s">
        <v>588</v>
      </c>
      <c r="U95" s="194" t="s">
        <v>588</v>
      </c>
      <c r="V95" s="194" t="s">
        <v>588</v>
      </c>
      <c r="W95" s="194" t="s">
        <v>588</v>
      </c>
      <c r="X95" s="194" t="s">
        <v>588</v>
      </c>
      <c r="Y95" s="194">
        <v>0.0</v>
      </c>
      <c r="Z95" s="194" t="s">
        <v>588</v>
      </c>
      <c r="AA95" s="194" t="s">
        <v>588</v>
      </c>
      <c r="AB95" s="194" t="s">
        <v>588</v>
      </c>
      <c r="AC95" s="194" t="s">
        <v>588</v>
      </c>
      <c r="AD95" s="194" t="s">
        <v>588</v>
      </c>
      <c r="AE95" s="194" t="s">
        <v>588</v>
      </c>
      <c r="AF95" s="194" t="s">
        <v>588</v>
      </c>
      <c r="AG95" s="218">
        <v>0.0</v>
      </c>
      <c r="AH95" s="194" t="s">
        <v>6</v>
      </c>
      <c r="AI95" s="194" t="s">
        <v>6</v>
      </c>
      <c r="AJ95" s="197">
        <f>vlookup(B95,'Annual Leave-2026'!$B:$S,9,0)-countif(E95:AI95,"a")-(countif(E95:AI95,"a1")*0.5)-(countif(E95:AI95,"a2")*0.5)-(countif(E95:AI95,"b*")*0.5)-(countif(E95:AI95,"c*")*0.5)-(countif(E95:AI95,"d*")*0.5)-(countif(E95:AI95,"e*")*0.5)+1</f>
        <v>0.5</v>
      </c>
      <c r="AK95" s="197">
        <f t="shared" si="3"/>
        <v>27</v>
      </c>
      <c r="AL95" s="214">
        <f>VLOOKUP(B95,'Working Time-June-26'!$B:$AK,35,0)/60</f>
        <v>-3.333333333</v>
      </c>
      <c r="AM95" s="214">
        <f>VLOOKUP(B95,'Working Time-June-26'!$B:$AK,36,0)/60</f>
        <v>0</v>
      </c>
      <c r="AN95" s="209"/>
      <c r="AO95" s="220"/>
      <c r="AP95" s="209"/>
      <c r="AQ95" s="209"/>
      <c r="AR95" s="209"/>
      <c r="AS95" s="209"/>
      <c r="AT95" s="209">
        <f t="shared" si="4"/>
        <v>4</v>
      </c>
      <c r="AU95" s="209">
        <f t="shared" si="5"/>
        <v>0</v>
      </c>
      <c r="AV95" s="210">
        <f t="shared" si="6"/>
        <v>0</v>
      </c>
      <c r="AW95" s="212"/>
      <c r="AX95" s="217" t="s">
        <v>9</v>
      </c>
    </row>
    <row r="96">
      <c r="A96" s="209">
        <v>93.0</v>
      </c>
      <c r="B96" s="218" t="s">
        <v>688</v>
      </c>
      <c r="C96" s="219" t="s">
        <v>22</v>
      </c>
      <c r="D96" s="212" t="s">
        <v>325</v>
      </c>
      <c r="E96" s="194">
        <v>0.0</v>
      </c>
      <c r="F96" s="194" t="s">
        <v>588</v>
      </c>
      <c r="G96" s="194" t="s">
        <v>588</v>
      </c>
      <c r="H96" s="194" t="s">
        <v>588</v>
      </c>
      <c r="I96" s="194" t="s">
        <v>588</v>
      </c>
      <c r="J96" s="194" t="s">
        <v>588</v>
      </c>
      <c r="K96" s="194" t="s">
        <v>588</v>
      </c>
      <c r="L96" s="194">
        <v>0.0</v>
      </c>
      <c r="M96" s="194" t="s">
        <v>588</v>
      </c>
      <c r="N96" s="194" t="s">
        <v>588</v>
      </c>
      <c r="O96" s="194" t="s">
        <v>588</v>
      </c>
      <c r="P96" s="194" t="s">
        <v>588</v>
      </c>
      <c r="Q96" s="194" t="s">
        <v>588</v>
      </c>
      <c r="R96" s="194" t="s">
        <v>588</v>
      </c>
      <c r="S96" s="194">
        <v>0.0</v>
      </c>
      <c r="T96" s="194" t="s">
        <v>6</v>
      </c>
      <c r="U96" s="194" t="s">
        <v>6</v>
      </c>
      <c r="V96" s="194" t="s">
        <v>6</v>
      </c>
      <c r="W96" s="194" t="s">
        <v>588</v>
      </c>
      <c r="X96" s="194">
        <v>0.0</v>
      </c>
      <c r="Y96" s="194" t="s">
        <v>588</v>
      </c>
      <c r="Z96" s="194" t="s">
        <v>588</v>
      </c>
      <c r="AA96" s="194" t="s">
        <v>588</v>
      </c>
      <c r="AB96" s="194" t="s">
        <v>588</v>
      </c>
      <c r="AC96" s="194" t="s">
        <v>588</v>
      </c>
      <c r="AD96" s="194" t="s">
        <v>588</v>
      </c>
      <c r="AE96" s="194">
        <v>0.0</v>
      </c>
      <c r="AF96" s="223" t="s">
        <v>591</v>
      </c>
      <c r="AG96" s="194" t="s">
        <v>591</v>
      </c>
      <c r="AH96" s="194" t="s">
        <v>591</v>
      </c>
      <c r="AI96" s="194"/>
      <c r="AJ96" s="197">
        <f>vlookup(B96,'Annual Leave-2026'!$B:$S,9,0)-countif(E96:AI96,"a")-(countif(E96:AI96,"a1")*0.5)-(countif(E96:AI96,"a2")*0.5)-(countif(E96:AI96,"b*")*0.5)-(countif(E96:AI96,"c*")*0.5)-(countif(E96:AI96,"d*")*0.5)-(countif(E96:AI96,"e*")*0.5)+1</f>
        <v>1.5</v>
      </c>
      <c r="AK96" s="197">
        <f t="shared" si="3"/>
        <v>25</v>
      </c>
      <c r="AL96" s="214">
        <f>VLOOKUP(B96,'Working Time-June-26'!$B:$AK,35,0)/60</f>
        <v>0</v>
      </c>
      <c r="AM96" s="214">
        <f>VLOOKUP(B96,'Working Time-June-26'!$B:$AK,36,0)/60</f>
        <v>0</v>
      </c>
      <c r="AN96" s="209"/>
      <c r="AO96" s="220"/>
      <c r="AP96" s="209"/>
      <c r="AQ96" s="209"/>
      <c r="AR96" s="209"/>
      <c r="AS96" s="209"/>
      <c r="AT96" s="209">
        <f t="shared" si="4"/>
        <v>5</v>
      </c>
      <c r="AU96" s="209">
        <f t="shared" si="5"/>
        <v>0</v>
      </c>
      <c r="AV96" s="210">
        <f t="shared" si="6"/>
        <v>0</v>
      </c>
      <c r="AW96" s="222"/>
      <c r="AX96" s="217" t="s">
        <v>6</v>
      </c>
    </row>
    <row r="97">
      <c r="A97" s="204">
        <v>94.0</v>
      </c>
      <c r="B97" s="218" t="s">
        <v>689</v>
      </c>
      <c r="C97" s="219" t="s">
        <v>55</v>
      </c>
      <c r="D97" s="212" t="s">
        <v>325</v>
      </c>
      <c r="E97" s="194" t="s">
        <v>588</v>
      </c>
      <c r="F97" s="194" t="s">
        <v>169</v>
      </c>
      <c r="G97" s="194" t="s">
        <v>588</v>
      </c>
      <c r="H97" s="194" t="s">
        <v>588</v>
      </c>
      <c r="I97" s="194" t="s">
        <v>588</v>
      </c>
      <c r="J97" s="194" t="s">
        <v>588</v>
      </c>
      <c r="K97" s="194">
        <v>0.0</v>
      </c>
      <c r="L97" s="194" t="s">
        <v>591</v>
      </c>
      <c r="M97" s="194" t="s">
        <v>591</v>
      </c>
      <c r="N97" s="194" t="s">
        <v>591</v>
      </c>
      <c r="O97" s="194" t="s">
        <v>591</v>
      </c>
      <c r="P97" s="194" t="s">
        <v>591</v>
      </c>
      <c r="Q97" s="194" t="s">
        <v>591</v>
      </c>
      <c r="R97" s="194" t="s">
        <v>591</v>
      </c>
      <c r="S97" s="194">
        <v>0.0</v>
      </c>
      <c r="T97" s="194" t="s">
        <v>591</v>
      </c>
      <c r="U97" s="194" t="s">
        <v>591</v>
      </c>
      <c r="V97" s="194" t="s">
        <v>591</v>
      </c>
      <c r="W97" s="194" t="s">
        <v>591</v>
      </c>
      <c r="X97" s="194" t="s">
        <v>591</v>
      </c>
      <c r="Y97" s="194" t="s">
        <v>591</v>
      </c>
      <c r="Z97" s="218">
        <v>0.0</v>
      </c>
      <c r="AA97" s="194" t="s">
        <v>591</v>
      </c>
      <c r="AB97" s="194" t="s">
        <v>591</v>
      </c>
      <c r="AC97" s="194" t="s">
        <v>591</v>
      </c>
      <c r="AD97" s="194" t="s">
        <v>591</v>
      </c>
      <c r="AE97" s="194" t="s">
        <v>591</v>
      </c>
      <c r="AF97" s="223" t="s">
        <v>591</v>
      </c>
      <c r="AG97" s="218">
        <v>0.0</v>
      </c>
      <c r="AH97" s="194" t="s">
        <v>591</v>
      </c>
      <c r="AI97" s="194"/>
      <c r="AJ97" s="197">
        <f>vlookup(B97,'Annual Leave-2026'!$B:$S,9,0)-countif(E97:AI97,"a")-(countif(E97:AI97,"a1")*0.5)-(countif(E97:AI97,"a2")*0.5)-(countif(E97:AI97,"b*")*0.5)-(countif(E97:AI97,"c*")*0.5)-(countif(E97:AI97,"d*")*0.5)-(countif(E97:AI97,"e*")*0.5)+1</f>
        <v>6.5</v>
      </c>
      <c r="AK97" s="197">
        <f t="shared" si="3"/>
        <v>26</v>
      </c>
      <c r="AL97" s="214">
        <f>VLOOKUP(B97,'Working Time-June-26'!$B:$AK,35,0)/60</f>
        <v>0</v>
      </c>
      <c r="AM97" s="214">
        <f>VLOOKUP(B97,'Working Time-June-26'!$B:$AK,36,0)/60</f>
        <v>0</v>
      </c>
      <c r="AN97" s="209"/>
      <c r="AO97" s="220"/>
      <c r="AP97" s="209"/>
      <c r="AQ97" s="209"/>
      <c r="AR97" s="209"/>
      <c r="AS97" s="209"/>
      <c r="AT97" s="209">
        <f t="shared" si="4"/>
        <v>4</v>
      </c>
      <c r="AU97" s="209">
        <f t="shared" si="5"/>
        <v>0</v>
      </c>
      <c r="AV97" s="210">
        <f t="shared" si="6"/>
        <v>0</v>
      </c>
      <c r="AW97" s="222"/>
      <c r="AX97" s="217" t="s">
        <v>6</v>
      </c>
    </row>
    <row r="98">
      <c r="A98" s="209">
        <v>95.0</v>
      </c>
      <c r="B98" s="218" t="s">
        <v>690</v>
      </c>
      <c r="C98" s="219" t="s">
        <v>45</v>
      </c>
      <c r="D98" s="212" t="s">
        <v>325</v>
      </c>
      <c r="E98" s="194" t="s">
        <v>588</v>
      </c>
      <c r="F98" s="194" t="s">
        <v>588</v>
      </c>
      <c r="G98" s="194" t="s">
        <v>588</v>
      </c>
      <c r="H98" s="194" t="s">
        <v>588</v>
      </c>
      <c r="I98" s="194" t="s">
        <v>588</v>
      </c>
      <c r="J98" s="194" t="s">
        <v>588</v>
      </c>
      <c r="K98" s="194">
        <v>0.0</v>
      </c>
      <c r="L98" s="194" t="s">
        <v>588</v>
      </c>
      <c r="M98" s="194" t="s">
        <v>588</v>
      </c>
      <c r="N98" s="194" t="s">
        <v>588</v>
      </c>
      <c r="O98" s="194" t="s">
        <v>588</v>
      </c>
      <c r="P98" s="194" t="s">
        <v>588</v>
      </c>
      <c r="Q98" s="194">
        <v>0.0</v>
      </c>
      <c r="R98" s="194" t="s">
        <v>588</v>
      </c>
      <c r="S98" s="194" t="s">
        <v>588</v>
      </c>
      <c r="T98" s="194" t="s">
        <v>588</v>
      </c>
      <c r="U98" s="194" t="s">
        <v>588</v>
      </c>
      <c r="V98" s="194" t="s">
        <v>588</v>
      </c>
      <c r="W98" s="194" t="s">
        <v>588</v>
      </c>
      <c r="X98" s="194" t="s">
        <v>588</v>
      </c>
      <c r="Y98" s="194">
        <v>0.0</v>
      </c>
      <c r="Z98" s="194" t="s">
        <v>588</v>
      </c>
      <c r="AA98" s="194" t="s">
        <v>588</v>
      </c>
      <c r="AB98" s="194" t="s">
        <v>588</v>
      </c>
      <c r="AC98" s="194" t="s">
        <v>588</v>
      </c>
      <c r="AD98" s="194" t="s">
        <v>588</v>
      </c>
      <c r="AE98" s="194" t="s">
        <v>588</v>
      </c>
      <c r="AF98" s="194" t="s">
        <v>588</v>
      </c>
      <c r="AG98" s="218">
        <v>0.0</v>
      </c>
      <c r="AH98" s="194" t="s">
        <v>588</v>
      </c>
      <c r="AI98" s="194" t="s">
        <v>588</v>
      </c>
      <c r="AJ98" s="197">
        <f>vlookup(B98,'Annual Leave-2026'!$B:$S,9,0)-countif(E98:AI98,"a")-(countif(E98:AI98,"a1")*0.5)-(countif(E98:AI98,"a2")*0.5)-(countif(E98:AI98,"b*")*0.5)-(countif(E98:AI98,"c*")*0.5)-(countif(E98:AI98,"d*")*0.5)-(countif(E98:AI98,"e*")*0.5)+1</f>
        <v>4.5</v>
      </c>
      <c r="AK98" s="197">
        <f t="shared" si="3"/>
        <v>27</v>
      </c>
      <c r="AL98" s="214">
        <f>VLOOKUP(B98,'Working Time-June-26'!$B:$AK,35,0)/60</f>
        <v>0</v>
      </c>
      <c r="AM98" s="214">
        <f>VLOOKUP(B98,'Working Time-June-26'!$B:$AK,36,0)/60</f>
        <v>0</v>
      </c>
      <c r="AN98" s="209"/>
      <c r="AO98" s="220"/>
      <c r="AP98" s="209"/>
      <c r="AQ98" s="209"/>
      <c r="AR98" s="209"/>
      <c r="AS98" s="209"/>
      <c r="AT98" s="209">
        <f t="shared" si="4"/>
        <v>4</v>
      </c>
      <c r="AU98" s="209">
        <f t="shared" si="5"/>
        <v>0</v>
      </c>
      <c r="AV98" s="210">
        <f t="shared" si="6"/>
        <v>0</v>
      </c>
      <c r="AW98" s="222"/>
      <c r="AX98" s="217" t="s">
        <v>9</v>
      </c>
    </row>
    <row r="99">
      <c r="A99" s="204">
        <v>96.0</v>
      </c>
      <c r="B99" s="218" t="s">
        <v>691</v>
      </c>
      <c r="C99" s="219" t="s">
        <v>31</v>
      </c>
      <c r="D99" s="212" t="s">
        <v>325</v>
      </c>
      <c r="E99" s="194" t="s">
        <v>591</v>
      </c>
      <c r="F99" s="194" t="s">
        <v>591</v>
      </c>
      <c r="G99" s="194" t="s">
        <v>591</v>
      </c>
      <c r="H99" s="194" t="s">
        <v>591</v>
      </c>
      <c r="I99" s="194" t="s">
        <v>591</v>
      </c>
      <c r="J99" s="194">
        <v>0.0</v>
      </c>
      <c r="K99" s="194" t="s">
        <v>591</v>
      </c>
      <c r="L99" s="194" t="s">
        <v>591</v>
      </c>
      <c r="M99" s="194" t="s">
        <v>591</v>
      </c>
      <c r="N99" s="194" t="s">
        <v>591</v>
      </c>
      <c r="O99" s="194" t="s">
        <v>591</v>
      </c>
      <c r="P99" s="194" t="s">
        <v>591</v>
      </c>
      <c r="Q99" s="194" t="s">
        <v>163</v>
      </c>
      <c r="R99" s="194">
        <v>0.0</v>
      </c>
      <c r="S99" s="194" t="s">
        <v>591</v>
      </c>
      <c r="T99" s="194" t="s">
        <v>591</v>
      </c>
      <c r="U99" s="194" t="s">
        <v>650</v>
      </c>
      <c r="V99" s="194" t="s">
        <v>591</v>
      </c>
      <c r="W99" s="194" t="s">
        <v>591</v>
      </c>
      <c r="X99" s="194">
        <v>0.0</v>
      </c>
      <c r="Y99" s="194" t="s">
        <v>591</v>
      </c>
      <c r="Z99" s="194" t="s">
        <v>591</v>
      </c>
      <c r="AA99" s="194" t="s">
        <v>591</v>
      </c>
      <c r="AB99" s="194" t="s">
        <v>591</v>
      </c>
      <c r="AC99" s="194" t="s">
        <v>591</v>
      </c>
      <c r="AD99" s="194" t="s">
        <v>602</v>
      </c>
      <c r="AE99" s="194">
        <v>0.0</v>
      </c>
      <c r="AF99" s="194" t="s">
        <v>593</v>
      </c>
      <c r="AG99" s="194" t="s">
        <v>593</v>
      </c>
      <c r="AH99" s="194" t="s">
        <v>593</v>
      </c>
      <c r="AI99" s="194"/>
      <c r="AJ99" s="197">
        <f>vlookup(B99,'Annual Leave-2026'!$B:$S,9,0)-countif(E99:AI99,"a")-(countif(E99:AI99,"a1")*0.5)-(countif(E99:AI99,"a2")*0.5)-(countif(E99:AI99,"b*")*0.5)-(countif(E99:AI99,"c*")*0.5)-(countif(E99:AI99,"d*")*0.5)-(countif(E99:AI99,"e*")*0.5)+1</f>
        <v>1.5</v>
      </c>
      <c r="AK99" s="197">
        <f t="shared" si="3"/>
        <v>24.5</v>
      </c>
      <c r="AL99" s="214">
        <f>VLOOKUP(B99,'Working Time-June-26'!$B:$AK,35,0)/60</f>
        <v>-2.333333333</v>
      </c>
      <c r="AM99" s="214">
        <f>VLOOKUP(B99,'Working Time-June-26'!$B:$AK,36,0)/60</f>
        <v>0</v>
      </c>
      <c r="AN99" s="209"/>
      <c r="AO99" s="220"/>
      <c r="AP99" s="209"/>
      <c r="AQ99" s="209"/>
      <c r="AR99" s="209"/>
      <c r="AS99" s="209"/>
      <c r="AT99" s="209">
        <f t="shared" si="4"/>
        <v>4</v>
      </c>
      <c r="AU99" s="209">
        <f t="shared" si="5"/>
        <v>0</v>
      </c>
      <c r="AV99" s="210">
        <f t="shared" si="6"/>
        <v>1.5</v>
      </c>
      <c r="AW99" s="222"/>
      <c r="AX99" s="217" t="s">
        <v>10</v>
      </c>
    </row>
    <row r="100">
      <c r="A100" s="209">
        <v>97.0</v>
      </c>
      <c r="B100" s="218" t="s">
        <v>692</v>
      </c>
      <c r="C100" s="219" t="s">
        <v>24</v>
      </c>
      <c r="D100" s="212" t="s">
        <v>325</v>
      </c>
      <c r="E100" s="194">
        <v>0.0</v>
      </c>
      <c r="F100" s="194" t="s">
        <v>588</v>
      </c>
      <c r="G100" s="194" t="s">
        <v>588</v>
      </c>
      <c r="H100" s="194" t="s">
        <v>588</v>
      </c>
      <c r="I100" s="194" t="s">
        <v>588</v>
      </c>
      <c r="J100" s="194" t="s">
        <v>588</v>
      </c>
      <c r="K100" s="194">
        <v>0.0</v>
      </c>
      <c r="L100" s="194" t="s">
        <v>588</v>
      </c>
      <c r="M100" s="194" t="s">
        <v>588</v>
      </c>
      <c r="N100" s="194" t="s">
        <v>588</v>
      </c>
      <c r="O100" s="194" t="s">
        <v>588</v>
      </c>
      <c r="P100" s="194" t="s">
        <v>588</v>
      </c>
      <c r="Q100" s="194">
        <v>0.0</v>
      </c>
      <c r="R100" s="194" t="s">
        <v>588</v>
      </c>
      <c r="S100" s="194" t="s">
        <v>588</v>
      </c>
      <c r="T100" s="194" t="s">
        <v>588</v>
      </c>
      <c r="U100" s="194" t="s">
        <v>588</v>
      </c>
      <c r="V100" s="194" t="s">
        <v>588</v>
      </c>
      <c r="W100" s="194" t="s">
        <v>588</v>
      </c>
      <c r="X100" s="194" t="s">
        <v>588</v>
      </c>
      <c r="Y100" s="194">
        <v>0.0</v>
      </c>
      <c r="Z100" s="194" t="s">
        <v>588</v>
      </c>
      <c r="AA100" s="194" t="s">
        <v>588</v>
      </c>
      <c r="AB100" s="194" t="s">
        <v>588</v>
      </c>
      <c r="AC100" s="194" t="s">
        <v>588</v>
      </c>
      <c r="AD100" s="194" t="s">
        <v>588</v>
      </c>
      <c r="AE100" s="194" t="s">
        <v>588</v>
      </c>
      <c r="AF100" s="194" t="s">
        <v>588</v>
      </c>
      <c r="AG100" s="218">
        <v>0.0</v>
      </c>
      <c r="AH100" s="194" t="s">
        <v>588</v>
      </c>
      <c r="AI100" s="194" t="s">
        <v>588</v>
      </c>
      <c r="AJ100" s="197">
        <f>vlookup(B100,'Annual Leave-2026'!$B:$S,9,0)-countif(E100:AI100,"a")-(countif(E100:AI100,"a1")*0.5)-(countif(E100:AI100,"a2")*0.5)-(countif(E100:AI100,"b*")*0.5)-(countif(E100:AI100,"c*")*0.5)-(countif(E100:AI100,"d*")*0.5)-(countif(E100:AI100,"e*")*0.5)+1</f>
        <v>4</v>
      </c>
      <c r="AK100" s="197">
        <f t="shared" si="3"/>
        <v>26</v>
      </c>
      <c r="AL100" s="214">
        <f>VLOOKUP(B100,'Working Time-June-26'!$B:$AK,35,0)/60</f>
        <v>0</v>
      </c>
      <c r="AM100" s="214">
        <f>VLOOKUP(B100,'Working Time-June-26'!$B:$AK,36,0)/60</f>
        <v>0</v>
      </c>
      <c r="AN100" s="209"/>
      <c r="AO100" s="220"/>
      <c r="AP100" s="209"/>
      <c r="AQ100" s="209"/>
      <c r="AR100" s="209"/>
      <c r="AS100" s="209"/>
      <c r="AT100" s="209">
        <f t="shared" si="4"/>
        <v>5</v>
      </c>
      <c r="AU100" s="209">
        <f t="shared" si="5"/>
        <v>0</v>
      </c>
      <c r="AV100" s="210">
        <f t="shared" si="6"/>
        <v>0</v>
      </c>
      <c r="AW100" s="222"/>
      <c r="AX100" s="217" t="s">
        <v>9</v>
      </c>
    </row>
    <row r="101">
      <c r="A101" s="204">
        <v>98.0</v>
      </c>
      <c r="B101" s="218" t="s">
        <v>693</v>
      </c>
      <c r="C101" s="219" t="s">
        <v>35</v>
      </c>
      <c r="D101" s="212" t="s">
        <v>325</v>
      </c>
      <c r="E101" s="194" t="s">
        <v>591</v>
      </c>
      <c r="F101" s="194" t="s">
        <v>591</v>
      </c>
      <c r="G101" s="194" t="s">
        <v>591</v>
      </c>
      <c r="H101" s="194" t="s">
        <v>591</v>
      </c>
      <c r="I101" s="194" t="s">
        <v>591</v>
      </c>
      <c r="J101" s="194" t="s">
        <v>591</v>
      </c>
      <c r="K101" s="194">
        <v>0.0</v>
      </c>
      <c r="L101" s="194" t="s">
        <v>6</v>
      </c>
      <c r="M101" s="194" t="s">
        <v>591</v>
      </c>
      <c r="N101" s="194" t="s">
        <v>591</v>
      </c>
      <c r="O101" s="194" t="s">
        <v>591</v>
      </c>
      <c r="P101" s="194" t="s">
        <v>650</v>
      </c>
      <c r="Q101" s="194" t="s">
        <v>591</v>
      </c>
      <c r="R101" s="194">
        <v>0.0</v>
      </c>
      <c r="S101" s="194" t="s">
        <v>591</v>
      </c>
      <c r="T101" s="194" t="s">
        <v>591</v>
      </c>
      <c r="U101" s="194" t="s">
        <v>591</v>
      </c>
      <c r="V101" s="194" t="s">
        <v>591</v>
      </c>
      <c r="W101" s="194" t="s">
        <v>591</v>
      </c>
      <c r="X101" s="194">
        <v>0.0</v>
      </c>
      <c r="Y101" s="194" t="s">
        <v>591</v>
      </c>
      <c r="Z101" s="194" t="s">
        <v>591</v>
      </c>
      <c r="AA101" s="194" t="s">
        <v>591</v>
      </c>
      <c r="AB101" s="194" t="s">
        <v>591</v>
      </c>
      <c r="AC101" s="194" t="s">
        <v>591</v>
      </c>
      <c r="AD101" s="194" t="s">
        <v>591</v>
      </c>
      <c r="AE101" s="194">
        <v>0.0</v>
      </c>
      <c r="AF101" s="194" t="s">
        <v>593</v>
      </c>
      <c r="AG101" s="194" t="s">
        <v>593</v>
      </c>
      <c r="AH101" s="194" t="s">
        <v>593</v>
      </c>
      <c r="AI101" s="194"/>
      <c r="AJ101" s="197">
        <f>vlookup(B101,'Annual Leave-2026'!$B:$S,9,0)-countif(E101:AI101,"a")-(countif(E101:AI101,"a1")*0.5)-(countif(E101:AI101,"a2")*0.5)-(countif(E101:AI101,"b*")*0.5)-(countif(E101:AI101,"c*")*0.5)-(countif(E101:AI101,"d*")*0.5)-(countif(E101:AI101,"e*")*0.5)+1</f>
        <v>5</v>
      </c>
      <c r="AK101" s="197">
        <f t="shared" si="3"/>
        <v>25.5</v>
      </c>
      <c r="AL101" s="214">
        <f>VLOOKUP(B101,'Working Time-June-26'!$B:$AK,35,0)/60</f>
        <v>0</v>
      </c>
      <c r="AM101" s="214">
        <f>VLOOKUP(B101,'Working Time-June-26'!$B:$AK,36,0)/60</f>
        <v>0</v>
      </c>
      <c r="AN101" s="209"/>
      <c r="AO101" s="220"/>
      <c r="AP101" s="209"/>
      <c r="AQ101" s="209"/>
      <c r="AR101" s="209"/>
      <c r="AS101" s="209"/>
      <c r="AT101" s="209">
        <f t="shared" si="4"/>
        <v>4</v>
      </c>
      <c r="AU101" s="209">
        <f t="shared" si="5"/>
        <v>0</v>
      </c>
      <c r="AV101" s="210">
        <f t="shared" si="6"/>
        <v>0.5</v>
      </c>
      <c r="AW101" s="222"/>
      <c r="AX101" s="217" t="s">
        <v>10</v>
      </c>
    </row>
    <row r="102">
      <c r="A102" s="209">
        <v>99.0</v>
      </c>
      <c r="B102" s="218" t="s">
        <v>694</v>
      </c>
      <c r="C102" s="219" t="s">
        <v>48</v>
      </c>
      <c r="D102" s="212" t="s">
        <v>325</v>
      </c>
      <c r="E102" s="194" t="s">
        <v>591</v>
      </c>
      <c r="F102" s="194" t="s">
        <v>591</v>
      </c>
      <c r="G102" s="194" t="s">
        <v>591</v>
      </c>
      <c r="H102" s="194" t="s">
        <v>591</v>
      </c>
      <c r="I102" s="194" t="s">
        <v>591</v>
      </c>
      <c r="J102" s="194">
        <v>0.0</v>
      </c>
      <c r="K102" s="194" t="s">
        <v>591</v>
      </c>
      <c r="L102" s="194" t="s">
        <v>591</v>
      </c>
      <c r="M102" s="194" t="s">
        <v>591</v>
      </c>
      <c r="N102" s="194" t="s">
        <v>591</v>
      </c>
      <c r="O102" s="194" t="s">
        <v>591</v>
      </c>
      <c r="P102" s="194" t="s">
        <v>591</v>
      </c>
      <c r="Q102" s="194" t="s">
        <v>6</v>
      </c>
      <c r="R102" s="194">
        <v>0.0</v>
      </c>
      <c r="S102" s="194" t="s">
        <v>591</v>
      </c>
      <c r="T102" s="194" t="s">
        <v>591</v>
      </c>
      <c r="U102" s="194" t="s">
        <v>591</v>
      </c>
      <c r="V102" s="194" t="s">
        <v>591</v>
      </c>
      <c r="W102" s="194" t="s">
        <v>591</v>
      </c>
      <c r="X102" s="194">
        <v>0.0</v>
      </c>
      <c r="Y102" s="194" t="s">
        <v>591</v>
      </c>
      <c r="Z102" s="194" t="s">
        <v>591</v>
      </c>
      <c r="AA102" s="194" t="s">
        <v>591</v>
      </c>
      <c r="AB102" s="194" t="s">
        <v>591</v>
      </c>
      <c r="AC102" s="194" t="s">
        <v>591</v>
      </c>
      <c r="AD102" s="194" t="s">
        <v>591</v>
      </c>
      <c r="AE102" s="194">
        <v>0.0</v>
      </c>
      <c r="AF102" s="194" t="s">
        <v>593</v>
      </c>
      <c r="AG102" s="194" t="s">
        <v>593</v>
      </c>
      <c r="AH102" s="194" t="s">
        <v>593</v>
      </c>
      <c r="AI102" s="194"/>
      <c r="AJ102" s="197">
        <f>vlookup(B102,'Annual Leave-2026'!$B:$S,9,0)-countif(E102:AI102,"a")-(countif(E102:AI102,"a1")*0.5)-(countif(E102:AI102,"a2")*0.5)-(countif(E102:AI102,"b*")*0.5)-(countif(E102:AI102,"c*")*0.5)-(countif(E102:AI102,"d*")*0.5)-(countif(E102:AI102,"e*")*0.5)+1</f>
        <v>6.5</v>
      </c>
      <c r="AK102" s="197">
        <f t="shared" si="3"/>
        <v>26</v>
      </c>
      <c r="AL102" s="214">
        <f>VLOOKUP(B102,'Working Time-June-26'!$B:$AK,35,0)/60</f>
        <v>0</v>
      </c>
      <c r="AM102" s="214">
        <f>VLOOKUP(B102,'Working Time-June-26'!$B:$AK,36,0)/60</f>
        <v>0</v>
      </c>
      <c r="AN102" s="209"/>
      <c r="AO102" s="220"/>
      <c r="AP102" s="209"/>
      <c r="AQ102" s="209"/>
      <c r="AR102" s="209"/>
      <c r="AS102" s="209"/>
      <c r="AT102" s="209">
        <f t="shared" si="4"/>
        <v>4</v>
      </c>
      <c r="AU102" s="209">
        <f t="shared" si="5"/>
        <v>0</v>
      </c>
      <c r="AV102" s="210">
        <f t="shared" si="6"/>
        <v>0</v>
      </c>
      <c r="AW102" s="222"/>
      <c r="AX102" s="217" t="s">
        <v>10</v>
      </c>
    </row>
    <row r="103">
      <c r="A103" s="204">
        <v>100.0</v>
      </c>
      <c r="B103" s="218" t="s">
        <v>695</v>
      </c>
      <c r="C103" s="219" t="s">
        <v>67</v>
      </c>
      <c r="D103" s="212" t="s">
        <v>325</v>
      </c>
      <c r="E103" s="194" t="s">
        <v>591</v>
      </c>
      <c r="F103" s="194" t="s">
        <v>591</v>
      </c>
      <c r="G103" s="194" t="s">
        <v>591</v>
      </c>
      <c r="H103" s="194" t="s">
        <v>591</v>
      </c>
      <c r="I103" s="194" t="s">
        <v>591</v>
      </c>
      <c r="J103" s="194" t="s">
        <v>6</v>
      </c>
      <c r="K103" s="194">
        <v>0.0</v>
      </c>
      <c r="L103" s="194" t="s">
        <v>591</v>
      </c>
      <c r="M103" s="194" t="s">
        <v>591</v>
      </c>
      <c r="N103" s="194" t="s">
        <v>591</v>
      </c>
      <c r="O103" s="194" t="s">
        <v>591</v>
      </c>
      <c r="P103" s="194" t="s">
        <v>591</v>
      </c>
      <c r="Q103" s="194" t="s">
        <v>591</v>
      </c>
      <c r="R103" s="194">
        <v>0.0</v>
      </c>
      <c r="S103" s="194" t="s">
        <v>591</v>
      </c>
      <c r="T103" s="194" t="s">
        <v>591</v>
      </c>
      <c r="U103" s="194" t="s">
        <v>591</v>
      </c>
      <c r="V103" s="194" t="s">
        <v>591</v>
      </c>
      <c r="W103" s="194" t="s">
        <v>591</v>
      </c>
      <c r="X103" s="194">
        <v>0.0</v>
      </c>
      <c r="Y103" s="194" t="s">
        <v>591</v>
      </c>
      <c r="Z103" s="194" t="s">
        <v>591</v>
      </c>
      <c r="AA103" s="194" t="s">
        <v>591</v>
      </c>
      <c r="AB103" s="194" t="s">
        <v>591</v>
      </c>
      <c r="AC103" s="194" t="s">
        <v>591</v>
      </c>
      <c r="AD103" s="194" t="s">
        <v>591</v>
      </c>
      <c r="AE103" s="194">
        <v>0.0</v>
      </c>
      <c r="AF103" s="194" t="s">
        <v>6</v>
      </c>
      <c r="AG103" s="194" t="s">
        <v>6</v>
      </c>
      <c r="AH103" s="194" t="s">
        <v>6</v>
      </c>
      <c r="AI103" s="194" t="s">
        <v>6</v>
      </c>
      <c r="AJ103" s="197">
        <f>vlookup(B103,'Annual Leave-2026'!$B:$S,9,0)-countif(E103:AI103,"a")-(countif(E103:AI103,"a1")*0.5)-(countif(E103:AI103,"a2")*0.5)-(countif(E103:AI103,"b*")*0.5)-(countif(E103:AI103,"c*")*0.5)-(countif(E103:AI103,"d*")*0.5)-(countif(E103:AI103,"e*")*0.5)+1</f>
        <v>0</v>
      </c>
      <c r="AK103" s="197">
        <f t="shared" si="3"/>
        <v>27</v>
      </c>
      <c r="AL103" s="214">
        <f>VLOOKUP(B103,'Working Time-June-26'!$B:$AK,35,0)/60</f>
        <v>0</v>
      </c>
      <c r="AM103" s="214">
        <f>VLOOKUP(B103,'Working Time-June-26'!$B:$AK,36,0)/60</f>
        <v>0</v>
      </c>
      <c r="AN103" s="218"/>
      <c r="AO103" s="220"/>
      <c r="AP103" s="209"/>
      <c r="AQ103" s="209"/>
      <c r="AR103" s="209"/>
      <c r="AS103" s="209"/>
      <c r="AT103" s="209">
        <f t="shared" si="4"/>
        <v>4</v>
      </c>
      <c r="AU103" s="209">
        <f t="shared" si="5"/>
        <v>0</v>
      </c>
      <c r="AV103" s="210">
        <f t="shared" si="6"/>
        <v>0</v>
      </c>
      <c r="AW103" s="222"/>
      <c r="AX103" s="217" t="s">
        <v>10</v>
      </c>
    </row>
    <row r="104">
      <c r="A104" s="209">
        <v>101.0</v>
      </c>
      <c r="B104" s="218" t="s">
        <v>696</v>
      </c>
      <c r="C104" s="219" t="s">
        <v>54</v>
      </c>
      <c r="D104" s="212" t="s">
        <v>325</v>
      </c>
      <c r="E104" s="194" t="s">
        <v>588</v>
      </c>
      <c r="F104" s="194" t="s">
        <v>588</v>
      </c>
      <c r="G104" s="194" t="s">
        <v>588</v>
      </c>
      <c r="H104" s="194" t="s">
        <v>588</v>
      </c>
      <c r="I104" s="194" t="s">
        <v>588</v>
      </c>
      <c r="J104" s="194" t="s">
        <v>6</v>
      </c>
      <c r="K104" s="194">
        <v>0.0</v>
      </c>
      <c r="L104" s="194" t="s">
        <v>591</v>
      </c>
      <c r="M104" s="194" t="s">
        <v>591</v>
      </c>
      <c r="N104" s="194" t="s">
        <v>591</v>
      </c>
      <c r="O104" s="194" t="s">
        <v>591</v>
      </c>
      <c r="P104" s="194" t="s">
        <v>591</v>
      </c>
      <c r="Q104" s="194" t="s">
        <v>163</v>
      </c>
      <c r="R104" s="194" t="s">
        <v>163</v>
      </c>
      <c r="S104" s="194">
        <v>0.0</v>
      </c>
      <c r="T104" s="194" t="s">
        <v>591</v>
      </c>
      <c r="U104" s="194" t="s">
        <v>591</v>
      </c>
      <c r="V104" s="194" t="s">
        <v>591</v>
      </c>
      <c r="W104" s="194" t="s">
        <v>591</v>
      </c>
      <c r="X104" s="194" t="s">
        <v>591</v>
      </c>
      <c r="Y104" s="194" t="s">
        <v>163</v>
      </c>
      <c r="Z104" s="218">
        <v>0.0</v>
      </c>
      <c r="AA104" s="194" t="s">
        <v>591</v>
      </c>
      <c r="AB104" s="194" t="s">
        <v>591</v>
      </c>
      <c r="AC104" s="194" t="s">
        <v>591</v>
      </c>
      <c r="AD104" s="194" t="s">
        <v>591</v>
      </c>
      <c r="AE104" s="194" t="s">
        <v>591</v>
      </c>
      <c r="AF104" s="223" t="s">
        <v>591</v>
      </c>
      <c r="AG104" s="218">
        <v>0.0</v>
      </c>
      <c r="AH104" s="194" t="s">
        <v>591</v>
      </c>
      <c r="AI104" s="194"/>
      <c r="AJ104" s="197">
        <f>vlookup(B104,'Annual Leave-2026'!$B:$S,9,0)-countif(E104:AI104,"a")-(countif(E104:AI104,"a1")*0.5)-(countif(E104:AI104,"a2")*0.5)-(countif(E104:AI104,"b*")*0.5)-(countif(E104:AI104,"c*")*0.5)-(countif(E104:AI104,"d*")*0.5)-(countif(E104:AI104,"e*")*0.5)+1</f>
        <v>2.5</v>
      </c>
      <c r="AK104" s="197">
        <f t="shared" si="3"/>
        <v>26</v>
      </c>
      <c r="AL104" s="214">
        <f>VLOOKUP(B104,'Working Time-June-26'!$B:$AK,35,0)/60</f>
        <v>0</v>
      </c>
      <c r="AM104" s="214">
        <f>VLOOKUP(B104,'Working Time-June-26'!$B:$AK,36,0)/60</f>
        <v>0</v>
      </c>
      <c r="AN104" s="218"/>
      <c r="AO104" s="220"/>
      <c r="AP104" s="209"/>
      <c r="AQ104" s="209"/>
      <c r="AR104" s="209"/>
      <c r="AS104" s="209"/>
      <c r="AT104" s="209">
        <f t="shared" si="4"/>
        <v>4</v>
      </c>
      <c r="AU104" s="209">
        <f t="shared" si="5"/>
        <v>0</v>
      </c>
      <c r="AV104" s="210">
        <f t="shared" si="6"/>
        <v>0</v>
      </c>
      <c r="AW104" s="222"/>
      <c r="AX104" s="217" t="s">
        <v>6</v>
      </c>
    </row>
    <row r="105">
      <c r="A105" s="204">
        <v>102.0</v>
      </c>
      <c r="B105" s="218" t="s">
        <v>697</v>
      </c>
      <c r="C105" s="219" t="s">
        <v>70</v>
      </c>
      <c r="D105" s="212" t="s">
        <v>325</v>
      </c>
      <c r="E105" s="194" t="s">
        <v>591</v>
      </c>
      <c r="F105" s="194" t="s">
        <v>591</v>
      </c>
      <c r="G105" s="194" t="s">
        <v>591</v>
      </c>
      <c r="H105" s="194" t="s">
        <v>591</v>
      </c>
      <c r="I105" s="194" t="s">
        <v>591</v>
      </c>
      <c r="J105" s="194">
        <v>0.0</v>
      </c>
      <c r="K105" s="221" t="s">
        <v>172</v>
      </c>
      <c r="L105" s="194" t="s">
        <v>593</v>
      </c>
      <c r="M105" s="194" t="s">
        <v>593</v>
      </c>
      <c r="N105" s="194" t="s">
        <v>593</v>
      </c>
      <c r="O105" s="194" t="s">
        <v>593</v>
      </c>
      <c r="P105" s="194" t="s">
        <v>593</v>
      </c>
      <c r="Q105" s="194" t="s">
        <v>593</v>
      </c>
      <c r="R105" s="194">
        <v>0.0</v>
      </c>
      <c r="S105" s="194" t="s">
        <v>593</v>
      </c>
      <c r="T105" s="194" t="s">
        <v>593</v>
      </c>
      <c r="U105" s="194" t="s">
        <v>593</v>
      </c>
      <c r="V105" s="194" t="s">
        <v>593</v>
      </c>
      <c r="W105" s="194" t="s">
        <v>593</v>
      </c>
      <c r="X105" s="194" t="s">
        <v>602</v>
      </c>
      <c r="Y105" s="194">
        <v>0.0</v>
      </c>
      <c r="Z105" s="194" t="s">
        <v>6</v>
      </c>
      <c r="AA105" s="194" t="s">
        <v>6</v>
      </c>
      <c r="AB105" s="194" t="s">
        <v>6</v>
      </c>
      <c r="AC105" s="194" t="s">
        <v>593</v>
      </c>
      <c r="AD105" s="194" t="s">
        <v>593</v>
      </c>
      <c r="AE105" s="194" t="s">
        <v>593</v>
      </c>
      <c r="AF105" s="194">
        <v>0.0</v>
      </c>
      <c r="AG105" s="194" t="s">
        <v>588</v>
      </c>
      <c r="AH105" s="194" t="s">
        <v>588</v>
      </c>
      <c r="AI105" s="194" t="s">
        <v>588</v>
      </c>
      <c r="AJ105" s="197">
        <f>vlookup(B105,'Annual Leave-2026'!$B:$S,9,0)-countif(E105:AI105,"a")-(countif(E105:AI105,"a1")*0.5)-(countif(E105:AI105,"a2")*0.5)-(countif(E105:AI105,"b*")*0.5)-(countif(E105:AI105,"c*")*0.5)-(countif(E105:AI105,"d*")*0.5)-(countif(E105:AI105,"e*")*0.5)+1</f>
        <v>3</v>
      </c>
      <c r="AK105" s="197">
        <f t="shared" si="3"/>
        <v>26</v>
      </c>
      <c r="AL105" s="214">
        <f>VLOOKUP(B105,'Working Time-June-26'!$B:$AK,35,0)/60</f>
        <v>0</v>
      </c>
      <c r="AM105" s="214">
        <f>VLOOKUP(B105,'Working Time-June-26'!$B:$AK,36,0)/60</f>
        <v>0</v>
      </c>
      <c r="AN105" s="218"/>
      <c r="AO105" s="220"/>
      <c r="AP105" s="209"/>
      <c r="AQ105" s="209"/>
      <c r="AR105" s="209"/>
      <c r="AS105" s="209"/>
      <c r="AT105" s="209">
        <f t="shared" si="4"/>
        <v>4</v>
      </c>
      <c r="AU105" s="209">
        <f t="shared" si="5"/>
        <v>0</v>
      </c>
      <c r="AV105" s="210">
        <f t="shared" si="6"/>
        <v>1</v>
      </c>
      <c r="AW105" s="222"/>
      <c r="AX105" s="217" t="s">
        <v>9</v>
      </c>
    </row>
    <row r="106">
      <c r="A106" s="209">
        <v>103.0</v>
      </c>
      <c r="B106" s="218" t="s">
        <v>698</v>
      </c>
      <c r="C106" s="219" t="s">
        <v>19</v>
      </c>
      <c r="D106" s="212" t="s">
        <v>325</v>
      </c>
      <c r="E106" s="194">
        <v>0.0</v>
      </c>
      <c r="F106" s="194" t="s">
        <v>591</v>
      </c>
      <c r="G106" s="194" t="s">
        <v>591</v>
      </c>
      <c r="H106" s="194" t="s">
        <v>591</v>
      </c>
      <c r="I106" s="194" t="s">
        <v>591</v>
      </c>
      <c r="J106" s="194" t="s">
        <v>591</v>
      </c>
      <c r="K106" s="194">
        <v>0.0</v>
      </c>
      <c r="L106" s="194" t="s">
        <v>591</v>
      </c>
      <c r="M106" s="194" t="s">
        <v>591</v>
      </c>
      <c r="N106" s="194" t="s">
        <v>591</v>
      </c>
      <c r="O106" s="194" t="s">
        <v>591</v>
      </c>
      <c r="P106" s="194" t="s">
        <v>591</v>
      </c>
      <c r="Q106" s="194">
        <v>0.0</v>
      </c>
      <c r="R106" s="194" t="s">
        <v>591</v>
      </c>
      <c r="S106" s="194" t="s">
        <v>591</v>
      </c>
      <c r="T106" s="194" t="s">
        <v>591</v>
      </c>
      <c r="U106" s="194" t="s">
        <v>591</v>
      </c>
      <c r="V106" s="194" t="s">
        <v>591</v>
      </c>
      <c r="W106" s="194" t="s">
        <v>591</v>
      </c>
      <c r="X106" s="194" t="s">
        <v>591</v>
      </c>
      <c r="Y106" s="194">
        <v>0.0</v>
      </c>
      <c r="Z106" s="194" t="s">
        <v>591</v>
      </c>
      <c r="AA106" s="194" t="s">
        <v>591</v>
      </c>
      <c r="AB106" s="194" t="s">
        <v>591</v>
      </c>
      <c r="AC106" s="194" t="s">
        <v>591</v>
      </c>
      <c r="AD106" s="194" t="s">
        <v>591</v>
      </c>
      <c r="AE106" s="194" t="s">
        <v>591</v>
      </c>
      <c r="AF106" s="194">
        <v>0.0</v>
      </c>
      <c r="AG106" s="194" t="s">
        <v>591</v>
      </c>
      <c r="AH106" s="194" t="s">
        <v>591</v>
      </c>
      <c r="AI106" s="194"/>
      <c r="AJ106" s="197">
        <f>vlookup(B106,'Annual Leave-2026'!$B:$S,9,0)-countif(E106:AI106,"a")-(countif(E106:AI106,"a1")*0.5)-(countif(E106:AI106,"a2")*0.5)-(countif(E106:AI106,"b*")*0.5)-(countif(E106:AI106,"c*")*0.5)-(countif(E106:AI106,"d*")*0.5)-(countif(E106:AI106,"e*")*0.5)+1</f>
        <v>3</v>
      </c>
      <c r="AK106" s="197">
        <f t="shared" si="3"/>
        <v>25</v>
      </c>
      <c r="AL106" s="214">
        <f>VLOOKUP(B106,'Working Time-June-26'!$B:$AK,35,0)/60</f>
        <v>0</v>
      </c>
      <c r="AM106" s="214">
        <f>VLOOKUP(B106,'Working Time-June-26'!$B:$AK,36,0)/60</f>
        <v>0</v>
      </c>
      <c r="AN106" s="218"/>
      <c r="AO106" s="220"/>
      <c r="AP106" s="209"/>
      <c r="AQ106" s="209"/>
      <c r="AR106" s="209"/>
      <c r="AS106" s="209"/>
      <c r="AT106" s="209">
        <f t="shared" si="4"/>
        <v>5</v>
      </c>
      <c r="AU106" s="209">
        <f t="shared" si="5"/>
        <v>0</v>
      </c>
      <c r="AV106" s="210">
        <f t="shared" si="6"/>
        <v>0</v>
      </c>
      <c r="AW106" s="222"/>
      <c r="AX106" s="217" t="s">
        <v>6</v>
      </c>
    </row>
    <row r="107">
      <c r="A107" s="204">
        <v>104.0</v>
      </c>
      <c r="B107" s="218" t="s">
        <v>699</v>
      </c>
      <c r="C107" s="219" t="s">
        <v>33</v>
      </c>
      <c r="D107" s="212" t="s">
        <v>325</v>
      </c>
      <c r="E107" s="194">
        <v>0.0</v>
      </c>
      <c r="F107" s="194" t="s">
        <v>588</v>
      </c>
      <c r="G107" s="194" t="s">
        <v>588</v>
      </c>
      <c r="H107" s="194" t="s">
        <v>588</v>
      </c>
      <c r="I107" s="194" t="s">
        <v>588</v>
      </c>
      <c r="J107" s="194" t="s">
        <v>588</v>
      </c>
      <c r="K107" s="194">
        <v>0.0</v>
      </c>
      <c r="L107" s="194" t="s">
        <v>588</v>
      </c>
      <c r="M107" s="194" t="s">
        <v>588</v>
      </c>
      <c r="N107" s="194" t="s">
        <v>588</v>
      </c>
      <c r="O107" s="194" t="s">
        <v>588</v>
      </c>
      <c r="P107" s="194" t="s">
        <v>588</v>
      </c>
      <c r="Q107" s="194" t="s">
        <v>588</v>
      </c>
      <c r="R107" s="194" t="s">
        <v>588</v>
      </c>
      <c r="S107" s="194">
        <v>0.0</v>
      </c>
      <c r="T107" s="194" t="s">
        <v>588</v>
      </c>
      <c r="U107" s="194" t="s">
        <v>588</v>
      </c>
      <c r="V107" s="194" t="s">
        <v>588</v>
      </c>
      <c r="W107" s="194" t="s">
        <v>588</v>
      </c>
      <c r="X107" s="194" t="s">
        <v>588</v>
      </c>
      <c r="Y107" s="194" t="s">
        <v>588</v>
      </c>
      <c r="Z107" s="218">
        <v>0.0</v>
      </c>
      <c r="AA107" s="194" t="s">
        <v>6</v>
      </c>
      <c r="AB107" s="194" t="s">
        <v>170</v>
      </c>
      <c r="AC107" s="194" t="s">
        <v>588</v>
      </c>
      <c r="AD107" s="194" t="s">
        <v>588</v>
      </c>
      <c r="AE107" s="194" t="s">
        <v>588</v>
      </c>
      <c r="AF107" s="194">
        <v>0.0</v>
      </c>
      <c r="AG107" s="194" t="s">
        <v>588</v>
      </c>
      <c r="AH107" s="194" t="s">
        <v>588</v>
      </c>
      <c r="AI107" s="194" t="s">
        <v>588</v>
      </c>
      <c r="AJ107" s="197">
        <f>vlookup(B107,'Annual Leave-2026'!$B:$S,9,0)-countif(E107:AI107,"a")-(countif(E107:AI107,"a1")*0.5)-(countif(E107:AI107,"a2")*0.5)-(countif(E107:AI107,"b*")*0.5)-(countif(E107:AI107,"c*")*0.5)-(countif(E107:AI107,"d*")*0.5)-(countif(E107:AI107,"e*")*0.5)+1</f>
        <v>3</v>
      </c>
      <c r="AK107" s="197">
        <f t="shared" si="3"/>
        <v>26</v>
      </c>
      <c r="AL107" s="214">
        <f>VLOOKUP(B107,'Working Time-June-26'!$B:$AK,35,0)/60</f>
        <v>0</v>
      </c>
      <c r="AM107" s="214">
        <f>VLOOKUP(B107,'Working Time-June-26'!$B:$AK,36,0)/60</f>
        <v>0</v>
      </c>
      <c r="AN107" s="218"/>
      <c r="AO107" s="220"/>
      <c r="AP107" s="209"/>
      <c r="AQ107" s="209"/>
      <c r="AR107" s="209"/>
      <c r="AS107" s="209"/>
      <c r="AT107" s="209">
        <f t="shared" si="4"/>
        <v>5</v>
      </c>
      <c r="AU107" s="209">
        <f t="shared" si="5"/>
        <v>0</v>
      </c>
      <c r="AV107" s="210">
        <f t="shared" si="6"/>
        <v>0</v>
      </c>
      <c r="AW107" s="222"/>
      <c r="AX107" s="217" t="s">
        <v>9</v>
      </c>
    </row>
    <row r="108">
      <c r="A108" s="209">
        <v>105.0</v>
      </c>
      <c r="B108" s="218" t="s">
        <v>700</v>
      </c>
      <c r="C108" s="219" t="s">
        <v>65</v>
      </c>
      <c r="D108" s="212" t="s">
        <v>325</v>
      </c>
      <c r="E108" s="194" t="s">
        <v>591</v>
      </c>
      <c r="F108" s="194" t="s">
        <v>591</v>
      </c>
      <c r="G108" s="194" t="s">
        <v>591</v>
      </c>
      <c r="H108" s="194" t="s">
        <v>591</v>
      </c>
      <c r="I108" s="194" t="s">
        <v>591</v>
      </c>
      <c r="J108" s="194">
        <v>0.0</v>
      </c>
      <c r="K108" s="194" t="s">
        <v>591</v>
      </c>
      <c r="L108" s="194" t="s">
        <v>591</v>
      </c>
      <c r="M108" s="194" t="s">
        <v>591</v>
      </c>
      <c r="N108" s="194" t="s">
        <v>591</v>
      </c>
      <c r="O108" s="194" t="s">
        <v>591</v>
      </c>
      <c r="P108" s="194" t="s">
        <v>591</v>
      </c>
      <c r="Q108" s="194" t="s">
        <v>6</v>
      </c>
      <c r="R108" s="194">
        <v>0.0</v>
      </c>
      <c r="S108" s="194" t="s">
        <v>591</v>
      </c>
      <c r="T108" s="194" t="s">
        <v>591</v>
      </c>
      <c r="U108" s="194" t="s">
        <v>591</v>
      </c>
      <c r="V108" s="194" t="s">
        <v>591</v>
      </c>
      <c r="W108" s="194" t="s">
        <v>591</v>
      </c>
      <c r="X108" s="194">
        <v>0.0</v>
      </c>
      <c r="Y108" s="194" t="s">
        <v>163</v>
      </c>
      <c r="Z108" s="194" t="s">
        <v>591</v>
      </c>
      <c r="AA108" s="194" t="s">
        <v>591</v>
      </c>
      <c r="AB108" s="194" t="s">
        <v>591</v>
      </c>
      <c r="AC108" s="194" t="s">
        <v>591</v>
      </c>
      <c r="AD108" s="194" t="s">
        <v>591</v>
      </c>
      <c r="AE108" s="194">
        <v>0.0</v>
      </c>
      <c r="AF108" s="194" t="s">
        <v>593</v>
      </c>
      <c r="AG108" s="194" t="s">
        <v>593</v>
      </c>
      <c r="AH108" s="194" t="s">
        <v>593</v>
      </c>
      <c r="AI108" s="194"/>
      <c r="AJ108" s="197">
        <f>vlookup(B108,'Annual Leave-2026'!$B:$S,9,0)-countif(E108:AI108,"a")-(countif(E108:AI108,"a1")*0.5)-(countif(E108:AI108,"a2")*0.5)-(countif(E108:AI108,"b*")*0.5)-(countif(E108:AI108,"c*")*0.5)-(countif(E108:AI108,"d*")*0.5)-(countif(E108:AI108,"e*")*0.5)+1</f>
        <v>0.5</v>
      </c>
      <c r="AK108" s="197">
        <f t="shared" si="3"/>
        <v>26</v>
      </c>
      <c r="AL108" s="214">
        <f>VLOOKUP(B108,'Working Time-June-26'!$B:$AK,35,0)/60</f>
        <v>-0.05</v>
      </c>
      <c r="AM108" s="214">
        <f>VLOOKUP(B108,'Working Time-June-26'!$B:$AK,36,0)/60</f>
        <v>0</v>
      </c>
      <c r="AN108" s="218"/>
      <c r="AO108" s="220"/>
      <c r="AP108" s="209"/>
      <c r="AQ108" s="209"/>
      <c r="AR108" s="209"/>
      <c r="AS108" s="209"/>
      <c r="AT108" s="209">
        <f t="shared" si="4"/>
        <v>4</v>
      </c>
      <c r="AU108" s="209">
        <f t="shared" si="5"/>
        <v>0</v>
      </c>
      <c r="AV108" s="210">
        <f t="shared" si="6"/>
        <v>0</v>
      </c>
      <c r="AW108" s="222"/>
      <c r="AX108" s="217" t="s">
        <v>10</v>
      </c>
    </row>
    <row r="109">
      <c r="A109" s="204">
        <v>106.0</v>
      </c>
      <c r="B109" s="218" t="s">
        <v>701</v>
      </c>
      <c r="C109" s="219" t="s">
        <v>51</v>
      </c>
      <c r="D109" s="212" t="s">
        <v>325</v>
      </c>
      <c r="E109" s="194" t="s">
        <v>588</v>
      </c>
      <c r="F109" s="194" t="s">
        <v>588</v>
      </c>
      <c r="G109" s="194" t="s">
        <v>588</v>
      </c>
      <c r="H109" s="194" t="s">
        <v>588</v>
      </c>
      <c r="I109" s="194" t="s">
        <v>588</v>
      </c>
      <c r="J109" s="194" t="s">
        <v>588</v>
      </c>
      <c r="K109" s="194">
        <v>0.0</v>
      </c>
      <c r="L109" s="194" t="s">
        <v>591</v>
      </c>
      <c r="M109" s="194" t="s">
        <v>591</v>
      </c>
      <c r="N109" s="194" t="s">
        <v>591</v>
      </c>
      <c r="O109" s="194" t="s">
        <v>591</v>
      </c>
      <c r="P109" s="194" t="s">
        <v>163</v>
      </c>
      <c r="Q109" s="194" t="s">
        <v>163</v>
      </c>
      <c r="R109" s="194" t="s">
        <v>591</v>
      </c>
      <c r="S109" s="194">
        <v>0.0</v>
      </c>
      <c r="T109" s="194" t="s">
        <v>591</v>
      </c>
      <c r="U109" s="194" t="s">
        <v>6</v>
      </c>
      <c r="V109" s="194" t="s">
        <v>164</v>
      </c>
      <c r="W109" s="194" t="s">
        <v>591</v>
      </c>
      <c r="X109" s="194" t="s">
        <v>591</v>
      </c>
      <c r="Y109" s="194" t="s">
        <v>591</v>
      </c>
      <c r="Z109" s="218">
        <v>0.0</v>
      </c>
      <c r="AA109" s="194" t="s">
        <v>591</v>
      </c>
      <c r="AB109" s="194" t="s">
        <v>591</v>
      </c>
      <c r="AC109" s="194" t="s">
        <v>591</v>
      </c>
      <c r="AD109" s="194" t="s">
        <v>591</v>
      </c>
      <c r="AE109" s="194" t="s">
        <v>591</v>
      </c>
      <c r="AF109" s="223" t="s">
        <v>591</v>
      </c>
      <c r="AG109" s="218">
        <v>0.0</v>
      </c>
      <c r="AH109" s="194" t="s">
        <v>591</v>
      </c>
      <c r="AI109" s="194"/>
      <c r="AJ109" s="197">
        <f>vlookup(B109,'Annual Leave-2026'!$B:$S,9,0)-countif(E109:AI109,"a")-(countif(E109:AI109,"a1")*0.5)-(countif(E109:AI109,"a2")*0.5)-(countif(E109:AI109,"b*")*0.5)-(countif(E109:AI109,"c*")*0.5)-(countif(E109:AI109,"d*")*0.5)-(countif(E109:AI109,"e*")*0.5)+1</f>
        <v>0.5</v>
      </c>
      <c r="AK109" s="197">
        <f t="shared" si="3"/>
        <v>26</v>
      </c>
      <c r="AL109" s="214">
        <f>VLOOKUP(B109,'Working Time-June-26'!$B:$AK,35,0)/60</f>
        <v>-0.2333333333</v>
      </c>
      <c r="AM109" s="214">
        <f>VLOOKUP(B109,'Working Time-June-26'!$B:$AK,36,0)/60</f>
        <v>0</v>
      </c>
      <c r="AN109" s="218"/>
      <c r="AO109" s="220"/>
      <c r="AP109" s="209"/>
      <c r="AQ109" s="209"/>
      <c r="AR109" s="209"/>
      <c r="AS109" s="209"/>
      <c r="AT109" s="209">
        <f t="shared" si="4"/>
        <v>4</v>
      </c>
      <c r="AU109" s="209">
        <f t="shared" si="5"/>
        <v>0</v>
      </c>
      <c r="AV109" s="210">
        <f t="shared" si="6"/>
        <v>0</v>
      </c>
      <c r="AW109" s="222"/>
      <c r="AX109" s="217" t="s">
        <v>6</v>
      </c>
    </row>
    <row r="110">
      <c r="A110" s="204">
        <v>108.0</v>
      </c>
      <c r="B110" s="218" t="s">
        <v>702</v>
      </c>
      <c r="C110" s="219" t="s">
        <v>58</v>
      </c>
      <c r="D110" s="218" t="s">
        <v>325</v>
      </c>
      <c r="E110" s="194">
        <v>0.0</v>
      </c>
      <c r="F110" s="194" t="s">
        <v>588</v>
      </c>
      <c r="G110" s="194" t="s">
        <v>588</v>
      </c>
      <c r="H110" s="194" t="s">
        <v>588</v>
      </c>
      <c r="I110" s="194" t="s">
        <v>588</v>
      </c>
      <c r="J110" s="194" t="s">
        <v>588</v>
      </c>
      <c r="K110" s="194" t="s">
        <v>6</v>
      </c>
      <c r="L110" s="194">
        <v>0.0</v>
      </c>
      <c r="M110" s="194" t="s">
        <v>592</v>
      </c>
      <c r="N110" s="194" t="s">
        <v>588</v>
      </c>
      <c r="O110" s="194" t="s">
        <v>588</v>
      </c>
      <c r="P110" s="194" t="s">
        <v>588</v>
      </c>
      <c r="Q110" s="194" t="s">
        <v>588</v>
      </c>
      <c r="R110" s="194">
        <v>0.0</v>
      </c>
      <c r="S110" s="194" t="s">
        <v>588</v>
      </c>
      <c r="T110" s="194" t="s">
        <v>588</v>
      </c>
      <c r="U110" s="194" t="s">
        <v>588</v>
      </c>
      <c r="V110" s="194" t="s">
        <v>588</v>
      </c>
      <c r="W110" s="194" t="s">
        <v>588</v>
      </c>
      <c r="X110" s="194" t="s">
        <v>588</v>
      </c>
      <c r="Y110" s="194">
        <v>0.0</v>
      </c>
      <c r="Z110" s="194" t="s">
        <v>588</v>
      </c>
      <c r="AA110" s="194" t="s">
        <v>588</v>
      </c>
      <c r="AB110" s="194" t="s">
        <v>588</v>
      </c>
      <c r="AC110" s="194" t="s">
        <v>588</v>
      </c>
      <c r="AD110" s="194" t="s">
        <v>588</v>
      </c>
      <c r="AE110" s="194">
        <v>0.0</v>
      </c>
      <c r="AF110" s="223" t="s">
        <v>591</v>
      </c>
      <c r="AG110" s="194" t="s">
        <v>591</v>
      </c>
      <c r="AH110" s="194" t="s">
        <v>591</v>
      </c>
      <c r="AI110" s="194"/>
      <c r="AJ110" s="197">
        <f>vlookup(B110,'Annual Leave-2026'!$B:$S,9,0)-countif(E110:AI110,"a")-(countif(E110:AI110,"a1")*0.5)-(countif(E110:AI110,"a2")*0.5)-(countif(E110:AI110,"b*")*0.5)-(countif(E110:AI110,"c*")*0.5)-(countif(E110:AI110,"d*")*0.5)-(countif(E110:AI110,"e*")*0.5)+1</f>
        <v>1</v>
      </c>
      <c r="AK110" s="197">
        <f t="shared" si="3"/>
        <v>24</v>
      </c>
      <c r="AL110" s="214">
        <f>VLOOKUP(B110,'Working Time-June-26'!$B:$AK,35,0)/60</f>
        <v>0</v>
      </c>
      <c r="AM110" s="214">
        <f>VLOOKUP(B110,'Working Time-June-26'!$B:$AK,36,0)/60</f>
        <v>0</v>
      </c>
      <c r="AN110" s="218"/>
      <c r="AO110" s="220"/>
      <c r="AP110" s="209"/>
      <c r="AQ110" s="209"/>
      <c r="AR110" s="209"/>
      <c r="AS110" s="209"/>
      <c r="AT110" s="209">
        <f t="shared" si="4"/>
        <v>5</v>
      </c>
      <c r="AU110" s="209">
        <f t="shared" si="5"/>
        <v>1</v>
      </c>
      <c r="AV110" s="210">
        <f t="shared" si="6"/>
        <v>0</v>
      </c>
      <c r="AW110" s="222"/>
      <c r="AX110" s="217" t="s">
        <v>6</v>
      </c>
    </row>
    <row r="111">
      <c r="A111" s="209">
        <v>109.0</v>
      </c>
      <c r="B111" s="218" t="s">
        <v>703</v>
      </c>
      <c r="C111" s="219" t="s">
        <v>43</v>
      </c>
      <c r="D111" s="218" t="s">
        <v>325</v>
      </c>
      <c r="E111" s="194">
        <v>0.0</v>
      </c>
      <c r="F111" s="194" t="s">
        <v>588</v>
      </c>
      <c r="G111" s="194" t="s">
        <v>588</v>
      </c>
      <c r="H111" s="194" t="s">
        <v>588</v>
      </c>
      <c r="I111" s="194" t="s">
        <v>588</v>
      </c>
      <c r="J111" s="194" t="s">
        <v>588</v>
      </c>
      <c r="K111" s="194" t="s">
        <v>588</v>
      </c>
      <c r="L111" s="194">
        <v>0.0</v>
      </c>
      <c r="M111" s="194" t="s">
        <v>588</v>
      </c>
      <c r="N111" s="194" t="s">
        <v>588</v>
      </c>
      <c r="O111" s="194" t="s">
        <v>588</v>
      </c>
      <c r="P111" s="194" t="s">
        <v>588</v>
      </c>
      <c r="Q111" s="194" t="s">
        <v>588</v>
      </c>
      <c r="R111" s="194">
        <v>0.0</v>
      </c>
      <c r="S111" s="194" t="s">
        <v>6</v>
      </c>
      <c r="T111" s="194" t="s">
        <v>602</v>
      </c>
      <c r="U111" s="194" t="s">
        <v>588</v>
      </c>
      <c r="V111" s="194" t="s">
        <v>588</v>
      </c>
      <c r="W111" s="194" t="s">
        <v>588</v>
      </c>
      <c r="X111" s="194">
        <v>0.0</v>
      </c>
      <c r="Y111" s="194" t="s">
        <v>588</v>
      </c>
      <c r="Z111" s="194" t="s">
        <v>588</v>
      </c>
      <c r="AA111" s="194" t="s">
        <v>588</v>
      </c>
      <c r="AB111" s="194" t="s">
        <v>588</v>
      </c>
      <c r="AC111" s="194" t="s">
        <v>588</v>
      </c>
      <c r="AD111" s="194" t="s">
        <v>588</v>
      </c>
      <c r="AE111" s="194">
        <v>0.0</v>
      </c>
      <c r="AF111" s="223" t="s">
        <v>591</v>
      </c>
      <c r="AG111" s="194" t="s">
        <v>591</v>
      </c>
      <c r="AH111" s="194" t="s">
        <v>591</v>
      </c>
      <c r="AI111" s="194"/>
      <c r="AJ111" s="197">
        <f>vlookup(B111,'Annual Leave-2026'!$B:$S,9,0)-countif(E111:AI111,"a")-(countif(E111:AI111,"a1")*0.5)-(countif(E111:AI111,"a2")*0.5)-(countif(E111:AI111,"b*")*0.5)-(countif(E111:AI111,"c*")*0.5)-(countif(E111:AI111,"d*")*0.5)-(countif(E111:AI111,"e*")*0.5)+1</f>
        <v>0</v>
      </c>
      <c r="AK111" s="197">
        <f t="shared" si="3"/>
        <v>24</v>
      </c>
      <c r="AL111" s="214">
        <f>VLOOKUP(B111,'Working Time-June-26'!$B:$AK,35,0)/60</f>
        <v>-0.03333333333</v>
      </c>
      <c r="AM111" s="214">
        <f>VLOOKUP(B111,'Working Time-June-26'!$B:$AK,36,0)/60</f>
        <v>0</v>
      </c>
      <c r="AN111" s="218"/>
      <c r="AO111" s="220"/>
      <c r="AP111" s="209"/>
      <c r="AQ111" s="209"/>
      <c r="AR111" s="209"/>
      <c r="AS111" s="209"/>
      <c r="AT111" s="209">
        <f t="shared" si="4"/>
        <v>5</v>
      </c>
      <c r="AU111" s="209">
        <f t="shared" si="5"/>
        <v>0</v>
      </c>
      <c r="AV111" s="210">
        <f t="shared" si="6"/>
        <v>1</v>
      </c>
      <c r="AW111" s="222"/>
      <c r="AX111" s="217" t="s">
        <v>6</v>
      </c>
    </row>
    <row r="112">
      <c r="A112" s="204">
        <v>110.0</v>
      </c>
      <c r="B112" s="224" t="s">
        <v>704</v>
      </c>
      <c r="C112" s="225" t="s">
        <v>36</v>
      </c>
      <c r="D112" s="224" t="s">
        <v>325</v>
      </c>
      <c r="E112" s="194">
        <v>0.0</v>
      </c>
      <c r="F112" s="194" t="s">
        <v>588</v>
      </c>
      <c r="G112" s="194" t="s">
        <v>588</v>
      </c>
      <c r="H112" s="194" t="s">
        <v>588</v>
      </c>
      <c r="I112" s="194" t="s">
        <v>588</v>
      </c>
      <c r="J112" s="194" t="s">
        <v>588</v>
      </c>
      <c r="K112" s="194" t="s">
        <v>592</v>
      </c>
      <c r="L112" s="194">
        <v>0.0</v>
      </c>
      <c r="M112" s="194" t="s">
        <v>588</v>
      </c>
      <c r="N112" s="194" t="s">
        <v>588</v>
      </c>
      <c r="O112" s="194" t="s">
        <v>588</v>
      </c>
      <c r="P112" s="194" t="s">
        <v>588</v>
      </c>
      <c r="Q112" s="194" t="s">
        <v>588</v>
      </c>
      <c r="R112" s="194" t="s">
        <v>588</v>
      </c>
      <c r="S112" s="194">
        <v>0.0</v>
      </c>
      <c r="T112" s="194" t="s">
        <v>592</v>
      </c>
      <c r="U112" s="194" t="s">
        <v>588</v>
      </c>
      <c r="V112" s="194" t="s">
        <v>588</v>
      </c>
      <c r="W112" s="194" t="s">
        <v>588</v>
      </c>
      <c r="X112" s="194" t="s">
        <v>588</v>
      </c>
      <c r="Y112" s="194" t="s">
        <v>588</v>
      </c>
      <c r="Z112" s="218">
        <v>0.0</v>
      </c>
      <c r="AA112" s="194" t="s">
        <v>588</v>
      </c>
      <c r="AB112" s="194" t="s">
        <v>588</v>
      </c>
      <c r="AC112" s="194" t="s">
        <v>588</v>
      </c>
      <c r="AD112" s="194" t="s">
        <v>588</v>
      </c>
      <c r="AE112" s="194" t="s">
        <v>588</v>
      </c>
      <c r="AF112" s="194">
        <v>0.0</v>
      </c>
      <c r="AG112" s="194" t="s">
        <v>588</v>
      </c>
      <c r="AH112" s="194" t="s">
        <v>588</v>
      </c>
      <c r="AI112" s="194" t="s">
        <v>588</v>
      </c>
      <c r="AJ112" s="197">
        <f>vlookup(B112,'Annual Leave-2026'!$B:$S,9,0)-countif(E112:AI112,"a")-(countif(E112:AI112,"a1")*0.5)-(countif(E112:AI112,"a2")*0.5)-(countif(E112:AI112,"b*")*0.5)-(countif(E112:AI112,"c*")*0.5)-(countif(E112:AI112,"d*")*0.5)-(countif(E112:AI112,"e*")*0.5)+1</f>
        <v>1</v>
      </c>
      <c r="AK112" s="197">
        <f t="shared" si="3"/>
        <v>24</v>
      </c>
      <c r="AL112" s="214">
        <f>VLOOKUP(B112,'Working Time-June-26'!$B:$AK,35,0)/60</f>
        <v>0</v>
      </c>
      <c r="AM112" s="214">
        <f>VLOOKUP(B112,'Working Time-June-26'!$B:$AK,36,0)/60</f>
        <v>0</v>
      </c>
      <c r="AN112" s="218"/>
      <c r="AO112" s="220"/>
      <c r="AP112" s="209"/>
      <c r="AQ112" s="209"/>
      <c r="AR112" s="209"/>
      <c r="AS112" s="209"/>
      <c r="AT112" s="209">
        <f t="shared" si="4"/>
        <v>5</v>
      </c>
      <c r="AU112" s="209">
        <f t="shared" si="5"/>
        <v>2</v>
      </c>
      <c r="AV112" s="210">
        <f t="shared" si="6"/>
        <v>0</v>
      </c>
      <c r="AW112" s="222"/>
      <c r="AX112" s="226" t="s">
        <v>9</v>
      </c>
    </row>
    <row r="113">
      <c r="A113" s="209">
        <v>111.0</v>
      </c>
      <c r="B113" s="218" t="s">
        <v>705</v>
      </c>
      <c r="C113" s="219" t="s">
        <v>18</v>
      </c>
      <c r="D113" s="218" t="s">
        <v>325</v>
      </c>
      <c r="E113" s="194">
        <v>0.0</v>
      </c>
      <c r="F113" s="194" t="s">
        <v>588</v>
      </c>
      <c r="G113" s="194" t="s">
        <v>588</v>
      </c>
      <c r="H113" s="194" t="s">
        <v>588</v>
      </c>
      <c r="I113" s="194" t="s">
        <v>588</v>
      </c>
      <c r="J113" s="194" t="s">
        <v>588</v>
      </c>
      <c r="K113" s="194">
        <v>0.0</v>
      </c>
      <c r="L113" s="194" t="s">
        <v>588</v>
      </c>
      <c r="M113" s="194" t="s">
        <v>588</v>
      </c>
      <c r="N113" s="194" t="s">
        <v>588</v>
      </c>
      <c r="O113" s="194" t="s">
        <v>588</v>
      </c>
      <c r="P113" s="194" t="s">
        <v>588</v>
      </c>
      <c r="Q113" s="194" t="s">
        <v>588</v>
      </c>
      <c r="R113" s="194">
        <v>0.0</v>
      </c>
      <c r="S113" s="194" t="s">
        <v>588</v>
      </c>
      <c r="T113" s="194" t="s">
        <v>588</v>
      </c>
      <c r="U113" s="194" t="s">
        <v>588</v>
      </c>
      <c r="V113" s="194" t="s">
        <v>588</v>
      </c>
      <c r="W113" s="194" t="s">
        <v>588</v>
      </c>
      <c r="X113" s="194" t="s">
        <v>588</v>
      </c>
      <c r="Y113" s="194" t="s">
        <v>588</v>
      </c>
      <c r="Z113" s="218">
        <v>0.0</v>
      </c>
      <c r="AA113" s="194" t="s">
        <v>588</v>
      </c>
      <c r="AB113" s="194" t="s">
        <v>588</v>
      </c>
      <c r="AC113" s="194" t="s">
        <v>588</v>
      </c>
      <c r="AD113" s="194" t="s">
        <v>588</v>
      </c>
      <c r="AE113" s="194" t="s">
        <v>588</v>
      </c>
      <c r="AF113" s="194">
        <v>0.0</v>
      </c>
      <c r="AG113" s="194" t="s">
        <v>588</v>
      </c>
      <c r="AH113" s="194" t="s">
        <v>588</v>
      </c>
      <c r="AI113" s="194" t="s">
        <v>588</v>
      </c>
      <c r="AJ113" s="197">
        <f>vlookup(B113,'Annual Leave-2026'!$B:$S,9,0)-countif(E113:AI113,"a")-(countif(E113:AI113,"a1")*0.5)-(countif(E113:AI113,"a2")*0.5)-(countif(E113:AI113,"b*")*0.5)-(countif(E113:AI113,"c*")*0.5)-(countif(E113:AI113,"d*")*0.5)-(countif(E113:AI113,"e*")*0.5)+1</f>
        <v>2</v>
      </c>
      <c r="AK113" s="197">
        <f t="shared" si="3"/>
        <v>26</v>
      </c>
      <c r="AL113" s="214">
        <f>VLOOKUP(B113,'Working Time-June-26'!$B:$AK,35,0)/60</f>
        <v>0</v>
      </c>
      <c r="AM113" s="214">
        <f>VLOOKUP(B113,'Working Time-June-26'!$B:$AK,36,0)/60</f>
        <v>0</v>
      </c>
      <c r="AN113" s="218"/>
      <c r="AO113" s="220"/>
      <c r="AP113" s="209"/>
      <c r="AQ113" s="209"/>
      <c r="AR113" s="209"/>
      <c r="AS113" s="209"/>
      <c r="AT113" s="209">
        <f t="shared" si="4"/>
        <v>5</v>
      </c>
      <c r="AU113" s="209">
        <f t="shared" si="5"/>
        <v>0</v>
      </c>
      <c r="AV113" s="210">
        <f t="shared" si="6"/>
        <v>0</v>
      </c>
      <c r="AW113" s="222"/>
      <c r="AX113" s="226" t="s">
        <v>9</v>
      </c>
    </row>
    <row r="114">
      <c r="A114" s="204">
        <v>112.0</v>
      </c>
      <c r="B114" s="218" t="s">
        <v>706</v>
      </c>
      <c r="C114" s="219" t="s">
        <v>39</v>
      </c>
      <c r="D114" s="218" t="s">
        <v>325</v>
      </c>
      <c r="E114" s="194">
        <v>0.0</v>
      </c>
      <c r="F114" s="194" t="s">
        <v>588</v>
      </c>
      <c r="G114" s="194" t="s">
        <v>588</v>
      </c>
      <c r="H114" s="194" t="s">
        <v>588</v>
      </c>
      <c r="I114" s="194" t="s">
        <v>588</v>
      </c>
      <c r="J114" s="194" t="s">
        <v>588</v>
      </c>
      <c r="K114" s="194" t="s">
        <v>588</v>
      </c>
      <c r="L114" s="194">
        <v>0.0</v>
      </c>
      <c r="M114" s="194" t="s">
        <v>588</v>
      </c>
      <c r="N114" s="194" t="s">
        <v>588</v>
      </c>
      <c r="O114" s="194" t="s">
        <v>588</v>
      </c>
      <c r="P114" s="194" t="s">
        <v>588</v>
      </c>
      <c r="Q114" s="194" t="s">
        <v>588</v>
      </c>
      <c r="R114" s="194" t="s">
        <v>588</v>
      </c>
      <c r="S114" s="194">
        <v>0.0</v>
      </c>
      <c r="T114" s="194" t="s">
        <v>588</v>
      </c>
      <c r="U114" s="194" t="s">
        <v>588</v>
      </c>
      <c r="V114" s="194" t="s">
        <v>588</v>
      </c>
      <c r="W114" s="194" t="s">
        <v>588</v>
      </c>
      <c r="X114" s="194" t="s">
        <v>588</v>
      </c>
      <c r="Y114" s="194" t="s">
        <v>588</v>
      </c>
      <c r="Z114" s="218">
        <v>0.0</v>
      </c>
      <c r="AA114" s="194" t="s">
        <v>588</v>
      </c>
      <c r="AB114" s="194" t="s">
        <v>588</v>
      </c>
      <c r="AC114" s="194" t="s">
        <v>588</v>
      </c>
      <c r="AD114" s="194" t="s">
        <v>588</v>
      </c>
      <c r="AE114" s="194" t="s">
        <v>588</v>
      </c>
      <c r="AF114" s="194" t="s">
        <v>588</v>
      </c>
      <c r="AG114" s="218">
        <v>0.0</v>
      </c>
      <c r="AH114" s="194" t="s">
        <v>588</v>
      </c>
      <c r="AI114" s="194" t="s">
        <v>588</v>
      </c>
      <c r="AJ114" s="197">
        <f>vlookup(B114,'Annual Leave-2026'!$B:$S,9,0)-countif(E114:AI114,"a")-(countif(E114:AI114,"a1")*0.5)-(countif(E114:AI114,"a2")*0.5)-(countif(E114:AI114,"b*")*0.5)-(countif(E114:AI114,"c*")*0.5)-(countif(E114:AI114,"d*")*0.5)-(countif(E114:AI114,"e*")*0.5)+1</f>
        <v>5</v>
      </c>
      <c r="AK114" s="197">
        <f t="shared" si="3"/>
        <v>26</v>
      </c>
      <c r="AL114" s="214">
        <f>VLOOKUP(B114,'Working Time-June-26'!$B:$AK,35,0)/60</f>
        <v>0</v>
      </c>
      <c r="AM114" s="214">
        <f>VLOOKUP(B114,'Working Time-June-26'!$B:$AK,36,0)/60</f>
        <v>0</v>
      </c>
      <c r="AN114" s="218"/>
      <c r="AO114" s="220"/>
      <c r="AP114" s="209"/>
      <c r="AQ114" s="209"/>
      <c r="AR114" s="209"/>
      <c r="AS114" s="209"/>
      <c r="AT114" s="209">
        <f t="shared" si="4"/>
        <v>5</v>
      </c>
      <c r="AU114" s="209">
        <f t="shared" si="5"/>
        <v>0</v>
      </c>
      <c r="AV114" s="210">
        <f t="shared" si="6"/>
        <v>0</v>
      </c>
      <c r="AW114" s="222"/>
      <c r="AX114" s="226" t="s">
        <v>9</v>
      </c>
    </row>
    <row r="115">
      <c r="A115" s="209">
        <v>113.0</v>
      </c>
      <c r="B115" s="224" t="s">
        <v>707</v>
      </c>
      <c r="C115" s="225" t="s">
        <v>69</v>
      </c>
      <c r="D115" s="224" t="s">
        <v>325</v>
      </c>
      <c r="E115" s="194" t="s">
        <v>591</v>
      </c>
      <c r="F115" s="194" t="s">
        <v>591</v>
      </c>
      <c r="G115" s="194" t="s">
        <v>6</v>
      </c>
      <c r="H115" s="194" t="s">
        <v>6</v>
      </c>
      <c r="I115" s="194" t="s">
        <v>6</v>
      </c>
      <c r="J115" s="194" t="s">
        <v>591</v>
      </c>
      <c r="K115" s="194">
        <v>0.0</v>
      </c>
      <c r="L115" s="194" t="s">
        <v>593</v>
      </c>
      <c r="M115" s="194" t="s">
        <v>593</v>
      </c>
      <c r="N115" s="194" t="s">
        <v>593</v>
      </c>
      <c r="O115" s="194" t="s">
        <v>593</v>
      </c>
      <c r="P115" s="194" t="s">
        <v>593</v>
      </c>
      <c r="Q115" s="194" t="s">
        <v>593</v>
      </c>
      <c r="R115" s="194">
        <v>0.0</v>
      </c>
      <c r="S115" s="194" t="s">
        <v>593</v>
      </c>
      <c r="T115" s="194" t="s">
        <v>593</v>
      </c>
      <c r="U115" s="194" t="s">
        <v>593</v>
      </c>
      <c r="V115" s="194" t="s">
        <v>593</v>
      </c>
      <c r="W115" s="194" t="s">
        <v>593</v>
      </c>
      <c r="X115" s="194">
        <v>0.0</v>
      </c>
      <c r="Y115" s="218" t="s">
        <v>602</v>
      </c>
      <c r="Z115" s="218" t="s">
        <v>602</v>
      </c>
      <c r="AA115" s="194" t="s">
        <v>593</v>
      </c>
      <c r="AB115" s="194" t="s">
        <v>593</v>
      </c>
      <c r="AC115" s="194" t="s">
        <v>593</v>
      </c>
      <c r="AD115" s="194" t="s">
        <v>593</v>
      </c>
      <c r="AE115" s="194" t="s">
        <v>593</v>
      </c>
      <c r="AF115" s="194">
        <v>0.0</v>
      </c>
      <c r="AG115" s="194" t="s">
        <v>588</v>
      </c>
      <c r="AH115" s="194" t="s">
        <v>588</v>
      </c>
      <c r="AI115" s="194" t="s">
        <v>588</v>
      </c>
      <c r="AJ115" s="197">
        <f>vlookup(B115,'Annual Leave-2026'!$B:$S,9,0)-countif(E115:AI115,"a")-(countif(E115:AI115,"a1")*0.5)-(countif(E115:AI115,"a2")*0.5)-(countif(E115:AI115,"b*")*0.5)-(countif(E115:AI115,"c*")*0.5)-(countif(E115:AI115,"d*")*0.5)-(countif(E115:AI115,"e*")*0.5)+1</f>
        <v>0</v>
      </c>
      <c r="AK115" s="197">
        <f t="shared" si="3"/>
        <v>25</v>
      </c>
      <c r="AL115" s="214">
        <f>VLOOKUP(B115,'Working Time-June-26'!$B:$AK,35,0)/60</f>
        <v>0</v>
      </c>
      <c r="AM115" s="214">
        <f>VLOOKUP(B115,'Working Time-June-26'!$B:$AK,36,0)/60</f>
        <v>0</v>
      </c>
      <c r="AN115" s="218"/>
      <c r="AO115" s="220"/>
      <c r="AP115" s="209"/>
      <c r="AQ115" s="209"/>
      <c r="AR115" s="209"/>
      <c r="AS115" s="209"/>
      <c r="AT115" s="209">
        <f t="shared" si="4"/>
        <v>4</v>
      </c>
      <c r="AU115" s="209">
        <f t="shared" si="5"/>
        <v>0</v>
      </c>
      <c r="AV115" s="210">
        <f t="shared" si="6"/>
        <v>2</v>
      </c>
      <c r="AW115" s="222"/>
      <c r="AX115" s="226" t="s">
        <v>9</v>
      </c>
    </row>
    <row r="116">
      <c r="A116" s="204">
        <v>114.0</v>
      </c>
      <c r="B116" s="218" t="s">
        <v>708</v>
      </c>
      <c r="C116" s="219" t="s">
        <v>29</v>
      </c>
      <c r="D116" s="218" t="s">
        <v>325</v>
      </c>
      <c r="E116" s="194" t="s">
        <v>591</v>
      </c>
      <c r="F116" s="194" t="s">
        <v>591</v>
      </c>
      <c r="G116" s="194" t="s">
        <v>591</v>
      </c>
      <c r="H116" s="194" t="s">
        <v>591</v>
      </c>
      <c r="I116" s="194" t="s">
        <v>591</v>
      </c>
      <c r="J116" s="194">
        <v>0.0</v>
      </c>
      <c r="K116" s="194" t="s">
        <v>591</v>
      </c>
      <c r="L116" s="194" t="s">
        <v>163</v>
      </c>
      <c r="M116" s="194" t="s">
        <v>591</v>
      </c>
      <c r="N116" s="194" t="s">
        <v>591</v>
      </c>
      <c r="O116" s="194" t="s">
        <v>591</v>
      </c>
      <c r="P116" s="194" t="s">
        <v>591</v>
      </c>
      <c r="Q116" s="194">
        <v>0.0</v>
      </c>
      <c r="R116" s="194" t="s">
        <v>591</v>
      </c>
      <c r="S116" s="194" t="s">
        <v>591</v>
      </c>
      <c r="T116" s="194" t="s">
        <v>591</v>
      </c>
      <c r="U116" s="194" t="s">
        <v>591</v>
      </c>
      <c r="V116" s="194" t="s">
        <v>591</v>
      </c>
      <c r="W116" s="194" t="s">
        <v>591</v>
      </c>
      <c r="X116" s="194" t="s">
        <v>591</v>
      </c>
      <c r="Y116" s="194">
        <v>0.0</v>
      </c>
      <c r="Z116" s="194" t="s">
        <v>591</v>
      </c>
      <c r="AA116" s="194" t="s">
        <v>591</v>
      </c>
      <c r="AB116" s="194" t="s">
        <v>591</v>
      </c>
      <c r="AC116" s="194" t="s">
        <v>591</v>
      </c>
      <c r="AD116" s="194" t="s">
        <v>591</v>
      </c>
      <c r="AE116" s="194" t="s">
        <v>591</v>
      </c>
      <c r="AF116" s="194">
        <v>0.0</v>
      </c>
      <c r="AG116" s="194" t="s">
        <v>591</v>
      </c>
      <c r="AH116" s="194" t="s">
        <v>591</v>
      </c>
      <c r="AI116" s="194"/>
      <c r="AJ116" s="197">
        <f>vlookup(B116,'Annual Leave-2026'!$B:$S,9,0)-countif(E116:AI116,"a")-(countif(E116:AI116,"a1")*0.5)-(countif(E116:AI116,"a2")*0.5)-(countif(E116:AI116,"b*")*0.5)-(countif(E116:AI116,"c*")*0.5)-(countif(E116:AI116,"d*")*0.5)-(countif(E116:AI116,"e*")*0.5)+1</f>
        <v>4.5</v>
      </c>
      <c r="AK116" s="197">
        <f t="shared" si="3"/>
        <v>26</v>
      </c>
      <c r="AL116" s="214">
        <f>VLOOKUP(B116,'Working Time-June-26'!$B:$AK,35,0)/60</f>
        <v>0</v>
      </c>
      <c r="AM116" s="214">
        <f>VLOOKUP(B116,'Working Time-June-26'!$B:$AK,36,0)/60</f>
        <v>0</v>
      </c>
      <c r="AN116" s="218"/>
      <c r="AO116" s="220"/>
      <c r="AP116" s="209"/>
      <c r="AQ116" s="209"/>
      <c r="AR116" s="209"/>
      <c r="AS116" s="209"/>
      <c r="AT116" s="209">
        <f t="shared" si="4"/>
        <v>4</v>
      </c>
      <c r="AU116" s="209">
        <f t="shared" si="5"/>
        <v>0</v>
      </c>
      <c r="AV116" s="210">
        <f t="shared" si="6"/>
        <v>0</v>
      </c>
      <c r="AW116" s="222"/>
      <c r="AX116" s="226" t="s">
        <v>6</v>
      </c>
    </row>
    <row r="117">
      <c r="A117" s="209">
        <v>107.0</v>
      </c>
      <c r="B117" s="218" t="s">
        <v>709</v>
      </c>
      <c r="C117" s="219" t="s">
        <v>30</v>
      </c>
      <c r="D117" s="218" t="s">
        <v>325</v>
      </c>
      <c r="E117" s="194" t="s">
        <v>588</v>
      </c>
      <c r="F117" s="194" t="s">
        <v>588</v>
      </c>
      <c r="G117" s="194" t="s">
        <v>588</v>
      </c>
      <c r="H117" s="194" t="s">
        <v>588</v>
      </c>
      <c r="I117" s="194" t="s">
        <v>588</v>
      </c>
      <c r="J117" s="194" t="s">
        <v>588</v>
      </c>
      <c r="K117" s="194">
        <v>0.0</v>
      </c>
      <c r="L117" s="194" t="s">
        <v>6</v>
      </c>
      <c r="M117" s="194" t="s">
        <v>588</v>
      </c>
      <c r="N117" s="194" t="s">
        <v>588</v>
      </c>
      <c r="O117" s="194" t="s">
        <v>588</v>
      </c>
      <c r="P117" s="194" t="s">
        <v>588</v>
      </c>
      <c r="Q117" s="194" t="s">
        <v>588</v>
      </c>
      <c r="R117" s="194" t="s">
        <v>588</v>
      </c>
      <c r="S117" s="194">
        <v>0.0</v>
      </c>
      <c r="T117" s="194" t="s">
        <v>588</v>
      </c>
      <c r="U117" s="194" t="s">
        <v>602</v>
      </c>
      <c r="V117" s="194" t="s">
        <v>588</v>
      </c>
      <c r="W117" s="194" t="s">
        <v>588</v>
      </c>
      <c r="X117" s="194" t="s">
        <v>588</v>
      </c>
      <c r="Y117" s="194" t="s">
        <v>588</v>
      </c>
      <c r="Z117" s="218">
        <v>0.0</v>
      </c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7">
        <f>vlookup(B117,'Annual Leave-2026'!$B:$S,9,0)-countif(E117:AI117,"a")-(countif(E117:AI117,"a1")*0.5)-(countif(E117:AI117,"a2")*0.5)-(countif(E117:AI117,"b*")*0.5)-(countif(E117:AI117,"c*")*0.5)-(countif(E117:AI117,"d*")*0.5)-(countif(E117:AI117,"e*")*0.5)+1</f>
        <v>0</v>
      </c>
      <c r="AK117" s="197">
        <f t="shared" si="3"/>
        <v>18</v>
      </c>
      <c r="AL117" s="214">
        <f>VLOOKUP(B117,'Working Time-June-26'!$B:$AK,35,0)/60</f>
        <v>0</v>
      </c>
      <c r="AM117" s="214">
        <f>VLOOKUP(B117,'Working Time-June-26'!$B:$AK,36,0)/60</f>
        <v>0</v>
      </c>
      <c r="AN117" s="218"/>
      <c r="AO117" s="220"/>
      <c r="AP117" s="209"/>
      <c r="AQ117" s="209"/>
      <c r="AR117" s="209"/>
      <c r="AS117" s="209"/>
      <c r="AT117" s="209">
        <f t="shared" si="4"/>
        <v>3</v>
      </c>
      <c r="AU117" s="209">
        <f t="shared" si="5"/>
        <v>0</v>
      </c>
      <c r="AV117" s="210">
        <f t="shared" si="6"/>
        <v>1</v>
      </c>
      <c r="AW117" s="222"/>
      <c r="AX117" s="217"/>
    </row>
    <row r="118" ht="16.5" customHeight="1">
      <c r="A118" s="209">
        <v>61.0</v>
      </c>
      <c r="B118" s="212" t="s">
        <v>710</v>
      </c>
      <c r="C118" s="213" t="s">
        <v>91</v>
      </c>
      <c r="D118" s="212" t="s">
        <v>374</v>
      </c>
      <c r="E118" s="194">
        <v>0.0</v>
      </c>
      <c r="F118" s="194" t="s">
        <v>588</v>
      </c>
      <c r="G118" s="194" t="s">
        <v>588</v>
      </c>
      <c r="H118" s="194" t="s">
        <v>588</v>
      </c>
      <c r="I118" s="194" t="s">
        <v>588</v>
      </c>
      <c r="J118" s="194" t="s">
        <v>588</v>
      </c>
      <c r="K118" s="194">
        <v>0.0</v>
      </c>
      <c r="L118" s="194" t="s">
        <v>588</v>
      </c>
      <c r="M118" s="194" t="s">
        <v>588</v>
      </c>
      <c r="N118" s="194" t="s">
        <v>592</v>
      </c>
      <c r="O118" s="194" t="s">
        <v>592</v>
      </c>
      <c r="P118" s="194" t="s">
        <v>6</v>
      </c>
      <c r="Q118" s="194" t="s">
        <v>6</v>
      </c>
      <c r="R118" s="194">
        <v>0.0</v>
      </c>
      <c r="S118" s="194" t="s">
        <v>588</v>
      </c>
      <c r="T118" s="194" t="s">
        <v>588</v>
      </c>
      <c r="U118" s="194" t="s">
        <v>593</v>
      </c>
      <c r="V118" s="194" t="s">
        <v>593</v>
      </c>
      <c r="W118" s="194" t="s">
        <v>593</v>
      </c>
      <c r="X118" s="194" t="s">
        <v>593</v>
      </c>
      <c r="Y118" s="194">
        <v>0.0</v>
      </c>
      <c r="Z118" s="194" t="s">
        <v>593</v>
      </c>
      <c r="AA118" s="194" t="s">
        <v>593</v>
      </c>
      <c r="AB118" s="194" t="s">
        <v>593</v>
      </c>
      <c r="AC118" s="194" t="s">
        <v>593</v>
      </c>
      <c r="AD118" s="194" t="s">
        <v>593</v>
      </c>
      <c r="AE118" s="194" t="s">
        <v>593</v>
      </c>
      <c r="AF118" s="194">
        <v>0.0</v>
      </c>
      <c r="AG118" s="194" t="s">
        <v>593</v>
      </c>
      <c r="AH118" s="194" t="s">
        <v>593</v>
      </c>
      <c r="AI118" s="194" t="s">
        <v>593</v>
      </c>
      <c r="AJ118" s="197">
        <f>vlookup(B118,'Annual Leave-2026'!$B:$S,9,0)-countif(E118:AI118,"a")-(countif(E118:AI118,"a1")*0.5)-(countif(E118:AI118,"a2")*0.5)-(countif(E118:AI118,"b*")*0.5)-(countif(E118:AI118,"c*")*0.5)-(countif(E118:AI118,"d*")*0.5)-(countif(E118:AI118,"e*")*0.5)+1</f>
        <v>1.5</v>
      </c>
      <c r="AK118" s="197">
        <f t="shared" si="3"/>
        <v>24</v>
      </c>
      <c r="AL118" s="214">
        <f>VLOOKUP(B118,'Working Time-June-26'!$B:$AK,35,0)/60</f>
        <v>0</v>
      </c>
      <c r="AM118" s="214">
        <f>VLOOKUP(B118,'Working Time-June-26'!$B:$AK,36,0)/60</f>
        <v>0</v>
      </c>
      <c r="AN118" s="209"/>
      <c r="AO118" s="216"/>
      <c r="AP118" s="209"/>
      <c r="AQ118" s="209"/>
      <c r="AR118" s="209"/>
      <c r="AS118" s="209"/>
      <c r="AT118" s="209">
        <f t="shared" si="4"/>
        <v>5</v>
      </c>
      <c r="AU118" s="209">
        <f t="shared" si="5"/>
        <v>2</v>
      </c>
      <c r="AV118" s="210">
        <f t="shared" si="6"/>
        <v>0</v>
      </c>
      <c r="AW118" s="212"/>
      <c r="AX118" s="217" t="s">
        <v>10</v>
      </c>
    </row>
    <row r="119">
      <c r="A119" s="204"/>
      <c r="B119" s="218" t="s">
        <v>711</v>
      </c>
      <c r="C119" s="219" t="s">
        <v>44</v>
      </c>
      <c r="D119" s="212" t="s">
        <v>325</v>
      </c>
      <c r="E119" s="194" t="s">
        <v>593</v>
      </c>
      <c r="F119" s="194" t="s">
        <v>593</v>
      </c>
      <c r="G119" s="194" t="s">
        <v>593</v>
      </c>
      <c r="H119" s="194" t="s">
        <v>593</v>
      </c>
      <c r="I119" s="194" t="s">
        <v>593</v>
      </c>
      <c r="J119" s="194" t="s">
        <v>593</v>
      </c>
      <c r="K119" s="227">
        <v>0.0</v>
      </c>
      <c r="L119" s="194" t="s">
        <v>593</v>
      </c>
      <c r="M119" s="194" t="s">
        <v>593</v>
      </c>
      <c r="N119" s="194" t="s">
        <v>593</v>
      </c>
      <c r="O119" s="194" t="s">
        <v>593</v>
      </c>
      <c r="P119" s="194" t="s">
        <v>593</v>
      </c>
      <c r="Q119" s="194">
        <v>0.0</v>
      </c>
      <c r="R119" s="194" t="s">
        <v>593</v>
      </c>
      <c r="S119" s="194" t="s">
        <v>593</v>
      </c>
      <c r="T119" s="194" t="s">
        <v>593</v>
      </c>
      <c r="U119" s="194" t="s">
        <v>6</v>
      </c>
      <c r="V119" s="194" t="s">
        <v>6</v>
      </c>
      <c r="W119" s="194"/>
      <c r="X119" s="194"/>
      <c r="Y119" s="194"/>
      <c r="Z119" s="218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7">
        <f>vlookup(B119,'Annual Leave-2026'!$B:$S,9,0)-countif(E119:AI119,"a")-(countif(E119:AI119,"a1")*0.5)-(countif(E119:AI119,"a2")*0.5)-(countif(E119:AI119,"b*")*0.5)-(countif(E119:AI119,"c*")*0.5)-(countif(E119:AI119,"d*")*0.5)-(countif(E119:AI119,"e*")*0.5)</f>
        <v>2</v>
      </c>
      <c r="AK119" s="197">
        <f t="shared" si="3"/>
        <v>16</v>
      </c>
      <c r="AL119" s="214">
        <f>VLOOKUP(B119,'Working Time-June-26'!$B:$AK,35,0)/60</f>
        <v>-0.3833333333</v>
      </c>
      <c r="AM119" s="214">
        <f>VLOOKUP(B119,'Working Time-June-26'!$B:$AK,36,0)/60</f>
        <v>0</v>
      </c>
      <c r="AN119" s="209"/>
      <c r="AO119" s="220"/>
      <c r="AP119" s="209"/>
      <c r="AQ119" s="209"/>
      <c r="AR119" s="209"/>
      <c r="AS119" s="209"/>
      <c r="AT119" s="209">
        <f t="shared" si="4"/>
        <v>2</v>
      </c>
      <c r="AU119" s="209">
        <f t="shared" si="5"/>
        <v>0</v>
      </c>
      <c r="AV119" s="210">
        <f t="shared" si="6"/>
        <v>0</v>
      </c>
      <c r="AW119" s="212"/>
      <c r="AX119" s="217"/>
    </row>
    <row r="120">
      <c r="A120" s="209"/>
      <c r="B120" s="218" t="s">
        <v>712</v>
      </c>
      <c r="C120" s="219" t="s">
        <v>105</v>
      </c>
      <c r="D120" s="212" t="s">
        <v>374</v>
      </c>
      <c r="E120" s="194" t="s">
        <v>602</v>
      </c>
      <c r="F120" s="194" t="s">
        <v>588</v>
      </c>
      <c r="G120" s="194" t="s">
        <v>602</v>
      </c>
      <c r="H120" s="194" t="s">
        <v>6</v>
      </c>
      <c r="I120" s="194" t="s">
        <v>6</v>
      </c>
      <c r="J120" s="194" t="s">
        <v>588</v>
      </c>
      <c r="K120" s="227">
        <v>0.0</v>
      </c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218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7">
        <f>vlookup(B120,'Annual Leave-2026'!$B:$S,9,0)-countif(E120:AI120,"a")-(countif(E120:AI120,"a1")*0.5)-(countif(E120:AI120,"a2")*0.5)-(countif(E120:AI120,"b*")*0.5)-(countif(E120:AI120,"c*")*0.5)-(countif(E120:AI120,"d*")*0.5)-(countif(E120:AI120,"e*")*0.5)</f>
        <v>0</v>
      </c>
      <c r="AK120" s="197">
        <f t="shared" si="3"/>
        <v>4</v>
      </c>
      <c r="AL120" s="214"/>
      <c r="AM120" s="214"/>
      <c r="AN120" s="209"/>
      <c r="AO120" s="220"/>
      <c r="AP120" s="209"/>
      <c r="AQ120" s="209"/>
      <c r="AR120" s="209"/>
      <c r="AS120" s="209"/>
      <c r="AT120" s="209">
        <f t="shared" si="4"/>
        <v>1</v>
      </c>
      <c r="AU120" s="209">
        <f t="shared" si="5"/>
        <v>0</v>
      </c>
      <c r="AV120" s="210">
        <f t="shared" si="6"/>
        <v>2</v>
      </c>
      <c r="AW120" s="212"/>
      <c r="AX120" s="217"/>
    </row>
    <row r="121">
      <c r="A121" s="204"/>
      <c r="B121" s="218" t="s">
        <v>713</v>
      </c>
      <c r="C121" s="219" t="s">
        <v>34</v>
      </c>
      <c r="D121" s="218" t="s">
        <v>325</v>
      </c>
      <c r="E121" s="194">
        <v>0.0</v>
      </c>
      <c r="F121" s="194" t="s">
        <v>588</v>
      </c>
      <c r="G121" s="194" t="s">
        <v>588</v>
      </c>
      <c r="H121" s="194" t="s">
        <v>588</v>
      </c>
      <c r="I121" s="194" t="s">
        <v>588</v>
      </c>
      <c r="J121" s="194" t="s">
        <v>169</v>
      </c>
      <c r="K121" s="194" t="s">
        <v>6</v>
      </c>
      <c r="L121" s="194">
        <v>0.0</v>
      </c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218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7">
        <f>vlookup(B121,'Annual Leave-2026'!$B:$S,9,0)-countif(E121:AI121,"a")-(countif(E121:AI121,"a1")*0.5)-(countif(E121:AI121,"a2")*0.5)-(countif(E121:AI121,"b*")*0.5)-(countif(E121:AI121,"c*")*0.5)-(countif(E121:AI121,"d*")*0.5)-(countif(E121:AI121,"e*")*0.5)</f>
        <v>0</v>
      </c>
      <c r="AK121" s="197">
        <f t="shared" si="3"/>
        <v>6</v>
      </c>
      <c r="AL121" s="214"/>
      <c r="AM121" s="214"/>
      <c r="AN121" s="218"/>
      <c r="AO121" s="220"/>
      <c r="AP121" s="209"/>
      <c r="AQ121" s="209"/>
      <c r="AR121" s="209"/>
      <c r="AS121" s="209"/>
      <c r="AT121" s="209">
        <f t="shared" si="4"/>
        <v>2</v>
      </c>
      <c r="AU121" s="209">
        <f t="shared" si="5"/>
        <v>0</v>
      </c>
      <c r="AV121" s="210">
        <f t="shared" si="6"/>
        <v>0</v>
      </c>
      <c r="AW121" s="222"/>
      <c r="AX121" s="226"/>
    </row>
    <row r="122">
      <c r="A122" s="228"/>
      <c r="B122" s="221"/>
      <c r="C122" s="229"/>
      <c r="D122" s="230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2"/>
      <c r="AD122" s="232"/>
      <c r="AE122" s="231"/>
      <c r="AF122" s="231"/>
      <c r="AG122" s="231"/>
      <c r="AH122" s="231"/>
      <c r="AI122" s="231"/>
      <c r="AJ122" s="233"/>
      <c r="AK122" s="233"/>
      <c r="AL122" s="234"/>
      <c r="AM122" s="234"/>
      <c r="AN122" s="221"/>
      <c r="AO122" s="235"/>
      <c r="AP122" s="228"/>
      <c r="AQ122" s="228"/>
      <c r="AR122" s="228"/>
      <c r="AS122" s="228"/>
      <c r="AT122" s="228"/>
      <c r="AU122" s="230"/>
      <c r="AV122" s="236"/>
      <c r="AW122" s="237"/>
      <c r="AX122" s="72"/>
    </row>
    <row r="123">
      <c r="A123" s="72"/>
      <c r="B123" s="72"/>
      <c r="C123" s="238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</row>
    <row r="124">
      <c r="A124" s="221" t="s">
        <v>591</v>
      </c>
      <c r="B124" s="221"/>
      <c r="C124" s="229" t="s">
        <v>714</v>
      </c>
      <c r="D124" s="230"/>
      <c r="E124" s="230"/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0"/>
      <c r="AV124" s="237"/>
      <c r="AW124" s="237"/>
      <c r="AX124" s="237"/>
    </row>
    <row r="125">
      <c r="A125" s="221" t="s">
        <v>715</v>
      </c>
      <c r="B125" s="221"/>
      <c r="C125" s="229" t="s">
        <v>716</v>
      </c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  <c r="AJ125" s="230"/>
      <c r="AK125" s="230"/>
      <c r="AL125" s="230"/>
      <c r="AM125" s="230"/>
      <c r="AN125" s="230"/>
      <c r="AO125" s="230"/>
      <c r="AP125" s="230"/>
      <c r="AQ125" s="230"/>
      <c r="AR125" s="230"/>
      <c r="AS125" s="230"/>
      <c r="AT125" s="230"/>
      <c r="AU125" s="230"/>
      <c r="AV125" s="237"/>
      <c r="AW125" s="237"/>
      <c r="AX125" s="237"/>
    </row>
    <row r="126">
      <c r="A126" s="221" t="s">
        <v>717</v>
      </c>
      <c r="B126" s="221"/>
      <c r="C126" s="229" t="s">
        <v>718</v>
      </c>
      <c r="D126" s="230"/>
      <c r="E126" s="230"/>
      <c r="F126" s="230"/>
      <c r="G126" s="230"/>
      <c r="H126" s="230"/>
      <c r="I126" s="230"/>
      <c r="J126" s="230"/>
      <c r="K126" s="230"/>
      <c r="L126" s="230"/>
      <c r="M126" s="221" t="s">
        <v>570</v>
      </c>
      <c r="N126" s="230"/>
      <c r="O126" s="230"/>
      <c r="P126" s="230"/>
      <c r="Q126" s="230"/>
      <c r="R126" s="230"/>
      <c r="S126" s="221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30"/>
      <c r="AJ126" s="230"/>
      <c r="AK126" s="230"/>
      <c r="AL126" s="230"/>
      <c r="AM126" s="230"/>
      <c r="AN126" s="230"/>
      <c r="AO126" s="230"/>
      <c r="AP126" s="230"/>
      <c r="AQ126" s="230"/>
      <c r="AR126" s="230"/>
      <c r="AS126" s="230"/>
      <c r="AT126" s="230"/>
      <c r="AU126" s="230"/>
      <c r="AV126" s="237"/>
      <c r="AW126" s="237"/>
      <c r="AX126" s="237"/>
    </row>
    <row r="127">
      <c r="A127" s="221" t="s">
        <v>588</v>
      </c>
      <c r="B127" s="221"/>
      <c r="C127" s="229" t="s">
        <v>719</v>
      </c>
      <c r="D127" s="230"/>
      <c r="E127" s="230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230"/>
      <c r="AJ127" s="230"/>
      <c r="AK127" s="230"/>
      <c r="AL127" s="230"/>
      <c r="AM127" s="230"/>
      <c r="AN127" s="230"/>
      <c r="AO127" s="230"/>
      <c r="AP127" s="230"/>
      <c r="AQ127" s="230"/>
      <c r="AR127" s="230"/>
      <c r="AS127" s="230"/>
      <c r="AT127" s="230"/>
      <c r="AU127" s="230"/>
      <c r="AV127" s="237"/>
      <c r="AW127" s="237"/>
      <c r="AX127" s="237"/>
    </row>
    <row r="128">
      <c r="A128" s="221" t="s">
        <v>593</v>
      </c>
      <c r="B128" s="221"/>
      <c r="C128" s="229" t="s">
        <v>720</v>
      </c>
      <c r="D128" s="230"/>
      <c r="E128" s="230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230"/>
      <c r="AJ128" s="230"/>
      <c r="AK128" s="230"/>
      <c r="AL128" s="230"/>
      <c r="AM128" s="230"/>
      <c r="AN128" s="230"/>
      <c r="AO128" s="230"/>
      <c r="AP128" s="230"/>
      <c r="AQ128" s="230"/>
      <c r="AR128" s="230"/>
      <c r="AS128" s="230"/>
      <c r="AT128" s="230"/>
      <c r="AU128" s="230"/>
      <c r="AV128" s="237"/>
      <c r="AW128" s="237"/>
      <c r="AX128" s="237"/>
    </row>
    <row r="129">
      <c r="A129" s="221" t="s">
        <v>721</v>
      </c>
      <c r="B129" s="221"/>
      <c r="C129" s="229" t="s">
        <v>722</v>
      </c>
      <c r="D129" s="230"/>
      <c r="E129" s="230"/>
      <c r="F129" s="230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  <c r="AL129" s="230"/>
      <c r="AM129" s="230"/>
      <c r="AN129" s="230"/>
      <c r="AO129" s="230"/>
      <c r="AP129" s="230"/>
      <c r="AQ129" s="230"/>
      <c r="AR129" s="230"/>
      <c r="AS129" s="230"/>
      <c r="AT129" s="230"/>
      <c r="AU129" s="230"/>
      <c r="AV129" s="237"/>
      <c r="AW129" s="237"/>
      <c r="AX129" s="237"/>
    </row>
    <row r="130">
      <c r="A130" s="221" t="s">
        <v>723</v>
      </c>
      <c r="B130" s="221"/>
      <c r="C130" s="229" t="s">
        <v>724</v>
      </c>
      <c r="D130" s="230"/>
      <c r="E130" s="230"/>
      <c r="F130" s="230"/>
      <c r="G130" s="230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230"/>
      <c r="AN130" s="230"/>
      <c r="AO130" s="230"/>
      <c r="AP130" s="230"/>
      <c r="AQ130" s="230"/>
      <c r="AR130" s="230"/>
      <c r="AS130" s="230"/>
      <c r="AT130" s="230"/>
      <c r="AU130" s="230"/>
      <c r="AV130" s="237"/>
      <c r="AW130" s="237"/>
      <c r="AX130" s="237"/>
    </row>
    <row r="131">
      <c r="A131" s="221" t="s">
        <v>725</v>
      </c>
      <c r="B131" s="221"/>
      <c r="C131" s="229" t="s">
        <v>726</v>
      </c>
      <c r="D131" s="230"/>
      <c r="E131" s="230"/>
      <c r="F131" s="230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230"/>
      <c r="AJ131" s="230"/>
      <c r="AK131" s="230"/>
      <c r="AL131" s="230"/>
      <c r="AM131" s="230"/>
      <c r="AN131" s="230"/>
      <c r="AO131" s="230"/>
      <c r="AP131" s="230"/>
      <c r="AQ131" s="230"/>
      <c r="AR131" s="230"/>
      <c r="AS131" s="230"/>
      <c r="AT131" s="230"/>
      <c r="AU131" s="230"/>
      <c r="AV131" s="237"/>
      <c r="AW131" s="237"/>
      <c r="AX131" s="237"/>
    </row>
    <row r="132">
      <c r="A132" s="221" t="s">
        <v>727</v>
      </c>
      <c r="B132" s="221"/>
      <c r="C132" s="229" t="s">
        <v>728</v>
      </c>
      <c r="D132" s="230"/>
      <c r="E132" s="230"/>
      <c r="F132" s="230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  <c r="AL132" s="230"/>
      <c r="AM132" s="230"/>
      <c r="AN132" s="230"/>
      <c r="AO132" s="230"/>
      <c r="AP132" s="230"/>
      <c r="AQ132" s="230"/>
      <c r="AR132" s="230"/>
      <c r="AS132" s="230"/>
      <c r="AT132" s="230"/>
      <c r="AU132" s="230"/>
      <c r="AV132" s="237"/>
      <c r="AW132" s="237"/>
      <c r="AX132" s="237"/>
    </row>
    <row r="133">
      <c r="A133" s="221" t="s">
        <v>729</v>
      </c>
      <c r="B133" s="230"/>
      <c r="C133" s="229" t="s">
        <v>730</v>
      </c>
      <c r="D133" s="230"/>
      <c r="E133" s="230"/>
      <c r="F133" s="230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230"/>
      <c r="AV133" s="237"/>
      <c r="AW133" s="237"/>
      <c r="AX133" s="237"/>
    </row>
    <row r="134">
      <c r="A134" s="221" t="s">
        <v>731</v>
      </c>
      <c r="B134" s="230"/>
      <c r="C134" s="229" t="s">
        <v>732</v>
      </c>
      <c r="D134" s="230"/>
      <c r="E134" s="230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0"/>
      <c r="AV134" s="237"/>
      <c r="AW134" s="237"/>
      <c r="AX134" s="237"/>
    </row>
    <row r="135">
      <c r="A135" s="221" t="s">
        <v>733</v>
      </c>
      <c r="B135" s="230"/>
      <c r="C135" s="229" t="s">
        <v>734</v>
      </c>
      <c r="D135" s="230"/>
      <c r="E135" s="230"/>
      <c r="F135" s="230"/>
      <c r="G135" s="230"/>
      <c r="H135" s="230"/>
      <c r="I135" s="230"/>
      <c r="J135" s="221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0"/>
      <c r="AV135" s="237"/>
      <c r="AW135" s="237"/>
      <c r="AX135" s="237"/>
    </row>
    <row r="136">
      <c r="A136" s="221" t="s">
        <v>735</v>
      </c>
      <c r="B136" s="230"/>
      <c r="C136" s="229" t="s">
        <v>736</v>
      </c>
      <c r="D136" s="230"/>
      <c r="E136" s="230"/>
      <c r="F136" s="230"/>
      <c r="G136" s="230"/>
      <c r="H136" s="230"/>
      <c r="I136" s="230"/>
      <c r="J136" s="221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0"/>
      <c r="AV136" s="237"/>
      <c r="AW136" s="237"/>
      <c r="AX136" s="237"/>
    </row>
    <row r="137">
      <c r="A137" s="221" t="s">
        <v>737</v>
      </c>
      <c r="B137" s="230"/>
      <c r="C137" s="229" t="s">
        <v>738</v>
      </c>
      <c r="D137" s="230"/>
      <c r="E137" s="230"/>
      <c r="F137" s="230"/>
      <c r="G137" s="230"/>
      <c r="H137" s="230"/>
      <c r="I137" s="230"/>
      <c r="J137" s="221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7"/>
      <c r="AW137" s="237"/>
      <c r="AX137" s="237"/>
    </row>
    <row r="138">
      <c r="A138" s="221" t="s">
        <v>739</v>
      </c>
      <c r="B138" s="230"/>
      <c r="C138" s="229" t="s">
        <v>740</v>
      </c>
      <c r="D138" s="230"/>
      <c r="E138" s="230"/>
      <c r="F138" s="230"/>
      <c r="G138" s="230"/>
      <c r="H138" s="230"/>
      <c r="I138" s="230"/>
      <c r="J138" s="239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7"/>
      <c r="AW138" s="237"/>
      <c r="AX138" s="237"/>
    </row>
    <row r="139">
      <c r="A139" s="221" t="s">
        <v>741</v>
      </c>
      <c r="B139" s="230"/>
      <c r="C139" s="229" t="s">
        <v>742</v>
      </c>
      <c r="D139" s="230"/>
      <c r="E139" s="230"/>
      <c r="F139" s="230"/>
      <c r="G139" s="230"/>
      <c r="H139" s="230"/>
      <c r="I139" s="230"/>
      <c r="J139" s="221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7"/>
      <c r="AW139" s="237"/>
      <c r="AX139" s="237"/>
    </row>
    <row r="140">
      <c r="A140" s="221" t="s">
        <v>743</v>
      </c>
      <c r="B140" s="230"/>
      <c r="C140" s="229" t="s">
        <v>744</v>
      </c>
      <c r="D140" s="230"/>
      <c r="E140" s="230"/>
      <c r="F140" s="230"/>
      <c r="G140" s="230"/>
      <c r="H140" s="230"/>
      <c r="I140" s="230"/>
      <c r="J140" s="221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7"/>
      <c r="AW140" s="237"/>
      <c r="AX140" s="237"/>
    </row>
    <row r="141">
      <c r="A141" s="221" t="s">
        <v>745</v>
      </c>
      <c r="B141" s="230"/>
      <c r="C141" s="229" t="s">
        <v>746</v>
      </c>
      <c r="D141" s="230"/>
      <c r="E141" s="230"/>
      <c r="F141" s="230"/>
      <c r="G141" s="230"/>
      <c r="H141" s="230"/>
      <c r="I141" s="230"/>
      <c r="J141" s="221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7"/>
      <c r="AW141" s="237"/>
      <c r="AX141" s="237"/>
    </row>
    <row r="142">
      <c r="A142" s="221" t="s">
        <v>747</v>
      </c>
      <c r="B142" s="230"/>
      <c r="C142" s="229" t="s">
        <v>748</v>
      </c>
      <c r="D142" s="230"/>
      <c r="E142" s="230"/>
      <c r="F142" s="230"/>
      <c r="G142" s="230"/>
      <c r="H142" s="230"/>
      <c r="I142" s="230"/>
      <c r="J142" s="221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0"/>
      <c r="AV142" s="237"/>
      <c r="AW142" s="237"/>
      <c r="AX142" s="237"/>
    </row>
    <row r="143">
      <c r="A143" s="221" t="s">
        <v>749</v>
      </c>
      <c r="B143" s="230"/>
      <c r="C143" s="229" t="s">
        <v>750</v>
      </c>
      <c r="D143" s="230"/>
      <c r="E143" s="230"/>
      <c r="F143" s="230"/>
      <c r="G143" s="230"/>
      <c r="H143" s="230"/>
      <c r="I143" s="230"/>
      <c r="J143" s="221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0"/>
      <c r="AV143" s="237"/>
      <c r="AW143" s="237"/>
      <c r="AX143" s="237"/>
    </row>
    <row r="144">
      <c r="A144" s="221" t="s">
        <v>163</v>
      </c>
      <c r="B144" s="230"/>
      <c r="C144" s="229" t="s">
        <v>751</v>
      </c>
      <c r="D144" s="230"/>
      <c r="E144" s="230"/>
      <c r="F144" s="230"/>
      <c r="G144" s="230"/>
      <c r="H144" s="230"/>
      <c r="I144" s="230"/>
      <c r="J144" s="221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0"/>
      <c r="AV144" s="237"/>
      <c r="AW144" s="237"/>
      <c r="AX144" s="237"/>
    </row>
    <row r="145">
      <c r="A145" s="221" t="s">
        <v>164</v>
      </c>
      <c r="B145" s="221"/>
      <c r="C145" s="229" t="s">
        <v>752</v>
      </c>
      <c r="D145" s="240"/>
      <c r="E145" s="230"/>
      <c r="F145" s="230"/>
      <c r="G145" s="230"/>
      <c r="H145" s="230"/>
      <c r="I145" s="230"/>
      <c r="J145" s="221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7"/>
      <c r="AW145" s="237"/>
      <c r="AX145" s="237"/>
    </row>
    <row r="146">
      <c r="A146" s="221" t="s">
        <v>165</v>
      </c>
      <c r="B146" s="221"/>
      <c r="C146" s="229" t="s">
        <v>753</v>
      </c>
      <c r="D146" s="240"/>
      <c r="E146" s="230"/>
      <c r="F146" s="230"/>
      <c r="G146" s="230"/>
      <c r="H146" s="230"/>
      <c r="I146" s="230"/>
      <c r="J146" s="221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7"/>
      <c r="AW146" s="237"/>
      <c r="AX146" s="237"/>
    </row>
    <row r="147">
      <c r="A147" s="221" t="s">
        <v>166</v>
      </c>
      <c r="B147" s="221"/>
      <c r="C147" s="229" t="s">
        <v>754</v>
      </c>
      <c r="D147" s="240"/>
      <c r="E147" s="230"/>
      <c r="F147" s="230"/>
      <c r="G147" s="230"/>
      <c r="H147" s="230"/>
      <c r="I147" s="230"/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0"/>
      <c r="AV147" s="237"/>
      <c r="AW147" s="237"/>
      <c r="AX147" s="237"/>
    </row>
    <row r="148">
      <c r="A148" s="221" t="s">
        <v>167</v>
      </c>
      <c r="B148" s="221"/>
      <c r="C148" s="229" t="s">
        <v>755</v>
      </c>
      <c r="D148" s="240"/>
      <c r="E148" s="230"/>
      <c r="F148" s="230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0"/>
      <c r="AV148" s="237"/>
      <c r="AW148" s="237"/>
      <c r="AX148" s="237"/>
    </row>
    <row r="149">
      <c r="A149" s="221" t="s">
        <v>168</v>
      </c>
      <c r="B149" s="221"/>
      <c r="C149" s="229" t="s">
        <v>756</v>
      </c>
      <c r="D149" s="240"/>
      <c r="E149" s="230"/>
      <c r="F149" s="230"/>
      <c r="G149" s="23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7"/>
      <c r="AW149" s="237"/>
      <c r="AX149" s="237"/>
    </row>
    <row r="150">
      <c r="A150" s="221" t="s">
        <v>169</v>
      </c>
      <c r="B150" s="221"/>
      <c r="C150" s="229" t="s">
        <v>757</v>
      </c>
      <c r="D150" s="240"/>
      <c r="E150" s="230"/>
      <c r="F150" s="230"/>
      <c r="G150" s="230"/>
      <c r="H150" s="230"/>
      <c r="I150" s="230"/>
      <c r="J150" s="230"/>
      <c r="K150" s="221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  <c r="V150" s="230"/>
      <c r="W150" s="230"/>
      <c r="X150" s="230"/>
      <c r="Y150" s="230"/>
      <c r="Z150" s="230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230"/>
      <c r="AL150" s="230"/>
      <c r="AM150" s="230"/>
      <c r="AN150" s="230"/>
      <c r="AO150" s="230"/>
      <c r="AP150" s="230"/>
      <c r="AQ150" s="230"/>
      <c r="AR150" s="230"/>
      <c r="AS150" s="230"/>
      <c r="AT150" s="230"/>
      <c r="AU150" s="230"/>
      <c r="AV150" s="237"/>
      <c r="AW150" s="237"/>
      <c r="AX150" s="237"/>
    </row>
    <row r="151">
      <c r="A151" s="221" t="s">
        <v>170</v>
      </c>
      <c r="B151" s="221"/>
      <c r="C151" s="229" t="s">
        <v>758</v>
      </c>
      <c r="D151" s="240"/>
      <c r="E151" s="230"/>
      <c r="F151" s="230"/>
      <c r="G151" s="230"/>
      <c r="H151" s="230"/>
      <c r="I151" s="230"/>
      <c r="J151" s="230"/>
      <c r="K151" s="221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  <c r="V151" s="230"/>
      <c r="W151" s="230"/>
      <c r="X151" s="230"/>
      <c r="Y151" s="230"/>
      <c r="Z151" s="230"/>
      <c r="AA151" s="230"/>
      <c r="AB151" s="230"/>
      <c r="AC151" s="230"/>
      <c r="AD151" s="230"/>
      <c r="AE151" s="230"/>
      <c r="AF151" s="230"/>
      <c r="AG151" s="230"/>
      <c r="AH151" s="230"/>
      <c r="AI151" s="230"/>
      <c r="AJ151" s="230"/>
      <c r="AK151" s="230"/>
      <c r="AL151" s="230"/>
      <c r="AM151" s="230"/>
      <c r="AN151" s="230"/>
      <c r="AO151" s="230"/>
      <c r="AP151" s="230"/>
      <c r="AQ151" s="230"/>
      <c r="AR151" s="230"/>
      <c r="AS151" s="230"/>
      <c r="AT151" s="230"/>
      <c r="AU151" s="230"/>
      <c r="AV151" s="237"/>
      <c r="AW151" s="237"/>
      <c r="AX151" s="237"/>
    </row>
    <row r="152">
      <c r="A152" s="221" t="s">
        <v>171</v>
      </c>
      <c r="B152" s="221"/>
      <c r="C152" s="229" t="s">
        <v>759</v>
      </c>
      <c r="D152" s="240"/>
      <c r="E152" s="230"/>
      <c r="F152" s="230"/>
      <c r="G152" s="230"/>
      <c r="H152" s="230"/>
      <c r="I152" s="230"/>
      <c r="J152" s="230"/>
      <c r="K152" s="221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230"/>
      <c r="AN152" s="230"/>
      <c r="AO152" s="230"/>
      <c r="AP152" s="230"/>
      <c r="AQ152" s="230"/>
      <c r="AR152" s="230"/>
      <c r="AS152" s="230"/>
      <c r="AT152" s="230"/>
      <c r="AU152" s="230"/>
      <c r="AV152" s="237"/>
      <c r="AW152" s="237"/>
      <c r="AX152" s="237"/>
    </row>
    <row r="153">
      <c r="A153" s="221" t="s">
        <v>172</v>
      </c>
      <c r="B153" s="221"/>
      <c r="C153" s="229" t="s">
        <v>760</v>
      </c>
      <c r="D153" s="240"/>
      <c r="E153" s="230"/>
      <c r="F153" s="230"/>
      <c r="G153" s="230"/>
      <c r="H153" s="230"/>
      <c r="I153" s="230"/>
      <c r="J153" s="230"/>
      <c r="K153" s="221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  <c r="Z153" s="230"/>
      <c r="AA153" s="230"/>
      <c r="AB153" s="230"/>
      <c r="AC153" s="230"/>
      <c r="AD153" s="230"/>
      <c r="AE153" s="230"/>
      <c r="AF153" s="230"/>
      <c r="AG153" s="230"/>
      <c r="AH153" s="230"/>
      <c r="AI153" s="230"/>
      <c r="AJ153" s="230"/>
      <c r="AK153" s="230"/>
      <c r="AL153" s="230"/>
      <c r="AM153" s="230"/>
      <c r="AN153" s="230"/>
      <c r="AO153" s="230"/>
      <c r="AP153" s="230"/>
      <c r="AQ153" s="230"/>
      <c r="AR153" s="230"/>
      <c r="AS153" s="230"/>
      <c r="AT153" s="230"/>
      <c r="AU153" s="230"/>
      <c r="AV153" s="237"/>
      <c r="AW153" s="237"/>
      <c r="AX153" s="237"/>
    </row>
    <row r="154">
      <c r="A154" s="221" t="s">
        <v>650</v>
      </c>
      <c r="B154" s="221"/>
      <c r="C154" s="229" t="s">
        <v>761</v>
      </c>
      <c r="D154" s="240"/>
      <c r="E154" s="230"/>
      <c r="F154" s="230"/>
      <c r="G154" s="230"/>
      <c r="H154" s="230"/>
      <c r="I154" s="230"/>
      <c r="J154" s="230"/>
      <c r="K154" s="221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  <c r="Z154" s="230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230"/>
      <c r="AL154" s="230"/>
      <c r="AM154" s="230"/>
      <c r="AN154" s="230"/>
      <c r="AO154" s="230"/>
      <c r="AP154" s="230"/>
      <c r="AQ154" s="230"/>
      <c r="AR154" s="230"/>
      <c r="AS154" s="230"/>
      <c r="AT154" s="230"/>
      <c r="AU154" s="230"/>
      <c r="AV154" s="237"/>
      <c r="AW154" s="237"/>
      <c r="AX154" s="237"/>
    </row>
    <row r="155">
      <c r="A155" s="221" t="s">
        <v>641</v>
      </c>
      <c r="B155" s="221"/>
      <c r="C155" s="229" t="s">
        <v>762</v>
      </c>
      <c r="D155" s="240"/>
      <c r="E155" s="230"/>
      <c r="F155" s="230"/>
      <c r="G155" s="230"/>
      <c r="H155" s="230"/>
      <c r="I155" s="230"/>
      <c r="J155" s="230"/>
      <c r="K155" s="221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0"/>
      <c r="AV155" s="237"/>
      <c r="AW155" s="237"/>
      <c r="AX155" s="237"/>
    </row>
    <row r="156">
      <c r="A156" s="221" t="s">
        <v>763</v>
      </c>
      <c r="B156" s="221"/>
      <c r="C156" s="229" t="s">
        <v>764</v>
      </c>
      <c r="D156" s="240"/>
      <c r="E156" s="230"/>
      <c r="F156" s="230"/>
      <c r="G156" s="230"/>
      <c r="H156" s="230"/>
      <c r="I156" s="230"/>
      <c r="J156" s="230"/>
      <c r="K156" s="221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  <c r="Z156" s="230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230"/>
      <c r="AL156" s="230"/>
      <c r="AM156" s="230"/>
      <c r="AN156" s="230"/>
      <c r="AO156" s="230"/>
      <c r="AP156" s="230"/>
      <c r="AQ156" s="230"/>
      <c r="AR156" s="230"/>
      <c r="AS156" s="230"/>
      <c r="AT156" s="230"/>
      <c r="AU156" s="230"/>
      <c r="AV156" s="237"/>
      <c r="AW156" s="237"/>
      <c r="AX156" s="237"/>
    </row>
    <row r="157">
      <c r="A157" s="221" t="s">
        <v>765</v>
      </c>
      <c r="B157" s="221"/>
      <c r="C157" s="229" t="s">
        <v>766</v>
      </c>
      <c r="D157" s="240"/>
      <c r="E157" s="230"/>
      <c r="F157" s="230"/>
      <c r="G157" s="230"/>
      <c r="H157" s="230"/>
      <c r="I157" s="230"/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  <c r="V157" s="230"/>
      <c r="W157" s="230"/>
      <c r="X157" s="230"/>
      <c r="Y157" s="230"/>
      <c r="Z157" s="230"/>
      <c r="AA157" s="230"/>
      <c r="AB157" s="230"/>
      <c r="AC157" s="230"/>
      <c r="AD157" s="230"/>
      <c r="AE157" s="230"/>
      <c r="AF157" s="230"/>
      <c r="AG157" s="230"/>
      <c r="AH157" s="230"/>
      <c r="AI157" s="230"/>
      <c r="AJ157" s="230"/>
      <c r="AK157" s="230"/>
      <c r="AL157" s="230"/>
      <c r="AM157" s="230"/>
      <c r="AN157" s="230"/>
      <c r="AO157" s="230"/>
      <c r="AP157" s="230"/>
      <c r="AQ157" s="230"/>
      <c r="AR157" s="230"/>
      <c r="AS157" s="230"/>
      <c r="AT157" s="230"/>
      <c r="AU157" s="230"/>
      <c r="AV157" s="237"/>
      <c r="AW157" s="237"/>
      <c r="AX157" s="237"/>
    </row>
    <row r="158">
      <c r="A158" s="221" t="s">
        <v>767</v>
      </c>
      <c r="B158" s="221"/>
      <c r="C158" s="229" t="s">
        <v>768</v>
      </c>
      <c r="D158" s="240"/>
      <c r="E158" s="230"/>
      <c r="F158" s="230"/>
      <c r="G158" s="230"/>
      <c r="H158" s="230"/>
      <c r="I158" s="230"/>
      <c r="J158" s="230"/>
      <c r="K158" s="230"/>
      <c r="L158" s="72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30"/>
      <c r="Z158" s="230"/>
      <c r="AA158" s="230"/>
      <c r="AB158" s="230"/>
      <c r="AC158" s="230"/>
      <c r="AD158" s="230"/>
      <c r="AE158" s="230"/>
      <c r="AF158" s="230"/>
      <c r="AG158" s="230"/>
      <c r="AH158" s="230"/>
      <c r="AI158" s="230"/>
      <c r="AJ158" s="230"/>
      <c r="AK158" s="230"/>
      <c r="AL158" s="230"/>
      <c r="AM158" s="230"/>
      <c r="AN158" s="230"/>
      <c r="AO158" s="230"/>
      <c r="AP158" s="230"/>
      <c r="AQ158" s="230"/>
      <c r="AR158" s="230"/>
      <c r="AS158" s="230"/>
      <c r="AT158" s="230"/>
      <c r="AU158" s="230"/>
      <c r="AV158" s="237"/>
      <c r="AW158" s="237"/>
      <c r="AX158" s="237"/>
    </row>
    <row r="159">
      <c r="A159" s="221" t="s">
        <v>769</v>
      </c>
      <c r="B159" s="221"/>
      <c r="C159" s="229" t="s">
        <v>770</v>
      </c>
      <c r="D159" s="240"/>
      <c r="E159" s="230"/>
      <c r="F159" s="230"/>
      <c r="G159" s="230"/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30"/>
      <c r="Z159" s="230"/>
      <c r="AA159" s="230"/>
      <c r="AB159" s="230"/>
      <c r="AC159" s="230"/>
      <c r="AD159" s="230"/>
      <c r="AE159" s="230"/>
      <c r="AF159" s="230"/>
      <c r="AG159" s="230"/>
      <c r="AH159" s="230"/>
      <c r="AI159" s="230"/>
      <c r="AJ159" s="230"/>
      <c r="AK159" s="230"/>
      <c r="AL159" s="230"/>
      <c r="AM159" s="230"/>
      <c r="AN159" s="230"/>
      <c r="AO159" s="230"/>
      <c r="AP159" s="230"/>
      <c r="AQ159" s="230"/>
      <c r="AR159" s="230"/>
      <c r="AS159" s="230"/>
      <c r="AT159" s="230"/>
      <c r="AU159" s="230"/>
      <c r="AV159" s="237"/>
      <c r="AW159" s="237"/>
      <c r="AX159" s="237"/>
    </row>
    <row r="160">
      <c r="A160" s="221" t="s">
        <v>771</v>
      </c>
      <c r="B160" s="221"/>
      <c r="C160" s="229" t="s">
        <v>772</v>
      </c>
      <c r="D160" s="240"/>
      <c r="E160" s="230"/>
      <c r="F160" s="230"/>
      <c r="G160" s="230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30"/>
      <c r="Z160" s="230"/>
      <c r="AA160" s="230"/>
      <c r="AB160" s="230"/>
      <c r="AC160" s="230"/>
      <c r="AD160" s="230"/>
      <c r="AE160" s="230"/>
      <c r="AF160" s="230"/>
      <c r="AG160" s="230"/>
      <c r="AH160" s="230"/>
      <c r="AI160" s="230"/>
      <c r="AJ160" s="230"/>
      <c r="AK160" s="230"/>
      <c r="AL160" s="230"/>
      <c r="AM160" s="230"/>
      <c r="AN160" s="230"/>
      <c r="AO160" s="230"/>
      <c r="AP160" s="230"/>
      <c r="AQ160" s="230"/>
      <c r="AR160" s="230"/>
      <c r="AS160" s="230"/>
      <c r="AT160" s="230"/>
      <c r="AU160" s="230"/>
      <c r="AV160" s="237"/>
      <c r="AW160" s="237"/>
      <c r="AX160" s="237"/>
    </row>
    <row r="161">
      <c r="A161" s="221" t="s">
        <v>773</v>
      </c>
      <c r="B161" s="221"/>
      <c r="C161" s="229" t="s">
        <v>774</v>
      </c>
      <c r="D161" s="240"/>
      <c r="E161" s="230"/>
      <c r="F161" s="230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230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0"/>
      <c r="AL161" s="230"/>
      <c r="AM161" s="230"/>
      <c r="AN161" s="230"/>
      <c r="AO161" s="230"/>
      <c r="AP161" s="230"/>
      <c r="AQ161" s="230"/>
      <c r="AR161" s="230"/>
      <c r="AS161" s="230"/>
      <c r="AT161" s="230"/>
      <c r="AU161" s="230"/>
      <c r="AV161" s="237"/>
      <c r="AW161" s="237"/>
      <c r="AX161" s="237"/>
    </row>
    <row r="162">
      <c r="A162" s="221" t="s">
        <v>775</v>
      </c>
      <c r="B162" s="221"/>
      <c r="C162" s="229" t="s">
        <v>776</v>
      </c>
      <c r="D162" s="240"/>
      <c r="E162" s="230"/>
      <c r="F162" s="230"/>
      <c r="G162" s="230"/>
      <c r="H162" s="230"/>
      <c r="I162" s="230"/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  <c r="Z162" s="230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230"/>
      <c r="AL162" s="230"/>
      <c r="AM162" s="230"/>
      <c r="AN162" s="230"/>
      <c r="AO162" s="230"/>
      <c r="AP162" s="230"/>
      <c r="AQ162" s="230"/>
      <c r="AR162" s="230"/>
      <c r="AS162" s="230"/>
      <c r="AT162" s="230"/>
      <c r="AU162" s="230"/>
      <c r="AV162" s="237"/>
      <c r="AW162" s="237"/>
      <c r="AX162" s="237"/>
    </row>
    <row r="163">
      <c r="A163" s="221" t="s">
        <v>633</v>
      </c>
      <c r="B163" s="221"/>
      <c r="C163" s="229" t="s">
        <v>777</v>
      </c>
      <c r="D163" s="240"/>
      <c r="E163" s="230"/>
      <c r="F163" s="230"/>
      <c r="G163" s="23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30"/>
      <c r="Z163" s="230"/>
      <c r="AA163" s="230"/>
      <c r="AB163" s="230"/>
      <c r="AC163" s="230"/>
      <c r="AD163" s="230"/>
      <c r="AE163" s="230"/>
      <c r="AF163" s="230"/>
      <c r="AG163" s="230"/>
      <c r="AH163" s="230"/>
      <c r="AI163" s="230"/>
      <c r="AJ163" s="230"/>
      <c r="AK163" s="230"/>
      <c r="AL163" s="230"/>
      <c r="AM163" s="230"/>
      <c r="AN163" s="230"/>
      <c r="AO163" s="230"/>
      <c r="AP163" s="230"/>
      <c r="AQ163" s="230"/>
      <c r="AR163" s="230"/>
      <c r="AS163" s="230"/>
      <c r="AT163" s="230"/>
      <c r="AU163" s="230"/>
      <c r="AV163" s="237"/>
      <c r="AW163" s="237"/>
      <c r="AX163" s="237"/>
    </row>
    <row r="164">
      <c r="A164" s="221" t="s">
        <v>6</v>
      </c>
      <c r="B164" s="221"/>
      <c r="C164" s="229" t="s">
        <v>778</v>
      </c>
      <c r="D164" s="240"/>
      <c r="E164" s="230"/>
      <c r="F164" s="230"/>
      <c r="G164" s="23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  <c r="Z164" s="230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230"/>
      <c r="AL164" s="230"/>
      <c r="AM164" s="230"/>
      <c r="AN164" s="230"/>
      <c r="AO164" s="230"/>
      <c r="AP164" s="230"/>
      <c r="AQ164" s="230"/>
      <c r="AR164" s="230"/>
      <c r="AS164" s="230"/>
      <c r="AT164" s="230"/>
      <c r="AU164" s="230"/>
      <c r="AV164" s="237"/>
      <c r="AW164" s="237"/>
      <c r="AX164" s="237"/>
    </row>
    <row r="165">
      <c r="A165" s="221" t="s">
        <v>15</v>
      </c>
      <c r="B165" s="221"/>
      <c r="C165" s="229" t="s">
        <v>779</v>
      </c>
      <c r="D165" s="240"/>
      <c r="E165" s="230"/>
      <c r="F165" s="230"/>
      <c r="G165" s="230"/>
      <c r="H165" s="230"/>
      <c r="I165" s="230"/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230"/>
      <c r="AH165" s="230"/>
      <c r="AI165" s="230"/>
      <c r="AJ165" s="230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230"/>
      <c r="AV165" s="237"/>
      <c r="AW165" s="237"/>
      <c r="AX165" s="237"/>
    </row>
    <row r="166">
      <c r="A166" s="241">
        <v>0.0</v>
      </c>
      <c r="B166" s="221"/>
      <c r="C166" s="229" t="s">
        <v>780</v>
      </c>
      <c r="D166" s="240"/>
      <c r="E166" s="230"/>
      <c r="F166" s="230"/>
      <c r="G166" s="230"/>
      <c r="H166" s="230"/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  <c r="Z166" s="230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230"/>
      <c r="AL166" s="230"/>
      <c r="AM166" s="230"/>
      <c r="AN166" s="230"/>
      <c r="AO166" s="230"/>
      <c r="AP166" s="230"/>
      <c r="AQ166" s="230"/>
      <c r="AR166" s="230"/>
      <c r="AS166" s="230"/>
      <c r="AT166" s="230"/>
      <c r="AU166" s="230"/>
      <c r="AV166" s="237"/>
      <c r="AW166" s="237"/>
      <c r="AX166" s="237"/>
    </row>
    <row r="167">
      <c r="A167" s="221" t="s">
        <v>602</v>
      </c>
      <c r="B167" s="221"/>
      <c r="C167" s="229" t="s">
        <v>781</v>
      </c>
      <c r="D167" s="240"/>
      <c r="E167" s="230"/>
      <c r="F167" s="230"/>
      <c r="G167" s="230"/>
      <c r="H167" s="230"/>
      <c r="I167" s="230"/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30"/>
      <c r="Z167" s="230"/>
      <c r="AA167" s="230"/>
      <c r="AB167" s="230"/>
      <c r="AC167" s="230"/>
      <c r="AD167" s="230"/>
      <c r="AE167" s="230"/>
      <c r="AF167" s="230"/>
      <c r="AG167" s="230"/>
      <c r="AH167" s="230"/>
      <c r="AI167" s="230"/>
      <c r="AJ167" s="230"/>
      <c r="AK167" s="230"/>
      <c r="AL167" s="230"/>
      <c r="AM167" s="230"/>
      <c r="AN167" s="230"/>
      <c r="AO167" s="230"/>
      <c r="AP167" s="230"/>
      <c r="AQ167" s="230"/>
      <c r="AR167" s="230"/>
      <c r="AS167" s="230"/>
      <c r="AT167" s="230"/>
      <c r="AU167" s="230"/>
      <c r="AV167" s="237"/>
      <c r="AW167" s="237"/>
      <c r="AX167" s="237"/>
    </row>
    <row r="168">
      <c r="A168" s="221" t="s">
        <v>592</v>
      </c>
      <c r="B168" s="230"/>
      <c r="C168" s="229" t="s">
        <v>782</v>
      </c>
      <c r="D168" s="240"/>
      <c r="E168" s="230"/>
      <c r="F168" s="230"/>
      <c r="G168" s="230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0"/>
      <c r="Y168" s="230"/>
      <c r="Z168" s="230"/>
      <c r="AA168" s="230"/>
      <c r="AB168" s="230"/>
      <c r="AC168" s="230"/>
      <c r="AD168" s="230"/>
      <c r="AE168" s="230"/>
      <c r="AF168" s="230"/>
      <c r="AG168" s="230"/>
      <c r="AH168" s="230"/>
      <c r="AI168" s="230"/>
      <c r="AJ168" s="230"/>
      <c r="AK168" s="230"/>
      <c r="AL168" s="230"/>
      <c r="AM168" s="230"/>
      <c r="AN168" s="230"/>
      <c r="AO168" s="230"/>
      <c r="AP168" s="230"/>
      <c r="AQ168" s="230"/>
      <c r="AR168" s="230"/>
      <c r="AS168" s="230"/>
      <c r="AT168" s="230"/>
      <c r="AU168" s="230"/>
      <c r="AV168" s="237"/>
      <c r="AW168" s="237"/>
      <c r="AX168" s="237"/>
    </row>
    <row r="169">
      <c r="A169" s="242" t="s">
        <v>600</v>
      </c>
      <c r="B169" s="230"/>
      <c r="C169" s="229" t="s">
        <v>783</v>
      </c>
      <c r="D169" s="240"/>
      <c r="E169" s="230"/>
      <c r="F169" s="230"/>
      <c r="G169" s="230"/>
      <c r="H169" s="230"/>
      <c r="I169" s="230"/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30"/>
      <c r="Z169" s="230"/>
      <c r="AA169" s="230"/>
      <c r="AB169" s="230"/>
      <c r="AC169" s="230"/>
      <c r="AD169" s="230"/>
      <c r="AE169" s="230"/>
      <c r="AF169" s="230"/>
      <c r="AG169" s="230"/>
      <c r="AH169" s="230"/>
      <c r="AI169" s="230"/>
      <c r="AJ169" s="230"/>
      <c r="AK169" s="230"/>
      <c r="AL169" s="230"/>
      <c r="AM169" s="230"/>
      <c r="AN169" s="230"/>
      <c r="AO169" s="230"/>
      <c r="AP169" s="230"/>
      <c r="AQ169" s="230"/>
      <c r="AR169" s="230"/>
      <c r="AS169" s="230"/>
      <c r="AT169" s="230"/>
      <c r="AU169" s="230"/>
      <c r="AV169" s="237"/>
      <c r="AW169" s="237"/>
      <c r="AX169" s="237"/>
    </row>
    <row r="170">
      <c r="A170" s="230"/>
      <c r="B170" s="230"/>
      <c r="C170" s="243"/>
      <c r="D170" s="240"/>
      <c r="E170" s="230"/>
      <c r="F170" s="230"/>
      <c r="G170" s="230"/>
      <c r="H170" s="230"/>
      <c r="I170" s="230"/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0"/>
      <c r="Y170" s="230"/>
      <c r="Z170" s="230"/>
      <c r="AA170" s="230"/>
      <c r="AB170" s="230"/>
      <c r="AC170" s="230"/>
      <c r="AD170" s="230"/>
      <c r="AE170" s="230"/>
      <c r="AF170" s="230"/>
      <c r="AG170" s="230"/>
      <c r="AH170" s="230"/>
      <c r="AI170" s="230"/>
      <c r="AJ170" s="230"/>
      <c r="AK170" s="230"/>
      <c r="AL170" s="230"/>
      <c r="AM170" s="230"/>
      <c r="AN170" s="230"/>
      <c r="AO170" s="230"/>
      <c r="AP170" s="230"/>
      <c r="AQ170" s="230"/>
      <c r="AR170" s="230"/>
      <c r="AS170" s="230"/>
      <c r="AT170" s="230"/>
      <c r="AU170" s="230"/>
      <c r="AV170" s="237"/>
      <c r="AW170" s="237"/>
      <c r="AX170" s="237"/>
    </row>
  </sheetData>
  <autoFilter ref="$A$4:$AX$116">
    <sortState ref="A4:AX116">
      <sortCondition ref="A4:A116"/>
      <sortCondition ref="K4:K116"/>
    </sortState>
  </autoFilter>
  <customSheetViews>
    <customSheetView guid="{F87EEDFB-3480-485C-8442-4D2F0199C10B}" filter="1" showAutoFilter="1">
      <autoFilter ref="$A$4:$AX$121">
        <filterColumn colId="49">
          <filters>
            <filter val="D"/>
          </filters>
        </filterColumn>
      </autoFilter>
    </customSheetView>
    <customSheetView guid="{988808EA-12CE-42BA-93B7-8E7B51A3CACD}" filter="1" showAutoFilter="1">
      <autoFilter ref="$A$4:$AX$121"/>
    </customSheetView>
  </customSheetViews>
  <mergeCells count="15">
    <mergeCell ref="AM1:AM3"/>
    <mergeCell ref="AN1:AO2"/>
    <mergeCell ref="AP1:AQ2"/>
    <mergeCell ref="AR1:AS2"/>
    <mergeCell ref="AT1:AT3"/>
    <mergeCell ref="AU1:AU3"/>
    <mergeCell ref="AV1:AV3"/>
    <mergeCell ref="AW1:AW3"/>
    <mergeCell ref="A1:A3"/>
    <mergeCell ref="B1:B3"/>
    <mergeCell ref="C1:C3"/>
    <mergeCell ref="D1:D3"/>
    <mergeCell ref="AJ1:AJ3"/>
    <mergeCell ref="AK1:AK3"/>
    <mergeCell ref="AL1:AL3"/>
  </mergeCells>
  <conditionalFormatting sqref="K119:K120">
    <cfRule type="containsText" dxfId="0" priority="1" operator="containsText" text="Sun">
      <formula>NOT(ISERROR(SEARCH(("Sun"),(K119))))</formula>
    </cfRule>
  </conditionalFormatting>
  <conditionalFormatting sqref="E5:AI122 A124:A169">
    <cfRule type="containsText" dxfId="3" priority="2" operator="containsText" text="X4">
      <formula>NOT(ISERROR(SEARCH(("X4"),(E5))))</formula>
    </cfRule>
  </conditionalFormatting>
  <conditionalFormatting sqref="E5:AI122 A124:A169">
    <cfRule type="containsText" dxfId="3" priority="3" operator="containsText" text="X3">
      <formula>NOT(ISERROR(SEARCH(("X3"),(E5))))</formula>
    </cfRule>
  </conditionalFormatting>
  <conditionalFormatting sqref="E5:AI122 A124:A169">
    <cfRule type="containsText" dxfId="3" priority="4" operator="containsText" text="X2">
      <formula>NOT(ISERROR(SEARCH(("X2"),(E5))))</formula>
    </cfRule>
  </conditionalFormatting>
  <conditionalFormatting sqref="E5:AK122 A124:A169">
    <cfRule type="beginsWith" dxfId="4" priority="5" operator="beginsWith" text="X">
      <formula>LEFT((E5),LEN("X"))=("X")</formula>
    </cfRule>
  </conditionalFormatting>
  <conditionalFormatting sqref="E5:AI123 A124:A170">
    <cfRule type="cellIs" dxfId="5" priority="6" operator="equal">
      <formula>"H"</formula>
    </cfRule>
  </conditionalFormatting>
  <conditionalFormatting sqref="E5:AI122 A124:A169">
    <cfRule type="cellIs" dxfId="6" priority="7" operator="equal">
      <formula>0</formula>
    </cfRule>
  </conditionalFormatting>
  <conditionalFormatting sqref="E5:AI123 A124:A170">
    <cfRule type="cellIs" dxfId="7" priority="8" operator="equal">
      <formula>"S"</formula>
    </cfRule>
  </conditionalFormatting>
  <conditionalFormatting sqref="E5:AI123 A124:A170">
    <cfRule type="cellIs" dxfId="8" priority="9" operator="equal">
      <formula>"A"</formula>
    </cfRule>
  </conditionalFormatting>
  <conditionalFormatting sqref="E5:AI122 A167">
    <cfRule type="cellIs" dxfId="9" priority="10" operator="equal">
      <formula>"U"</formula>
    </cfRule>
  </conditionalFormatting>
  <conditionalFormatting sqref="E5:AI122 A124:A169">
    <cfRule type="endsWith" dxfId="10" priority="11" operator="endsWith" text="2">
      <formula>RIGHT((E5),LEN("2"))=("2")</formula>
    </cfRule>
  </conditionalFormatting>
  <conditionalFormatting sqref="E5:AN123 AO5:AO102 AO112:AO123">
    <cfRule type="containsText" dxfId="11" priority="12" operator="containsText" text="L">
      <formula>NOT(ISERROR(SEARCH(("L"),(E5))))</formula>
    </cfRule>
  </conditionalFormatting>
  <conditionalFormatting sqref="E5:AI122 A124:A169">
    <cfRule type="endsWith" dxfId="10" priority="13" operator="endsWith" text="1">
      <formula>RIGHT((E5),LEN("1"))=("1")</formula>
    </cfRule>
  </conditionalFormatting>
  <conditionalFormatting sqref="E2:AI2">
    <cfRule type="cellIs" dxfId="0" priority="14" operator="equal">
      <formula>"Sun"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3.75"/>
    <col customWidth="1" min="2" max="2" width="8.88"/>
    <col customWidth="1" min="3" max="3" width="24.75"/>
    <col customWidth="1" min="4" max="4" width="20.25"/>
    <col customWidth="1" min="5" max="35" width="5.25"/>
    <col customWidth="1" min="36" max="37" width="7.75"/>
    <col customWidth="1" min="38" max="38" width="8.38"/>
    <col customWidth="1" min="39" max="39" width="6.5"/>
    <col customWidth="1" min="40" max="40" width="9.0"/>
  </cols>
  <sheetData>
    <row r="1">
      <c r="A1" s="177" t="s">
        <v>0</v>
      </c>
      <c r="B1" s="244" t="s">
        <v>571</v>
      </c>
      <c r="C1" s="244" t="s">
        <v>572</v>
      </c>
      <c r="D1" s="177" t="s">
        <v>573</v>
      </c>
      <c r="E1" s="245">
        <v>46167.0</v>
      </c>
      <c r="F1" s="245">
        <v>46168.0</v>
      </c>
      <c r="G1" s="245">
        <v>46169.0</v>
      </c>
      <c r="H1" s="245">
        <v>46170.0</v>
      </c>
      <c r="I1" s="245">
        <v>46171.0</v>
      </c>
      <c r="J1" s="245">
        <v>46172.0</v>
      </c>
      <c r="K1" s="245">
        <v>46173.0</v>
      </c>
      <c r="L1" s="245">
        <v>46174.0</v>
      </c>
      <c r="M1" s="245">
        <v>46175.0</v>
      </c>
      <c r="N1" s="245">
        <v>46176.0</v>
      </c>
      <c r="O1" s="245">
        <v>46177.0</v>
      </c>
      <c r="P1" s="245">
        <v>46178.0</v>
      </c>
      <c r="Q1" s="245">
        <v>46179.0</v>
      </c>
      <c r="R1" s="245">
        <v>46180.0</v>
      </c>
      <c r="S1" s="245">
        <v>46181.0</v>
      </c>
      <c r="T1" s="245">
        <v>46182.0</v>
      </c>
      <c r="U1" s="245">
        <v>46183.0</v>
      </c>
      <c r="V1" s="245">
        <v>46184.0</v>
      </c>
      <c r="W1" s="245">
        <v>46185.0</v>
      </c>
      <c r="X1" s="245">
        <v>46186.0</v>
      </c>
      <c r="Y1" s="245">
        <v>46187.0</v>
      </c>
      <c r="Z1" s="245">
        <v>46188.0</v>
      </c>
      <c r="AA1" s="245">
        <v>46189.0</v>
      </c>
      <c r="AB1" s="245">
        <v>46190.0</v>
      </c>
      <c r="AC1" s="245">
        <v>46191.0</v>
      </c>
      <c r="AD1" s="245">
        <v>46192.0</v>
      </c>
      <c r="AE1" s="245">
        <v>46193.0</v>
      </c>
      <c r="AF1" s="245">
        <v>46194.0</v>
      </c>
      <c r="AG1" s="245">
        <v>46195.0</v>
      </c>
      <c r="AH1" s="245">
        <v>46196.0</v>
      </c>
      <c r="AI1" s="245">
        <v>46197.0</v>
      </c>
      <c r="AJ1" s="246" t="s">
        <v>784</v>
      </c>
      <c r="AK1" s="246" t="s">
        <v>785</v>
      </c>
      <c r="AL1" s="247" t="s">
        <v>786</v>
      </c>
      <c r="AM1" s="188" t="s">
        <v>787</v>
      </c>
      <c r="AN1" s="188" t="s">
        <v>788</v>
      </c>
    </row>
    <row r="2">
      <c r="A2" s="14"/>
      <c r="B2" s="14"/>
      <c r="C2" s="14"/>
      <c r="D2" s="14"/>
      <c r="E2" s="248" t="str">
        <f t="shared" ref="E2:AI2" si="1">CHOOSE(WEEKDAY(E1),"Sun","Mon","Tue","Wed","Thu","Fri","Sat")</f>
        <v>Mon</v>
      </c>
      <c r="F2" s="248" t="str">
        <f t="shared" si="1"/>
        <v>Tue</v>
      </c>
      <c r="G2" s="248" t="str">
        <f t="shared" si="1"/>
        <v>Wed</v>
      </c>
      <c r="H2" s="248" t="str">
        <f t="shared" si="1"/>
        <v>Thu</v>
      </c>
      <c r="I2" s="248" t="str">
        <f t="shared" si="1"/>
        <v>Fri</v>
      </c>
      <c r="J2" s="248" t="str">
        <f t="shared" si="1"/>
        <v>Sat</v>
      </c>
      <c r="K2" s="248" t="str">
        <f t="shared" si="1"/>
        <v>Sun</v>
      </c>
      <c r="L2" s="248" t="str">
        <f t="shared" si="1"/>
        <v>Mon</v>
      </c>
      <c r="M2" s="248" t="str">
        <f t="shared" si="1"/>
        <v>Tue</v>
      </c>
      <c r="N2" s="248" t="str">
        <f t="shared" si="1"/>
        <v>Wed</v>
      </c>
      <c r="O2" s="248" t="str">
        <f t="shared" si="1"/>
        <v>Thu</v>
      </c>
      <c r="P2" s="248" t="str">
        <f t="shared" si="1"/>
        <v>Fri</v>
      </c>
      <c r="Q2" s="248" t="str">
        <f t="shared" si="1"/>
        <v>Sat</v>
      </c>
      <c r="R2" s="248" t="str">
        <f t="shared" si="1"/>
        <v>Sun</v>
      </c>
      <c r="S2" s="248" t="str">
        <f t="shared" si="1"/>
        <v>Mon</v>
      </c>
      <c r="T2" s="248" t="str">
        <f t="shared" si="1"/>
        <v>Tue</v>
      </c>
      <c r="U2" s="248" t="str">
        <f t="shared" si="1"/>
        <v>Wed</v>
      </c>
      <c r="V2" s="248" t="str">
        <f t="shared" si="1"/>
        <v>Thu</v>
      </c>
      <c r="W2" s="248" t="str">
        <f t="shared" si="1"/>
        <v>Fri</v>
      </c>
      <c r="X2" s="248" t="str">
        <f t="shared" si="1"/>
        <v>Sat</v>
      </c>
      <c r="Y2" s="248" t="str">
        <f t="shared" si="1"/>
        <v>Sun</v>
      </c>
      <c r="Z2" s="248" t="str">
        <f t="shared" si="1"/>
        <v>Mon</v>
      </c>
      <c r="AA2" s="248" t="str">
        <f t="shared" si="1"/>
        <v>Tue</v>
      </c>
      <c r="AB2" s="248" t="str">
        <f t="shared" si="1"/>
        <v>Wed</v>
      </c>
      <c r="AC2" s="248" t="str">
        <f t="shared" si="1"/>
        <v>Thu</v>
      </c>
      <c r="AD2" s="248" t="str">
        <f t="shared" si="1"/>
        <v>Fri</v>
      </c>
      <c r="AE2" s="248" t="str">
        <f t="shared" si="1"/>
        <v>Sat</v>
      </c>
      <c r="AF2" s="248" t="str">
        <f t="shared" si="1"/>
        <v>Sun</v>
      </c>
      <c r="AG2" s="248" t="str">
        <f t="shared" si="1"/>
        <v>Mon</v>
      </c>
      <c r="AH2" s="248" t="str">
        <f t="shared" si="1"/>
        <v>Tue</v>
      </c>
      <c r="AI2" s="248" t="str">
        <f t="shared" si="1"/>
        <v>Wed</v>
      </c>
      <c r="AJ2" s="188">
        <f t="shared" ref="AJ2:AM2" si="2">SUM(AJ4:AJ111)</f>
        <v>-917</v>
      </c>
      <c r="AK2" s="188">
        <f t="shared" si="2"/>
        <v>-120</v>
      </c>
      <c r="AL2" s="188">
        <f t="shared" si="2"/>
        <v>0</v>
      </c>
      <c r="AM2" s="188">
        <f t="shared" si="2"/>
        <v>0</v>
      </c>
      <c r="AN2" s="248"/>
    </row>
    <row r="3">
      <c r="A3" s="249"/>
      <c r="B3" s="250">
        <v>1.0</v>
      </c>
      <c r="C3" s="250">
        <v>2.0</v>
      </c>
      <c r="D3" s="250">
        <v>3.0</v>
      </c>
      <c r="E3" s="250">
        <v>4.0</v>
      </c>
      <c r="F3" s="250">
        <v>5.0</v>
      </c>
      <c r="G3" s="250">
        <v>6.0</v>
      </c>
      <c r="H3" s="250">
        <v>7.0</v>
      </c>
      <c r="I3" s="250">
        <v>8.0</v>
      </c>
      <c r="J3" s="250">
        <v>9.0</v>
      </c>
      <c r="K3" s="250">
        <v>10.0</v>
      </c>
      <c r="L3" s="250">
        <v>11.0</v>
      </c>
      <c r="M3" s="250">
        <v>12.0</v>
      </c>
      <c r="N3" s="250">
        <v>13.0</v>
      </c>
      <c r="O3" s="250">
        <v>14.0</v>
      </c>
      <c r="P3" s="250">
        <v>15.0</v>
      </c>
      <c r="Q3" s="250">
        <v>16.0</v>
      </c>
      <c r="R3" s="250">
        <v>17.0</v>
      </c>
      <c r="S3" s="250">
        <v>18.0</v>
      </c>
      <c r="T3" s="250">
        <v>19.0</v>
      </c>
      <c r="U3" s="250">
        <v>20.0</v>
      </c>
      <c r="V3" s="250">
        <v>21.0</v>
      </c>
      <c r="W3" s="250">
        <v>22.0</v>
      </c>
      <c r="X3" s="250">
        <v>23.0</v>
      </c>
      <c r="Y3" s="250">
        <v>24.0</v>
      </c>
      <c r="Z3" s="250">
        <v>25.0</v>
      </c>
      <c r="AA3" s="250">
        <v>26.0</v>
      </c>
      <c r="AB3" s="250">
        <v>27.0</v>
      </c>
      <c r="AC3" s="250">
        <v>28.0</v>
      </c>
      <c r="AD3" s="250">
        <v>29.0</v>
      </c>
      <c r="AE3" s="250">
        <v>30.0</v>
      </c>
      <c r="AF3" s="250">
        <v>31.0</v>
      </c>
      <c r="AG3" s="250">
        <v>32.0</v>
      </c>
      <c r="AH3" s="250">
        <v>33.0</v>
      </c>
      <c r="AI3" s="250">
        <v>34.0</v>
      </c>
      <c r="AJ3" s="250">
        <v>35.0</v>
      </c>
      <c r="AK3" s="250">
        <v>36.0</v>
      </c>
      <c r="AL3" s="250">
        <v>37.0</v>
      </c>
      <c r="AM3" s="250">
        <v>38.0</v>
      </c>
      <c r="AN3" s="250">
        <v>39.0</v>
      </c>
    </row>
    <row r="4">
      <c r="A4" s="251">
        <v>1.0</v>
      </c>
      <c r="B4" s="252" t="s">
        <v>598</v>
      </c>
      <c r="C4" s="253" t="s">
        <v>136</v>
      </c>
      <c r="D4" s="252" t="s">
        <v>432</v>
      </c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5"/>
      <c r="AI4" s="254"/>
      <c r="AJ4" s="256">
        <f t="array" ref="AJ4">-SUM(VALUE(IF(IFERROR(MID(E4:AI4,IFERROR(SEARCH("L",E4:AI4),""),4),"")&gt;=1,RIGHT(MID(E4:AI4,IFERROR(SEARCH("L",E4:AI4),""),4),3),0)))</f>
        <v>0</v>
      </c>
      <c r="AK4" s="256">
        <f t="array" ref="AK4">-SUM(VALUE(IF(IFERROR(MID(E4:AI4,IFERROR(SEARCH("E",E4:AI4),""),4),"")&gt;=1,RIGHT(MID(E4:AI4,IFERROR(SEARCH("E",E4:AI4),""),4),3),0)))</f>
        <v>0</v>
      </c>
      <c r="AL4" s="256">
        <f t="array" ref="AL4">SUM(VALUE(IF(IFERROR(MID(E4:AI4,IFERROR(SEARCH("T",E4:AI4),""),4),"")&gt;=1,RIGHT(MID(E4:AI4,IFERROR(SEARCH("T",E4:AI4),""),4),3),0)))</f>
        <v>0</v>
      </c>
      <c r="AM4" s="256">
        <f t="array" ref="AM4">SUM(VALUE(IF(IFERROR(MID(E4:AI4,IFERROR(SEARCH("O",E4:AI4),""),4),"")&gt;=1,RIGHT(MID(E4:AI4,IFERROR(SEARCH("O",E4:AI4),""),4),3),0)))</f>
        <v>0</v>
      </c>
      <c r="AN4" s="257"/>
    </row>
    <row r="5">
      <c r="A5" s="258">
        <v>2.0</v>
      </c>
      <c r="B5" s="252" t="s">
        <v>599</v>
      </c>
      <c r="C5" s="253" t="s">
        <v>139</v>
      </c>
      <c r="D5" s="252" t="s">
        <v>432</v>
      </c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60">
        <f t="array" ref="AJ5">-SUM(VALUE(IF(IFERROR(MID(E5:AI5,IFERROR(SEARCH("L",E5:AI5),""),4),"")&gt;=1,RIGHT(MID(E5:AI5,IFERROR(SEARCH("L",E5:AI5),""),4),3),0)))</f>
        <v>0</v>
      </c>
      <c r="AK5" s="260">
        <f t="array" ref="AK5">-SUM(VALUE(IF(IFERROR(MID(E5:AI5,IFERROR(SEARCH("E",E5:AI5),""),4),"")&gt;=1,RIGHT(MID(E5:AI5,IFERROR(SEARCH("E",E5:AI5),""),4),3),0)))</f>
        <v>0</v>
      </c>
      <c r="AL5" s="260">
        <f t="array" ref="AL5">SUM(VALUE(IF(IFERROR(MID(E5:AI5,IFERROR(SEARCH("T",E5:AI5),""),4),"")&gt;=1,RIGHT(MID(E5:AI5,IFERROR(SEARCH("T",E5:AI5),""),4),3),0)))</f>
        <v>0</v>
      </c>
      <c r="AM5" s="260">
        <f t="array" ref="AM5">SUM(VALUE(IF(IFERROR(MID(E5:AI5,IFERROR(SEARCH("O",E5:AI5),""),4),"")&gt;=1,RIGHT(MID(E5:AI5,IFERROR(SEARCH("O",E5:AI5),""),4),3),0)))</f>
        <v>0</v>
      </c>
      <c r="AN5" s="261"/>
    </row>
    <row r="6">
      <c r="A6" s="258">
        <v>3.0</v>
      </c>
      <c r="B6" s="252" t="s">
        <v>601</v>
      </c>
      <c r="C6" s="253" t="s">
        <v>141</v>
      </c>
      <c r="D6" s="252" t="s">
        <v>432</v>
      </c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60">
        <f t="array" ref="AJ6">-SUM(VALUE(IF(IFERROR(MID(E6:AI6,IFERROR(SEARCH("L",E6:AI6),""),4),"")&gt;=1,RIGHT(MID(E6:AI6,IFERROR(SEARCH("L",E6:AI6),""),4),3),0)))</f>
        <v>0</v>
      </c>
      <c r="AK6" s="260">
        <f t="array" ref="AK6">-SUM(VALUE(IF(IFERROR(MID(E6:AI6,IFERROR(SEARCH("E",E6:AI6),""),4),"")&gt;=1,RIGHT(MID(E6:AI6,IFERROR(SEARCH("E",E6:AI6),""),4),3),0)))</f>
        <v>0</v>
      </c>
      <c r="AL6" s="260">
        <f t="array" ref="AL6">SUM(VALUE(IF(IFERROR(MID(E6:AI6,IFERROR(SEARCH("T",E6:AI6),""),4),"")&gt;=1,RIGHT(MID(E6:AI6,IFERROR(SEARCH("T",E6:AI6),""),4),3),0)))</f>
        <v>0</v>
      </c>
      <c r="AM6" s="260">
        <f t="array" ref="AM6">SUM(VALUE(IF(IFERROR(MID(E6:AI6,IFERROR(SEARCH("O",E6:AI6),""),4),"")&gt;=1,RIGHT(MID(E6:AI6,IFERROR(SEARCH("O",E6:AI6),""),4),3),0)))</f>
        <v>0</v>
      </c>
      <c r="AN6" s="261"/>
    </row>
    <row r="7">
      <c r="A7" s="258">
        <v>4.0</v>
      </c>
      <c r="B7" s="252" t="s">
        <v>603</v>
      </c>
      <c r="C7" s="253" t="s">
        <v>143</v>
      </c>
      <c r="D7" s="252" t="s">
        <v>432</v>
      </c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60">
        <f t="array" ref="AJ7">-SUM(VALUE(IF(IFERROR(MID(E7:AI7,IFERROR(SEARCH("L",E7:AI7),""),4),"")&gt;=1,RIGHT(MID(E7:AI7,IFERROR(SEARCH("L",E7:AI7),""),4),3),0)))</f>
        <v>0</v>
      </c>
      <c r="AK7" s="260">
        <f t="array" ref="AK7">-SUM(VALUE(IF(IFERROR(MID(E7:AI7,IFERROR(SEARCH("E",E7:AI7),""),4),"")&gt;=1,RIGHT(MID(E7:AI7,IFERROR(SEARCH("E",E7:AI7),""),4),3),0)))</f>
        <v>0</v>
      </c>
      <c r="AL7" s="260">
        <f t="array" ref="AL7">SUM(VALUE(IF(IFERROR(MID(E7:AI7,IFERROR(SEARCH("T",E7:AI7),""),4),"")&gt;=1,RIGHT(MID(E7:AI7,IFERROR(SEARCH("T",E7:AI7),""),4),3),0)))</f>
        <v>0</v>
      </c>
      <c r="AM7" s="260">
        <f t="array" ref="AM7">SUM(VALUE(IF(IFERROR(MID(E7:AI7,IFERROR(SEARCH("O",E7:AI7),""),4),"")&gt;=1,RIGHT(MID(E7:AI7,IFERROR(SEARCH("O",E7:AI7),""),4),3),0)))</f>
        <v>0</v>
      </c>
      <c r="AN7" s="261"/>
    </row>
    <row r="8">
      <c r="A8" s="258">
        <v>5.0</v>
      </c>
      <c r="B8" s="252" t="s">
        <v>604</v>
      </c>
      <c r="C8" s="253" t="s">
        <v>145</v>
      </c>
      <c r="D8" s="252" t="s">
        <v>432</v>
      </c>
      <c r="E8" s="259"/>
      <c r="F8" s="259"/>
      <c r="G8" s="259"/>
      <c r="H8" s="259"/>
      <c r="I8" s="259"/>
      <c r="J8" s="259"/>
      <c r="K8" s="259"/>
      <c r="L8" s="262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60">
        <f t="array" ref="AJ8">-SUM(VALUE(IF(IFERROR(MID(E8:AI8,IFERROR(SEARCH("L",E8:AI8),""),4),"")&gt;=1,RIGHT(MID(E8:AI8,IFERROR(SEARCH("L",E8:AI8),""),4),3),0)))</f>
        <v>0</v>
      </c>
      <c r="AK8" s="260">
        <f t="array" ref="AK8">-SUM(VALUE(IF(IFERROR(MID(E8:AI8,IFERROR(SEARCH("E",E8:AI8),""),4),"")&gt;=1,RIGHT(MID(E8:AI8,IFERROR(SEARCH("E",E8:AI8),""),4),3),0)))</f>
        <v>0</v>
      </c>
      <c r="AL8" s="260">
        <f t="array" ref="AL8">SUM(VALUE(IF(IFERROR(MID(E8:AI8,IFERROR(SEARCH("T",E8:AI8),""),4),"")&gt;=1,RIGHT(MID(E8:AI8,IFERROR(SEARCH("T",E8:AI8),""),4),3),0)))</f>
        <v>0</v>
      </c>
      <c r="AM8" s="260">
        <f t="array" ref="AM8">SUM(VALUE(IF(IFERROR(MID(E8:AI8,IFERROR(SEARCH("O",E8:AI8),""),4),"")&gt;=1,RIGHT(MID(E8:AI8,IFERROR(SEARCH("O",E8:AI8),""),4),3),0)))</f>
        <v>0</v>
      </c>
      <c r="AN8" s="261"/>
    </row>
    <row r="9">
      <c r="A9" s="258">
        <v>6.0</v>
      </c>
      <c r="B9" s="252" t="s">
        <v>605</v>
      </c>
      <c r="C9" s="253" t="s">
        <v>147</v>
      </c>
      <c r="D9" s="252" t="s">
        <v>438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60">
        <f t="array" ref="AJ9">-SUM(VALUE(IF(IFERROR(MID(E9:AI9,IFERROR(SEARCH("L",E9:AI9),""),4),"")&gt;=1,RIGHT(MID(E9:AI9,IFERROR(SEARCH("L",E9:AI9),""),4),3),0)))</f>
        <v>0</v>
      </c>
      <c r="AK9" s="260">
        <f t="array" ref="AK9">-SUM(VALUE(IF(IFERROR(MID(E9:AI9,IFERROR(SEARCH("E",E9:AI9),""),4),"")&gt;=1,RIGHT(MID(E9:AI9,IFERROR(SEARCH("E",E9:AI9),""),4),3),0)))</f>
        <v>0</v>
      </c>
      <c r="AL9" s="260">
        <f t="array" ref="AL9">SUM(VALUE(IF(IFERROR(MID(E9:AI9,IFERROR(SEARCH("T",E9:AI9),""),4),"")&gt;=1,RIGHT(MID(E9:AI9,IFERROR(SEARCH("T",E9:AI9),""),4),3),0)))</f>
        <v>0</v>
      </c>
      <c r="AM9" s="260">
        <f t="array" ref="AM9">SUM(VALUE(IF(IFERROR(MID(E9:AI9,IFERROR(SEARCH("O",E9:AI9),""),4),"")&gt;=1,RIGHT(MID(E9:AI9,IFERROR(SEARCH("O",E9:AI9),""),4),3),0)))</f>
        <v>0</v>
      </c>
      <c r="AN9" s="261"/>
    </row>
    <row r="10">
      <c r="A10" s="258">
        <v>7.0</v>
      </c>
      <c r="B10" s="252" t="s">
        <v>606</v>
      </c>
      <c r="C10" s="253" t="s">
        <v>150</v>
      </c>
      <c r="D10" s="252" t="s">
        <v>438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60">
        <f t="array" ref="AJ10">-SUM(VALUE(IF(IFERROR(MID(E10:AI10,IFERROR(SEARCH("L",E10:AI10),""),4),"")&gt;=1,RIGHT(MID(E10:AI10,IFERROR(SEARCH("L",E10:AI10),""),4),3),0)))</f>
        <v>0</v>
      </c>
      <c r="AK10" s="260">
        <f t="array" ref="AK10">-SUM(VALUE(IF(IFERROR(MID(E10:AI10,IFERROR(SEARCH("E",E10:AI10),""),4),"")&gt;=1,RIGHT(MID(E10:AI10,IFERROR(SEARCH("E",E10:AI10),""),4),3),0)))</f>
        <v>0</v>
      </c>
      <c r="AL10" s="260">
        <f t="array" ref="AL10">SUM(VALUE(IF(IFERROR(MID(E10:AI10,IFERROR(SEARCH("T",E10:AI10),""),4),"")&gt;=1,RIGHT(MID(E10:AI10,IFERROR(SEARCH("T",E10:AI10),""),4),3),0)))</f>
        <v>0</v>
      </c>
      <c r="AM10" s="260">
        <f t="array" ref="AM10">SUM(VALUE(IF(IFERROR(MID(E10:AI10,IFERROR(SEARCH("O",E10:AI10),""),4),"")&gt;=1,RIGHT(MID(E10:AI10,IFERROR(SEARCH("O",E10:AI10),""),4),3),0)))</f>
        <v>0</v>
      </c>
      <c r="AN10" s="263"/>
    </row>
    <row r="11">
      <c r="A11" s="258">
        <v>8.0</v>
      </c>
      <c r="B11" s="252" t="s">
        <v>607</v>
      </c>
      <c r="C11" s="253" t="s">
        <v>152</v>
      </c>
      <c r="D11" s="252" t="s">
        <v>438</v>
      </c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60">
        <f t="array" ref="AJ11">-SUM(VALUE(IF(IFERROR(MID(E11:AI11,IFERROR(SEARCH("L",E11:AI11),""),4),"")&gt;=1,RIGHT(MID(E11:AI11,IFERROR(SEARCH("L",E11:AI11),""),4),3),0)))</f>
        <v>0</v>
      </c>
      <c r="AK11" s="260">
        <f t="array" ref="AK11">-SUM(VALUE(IF(IFERROR(MID(E11:AI11,IFERROR(SEARCH("E",E11:AI11),""),4),"")&gt;=1,RIGHT(MID(E11:AI11,IFERROR(SEARCH("E",E11:AI11),""),4),3),0)))</f>
        <v>0</v>
      </c>
      <c r="AL11" s="260">
        <f t="array" ref="AL11">SUM(VALUE(IF(IFERROR(MID(E11:AI11,IFERROR(SEARCH("T",E11:AI11),""),4),"")&gt;=1,RIGHT(MID(E11:AI11,IFERROR(SEARCH("T",E11:AI11),""),4),3),0)))</f>
        <v>0</v>
      </c>
      <c r="AM11" s="260">
        <f t="array" ref="AM11">SUM(VALUE(IF(IFERROR(MID(E11:AI11,IFERROR(SEARCH("O",E11:AI11),""),4),"")&gt;=1,RIGHT(MID(E11:AI11,IFERROR(SEARCH("O",E11:AI11),""),4),3),0)))</f>
        <v>0</v>
      </c>
      <c r="AN11" s="263"/>
    </row>
    <row r="12">
      <c r="A12" s="258">
        <v>9.0</v>
      </c>
      <c r="B12" s="252" t="s">
        <v>608</v>
      </c>
      <c r="C12" s="253" t="s">
        <v>156</v>
      </c>
      <c r="D12" s="252" t="s">
        <v>438</v>
      </c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60">
        <f t="array" ref="AJ12">-SUM(VALUE(IF(IFERROR(MID(E12:AI12,IFERROR(SEARCH("L",E12:AI12),""),4),"")&gt;=1,RIGHT(MID(E12:AI12,IFERROR(SEARCH("L",E12:AI12),""),4),3),0)))</f>
        <v>0</v>
      </c>
      <c r="AK12" s="260">
        <f t="array" ref="AK12">-SUM(VALUE(IF(IFERROR(MID(E12:AI12,IFERROR(SEARCH("E",E12:AI12),""),4),"")&gt;=1,RIGHT(MID(E12:AI12,IFERROR(SEARCH("E",E12:AI12),""),4),3),0)))</f>
        <v>0</v>
      </c>
      <c r="AL12" s="260">
        <f t="array" ref="AL12">SUM(VALUE(IF(IFERROR(MID(E12:AI12,IFERROR(SEARCH("T",E12:AI12),""),4),"")&gt;=1,RIGHT(MID(E12:AI12,IFERROR(SEARCH("T",E12:AI12),""),4),3),0)))</f>
        <v>0</v>
      </c>
      <c r="AM12" s="260">
        <f t="array" ref="AM12">SUM(VALUE(IF(IFERROR(MID(E12:AI12,IFERROR(SEARCH("O",E12:AI12),""),4),"")&gt;=1,RIGHT(MID(E12:AI12,IFERROR(SEARCH("O",E12:AI12),""),4),3),0)))</f>
        <v>0</v>
      </c>
      <c r="AN12" s="263"/>
    </row>
    <row r="13">
      <c r="A13" s="258">
        <v>10.0</v>
      </c>
      <c r="B13" s="252" t="s">
        <v>609</v>
      </c>
      <c r="C13" s="253" t="s">
        <v>154</v>
      </c>
      <c r="D13" s="252" t="s">
        <v>438</v>
      </c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62" t="s">
        <v>789</v>
      </c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60">
        <f t="array" ref="AJ13">-SUM(VALUE(IF(IFERROR(MID(E13:AI13,IFERROR(SEARCH("L",E13:AI13),""),4),"")&gt;=1,RIGHT(MID(E13:AI13,IFERROR(SEARCH("L",E13:AI13),""),4),3),0)))</f>
        <v>-50</v>
      </c>
      <c r="AK13" s="260">
        <f t="array" ref="AK13">-SUM(VALUE(IF(IFERROR(MID(E13:AI13,IFERROR(SEARCH("E",E13:AI13),""),4),"")&gt;=1,RIGHT(MID(E13:AI13,IFERROR(SEARCH("E",E13:AI13),""),4),3),0)))</f>
        <v>0</v>
      </c>
      <c r="AL13" s="260">
        <f t="array" ref="AL13">SUM(VALUE(IF(IFERROR(MID(E13:AI13,IFERROR(SEARCH("T",E13:AI13),""),4),"")&gt;=1,RIGHT(MID(E13:AI13,IFERROR(SEARCH("T",E13:AI13),""),4),3),0)))</f>
        <v>0</v>
      </c>
      <c r="AM13" s="260">
        <f t="array" ref="AM13">SUM(VALUE(IF(IFERROR(MID(E13:AI13,IFERROR(SEARCH("O",E13:AI13),""),4),"")&gt;=1,RIGHT(MID(E13:AI13,IFERROR(SEARCH("O",E13:AI13),""),4),3),0)))</f>
        <v>0</v>
      </c>
      <c r="AN13" s="263"/>
    </row>
    <row r="14">
      <c r="A14" s="258">
        <v>11.0</v>
      </c>
      <c r="B14" s="252" t="s">
        <v>610</v>
      </c>
      <c r="C14" s="253" t="s">
        <v>108</v>
      </c>
      <c r="D14" s="252" t="s">
        <v>420</v>
      </c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62" t="s">
        <v>790</v>
      </c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60">
        <f t="array" ref="AJ14">-SUM(VALUE(IF(IFERROR(MID(E14:AI14,IFERROR(SEARCH("L",E14:AI14),""),4),"")&gt;=1,RIGHT(MID(E14:AI14,IFERROR(SEARCH("L",E14:AI14),""),4),3),0)))</f>
        <v>0</v>
      </c>
      <c r="AK14" s="260">
        <f t="array" ref="AK14">-SUM(VALUE(IF(IFERROR(MID(E14:AI14,IFERROR(SEARCH("E",E14:AI14),""),4),"")&gt;=1,RIGHT(MID(E14:AI14,IFERROR(SEARCH("E",E14:AI14),""),4),3),0)))</f>
        <v>-60</v>
      </c>
      <c r="AL14" s="260">
        <f t="array" ref="AL14">SUM(VALUE(IF(IFERROR(MID(E14:AI14,IFERROR(SEARCH("T",E14:AI14),""),4),"")&gt;=1,RIGHT(MID(E14:AI14,IFERROR(SEARCH("T",E14:AI14),""),4),3),0)))</f>
        <v>0</v>
      </c>
      <c r="AM14" s="260">
        <f t="array" ref="AM14">SUM(VALUE(IF(IFERROR(MID(E14:AI14,IFERROR(SEARCH("O",E14:AI14),""),4),"")&gt;=1,RIGHT(MID(E14:AI14,IFERROR(SEARCH("O",E14:AI14),""),4),3),0)))</f>
        <v>0</v>
      </c>
      <c r="AN14" s="263"/>
    </row>
    <row r="15">
      <c r="A15" s="258">
        <v>12.0</v>
      </c>
      <c r="B15" s="252" t="s">
        <v>611</v>
      </c>
      <c r="C15" s="253" t="s">
        <v>128</v>
      </c>
      <c r="D15" s="252" t="s">
        <v>420</v>
      </c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60">
        <f t="array" ref="AJ15">-SUM(VALUE(IF(IFERROR(MID(E15:AI15,IFERROR(SEARCH("L",E15:AI15),""),4),"")&gt;=1,RIGHT(MID(E15:AI15,IFERROR(SEARCH("L",E15:AI15),""),4),3),0)))</f>
        <v>0</v>
      </c>
      <c r="AK15" s="260">
        <f t="array" ref="AK15">-SUM(VALUE(IF(IFERROR(MID(E15:AI15,IFERROR(SEARCH("E",E15:AI15),""),4),"")&gt;=1,RIGHT(MID(E15:AI15,IFERROR(SEARCH("E",E15:AI15),""),4),3),0)))</f>
        <v>0</v>
      </c>
      <c r="AL15" s="260">
        <f t="array" ref="AL15">SUM(VALUE(IF(IFERROR(MID(E15:AI15,IFERROR(SEARCH("T",E15:AI15),""),4),"")&gt;=1,RIGHT(MID(E15:AI15,IFERROR(SEARCH("T",E15:AI15),""),4),3),0)))</f>
        <v>0</v>
      </c>
      <c r="AM15" s="260">
        <f t="array" ref="AM15">SUM(VALUE(IF(IFERROR(MID(E15:AI15,IFERROR(SEARCH("O",E15:AI15),""),4),"")&gt;=1,RIGHT(MID(E15:AI15,IFERROR(SEARCH("O",E15:AI15),""),4),3),0)))</f>
        <v>0</v>
      </c>
      <c r="AN15" s="263"/>
    </row>
    <row r="16">
      <c r="A16" s="258">
        <v>13.0</v>
      </c>
      <c r="B16" s="252" t="s">
        <v>612</v>
      </c>
      <c r="C16" s="253" t="s">
        <v>98</v>
      </c>
      <c r="D16" s="252" t="s">
        <v>420</v>
      </c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60">
        <f t="array" ref="AJ16">-SUM(VALUE(IF(IFERROR(MID(E16:AI16,IFERROR(SEARCH("L",E16:AI16),""),4),"")&gt;=1,RIGHT(MID(E16:AI16,IFERROR(SEARCH("L",E16:AI16),""),4),3),0)))</f>
        <v>0</v>
      </c>
      <c r="AK16" s="260">
        <f t="array" ref="AK16">-SUM(VALUE(IF(IFERROR(MID(E16:AI16,IFERROR(SEARCH("E",E16:AI16),""),4),"")&gt;=1,RIGHT(MID(E16:AI16,IFERROR(SEARCH("E",E16:AI16),""),4),3),0)))</f>
        <v>0</v>
      </c>
      <c r="AL16" s="260">
        <f t="array" ref="AL16">SUM(VALUE(IF(IFERROR(MID(E16:AI16,IFERROR(SEARCH("T",E16:AI16),""),4),"")&gt;=1,RIGHT(MID(E16:AI16,IFERROR(SEARCH("T",E16:AI16),""),4),3),0)))</f>
        <v>0</v>
      </c>
      <c r="AM16" s="260">
        <f t="array" ref="AM16">SUM(VALUE(IF(IFERROR(MID(E16:AI16,IFERROR(SEARCH("O",E16:AI16),""),4),"")&gt;=1,RIGHT(MID(E16:AI16,IFERROR(SEARCH("O",E16:AI16),""),4),3),0)))</f>
        <v>0</v>
      </c>
      <c r="AN16" s="263"/>
    </row>
    <row r="17">
      <c r="A17" s="258">
        <v>14.0</v>
      </c>
      <c r="B17" s="252" t="s">
        <v>613</v>
      </c>
      <c r="C17" s="253" t="s">
        <v>103</v>
      </c>
      <c r="D17" s="252" t="s">
        <v>420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60">
        <f t="array" ref="AJ17">-SUM(VALUE(IF(IFERROR(MID(E17:AI17,IFERROR(SEARCH("L",E17:AI17),""),4),"")&gt;=1,RIGHT(MID(E17:AI17,IFERROR(SEARCH("L",E17:AI17),""),4),3),0)))</f>
        <v>0</v>
      </c>
      <c r="AK17" s="260">
        <f t="array" ref="AK17">-SUM(VALUE(IF(IFERROR(MID(E17:AI17,IFERROR(SEARCH("E",E17:AI17),""),4),"")&gt;=1,RIGHT(MID(E17:AI17,IFERROR(SEARCH("E",E17:AI17),""),4),3),0)))</f>
        <v>0</v>
      </c>
      <c r="AL17" s="260">
        <f t="array" ref="AL17">SUM(VALUE(IF(IFERROR(MID(E17:AI17,IFERROR(SEARCH("T",E17:AI17),""),4),"")&gt;=1,RIGHT(MID(E17:AI17,IFERROR(SEARCH("T",E17:AI17),""),4),3),0)))</f>
        <v>0</v>
      </c>
      <c r="AM17" s="260">
        <f t="array" ref="AM17">SUM(VALUE(IF(IFERROR(MID(E17:AI17,IFERROR(SEARCH("O",E17:AI17),""),4),"")&gt;=1,RIGHT(MID(E17:AI17,IFERROR(SEARCH("O",E17:AI17),""),4),3),0)))</f>
        <v>0</v>
      </c>
      <c r="AN17" s="263"/>
    </row>
    <row r="18">
      <c r="A18" s="258">
        <v>15.0</v>
      </c>
      <c r="B18" s="252" t="s">
        <v>614</v>
      </c>
      <c r="C18" s="253" t="s">
        <v>113</v>
      </c>
      <c r="D18" s="252" t="s">
        <v>420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62" t="s">
        <v>791</v>
      </c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60">
        <f t="array" ref="AJ18">-SUM(VALUE(IF(IFERROR(MID(E18:AI18,IFERROR(SEARCH("L",E18:AI18),""),4),"")&gt;=1,RIGHT(MID(E18:AI18,IFERROR(SEARCH("L",E18:AI18),""),4),3),0)))</f>
        <v>-19</v>
      </c>
      <c r="AK18" s="260">
        <f t="array" ref="AK18">-SUM(VALUE(IF(IFERROR(MID(E18:AI18,IFERROR(SEARCH("E",E18:AI18),""),4),"")&gt;=1,RIGHT(MID(E18:AI18,IFERROR(SEARCH("E",E18:AI18),""),4),3),0)))</f>
        <v>0</v>
      </c>
      <c r="AL18" s="260">
        <f t="array" ref="AL18">SUM(VALUE(IF(IFERROR(MID(E18:AI18,IFERROR(SEARCH("T",E18:AI18),""),4),"")&gt;=1,RIGHT(MID(E18:AI18,IFERROR(SEARCH("T",E18:AI18),""),4),3),0)))</f>
        <v>0</v>
      </c>
      <c r="AM18" s="260">
        <f t="array" ref="AM18">SUM(VALUE(IF(IFERROR(MID(E18:AI18,IFERROR(SEARCH("O",E18:AI18),""),4),"")&gt;=1,RIGHT(MID(E18:AI18,IFERROR(SEARCH("O",E18:AI18),""),4),3),0)))</f>
        <v>0</v>
      </c>
      <c r="AN18" s="263"/>
    </row>
    <row r="19">
      <c r="A19" s="258">
        <v>16.0</v>
      </c>
      <c r="B19" s="258" t="s">
        <v>615</v>
      </c>
      <c r="C19" s="264" t="s">
        <v>92</v>
      </c>
      <c r="D19" s="252" t="s">
        <v>420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60">
        <f t="array" ref="AJ19">-SUM(VALUE(IF(IFERROR(MID(E19:AI19,IFERROR(SEARCH("L",E19:AI19),""),4),"")&gt;=1,RIGHT(MID(E19:AI19,IFERROR(SEARCH("L",E19:AI19),""),4),3),0)))</f>
        <v>0</v>
      </c>
      <c r="AK19" s="260">
        <f t="array" ref="AK19">-SUM(VALUE(IF(IFERROR(MID(E19:AI19,IFERROR(SEARCH("E",E19:AI19),""),4),"")&gt;=1,RIGHT(MID(E19:AI19,IFERROR(SEARCH("E",E19:AI19),""),4),3),0)))</f>
        <v>0</v>
      </c>
      <c r="AL19" s="260">
        <f t="array" ref="AL19">SUM(VALUE(IF(IFERROR(MID(E19:AI19,IFERROR(SEARCH("T",E19:AI19),""),4),"")&gt;=1,RIGHT(MID(E19:AI19,IFERROR(SEARCH("T",E19:AI19),""),4),3),0)))</f>
        <v>0</v>
      </c>
      <c r="AM19" s="260">
        <f t="array" ref="AM19">SUM(VALUE(IF(IFERROR(MID(E19:AI19,IFERROR(SEARCH("O",E19:AI19),""),4),"")&gt;=1,RIGHT(MID(E19:AI19,IFERROR(SEARCH("O",E19:AI19),""),4),3),0)))</f>
        <v>0</v>
      </c>
      <c r="AN19" s="263"/>
    </row>
    <row r="20">
      <c r="A20" s="258">
        <v>17.0</v>
      </c>
      <c r="B20" s="258" t="s">
        <v>616</v>
      </c>
      <c r="C20" s="264" t="s">
        <v>79</v>
      </c>
      <c r="D20" s="252" t="s">
        <v>420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60">
        <f t="array" ref="AJ20">-SUM(VALUE(IF(IFERROR(MID(E20:AI20,IFERROR(SEARCH("L",E20:AI20),""),4),"")&gt;=1,RIGHT(MID(E20:AI20,IFERROR(SEARCH("L",E20:AI20),""),4),3),0)))</f>
        <v>0</v>
      </c>
      <c r="AK20" s="260">
        <f t="array" ref="AK20">-SUM(VALUE(IF(IFERROR(MID(E20:AI20,IFERROR(SEARCH("E",E20:AI20),""),4),"")&gt;=1,RIGHT(MID(E20:AI20,IFERROR(SEARCH("E",E20:AI20),""),4),3),0)))</f>
        <v>0</v>
      </c>
      <c r="AL20" s="260">
        <f t="array" ref="AL20">SUM(VALUE(IF(IFERROR(MID(E20:AI20,IFERROR(SEARCH("T",E20:AI20),""),4),"")&gt;=1,RIGHT(MID(E20:AI20,IFERROR(SEARCH("T",E20:AI20),""),4),3),0)))</f>
        <v>0</v>
      </c>
      <c r="AM20" s="260">
        <f t="array" ref="AM20">SUM(VALUE(IF(IFERROR(MID(E20:AI20,IFERROR(SEARCH("O",E20:AI20),""),4),"")&gt;=1,RIGHT(MID(E20:AI20,IFERROR(SEARCH("O",E20:AI20),""),4),3),0)))</f>
        <v>0</v>
      </c>
      <c r="AN20" s="263"/>
    </row>
    <row r="21">
      <c r="A21" s="258">
        <v>18.0</v>
      </c>
      <c r="B21" s="258" t="s">
        <v>617</v>
      </c>
      <c r="C21" s="264" t="s">
        <v>133</v>
      </c>
      <c r="D21" s="252" t="s">
        <v>420</v>
      </c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60">
        <f t="array" ref="AJ21">-SUM(VALUE(IF(IFERROR(MID(E21:AI21,IFERROR(SEARCH("L",E21:AI21),""),4),"")&gt;=1,RIGHT(MID(E21:AI21,IFERROR(SEARCH("L",E21:AI21),""),4),3),0)))</f>
        <v>0</v>
      </c>
      <c r="AK21" s="260">
        <f t="array" ref="AK21">-SUM(VALUE(IF(IFERROR(MID(E21:AI21,IFERROR(SEARCH("E",E21:AI21),""),4),"")&gt;=1,RIGHT(MID(E21:AI21,IFERROR(SEARCH("E",E21:AI21),""),4),3),0)))</f>
        <v>0</v>
      </c>
      <c r="AL21" s="260">
        <f t="array" ref="AL21">SUM(VALUE(IF(IFERROR(MID(E21:AI21,IFERROR(SEARCH("T",E21:AI21),""),4),"")&gt;=1,RIGHT(MID(E21:AI21,IFERROR(SEARCH("T",E21:AI21),""),4),3),0)))</f>
        <v>0</v>
      </c>
      <c r="AM21" s="260">
        <f t="array" ref="AM21">SUM(VALUE(IF(IFERROR(MID(E21:AI21,IFERROR(SEARCH("O",E21:AI21),""),4),"")&gt;=1,RIGHT(MID(E21:AI21,IFERROR(SEARCH("O",E21:AI21),""),4),3),0)))</f>
        <v>0</v>
      </c>
      <c r="AN21" s="263"/>
    </row>
    <row r="22">
      <c r="A22" s="258">
        <v>19.0</v>
      </c>
      <c r="B22" s="258" t="s">
        <v>618</v>
      </c>
      <c r="C22" s="264" t="s">
        <v>86</v>
      </c>
      <c r="D22" s="252" t="s">
        <v>420</v>
      </c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60">
        <f t="array" ref="AJ22">-SUM(VALUE(IF(IFERROR(MID(E22:AI22,IFERROR(SEARCH("L",E22:AI22),""),4),"")&gt;=1,RIGHT(MID(E22:AI22,IFERROR(SEARCH("L",E22:AI22),""),4),3),0)))</f>
        <v>0</v>
      </c>
      <c r="AK22" s="260">
        <f t="array" ref="AK22">-SUM(VALUE(IF(IFERROR(MID(E22:AI22,IFERROR(SEARCH("E",E22:AI22),""),4),"")&gt;=1,RIGHT(MID(E22:AI22,IFERROR(SEARCH("E",E22:AI22),""),4),3),0)))</f>
        <v>0</v>
      </c>
      <c r="AL22" s="260">
        <f t="array" ref="AL22">SUM(VALUE(IF(IFERROR(MID(E22:AI22,IFERROR(SEARCH("T",E22:AI22),""),4),"")&gt;=1,RIGHT(MID(E22:AI22,IFERROR(SEARCH("T",E22:AI22),""),4),3),0)))</f>
        <v>0</v>
      </c>
      <c r="AM22" s="260">
        <f t="array" ref="AM22">SUM(VALUE(IF(IFERROR(MID(E22:AI22,IFERROR(SEARCH("O",E22:AI22),""),4),"")&gt;=1,RIGHT(MID(E22:AI22,IFERROR(SEARCH("O",E22:AI22),""),4),3),0)))</f>
        <v>0</v>
      </c>
      <c r="AN22" s="263"/>
    </row>
    <row r="23">
      <c r="A23" s="258">
        <v>20.0</v>
      </c>
      <c r="B23" s="252" t="s">
        <v>619</v>
      </c>
      <c r="C23" s="253" t="s">
        <v>118</v>
      </c>
      <c r="D23" s="252" t="s">
        <v>420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60">
        <f t="array" ref="AJ23">-SUM(VALUE(IF(IFERROR(MID(E23:AI23,IFERROR(SEARCH("L",E23:AI23),""),4),"")&gt;=1,RIGHT(MID(E23:AI23,IFERROR(SEARCH("L",E23:AI23),""),4),3),0)))</f>
        <v>0</v>
      </c>
      <c r="AK23" s="260">
        <f t="array" ref="AK23">-SUM(VALUE(IF(IFERROR(MID(E23:AI23,IFERROR(SEARCH("E",E23:AI23),""),4),"")&gt;=1,RIGHT(MID(E23:AI23,IFERROR(SEARCH("E",E23:AI23),""),4),3),0)))</f>
        <v>0</v>
      </c>
      <c r="AL23" s="260">
        <f t="array" ref="AL23">SUM(VALUE(IF(IFERROR(MID(E23:AI23,IFERROR(SEARCH("T",E23:AI23),""),4),"")&gt;=1,RIGHT(MID(E23:AI23,IFERROR(SEARCH("T",E23:AI23),""),4),3),0)))</f>
        <v>0</v>
      </c>
      <c r="AM23" s="260">
        <f t="array" ref="AM23">SUM(VALUE(IF(IFERROR(MID(E23:AI23,IFERROR(SEARCH("O",E23:AI23),""),4),"")&gt;=1,RIGHT(MID(E23:AI23,IFERROR(SEARCH("O",E23:AI23),""),4),3),0)))</f>
        <v>0</v>
      </c>
      <c r="AN23" s="263"/>
    </row>
    <row r="24">
      <c r="A24" s="258">
        <v>21.0</v>
      </c>
      <c r="B24" s="252" t="s">
        <v>620</v>
      </c>
      <c r="C24" s="253" t="s">
        <v>123</v>
      </c>
      <c r="D24" s="252" t="s">
        <v>420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60">
        <f t="array" ref="AJ24">-SUM(VALUE(IF(IFERROR(MID(E24:AI24,IFERROR(SEARCH("L",E24:AI24),""),4),"")&gt;=1,RIGHT(MID(E24:AI24,IFERROR(SEARCH("L",E24:AI24),""),4),3),0)))</f>
        <v>0</v>
      </c>
      <c r="AK24" s="260">
        <f t="array" ref="AK24">-SUM(VALUE(IF(IFERROR(MID(E24:AI24,IFERROR(SEARCH("E",E24:AI24),""),4),"")&gt;=1,RIGHT(MID(E24:AI24,IFERROR(SEARCH("E",E24:AI24),""),4),3),0)))</f>
        <v>0</v>
      </c>
      <c r="AL24" s="260">
        <f t="array" ref="AL24">SUM(VALUE(IF(IFERROR(MID(E24:AI24,IFERROR(SEARCH("T",E24:AI24),""),4),"")&gt;=1,RIGHT(MID(E24:AI24,IFERROR(SEARCH("T",E24:AI24),""),4),3),0)))</f>
        <v>0</v>
      </c>
      <c r="AM24" s="260">
        <f t="array" ref="AM24">SUM(VALUE(IF(IFERROR(MID(E24:AI24,IFERROR(SEARCH("O",E24:AI24),""),4),"")&gt;=1,RIGHT(MID(E24:AI24,IFERROR(SEARCH("O",E24:AI24),""),4),3),0)))</f>
        <v>0</v>
      </c>
      <c r="AN24" s="263"/>
    </row>
    <row r="25">
      <c r="A25" s="258">
        <v>22.0</v>
      </c>
      <c r="B25" s="252" t="s">
        <v>621</v>
      </c>
      <c r="C25" s="253" t="s">
        <v>130</v>
      </c>
      <c r="D25" s="252" t="s">
        <v>374</v>
      </c>
      <c r="E25" s="259"/>
      <c r="F25" s="259"/>
      <c r="G25" s="262" t="s">
        <v>790</v>
      </c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60">
        <f t="array" ref="AJ25">-SUM(VALUE(IF(IFERROR(MID(E25:AI25,IFERROR(SEARCH("L",E25:AI25),""),4),"")&gt;=1,RIGHT(MID(E25:AI25,IFERROR(SEARCH("L",E25:AI25),""),4),3),0)))</f>
        <v>0</v>
      </c>
      <c r="AK25" s="260">
        <f t="array" ref="AK25">-SUM(VALUE(IF(IFERROR(MID(E25:AI25,IFERROR(SEARCH("E",E25:AI25),""),4),"")&gt;=1,RIGHT(MID(E25:AI25,IFERROR(SEARCH("E",E25:AI25),""),4),3),0)))</f>
        <v>-60</v>
      </c>
      <c r="AL25" s="260">
        <f t="array" ref="AL25">SUM(VALUE(IF(IFERROR(MID(E25:AI25,IFERROR(SEARCH("T",E25:AI25),""),4),"")&gt;=1,RIGHT(MID(E25:AI25,IFERROR(SEARCH("T",E25:AI25),""),4),3),0)))</f>
        <v>0</v>
      </c>
      <c r="AM25" s="260">
        <f t="array" ref="AM25">SUM(VALUE(IF(IFERROR(MID(E25:AI25,IFERROR(SEARCH("O",E25:AI25),""),4),"")&gt;=1,RIGHT(MID(E25:AI25,IFERROR(SEARCH("O",E25:AI25),""),4),3),0)))</f>
        <v>0</v>
      </c>
      <c r="AN25" s="263"/>
    </row>
    <row r="26">
      <c r="A26" s="258">
        <v>23.0</v>
      </c>
      <c r="B26" s="252" t="s">
        <v>622</v>
      </c>
      <c r="C26" s="253" t="s">
        <v>107</v>
      </c>
      <c r="D26" s="252" t="s">
        <v>374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60">
        <f t="array" ref="AJ26">-SUM(VALUE(IF(IFERROR(MID(E26:AI26,IFERROR(SEARCH("L",E26:AI26),""),4),"")&gt;=1,RIGHT(MID(E26:AI26,IFERROR(SEARCH("L",E26:AI26),""),4),3),0)))</f>
        <v>0</v>
      </c>
      <c r="AK26" s="260">
        <f t="array" ref="AK26">-SUM(VALUE(IF(IFERROR(MID(E26:AI26,IFERROR(SEARCH("E",E26:AI26),""),4),"")&gt;=1,RIGHT(MID(E26:AI26,IFERROR(SEARCH("E",E26:AI26),""),4),3),0)))</f>
        <v>0</v>
      </c>
      <c r="AL26" s="260">
        <f t="array" ref="AL26">SUM(VALUE(IF(IFERROR(MID(E26:AI26,IFERROR(SEARCH("T",E26:AI26),""),4),"")&gt;=1,RIGHT(MID(E26:AI26,IFERROR(SEARCH("T",E26:AI26),""),4),3),0)))</f>
        <v>0</v>
      </c>
      <c r="AM26" s="260">
        <f t="array" ref="AM26">SUM(VALUE(IF(IFERROR(MID(E26:AI26,IFERROR(SEARCH("O",E26:AI26),""),4),"")&gt;=1,RIGHT(MID(E26:AI26,IFERROR(SEARCH("O",E26:AI26),""),4),3),0)))</f>
        <v>0</v>
      </c>
      <c r="AN26" s="263"/>
    </row>
    <row r="27">
      <c r="A27" s="258">
        <v>24.0</v>
      </c>
      <c r="B27" s="252" t="s">
        <v>623</v>
      </c>
      <c r="C27" s="253" t="s">
        <v>96</v>
      </c>
      <c r="D27" s="252" t="s">
        <v>374</v>
      </c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60">
        <f t="array" ref="AJ27">-SUM(VALUE(IF(IFERROR(MID(E27:AI27,IFERROR(SEARCH("L",E27:AI27),""),4),"")&gt;=1,RIGHT(MID(E27:AI27,IFERROR(SEARCH("L",E27:AI27),""),4),3),0)))</f>
        <v>0</v>
      </c>
      <c r="AK27" s="260">
        <f t="array" ref="AK27">-SUM(VALUE(IF(IFERROR(MID(E27:AI27,IFERROR(SEARCH("E",E27:AI27),""),4),"")&gt;=1,RIGHT(MID(E27:AI27,IFERROR(SEARCH("E",E27:AI27),""),4),3),0)))</f>
        <v>0</v>
      </c>
      <c r="AL27" s="260">
        <f t="array" ref="AL27">SUM(VALUE(IF(IFERROR(MID(E27:AI27,IFERROR(SEARCH("T",E27:AI27),""),4),"")&gt;=1,RIGHT(MID(E27:AI27,IFERROR(SEARCH("T",E27:AI27),""),4),3),0)))</f>
        <v>0</v>
      </c>
      <c r="AM27" s="260">
        <f t="array" ref="AM27">SUM(VALUE(IF(IFERROR(MID(E27:AI27,IFERROR(SEARCH("O",E27:AI27),""),4),"")&gt;=1,RIGHT(MID(E27:AI27,IFERROR(SEARCH("O",E27:AI27),""),4),3),0)))</f>
        <v>0</v>
      </c>
      <c r="AN27" s="263"/>
    </row>
    <row r="28">
      <c r="A28" s="258">
        <v>25.0</v>
      </c>
      <c r="B28" s="252" t="s">
        <v>624</v>
      </c>
      <c r="C28" s="253" t="s">
        <v>112</v>
      </c>
      <c r="D28" s="252" t="s">
        <v>374</v>
      </c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60">
        <f t="array" ref="AJ28">-SUM(VALUE(IF(IFERROR(MID(E28:AI28,IFERROR(SEARCH("L",E28:AI28),""),4),"")&gt;=1,RIGHT(MID(E28:AI28,IFERROR(SEARCH("L",E28:AI28),""),4),3),0)))</f>
        <v>0</v>
      </c>
      <c r="AK28" s="260">
        <f t="array" ref="AK28">-SUM(VALUE(IF(IFERROR(MID(E28:AI28,IFERROR(SEARCH("E",E28:AI28),""),4),"")&gt;=1,RIGHT(MID(E28:AI28,IFERROR(SEARCH("E",E28:AI28),""),4),3),0)))</f>
        <v>0</v>
      </c>
      <c r="AL28" s="260">
        <f t="array" ref="AL28">SUM(VALUE(IF(IFERROR(MID(E28:AI28,IFERROR(SEARCH("T",E28:AI28),""),4),"")&gt;=1,RIGHT(MID(E28:AI28,IFERROR(SEARCH("T",E28:AI28),""),4),3),0)))</f>
        <v>0</v>
      </c>
      <c r="AM28" s="260">
        <f t="array" ref="AM28">SUM(VALUE(IF(IFERROR(MID(E28:AI28,IFERROR(SEARCH("O",E28:AI28),""),4),"")&gt;=1,RIGHT(MID(E28:AI28,IFERROR(SEARCH("O",E28:AI28),""),4),3),0)))</f>
        <v>0</v>
      </c>
      <c r="AN28" s="263"/>
    </row>
    <row r="29">
      <c r="A29" s="258">
        <v>26.0</v>
      </c>
      <c r="B29" s="258" t="s">
        <v>625</v>
      </c>
      <c r="C29" s="264" t="s">
        <v>127</v>
      </c>
      <c r="D29" s="252" t="s">
        <v>374</v>
      </c>
      <c r="E29" s="259"/>
      <c r="F29" s="259"/>
      <c r="G29" s="262" t="s">
        <v>792</v>
      </c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60">
        <f t="array" ref="AJ29">-SUM(VALUE(IF(IFERROR(MID(E29:AI29,IFERROR(SEARCH("L",E29:AI29),""),4),"")&gt;=1,RIGHT(MID(E29:AI29,IFERROR(SEARCH("L",E29:AI29),""),4),3),0)))</f>
        <v>-67</v>
      </c>
      <c r="AK29" s="260">
        <f t="array" ref="AK29">-SUM(VALUE(IF(IFERROR(MID(E29:AI29,IFERROR(SEARCH("E",E29:AI29),""),4),"")&gt;=1,RIGHT(MID(E29:AI29,IFERROR(SEARCH("E",E29:AI29),""),4),3),0)))</f>
        <v>0</v>
      </c>
      <c r="AL29" s="260">
        <f t="array" ref="AL29">SUM(VALUE(IF(IFERROR(MID(E29:AI29,IFERROR(SEARCH("T",E29:AI29),""),4),"")&gt;=1,RIGHT(MID(E29:AI29,IFERROR(SEARCH("T",E29:AI29),""),4),3),0)))</f>
        <v>0</v>
      </c>
      <c r="AM29" s="260">
        <f t="array" ref="AM29">SUM(VALUE(IF(IFERROR(MID(E29:AI29,IFERROR(SEARCH("O",E29:AI29),""),4),"")&gt;=1,RIGHT(MID(E29:AI29,IFERROR(SEARCH("O",E29:AI29),""),4),3),0)))</f>
        <v>0</v>
      </c>
      <c r="AN29" s="263"/>
    </row>
    <row r="30">
      <c r="A30" s="258">
        <v>27.0</v>
      </c>
      <c r="B30" s="258" t="s">
        <v>626</v>
      </c>
      <c r="C30" s="264" t="s">
        <v>75</v>
      </c>
      <c r="D30" s="252" t="s">
        <v>374</v>
      </c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60">
        <f t="array" ref="AJ30">-SUM(VALUE(IF(IFERROR(MID(E30:AI30,IFERROR(SEARCH("L",E30:AI30),""),4),"")&gt;=1,RIGHT(MID(E30:AI30,IFERROR(SEARCH("L",E30:AI30),""),4),3),0)))</f>
        <v>0</v>
      </c>
      <c r="AK30" s="260">
        <f t="array" ref="AK30">-SUM(VALUE(IF(IFERROR(MID(E30:AI30,IFERROR(SEARCH("E",E30:AI30),""),4),"")&gt;=1,RIGHT(MID(E30:AI30,IFERROR(SEARCH("E",E30:AI30),""),4),3),0)))</f>
        <v>0</v>
      </c>
      <c r="AL30" s="260">
        <f t="array" ref="AL30">SUM(VALUE(IF(IFERROR(MID(E30:AI30,IFERROR(SEARCH("T",E30:AI30),""),4),"")&gt;=1,RIGHT(MID(E30:AI30,IFERROR(SEARCH("T",E30:AI30),""),4),3),0)))</f>
        <v>0</v>
      </c>
      <c r="AM30" s="260">
        <f t="array" ref="AM30">SUM(VALUE(IF(IFERROR(MID(E30:AI30,IFERROR(SEARCH("O",E30:AI30),""),4),"")&gt;=1,RIGHT(MID(E30:AI30,IFERROR(SEARCH("O",E30:AI30),""),4),3),0)))</f>
        <v>0</v>
      </c>
      <c r="AN30" s="263"/>
    </row>
    <row r="31">
      <c r="A31" s="258">
        <v>28.0</v>
      </c>
      <c r="B31" s="258" t="s">
        <v>627</v>
      </c>
      <c r="C31" s="264" t="s">
        <v>77</v>
      </c>
      <c r="D31" s="252" t="s">
        <v>374</v>
      </c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60">
        <f t="array" ref="AJ31">-SUM(VALUE(IF(IFERROR(MID(E31:AI31,IFERROR(SEARCH("L",E31:AI31),""),4),"")&gt;=1,RIGHT(MID(E31:AI31,IFERROR(SEARCH("L",E31:AI31),""),4),3),0)))</f>
        <v>0</v>
      </c>
      <c r="AK31" s="260">
        <f t="array" ref="AK31">-SUM(VALUE(IF(IFERROR(MID(E31:AI31,IFERROR(SEARCH("E",E31:AI31),""),4),"")&gt;=1,RIGHT(MID(E31:AI31,IFERROR(SEARCH("E",E31:AI31),""),4),3),0)))</f>
        <v>0</v>
      </c>
      <c r="AL31" s="260">
        <f t="array" ref="AL31">SUM(VALUE(IF(IFERROR(MID(E31:AI31,IFERROR(SEARCH("T",E31:AI31),""),4),"")&gt;=1,RIGHT(MID(E31:AI31,IFERROR(SEARCH("T",E31:AI31),""),4),3),0)))</f>
        <v>0</v>
      </c>
      <c r="AM31" s="260">
        <f t="array" ref="AM31">SUM(VALUE(IF(IFERROR(MID(E31:AI31,IFERROR(SEARCH("O",E31:AI31),""),4),"")&gt;=1,RIGHT(MID(E31:AI31,IFERROR(SEARCH("O",E31:AI31),""),4),3),0)))</f>
        <v>0</v>
      </c>
      <c r="AN31" s="263"/>
    </row>
    <row r="32">
      <c r="A32" s="258">
        <v>29.0</v>
      </c>
      <c r="B32" s="258" t="s">
        <v>628</v>
      </c>
      <c r="C32" s="264" t="s">
        <v>115</v>
      </c>
      <c r="D32" s="252" t="s">
        <v>374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60">
        <f t="array" ref="AJ32">-SUM(VALUE(IF(IFERROR(MID(E32:AI32,IFERROR(SEARCH("L",E32:AI32),""),4),"")&gt;=1,RIGHT(MID(E32:AI32,IFERROR(SEARCH("L",E32:AI32),""),4),3),0)))</f>
        <v>0</v>
      </c>
      <c r="AK32" s="260">
        <f t="array" ref="AK32">-SUM(VALUE(IF(IFERROR(MID(E32:AI32,IFERROR(SEARCH("E",E32:AI32),""),4),"")&gt;=1,RIGHT(MID(E32:AI32,IFERROR(SEARCH("E",E32:AI32),""),4),3),0)))</f>
        <v>0</v>
      </c>
      <c r="AL32" s="260">
        <f t="array" ref="AL32">SUM(VALUE(IF(IFERROR(MID(E32:AI32,IFERROR(SEARCH("T",E32:AI32),""),4),"")&gt;=1,RIGHT(MID(E32:AI32,IFERROR(SEARCH("T",E32:AI32),""),4),3),0)))</f>
        <v>0</v>
      </c>
      <c r="AM32" s="260">
        <f t="array" ref="AM32">SUM(VALUE(IF(IFERROR(MID(E32:AI32,IFERROR(SEARCH("O",E32:AI32),""),4),"")&gt;=1,RIGHT(MID(E32:AI32,IFERROR(SEARCH("O",E32:AI32),""),4),3),0)))</f>
        <v>0</v>
      </c>
      <c r="AN32" s="263"/>
    </row>
    <row r="33">
      <c r="A33" s="258">
        <v>30.0</v>
      </c>
      <c r="B33" s="258" t="s">
        <v>629</v>
      </c>
      <c r="C33" s="264" t="s">
        <v>100</v>
      </c>
      <c r="D33" s="252" t="s">
        <v>374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60">
        <f t="array" ref="AJ33">-SUM(VALUE(IF(IFERROR(MID(E33:AI33,IFERROR(SEARCH("L",E33:AI33),""),4),"")&gt;=1,RIGHT(MID(E33:AI33,IFERROR(SEARCH("L",E33:AI33),""),4),3),0)))</f>
        <v>0</v>
      </c>
      <c r="AK33" s="260">
        <f t="array" ref="AK33">-SUM(VALUE(IF(IFERROR(MID(E33:AI33,IFERROR(SEARCH("E",E33:AI33),""),4),"")&gt;=1,RIGHT(MID(E33:AI33,IFERROR(SEARCH("E",E33:AI33),""),4),3),0)))</f>
        <v>0</v>
      </c>
      <c r="AL33" s="260">
        <f t="array" ref="AL33">SUM(VALUE(IF(IFERROR(MID(E33:AI33,IFERROR(SEARCH("T",E33:AI33),""),4),"")&gt;=1,RIGHT(MID(E33:AI33,IFERROR(SEARCH("T",E33:AI33),""),4),3),0)))</f>
        <v>0</v>
      </c>
      <c r="AM33" s="260">
        <f t="array" ref="AM33">SUM(VALUE(IF(IFERROR(MID(E33:AI33,IFERROR(SEARCH("O",E33:AI33),""),4),"")&gt;=1,RIGHT(MID(E33:AI33,IFERROR(SEARCH("O",E33:AI33),""),4),3),0)))</f>
        <v>0</v>
      </c>
      <c r="AN33" s="263"/>
    </row>
    <row r="34">
      <c r="A34" s="258">
        <v>31.0</v>
      </c>
      <c r="B34" s="252" t="s">
        <v>630</v>
      </c>
      <c r="C34" s="253" t="s">
        <v>120</v>
      </c>
      <c r="D34" s="252" t="s">
        <v>374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60">
        <f t="array" ref="AJ34">-SUM(VALUE(IF(IFERROR(MID(E34:AI34,IFERROR(SEARCH("L",E34:AI34),""),4),"")&gt;=1,RIGHT(MID(E34:AI34,IFERROR(SEARCH("L",E34:AI34),""),4),3),0)))</f>
        <v>0</v>
      </c>
      <c r="AK34" s="260">
        <f t="array" ref="AK34">-SUM(VALUE(IF(IFERROR(MID(E34:AI34,IFERROR(SEARCH("E",E34:AI34),""),4),"")&gt;=1,RIGHT(MID(E34:AI34,IFERROR(SEARCH("E",E34:AI34),""),4),3),0)))</f>
        <v>0</v>
      </c>
      <c r="AL34" s="260">
        <f t="array" ref="AL34">SUM(VALUE(IF(IFERROR(MID(E34:AI34,IFERROR(SEARCH("T",E34:AI34),""),4),"")&gt;=1,RIGHT(MID(E34:AI34,IFERROR(SEARCH("T",E34:AI34),""),4),3),0)))</f>
        <v>0</v>
      </c>
      <c r="AM34" s="260">
        <f t="array" ref="AM34">SUM(VALUE(IF(IFERROR(MID(E34:AI34,IFERROR(SEARCH("O",E34:AI34),""),4),"")&gt;=1,RIGHT(MID(E34:AI34,IFERROR(SEARCH("O",E34:AI34),""),4),3),0)))</f>
        <v>0</v>
      </c>
      <c r="AN34" s="263"/>
    </row>
    <row r="35">
      <c r="A35" s="258">
        <v>32.0</v>
      </c>
      <c r="B35" s="252" t="s">
        <v>631</v>
      </c>
      <c r="C35" s="253" t="s">
        <v>97</v>
      </c>
      <c r="D35" s="252" t="s">
        <v>374</v>
      </c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60">
        <f t="array" ref="AJ35">-SUM(VALUE(IF(IFERROR(MID(E35:AI35,IFERROR(SEARCH("L",E35:AI35),""),4),"")&gt;=1,RIGHT(MID(E35:AI35,IFERROR(SEARCH("L",E35:AI35),""),4),3),0)))</f>
        <v>0</v>
      </c>
      <c r="AK35" s="260">
        <f t="array" ref="AK35">-SUM(VALUE(IF(IFERROR(MID(E35:AI35,IFERROR(SEARCH("E",E35:AI35),""),4),"")&gt;=1,RIGHT(MID(E35:AI35,IFERROR(SEARCH("E",E35:AI35),""),4),3),0)))</f>
        <v>0</v>
      </c>
      <c r="AL35" s="260">
        <f t="array" ref="AL35">SUM(VALUE(IF(IFERROR(MID(E35:AI35,IFERROR(SEARCH("T",E35:AI35),""),4),"")&gt;=1,RIGHT(MID(E35:AI35,IFERROR(SEARCH("T",E35:AI35),""),4),3),0)))</f>
        <v>0</v>
      </c>
      <c r="AM35" s="260">
        <f t="array" ref="AM35">SUM(VALUE(IF(IFERROR(MID(E35:AI35,IFERROR(SEARCH("O",E35:AI35),""),4),"")&gt;=1,RIGHT(MID(E35:AI35,IFERROR(SEARCH("O",E35:AI35),""),4),3),0)))</f>
        <v>0</v>
      </c>
      <c r="AN35" s="263"/>
    </row>
    <row r="36">
      <c r="A36" s="258">
        <v>33.0</v>
      </c>
      <c r="B36" s="258" t="s">
        <v>632</v>
      </c>
      <c r="C36" s="264" t="s">
        <v>111</v>
      </c>
      <c r="D36" s="252" t="s">
        <v>374</v>
      </c>
      <c r="E36" s="259"/>
      <c r="F36" s="259"/>
      <c r="G36" s="262" t="s">
        <v>793</v>
      </c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62" t="s">
        <v>793</v>
      </c>
      <c r="AB36" s="259"/>
      <c r="AC36" s="259"/>
      <c r="AD36" s="259"/>
      <c r="AE36" s="259"/>
      <c r="AF36" s="259"/>
      <c r="AG36" s="259"/>
      <c r="AH36" s="259"/>
      <c r="AI36" s="259"/>
      <c r="AJ36" s="260">
        <f t="array" ref="AJ36">-SUM(VALUE(IF(IFERROR(MID(E36:AI36,IFERROR(SEARCH("L",E36:AI36),""),4),"")&gt;=1,RIGHT(MID(E36:AI36,IFERROR(SEARCH("L",E36:AI36),""),4),3),0)))</f>
        <v>-34</v>
      </c>
      <c r="AK36" s="260">
        <f t="array" ref="AK36">-SUM(VALUE(IF(IFERROR(MID(E36:AI36,IFERROR(SEARCH("E",E36:AI36),""),4),"")&gt;=1,RIGHT(MID(E36:AI36,IFERROR(SEARCH("E",E36:AI36),""),4),3),0)))</f>
        <v>0</v>
      </c>
      <c r="AL36" s="260">
        <f t="array" ref="AL36">SUM(VALUE(IF(IFERROR(MID(E36:AI36,IFERROR(SEARCH("T",E36:AI36),""),4),"")&gt;=1,RIGHT(MID(E36:AI36,IFERROR(SEARCH("T",E36:AI36),""),4),3),0)))</f>
        <v>0</v>
      </c>
      <c r="AM36" s="260">
        <f t="array" ref="AM36">SUM(VALUE(IF(IFERROR(MID(E36:AI36,IFERROR(SEARCH("O",E36:AI36),""),4),"")&gt;=1,RIGHT(MID(E36:AI36,IFERROR(SEARCH("O",E36:AI36),""),4),3),0)))</f>
        <v>0</v>
      </c>
      <c r="AN36" s="263"/>
    </row>
    <row r="37">
      <c r="A37" s="258">
        <v>34.0</v>
      </c>
      <c r="B37" s="258" t="s">
        <v>634</v>
      </c>
      <c r="C37" s="264" t="s">
        <v>85</v>
      </c>
      <c r="D37" s="252" t="s">
        <v>374</v>
      </c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60">
        <f t="array" ref="AJ37">-SUM(VALUE(IF(IFERROR(MID(E37:AI37,IFERROR(SEARCH("L",E37:AI37),""),4),"")&gt;=1,RIGHT(MID(E37:AI37,IFERROR(SEARCH("L",E37:AI37),""),4),3),0)))</f>
        <v>0</v>
      </c>
      <c r="AK37" s="260">
        <f t="array" ref="AK37">-SUM(VALUE(IF(IFERROR(MID(E37:AI37,IFERROR(SEARCH("E",E37:AI37),""),4),"")&gt;=1,RIGHT(MID(E37:AI37,IFERROR(SEARCH("E",E37:AI37),""),4),3),0)))</f>
        <v>0</v>
      </c>
      <c r="AL37" s="260">
        <f t="array" ref="AL37">SUM(VALUE(IF(IFERROR(MID(E37:AI37,IFERROR(SEARCH("T",E37:AI37),""),4),"")&gt;=1,RIGHT(MID(E37:AI37,IFERROR(SEARCH("T",E37:AI37),""),4),3),0)))</f>
        <v>0</v>
      </c>
      <c r="AM37" s="260">
        <f t="array" ref="AM37">SUM(VALUE(IF(IFERROR(MID(E37:AI37,IFERROR(SEARCH("O",E37:AI37),""),4),"")&gt;=1,RIGHT(MID(E37:AI37,IFERROR(SEARCH("O",E37:AI37),""),4),3),0)))</f>
        <v>0</v>
      </c>
      <c r="AN37" s="263"/>
    </row>
    <row r="38">
      <c r="A38" s="258">
        <v>35.0</v>
      </c>
      <c r="B38" s="258" t="s">
        <v>635</v>
      </c>
      <c r="C38" s="264" t="s">
        <v>94</v>
      </c>
      <c r="D38" s="252" t="s">
        <v>374</v>
      </c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62" t="s">
        <v>791</v>
      </c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60">
        <f t="array" ref="AJ38">-SUM(VALUE(IF(IFERROR(MID(E38:AI38,IFERROR(SEARCH("L",E38:AI38),""),4),"")&gt;=1,RIGHT(MID(E38:AI38,IFERROR(SEARCH("L",E38:AI38),""),4),3),0)))</f>
        <v>-19</v>
      </c>
      <c r="AK38" s="260">
        <f t="array" ref="AK38">-SUM(VALUE(IF(IFERROR(MID(E38:AI38,IFERROR(SEARCH("E",E38:AI38),""),4),"")&gt;=1,RIGHT(MID(E38:AI38,IFERROR(SEARCH("E",E38:AI38),""),4),3),0)))</f>
        <v>0</v>
      </c>
      <c r="AL38" s="260">
        <f t="array" ref="AL38">SUM(VALUE(IF(IFERROR(MID(E38:AI38,IFERROR(SEARCH("T",E38:AI38),""),4),"")&gt;=1,RIGHT(MID(E38:AI38,IFERROR(SEARCH("T",E38:AI38),""),4),3),0)))</f>
        <v>0</v>
      </c>
      <c r="AM38" s="260">
        <f t="array" ref="AM38">SUM(VALUE(IF(IFERROR(MID(E38:AI38,IFERROR(SEARCH("O",E38:AI38),""),4),"")&gt;=1,RIGHT(MID(E38:AI38,IFERROR(SEARCH("O",E38:AI38),""),4),3),0)))</f>
        <v>0</v>
      </c>
      <c r="AN38" s="263"/>
    </row>
    <row r="39">
      <c r="A39" s="258">
        <v>36.0</v>
      </c>
      <c r="B39" s="258" t="s">
        <v>636</v>
      </c>
      <c r="C39" s="264" t="s">
        <v>126</v>
      </c>
      <c r="D39" s="252" t="s">
        <v>374</v>
      </c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60">
        <f t="array" ref="AJ39">-SUM(VALUE(IF(IFERROR(MID(E39:AI39,IFERROR(SEARCH("L",E39:AI39),""),4),"")&gt;=1,RIGHT(MID(E39:AI39,IFERROR(SEARCH("L",E39:AI39),""),4),3),0)))</f>
        <v>0</v>
      </c>
      <c r="AK39" s="260">
        <f t="array" ref="AK39">-SUM(VALUE(IF(IFERROR(MID(E39:AI39,IFERROR(SEARCH("E",E39:AI39),""),4),"")&gt;=1,RIGHT(MID(E39:AI39,IFERROR(SEARCH("E",E39:AI39),""),4),3),0)))</f>
        <v>0</v>
      </c>
      <c r="AL39" s="260">
        <f t="array" ref="AL39">SUM(VALUE(IF(IFERROR(MID(E39:AI39,IFERROR(SEARCH("T",E39:AI39),""),4),"")&gt;=1,RIGHT(MID(E39:AI39,IFERROR(SEARCH("T",E39:AI39),""),4),3),0)))</f>
        <v>0</v>
      </c>
      <c r="AM39" s="260">
        <f t="array" ref="AM39">SUM(VALUE(IF(IFERROR(MID(E39:AI39,IFERROR(SEARCH("O",E39:AI39),""),4),"")&gt;=1,RIGHT(MID(E39:AI39,IFERROR(SEARCH("O",E39:AI39),""),4),3),0)))</f>
        <v>0</v>
      </c>
      <c r="AN39" s="263"/>
    </row>
    <row r="40">
      <c r="A40" s="258">
        <v>37.0</v>
      </c>
      <c r="B40" s="258" t="s">
        <v>637</v>
      </c>
      <c r="C40" s="264" t="s">
        <v>78</v>
      </c>
      <c r="D40" s="252" t="s">
        <v>374</v>
      </c>
      <c r="E40" s="259"/>
      <c r="F40" s="259"/>
      <c r="G40" s="262" t="s">
        <v>794</v>
      </c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60">
        <f t="array" ref="AJ40">-SUM(VALUE(IF(IFERROR(MID(E40:AI40,IFERROR(SEARCH("L",E40:AI40),""),4),"")&gt;=1,RIGHT(MID(E40:AI40,IFERROR(SEARCH("L",E40:AI40),""),4),3),0)))</f>
        <v>-4</v>
      </c>
      <c r="AK40" s="260">
        <f t="array" ref="AK40">-SUM(VALUE(IF(IFERROR(MID(E40:AI40,IFERROR(SEARCH("E",E40:AI40),""),4),"")&gt;=1,RIGHT(MID(E40:AI40,IFERROR(SEARCH("E",E40:AI40),""),4),3),0)))</f>
        <v>0</v>
      </c>
      <c r="AL40" s="260">
        <f t="array" ref="AL40">SUM(VALUE(IF(IFERROR(MID(E40:AI40,IFERROR(SEARCH("T",E40:AI40),""),4),"")&gt;=1,RIGHT(MID(E40:AI40,IFERROR(SEARCH("T",E40:AI40),""),4),3),0)))</f>
        <v>0</v>
      </c>
      <c r="AM40" s="260">
        <f t="array" ref="AM40">SUM(VALUE(IF(IFERROR(MID(E40:AI40,IFERROR(SEARCH("O",E40:AI40),""),4),"")&gt;=1,RIGHT(MID(E40:AI40,IFERROR(SEARCH("O",E40:AI40),""),4),3),0)))</f>
        <v>0</v>
      </c>
      <c r="AN40" s="263"/>
    </row>
    <row r="41">
      <c r="A41" s="258">
        <v>38.0</v>
      </c>
      <c r="B41" s="258" t="s">
        <v>638</v>
      </c>
      <c r="C41" s="264" t="s">
        <v>90</v>
      </c>
      <c r="D41" s="252" t="s">
        <v>374</v>
      </c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60">
        <f t="array" ref="AJ41">-SUM(VALUE(IF(IFERROR(MID(E41:AI41,IFERROR(SEARCH("L",E41:AI41),""),4),"")&gt;=1,RIGHT(MID(E41:AI41,IFERROR(SEARCH("L",E41:AI41),""),4),3),0)))</f>
        <v>0</v>
      </c>
      <c r="AK41" s="260">
        <f t="array" ref="AK41">-SUM(VALUE(IF(IFERROR(MID(E41:AI41,IFERROR(SEARCH("E",E41:AI41),""),4),"")&gt;=1,RIGHT(MID(E41:AI41,IFERROR(SEARCH("E",E41:AI41),""),4),3),0)))</f>
        <v>0</v>
      </c>
      <c r="AL41" s="260">
        <f t="array" ref="AL41">SUM(VALUE(IF(IFERROR(MID(E41:AI41,IFERROR(SEARCH("T",E41:AI41),""),4),"")&gt;=1,RIGHT(MID(E41:AI41,IFERROR(SEARCH("T",E41:AI41),""),4),3),0)))</f>
        <v>0</v>
      </c>
      <c r="AM41" s="260">
        <f t="array" ref="AM41">SUM(VALUE(IF(IFERROR(MID(E41:AI41,IFERROR(SEARCH("O",E41:AI41),""),4),"")&gt;=1,RIGHT(MID(E41:AI41,IFERROR(SEARCH("O",E41:AI41),""),4),3),0)))</f>
        <v>0</v>
      </c>
      <c r="AN41" s="263"/>
    </row>
    <row r="42">
      <c r="A42" s="258">
        <v>39.0</v>
      </c>
      <c r="B42" s="258" t="s">
        <v>639</v>
      </c>
      <c r="C42" s="264" t="s">
        <v>106</v>
      </c>
      <c r="D42" s="252" t="s">
        <v>374</v>
      </c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60">
        <f t="array" ref="AJ42">-SUM(VALUE(IF(IFERROR(MID(E42:AI42,IFERROR(SEARCH("L",E42:AI42),""),4),"")&gt;=1,RIGHT(MID(E42:AI42,IFERROR(SEARCH("L",E42:AI42),""),4),3),0)))</f>
        <v>0</v>
      </c>
      <c r="AK42" s="260">
        <f t="array" ref="AK42">-SUM(VALUE(IF(IFERROR(MID(E42:AI42,IFERROR(SEARCH("E",E42:AI42),""),4),"")&gt;=1,RIGHT(MID(E42:AI42,IFERROR(SEARCH("E",E42:AI42),""),4),3),0)))</f>
        <v>0</v>
      </c>
      <c r="AL42" s="260">
        <f t="array" ref="AL42">SUM(VALUE(IF(IFERROR(MID(E42:AI42,IFERROR(SEARCH("T",E42:AI42),""),4),"")&gt;=1,RIGHT(MID(E42:AI42,IFERROR(SEARCH("T",E42:AI42),""),4),3),0)))</f>
        <v>0</v>
      </c>
      <c r="AM42" s="260">
        <f t="array" ref="AM42">SUM(VALUE(IF(IFERROR(MID(E42:AI42,IFERROR(SEARCH("O",E42:AI42),""),4),"")&gt;=1,RIGHT(MID(E42:AI42,IFERROR(SEARCH("O",E42:AI42),""),4),3),0)))</f>
        <v>0</v>
      </c>
      <c r="AN42" s="263"/>
    </row>
    <row r="43">
      <c r="A43" s="258">
        <v>40.0</v>
      </c>
      <c r="B43" s="258" t="s">
        <v>640</v>
      </c>
      <c r="C43" s="264" t="s">
        <v>109</v>
      </c>
      <c r="D43" s="252" t="s">
        <v>374</v>
      </c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60">
        <f t="array" ref="AJ43">-SUM(VALUE(IF(IFERROR(MID(E43:AI43,IFERROR(SEARCH("L",E43:AI43),""),4),"")&gt;=1,RIGHT(MID(E43:AI43,IFERROR(SEARCH("L",E43:AI43),""),4),3),0)))</f>
        <v>0</v>
      </c>
      <c r="AK43" s="260">
        <f t="array" ref="AK43">-SUM(VALUE(IF(IFERROR(MID(E43:AI43,IFERROR(SEARCH("E",E43:AI43),""),4),"")&gt;=1,RIGHT(MID(E43:AI43,IFERROR(SEARCH("E",E43:AI43),""),4),3),0)))</f>
        <v>0</v>
      </c>
      <c r="AL43" s="260">
        <f t="array" ref="AL43">SUM(VALUE(IF(IFERROR(MID(E43:AI43,IFERROR(SEARCH("T",E43:AI43),""),4),"")&gt;=1,RIGHT(MID(E43:AI43,IFERROR(SEARCH("T",E43:AI43),""),4),3),0)))</f>
        <v>0</v>
      </c>
      <c r="AM43" s="260">
        <f t="array" ref="AM43">SUM(VALUE(IF(IFERROR(MID(E43:AI43,IFERROR(SEARCH("O",E43:AI43),""),4),"")&gt;=1,RIGHT(MID(E43:AI43,IFERROR(SEARCH("O",E43:AI43),""),4),3),0)))</f>
        <v>0</v>
      </c>
      <c r="AN43" s="263"/>
    </row>
    <row r="44">
      <c r="A44" s="258">
        <v>41.0</v>
      </c>
      <c r="B44" s="258" t="s">
        <v>642</v>
      </c>
      <c r="C44" s="264" t="s">
        <v>117</v>
      </c>
      <c r="D44" s="252" t="s">
        <v>374</v>
      </c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60">
        <f t="array" ref="AJ44">-SUM(VALUE(IF(IFERROR(MID(E44:AI44,IFERROR(SEARCH("L",E44:AI44),""),4),"")&gt;=1,RIGHT(MID(E44:AI44,IFERROR(SEARCH("L",E44:AI44),""),4),3),0)))</f>
        <v>0</v>
      </c>
      <c r="AK44" s="260">
        <f t="array" ref="AK44">-SUM(VALUE(IF(IFERROR(MID(E44:AI44,IFERROR(SEARCH("E",E44:AI44),""),4),"")&gt;=1,RIGHT(MID(E44:AI44,IFERROR(SEARCH("E",E44:AI44),""),4),3),0)))</f>
        <v>0</v>
      </c>
      <c r="AL44" s="260">
        <f t="array" ref="AL44">SUM(VALUE(IF(IFERROR(MID(E44:AI44,IFERROR(SEARCH("T",E44:AI44),""),4),"")&gt;=1,RIGHT(MID(E44:AI44,IFERROR(SEARCH("T",E44:AI44),""),4),3),0)))</f>
        <v>0</v>
      </c>
      <c r="AM44" s="260">
        <f t="array" ref="AM44">SUM(VALUE(IF(IFERROR(MID(E44:AI44,IFERROR(SEARCH("O",E44:AI44),""),4),"")&gt;=1,RIGHT(MID(E44:AI44,IFERROR(SEARCH("O",E44:AI44),""),4),3),0)))</f>
        <v>0</v>
      </c>
      <c r="AN44" s="263"/>
    </row>
    <row r="45">
      <c r="A45" s="258">
        <v>42.0</v>
      </c>
      <c r="B45" s="258" t="s">
        <v>643</v>
      </c>
      <c r="C45" s="264" t="s">
        <v>88</v>
      </c>
      <c r="D45" s="252" t="s">
        <v>374</v>
      </c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60">
        <f t="array" ref="AJ45">-SUM(VALUE(IF(IFERROR(MID(E45:AI45,IFERROR(SEARCH("L",E45:AI45),""),4),"")&gt;=1,RIGHT(MID(E45:AI45,IFERROR(SEARCH("L",E45:AI45),""),4),3),0)))</f>
        <v>0</v>
      </c>
      <c r="AK45" s="260">
        <f t="array" ref="AK45">-SUM(VALUE(IF(IFERROR(MID(E45:AI45,IFERROR(SEARCH("E",E45:AI45),""),4),"")&gt;=1,RIGHT(MID(E45:AI45,IFERROR(SEARCH("E",E45:AI45),""),4),3),0)))</f>
        <v>0</v>
      </c>
      <c r="AL45" s="260">
        <f t="array" ref="AL45">SUM(VALUE(IF(IFERROR(MID(E45:AI45,IFERROR(SEARCH("T",E45:AI45),""),4),"")&gt;=1,RIGHT(MID(E45:AI45,IFERROR(SEARCH("T",E45:AI45),""),4),3),0)))</f>
        <v>0</v>
      </c>
      <c r="AM45" s="260">
        <f t="array" ref="AM45">SUM(VALUE(IF(IFERROR(MID(E45:AI45,IFERROR(SEARCH("O",E45:AI45),""),4),"")&gt;=1,RIGHT(MID(E45:AI45,IFERROR(SEARCH("O",E45:AI45),""),4),3),0)))</f>
        <v>0</v>
      </c>
      <c r="AN45" s="263"/>
    </row>
    <row r="46">
      <c r="A46" s="258">
        <v>43.0</v>
      </c>
      <c r="B46" s="258" t="s">
        <v>644</v>
      </c>
      <c r="C46" s="264" t="s">
        <v>125</v>
      </c>
      <c r="D46" s="252" t="s">
        <v>374</v>
      </c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60">
        <f t="array" ref="AJ46">-SUM(VALUE(IF(IFERROR(MID(E46:AI46,IFERROR(SEARCH("L",E46:AI46),""),4),"")&gt;=1,RIGHT(MID(E46:AI46,IFERROR(SEARCH("L",E46:AI46),""),4),3),0)))</f>
        <v>0</v>
      </c>
      <c r="AK46" s="260">
        <f t="array" ref="AK46">-SUM(VALUE(IF(IFERROR(MID(E46:AI46,IFERROR(SEARCH("E",E46:AI46),""),4),"")&gt;=1,RIGHT(MID(E46:AI46,IFERROR(SEARCH("E",E46:AI46),""),4),3),0)))</f>
        <v>0</v>
      </c>
      <c r="AL46" s="260">
        <f t="array" ref="AL46">SUM(VALUE(IF(IFERROR(MID(E46:AI46,IFERROR(SEARCH("T",E46:AI46),""),4),"")&gt;=1,RIGHT(MID(E46:AI46,IFERROR(SEARCH("T",E46:AI46),""),4),3),0)))</f>
        <v>0</v>
      </c>
      <c r="AM46" s="260">
        <f t="array" ref="AM46">SUM(VALUE(IF(IFERROR(MID(E46:AI46,IFERROR(SEARCH("O",E46:AI46),""),4),"")&gt;=1,RIGHT(MID(E46:AI46,IFERROR(SEARCH("O",E46:AI46),""),4),3),0)))</f>
        <v>0</v>
      </c>
      <c r="AN46" s="263"/>
    </row>
    <row r="47">
      <c r="A47" s="258">
        <v>44.0</v>
      </c>
      <c r="B47" s="252" t="s">
        <v>645</v>
      </c>
      <c r="C47" s="253" t="s">
        <v>87</v>
      </c>
      <c r="D47" s="252" t="s">
        <v>374</v>
      </c>
      <c r="E47" s="259"/>
      <c r="F47" s="259"/>
      <c r="G47" s="259"/>
      <c r="H47" s="259"/>
      <c r="I47" s="259"/>
      <c r="J47" s="259"/>
      <c r="K47" s="259"/>
      <c r="L47" s="262" t="s">
        <v>795</v>
      </c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60">
        <f t="array" ref="AJ47">-SUM(VALUE(IF(IFERROR(MID(E47:AI47,IFERROR(SEARCH("L",E47:AI47),""),4),"")&gt;=1,RIGHT(MID(E47:AI47,IFERROR(SEARCH("L",E47:AI47),""),4),3),0)))</f>
        <v>-7</v>
      </c>
      <c r="AK47" s="260">
        <f t="array" ref="AK47">-SUM(VALUE(IF(IFERROR(MID(E47:AI47,IFERROR(SEARCH("E",E47:AI47),""),4),"")&gt;=1,RIGHT(MID(E47:AI47,IFERROR(SEARCH("E",E47:AI47),""),4),3),0)))</f>
        <v>0</v>
      </c>
      <c r="AL47" s="260">
        <f t="array" ref="AL47">SUM(VALUE(IF(IFERROR(MID(E47:AI47,IFERROR(SEARCH("T",E47:AI47),""),4),"")&gt;=1,RIGHT(MID(E47:AI47,IFERROR(SEARCH("T",E47:AI47),""),4),3),0)))</f>
        <v>0</v>
      </c>
      <c r="AM47" s="260">
        <f t="array" ref="AM47">SUM(VALUE(IF(IFERROR(MID(E47:AI47,IFERROR(SEARCH("O",E47:AI47),""),4),"")&gt;=1,RIGHT(MID(E47:AI47,IFERROR(SEARCH("O",E47:AI47),""),4),3),0)))</f>
        <v>0</v>
      </c>
      <c r="AN47" s="263"/>
    </row>
    <row r="48">
      <c r="A48" s="258">
        <v>45.0</v>
      </c>
      <c r="B48" s="252" t="s">
        <v>646</v>
      </c>
      <c r="C48" s="253" t="s">
        <v>124</v>
      </c>
      <c r="D48" s="252" t="s">
        <v>374</v>
      </c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62" t="s">
        <v>796</v>
      </c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60">
        <f t="array" ref="AJ48">-SUM(VALUE(IF(IFERROR(MID(E48:AI48,IFERROR(SEARCH("L",E48:AI48),""),4),"")&gt;=1,RIGHT(MID(E48:AI48,IFERROR(SEARCH("L",E48:AI48),""),4),3),0)))</f>
        <v>-32</v>
      </c>
      <c r="AK48" s="260">
        <f t="array" ref="AK48">-SUM(VALUE(IF(IFERROR(MID(E48:AI48,IFERROR(SEARCH("E",E48:AI48),""),4),"")&gt;=1,RIGHT(MID(E48:AI48,IFERROR(SEARCH("E",E48:AI48),""),4),3),0)))</f>
        <v>0</v>
      </c>
      <c r="AL48" s="260">
        <f t="array" ref="AL48">SUM(VALUE(IF(IFERROR(MID(E48:AI48,IFERROR(SEARCH("T",E48:AI48),""),4),"")&gt;=1,RIGHT(MID(E48:AI48,IFERROR(SEARCH("T",E48:AI48),""),4),3),0)))</f>
        <v>0</v>
      </c>
      <c r="AM48" s="260">
        <f t="array" ref="AM48">SUM(VALUE(IF(IFERROR(MID(E48:AI48,IFERROR(SEARCH("O",E48:AI48),""),4),"")&gt;=1,RIGHT(MID(E48:AI48,IFERROR(SEARCH("O",E48:AI48),""),4),3),0)))</f>
        <v>0</v>
      </c>
      <c r="AN48" s="263"/>
    </row>
    <row r="49">
      <c r="A49" s="258">
        <v>46.0</v>
      </c>
      <c r="B49" s="252" t="s">
        <v>647</v>
      </c>
      <c r="C49" s="253" t="s">
        <v>84</v>
      </c>
      <c r="D49" s="252" t="s">
        <v>374</v>
      </c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60">
        <f t="array" ref="AJ49">-SUM(VALUE(IF(IFERROR(MID(E49:AI49,IFERROR(SEARCH("L",E49:AI49),""),4),"")&gt;=1,RIGHT(MID(E49:AI49,IFERROR(SEARCH("L",E49:AI49),""),4),3),0)))</f>
        <v>0</v>
      </c>
      <c r="AK49" s="260">
        <f t="array" ref="AK49">-SUM(VALUE(IF(IFERROR(MID(E49:AI49,IFERROR(SEARCH("E",E49:AI49),""),4),"")&gt;=1,RIGHT(MID(E49:AI49,IFERROR(SEARCH("E",E49:AI49),""),4),3),0)))</f>
        <v>0</v>
      </c>
      <c r="AL49" s="260">
        <f t="array" ref="AL49">SUM(VALUE(IF(IFERROR(MID(E49:AI49,IFERROR(SEARCH("T",E49:AI49),""),4),"")&gt;=1,RIGHT(MID(E49:AI49,IFERROR(SEARCH("T",E49:AI49),""),4),3),0)))</f>
        <v>0</v>
      </c>
      <c r="AM49" s="260">
        <f t="array" ref="AM49">SUM(VALUE(IF(IFERROR(MID(E49:AI49,IFERROR(SEARCH("O",E49:AI49),""),4),"")&gt;=1,RIGHT(MID(E49:AI49,IFERROR(SEARCH("O",E49:AI49),""),4),3),0)))</f>
        <v>0</v>
      </c>
      <c r="AN49" s="263"/>
    </row>
    <row r="50">
      <c r="A50" s="258">
        <v>47.0</v>
      </c>
      <c r="B50" s="258" t="s">
        <v>648</v>
      </c>
      <c r="C50" s="264" t="s">
        <v>121</v>
      </c>
      <c r="D50" s="258" t="s">
        <v>374</v>
      </c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60">
        <f t="array" ref="AJ50">-SUM(VALUE(IF(IFERROR(MID(E50:AI50,IFERROR(SEARCH("L",E50:AI50),""),4),"")&gt;=1,RIGHT(MID(E50:AI50,IFERROR(SEARCH("L",E50:AI50),""),4),3),0)))</f>
        <v>0</v>
      </c>
      <c r="AK50" s="260">
        <f t="array" ref="AK50">-SUM(VALUE(IF(IFERROR(MID(E50:AI50,IFERROR(SEARCH("E",E50:AI50),""),4),"")&gt;=1,RIGHT(MID(E50:AI50,IFERROR(SEARCH("E",E50:AI50),""),4),3),0)))</f>
        <v>0</v>
      </c>
      <c r="AL50" s="260">
        <f t="array" ref="AL50">SUM(VALUE(IF(IFERROR(MID(E50:AI50,IFERROR(SEARCH("T",E50:AI50),""),4),"")&gt;=1,RIGHT(MID(E50:AI50,IFERROR(SEARCH("T",E50:AI50),""),4),3),0)))</f>
        <v>0</v>
      </c>
      <c r="AM50" s="260">
        <f t="array" ref="AM50">SUM(VALUE(IF(IFERROR(MID(E50:AI50,IFERROR(SEARCH("O",E50:AI50),""),4),"")&gt;=1,RIGHT(MID(E50:AI50,IFERROR(SEARCH("O",E50:AI50),""),4),3),0)))</f>
        <v>0</v>
      </c>
      <c r="AN50" s="263"/>
    </row>
    <row r="51">
      <c r="A51" s="258">
        <v>48.0</v>
      </c>
      <c r="B51" s="258" t="s">
        <v>649</v>
      </c>
      <c r="C51" s="264" t="s">
        <v>110</v>
      </c>
      <c r="D51" s="252" t="s">
        <v>374</v>
      </c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60">
        <f t="array" ref="AJ51">-SUM(VALUE(IF(IFERROR(MID(E51:AI51,IFERROR(SEARCH("L",E51:AI51),""),4),"")&gt;=1,RIGHT(MID(E51:AI51,IFERROR(SEARCH("L",E51:AI51),""),4),3),0)))</f>
        <v>0</v>
      </c>
      <c r="AK51" s="260">
        <f t="array" ref="AK51">-SUM(VALUE(IF(IFERROR(MID(E51:AI51,IFERROR(SEARCH("E",E51:AI51),""),4),"")&gt;=1,RIGHT(MID(E51:AI51,IFERROR(SEARCH("E",E51:AI51),""),4),3),0)))</f>
        <v>0</v>
      </c>
      <c r="AL51" s="260">
        <f t="array" ref="AL51">SUM(VALUE(IF(IFERROR(MID(E51:AI51,IFERROR(SEARCH("T",E51:AI51),""),4),"")&gt;=1,RIGHT(MID(E51:AI51,IFERROR(SEARCH("T",E51:AI51),""),4),3),0)))</f>
        <v>0</v>
      </c>
      <c r="AM51" s="260">
        <f t="array" ref="AM51">SUM(VALUE(IF(IFERROR(MID(E51:AI51,IFERROR(SEARCH("O",E51:AI51),""),4),"")&gt;=1,RIGHT(MID(E51:AI51,IFERROR(SEARCH("O",E51:AI51),""),4),3),0)))</f>
        <v>0</v>
      </c>
      <c r="AN51" s="263"/>
    </row>
    <row r="52">
      <c r="A52" s="258">
        <v>49.0</v>
      </c>
      <c r="B52" s="258" t="s">
        <v>651</v>
      </c>
      <c r="C52" s="264" t="s">
        <v>122</v>
      </c>
      <c r="D52" s="252" t="s">
        <v>374</v>
      </c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60">
        <f t="array" ref="AJ52">-SUM(VALUE(IF(IFERROR(MID(E52:AI52,IFERROR(SEARCH("L",E52:AI52),""),4),"")&gt;=1,RIGHT(MID(E52:AI52,IFERROR(SEARCH("L",E52:AI52),""),4),3),0)))</f>
        <v>0</v>
      </c>
      <c r="AK52" s="260">
        <f t="array" ref="AK52">-SUM(VALUE(IF(IFERROR(MID(E52:AI52,IFERROR(SEARCH("E",E52:AI52),""),4),"")&gt;=1,RIGHT(MID(E52:AI52,IFERROR(SEARCH("E",E52:AI52),""),4),3),0)))</f>
        <v>0</v>
      </c>
      <c r="AL52" s="260">
        <f t="array" ref="AL52">SUM(VALUE(IF(IFERROR(MID(E52:AI52,IFERROR(SEARCH("T",E52:AI52),""),4),"")&gt;=1,RIGHT(MID(E52:AI52,IFERROR(SEARCH("T",E52:AI52),""),4),3),0)))</f>
        <v>0</v>
      </c>
      <c r="AM52" s="260">
        <f t="array" ref="AM52">SUM(VALUE(IF(IFERROR(MID(E52:AI52,IFERROR(SEARCH("O",E52:AI52),""),4),"")&gt;=1,RIGHT(MID(E52:AI52,IFERROR(SEARCH("O",E52:AI52),""),4),3),0)))</f>
        <v>0</v>
      </c>
      <c r="AN52" s="263"/>
    </row>
    <row r="53">
      <c r="A53" s="258">
        <v>50.0</v>
      </c>
      <c r="B53" s="258" t="s">
        <v>652</v>
      </c>
      <c r="C53" s="264" t="s">
        <v>114</v>
      </c>
      <c r="D53" s="252" t="s">
        <v>374</v>
      </c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60">
        <f t="array" ref="AJ53">-SUM(VALUE(IF(IFERROR(MID(E53:AI53,IFERROR(SEARCH("L",E53:AI53),""),4),"")&gt;=1,RIGHT(MID(E53:AI53,IFERROR(SEARCH("L",E53:AI53),""),4),3),0)))</f>
        <v>0</v>
      </c>
      <c r="AK53" s="260">
        <f t="array" ref="AK53">-SUM(VALUE(IF(IFERROR(MID(E53:AI53,IFERROR(SEARCH("E",E53:AI53),""),4),"")&gt;=1,RIGHT(MID(E53:AI53,IFERROR(SEARCH("E",E53:AI53),""),4),3),0)))</f>
        <v>0</v>
      </c>
      <c r="AL53" s="260">
        <f t="array" ref="AL53">SUM(VALUE(IF(IFERROR(MID(E53:AI53,IFERROR(SEARCH("T",E53:AI53),""),4),"")&gt;=1,RIGHT(MID(E53:AI53,IFERROR(SEARCH("T",E53:AI53),""),4),3),0)))</f>
        <v>0</v>
      </c>
      <c r="AM53" s="260">
        <f t="array" ref="AM53">SUM(VALUE(IF(IFERROR(MID(E53:AI53,IFERROR(SEARCH("O",E53:AI53),""),4),"")&gt;=1,RIGHT(MID(E53:AI53,IFERROR(SEARCH("O",E53:AI53),""),4),3),0)))</f>
        <v>0</v>
      </c>
      <c r="AN53" s="263"/>
    </row>
    <row r="54">
      <c r="A54" s="258">
        <v>51.0</v>
      </c>
      <c r="B54" s="258" t="s">
        <v>653</v>
      </c>
      <c r="C54" s="264" t="s">
        <v>119</v>
      </c>
      <c r="D54" s="252" t="s">
        <v>374</v>
      </c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60">
        <f t="array" ref="AJ54">-SUM(VALUE(IF(IFERROR(MID(E54:AI54,IFERROR(SEARCH("L",E54:AI54),""),4),"")&gt;=1,RIGHT(MID(E54:AI54,IFERROR(SEARCH("L",E54:AI54),""),4),3),0)))</f>
        <v>0</v>
      </c>
      <c r="AK54" s="260">
        <f t="array" ref="AK54">-SUM(VALUE(IF(IFERROR(MID(E54:AI54,IFERROR(SEARCH("E",E54:AI54),""),4),"")&gt;=1,RIGHT(MID(E54:AI54,IFERROR(SEARCH("E",E54:AI54),""),4),3),0)))</f>
        <v>0</v>
      </c>
      <c r="AL54" s="260">
        <f t="array" ref="AL54">SUM(VALUE(IF(IFERROR(MID(E54:AI54,IFERROR(SEARCH("T",E54:AI54),""),4),"")&gt;=1,RIGHT(MID(E54:AI54,IFERROR(SEARCH("T",E54:AI54),""),4),3),0)))</f>
        <v>0</v>
      </c>
      <c r="AM54" s="260">
        <f t="array" ref="AM54">SUM(VALUE(IF(IFERROR(MID(E54:AI54,IFERROR(SEARCH("O",E54:AI54),""),4),"")&gt;=1,RIGHT(MID(E54:AI54,IFERROR(SEARCH("O",E54:AI54),""),4),3),0)))</f>
        <v>0</v>
      </c>
      <c r="AN54" s="263"/>
    </row>
    <row r="55">
      <c r="A55" s="258">
        <v>52.0</v>
      </c>
      <c r="B55" s="258" t="s">
        <v>654</v>
      </c>
      <c r="C55" s="264" t="s">
        <v>99</v>
      </c>
      <c r="D55" s="252" t="s">
        <v>374</v>
      </c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60">
        <f t="array" ref="AJ55">-SUM(VALUE(IF(IFERROR(MID(E55:AI55,IFERROR(SEARCH("L",E55:AI55),""),4),"")&gt;=1,RIGHT(MID(E55:AI55,IFERROR(SEARCH("L",E55:AI55),""),4),3),0)))</f>
        <v>0</v>
      </c>
      <c r="AK55" s="260">
        <f t="array" ref="AK55">-SUM(VALUE(IF(IFERROR(MID(E55:AI55,IFERROR(SEARCH("E",E55:AI55),""),4),"")&gt;=1,RIGHT(MID(E55:AI55,IFERROR(SEARCH("E",E55:AI55),""),4),3),0)))</f>
        <v>0</v>
      </c>
      <c r="AL55" s="260">
        <f t="array" ref="AL55">SUM(VALUE(IF(IFERROR(MID(E55:AI55,IFERROR(SEARCH("T",E55:AI55),""),4),"")&gt;=1,RIGHT(MID(E55:AI55,IFERROR(SEARCH("T",E55:AI55),""),4),3),0)))</f>
        <v>0</v>
      </c>
      <c r="AM55" s="260">
        <f t="array" ref="AM55">SUM(VALUE(IF(IFERROR(MID(E55:AI55,IFERROR(SEARCH("O",E55:AI55),""),4),"")&gt;=1,RIGHT(MID(E55:AI55,IFERROR(SEARCH("O",E55:AI55),""),4),3),0)))</f>
        <v>0</v>
      </c>
      <c r="AN55" s="263"/>
    </row>
    <row r="56">
      <c r="A56" s="258">
        <v>53.0</v>
      </c>
      <c r="B56" s="258" t="s">
        <v>655</v>
      </c>
      <c r="C56" s="264" t="s">
        <v>82</v>
      </c>
      <c r="D56" s="252" t="s">
        <v>374</v>
      </c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60">
        <f t="array" ref="AJ56">-SUM(VALUE(IF(IFERROR(MID(E56:AI56,IFERROR(SEARCH("L",E56:AI56),""),4),"")&gt;=1,RIGHT(MID(E56:AI56,IFERROR(SEARCH("L",E56:AI56),""),4),3),0)))</f>
        <v>0</v>
      </c>
      <c r="AK56" s="260">
        <f t="array" ref="AK56">-SUM(VALUE(IF(IFERROR(MID(E56:AI56,IFERROR(SEARCH("E",E56:AI56),""),4),"")&gt;=1,RIGHT(MID(E56:AI56,IFERROR(SEARCH("E",E56:AI56),""),4),3),0)))</f>
        <v>0</v>
      </c>
      <c r="AL56" s="260">
        <f t="array" ref="AL56">SUM(VALUE(IF(IFERROR(MID(E56:AI56,IFERROR(SEARCH("T",E56:AI56),""),4),"")&gt;=1,RIGHT(MID(E56:AI56,IFERROR(SEARCH("T",E56:AI56),""),4),3),0)))</f>
        <v>0</v>
      </c>
      <c r="AM56" s="260">
        <f t="array" ref="AM56">SUM(VALUE(IF(IFERROR(MID(E56:AI56,IFERROR(SEARCH("O",E56:AI56),""),4),"")&gt;=1,RIGHT(MID(E56:AI56,IFERROR(SEARCH("O",E56:AI56),""),4),3),0)))</f>
        <v>0</v>
      </c>
      <c r="AN56" s="263"/>
    </row>
    <row r="57">
      <c r="A57" s="258">
        <v>54.0</v>
      </c>
      <c r="B57" s="258" t="s">
        <v>656</v>
      </c>
      <c r="C57" s="264" t="s">
        <v>104</v>
      </c>
      <c r="D57" s="252" t="s">
        <v>374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60">
        <f t="array" ref="AJ57">-SUM(VALUE(IF(IFERROR(MID(E57:AI57,IFERROR(SEARCH("L",E57:AI57),""),4),"")&gt;=1,RIGHT(MID(E57:AI57,IFERROR(SEARCH("L",E57:AI57),""),4),3),0)))</f>
        <v>0</v>
      </c>
      <c r="AK57" s="260">
        <f t="array" ref="AK57">-SUM(VALUE(IF(IFERROR(MID(E57:AI57,IFERROR(SEARCH("E",E57:AI57),""),4),"")&gt;=1,RIGHT(MID(E57:AI57,IFERROR(SEARCH("E",E57:AI57),""),4),3),0)))</f>
        <v>0</v>
      </c>
      <c r="AL57" s="260">
        <f t="array" ref="AL57">SUM(VALUE(IF(IFERROR(MID(E57:AI57,IFERROR(SEARCH("T",E57:AI57),""),4),"")&gt;=1,RIGHT(MID(E57:AI57,IFERROR(SEARCH("T",E57:AI57),""),4),3),0)))</f>
        <v>0</v>
      </c>
      <c r="AM57" s="260">
        <f t="array" ref="AM57">SUM(VALUE(IF(IFERROR(MID(E57:AI57,IFERROR(SEARCH("O",E57:AI57),""),4),"")&gt;=1,RIGHT(MID(E57:AI57,IFERROR(SEARCH("O",E57:AI57),""),4),3),0)))</f>
        <v>0</v>
      </c>
      <c r="AN57" s="263"/>
    </row>
    <row r="58">
      <c r="A58" s="258">
        <v>55.0</v>
      </c>
      <c r="B58" s="258" t="s">
        <v>710</v>
      </c>
      <c r="C58" s="264" t="s">
        <v>91</v>
      </c>
      <c r="D58" s="252" t="s">
        <v>374</v>
      </c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60">
        <f t="array" ref="AJ58">-SUM(VALUE(IF(IFERROR(MID(E58:AI58,IFERROR(SEARCH("L",E58:AI58),""),4),"")&gt;=1,RIGHT(MID(E58:AI58,IFERROR(SEARCH("L",E58:AI58),""),4),3),0)))</f>
        <v>0</v>
      </c>
      <c r="AK58" s="260">
        <f t="array" ref="AK58">-SUM(VALUE(IF(IFERROR(MID(E58:AI58,IFERROR(SEARCH("E",E58:AI58),""),4),"")&gt;=1,RIGHT(MID(E58:AI58,IFERROR(SEARCH("E",E58:AI58),""),4),3),0)))</f>
        <v>0</v>
      </c>
      <c r="AL58" s="260">
        <f t="array" ref="AL58">SUM(VALUE(IF(IFERROR(MID(E58:AI58,IFERROR(SEARCH("T",E58:AI58),""),4),"")&gt;=1,RIGHT(MID(E58:AI58,IFERROR(SEARCH("T",E58:AI58),""),4),3),0)))</f>
        <v>0</v>
      </c>
      <c r="AM58" s="260">
        <f t="array" ref="AM58">SUM(VALUE(IF(IFERROR(MID(E58:AI58,IFERROR(SEARCH("O",E58:AI58),""),4),"")&gt;=1,RIGHT(MID(E58:AI58,IFERROR(SEARCH("O",E58:AI58),""),4),3),0)))</f>
        <v>0</v>
      </c>
      <c r="AN58" s="263"/>
    </row>
    <row r="59">
      <c r="A59" s="258">
        <v>56.0</v>
      </c>
      <c r="B59" s="258" t="s">
        <v>657</v>
      </c>
      <c r="C59" s="264" t="s">
        <v>132</v>
      </c>
      <c r="D59" s="252" t="s">
        <v>374</v>
      </c>
      <c r="E59" s="259"/>
      <c r="F59" s="259"/>
      <c r="G59" s="259"/>
      <c r="H59" s="259"/>
      <c r="I59" s="259"/>
      <c r="J59" s="259"/>
      <c r="K59" s="259"/>
      <c r="L59" s="262" t="s">
        <v>797</v>
      </c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60">
        <f t="array" ref="AJ59">-SUM(VALUE(IF(IFERROR(MID(E59:AI59,IFERROR(SEARCH("L",E59:AI59),""),4),"")&gt;=1,RIGHT(MID(E59:AI59,IFERROR(SEARCH("L",E59:AI59),""),4),3),0)))</f>
        <v>-5</v>
      </c>
      <c r="AK59" s="260">
        <f t="array" ref="AK59">-SUM(VALUE(IF(IFERROR(MID(E59:AI59,IFERROR(SEARCH("E",E59:AI59),""),4),"")&gt;=1,RIGHT(MID(E59:AI59,IFERROR(SEARCH("E",E59:AI59),""),4),3),0)))</f>
        <v>0</v>
      </c>
      <c r="AL59" s="260">
        <f t="array" ref="AL59">SUM(VALUE(IF(IFERROR(MID(E59:AI59,IFERROR(SEARCH("T",E59:AI59),""),4),"")&gt;=1,RIGHT(MID(E59:AI59,IFERROR(SEARCH("T",E59:AI59),""),4),3),0)))</f>
        <v>0</v>
      </c>
      <c r="AM59" s="260">
        <f t="array" ref="AM59">SUM(VALUE(IF(IFERROR(MID(E59:AI59,IFERROR(SEARCH("O",E59:AI59),""),4),"")&gt;=1,RIGHT(MID(E59:AI59,IFERROR(SEARCH("O",E59:AI59),""),4),3),0)))</f>
        <v>0</v>
      </c>
      <c r="AN59" s="263"/>
    </row>
    <row r="60">
      <c r="A60" s="258">
        <v>57.0</v>
      </c>
      <c r="B60" s="258" t="s">
        <v>658</v>
      </c>
      <c r="C60" s="264" t="s">
        <v>95</v>
      </c>
      <c r="D60" s="258" t="s">
        <v>374</v>
      </c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60">
        <f t="array" ref="AJ60">-SUM(VALUE(IF(IFERROR(MID(E60:AI60,IFERROR(SEARCH("L",E60:AI60),""),4),"")&gt;=1,RIGHT(MID(E60:AI60,IFERROR(SEARCH("L",E60:AI60),""),4),3),0)))</f>
        <v>0</v>
      </c>
      <c r="AK60" s="260">
        <f t="array" ref="AK60">-SUM(VALUE(IF(IFERROR(MID(E60:AI60,IFERROR(SEARCH("E",E60:AI60),""),4),"")&gt;=1,RIGHT(MID(E60:AI60,IFERROR(SEARCH("E",E60:AI60),""),4),3),0)))</f>
        <v>0</v>
      </c>
      <c r="AL60" s="260">
        <f t="array" ref="AL60">SUM(VALUE(IF(IFERROR(MID(E60:AI60,IFERROR(SEARCH("T",E60:AI60),""),4),"")&gt;=1,RIGHT(MID(E60:AI60,IFERROR(SEARCH("T",E60:AI60),""),4),3),0)))</f>
        <v>0</v>
      </c>
      <c r="AM60" s="260">
        <f t="array" ref="AM60">SUM(VALUE(IF(IFERROR(MID(E60:AI60,IFERROR(SEARCH("O",E60:AI60),""),4),"")&gt;=1,RIGHT(MID(E60:AI60,IFERROR(SEARCH("O",E60:AI60),""),4),3),0)))</f>
        <v>0</v>
      </c>
      <c r="AN60" s="263"/>
    </row>
    <row r="61">
      <c r="A61" s="258">
        <v>58.0</v>
      </c>
      <c r="B61" s="252" t="s">
        <v>659</v>
      </c>
      <c r="C61" s="253" t="s">
        <v>102</v>
      </c>
      <c r="D61" s="252" t="s">
        <v>374</v>
      </c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60">
        <f t="array" ref="AJ61">-SUM(VALUE(IF(IFERROR(MID(E61:AI61,IFERROR(SEARCH("L",E61:AI61),""),4),"")&gt;=1,RIGHT(MID(E61:AI61,IFERROR(SEARCH("L",E61:AI61),""),4),3),0)))</f>
        <v>0</v>
      </c>
      <c r="AK61" s="260">
        <f t="array" ref="AK61">-SUM(VALUE(IF(IFERROR(MID(E61:AI61,IFERROR(SEARCH("E",E61:AI61),""),4),"")&gt;=1,RIGHT(MID(E61:AI61,IFERROR(SEARCH("E",E61:AI61),""),4),3),0)))</f>
        <v>0</v>
      </c>
      <c r="AL61" s="260">
        <f t="array" ref="AL61">SUM(VALUE(IF(IFERROR(MID(E61:AI61,IFERROR(SEARCH("T",E61:AI61),""),4),"")&gt;=1,RIGHT(MID(E61:AI61,IFERROR(SEARCH("T",E61:AI61),""),4),3),0)))</f>
        <v>0</v>
      </c>
      <c r="AM61" s="260">
        <f t="array" ref="AM61">SUM(VALUE(IF(IFERROR(MID(E61:AI61,IFERROR(SEARCH("O",E61:AI61),""),4),"")&gt;=1,RIGHT(MID(E61:AI61,IFERROR(SEARCH("O",E61:AI61),""),4),3),0)))</f>
        <v>0</v>
      </c>
      <c r="AN61" s="263"/>
    </row>
    <row r="62">
      <c r="A62" s="258">
        <v>59.0</v>
      </c>
      <c r="B62" s="252" t="s">
        <v>660</v>
      </c>
      <c r="C62" s="253" t="s">
        <v>116</v>
      </c>
      <c r="D62" s="252" t="s">
        <v>374</v>
      </c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60">
        <f t="array" ref="AJ62">-SUM(VALUE(IF(IFERROR(MID(E62:AI62,IFERROR(SEARCH("L",E62:AI62),""),4),"")&gt;=1,RIGHT(MID(E62:AI62,IFERROR(SEARCH("L",E62:AI62),""),4),3),0)))</f>
        <v>0</v>
      </c>
      <c r="AK62" s="260">
        <f t="array" ref="AK62">-SUM(VALUE(IF(IFERROR(MID(E62:AI62,IFERROR(SEARCH("E",E62:AI62),""),4),"")&gt;=1,RIGHT(MID(E62:AI62,IFERROR(SEARCH("E",E62:AI62),""),4),3),0)))</f>
        <v>0</v>
      </c>
      <c r="AL62" s="260">
        <f t="array" ref="AL62">SUM(VALUE(IF(IFERROR(MID(E62:AI62,IFERROR(SEARCH("T",E62:AI62),""),4),"")&gt;=1,RIGHT(MID(E62:AI62,IFERROR(SEARCH("T",E62:AI62),""),4),3),0)))</f>
        <v>0</v>
      </c>
      <c r="AM62" s="260">
        <f t="array" ref="AM62">SUM(VALUE(IF(IFERROR(MID(E62:AI62,IFERROR(SEARCH("O",E62:AI62),""),4),"")&gt;=1,RIGHT(MID(E62:AI62,IFERROR(SEARCH("O",E62:AI62),""),4),3),0)))</f>
        <v>0</v>
      </c>
      <c r="AN62" s="263"/>
    </row>
    <row r="63">
      <c r="A63" s="258">
        <v>60.0</v>
      </c>
      <c r="B63" s="258" t="s">
        <v>661</v>
      </c>
      <c r="C63" s="264" t="s">
        <v>83</v>
      </c>
      <c r="D63" s="252" t="s">
        <v>374</v>
      </c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60">
        <f t="array" ref="AJ63">-SUM(VALUE(IF(IFERROR(MID(E63:AI63,IFERROR(SEARCH("L",E63:AI63),""),4),"")&gt;=1,RIGHT(MID(E63:AI63,IFERROR(SEARCH("L",E63:AI63),""),4),3),0)))</f>
        <v>0</v>
      </c>
      <c r="AK63" s="260">
        <f t="array" ref="AK63">-SUM(VALUE(IF(IFERROR(MID(E63:AI63,IFERROR(SEARCH("E",E63:AI63),""),4),"")&gt;=1,RIGHT(MID(E63:AI63,IFERROR(SEARCH("E",E63:AI63),""),4),3),0)))</f>
        <v>0</v>
      </c>
      <c r="AL63" s="260">
        <f t="array" ref="AL63">SUM(VALUE(IF(IFERROR(MID(E63:AI63,IFERROR(SEARCH("T",E63:AI63),""),4),"")&gt;=1,RIGHT(MID(E63:AI63,IFERROR(SEARCH("T",E63:AI63),""),4),3),0)))</f>
        <v>0</v>
      </c>
      <c r="AM63" s="260">
        <f t="array" ref="AM63">SUM(VALUE(IF(IFERROR(MID(E63:AI63,IFERROR(SEARCH("O",E63:AI63),""),4),"")&gt;=1,RIGHT(MID(E63:AI63,IFERROR(SEARCH("O",E63:AI63),""),4),3),0)))</f>
        <v>0</v>
      </c>
      <c r="AN63" s="263"/>
    </row>
    <row r="64">
      <c r="A64" s="258">
        <v>61.0</v>
      </c>
      <c r="B64" s="258" t="s">
        <v>662</v>
      </c>
      <c r="C64" s="264" t="s">
        <v>129</v>
      </c>
      <c r="D64" s="252" t="s">
        <v>374</v>
      </c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60">
        <f t="array" ref="AJ64">-SUM(VALUE(IF(IFERROR(MID(E64:AI64,IFERROR(SEARCH("L",E64:AI64),""),4),"")&gt;=1,RIGHT(MID(E64:AI64,IFERROR(SEARCH("L",E64:AI64),""),4),3),0)))</f>
        <v>0</v>
      </c>
      <c r="AK64" s="260">
        <f t="array" ref="AK64">-SUM(VALUE(IF(IFERROR(MID(E64:AI64,IFERROR(SEARCH("E",E64:AI64),""),4),"")&gt;=1,RIGHT(MID(E64:AI64,IFERROR(SEARCH("E",E64:AI64),""),4),3),0)))</f>
        <v>0</v>
      </c>
      <c r="AL64" s="260">
        <f t="array" ref="AL64">SUM(VALUE(IF(IFERROR(MID(E64:AI64,IFERROR(SEARCH("T",E64:AI64),""),4),"")&gt;=1,RIGHT(MID(E64:AI64,IFERROR(SEARCH("T",E64:AI64),""),4),3),0)))</f>
        <v>0</v>
      </c>
      <c r="AM64" s="260">
        <f t="array" ref="AM64">SUM(VALUE(IF(IFERROR(MID(E64:AI64,IFERROR(SEARCH("O",E64:AI64),""),4),"")&gt;=1,RIGHT(MID(E64:AI64,IFERROR(SEARCH("O",E64:AI64),""),4),3),0)))</f>
        <v>0</v>
      </c>
      <c r="AN64" s="263"/>
    </row>
    <row r="65">
      <c r="A65" s="258">
        <v>62.0</v>
      </c>
      <c r="B65" s="258" t="s">
        <v>663</v>
      </c>
      <c r="C65" s="264" t="s">
        <v>81</v>
      </c>
      <c r="D65" s="252" t="s">
        <v>374</v>
      </c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60">
        <f t="array" ref="AJ65">-SUM(VALUE(IF(IFERROR(MID(E65:AI65,IFERROR(SEARCH("L",E65:AI65),""),4),"")&gt;=1,RIGHT(MID(E65:AI65,IFERROR(SEARCH("L",E65:AI65),""),4),3),0)))</f>
        <v>0</v>
      </c>
      <c r="AK65" s="260">
        <f t="array" ref="AK65">-SUM(VALUE(IF(IFERROR(MID(E65:AI65,IFERROR(SEARCH("E",E65:AI65),""),4),"")&gt;=1,RIGHT(MID(E65:AI65,IFERROR(SEARCH("E",E65:AI65),""),4),3),0)))</f>
        <v>0</v>
      </c>
      <c r="AL65" s="260">
        <f t="array" ref="AL65">SUM(VALUE(IF(IFERROR(MID(E65:AI65,IFERROR(SEARCH("T",E65:AI65),""),4),"")&gt;=1,RIGHT(MID(E65:AI65,IFERROR(SEARCH("T",E65:AI65),""),4),3),0)))</f>
        <v>0</v>
      </c>
      <c r="AM65" s="260">
        <f t="array" ref="AM65">SUM(VALUE(IF(IFERROR(MID(E65:AI65,IFERROR(SEARCH("O",E65:AI65),""),4),"")&gt;=1,RIGHT(MID(E65:AI65,IFERROR(SEARCH("O",E65:AI65),""),4),3),0)))</f>
        <v>0</v>
      </c>
      <c r="AN65" s="263"/>
    </row>
    <row r="66">
      <c r="A66" s="258">
        <v>63.0</v>
      </c>
      <c r="B66" s="258" t="s">
        <v>664</v>
      </c>
      <c r="C66" s="264" t="s">
        <v>89</v>
      </c>
      <c r="D66" s="252" t="s">
        <v>374</v>
      </c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60">
        <f t="array" ref="AJ66">-SUM(VALUE(IF(IFERROR(MID(E66:AI66,IFERROR(SEARCH("L",E66:AI66),""),4),"")&gt;=1,RIGHT(MID(E66:AI66,IFERROR(SEARCH("L",E66:AI66),""),4),3),0)))</f>
        <v>0</v>
      </c>
      <c r="AK66" s="260">
        <f t="array" ref="AK66">-SUM(VALUE(IF(IFERROR(MID(E66:AI66,IFERROR(SEARCH("E",E66:AI66),""),4),"")&gt;=1,RIGHT(MID(E66:AI66,IFERROR(SEARCH("E",E66:AI66),""),4),3),0)))</f>
        <v>0</v>
      </c>
      <c r="AL66" s="260">
        <f t="array" ref="AL66">SUM(VALUE(IF(IFERROR(MID(E66:AI66,IFERROR(SEARCH("T",E66:AI66),""),4),"")&gt;=1,RIGHT(MID(E66:AI66,IFERROR(SEARCH("T",E66:AI66),""),4),3),0)))</f>
        <v>0</v>
      </c>
      <c r="AM66" s="260">
        <f t="array" ref="AM66">SUM(VALUE(IF(IFERROR(MID(E66:AI66,IFERROR(SEARCH("O",E66:AI66),""),4),"")&gt;=1,RIGHT(MID(E66:AI66,IFERROR(SEARCH("O",E66:AI66),""),4),3),0)))</f>
        <v>0</v>
      </c>
      <c r="AN66" s="263"/>
    </row>
    <row r="67">
      <c r="A67" s="258">
        <v>64.0</v>
      </c>
      <c r="B67" s="258" t="s">
        <v>665</v>
      </c>
      <c r="C67" s="264" t="s">
        <v>27</v>
      </c>
      <c r="D67" s="252" t="s">
        <v>325</v>
      </c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60">
        <f t="array" ref="AJ67">-SUM(VALUE(IF(IFERROR(MID(E67:AI67,IFERROR(SEARCH("L",E67:AI67),""),4),"")&gt;=1,RIGHT(MID(E67:AI67,IFERROR(SEARCH("L",E67:AI67),""),4),3),0)))</f>
        <v>0</v>
      </c>
      <c r="AK67" s="260">
        <f t="array" ref="AK67">-SUM(VALUE(IF(IFERROR(MID(E67:AI67,IFERROR(SEARCH("E",E67:AI67),""),4),"")&gt;=1,RIGHT(MID(E67:AI67,IFERROR(SEARCH("E",E67:AI67),""),4),3),0)))</f>
        <v>0</v>
      </c>
      <c r="AL67" s="260">
        <f t="array" ref="AL67">SUM(VALUE(IF(IFERROR(MID(E67:AI67,IFERROR(SEARCH("T",E67:AI67),""),4),"")&gt;=1,RIGHT(MID(E67:AI67,IFERROR(SEARCH("T",E67:AI67),""),4),3),0)))</f>
        <v>0</v>
      </c>
      <c r="AM67" s="260">
        <f t="array" ref="AM67">SUM(VALUE(IF(IFERROR(MID(E67:AI67,IFERROR(SEARCH("O",E67:AI67),""),4),"")&gt;=1,RIGHT(MID(E67:AI67,IFERROR(SEARCH("O",E67:AI67),""),4),3),0)))</f>
        <v>0</v>
      </c>
      <c r="AN67" s="263"/>
    </row>
    <row r="68">
      <c r="A68" s="258">
        <v>65.0</v>
      </c>
      <c r="B68" s="258" t="s">
        <v>666</v>
      </c>
      <c r="C68" s="264" t="s">
        <v>23</v>
      </c>
      <c r="D68" s="252" t="s">
        <v>325</v>
      </c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60">
        <f t="array" ref="AJ68">-SUM(VALUE(IF(IFERROR(MID(E68:AI68,IFERROR(SEARCH("L",E68:AI68),""),4),"")&gt;=1,RIGHT(MID(E68:AI68,IFERROR(SEARCH("L",E68:AI68),""),4),3),0)))</f>
        <v>0</v>
      </c>
      <c r="AK68" s="260">
        <f t="array" ref="AK68">-SUM(VALUE(IF(IFERROR(MID(E68:AI68,IFERROR(SEARCH("E",E68:AI68),""),4),"")&gt;=1,RIGHT(MID(E68:AI68,IFERROR(SEARCH("E",E68:AI68),""),4),3),0)))</f>
        <v>0</v>
      </c>
      <c r="AL68" s="260">
        <f t="array" ref="AL68">SUM(VALUE(IF(IFERROR(MID(E68:AI68,IFERROR(SEARCH("T",E68:AI68),""),4),"")&gt;=1,RIGHT(MID(E68:AI68,IFERROR(SEARCH("T",E68:AI68),""),4),3),0)))</f>
        <v>0</v>
      </c>
      <c r="AM68" s="260">
        <f t="array" ref="AM68">SUM(VALUE(IF(IFERROR(MID(E68:AI68,IFERROR(SEARCH("O",E68:AI68),""),4),"")&gt;=1,RIGHT(MID(E68:AI68,IFERROR(SEARCH("O",E68:AI68),""),4),3),0)))</f>
        <v>0</v>
      </c>
      <c r="AN68" s="263"/>
    </row>
    <row r="69">
      <c r="A69" s="258">
        <v>66.0</v>
      </c>
      <c r="B69" s="258" t="s">
        <v>667</v>
      </c>
      <c r="C69" s="264" t="s">
        <v>72</v>
      </c>
      <c r="D69" s="252" t="s">
        <v>335</v>
      </c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62" t="s">
        <v>798</v>
      </c>
      <c r="AH69" s="259"/>
      <c r="AI69" s="259"/>
      <c r="AJ69" s="260">
        <f t="array" ref="AJ69">-SUM(VALUE(IF(IFERROR(MID(E69:AI69,IFERROR(SEARCH("L",E69:AI69),""),4),"")&gt;=1,RIGHT(MID(E69:AI69,IFERROR(SEARCH("L",E69:AI69),""),4),3),0)))</f>
        <v>-118</v>
      </c>
      <c r="AK69" s="260">
        <f t="array" ref="AK69">-SUM(VALUE(IF(IFERROR(MID(E69:AI69,IFERROR(SEARCH("E",E69:AI69),""),4),"")&gt;=1,RIGHT(MID(E69:AI69,IFERROR(SEARCH("E",E69:AI69),""),4),3),0)))</f>
        <v>0</v>
      </c>
      <c r="AL69" s="260">
        <f t="array" ref="AL69">SUM(VALUE(IF(IFERROR(MID(E69:AI69,IFERROR(SEARCH("T",E69:AI69),""),4),"")&gt;=1,RIGHT(MID(E69:AI69,IFERROR(SEARCH("T",E69:AI69),""),4),3),0)))</f>
        <v>0</v>
      </c>
      <c r="AM69" s="260">
        <f t="array" ref="AM69">SUM(VALUE(IF(IFERROR(MID(E69:AI69,IFERROR(SEARCH("O",E69:AI69),""),4),"")&gt;=1,RIGHT(MID(E69:AI69,IFERROR(SEARCH("O",E69:AI69),""),4),3),0)))</f>
        <v>0</v>
      </c>
      <c r="AN69" s="263"/>
    </row>
    <row r="70">
      <c r="A70" s="258">
        <v>67.0</v>
      </c>
      <c r="B70" s="258" t="s">
        <v>668</v>
      </c>
      <c r="C70" s="264" t="s">
        <v>62</v>
      </c>
      <c r="D70" s="258" t="s">
        <v>335</v>
      </c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62" t="s">
        <v>799</v>
      </c>
      <c r="AI70" s="259"/>
      <c r="AJ70" s="260">
        <f t="array" ref="AJ70">-SUM(VALUE(IF(IFERROR(MID(E70:AI70,IFERROR(SEARCH("L",E70:AI70),""),4),"")&gt;=1,RIGHT(MID(E70:AI70,IFERROR(SEARCH("L",E70:AI70),""),4),3),0)))</f>
        <v>-10</v>
      </c>
      <c r="AK70" s="260">
        <f t="array" ref="AK70">-SUM(VALUE(IF(IFERROR(MID(E70:AI70,IFERROR(SEARCH("E",E70:AI70),""),4),"")&gt;=1,RIGHT(MID(E70:AI70,IFERROR(SEARCH("E",E70:AI70),""),4),3),0)))</f>
        <v>0</v>
      </c>
      <c r="AL70" s="260">
        <f t="array" ref="AL70">SUM(VALUE(IF(IFERROR(MID(E70:AI70,IFERROR(SEARCH("T",E70:AI70),""),4),"")&gt;=1,RIGHT(MID(E70:AI70,IFERROR(SEARCH("T",E70:AI70),""),4),3),0)))</f>
        <v>0</v>
      </c>
      <c r="AM70" s="260">
        <f t="array" ref="AM70">SUM(VALUE(IF(IFERROR(MID(E70:AI70,IFERROR(SEARCH("O",E70:AI70),""),4),"")&gt;=1,RIGHT(MID(E70:AI70,IFERROR(SEARCH("O",E70:AI70),""),4),3),0)))</f>
        <v>0</v>
      </c>
      <c r="AN70" s="263"/>
    </row>
    <row r="71">
      <c r="A71" s="258">
        <v>68.0</v>
      </c>
      <c r="B71" s="258" t="s">
        <v>669</v>
      </c>
      <c r="C71" s="264" t="s">
        <v>38</v>
      </c>
      <c r="D71" s="258" t="s">
        <v>335</v>
      </c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2" t="s">
        <v>800</v>
      </c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60">
        <f t="array" ref="AJ71">-SUM(VALUE(IF(IFERROR(MID(E71:AI71,IFERROR(SEARCH("L",E71:AI71),""),4),"")&gt;=1,RIGHT(MID(E71:AI71,IFERROR(SEARCH("L",E71:AI71),""),4),3),0)))</f>
        <v>-75</v>
      </c>
      <c r="AK71" s="260">
        <f t="array" ref="AK71">-SUM(VALUE(IF(IFERROR(MID(E71:AI71,IFERROR(SEARCH("E",E71:AI71),""),4),"")&gt;=1,RIGHT(MID(E71:AI71,IFERROR(SEARCH("E",E71:AI71),""),4),3),0)))</f>
        <v>0</v>
      </c>
      <c r="AL71" s="260">
        <f t="array" ref="AL71">SUM(VALUE(IF(IFERROR(MID(E71:AI71,IFERROR(SEARCH("T",E71:AI71),""),4),"")&gt;=1,RIGHT(MID(E71:AI71,IFERROR(SEARCH("T",E71:AI71),""),4),3),0)))</f>
        <v>0</v>
      </c>
      <c r="AM71" s="260">
        <f t="array" ref="AM71">SUM(VALUE(IF(IFERROR(MID(E71:AI71,IFERROR(SEARCH("O",E71:AI71),""),4),"")&gt;=1,RIGHT(MID(E71:AI71,IFERROR(SEARCH("O",E71:AI71),""),4),3),0)))</f>
        <v>0</v>
      </c>
      <c r="AN71" s="263"/>
    </row>
    <row r="72">
      <c r="A72" s="258">
        <v>69.0</v>
      </c>
      <c r="B72" s="252" t="s">
        <v>670</v>
      </c>
      <c r="C72" s="253" t="s">
        <v>71</v>
      </c>
      <c r="D72" s="252" t="s">
        <v>335</v>
      </c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62" t="s">
        <v>801</v>
      </c>
      <c r="AC72" s="262" t="s">
        <v>795</v>
      </c>
      <c r="AD72" s="259"/>
      <c r="AE72" s="259"/>
      <c r="AF72" s="259"/>
      <c r="AG72" s="259"/>
      <c r="AH72" s="259"/>
      <c r="AI72" s="259"/>
      <c r="AJ72" s="260">
        <f t="array" ref="AJ72">-SUM(VALUE(IF(IFERROR(MID(E72:AI72,IFERROR(SEARCH("L",E72:AI72),""),4),"")&gt;=1,RIGHT(MID(E72:AI72,IFERROR(SEARCH("L",E72:AI72),""),4),3),0)))</f>
        <v>-19</v>
      </c>
      <c r="AK72" s="260">
        <f t="array" ref="AK72">-SUM(VALUE(IF(IFERROR(MID(E72:AI72,IFERROR(SEARCH("E",E72:AI72),""),4),"")&gt;=1,RIGHT(MID(E72:AI72,IFERROR(SEARCH("E",E72:AI72),""),4),3),0)))</f>
        <v>0</v>
      </c>
      <c r="AL72" s="260">
        <f t="array" ref="AL72">SUM(VALUE(IF(IFERROR(MID(E72:AI72,IFERROR(SEARCH("T",E72:AI72),""),4),"")&gt;=1,RIGHT(MID(E72:AI72,IFERROR(SEARCH("T",E72:AI72),""),4),3),0)))</f>
        <v>0</v>
      </c>
      <c r="AM72" s="260">
        <f t="array" ref="AM72">SUM(VALUE(IF(IFERROR(MID(E72:AI72,IFERROR(SEARCH("O",E72:AI72),""),4),"")&gt;=1,RIGHT(MID(E72:AI72,IFERROR(SEARCH("O",E72:AI72),""),4),3),0)))</f>
        <v>0</v>
      </c>
      <c r="AN72" s="263"/>
    </row>
    <row r="73">
      <c r="A73" s="258">
        <v>70.0</v>
      </c>
      <c r="B73" s="252" t="s">
        <v>671</v>
      </c>
      <c r="C73" s="253" t="s">
        <v>60</v>
      </c>
      <c r="D73" s="252" t="s">
        <v>335</v>
      </c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62" t="s">
        <v>802</v>
      </c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60">
        <f t="array" ref="AJ73">-SUM(VALUE(IF(IFERROR(MID(E73:AI73,IFERROR(SEARCH("L",E73:AI73),""),4),"")&gt;=1,RIGHT(MID(E73:AI73,IFERROR(SEARCH("L",E73:AI73),""),4),3),0)))</f>
        <v>-6</v>
      </c>
      <c r="AK73" s="260">
        <f t="array" ref="AK73">-SUM(VALUE(IF(IFERROR(MID(E73:AI73,IFERROR(SEARCH("E",E73:AI73),""),4),"")&gt;=1,RIGHT(MID(E73:AI73,IFERROR(SEARCH("E",E73:AI73),""),4),3),0)))</f>
        <v>0</v>
      </c>
      <c r="AL73" s="260">
        <f t="array" ref="AL73">SUM(VALUE(IF(IFERROR(MID(E73:AI73,IFERROR(SEARCH("T",E73:AI73),""),4),"")&gt;=1,RIGHT(MID(E73:AI73,IFERROR(SEARCH("T",E73:AI73),""),4),3),0)))</f>
        <v>0</v>
      </c>
      <c r="AM73" s="260">
        <f t="array" ref="AM73">SUM(VALUE(IF(IFERROR(MID(E73:AI73,IFERROR(SEARCH("O",E73:AI73),""),4),"")&gt;=1,RIGHT(MID(E73:AI73,IFERROR(SEARCH("O",E73:AI73),""),4),3),0)))</f>
        <v>0</v>
      </c>
      <c r="AN73" s="263"/>
    </row>
    <row r="74">
      <c r="A74" s="258">
        <v>71.0</v>
      </c>
      <c r="B74" s="252" t="s">
        <v>672</v>
      </c>
      <c r="C74" s="253" t="s">
        <v>56</v>
      </c>
      <c r="D74" s="252" t="s">
        <v>325</v>
      </c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60">
        <f t="array" ref="AJ74">-SUM(VALUE(IF(IFERROR(MID(E74:AI74,IFERROR(SEARCH("L",E74:AI74),""),4),"")&gt;=1,RIGHT(MID(E74:AI74,IFERROR(SEARCH("L",E74:AI74),""),4),3),0)))</f>
        <v>0</v>
      </c>
      <c r="AK74" s="260">
        <f t="array" ref="AK74">-SUM(VALUE(IF(IFERROR(MID(E74:AI74,IFERROR(SEARCH("E",E74:AI74),""),4),"")&gt;=1,RIGHT(MID(E74:AI74,IFERROR(SEARCH("E",E74:AI74),""),4),3),0)))</f>
        <v>0</v>
      </c>
      <c r="AL74" s="260">
        <f t="array" ref="AL74">SUM(VALUE(IF(IFERROR(MID(E74:AI74,IFERROR(SEARCH("T",E74:AI74),""),4),"")&gt;=1,RIGHT(MID(E74:AI74,IFERROR(SEARCH("T",E74:AI74),""),4),3),0)))</f>
        <v>0</v>
      </c>
      <c r="AM74" s="260">
        <f t="array" ref="AM74">SUM(VALUE(IF(IFERROR(MID(E74:AI74,IFERROR(SEARCH("O",E74:AI74),""),4),"")&gt;=1,RIGHT(MID(E74:AI74,IFERROR(SEARCH("O",E74:AI74),""),4),3),0)))</f>
        <v>0</v>
      </c>
      <c r="AN74" s="263"/>
    </row>
    <row r="75">
      <c r="A75" s="258">
        <v>72.0</v>
      </c>
      <c r="B75" s="252" t="s">
        <v>673</v>
      </c>
      <c r="C75" s="253" t="s">
        <v>13</v>
      </c>
      <c r="D75" s="252" t="s">
        <v>325</v>
      </c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62" t="s">
        <v>794</v>
      </c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60">
        <f t="array" ref="AJ75">-SUM(VALUE(IF(IFERROR(MID(E75:AI75,IFERROR(SEARCH("L",E75:AI75),""),4),"")&gt;=1,RIGHT(MID(E75:AI75,IFERROR(SEARCH("L",E75:AI75),""),4),3),0)))</f>
        <v>-4</v>
      </c>
      <c r="AK75" s="260">
        <f t="array" ref="AK75">-SUM(VALUE(IF(IFERROR(MID(E75:AI75,IFERROR(SEARCH("E",E75:AI75),""),4),"")&gt;=1,RIGHT(MID(E75:AI75,IFERROR(SEARCH("E",E75:AI75),""),4),3),0)))</f>
        <v>0</v>
      </c>
      <c r="AL75" s="260">
        <f t="array" ref="AL75">SUM(VALUE(IF(IFERROR(MID(E75:AI75,IFERROR(SEARCH("T",E75:AI75),""),4),"")&gt;=1,RIGHT(MID(E75:AI75,IFERROR(SEARCH("T",E75:AI75),""),4),3),0)))</f>
        <v>0</v>
      </c>
      <c r="AM75" s="260">
        <f t="array" ref="AM75">SUM(VALUE(IF(IFERROR(MID(E75:AI75,IFERROR(SEARCH("O",E75:AI75),""),4),"")&gt;=1,RIGHT(MID(E75:AI75,IFERROR(SEARCH("O",E75:AI75),""),4),3),0)))</f>
        <v>0</v>
      </c>
      <c r="AN75" s="263"/>
    </row>
    <row r="76">
      <c r="A76" s="258">
        <v>73.0</v>
      </c>
      <c r="B76" s="252" t="s">
        <v>674</v>
      </c>
      <c r="C76" s="253" t="s">
        <v>52</v>
      </c>
      <c r="D76" s="252" t="s">
        <v>325</v>
      </c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60">
        <f t="array" ref="AJ76">-SUM(VALUE(IF(IFERROR(MID(E76:AI76,IFERROR(SEARCH("L",E76:AI76),""),4),"")&gt;=1,RIGHT(MID(E76:AI76,IFERROR(SEARCH("L",E76:AI76),""),4),3),0)))</f>
        <v>0</v>
      </c>
      <c r="AK76" s="260">
        <f t="array" ref="AK76">-SUM(VALUE(IF(IFERROR(MID(E76:AI76,IFERROR(SEARCH("E",E76:AI76),""),4),"")&gt;=1,RIGHT(MID(E76:AI76,IFERROR(SEARCH("E",E76:AI76),""),4),3),0)))</f>
        <v>0</v>
      </c>
      <c r="AL76" s="260">
        <f t="array" ref="AL76">SUM(VALUE(IF(IFERROR(MID(E76:AI76,IFERROR(SEARCH("T",E76:AI76),""),4),"")&gt;=1,RIGHT(MID(E76:AI76,IFERROR(SEARCH("T",E76:AI76),""),4),3),0)))</f>
        <v>0</v>
      </c>
      <c r="AM76" s="260">
        <f t="array" ref="AM76">SUM(VALUE(IF(IFERROR(MID(E76:AI76,IFERROR(SEARCH("O",E76:AI76),""),4),"")&gt;=1,RIGHT(MID(E76:AI76,IFERROR(SEARCH("O",E76:AI76),""),4),3),0)))</f>
        <v>0</v>
      </c>
      <c r="AN76" s="263"/>
    </row>
    <row r="77">
      <c r="A77" s="258">
        <v>74.0</v>
      </c>
      <c r="B77" s="252" t="s">
        <v>675</v>
      </c>
      <c r="C77" s="253" t="s">
        <v>63</v>
      </c>
      <c r="D77" s="252" t="s">
        <v>325</v>
      </c>
      <c r="E77" s="259"/>
      <c r="F77" s="259"/>
      <c r="G77" s="259"/>
      <c r="H77" s="259"/>
      <c r="I77" s="259"/>
      <c r="J77" s="259"/>
      <c r="K77" s="259"/>
      <c r="L77" s="262" t="s">
        <v>795</v>
      </c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60">
        <f t="array" ref="AJ77">-SUM(VALUE(IF(IFERROR(MID(E77:AI77,IFERROR(SEARCH("L",E77:AI77),""),4),"")&gt;=1,RIGHT(MID(E77:AI77,IFERROR(SEARCH("L",E77:AI77),""),4),3),0)))</f>
        <v>-7</v>
      </c>
      <c r="AK77" s="260">
        <f t="array" ref="AK77">-SUM(VALUE(IF(IFERROR(MID(E77:AI77,IFERROR(SEARCH("E",E77:AI77),""),4),"")&gt;=1,RIGHT(MID(E77:AI77,IFERROR(SEARCH("E",E77:AI77),""),4),3),0)))</f>
        <v>0</v>
      </c>
      <c r="AL77" s="260">
        <f t="array" ref="AL77">SUM(VALUE(IF(IFERROR(MID(E77:AI77,IFERROR(SEARCH("T",E77:AI77),""),4),"")&gt;=1,RIGHT(MID(E77:AI77,IFERROR(SEARCH("T",E77:AI77),""),4),3),0)))</f>
        <v>0</v>
      </c>
      <c r="AM77" s="260">
        <f t="array" ref="AM77">SUM(VALUE(IF(IFERROR(MID(E77:AI77,IFERROR(SEARCH("O",E77:AI77),""),4),"")&gt;=1,RIGHT(MID(E77:AI77,IFERROR(SEARCH("O",E77:AI77),""),4),3),0)))</f>
        <v>0</v>
      </c>
      <c r="AN77" s="263"/>
    </row>
    <row r="78">
      <c r="A78" s="258">
        <v>75.0</v>
      </c>
      <c r="B78" s="258" t="s">
        <v>676</v>
      </c>
      <c r="C78" s="264" t="s">
        <v>57</v>
      </c>
      <c r="D78" s="252" t="s">
        <v>325</v>
      </c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60">
        <f t="array" ref="AJ78">-SUM(VALUE(IF(IFERROR(MID(E78:AI78,IFERROR(SEARCH("L",E78:AI78),""),4),"")&gt;=1,RIGHT(MID(E78:AI78,IFERROR(SEARCH("L",E78:AI78),""),4),3),0)))</f>
        <v>0</v>
      </c>
      <c r="AK78" s="260">
        <f t="array" ref="AK78">-SUM(VALUE(IF(IFERROR(MID(E78:AI78,IFERROR(SEARCH("E",E78:AI78),""),4),"")&gt;=1,RIGHT(MID(E78:AI78,IFERROR(SEARCH("E",E78:AI78),""),4),3),0)))</f>
        <v>0</v>
      </c>
      <c r="AL78" s="260">
        <f t="array" ref="AL78">SUM(VALUE(IF(IFERROR(MID(E78:AI78,IFERROR(SEARCH("T",E78:AI78),""),4),"")&gt;=1,RIGHT(MID(E78:AI78,IFERROR(SEARCH("T",E78:AI78),""),4),3),0)))</f>
        <v>0</v>
      </c>
      <c r="AM78" s="260">
        <f t="array" ref="AM78">SUM(VALUE(IF(IFERROR(MID(E78:AI78,IFERROR(SEARCH("O",E78:AI78),""),4),"")&gt;=1,RIGHT(MID(E78:AI78,IFERROR(SEARCH("O",E78:AI78),""),4),3),0)))</f>
        <v>0</v>
      </c>
      <c r="AN78" s="263"/>
    </row>
    <row r="79">
      <c r="A79" s="258">
        <v>76.0</v>
      </c>
      <c r="B79" s="258" t="s">
        <v>677</v>
      </c>
      <c r="C79" s="264" t="s">
        <v>16</v>
      </c>
      <c r="D79" s="252" t="s">
        <v>325</v>
      </c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60">
        <f t="array" ref="AJ79">-SUM(VALUE(IF(IFERROR(MID(E79:AI79,IFERROR(SEARCH("L",E79:AI79),""),4),"")&gt;=1,RIGHT(MID(E79:AI79,IFERROR(SEARCH("L",E79:AI79),""),4),3),0)))</f>
        <v>0</v>
      </c>
      <c r="AK79" s="260">
        <f t="array" ref="AK79">-SUM(VALUE(IF(IFERROR(MID(E79:AI79,IFERROR(SEARCH("E",E79:AI79),""),4),"")&gt;=1,RIGHT(MID(E79:AI79,IFERROR(SEARCH("E",E79:AI79),""),4),3),0)))</f>
        <v>0</v>
      </c>
      <c r="AL79" s="260">
        <f t="array" ref="AL79">SUM(VALUE(IF(IFERROR(MID(E79:AI79,IFERROR(SEARCH("T",E79:AI79),""),4),"")&gt;=1,RIGHT(MID(E79:AI79,IFERROR(SEARCH("T",E79:AI79),""),4),3),0)))</f>
        <v>0</v>
      </c>
      <c r="AM79" s="260">
        <f t="array" ref="AM79">SUM(VALUE(IF(IFERROR(MID(E79:AI79,IFERROR(SEARCH("O",E79:AI79),""),4),"")&gt;=1,RIGHT(MID(E79:AI79,IFERROR(SEARCH("O",E79:AI79),""),4),3),0)))</f>
        <v>0</v>
      </c>
      <c r="AN79" s="263"/>
    </row>
    <row r="80">
      <c r="A80" s="258">
        <v>77.0</v>
      </c>
      <c r="B80" s="258" t="s">
        <v>678</v>
      </c>
      <c r="C80" s="264" t="s">
        <v>21</v>
      </c>
      <c r="D80" s="252" t="s">
        <v>325</v>
      </c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62" t="s">
        <v>803</v>
      </c>
      <c r="AE80" s="259"/>
      <c r="AF80" s="259"/>
      <c r="AG80" s="259"/>
      <c r="AH80" s="259"/>
      <c r="AI80" s="259"/>
      <c r="AJ80" s="260">
        <f t="array" ref="AJ80">-SUM(VALUE(IF(IFERROR(MID(E80:AI80,IFERROR(SEARCH("L",E80:AI80),""),4),"")&gt;=1,RIGHT(MID(E80:AI80,IFERROR(SEARCH("L",E80:AI80),""),4),3),0)))</f>
        <v>-62</v>
      </c>
      <c r="AK80" s="260">
        <f t="array" ref="AK80">-SUM(VALUE(IF(IFERROR(MID(E80:AI80,IFERROR(SEARCH("E",E80:AI80),""),4),"")&gt;=1,RIGHT(MID(E80:AI80,IFERROR(SEARCH("E",E80:AI80),""),4),3),0)))</f>
        <v>0</v>
      </c>
      <c r="AL80" s="260">
        <f t="array" ref="AL80">SUM(VALUE(IF(IFERROR(MID(E80:AI80,IFERROR(SEARCH("T",E80:AI80),""),4),"")&gt;=1,RIGHT(MID(E80:AI80,IFERROR(SEARCH("T",E80:AI80),""),4),3),0)))</f>
        <v>0</v>
      </c>
      <c r="AM80" s="260">
        <f t="array" ref="AM80">SUM(VALUE(IF(IFERROR(MID(E80:AI80,IFERROR(SEARCH("O",E80:AI80),""),4),"")&gt;=1,RIGHT(MID(E80:AI80,IFERROR(SEARCH("O",E80:AI80),""),4),3),0)))</f>
        <v>0</v>
      </c>
      <c r="AN80" s="263"/>
    </row>
    <row r="81">
      <c r="A81" s="258">
        <v>78.0</v>
      </c>
      <c r="B81" s="258" t="s">
        <v>679</v>
      </c>
      <c r="C81" s="264" t="s">
        <v>46</v>
      </c>
      <c r="D81" s="252" t="s">
        <v>325</v>
      </c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62" t="s">
        <v>794</v>
      </c>
      <c r="AB81" s="259"/>
      <c r="AC81" s="259"/>
      <c r="AD81" s="259"/>
      <c r="AE81" s="259"/>
      <c r="AF81" s="259"/>
      <c r="AG81" s="259"/>
      <c r="AH81" s="259"/>
      <c r="AI81" s="259"/>
      <c r="AJ81" s="260">
        <f t="array" ref="AJ81">-SUM(VALUE(IF(IFERROR(MID(E81:AI81,IFERROR(SEARCH("L",E81:AI81),""),4),"")&gt;=1,RIGHT(MID(E81:AI81,IFERROR(SEARCH("L",E81:AI81),""),4),3),0)))</f>
        <v>-4</v>
      </c>
      <c r="AK81" s="260">
        <f t="array" ref="AK81">-SUM(VALUE(IF(IFERROR(MID(E81:AI81,IFERROR(SEARCH("E",E81:AI81),""),4),"")&gt;=1,RIGHT(MID(E81:AI81,IFERROR(SEARCH("E",E81:AI81),""),4),3),0)))</f>
        <v>0</v>
      </c>
      <c r="AL81" s="260">
        <f t="array" ref="AL81">SUM(VALUE(IF(IFERROR(MID(E81:AI81,IFERROR(SEARCH("T",E81:AI81),""),4),"")&gt;=1,RIGHT(MID(E81:AI81,IFERROR(SEARCH("T",E81:AI81),""),4),3),0)))</f>
        <v>0</v>
      </c>
      <c r="AM81" s="260">
        <f t="array" ref="AM81">SUM(VALUE(IF(IFERROR(MID(E81:AI81,IFERROR(SEARCH("O",E81:AI81),""),4),"")&gt;=1,RIGHT(MID(E81:AI81,IFERROR(SEARCH("O",E81:AI81),""),4),3),0)))</f>
        <v>0</v>
      </c>
      <c r="AN81" s="263"/>
    </row>
    <row r="82">
      <c r="A82" s="258">
        <v>79.0</v>
      </c>
      <c r="B82" s="258" t="s">
        <v>680</v>
      </c>
      <c r="C82" s="264" t="s">
        <v>50</v>
      </c>
      <c r="D82" s="252" t="s">
        <v>325</v>
      </c>
      <c r="E82" s="259"/>
      <c r="F82" s="259"/>
      <c r="G82" s="259"/>
      <c r="H82" s="259"/>
      <c r="I82" s="259"/>
      <c r="J82" s="259"/>
      <c r="K82" s="259"/>
      <c r="L82" s="262" t="s">
        <v>804</v>
      </c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60">
        <f t="array" ref="AJ82">-SUM(VALUE(IF(IFERROR(MID(E82:AI82,IFERROR(SEARCH("L",E82:AI82),""),4),"")&gt;=1,RIGHT(MID(E82:AI82,IFERROR(SEARCH("L",E82:AI82),""),4),3),0)))</f>
        <v>-16</v>
      </c>
      <c r="AK82" s="260">
        <f t="array" ref="AK82">-SUM(VALUE(IF(IFERROR(MID(E82:AI82,IFERROR(SEARCH("E",E82:AI82),""),4),"")&gt;=1,RIGHT(MID(E82:AI82,IFERROR(SEARCH("E",E82:AI82),""),4),3),0)))</f>
        <v>0</v>
      </c>
      <c r="AL82" s="260">
        <f t="array" ref="AL82">SUM(VALUE(IF(IFERROR(MID(E82:AI82,IFERROR(SEARCH("T",E82:AI82),""),4),"")&gt;=1,RIGHT(MID(E82:AI82,IFERROR(SEARCH("T",E82:AI82),""),4),3),0)))</f>
        <v>0</v>
      </c>
      <c r="AM82" s="260">
        <f t="array" ref="AM82">SUM(VALUE(IF(IFERROR(MID(E82:AI82,IFERROR(SEARCH("O",E82:AI82),""),4),"")&gt;=1,RIGHT(MID(E82:AI82,IFERROR(SEARCH("O",E82:AI82),""),4),3),0)))</f>
        <v>0</v>
      </c>
      <c r="AN82" s="263"/>
    </row>
    <row r="83">
      <c r="A83" s="258">
        <v>80.0</v>
      </c>
      <c r="B83" s="258" t="s">
        <v>681</v>
      </c>
      <c r="C83" s="264" t="s">
        <v>41</v>
      </c>
      <c r="D83" s="252" t="s">
        <v>325</v>
      </c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60">
        <f t="array" ref="AJ83">-SUM(VALUE(IF(IFERROR(MID(E83:AI83,IFERROR(SEARCH("L",E83:AI83),""),4),"")&gt;=1,RIGHT(MID(E83:AI83,IFERROR(SEARCH("L",E83:AI83),""),4),3),0)))</f>
        <v>0</v>
      </c>
      <c r="AK83" s="260">
        <f t="array" ref="AK83">-SUM(VALUE(IF(IFERROR(MID(E83:AI83,IFERROR(SEARCH("E",E83:AI83),""),4),"")&gt;=1,RIGHT(MID(E83:AI83,IFERROR(SEARCH("E",E83:AI83),""),4),3),0)))</f>
        <v>0</v>
      </c>
      <c r="AL83" s="260">
        <f t="array" ref="AL83">SUM(VALUE(IF(IFERROR(MID(E83:AI83,IFERROR(SEARCH("T",E83:AI83),""),4),"")&gt;=1,RIGHT(MID(E83:AI83,IFERROR(SEARCH("T",E83:AI83),""),4),3),0)))</f>
        <v>0</v>
      </c>
      <c r="AM83" s="260">
        <f t="array" ref="AM83">SUM(VALUE(IF(IFERROR(MID(E83:AI83,IFERROR(SEARCH("O",E83:AI83),""),4),"")&gt;=1,RIGHT(MID(E83:AI83,IFERROR(SEARCH("O",E83:AI83),""),4),3),0)))</f>
        <v>0</v>
      </c>
      <c r="AN83" s="263"/>
    </row>
    <row r="84">
      <c r="A84" s="258">
        <v>81.0</v>
      </c>
      <c r="B84" s="258" t="s">
        <v>682</v>
      </c>
      <c r="C84" s="264" t="s">
        <v>25</v>
      </c>
      <c r="D84" s="252" t="s">
        <v>325</v>
      </c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60">
        <f t="array" ref="AJ84">-SUM(VALUE(IF(IFERROR(MID(E84:AI84,IFERROR(SEARCH("L",E84:AI84),""),4),"")&gt;=1,RIGHT(MID(E84:AI84,IFERROR(SEARCH("L",E84:AI84),""),4),3),0)))</f>
        <v>0</v>
      </c>
      <c r="AK84" s="260">
        <f t="array" ref="AK84">-SUM(VALUE(IF(IFERROR(MID(E84:AI84,IFERROR(SEARCH("E",E84:AI84),""),4),"")&gt;=1,RIGHT(MID(E84:AI84,IFERROR(SEARCH("E",E84:AI84),""),4),3),0)))</f>
        <v>0</v>
      </c>
      <c r="AL84" s="260">
        <f t="array" ref="AL84">SUM(VALUE(IF(IFERROR(MID(E84:AI84,IFERROR(SEARCH("T",E84:AI84),""),4),"")&gt;=1,RIGHT(MID(E84:AI84,IFERROR(SEARCH("T",E84:AI84),""),4),3),0)))</f>
        <v>0</v>
      </c>
      <c r="AM84" s="260">
        <f t="array" ref="AM84">SUM(VALUE(IF(IFERROR(MID(E84:AI84,IFERROR(SEARCH("O",E84:AI84),""),4),"")&gt;=1,RIGHT(MID(E84:AI84,IFERROR(SEARCH("O",E84:AI84),""),4),3),0)))</f>
        <v>0</v>
      </c>
      <c r="AN84" s="263"/>
    </row>
    <row r="85">
      <c r="A85" s="258">
        <v>82.0</v>
      </c>
      <c r="B85" s="258" t="s">
        <v>683</v>
      </c>
      <c r="C85" s="264" t="s">
        <v>28</v>
      </c>
      <c r="D85" s="252" t="s">
        <v>325</v>
      </c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60">
        <f t="array" ref="AJ85">-SUM(VALUE(IF(IFERROR(MID(E85:AI85,IFERROR(SEARCH("L",E85:AI85),""),4),"")&gt;=1,RIGHT(MID(E85:AI85,IFERROR(SEARCH("L",E85:AI85),""),4),3),0)))</f>
        <v>0</v>
      </c>
      <c r="AK85" s="260">
        <f t="array" ref="AK85">-SUM(VALUE(IF(IFERROR(MID(E85:AI85,IFERROR(SEARCH("E",E85:AI85),""),4),"")&gt;=1,RIGHT(MID(E85:AI85,IFERROR(SEARCH("E",E85:AI85),""),4),3),0)))</f>
        <v>0</v>
      </c>
      <c r="AL85" s="260">
        <f t="array" ref="AL85">SUM(VALUE(IF(IFERROR(MID(E85:AI85,IFERROR(SEARCH("T",E85:AI85),""),4),"")&gt;=1,RIGHT(MID(E85:AI85,IFERROR(SEARCH("T",E85:AI85),""),4),3),0)))</f>
        <v>0</v>
      </c>
      <c r="AM85" s="260">
        <f t="array" ref="AM85">SUM(VALUE(IF(IFERROR(MID(E85:AI85,IFERROR(SEARCH("O",E85:AI85),""),4),"")&gt;=1,RIGHT(MID(E85:AI85,IFERROR(SEARCH("O",E85:AI85),""),4),3),0)))</f>
        <v>0</v>
      </c>
      <c r="AN85" s="263"/>
    </row>
    <row r="86">
      <c r="A86" s="258">
        <v>83.0</v>
      </c>
      <c r="B86" s="258" t="s">
        <v>684</v>
      </c>
      <c r="C86" s="264" t="s">
        <v>61</v>
      </c>
      <c r="D86" s="252" t="s">
        <v>325</v>
      </c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60">
        <f t="array" ref="AJ86">-SUM(VALUE(IF(IFERROR(MID(E86:AI86,IFERROR(SEARCH("L",E86:AI86),""),4),"")&gt;=1,RIGHT(MID(E86:AI86,IFERROR(SEARCH("L",E86:AI86),""),4),3),0)))</f>
        <v>0</v>
      </c>
      <c r="AK86" s="260">
        <f t="array" ref="AK86">-SUM(VALUE(IF(IFERROR(MID(E86:AI86,IFERROR(SEARCH("E",E86:AI86),""),4),"")&gt;=1,RIGHT(MID(E86:AI86,IFERROR(SEARCH("E",E86:AI86),""),4),3),0)))</f>
        <v>0</v>
      </c>
      <c r="AL86" s="260">
        <f t="array" ref="AL86">SUM(VALUE(IF(IFERROR(MID(E86:AI86,IFERROR(SEARCH("T",E86:AI86),""),4),"")&gt;=1,RIGHT(MID(E86:AI86,IFERROR(SEARCH("T",E86:AI86),""),4),3),0)))</f>
        <v>0</v>
      </c>
      <c r="AM86" s="260">
        <f t="array" ref="AM86">SUM(VALUE(IF(IFERROR(MID(E86:AI86,IFERROR(SEARCH("O",E86:AI86),""),4),"")&gt;=1,RIGHT(MID(E86:AI86,IFERROR(SEARCH("O",E86:AI86),""),4),3),0)))</f>
        <v>0</v>
      </c>
      <c r="AN86" s="263"/>
    </row>
    <row r="87">
      <c r="A87" s="258">
        <v>84.0</v>
      </c>
      <c r="B87" s="258" t="s">
        <v>685</v>
      </c>
      <c r="C87" s="264" t="s">
        <v>17</v>
      </c>
      <c r="D87" s="252" t="s">
        <v>325</v>
      </c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60">
        <f t="array" ref="AJ87">-SUM(VALUE(IF(IFERROR(MID(E87:AI87,IFERROR(SEARCH("L",E87:AI87),""),4),"")&gt;=1,RIGHT(MID(E87:AI87,IFERROR(SEARCH("L",E87:AI87),""),4),3),0)))</f>
        <v>0</v>
      </c>
      <c r="AK87" s="260">
        <f t="array" ref="AK87">-SUM(VALUE(IF(IFERROR(MID(E87:AI87,IFERROR(SEARCH("E",E87:AI87),""),4),"")&gt;=1,RIGHT(MID(E87:AI87,IFERROR(SEARCH("E",E87:AI87),""),4),3),0)))</f>
        <v>0</v>
      </c>
      <c r="AL87" s="260">
        <f t="array" ref="AL87">SUM(VALUE(IF(IFERROR(MID(E87:AI87,IFERROR(SEARCH("T",E87:AI87),""),4),"")&gt;=1,RIGHT(MID(E87:AI87,IFERROR(SEARCH("T",E87:AI87),""),4),3),0)))</f>
        <v>0</v>
      </c>
      <c r="AM87" s="260">
        <f t="array" ref="AM87">SUM(VALUE(IF(IFERROR(MID(E87:AI87,IFERROR(SEARCH("O",E87:AI87),""),4),"")&gt;=1,RIGHT(MID(E87:AI87,IFERROR(SEARCH("O",E87:AI87),""),4),3),0)))</f>
        <v>0</v>
      </c>
      <c r="AN87" s="263"/>
    </row>
    <row r="88">
      <c r="A88" s="258">
        <v>85.0</v>
      </c>
      <c r="B88" s="258" t="s">
        <v>686</v>
      </c>
      <c r="C88" s="264" t="s">
        <v>49</v>
      </c>
      <c r="D88" s="252" t="s">
        <v>325</v>
      </c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60">
        <f t="array" ref="AJ88">-SUM(VALUE(IF(IFERROR(MID(E88:AI88,IFERROR(SEARCH("L",E88:AI88),""),4),"")&gt;=1,RIGHT(MID(E88:AI88,IFERROR(SEARCH("L",E88:AI88),""),4),3),0)))</f>
        <v>0</v>
      </c>
      <c r="AK88" s="260">
        <f t="array" ref="AK88">-SUM(VALUE(IF(IFERROR(MID(E88:AI88,IFERROR(SEARCH("E",E88:AI88),""),4),"")&gt;=1,RIGHT(MID(E88:AI88,IFERROR(SEARCH("E",E88:AI88),""),4),3),0)))</f>
        <v>0</v>
      </c>
      <c r="AL88" s="260">
        <f t="array" ref="AL88">SUM(VALUE(IF(IFERROR(MID(E88:AI88,IFERROR(SEARCH("T",E88:AI88),""),4),"")&gt;=1,RIGHT(MID(E88:AI88,IFERROR(SEARCH("T",E88:AI88),""),4),3),0)))</f>
        <v>0</v>
      </c>
      <c r="AM88" s="260">
        <f t="array" ref="AM88">SUM(VALUE(IF(IFERROR(MID(E88:AI88,IFERROR(SEARCH("O",E88:AI88),""),4),"")&gt;=1,RIGHT(MID(E88:AI88,IFERROR(SEARCH("O",E88:AI88),""),4),3),0)))</f>
        <v>0</v>
      </c>
      <c r="AN88" s="263"/>
    </row>
    <row r="89">
      <c r="A89" s="258">
        <v>86.0</v>
      </c>
      <c r="B89" s="258" t="s">
        <v>687</v>
      </c>
      <c r="C89" s="264" t="s">
        <v>66</v>
      </c>
      <c r="D89" s="252" t="s">
        <v>325</v>
      </c>
      <c r="E89" s="259"/>
      <c r="F89" s="259"/>
      <c r="G89" s="259"/>
      <c r="H89" s="259"/>
      <c r="I89" s="259"/>
      <c r="J89" s="259"/>
      <c r="K89" s="262" t="s">
        <v>805</v>
      </c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60">
        <f t="array" ref="AJ89">-SUM(VALUE(IF(IFERROR(MID(E89:AI89,IFERROR(SEARCH("L",E89:AI89),""),4),"")&gt;=1,RIGHT(MID(E89:AI89,IFERROR(SEARCH("L",E89:AI89),""),4),3),0)))</f>
        <v>-200</v>
      </c>
      <c r="AK89" s="260">
        <f t="array" ref="AK89">-SUM(VALUE(IF(IFERROR(MID(E89:AI89,IFERROR(SEARCH("E",E89:AI89),""),4),"")&gt;=1,RIGHT(MID(E89:AI89,IFERROR(SEARCH("E",E89:AI89),""),4),3),0)))</f>
        <v>0</v>
      </c>
      <c r="AL89" s="260">
        <f t="array" ref="AL89">SUM(VALUE(IF(IFERROR(MID(E89:AI89,IFERROR(SEARCH("T",E89:AI89),""),4),"")&gt;=1,RIGHT(MID(E89:AI89,IFERROR(SEARCH("T",E89:AI89),""),4),3),0)))</f>
        <v>0</v>
      </c>
      <c r="AM89" s="260">
        <f t="array" ref="AM89">SUM(VALUE(IF(IFERROR(MID(E89:AI89,IFERROR(SEARCH("O",E89:AI89),""),4),"")&gt;=1,RIGHT(MID(E89:AI89,IFERROR(SEARCH("O",E89:AI89),""),4),3),0)))</f>
        <v>0</v>
      </c>
      <c r="AN89" s="263"/>
    </row>
    <row r="90">
      <c r="A90" s="258">
        <v>87.0</v>
      </c>
      <c r="B90" s="258" t="s">
        <v>688</v>
      </c>
      <c r="C90" s="264" t="s">
        <v>22</v>
      </c>
      <c r="D90" s="252" t="s">
        <v>325</v>
      </c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60">
        <f t="array" ref="AJ90">-SUM(VALUE(IF(IFERROR(MID(E90:AI90,IFERROR(SEARCH("L",E90:AI90),""),4),"")&gt;=1,RIGHT(MID(E90:AI90,IFERROR(SEARCH("L",E90:AI90),""),4),3),0)))</f>
        <v>0</v>
      </c>
      <c r="AK90" s="260">
        <f t="array" ref="AK90">-SUM(VALUE(IF(IFERROR(MID(E90:AI90,IFERROR(SEARCH("E",E90:AI90),""),4),"")&gt;=1,RIGHT(MID(E90:AI90,IFERROR(SEARCH("E",E90:AI90),""),4),3),0)))</f>
        <v>0</v>
      </c>
      <c r="AL90" s="260">
        <f t="array" ref="AL90">SUM(VALUE(IF(IFERROR(MID(E90:AI90,IFERROR(SEARCH("T",E90:AI90),""),4),"")&gt;=1,RIGHT(MID(E90:AI90,IFERROR(SEARCH("T",E90:AI90),""),4),3),0)))</f>
        <v>0</v>
      </c>
      <c r="AM90" s="260">
        <f t="array" ref="AM90">SUM(VALUE(IF(IFERROR(MID(E90:AI90,IFERROR(SEARCH("O",E90:AI90),""),4),"")&gt;=1,RIGHT(MID(E90:AI90,IFERROR(SEARCH("O",E90:AI90),""),4),3),0)))</f>
        <v>0</v>
      </c>
      <c r="AN90" s="263"/>
    </row>
    <row r="91">
      <c r="A91" s="258">
        <v>88.0</v>
      </c>
      <c r="B91" s="258" t="s">
        <v>689</v>
      </c>
      <c r="C91" s="264" t="s">
        <v>55</v>
      </c>
      <c r="D91" s="252" t="s">
        <v>325</v>
      </c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60">
        <f t="array" ref="AJ91">-SUM(VALUE(IF(IFERROR(MID(E91:AI91,IFERROR(SEARCH("L",E91:AI91),""),4),"")&gt;=1,RIGHT(MID(E91:AI91,IFERROR(SEARCH("L",E91:AI91),""),4),3),0)))</f>
        <v>0</v>
      </c>
      <c r="AK91" s="260">
        <f t="array" ref="AK91">-SUM(VALUE(IF(IFERROR(MID(E91:AI91,IFERROR(SEARCH("E",E91:AI91),""),4),"")&gt;=1,RIGHT(MID(E91:AI91,IFERROR(SEARCH("E",E91:AI91),""),4),3),0)))</f>
        <v>0</v>
      </c>
      <c r="AL91" s="260">
        <f t="array" ref="AL91">SUM(VALUE(IF(IFERROR(MID(E91:AI91,IFERROR(SEARCH("T",E91:AI91),""),4),"")&gt;=1,RIGHT(MID(E91:AI91,IFERROR(SEARCH("T",E91:AI91),""),4),3),0)))</f>
        <v>0</v>
      </c>
      <c r="AM91" s="260">
        <f t="array" ref="AM91">SUM(VALUE(IF(IFERROR(MID(E91:AI91,IFERROR(SEARCH("O",E91:AI91),""),4),"")&gt;=1,RIGHT(MID(E91:AI91,IFERROR(SEARCH("O",E91:AI91),""),4),3),0)))</f>
        <v>0</v>
      </c>
      <c r="AN91" s="263"/>
    </row>
    <row r="92">
      <c r="A92" s="258">
        <v>89.0</v>
      </c>
      <c r="B92" s="258" t="s">
        <v>690</v>
      </c>
      <c r="C92" s="264" t="s">
        <v>45</v>
      </c>
      <c r="D92" s="252" t="s">
        <v>325</v>
      </c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60">
        <f t="array" ref="AJ92">-SUM(VALUE(IF(IFERROR(MID(E92:AI92,IFERROR(SEARCH("L",E92:AI92),""),4),"")&gt;=1,RIGHT(MID(E92:AI92,IFERROR(SEARCH("L",E92:AI92),""),4),3),0)))</f>
        <v>0</v>
      </c>
      <c r="AK92" s="260">
        <f t="array" ref="AK92">-SUM(VALUE(IF(IFERROR(MID(E92:AI92,IFERROR(SEARCH("E",E92:AI92),""),4),"")&gt;=1,RIGHT(MID(E92:AI92,IFERROR(SEARCH("E",E92:AI92),""),4),3),0)))</f>
        <v>0</v>
      </c>
      <c r="AL92" s="260">
        <f t="array" ref="AL92">SUM(VALUE(IF(IFERROR(MID(E92:AI92,IFERROR(SEARCH("T",E92:AI92),""),4),"")&gt;=1,RIGHT(MID(E92:AI92,IFERROR(SEARCH("T",E92:AI92),""),4),3),0)))</f>
        <v>0</v>
      </c>
      <c r="AM92" s="260">
        <f t="array" ref="AM92">SUM(VALUE(IF(IFERROR(MID(E92:AI92,IFERROR(SEARCH("O",E92:AI92),""),4),"")&gt;=1,RIGHT(MID(E92:AI92,IFERROR(SEARCH("O",E92:AI92),""),4),3),0)))</f>
        <v>0</v>
      </c>
      <c r="AN92" s="263"/>
    </row>
    <row r="93">
      <c r="A93" s="258">
        <v>90.0</v>
      </c>
      <c r="B93" s="258" t="s">
        <v>691</v>
      </c>
      <c r="C93" s="264" t="s">
        <v>31</v>
      </c>
      <c r="D93" s="252" t="s">
        <v>325</v>
      </c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62" t="s">
        <v>806</v>
      </c>
      <c r="AG93" s="259"/>
      <c r="AH93" s="262" t="s">
        <v>807</v>
      </c>
      <c r="AI93" s="259"/>
      <c r="AJ93" s="260">
        <f t="array" ref="AJ93">-SUM(VALUE(IF(IFERROR(MID(E93:AI93,IFERROR(SEARCH("L",E93:AI93),""),4),"")&gt;=1,RIGHT(MID(E93:AI93,IFERROR(SEARCH("L",E93:AI93),""),4),3),0)))</f>
        <v>-140</v>
      </c>
      <c r="AK93" s="260">
        <f t="array" ref="AK93">-SUM(VALUE(IF(IFERROR(MID(E93:AI93,IFERROR(SEARCH("E",E93:AI93),""),4),"")&gt;=1,RIGHT(MID(E93:AI93,IFERROR(SEARCH("E",E93:AI93),""),4),3),0)))</f>
        <v>0</v>
      </c>
      <c r="AL93" s="260">
        <f t="array" ref="AL93">SUM(VALUE(IF(IFERROR(MID(E93:AI93,IFERROR(SEARCH("T",E93:AI93),""),4),"")&gt;=1,RIGHT(MID(E93:AI93,IFERROR(SEARCH("T",E93:AI93),""),4),3),0)))</f>
        <v>0</v>
      </c>
      <c r="AM93" s="260">
        <f t="array" ref="AM93">SUM(VALUE(IF(IFERROR(MID(E93:AI93,IFERROR(SEARCH("O",E93:AI93),""),4),"")&gt;=1,RIGHT(MID(E93:AI93,IFERROR(SEARCH("O",E93:AI93),""),4),3),0)))</f>
        <v>0</v>
      </c>
      <c r="AN93" s="263"/>
    </row>
    <row r="94">
      <c r="A94" s="258">
        <v>91.0</v>
      </c>
      <c r="B94" s="258" t="s">
        <v>692</v>
      </c>
      <c r="C94" s="264" t="s">
        <v>24</v>
      </c>
      <c r="D94" s="252" t="s">
        <v>325</v>
      </c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60">
        <f t="array" ref="AJ94">-SUM(VALUE(IF(IFERROR(MID(E94:AI94,IFERROR(SEARCH("L",E94:AI94),""),4),"")&gt;=1,RIGHT(MID(E94:AI94,IFERROR(SEARCH("L",E94:AI94),""),4),3),0)))</f>
        <v>0</v>
      </c>
      <c r="AK94" s="260">
        <f t="array" ref="AK94">-SUM(VALUE(IF(IFERROR(MID(E94:AI94,IFERROR(SEARCH("E",E94:AI94),""),4),"")&gt;=1,RIGHT(MID(E94:AI94,IFERROR(SEARCH("E",E94:AI94),""),4),3),0)))</f>
        <v>0</v>
      </c>
      <c r="AL94" s="260">
        <f t="array" ref="AL94">SUM(VALUE(IF(IFERROR(MID(E94:AI94,IFERROR(SEARCH("T",E94:AI94),""),4),"")&gt;=1,RIGHT(MID(E94:AI94,IFERROR(SEARCH("T",E94:AI94),""),4),3),0)))</f>
        <v>0</v>
      </c>
      <c r="AM94" s="260">
        <f t="array" ref="AM94">SUM(VALUE(IF(IFERROR(MID(E94:AI94,IFERROR(SEARCH("O",E94:AI94),""),4),"")&gt;=1,RIGHT(MID(E94:AI94,IFERROR(SEARCH("O",E94:AI94),""),4),3),0)))</f>
        <v>0</v>
      </c>
      <c r="AN94" s="263"/>
    </row>
    <row r="95">
      <c r="A95" s="258">
        <v>92.0</v>
      </c>
      <c r="B95" s="258" t="s">
        <v>693</v>
      </c>
      <c r="C95" s="264" t="s">
        <v>35</v>
      </c>
      <c r="D95" s="252" t="s">
        <v>325</v>
      </c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60">
        <f t="array" ref="AJ95">-SUM(VALUE(IF(IFERROR(MID(E95:AI95,IFERROR(SEARCH("L",E95:AI95),""),4),"")&gt;=1,RIGHT(MID(E95:AI95,IFERROR(SEARCH("L",E95:AI95),""),4),3),0)))</f>
        <v>0</v>
      </c>
      <c r="AK95" s="260">
        <f t="array" ref="AK95">-SUM(VALUE(IF(IFERROR(MID(E95:AI95,IFERROR(SEARCH("E",E95:AI95),""),4),"")&gt;=1,RIGHT(MID(E95:AI95,IFERROR(SEARCH("E",E95:AI95),""),4),3),0)))</f>
        <v>0</v>
      </c>
      <c r="AL95" s="260">
        <f t="array" ref="AL95">SUM(VALUE(IF(IFERROR(MID(E95:AI95,IFERROR(SEARCH("T",E95:AI95),""),4),"")&gt;=1,RIGHT(MID(E95:AI95,IFERROR(SEARCH("T",E95:AI95),""),4),3),0)))</f>
        <v>0</v>
      </c>
      <c r="AM95" s="260">
        <f t="array" ref="AM95">SUM(VALUE(IF(IFERROR(MID(E95:AI95,IFERROR(SEARCH("O",E95:AI95),""),4),"")&gt;=1,RIGHT(MID(E95:AI95,IFERROR(SEARCH("O",E95:AI95),""),4),3),0)))</f>
        <v>0</v>
      </c>
      <c r="AN95" s="263"/>
    </row>
    <row r="96">
      <c r="A96" s="258">
        <v>93.0</v>
      </c>
      <c r="B96" s="258" t="s">
        <v>694</v>
      </c>
      <c r="C96" s="264" t="s">
        <v>48</v>
      </c>
      <c r="D96" s="252" t="s">
        <v>325</v>
      </c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60">
        <f t="array" ref="AJ96">-SUM(VALUE(IF(IFERROR(MID(E96:AI96,IFERROR(SEARCH("L",E96:AI96),""),4),"")&gt;=1,RIGHT(MID(E96:AI96,IFERROR(SEARCH("L",E96:AI96),""),4),3),0)))</f>
        <v>0</v>
      </c>
      <c r="AK96" s="260">
        <f t="array" ref="AK96">-SUM(VALUE(IF(IFERROR(MID(E96:AI96,IFERROR(SEARCH("E",E96:AI96),""),4),"")&gt;=1,RIGHT(MID(E96:AI96,IFERROR(SEARCH("E",E96:AI96),""),4),3),0)))</f>
        <v>0</v>
      </c>
      <c r="AL96" s="260">
        <f t="array" ref="AL96">SUM(VALUE(IF(IFERROR(MID(E96:AI96,IFERROR(SEARCH("T",E96:AI96),""),4),"")&gt;=1,RIGHT(MID(E96:AI96,IFERROR(SEARCH("T",E96:AI96),""),4),3),0)))</f>
        <v>0</v>
      </c>
      <c r="AM96" s="260">
        <f t="array" ref="AM96">SUM(VALUE(IF(IFERROR(MID(E96:AI96,IFERROR(SEARCH("O",E96:AI96),""),4),"")&gt;=1,RIGHT(MID(E96:AI96,IFERROR(SEARCH("O",E96:AI96),""),4),3),0)))</f>
        <v>0</v>
      </c>
      <c r="AN96" s="263"/>
    </row>
    <row r="97">
      <c r="A97" s="258">
        <v>94.0</v>
      </c>
      <c r="B97" s="258" t="s">
        <v>695</v>
      </c>
      <c r="C97" s="264" t="s">
        <v>67</v>
      </c>
      <c r="D97" s="252" t="s">
        <v>325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60">
        <f t="array" ref="AJ97">-SUM(VALUE(IF(IFERROR(MID(E97:AI97,IFERROR(SEARCH("L",E97:AI97),""),4),"")&gt;=1,RIGHT(MID(E97:AI97,IFERROR(SEARCH("L",E97:AI97),""),4),3),0)))</f>
        <v>0</v>
      </c>
      <c r="AK97" s="260">
        <f t="array" ref="AK97">-SUM(VALUE(IF(IFERROR(MID(E97:AI97,IFERROR(SEARCH("E",E97:AI97),""),4),"")&gt;=1,RIGHT(MID(E97:AI97,IFERROR(SEARCH("E",E97:AI97),""),4),3),0)))</f>
        <v>0</v>
      </c>
      <c r="AL97" s="260">
        <f t="array" ref="AL97">SUM(VALUE(IF(IFERROR(MID(E97:AI97,IFERROR(SEARCH("T",E97:AI97),""),4),"")&gt;=1,RIGHT(MID(E97:AI97,IFERROR(SEARCH("T",E97:AI97),""),4),3),0)))</f>
        <v>0</v>
      </c>
      <c r="AM97" s="260">
        <f t="array" ref="AM97">SUM(VALUE(IF(IFERROR(MID(E97:AI97,IFERROR(SEARCH("O",E97:AI97),""),4),"")&gt;=1,RIGHT(MID(E97:AI97,IFERROR(SEARCH("O",E97:AI97),""),4),3),0)))</f>
        <v>0</v>
      </c>
      <c r="AN97" s="263"/>
    </row>
    <row r="98">
      <c r="A98" s="258">
        <v>95.0</v>
      </c>
      <c r="B98" s="258" t="s">
        <v>696</v>
      </c>
      <c r="C98" s="264" t="s">
        <v>54</v>
      </c>
      <c r="D98" s="252" t="s">
        <v>325</v>
      </c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60">
        <f t="array" ref="AJ98">-SUM(VALUE(IF(IFERROR(MID(E98:AI98,IFERROR(SEARCH("L",E98:AI98),""),4),"")&gt;=1,RIGHT(MID(E98:AI98,IFERROR(SEARCH("L",E98:AI98),""),4),3),0)))</f>
        <v>0</v>
      </c>
      <c r="AK98" s="260">
        <f t="array" ref="AK98">-SUM(VALUE(IF(IFERROR(MID(E98:AI98,IFERROR(SEARCH("E",E98:AI98),""),4),"")&gt;=1,RIGHT(MID(E98:AI98,IFERROR(SEARCH("E",E98:AI98),""),4),3),0)))</f>
        <v>0</v>
      </c>
      <c r="AL98" s="260">
        <f t="array" ref="AL98">SUM(VALUE(IF(IFERROR(MID(E98:AI98,IFERROR(SEARCH("T",E98:AI98),""),4),"")&gt;=1,RIGHT(MID(E98:AI98,IFERROR(SEARCH("T",E98:AI98),""),4),3),0)))</f>
        <v>0</v>
      </c>
      <c r="AM98" s="260">
        <f t="array" ref="AM98">SUM(VALUE(IF(IFERROR(MID(E98:AI98,IFERROR(SEARCH("O",E98:AI98),""),4),"")&gt;=1,RIGHT(MID(E98:AI98,IFERROR(SEARCH("O",E98:AI98),""),4),3),0)))</f>
        <v>0</v>
      </c>
      <c r="AN98" s="263"/>
    </row>
    <row r="99">
      <c r="A99" s="258">
        <v>96.0</v>
      </c>
      <c r="B99" s="258" t="s">
        <v>697</v>
      </c>
      <c r="C99" s="264" t="s">
        <v>70</v>
      </c>
      <c r="D99" s="252" t="s">
        <v>325</v>
      </c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60">
        <f t="array" ref="AJ99">-SUM(VALUE(IF(IFERROR(MID(E99:AI99,IFERROR(SEARCH("L",E99:AI99),""),4),"")&gt;=1,RIGHT(MID(E99:AI99,IFERROR(SEARCH("L",E99:AI99),""),4),3),0)))</f>
        <v>0</v>
      </c>
      <c r="AK99" s="260">
        <f t="array" ref="AK99">-SUM(VALUE(IF(IFERROR(MID(E99:AI99,IFERROR(SEARCH("E",E99:AI99),""),4),"")&gt;=1,RIGHT(MID(E99:AI99,IFERROR(SEARCH("E",E99:AI99),""),4),3),0)))</f>
        <v>0</v>
      </c>
      <c r="AL99" s="260">
        <f t="array" ref="AL99">SUM(VALUE(IF(IFERROR(MID(E99:AI99,IFERROR(SEARCH("T",E99:AI99),""),4),"")&gt;=1,RIGHT(MID(E99:AI99,IFERROR(SEARCH("T",E99:AI99),""),4),3),0)))</f>
        <v>0</v>
      </c>
      <c r="AM99" s="260">
        <f t="array" ref="AM99">SUM(VALUE(IF(IFERROR(MID(E99:AI99,IFERROR(SEARCH("O",E99:AI99),""),4),"")&gt;=1,RIGHT(MID(E99:AI99,IFERROR(SEARCH("O",E99:AI99),""),4),3),0)))</f>
        <v>0</v>
      </c>
      <c r="AN99" s="263"/>
    </row>
    <row r="100">
      <c r="A100" s="258">
        <v>97.0</v>
      </c>
      <c r="B100" s="258" t="s">
        <v>698</v>
      </c>
      <c r="C100" s="264" t="s">
        <v>19</v>
      </c>
      <c r="D100" s="252" t="s">
        <v>325</v>
      </c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60">
        <f t="array" ref="AJ100">-SUM(VALUE(IF(IFERROR(MID(E100:AI100,IFERROR(SEARCH("L",E100:AI100),""),4),"")&gt;=1,RIGHT(MID(E100:AI100,IFERROR(SEARCH("L",E100:AI100),""),4),3),0)))</f>
        <v>0</v>
      </c>
      <c r="AK100" s="260">
        <f t="array" ref="AK100">-SUM(VALUE(IF(IFERROR(MID(E100:AI100,IFERROR(SEARCH("E",E100:AI100),""),4),"")&gt;=1,RIGHT(MID(E100:AI100,IFERROR(SEARCH("E",E100:AI100),""),4),3),0)))</f>
        <v>0</v>
      </c>
      <c r="AL100" s="260">
        <f t="array" ref="AL100">SUM(VALUE(IF(IFERROR(MID(E100:AI100,IFERROR(SEARCH("T",E100:AI100),""),4),"")&gt;=1,RIGHT(MID(E100:AI100,IFERROR(SEARCH("T",E100:AI100),""),4),3),0)))</f>
        <v>0</v>
      </c>
      <c r="AM100" s="260">
        <f t="array" ref="AM100">SUM(VALUE(IF(IFERROR(MID(E100:AI100,IFERROR(SEARCH("O",E100:AI100),""),4),"")&gt;=1,RIGHT(MID(E100:AI100,IFERROR(SEARCH("O",E100:AI100),""),4),3),0)))</f>
        <v>0</v>
      </c>
      <c r="AN100" s="263"/>
    </row>
    <row r="101">
      <c r="A101" s="258">
        <v>98.0</v>
      </c>
      <c r="B101" s="258" t="s">
        <v>699</v>
      </c>
      <c r="C101" s="264" t="s">
        <v>33</v>
      </c>
      <c r="D101" s="252" t="s">
        <v>325</v>
      </c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60">
        <f t="array" ref="AJ101">-SUM(VALUE(IF(IFERROR(MID(E101:AI101,IFERROR(SEARCH("L",E101:AI101),""),4),"")&gt;=1,RIGHT(MID(E101:AI101,IFERROR(SEARCH("L",E101:AI101),""),4),3),0)))</f>
        <v>0</v>
      </c>
      <c r="AK101" s="260">
        <f t="array" ref="AK101">-SUM(VALUE(IF(IFERROR(MID(E101:AI101,IFERROR(SEARCH("E",E101:AI101),""),4),"")&gt;=1,RIGHT(MID(E101:AI101,IFERROR(SEARCH("E",E101:AI101),""),4),3),0)))</f>
        <v>0</v>
      </c>
      <c r="AL101" s="260">
        <f t="array" ref="AL101">SUM(VALUE(IF(IFERROR(MID(E101:AI101,IFERROR(SEARCH("T",E101:AI101),""),4),"")&gt;=1,RIGHT(MID(E101:AI101,IFERROR(SEARCH("T",E101:AI101),""),4),3),0)))</f>
        <v>0</v>
      </c>
      <c r="AM101" s="260">
        <f t="array" ref="AM101">SUM(VALUE(IF(IFERROR(MID(E101:AI101,IFERROR(SEARCH("O",E101:AI101),""),4),"")&gt;=1,RIGHT(MID(E101:AI101,IFERROR(SEARCH("O",E101:AI101),""),4),3),0)))</f>
        <v>0</v>
      </c>
      <c r="AN101" s="263"/>
    </row>
    <row r="102">
      <c r="A102" s="258">
        <v>99.0</v>
      </c>
      <c r="B102" s="258" t="s">
        <v>700</v>
      </c>
      <c r="C102" s="264" t="s">
        <v>65</v>
      </c>
      <c r="D102" s="252" t="s">
        <v>325</v>
      </c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62" t="s">
        <v>808</v>
      </c>
      <c r="AG102" s="259"/>
      <c r="AH102" s="259"/>
      <c r="AI102" s="259"/>
      <c r="AJ102" s="260">
        <f t="array" ref="AJ102">-SUM(VALUE(IF(IFERROR(MID(E102:AI102,IFERROR(SEARCH("L",E102:AI102),""),4),"")&gt;=1,RIGHT(MID(E102:AI102,IFERROR(SEARCH("L",E102:AI102),""),4),3),0)))</f>
        <v>-3</v>
      </c>
      <c r="AK102" s="260">
        <f t="array" ref="AK102">-SUM(VALUE(IF(IFERROR(MID(E102:AI102,IFERROR(SEARCH("E",E102:AI102),""),4),"")&gt;=1,RIGHT(MID(E102:AI102,IFERROR(SEARCH("E",E102:AI102),""),4),3),0)))</f>
        <v>0</v>
      </c>
      <c r="AL102" s="260">
        <f t="array" ref="AL102">SUM(VALUE(IF(IFERROR(MID(E102:AI102,IFERROR(SEARCH("T",E102:AI102),""),4),"")&gt;=1,RIGHT(MID(E102:AI102,IFERROR(SEARCH("T",E102:AI102),""),4),3),0)))</f>
        <v>0</v>
      </c>
      <c r="AM102" s="260">
        <f t="array" ref="AM102">SUM(VALUE(IF(IFERROR(MID(E102:AI102,IFERROR(SEARCH("O",E102:AI102),""),4),"")&gt;=1,RIGHT(MID(E102:AI102,IFERROR(SEARCH("O",E102:AI102),""),4),3),0)))</f>
        <v>0</v>
      </c>
      <c r="AN102" s="263"/>
    </row>
    <row r="103">
      <c r="A103" s="258">
        <v>100.0</v>
      </c>
      <c r="B103" s="258" t="s">
        <v>701</v>
      </c>
      <c r="C103" s="264" t="s">
        <v>51</v>
      </c>
      <c r="D103" s="252" t="s">
        <v>325</v>
      </c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  <c r="AA103" s="262" t="s">
        <v>802</v>
      </c>
      <c r="AB103" s="259"/>
      <c r="AC103" s="259"/>
      <c r="AD103" s="259"/>
      <c r="AE103" s="259"/>
      <c r="AF103" s="259"/>
      <c r="AG103" s="259"/>
      <c r="AH103" s="262" t="s">
        <v>809</v>
      </c>
      <c r="AI103" s="259"/>
      <c r="AJ103" s="260">
        <f t="array" ref="AJ103">-SUM(VALUE(IF(IFERROR(MID(E103:AI103,IFERROR(SEARCH("L",E103:AI103),""),4),"")&gt;=1,RIGHT(MID(E103:AI103,IFERROR(SEARCH("L",E103:AI103),""),4),3),0)))</f>
        <v>-14</v>
      </c>
      <c r="AK103" s="260">
        <f t="array" ref="AK103">-SUM(VALUE(IF(IFERROR(MID(E103:AI103,IFERROR(SEARCH("E",E103:AI103),""),4),"")&gt;=1,RIGHT(MID(E103:AI103,IFERROR(SEARCH("E",E103:AI103),""),4),3),0)))</f>
        <v>0</v>
      </c>
      <c r="AL103" s="260">
        <f t="array" ref="AL103">SUM(VALUE(IF(IFERROR(MID(E103:AI103,IFERROR(SEARCH("T",E103:AI103),""),4),"")&gt;=1,RIGHT(MID(E103:AI103,IFERROR(SEARCH("T",E103:AI103),""),4),3),0)))</f>
        <v>0</v>
      </c>
      <c r="AM103" s="260">
        <f t="array" ref="AM103">SUM(VALUE(IF(IFERROR(MID(E103:AI103,IFERROR(SEARCH("O",E103:AI103),""),4),"")&gt;=1,RIGHT(MID(E103:AI103,IFERROR(SEARCH("O",E103:AI103),""),4),3),0)))</f>
        <v>0</v>
      </c>
      <c r="AN103" s="263"/>
    </row>
    <row r="104">
      <c r="A104" s="258">
        <v>101.0</v>
      </c>
      <c r="B104" s="258" t="s">
        <v>709</v>
      </c>
      <c r="C104" s="264" t="s">
        <v>30</v>
      </c>
      <c r="D104" s="252" t="s">
        <v>325</v>
      </c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60">
        <f t="array" ref="AJ104">-SUM(VALUE(IF(IFERROR(MID(E104:AI104,IFERROR(SEARCH("L",E104:AI104),""),4),"")&gt;=1,RIGHT(MID(E104:AI104,IFERROR(SEARCH("L",E104:AI104),""),4),3),0)))</f>
        <v>0</v>
      </c>
      <c r="AK104" s="260">
        <f t="array" ref="AK104">-SUM(VALUE(IF(IFERROR(MID(E104:AI104,IFERROR(SEARCH("E",E104:AI104),""),4),"")&gt;=1,RIGHT(MID(E104:AI104,IFERROR(SEARCH("E",E104:AI104),""),4),3),0)))</f>
        <v>0</v>
      </c>
      <c r="AL104" s="260">
        <f t="array" ref="AL104">SUM(VALUE(IF(IFERROR(MID(E104:AI104,IFERROR(SEARCH("T",E104:AI104),""),4),"")&gt;=1,RIGHT(MID(E104:AI104,IFERROR(SEARCH("T",E104:AI104),""),4),3),0)))</f>
        <v>0</v>
      </c>
      <c r="AM104" s="260">
        <f t="array" ref="AM104">SUM(VALUE(IF(IFERROR(MID(E104:AI104,IFERROR(SEARCH("O",E104:AI104),""),4),"")&gt;=1,RIGHT(MID(E104:AI104,IFERROR(SEARCH("O",E104:AI104),""),4),3),0)))</f>
        <v>0</v>
      </c>
      <c r="AN104" s="263"/>
    </row>
    <row r="105">
      <c r="A105" s="258">
        <v>102.0</v>
      </c>
      <c r="B105" s="258" t="s">
        <v>702</v>
      </c>
      <c r="C105" s="264" t="s">
        <v>58</v>
      </c>
      <c r="D105" s="252" t="s">
        <v>325</v>
      </c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60">
        <f t="array" ref="AJ105">-SUM(VALUE(IF(IFERROR(MID(E105:AI105,IFERROR(SEARCH("L",E105:AI105),""),4),"")&gt;=1,RIGHT(MID(E105:AI105,IFERROR(SEARCH("L",E105:AI105),""),4),3),0)))</f>
        <v>0</v>
      </c>
      <c r="AK105" s="260">
        <f t="array" ref="AK105">-SUM(VALUE(IF(IFERROR(MID(E105:AI105,IFERROR(SEARCH("E",E105:AI105),""),4),"")&gt;=1,RIGHT(MID(E105:AI105,IFERROR(SEARCH("E",E105:AI105),""),4),3),0)))</f>
        <v>0</v>
      </c>
      <c r="AL105" s="260">
        <f t="array" ref="AL105">SUM(VALUE(IF(IFERROR(MID(E105:AI105,IFERROR(SEARCH("T",E105:AI105),""),4),"")&gt;=1,RIGHT(MID(E105:AI105,IFERROR(SEARCH("T",E105:AI105),""),4),3),0)))</f>
        <v>0</v>
      </c>
      <c r="AM105" s="260">
        <f t="array" ref="AM105">SUM(VALUE(IF(IFERROR(MID(E105:AI105,IFERROR(SEARCH("O",E105:AI105),""),4),"")&gt;=1,RIGHT(MID(E105:AI105,IFERROR(SEARCH("O",E105:AI105),""),4),3),0)))</f>
        <v>0</v>
      </c>
      <c r="AN105" s="263"/>
    </row>
    <row r="106">
      <c r="A106" s="258">
        <v>103.0</v>
      </c>
      <c r="B106" s="258" t="s">
        <v>703</v>
      </c>
      <c r="C106" s="264" t="s">
        <v>43</v>
      </c>
      <c r="D106" s="252" t="s">
        <v>325</v>
      </c>
      <c r="E106" s="259"/>
      <c r="F106" s="262" t="s">
        <v>810</v>
      </c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60">
        <f t="array" ref="AJ106">-SUM(VALUE(IF(IFERROR(MID(E106:AI106,IFERROR(SEARCH("L",E106:AI106),""),4),"")&gt;=1,RIGHT(MID(E106:AI106,IFERROR(SEARCH("L",E106:AI106),""),4),3),0)))</f>
        <v>-2</v>
      </c>
      <c r="AK106" s="260">
        <f t="array" ref="AK106">-SUM(VALUE(IF(IFERROR(MID(E106:AI106,IFERROR(SEARCH("E",E106:AI106),""),4),"")&gt;=1,RIGHT(MID(E106:AI106,IFERROR(SEARCH("E",E106:AI106),""),4),3),0)))</f>
        <v>0</v>
      </c>
      <c r="AL106" s="260">
        <f t="array" ref="AL106">SUM(VALUE(IF(IFERROR(MID(E106:AI106,IFERROR(SEARCH("T",E106:AI106),""),4),"")&gt;=1,RIGHT(MID(E106:AI106,IFERROR(SEARCH("T",E106:AI106),""),4),3),0)))</f>
        <v>0</v>
      </c>
      <c r="AM106" s="260">
        <f t="array" ref="AM106">SUM(VALUE(IF(IFERROR(MID(E106:AI106,IFERROR(SEARCH("O",E106:AI106),""),4),"")&gt;=1,RIGHT(MID(E106:AI106,IFERROR(SEARCH("O",E106:AI106),""),4),3),0)))</f>
        <v>0</v>
      </c>
      <c r="AN106" s="263"/>
    </row>
    <row r="107">
      <c r="A107" s="258">
        <v>104.0</v>
      </c>
      <c r="B107" s="258" t="s">
        <v>704</v>
      </c>
      <c r="C107" s="264" t="s">
        <v>36</v>
      </c>
      <c r="D107" s="258" t="s">
        <v>325</v>
      </c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60">
        <f t="array" ref="AJ107">-SUM(VALUE(IF(IFERROR(MID(E107:AI107,IFERROR(SEARCH("L",E107:AI107),""),4),"")&gt;=1,RIGHT(MID(E107:AI107,IFERROR(SEARCH("L",E107:AI107),""),4),3),0)))</f>
        <v>0</v>
      </c>
      <c r="AK107" s="260">
        <f t="array" ref="AK107">-SUM(VALUE(IF(IFERROR(MID(E107:AI107,IFERROR(SEARCH("E",E107:AI107),""),4),"")&gt;=1,RIGHT(MID(E107:AI107,IFERROR(SEARCH("E",E107:AI107),""),4),3),0)))</f>
        <v>0</v>
      </c>
      <c r="AL107" s="260">
        <f t="array" ref="AL107">SUM(VALUE(IF(IFERROR(MID(E107:AI107,IFERROR(SEARCH("T",E107:AI107),""),4),"")&gt;=1,RIGHT(MID(E107:AI107,IFERROR(SEARCH("T",E107:AI107),""),4),3),0)))</f>
        <v>0</v>
      </c>
      <c r="AM107" s="260">
        <f t="array" ref="AM107">SUM(VALUE(IF(IFERROR(MID(E107:AI107,IFERROR(SEARCH("O",E107:AI107),""),4),"")&gt;=1,RIGHT(MID(E107:AI107,IFERROR(SEARCH("O",E107:AI107),""),4),3),0)))</f>
        <v>0</v>
      </c>
      <c r="AN107" s="263"/>
    </row>
    <row r="108">
      <c r="A108" s="258">
        <v>105.0</v>
      </c>
      <c r="B108" s="258" t="s">
        <v>705</v>
      </c>
      <c r="C108" s="264" t="s">
        <v>18</v>
      </c>
      <c r="D108" s="258" t="s">
        <v>325</v>
      </c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60">
        <f t="array" ref="AJ108">-SUM(VALUE(IF(IFERROR(MID(E108:AI108,IFERROR(SEARCH("L",E108:AI108),""),4),"")&gt;=1,RIGHT(MID(E108:AI108,IFERROR(SEARCH("L",E108:AI108),""),4),3),0)))</f>
        <v>0</v>
      </c>
      <c r="AK108" s="260">
        <f t="array" ref="AK108">-SUM(VALUE(IF(IFERROR(MID(E108:AI108,IFERROR(SEARCH("E",E108:AI108),""),4),"")&gt;=1,RIGHT(MID(E108:AI108,IFERROR(SEARCH("E",E108:AI108),""),4),3),0)))</f>
        <v>0</v>
      </c>
      <c r="AL108" s="260">
        <f t="array" ref="AL108">SUM(VALUE(IF(IFERROR(MID(E108:AI108,IFERROR(SEARCH("T",E108:AI108),""),4),"")&gt;=1,RIGHT(MID(E108:AI108,IFERROR(SEARCH("T",E108:AI108),""),4),3),0)))</f>
        <v>0</v>
      </c>
      <c r="AM108" s="260">
        <f t="array" ref="AM108">SUM(VALUE(IF(IFERROR(MID(E108:AI108,IFERROR(SEARCH("O",E108:AI108),""),4),"")&gt;=1,RIGHT(MID(E108:AI108,IFERROR(SEARCH("O",E108:AI108),""),4),3),0)))</f>
        <v>0</v>
      </c>
      <c r="AN108" s="263"/>
    </row>
    <row r="109">
      <c r="A109" s="258">
        <v>106.0</v>
      </c>
      <c r="B109" s="258" t="s">
        <v>706</v>
      </c>
      <c r="C109" s="264" t="s">
        <v>39</v>
      </c>
      <c r="D109" s="258" t="s">
        <v>325</v>
      </c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60">
        <f t="array" ref="AJ109">-SUM(VALUE(IF(IFERROR(MID(E109:AI109,IFERROR(SEARCH("L",E109:AI109),""),4),"")&gt;=1,RIGHT(MID(E109:AI109,IFERROR(SEARCH("L",E109:AI109),""),4),3),0)))</f>
        <v>0</v>
      </c>
      <c r="AK109" s="260">
        <f t="array" ref="AK109">-SUM(VALUE(IF(IFERROR(MID(E109:AI109,IFERROR(SEARCH("E",E109:AI109),""),4),"")&gt;=1,RIGHT(MID(E109:AI109,IFERROR(SEARCH("E",E109:AI109),""),4),3),0)))</f>
        <v>0</v>
      </c>
      <c r="AL109" s="260">
        <f t="array" ref="AL109">SUM(VALUE(IF(IFERROR(MID(E109:AI109,IFERROR(SEARCH("T",E109:AI109),""),4),"")&gt;=1,RIGHT(MID(E109:AI109,IFERROR(SEARCH("T",E109:AI109),""),4),3),0)))</f>
        <v>0</v>
      </c>
      <c r="AM109" s="260">
        <f t="array" ref="AM109">SUM(VALUE(IF(IFERROR(MID(E109:AI109,IFERROR(SEARCH("O",E109:AI109),""),4),"")&gt;=1,RIGHT(MID(E109:AI109,IFERROR(SEARCH("O",E109:AI109),""),4),3),0)))</f>
        <v>0</v>
      </c>
      <c r="AN109" s="263"/>
    </row>
    <row r="110">
      <c r="A110" s="258">
        <v>107.0</v>
      </c>
      <c r="B110" s="265" t="s">
        <v>707</v>
      </c>
      <c r="C110" s="266" t="s">
        <v>69</v>
      </c>
      <c r="D110" s="265" t="s">
        <v>325</v>
      </c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60">
        <f t="array" ref="AJ110">-SUM(VALUE(IF(IFERROR(MID(E110:AI110,IFERROR(SEARCH("L",E110:AI110),""),4),"")&gt;=1,RIGHT(MID(E110:AI110,IFERROR(SEARCH("L",E110:AI110),""),4),3),0)))</f>
        <v>0</v>
      </c>
      <c r="AK110" s="260">
        <f t="array" ref="AK110">-SUM(VALUE(IF(IFERROR(MID(E110:AI110,IFERROR(SEARCH("E",E110:AI110),""),4),"")&gt;=1,RIGHT(MID(E110:AI110,IFERROR(SEARCH("E",E110:AI110),""),4),3),0)))</f>
        <v>0</v>
      </c>
      <c r="AL110" s="260">
        <f t="array" ref="AL110">SUM(VALUE(IF(IFERROR(MID(E110:AI110,IFERROR(SEARCH("T",E110:AI110),""),4),"")&gt;=1,RIGHT(MID(E110:AI110,IFERROR(SEARCH("T",E110:AI110),""),4),3),0)))</f>
        <v>0</v>
      </c>
      <c r="AM110" s="260">
        <f t="array" ref="AM110">SUM(VALUE(IF(IFERROR(MID(E110:AI110,IFERROR(SEARCH("O",E110:AI110),""),4),"")&gt;=1,RIGHT(MID(E110:AI110,IFERROR(SEARCH("O",E110:AI110),""),4),3),0)))</f>
        <v>0</v>
      </c>
      <c r="AN110" s="263"/>
    </row>
    <row r="111">
      <c r="A111" s="258">
        <v>108.0</v>
      </c>
      <c r="B111" s="258" t="s">
        <v>708</v>
      </c>
      <c r="C111" s="264" t="s">
        <v>29</v>
      </c>
      <c r="D111" s="258" t="s">
        <v>325</v>
      </c>
      <c r="E111" s="262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62"/>
      <c r="AG111" s="259"/>
      <c r="AH111" s="259"/>
      <c r="AI111" s="262"/>
      <c r="AJ111" s="260">
        <f t="array" ref="AJ111">-SUM(VALUE(IF(IFERROR(MID(E111:AI111,IFERROR(SEARCH("L",E111:AI111),""),4),"")&gt;=1,RIGHT(MID(E111:AI111,IFERROR(SEARCH("L",E111:AI111),""),4),3),0)))</f>
        <v>0</v>
      </c>
      <c r="AK111" s="260">
        <f t="array" ref="AK111">-SUM(VALUE(IF(IFERROR(MID(E111:AI111,IFERROR(SEARCH("E",E111:AI111),""),4),"")&gt;=1,RIGHT(MID(E111:AI111,IFERROR(SEARCH("E",E111:AI111),""),4),3),0)))</f>
        <v>0</v>
      </c>
      <c r="AL111" s="260">
        <f t="array" ref="AL111">SUM(VALUE(IF(IFERROR(MID(E111:AI111,IFERROR(SEARCH("T",E111:AI111),""),4),"")&gt;=1,RIGHT(MID(E111:AI111,IFERROR(SEARCH("T",E111:AI111),""),4),3),0)))</f>
        <v>0</v>
      </c>
      <c r="AM111" s="260">
        <f t="array" ref="AM111">SUM(VALUE(IF(IFERROR(MID(E111:AI111,IFERROR(SEARCH("O",E111:AI111),""),4),"")&gt;=1,RIGHT(MID(E111:AI111,IFERROR(SEARCH("O",E111:AI111),""),4),3),0)))</f>
        <v>0</v>
      </c>
      <c r="AN111" s="263"/>
    </row>
    <row r="112">
      <c r="A112" s="258">
        <v>109.0</v>
      </c>
      <c r="B112" s="258" t="s">
        <v>711</v>
      </c>
      <c r="C112" s="264" t="s">
        <v>44</v>
      </c>
      <c r="D112" s="258" t="s">
        <v>325</v>
      </c>
      <c r="E112" s="262"/>
      <c r="F112" s="259"/>
      <c r="G112" s="259"/>
      <c r="H112" s="262" t="s">
        <v>811</v>
      </c>
      <c r="I112" s="259"/>
      <c r="J112" s="259"/>
      <c r="K112" s="259"/>
      <c r="L112" s="259"/>
      <c r="M112" s="259"/>
      <c r="N112" s="262" t="s">
        <v>802</v>
      </c>
      <c r="O112" s="259"/>
      <c r="P112" s="259"/>
      <c r="Q112" s="259"/>
      <c r="R112" s="259"/>
      <c r="S112" s="262" t="s">
        <v>809</v>
      </c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62"/>
      <c r="AG112" s="262"/>
      <c r="AH112" s="259"/>
      <c r="AI112" s="262"/>
      <c r="AJ112" s="260">
        <f t="array" ref="AJ112">-SUM(VALUE(IF(IFERROR(MID(E112:AI112,IFERROR(SEARCH("L",E112:AI112),""),4),"")&gt;=1,RIGHT(MID(E112:AI112,IFERROR(SEARCH("L",E112:AI112),""),4),3),0)))</f>
        <v>-23</v>
      </c>
      <c r="AK112" s="260">
        <f t="array" ref="AK112">-SUM(VALUE(IF(IFERROR(MID(E112:AI112,IFERROR(SEARCH("E",E112:AI112),""),4),"")&gt;=1,RIGHT(MID(E112:AI112,IFERROR(SEARCH("E",E112:AI112),""),4),3),0)))</f>
        <v>0</v>
      </c>
      <c r="AL112" s="260">
        <f t="array" ref="AL112">SUM(VALUE(IF(IFERROR(MID(E112:AI112,IFERROR(SEARCH("T",E112:AI112),""),4),"")&gt;=1,RIGHT(MID(E112:AI112,IFERROR(SEARCH("T",E112:AI112),""),4),3),0)))</f>
        <v>0</v>
      </c>
      <c r="AM112" s="260">
        <f t="array" ref="AM112">SUM(VALUE(IF(IFERROR(MID(E112:AI112,IFERROR(SEARCH("O",E112:AI112),""),4),"")&gt;=1,RIGHT(MID(E112:AI112,IFERROR(SEARCH("O",E112:AI112),""),4),3),0)))</f>
        <v>0</v>
      </c>
      <c r="AN112" s="263"/>
    </row>
  </sheetData>
  <mergeCells count="4">
    <mergeCell ref="A1:A2"/>
    <mergeCell ref="B1:B2"/>
    <mergeCell ref="C1:C2"/>
    <mergeCell ref="D1:D2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75"/>
    <col customWidth="1" min="2" max="2" width="8.88"/>
    <col customWidth="1" min="3" max="3" width="24.75"/>
    <col customWidth="1" min="4" max="4" width="13.75"/>
    <col customWidth="1" min="5" max="36" width="4.75"/>
    <col customWidth="1" min="37" max="37" width="5.25"/>
    <col customWidth="1" min="38" max="38" width="6.5"/>
    <col customWidth="1" min="39" max="39" width="9.0"/>
  </cols>
  <sheetData>
    <row r="1">
      <c r="A1" s="177" t="s">
        <v>0</v>
      </c>
      <c r="B1" s="244" t="s">
        <v>571</v>
      </c>
      <c r="C1" s="244" t="s">
        <v>572</v>
      </c>
      <c r="D1" s="177" t="s">
        <v>573</v>
      </c>
      <c r="E1" s="245">
        <v>46137.0</v>
      </c>
      <c r="F1" s="245">
        <v>46138.0</v>
      </c>
      <c r="G1" s="245">
        <v>46139.0</v>
      </c>
      <c r="H1" s="245">
        <v>46140.0</v>
      </c>
      <c r="I1" s="245">
        <v>46141.0</v>
      </c>
      <c r="J1" s="245">
        <v>46142.0</v>
      </c>
      <c r="K1" s="245">
        <v>46143.0</v>
      </c>
      <c r="L1" s="245">
        <v>46144.0</v>
      </c>
      <c r="M1" s="245">
        <v>46145.0</v>
      </c>
      <c r="N1" s="245">
        <v>46146.0</v>
      </c>
      <c r="O1" s="245">
        <v>46147.0</v>
      </c>
      <c r="P1" s="245">
        <v>46148.0</v>
      </c>
      <c r="Q1" s="245">
        <v>46149.0</v>
      </c>
      <c r="R1" s="245">
        <v>46150.0</v>
      </c>
      <c r="S1" s="245">
        <v>46151.0</v>
      </c>
      <c r="T1" s="245">
        <v>46152.0</v>
      </c>
      <c r="U1" s="245">
        <v>46153.0</v>
      </c>
      <c r="V1" s="245">
        <v>46154.0</v>
      </c>
      <c r="W1" s="245">
        <v>46155.0</v>
      </c>
      <c r="X1" s="245">
        <v>46156.0</v>
      </c>
      <c r="Y1" s="245">
        <v>46157.0</v>
      </c>
      <c r="Z1" s="245">
        <v>46158.0</v>
      </c>
      <c r="AA1" s="245">
        <v>46159.0</v>
      </c>
      <c r="AB1" s="245">
        <v>46160.0</v>
      </c>
      <c r="AC1" s="245">
        <v>46161.0</v>
      </c>
      <c r="AD1" s="245">
        <v>46162.0</v>
      </c>
      <c r="AE1" s="245">
        <v>46163.0</v>
      </c>
      <c r="AF1" s="245">
        <v>46164.0</v>
      </c>
      <c r="AG1" s="245">
        <v>46165.0</v>
      </c>
      <c r="AH1" s="245">
        <v>46166.0</v>
      </c>
      <c r="AI1" s="188" t="s">
        <v>784</v>
      </c>
      <c r="AJ1" s="188" t="s">
        <v>785</v>
      </c>
      <c r="AK1" s="267" t="s">
        <v>786</v>
      </c>
      <c r="AL1" s="188" t="s">
        <v>787</v>
      </c>
      <c r="AM1" s="188" t="s">
        <v>788</v>
      </c>
    </row>
    <row r="2">
      <c r="A2" s="14"/>
      <c r="B2" s="14"/>
      <c r="C2" s="14"/>
      <c r="D2" s="14"/>
      <c r="E2" s="248" t="str">
        <f t="shared" ref="E2:AH2" si="1">CHOOSE(WEEKDAY(E1),"Sun","Mon","Tue","Wed","Thu","Fri","Sat")</f>
        <v>Sat</v>
      </c>
      <c r="F2" s="248" t="str">
        <f t="shared" si="1"/>
        <v>Sun</v>
      </c>
      <c r="G2" s="248" t="str">
        <f t="shared" si="1"/>
        <v>Mon</v>
      </c>
      <c r="H2" s="248" t="str">
        <f t="shared" si="1"/>
        <v>Tue</v>
      </c>
      <c r="I2" s="248" t="str">
        <f t="shared" si="1"/>
        <v>Wed</v>
      </c>
      <c r="J2" s="248" t="str">
        <f t="shared" si="1"/>
        <v>Thu</v>
      </c>
      <c r="K2" s="248" t="str">
        <f t="shared" si="1"/>
        <v>Fri</v>
      </c>
      <c r="L2" s="248" t="str">
        <f t="shared" si="1"/>
        <v>Sat</v>
      </c>
      <c r="M2" s="248" t="str">
        <f t="shared" si="1"/>
        <v>Sun</v>
      </c>
      <c r="N2" s="248" t="str">
        <f t="shared" si="1"/>
        <v>Mon</v>
      </c>
      <c r="O2" s="248" t="str">
        <f t="shared" si="1"/>
        <v>Tue</v>
      </c>
      <c r="P2" s="248" t="str">
        <f t="shared" si="1"/>
        <v>Wed</v>
      </c>
      <c r="Q2" s="248" t="str">
        <f t="shared" si="1"/>
        <v>Thu</v>
      </c>
      <c r="R2" s="248" t="str">
        <f t="shared" si="1"/>
        <v>Fri</v>
      </c>
      <c r="S2" s="248" t="str">
        <f t="shared" si="1"/>
        <v>Sat</v>
      </c>
      <c r="T2" s="248" t="str">
        <f t="shared" si="1"/>
        <v>Sun</v>
      </c>
      <c r="U2" s="248" t="str">
        <f t="shared" si="1"/>
        <v>Mon</v>
      </c>
      <c r="V2" s="248" t="str">
        <f t="shared" si="1"/>
        <v>Tue</v>
      </c>
      <c r="W2" s="248" t="str">
        <f t="shared" si="1"/>
        <v>Wed</v>
      </c>
      <c r="X2" s="248" t="str">
        <f t="shared" si="1"/>
        <v>Thu</v>
      </c>
      <c r="Y2" s="248" t="str">
        <f t="shared" si="1"/>
        <v>Fri</v>
      </c>
      <c r="Z2" s="248" t="str">
        <f t="shared" si="1"/>
        <v>Sat</v>
      </c>
      <c r="AA2" s="248" t="str">
        <f t="shared" si="1"/>
        <v>Sun</v>
      </c>
      <c r="AB2" s="248" t="str">
        <f t="shared" si="1"/>
        <v>Mon</v>
      </c>
      <c r="AC2" s="248" t="str">
        <f t="shared" si="1"/>
        <v>Tue</v>
      </c>
      <c r="AD2" s="248" t="str">
        <f t="shared" si="1"/>
        <v>Wed</v>
      </c>
      <c r="AE2" s="248" t="str">
        <f t="shared" si="1"/>
        <v>Thu</v>
      </c>
      <c r="AF2" s="248" t="str">
        <f t="shared" si="1"/>
        <v>Fri</v>
      </c>
      <c r="AG2" s="248" t="str">
        <f t="shared" si="1"/>
        <v>Sat</v>
      </c>
      <c r="AH2" s="248" t="str">
        <f t="shared" si="1"/>
        <v>Sun</v>
      </c>
      <c r="AI2" s="188">
        <f t="shared" ref="AI2:AL2" si="2">SUM(AI3:AI115)</f>
        <v>-415</v>
      </c>
      <c r="AJ2" s="188">
        <f t="shared" si="2"/>
        <v>-300</v>
      </c>
      <c r="AK2" s="188">
        <f t="shared" si="2"/>
        <v>0</v>
      </c>
      <c r="AL2" s="188">
        <f t="shared" si="2"/>
        <v>0</v>
      </c>
      <c r="AM2" s="248"/>
    </row>
    <row r="3">
      <c r="A3" s="251">
        <v>1.0</v>
      </c>
      <c r="B3" s="268" t="s">
        <v>598</v>
      </c>
      <c r="C3" s="269" t="s">
        <v>136</v>
      </c>
      <c r="D3" s="268" t="s">
        <v>137</v>
      </c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5"/>
      <c r="AI3" s="256">
        <f t="array" ref="AI3">-SUM(VALUE(IF(IFERROR(MID(E3:AH3,IFERROR(SEARCH("L",E3:AH3),""),4),"")&gt;=1,RIGHT(MID(E3:AH3,IFERROR(SEARCH("L",E3:AH3),""),4),3),0)))</f>
        <v>0</v>
      </c>
      <c r="AJ3" s="256">
        <f t="array" ref="AJ3">-SUM(VALUE(IF(IFERROR(MID(E3:AH3,IFERROR(SEARCH("E",E3:AH3),""),4),"")&gt;=1,RIGHT(MID(E3:AH3,IFERROR(SEARCH("E",E3:AH3),""),4),3),0)))</f>
        <v>0</v>
      </c>
      <c r="AK3" s="256">
        <f t="array" ref="AK3">SUM(VALUE(IF(IFERROR(MID(E3:AH3,IFERROR(SEARCH("T",E3:AH3),""),4),"")&gt;=1,RIGHT(MID(E3:AH3,IFERROR(SEARCH("T",E3:AH3),""),4),3),0)))</f>
        <v>0</v>
      </c>
      <c r="AL3" s="256">
        <f t="array" ref="AL3">SUM(VALUE(IF(IFERROR(MID(E3:AH3,IFERROR(SEARCH("O",E3:AH3),""),4),"")&gt;=1,RIGHT(MID(E3:AH3,IFERROR(SEARCH("O",E3:AH3),""),4),3),0)))</f>
        <v>0</v>
      </c>
      <c r="AM3" s="257"/>
    </row>
    <row r="4">
      <c r="A4" s="258">
        <v>2.0</v>
      </c>
      <c r="B4" s="268" t="s">
        <v>599</v>
      </c>
      <c r="C4" s="269" t="s">
        <v>139</v>
      </c>
      <c r="D4" s="268" t="s">
        <v>137</v>
      </c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60">
        <f t="array" ref="AI4">-SUM(VALUE(IF(IFERROR(MID(E4:AH4,IFERROR(SEARCH("L",E4:AH4),""),4),"")&gt;=1,RIGHT(MID(E4:AH4,IFERROR(SEARCH("L",E4:AH4),""),4),3),0)))</f>
        <v>0</v>
      </c>
      <c r="AJ4" s="260">
        <f t="array" ref="AJ4">-SUM(VALUE(IF(IFERROR(MID(E4:AH4,IFERROR(SEARCH("E",E4:AH4),""),4),"")&gt;=1,RIGHT(MID(E4:AH4,IFERROR(SEARCH("E",E4:AH4),""),4),3),0)))</f>
        <v>0</v>
      </c>
      <c r="AK4" s="260">
        <f t="array" ref="AK4">SUM(VALUE(IF(IFERROR(MID(E4:AH4,IFERROR(SEARCH("T",E4:AH4),""),4),"")&gt;=1,RIGHT(MID(E4:AH4,IFERROR(SEARCH("T",E4:AH4),""),4),3),0)))</f>
        <v>0</v>
      </c>
      <c r="AL4" s="260">
        <f t="array" ref="AL4">SUM(VALUE(IF(IFERROR(MID(E4:AH4,IFERROR(SEARCH("O",E4:AH4),""),4),"")&gt;=1,RIGHT(MID(E4:AH4,IFERROR(SEARCH("O",E4:AH4),""),4),3),0)))</f>
        <v>0</v>
      </c>
      <c r="AM4" s="261"/>
    </row>
    <row r="5">
      <c r="A5" s="258">
        <v>3.0</v>
      </c>
      <c r="B5" s="268" t="s">
        <v>601</v>
      </c>
      <c r="C5" s="269" t="s">
        <v>141</v>
      </c>
      <c r="D5" s="268" t="s">
        <v>137</v>
      </c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62" t="s">
        <v>790</v>
      </c>
      <c r="AE5" s="262" t="s">
        <v>790</v>
      </c>
      <c r="AF5" s="262" t="s">
        <v>790</v>
      </c>
      <c r="AG5" s="259"/>
      <c r="AH5" s="259"/>
      <c r="AI5" s="260">
        <f t="array" ref="AI5">-SUM(VALUE(IF(IFERROR(MID(E5:AH5,IFERROR(SEARCH("L",E5:AH5),""),4),"")&gt;=1,RIGHT(MID(E5:AH5,IFERROR(SEARCH("L",E5:AH5),""),4),3),0)))</f>
        <v>0</v>
      </c>
      <c r="AJ5" s="260">
        <f t="array" ref="AJ5">-SUM(VALUE(IF(IFERROR(MID(E5:AH5,IFERROR(SEARCH("E",E5:AH5),""),4),"")&gt;=1,RIGHT(MID(E5:AH5,IFERROR(SEARCH("E",E5:AH5),""),4),3),0)))</f>
        <v>-180</v>
      </c>
      <c r="AK5" s="260">
        <f t="array" ref="AK5">SUM(VALUE(IF(IFERROR(MID(E5:AH5,IFERROR(SEARCH("T",E5:AH5),""),4),"")&gt;=1,RIGHT(MID(E5:AH5,IFERROR(SEARCH("T",E5:AH5),""),4),3),0)))</f>
        <v>0</v>
      </c>
      <c r="AL5" s="260">
        <f t="array" ref="AL5">SUM(VALUE(IF(IFERROR(MID(E5:AH5,IFERROR(SEARCH("O",E5:AH5),""),4),"")&gt;=1,RIGHT(MID(E5:AH5,IFERROR(SEARCH("O",E5:AH5),""),4),3),0)))</f>
        <v>0</v>
      </c>
      <c r="AM5" s="261"/>
    </row>
    <row r="6">
      <c r="A6" s="258">
        <v>4.0</v>
      </c>
      <c r="B6" s="268" t="s">
        <v>603</v>
      </c>
      <c r="C6" s="269" t="s">
        <v>143</v>
      </c>
      <c r="D6" s="268" t="s">
        <v>137</v>
      </c>
      <c r="E6" s="259"/>
      <c r="F6" s="259"/>
      <c r="G6" s="259"/>
      <c r="H6" s="259"/>
      <c r="I6" s="259"/>
      <c r="J6" s="259"/>
      <c r="K6" s="259"/>
      <c r="L6" s="259"/>
      <c r="M6" s="259"/>
      <c r="N6" s="262" t="s">
        <v>812</v>
      </c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60">
        <f t="array" ref="AI6">-SUM(VALUE(IF(IFERROR(MID(E6:AH6,IFERROR(SEARCH("L",E6:AH6),""),4),"")&gt;=1,RIGHT(MID(E6:AH6,IFERROR(SEARCH("L",E6:AH6),""),4),3),0)))</f>
        <v>-11</v>
      </c>
      <c r="AJ6" s="260">
        <f t="array" ref="AJ6">-SUM(VALUE(IF(IFERROR(MID(E6:AH6,IFERROR(SEARCH("E",E6:AH6),""),4),"")&gt;=1,RIGHT(MID(E6:AH6,IFERROR(SEARCH("E",E6:AH6),""),4),3),0)))</f>
        <v>0</v>
      </c>
      <c r="AK6" s="260">
        <f t="array" ref="AK6">SUM(VALUE(IF(IFERROR(MID(E6:AH6,IFERROR(SEARCH("T",E6:AH6),""),4),"")&gt;=1,RIGHT(MID(E6:AH6,IFERROR(SEARCH("T",E6:AH6),""),4),3),0)))</f>
        <v>0</v>
      </c>
      <c r="AL6" s="260">
        <f t="array" ref="AL6">SUM(VALUE(IF(IFERROR(MID(E6:AH6,IFERROR(SEARCH("O",E6:AH6),""),4),"")&gt;=1,RIGHT(MID(E6:AH6,IFERROR(SEARCH("O",E6:AH6),""),4),3),0)))</f>
        <v>0</v>
      </c>
      <c r="AM6" s="261"/>
    </row>
    <row r="7">
      <c r="A7" s="258">
        <v>5.0</v>
      </c>
      <c r="B7" s="268" t="s">
        <v>604</v>
      </c>
      <c r="C7" s="269" t="s">
        <v>145</v>
      </c>
      <c r="D7" s="268" t="s">
        <v>137</v>
      </c>
      <c r="E7" s="259"/>
      <c r="F7" s="259"/>
      <c r="G7" s="259"/>
      <c r="H7" s="259"/>
      <c r="I7" s="259"/>
      <c r="J7" s="259"/>
      <c r="K7" s="259"/>
      <c r="L7" s="262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60">
        <f t="array" ref="AI7">-SUM(VALUE(IF(IFERROR(MID(E7:AH7,IFERROR(SEARCH("L",E7:AH7),""),4),"")&gt;=1,RIGHT(MID(E7:AH7,IFERROR(SEARCH("L",E7:AH7),""),4),3),0)))</f>
        <v>0</v>
      </c>
      <c r="AJ7" s="260">
        <f t="array" ref="AJ7">-SUM(VALUE(IF(IFERROR(MID(E7:AH7,IFERROR(SEARCH("E",E7:AH7),""),4),"")&gt;=1,RIGHT(MID(E7:AH7,IFERROR(SEARCH("E",E7:AH7),""),4),3),0)))</f>
        <v>0</v>
      </c>
      <c r="AK7" s="260">
        <f t="array" ref="AK7">SUM(VALUE(IF(IFERROR(MID(E7:AH7,IFERROR(SEARCH("T",E7:AH7),""),4),"")&gt;=1,RIGHT(MID(E7:AH7,IFERROR(SEARCH("T",E7:AH7),""),4),3),0)))</f>
        <v>0</v>
      </c>
      <c r="AL7" s="260">
        <f t="array" ref="AL7">SUM(VALUE(IF(IFERROR(MID(E7:AH7,IFERROR(SEARCH("O",E7:AH7),""),4),"")&gt;=1,RIGHT(MID(E7:AH7,IFERROR(SEARCH("O",E7:AH7),""),4),3),0)))</f>
        <v>0</v>
      </c>
      <c r="AM7" s="261"/>
    </row>
    <row r="8">
      <c r="A8" s="258">
        <v>6.0</v>
      </c>
      <c r="B8" s="268" t="s">
        <v>605</v>
      </c>
      <c r="C8" s="269" t="s">
        <v>147</v>
      </c>
      <c r="D8" s="268" t="s">
        <v>148</v>
      </c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60">
        <f t="array" ref="AI8">-SUM(VALUE(IF(IFERROR(MID(E8:AH8,IFERROR(SEARCH("L",E8:AH8),""),4),"")&gt;=1,RIGHT(MID(E8:AH8,IFERROR(SEARCH("L",E8:AH8),""),4),3),0)))</f>
        <v>0</v>
      </c>
      <c r="AJ8" s="260">
        <f t="array" ref="AJ8">-SUM(VALUE(IF(IFERROR(MID(E8:AH8,IFERROR(SEARCH("E",E8:AH8),""),4),"")&gt;=1,RIGHT(MID(E8:AH8,IFERROR(SEARCH("E",E8:AH8),""),4),3),0)))</f>
        <v>0</v>
      </c>
      <c r="AK8" s="260">
        <f t="array" ref="AK8">SUM(VALUE(IF(IFERROR(MID(E8:AH8,IFERROR(SEARCH("T",E8:AH8),""),4),"")&gt;=1,RIGHT(MID(E8:AH8,IFERROR(SEARCH("T",E8:AH8),""),4),3),0)))</f>
        <v>0</v>
      </c>
      <c r="AL8" s="260">
        <f t="array" ref="AL8">SUM(VALUE(IF(IFERROR(MID(E8:AH8,IFERROR(SEARCH("O",E8:AH8),""),4),"")&gt;=1,RIGHT(MID(E8:AH8,IFERROR(SEARCH("O",E8:AH8),""),4),3),0)))</f>
        <v>0</v>
      </c>
      <c r="AM8" s="261"/>
    </row>
    <row r="9">
      <c r="A9" s="258">
        <v>7.0</v>
      </c>
      <c r="B9" s="268" t="s">
        <v>606</v>
      </c>
      <c r="C9" s="269" t="s">
        <v>150</v>
      </c>
      <c r="D9" s="268" t="s">
        <v>148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60">
        <f t="array" ref="AI9">-SUM(VALUE(IF(IFERROR(MID(E9:AH9,IFERROR(SEARCH("L",E9:AH9),""),4),"")&gt;=1,RIGHT(MID(E9:AH9,IFERROR(SEARCH("L",E9:AH9),""),4),3),0)))</f>
        <v>0</v>
      </c>
      <c r="AJ9" s="260">
        <f t="array" ref="AJ9">-SUM(VALUE(IF(IFERROR(MID(E9:AH9,IFERROR(SEARCH("E",E9:AH9),""),4),"")&gt;=1,RIGHT(MID(E9:AH9,IFERROR(SEARCH("E",E9:AH9),""),4),3),0)))</f>
        <v>0</v>
      </c>
      <c r="AK9" s="260">
        <f t="array" ref="AK9">SUM(VALUE(IF(IFERROR(MID(E9:AH9,IFERROR(SEARCH("T",E9:AH9),""),4),"")&gt;=1,RIGHT(MID(E9:AH9,IFERROR(SEARCH("T",E9:AH9),""),4),3),0)))</f>
        <v>0</v>
      </c>
      <c r="AL9" s="260">
        <f t="array" ref="AL9">SUM(VALUE(IF(IFERROR(MID(E9:AH9,IFERROR(SEARCH("O",E9:AH9),""),4),"")&gt;=1,RIGHT(MID(E9:AH9,IFERROR(SEARCH("O",E9:AH9),""),4),3),0)))</f>
        <v>0</v>
      </c>
      <c r="AM9" s="263"/>
    </row>
    <row r="10">
      <c r="A10" s="258">
        <v>8.0</v>
      </c>
      <c r="B10" s="268" t="s">
        <v>607</v>
      </c>
      <c r="C10" s="269" t="s">
        <v>152</v>
      </c>
      <c r="D10" s="268" t="s">
        <v>148</v>
      </c>
      <c r="E10" s="262" t="s">
        <v>813</v>
      </c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60">
        <f t="array" ref="AI10">-SUM(VALUE(IF(IFERROR(MID(E10:AH10,IFERROR(SEARCH("L",E10:AH10),""),4),"")&gt;=1,RIGHT(MID(E10:AH10,IFERROR(SEARCH("L",E10:AH10),""),4),3),0)))</f>
        <v>-26</v>
      </c>
      <c r="AJ10" s="260">
        <f t="array" ref="AJ10">-SUM(VALUE(IF(IFERROR(MID(E10:AH10,IFERROR(SEARCH("E",E10:AH10),""),4),"")&gt;=1,RIGHT(MID(E10:AH10,IFERROR(SEARCH("E",E10:AH10),""),4),3),0)))</f>
        <v>0</v>
      </c>
      <c r="AK10" s="260">
        <f t="array" ref="AK10">SUM(VALUE(IF(IFERROR(MID(E10:AH10,IFERROR(SEARCH("T",E10:AH10),""),4),"")&gt;=1,RIGHT(MID(E10:AH10,IFERROR(SEARCH("T",E10:AH10),""),4),3),0)))</f>
        <v>0</v>
      </c>
      <c r="AL10" s="260">
        <f t="array" ref="AL10">SUM(VALUE(IF(IFERROR(MID(E10:AH10,IFERROR(SEARCH("O",E10:AH10),""),4),"")&gt;=1,RIGHT(MID(E10:AH10,IFERROR(SEARCH("O",E10:AH10),""),4),3),0)))</f>
        <v>0</v>
      </c>
      <c r="AM10" s="263"/>
    </row>
    <row r="11">
      <c r="A11" s="258">
        <v>9.0</v>
      </c>
      <c r="B11" s="268" t="s">
        <v>608</v>
      </c>
      <c r="C11" s="269" t="s">
        <v>156</v>
      </c>
      <c r="D11" s="268" t="s">
        <v>148</v>
      </c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60">
        <f t="array" ref="AI11">-SUM(VALUE(IF(IFERROR(MID(E11:AH11,IFERROR(SEARCH("L",E11:AH11),""),4),"")&gt;=1,RIGHT(MID(E11:AH11,IFERROR(SEARCH("L",E11:AH11),""),4),3),0)))</f>
        <v>0</v>
      </c>
      <c r="AJ11" s="260">
        <f t="array" ref="AJ11">-SUM(VALUE(IF(IFERROR(MID(E11:AH11,IFERROR(SEARCH("E",E11:AH11),""),4),"")&gt;=1,RIGHT(MID(E11:AH11,IFERROR(SEARCH("E",E11:AH11),""),4),3),0)))</f>
        <v>0</v>
      </c>
      <c r="AK11" s="260">
        <f t="array" ref="AK11">SUM(VALUE(IF(IFERROR(MID(E11:AH11,IFERROR(SEARCH("T",E11:AH11),""),4),"")&gt;=1,RIGHT(MID(E11:AH11,IFERROR(SEARCH("T",E11:AH11),""),4),3),0)))</f>
        <v>0</v>
      </c>
      <c r="AL11" s="260">
        <f t="array" ref="AL11">SUM(VALUE(IF(IFERROR(MID(E11:AH11,IFERROR(SEARCH("O",E11:AH11),""),4),"")&gt;=1,RIGHT(MID(E11:AH11,IFERROR(SEARCH("O",E11:AH11),""),4),3),0)))</f>
        <v>0</v>
      </c>
      <c r="AM11" s="263"/>
    </row>
    <row r="12">
      <c r="A12" s="258">
        <v>10.0</v>
      </c>
      <c r="B12" s="268" t="s">
        <v>609</v>
      </c>
      <c r="C12" s="269" t="s">
        <v>154</v>
      </c>
      <c r="D12" s="268" t="s">
        <v>148</v>
      </c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60">
        <f t="array" ref="AI12">-SUM(VALUE(IF(IFERROR(MID(E12:AH12,IFERROR(SEARCH("L",E12:AH12),""),4),"")&gt;=1,RIGHT(MID(E12:AH12,IFERROR(SEARCH("L",E12:AH12),""),4),3),0)))</f>
        <v>0</v>
      </c>
      <c r="AJ12" s="260">
        <f t="array" ref="AJ12">-SUM(VALUE(IF(IFERROR(MID(E12:AH12,IFERROR(SEARCH("E",E12:AH12),""),4),"")&gt;=1,RIGHT(MID(E12:AH12,IFERROR(SEARCH("E",E12:AH12),""),4),3),0)))</f>
        <v>0</v>
      </c>
      <c r="AK12" s="260">
        <f t="array" ref="AK12">SUM(VALUE(IF(IFERROR(MID(E12:AH12,IFERROR(SEARCH("T",E12:AH12),""),4),"")&gt;=1,RIGHT(MID(E12:AH12,IFERROR(SEARCH("T",E12:AH12),""),4),3),0)))</f>
        <v>0</v>
      </c>
      <c r="AL12" s="260">
        <f t="array" ref="AL12">SUM(VALUE(IF(IFERROR(MID(E12:AH12,IFERROR(SEARCH("O",E12:AH12),""),4),"")&gt;=1,RIGHT(MID(E12:AH12,IFERROR(SEARCH("O",E12:AH12),""),4),3),0)))</f>
        <v>0</v>
      </c>
      <c r="AM12" s="263"/>
    </row>
    <row r="13">
      <c r="A13" s="258">
        <v>11.0</v>
      </c>
      <c r="B13" s="268" t="s">
        <v>610</v>
      </c>
      <c r="C13" s="269" t="s">
        <v>108</v>
      </c>
      <c r="D13" s="268" t="s">
        <v>80</v>
      </c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62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60">
        <f t="array" ref="AI13">-SUM(VALUE(IF(IFERROR(MID(E13:AH13,IFERROR(SEARCH("L",E13:AH13),""),4),"")&gt;=1,RIGHT(MID(E13:AH13,IFERROR(SEARCH("L",E13:AH13),""),4),3),0)))</f>
        <v>0</v>
      </c>
      <c r="AJ13" s="260">
        <f t="array" ref="AJ13">-SUM(VALUE(IF(IFERROR(MID(E13:AH13,IFERROR(SEARCH("E",E13:AH13),""),4),"")&gt;=1,RIGHT(MID(E13:AH13,IFERROR(SEARCH("E",E13:AH13),""),4),3),0)))</f>
        <v>0</v>
      </c>
      <c r="AK13" s="260">
        <f t="array" ref="AK13">SUM(VALUE(IF(IFERROR(MID(E13:AH13,IFERROR(SEARCH("T",E13:AH13),""),4),"")&gt;=1,RIGHT(MID(E13:AH13,IFERROR(SEARCH("T",E13:AH13),""),4),3),0)))</f>
        <v>0</v>
      </c>
      <c r="AL13" s="260">
        <f t="array" ref="AL13">SUM(VALUE(IF(IFERROR(MID(E13:AH13,IFERROR(SEARCH("O",E13:AH13),""),4),"")&gt;=1,RIGHT(MID(E13:AH13,IFERROR(SEARCH("O",E13:AH13),""),4),3),0)))</f>
        <v>0</v>
      </c>
      <c r="AM13" s="263"/>
    </row>
    <row r="14">
      <c r="A14" s="258">
        <v>12.0</v>
      </c>
      <c r="B14" s="268" t="s">
        <v>611</v>
      </c>
      <c r="C14" s="269" t="s">
        <v>128</v>
      </c>
      <c r="D14" s="268" t="s">
        <v>80</v>
      </c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60">
        <f t="array" ref="AI14">-SUM(VALUE(IF(IFERROR(MID(E14:AH14,IFERROR(SEARCH("L",E14:AH14),""),4),"")&gt;=1,RIGHT(MID(E14:AH14,IFERROR(SEARCH("L",E14:AH14),""),4),3),0)))</f>
        <v>0</v>
      </c>
      <c r="AJ14" s="260">
        <f t="array" ref="AJ14">-SUM(VALUE(IF(IFERROR(MID(E14:AH14,IFERROR(SEARCH("E",E14:AH14),""),4),"")&gt;=1,RIGHT(MID(E14:AH14,IFERROR(SEARCH("E",E14:AH14),""),4),3),0)))</f>
        <v>0</v>
      </c>
      <c r="AK14" s="260">
        <f t="array" ref="AK14">SUM(VALUE(IF(IFERROR(MID(E14:AH14,IFERROR(SEARCH("T",E14:AH14),""),4),"")&gt;=1,RIGHT(MID(E14:AH14,IFERROR(SEARCH("T",E14:AH14),""),4),3),0)))</f>
        <v>0</v>
      </c>
      <c r="AL14" s="260">
        <f t="array" ref="AL14">SUM(VALUE(IF(IFERROR(MID(E14:AH14,IFERROR(SEARCH("O",E14:AH14),""),4),"")&gt;=1,RIGHT(MID(E14:AH14,IFERROR(SEARCH("O",E14:AH14),""),4),3),0)))</f>
        <v>0</v>
      </c>
      <c r="AM14" s="263"/>
    </row>
    <row r="15">
      <c r="A15" s="258">
        <v>13.0</v>
      </c>
      <c r="B15" s="268" t="s">
        <v>612</v>
      </c>
      <c r="C15" s="269" t="s">
        <v>98</v>
      </c>
      <c r="D15" s="268" t="s">
        <v>80</v>
      </c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60">
        <f t="array" ref="AI15">-SUM(VALUE(IF(IFERROR(MID(E15:AH15,IFERROR(SEARCH("L",E15:AH15),""),4),"")&gt;=1,RIGHT(MID(E15:AH15,IFERROR(SEARCH("L",E15:AH15),""),4),3),0)))</f>
        <v>0</v>
      </c>
      <c r="AJ15" s="260">
        <f t="array" ref="AJ15">-SUM(VALUE(IF(IFERROR(MID(E15:AH15,IFERROR(SEARCH("E",E15:AH15),""),4),"")&gt;=1,RIGHT(MID(E15:AH15,IFERROR(SEARCH("E",E15:AH15),""),4),3),0)))</f>
        <v>0</v>
      </c>
      <c r="AK15" s="260">
        <f t="array" ref="AK15">SUM(VALUE(IF(IFERROR(MID(E15:AH15,IFERROR(SEARCH("T",E15:AH15),""),4),"")&gt;=1,RIGHT(MID(E15:AH15,IFERROR(SEARCH("T",E15:AH15),""),4),3),0)))</f>
        <v>0</v>
      </c>
      <c r="AL15" s="260">
        <f t="array" ref="AL15">SUM(VALUE(IF(IFERROR(MID(E15:AH15,IFERROR(SEARCH("O",E15:AH15),""),4),"")&gt;=1,RIGHT(MID(E15:AH15,IFERROR(SEARCH("O",E15:AH15),""),4),3),0)))</f>
        <v>0</v>
      </c>
      <c r="AM15" s="263"/>
    </row>
    <row r="16">
      <c r="A16" s="258">
        <v>14.0</v>
      </c>
      <c r="B16" s="268" t="s">
        <v>613</v>
      </c>
      <c r="C16" s="269" t="s">
        <v>103</v>
      </c>
      <c r="D16" s="268" t="s">
        <v>80</v>
      </c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62" t="s">
        <v>814</v>
      </c>
      <c r="AH16" s="259"/>
      <c r="AI16" s="260">
        <f t="array" ref="AI16">-SUM(VALUE(IF(IFERROR(MID(E16:AH16,IFERROR(SEARCH("L",E16:AH16),""),4),"")&gt;=1,RIGHT(MID(E16:AH16,IFERROR(SEARCH("L",E16:AH16),""),4),3),0)))</f>
        <v>-33</v>
      </c>
      <c r="AJ16" s="260">
        <f t="array" ref="AJ16">-SUM(VALUE(IF(IFERROR(MID(E16:AH16,IFERROR(SEARCH("E",E16:AH16),""),4),"")&gt;=1,RIGHT(MID(E16:AH16,IFERROR(SEARCH("E",E16:AH16),""),4),3),0)))</f>
        <v>0</v>
      </c>
      <c r="AK16" s="260">
        <f t="array" ref="AK16">SUM(VALUE(IF(IFERROR(MID(E16:AH16,IFERROR(SEARCH("T",E16:AH16),""),4),"")&gt;=1,RIGHT(MID(E16:AH16,IFERROR(SEARCH("T",E16:AH16),""),4),3),0)))</f>
        <v>0</v>
      </c>
      <c r="AL16" s="260">
        <f t="array" ref="AL16">SUM(VALUE(IF(IFERROR(MID(E16:AH16,IFERROR(SEARCH("O",E16:AH16),""),4),"")&gt;=1,RIGHT(MID(E16:AH16,IFERROR(SEARCH("O",E16:AH16),""),4),3),0)))</f>
        <v>0</v>
      </c>
      <c r="AM16" s="263"/>
    </row>
    <row r="17">
      <c r="A17" s="258">
        <v>15.0</v>
      </c>
      <c r="B17" s="268" t="s">
        <v>614</v>
      </c>
      <c r="C17" s="269" t="s">
        <v>113</v>
      </c>
      <c r="D17" s="268" t="s">
        <v>80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62" t="s">
        <v>815</v>
      </c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60">
        <f t="array" ref="AI17">-SUM(VALUE(IF(IFERROR(MID(E17:AH17,IFERROR(SEARCH("L",E17:AH17),""),4),"")&gt;=1,RIGHT(MID(E17:AH17,IFERROR(SEARCH("L",E17:AH17),""),4),3),0)))</f>
        <v>-55</v>
      </c>
      <c r="AJ17" s="260">
        <f t="array" ref="AJ17">-SUM(VALUE(IF(IFERROR(MID(E17:AH17,IFERROR(SEARCH("E",E17:AH17),""),4),"")&gt;=1,RIGHT(MID(E17:AH17,IFERROR(SEARCH("E",E17:AH17),""),4),3),0)))</f>
        <v>0</v>
      </c>
      <c r="AK17" s="260">
        <f t="array" ref="AK17">SUM(VALUE(IF(IFERROR(MID(E17:AH17,IFERROR(SEARCH("T",E17:AH17),""),4),"")&gt;=1,RIGHT(MID(E17:AH17,IFERROR(SEARCH("T",E17:AH17),""),4),3),0)))</f>
        <v>0</v>
      </c>
      <c r="AL17" s="260">
        <f t="array" ref="AL17">SUM(VALUE(IF(IFERROR(MID(E17:AH17,IFERROR(SEARCH("O",E17:AH17),""),4),"")&gt;=1,RIGHT(MID(E17:AH17,IFERROR(SEARCH("O",E17:AH17),""),4),3),0)))</f>
        <v>0</v>
      </c>
      <c r="AM17" s="263"/>
    </row>
    <row r="18">
      <c r="A18" s="258">
        <v>16.0</v>
      </c>
      <c r="B18" s="270" t="s">
        <v>615</v>
      </c>
      <c r="C18" s="271" t="s">
        <v>92</v>
      </c>
      <c r="D18" s="268" t="s">
        <v>80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60">
        <f t="array" ref="AI18">-SUM(VALUE(IF(IFERROR(MID(E18:AH18,IFERROR(SEARCH("L",E18:AH18),""),4),"")&gt;=1,RIGHT(MID(E18:AH18,IFERROR(SEARCH("L",E18:AH18),""),4),3),0)))</f>
        <v>0</v>
      </c>
      <c r="AJ18" s="260">
        <f t="array" ref="AJ18">-SUM(VALUE(IF(IFERROR(MID(E18:AH18,IFERROR(SEARCH("E",E18:AH18),""),4),"")&gt;=1,RIGHT(MID(E18:AH18,IFERROR(SEARCH("E",E18:AH18),""),4),3),0)))</f>
        <v>0</v>
      </c>
      <c r="AK18" s="260">
        <f t="array" ref="AK18">SUM(VALUE(IF(IFERROR(MID(E18:AH18,IFERROR(SEARCH("T",E18:AH18),""),4),"")&gt;=1,RIGHT(MID(E18:AH18,IFERROR(SEARCH("T",E18:AH18),""),4),3),0)))</f>
        <v>0</v>
      </c>
      <c r="AL18" s="260">
        <f t="array" ref="AL18">SUM(VALUE(IF(IFERROR(MID(E18:AH18,IFERROR(SEARCH("O",E18:AH18),""),4),"")&gt;=1,RIGHT(MID(E18:AH18,IFERROR(SEARCH("O",E18:AH18),""),4),3),0)))</f>
        <v>0</v>
      </c>
      <c r="AM18" s="263"/>
    </row>
    <row r="19">
      <c r="A19" s="258">
        <v>17.0</v>
      </c>
      <c r="B19" s="270" t="s">
        <v>616</v>
      </c>
      <c r="C19" s="271" t="s">
        <v>79</v>
      </c>
      <c r="D19" s="268" t="s">
        <v>80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60">
        <f t="array" ref="AI19">-SUM(VALUE(IF(IFERROR(MID(E19:AH19,IFERROR(SEARCH("L",E19:AH19),""),4),"")&gt;=1,RIGHT(MID(E19:AH19,IFERROR(SEARCH("L",E19:AH19),""),4),3),0)))</f>
        <v>0</v>
      </c>
      <c r="AJ19" s="260">
        <f t="array" ref="AJ19">-SUM(VALUE(IF(IFERROR(MID(E19:AH19,IFERROR(SEARCH("E",E19:AH19),""),4),"")&gt;=1,RIGHT(MID(E19:AH19,IFERROR(SEARCH("E",E19:AH19),""),4),3),0)))</f>
        <v>0</v>
      </c>
      <c r="AK19" s="260">
        <f t="array" ref="AK19">SUM(VALUE(IF(IFERROR(MID(E19:AH19,IFERROR(SEARCH("T",E19:AH19),""),4),"")&gt;=1,RIGHT(MID(E19:AH19,IFERROR(SEARCH("T",E19:AH19),""),4),3),0)))</f>
        <v>0</v>
      </c>
      <c r="AL19" s="260">
        <f t="array" ref="AL19">SUM(VALUE(IF(IFERROR(MID(E19:AH19,IFERROR(SEARCH("O",E19:AH19),""),4),"")&gt;=1,RIGHT(MID(E19:AH19,IFERROR(SEARCH("O",E19:AH19),""),4),3),0)))</f>
        <v>0</v>
      </c>
      <c r="AM19" s="263"/>
    </row>
    <row r="20">
      <c r="A20" s="258">
        <v>18.0</v>
      </c>
      <c r="B20" s="270" t="s">
        <v>617</v>
      </c>
      <c r="C20" s="271" t="s">
        <v>133</v>
      </c>
      <c r="D20" s="268" t="s">
        <v>80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60">
        <f t="array" ref="AI20">-SUM(VALUE(IF(IFERROR(MID(E20:AH20,IFERROR(SEARCH("L",E20:AH20),""),4),"")&gt;=1,RIGHT(MID(E20:AH20,IFERROR(SEARCH("L",E20:AH20),""),4),3),0)))</f>
        <v>0</v>
      </c>
      <c r="AJ20" s="260">
        <f t="array" ref="AJ20">-SUM(VALUE(IF(IFERROR(MID(E20:AH20,IFERROR(SEARCH("E",E20:AH20),""),4),"")&gt;=1,RIGHT(MID(E20:AH20,IFERROR(SEARCH("E",E20:AH20),""),4),3),0)))</f>
        <v>0</v>
      </c>
      <c r="AK20" s="260">
        <f t="array" ref="AK20">SUM(VALUE(IF(IFERROR(MID(E20:AH20,IFERROR(SEARCH("T",E20:AH20),""),4),"")&gt;=1,RIGHT(MID(E20:AH20,IFERROR(SEARCH("T",E20:AH20),""),4),3),0)))</f>
        <v>0</v>
      </c>
      <c r="AL20" s="260">
        <f t="array" ref="AL20">SUM(VALUE(IF(IFERROR(MID(E20:AH20,IFERROR(SEARCH("O",E20:AH20),""),4),"")&gt;=1,RIGHT(MID(E20:AH20,IFERROR(SEARCH("O",E20:AH20),""),4),3),0)))</f>
        <v>0</v>
      </c>
      <c r="AM20" s="263"/>
    </row>
    <row r="21">
      <c r="A21" s="258">
        <v>19.0</v>
      </c>
      <c r="B21" s="270" t="s">
        <v>618</v>
      </c>
      <c r="C21" s="271" t="s">
        <v>86</v>
      </c>
      <c r="D21" s="268" t="s">
        <v>80</v>
      </c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60">
        <f t="array" ref="AI21">-SUM(VALUE(IF(IFERROR(MID(E21:AH21,IFERROR(SEARCH("L",E21:AH21),""),4),"")&gt;=1,RIGHT(MID(E21:AH21,IFERROR(SEARCH("L",E21:AH21),""),4),3),0)))</f>
        <v>0</v>
      </c>
      <c r="AJ21" s="260">
        <f t="array" ref="AJ21">-SUM(VALUE(IF(IFERROR(MID(E21:AH21,IFERROR(SEARCH("E",E21:AH21),""),4),"")&gt;=1,RIGHT(MID(E21:AH21,IFERROR(SEARCH("E",E21:AH21),""),4),3),0)))</f>
        <v>0</v>
      </c>
      <c r="AK21" s="260">
        <f t="array" ref="AK21">SUM(VALUE(IF(IFERROR(MID(E21:AH21,IFERROR(SEARCH("T",E21:AH21),""),4),"")&gt;=1,RIGHT(MID(E21:AH21,IFERROR(SEARCH("T",E21:AH21),""),4),3),0)))</f>
        <v>0</v>
      </c>
      <c r="AL21" s="260">
        <f t="array" ref="AL21">SUM(VALUE(IF(IFERROR(MID(E21:AH21,IFERROR(SEARCH("O",E21:AH21),""),4),"")&gt;=1,RIGHT(MID(E21:AH21,IFERROR(SEARCH("O",E21:AH21),""),4),3),0)))</f>
        <v>0</v>
      </c>
      <c r="AM21" s="263"/>
    </row>
    <row r="22">
      <c r="A22" s="258">
        <v>20.0</v>
      </c>
      <c r="B22" s="268" t="s">
        <v>619</v>
      </c>
      <c r="C22" s="269" t="s">
        <v>118</v>
      </c>
      <c r="D22" s="268" t="s">
        <v>80</v>
      </c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60">
        <f t="array" ref="AI22">-SUM(VALUE(IF(IFERROR(MID(E22:AH22,IFERROR(SEARCH("L",E22:AH22),""),4),"")&gt;=1,RIGHT(MID(E22:AH22,IFERROR(SEARCH("L",E22:AH22),""),4),3),0)))</f>
        <v>0</v>
      </c>
      <c r="AJ22" s="260">
        <f t="array" ref="AJ22">-SUM(VALUE(IF(IFERROR(MID(E22:AH22,IFERROR(SEARCH("E",E22:AH22),""),4),"")&gt;=1,RIGHT(MID(E22:AH22,IFERROR(SEARCH("E",E22:AH22),""),4),3),0)))</f>
        <v>0</v>
      </c>
      <c r="AK22" s="260">
        <f t="array" ref="AK22">SUM(VALUE(IF(IFERROR(MID(E22:AH22,IFERROR(SEARCH("T",E22:AH22),""),4),"")&gt;=1,RIGHT(MID(E22:AH22,IFERROR(SEARCH("T",E22:AH22),""),4),3),0)))</f>
        <v>0</v>
      </c>
      <c r="AL22" s="260">
        <f t="array" ref="AL22">SUM(VALUE(IF(IFERROR(MID(E22:AH22,IFERROR(SEARCH("O",E22:AH22),""),4),"")&gt;=1,RIGHT(MID(E22:AH22,IFERROR(SEARCH("O",E22:AH22),""),4),3),0)))</f>
        <v>0</v>
      </c>
      <c r="AM22" s="263"/>
    </row>
    <row r="23">
      <c r="A23" s="258">
        <v>21.0</v>
      </c>
      <c r="B23" s="268" t="s">
        <v>620</v>
      </c>
      <c r="C23" s="269" t="s">
        <v>123</v>
      </c>
      <c r="D23" s="268" t="s">
        <v>80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60">
        <f t="array" ref="AI23">-SUM(VALUE(IF(IFERROR(MID(E23:AH23,IFERROR(SEARCH("L",E23:AH23),""),4),"")&gt;=1,RIGHT(MID(E23:AH23,IFERROR(SEARCH("L",E23:AH23),""),4),3),0)))</f>
        <v>0</v>
      </c>
      <c r="AJ23" s="260">
        <f t="array" ref="AJ23">-SUM(VALUE(IF(IFERROR(MID(E23:AH23,IFERROR(SEARCH("E",E23:AH23),""),4),"")&gt;=1,RIGHT(MID(E23:AH23,IFERROR(SEARCH("E",E23:AH23),""),4),3),0)))</f>
        <v>0</v>
      </c>
      <c r="AK23" s="260">
        <f t="array" ref="AK23">SUM(VALUE(IF(IFERROR(MID(E23:AH23,IFERROR(SEARCH("T",E23:AH23),""),4),"")&gt;=1,RIGHT(MID(E23:AH23,IFERROR(SEARCH("T",E23:AH23),""),4),3),0)))</f>
        <v>0</v>
      </c>
      <c r="AL23" s="260">
        <f t="array" ref="AL23">SUM(VALUE(IF(IFERROR(MID(E23:AH23,IFERROR(SEARCH("O",E23:AH23),""),4),"")&gt;=1,RIGHT(MID(E23:AH23,IFERROR(SEARCH("O",E23:AH23),""),4),3),0)))</f>
        <v>0</v>
      </c>
      <c r="AM23" s="263"/>
    </row>
    <row r="24">
      <c r="A24" s="258">
        <v>22.0</v>
      </c>
      <c r="B24" s="268" t="s">
        <v>621</v>
      </c>
      <c r="C24" s="269" t="s">
        <v>130</v>
      </c>
      <c r="D24" s="268" t="s">
        <v>76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60">
        <f t="array" ref="AI24">-SUM(VALUE(IF(IFERROR(MID(E24:AH24,IFERROR(SEARCH("L",E24:AH24),""),4),"")&gt;=1,RIGHT(MID(E24:AH24,IFERROR(SEARCH("L",E24:AH24),""),4),3),0)))</f>
        <v>0</v>
      </c>
      <c r="AJ24" s="260">
        <f t="array" ref="AJ24">-SUM(VALUE(IF(IFERROR(MID(E24:AH24,IFERROR(SEARCH("E",E24:AH24),""),4),"")&gt;=1,RIGHT(MID(E24:AH24,IFERROR(SEARCH("E",E24:AH24),""),4),3),0)))</f>
        <v>0</v>
      </c>
      <c r="AK24" s="260">
        <f t="array" ref="AK24">SUM(VALUE(IF(IFERROR(MID(E24:AH24,IFERROR(SEARCH("T",E24:AH24),""),4),"")&gt;=1,RIGHT(MID(E24:AH24,IFERROR(SEARCH("T",E24:AH24),""),4),3),0)))</f>
        <v>0</v>
      </c>
      <c r="AL24" s="260">
        <f t="array" ref="AL24">SUM(VALUE(IF(IFERROR(MID(E24:AH24,IFERROR(SEARCH("O",E24:AH24),""),4),"")&gt;=1,RIGHT(MID(E24:AH24,IFERROR(SEARCH("O",E24:AH24),""),4),3),0)))</f>
        <v>0</v>
      </c>
      <c r="AM24" s="263"/>
    </row>
    <row r="25">
      <c r="A25" s="258">
        <v>23.0</v>
      </c>
      <c r="B25" s="268" t="s">
        <v>622</v>
      </c>
      <c r="C25" s="269" t="s">
        <v>107</v>
      </c>
      <c r="D25" s="268" t="s">
        <v>76</v>
      </c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60">
        <f t="array" ref="AI25">-SUM(VALUE(IF(IFERROR(MID(E25:AH25,IFERROR(SEARCH("L",E25:AH25),""),4),"")&gt;=1,RIGHT(MID(E25:AH25,IFERROR(SEARCH("L",E25:AH25),""),4),3),0)))</f>
        <v>0</v>
      </c>
      <c r="AJ25" s="260">
        <f t="array" ref="AJ25">-SUM(VALUE(IF(IFERROR(MID(E25:AH25,IFERROR(SEARCH("E",E25:AH25),""),4),"")&gt;=1,RIGHT(MID(E25:AH25,IFERROR(SEARCH("E",E25:AH25),""),4),3),0)))</f>
        <v>0</v>
      </c>
      <c r="AK25" s="260">
        <f t="array" ref="AK25">SUM(VALUE(IF(IFERROR(MID(E25:AH25,IFERROR(SEARCH("T",E25:AH25),""),4),"")&gt;=1,RIGHT(MID(E25:AH25,IFERROR(SEARCH("T",E25:AH25),""),4),3),0)))</f>
        <v>0</v>
      </c>
      <c r="AL25" s="260">
        <f t="array" ref="AL25">SUM(VALUE(IF(IFERROR(MID(E25:AH25,IFERROR(SEARCH("O",E25:AH25),""),4),"")&gt;=1,RIGHT(MID(E25:AH25,IFERROR(SEARCH("O",E25:AH25),""),4),3),0)))</f>
        <v>0</v>
      </c>
      <c r="AM25" s="263"/>
    </row>
    <row r="26">
      <c r="A26" s="258">
        <v>24.0</v>
      </c>
      <c r="B26" s="268" t="s">
        <v>623</v>
      </c>
      <c r="C26" s="269" t="s">
        <v>96</v>
      </c>
      <c r="D26" s="268" t="s">
        <v>76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60">
        <f t="array" ref="AI26">-SUM(VALUE(IF(IFERROR(MID(E26:AH26,IFERROR(SEARCH("L",E26:AH26),""),4),"")&gt;=1,RIGHT(MID(E26:AH26,IFERROR(SEARCH("L",E26:AH26),""),4),3),0)))</f>
        <v>0</v>
      </c>
      <c r="AJ26" s="260">
        <f t="array" ref="AJ26">-SUM(VALUE(IF(IFERROR(MID(E26:AH26,IFERROR(SEARCH("E",E26:AH26),""),4),"")&gt;=1,RIGHT(MID(E26:AH26,IFERROR(SEARCH("E",E26:AH26),""),4),3),0)))</f>
        <v>0</v>
      </c>
      <c r="AK26" s="260">
        <f t="array" ref="AK26">SUM(VALUE(IF(IFERROR(MID(E26:AH26,IFERROR(SEARCH("T",E26:AH26),""),4),"")&gt;=1,RIGHT(MID(E26:AH26,IFERROR(SEARCH("T",E26:AH26),""),4),3),0)))</f>
        <v>0</v>
      </c>
      <c r="AL26" s="260">
        <f t="array" ref="AL26">SUM(VALUE(IF(IFERROR(MID(E26:AH26,IFERROR(SEARCH("O",E26:AH26),""),4),"")&gt;=1,RIGHT(MID(E26:AH26,IFERROR(SEARCH("O",E26:AH26),""),4),3),0)))</f>
        <v>0</v>
      </c>
      <c r="AM26" s="263"/>
    </row>
    <row r="27">
      <c r="A27" s="258">
        <v>25.0</v>
      </c>
      <c r="B27" s="268" t="s">
        <v>624</v>
      </c>
      <c r="C27" s="269" t="s">
        <v>112</v>
      </c>
      <c r="D27" s="268" t="s">
        <v>76</v>
      </c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60">
        <f t="array" ref="AI27">-SUM(VALUE(IF(IFERROR(MID(E27:AH27,IFERROR(SEARCH("L",E27:AH27),""),4),"")&gt;=1,RIGHT(MID(E27:AH27,IFERROR(SEARCH("L",E27:AH27),""),4),3),0)))</f>
        <v>0</v>
      </c>
      <c r="AJ27" s="260">
        <f t="array" ref="AJ27">-SUM(VALUE(IF(IFERROR(MID(E27:AH27,IFERROR(SEARCH("E",E27:AH27),""),4),"")&gt;=1,RIGHT(MID(E27:AH27,IFERROR(SEARCH("E",E27:AH27),""),4),3),0)))</f>
        <v>0</v>
      </c>
      <c r="AK27" s="260">
        <f t="array" ref="AK27">SUM(VALUE(IF(IFERROR(MID(E27:AH27,IFERROR(SEARCH("T",E27:AH27),""),4),"")&gt;=1,RIGHT(MID(E27:AH27,IFERROR(SEARCH("T",E27:AH27),""),4),3),0)))</f>
        <v>0</v>
      </c>
      <c r="AL27" s="260">
        <f t="array" ref="AL27">SUM(VALUE(IF(IFERROR(MID(E27:AH27,IFERROR(SEARCH("O",E27:AH27),""),4),"")&gt;=1,RIGHT(MID(E27:AH27,IFERROR(SEARCH("O",E27:AH27),""),4),3),0)))</f>
        <v>0</v>
      </c>
      <c r="AM27" s="263"/>
    </row>
    <row r="28">
      <c r="A28" s="258">
        <v>26.0</v>
      </c>
      <c r="B28" s="270" t="s">
        <v>816</v>
      </c>
      <c r="C28" s="271" t="s">
        <v>101</v>
      </c>
      <c r="D28" s="268" t="s">
        <v>76</v>
      </c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60">
        <f t="array" ref="AI28">-SUM(VALUE(IF(IFERROR(MID(E28:AH28,IFERROR(SEARCH("L",E28:AH28),""),4),"")&gt;=1,RIGHT(MID(E28:AH28,IFERROR(SEARCH("L",E28:AH28),""),4),3),0)))</f>
        <v>0</v>
      </c>
      <c r="AJ28" s="260">
        <f t="array" ref="AJ28">-SUM(VALUE(IF(IFERROR(MID(E28:AH28,IFERROR(SEARCH("E",E28:AH28),""),4),"")&gt;=1,RIGHT(MID(E28:AH28,IFERROR(SEARCH("E",E28:AH28),""),4),3),0)))</f>
        <v>0</v>
      </c>
      <c r="AK28" s="260">
        <f t="array" ref="AK28">SUM(VALUE(IF(IFERROR(MID(E28:AH28,IFERROR(SEARCH("T",E28:AH28),""),4),"")&gt;=1,RIGHT(MID(E28:AH28,IFERROR(SEARCH("T",E28:AH28),""),4),3),0)))</f>
        <v>0</v>
      </c>
      <c r="AL28" s="260">
        <f t="array" ref="AL28">SUM(VALUE(IF(IFERROR(MID(E28:AH28,IFERROR(SEARCH("O",E28:AH28),""),4),"")&gt;=1,RIGHT(MID(E28:AH28,IFERROR(SEARCH("O",E28:AH28),""),4),3),0)))</f>
        <v>0</v>
      </c>
      <c r="AM28" s="263"/>
    </row>
    <row r="29">
      <c r="A29" s="258">
        <v>27.0</v>
      </c>
      <c r="B29" s="270" t="s">
        <v>625</v>
      </c>
      <c r="C29" s="271" t="s">
        <v>127</v>
      </c>
      <c r="D29" s="268" t="s">
        <v>76</v>
      </c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62" t="s">
        <v>811</v>
      </c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60">
        <f t="array" ref="AI29">-SUM(VALUE(IF(IFERROR(MID(E29:AH29,IFERROR(SEARCH("L",E29:AH29),""),4),"")&gt;=1,RIGHT(MID(E29:AH29,IFERROR(SEARCH("L",E29:AH29),""),4),3),0)))</f>
        <v>-9</v>
      </c>
      <c r="AJ29" s="260">
        <f t="array" ref="AJ29">-SUM(VALUE(IF(IFERROR(MID(E29:AH29,IFERROR(SEARCH("E",E29:AH29),""),4),"")&gt;=1,RIGHT(MID(E29:AH29,IFERROR(SEARCH("E",E29:AH29),""),4),3),0)))</f>
        <v>0</v>
      </c>
      <c r="AK29" s="260">
        <f t="array" ref="AK29">SUM(VALUE(IF(IFERROR(MID(E29:AH29,IFERROR(SEARCH("T",E29:AH29),""),4),"")&gt;=1,RIGHT(MID(E29:AH29,IFERROR(SEARCH("T",E29:AH29),""),4),3),0)))</f>
        <v>0</v>
      </c>
      <c r="AL29" s="260">
        <f t="array" ref="AL29">SUM(VALUE(IF(IFERROR(MID(E29:AH29,IFERROR(SEARCH("O",E29:AH29),""),4),"")&gt;=1,RIGHT(MID(E29:AH29,IFERROR(SEARCH("O",E29:AH29),""),4),3),0)))</f>
        <v>0</v>
      </c>
      <c r="AM29" s="263"/>
    </row>
    <row r="30">
      <c r="A30" s="258">
        <v>28.0</v>
      </c>
      <c r="B30" s="270" t="s">
        <v>626</v>
      </c>
      <c r="C30" s="271" t="s">
        <v>75</v>
      </c>
      <c r="D30" s="268" t="s">
        <v>76</v>
      </c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60">
        <f t="array" ref="AI30">-SUM(VALUE(IF(IFERROR(MID(E30:AH30,IFERROR(SEARCH("L",E30:AH30),""),4),"")&gt;=1,RIGHT(MID(E30:AH30,IFERROR(SEARCH("L",E30:AH30),""),4),3),0)))</f>
        <v>0</v>
      </c>
      <c r="AJ30" s="260">
        <f t="array" ref="AJ30">-SUM(VALUE(IF(IFERROR(MID(E30:AH30,IFERROR(SEARCH("E",E30:AH30),""),4),"")&gt;=1,RIGHT(MID(E30:AH30,IFERROR(SEARCH("E",E30:AH30),""),4),3),0)))</f>
        <v>0</v>
      </c>
      <c r="AK30" s="260">
        <f t="array" ref="AK30">SUM(VALUE(IF(IFERROR(MID(E30:AH30,IFERROR(SEARCH("T",E30:AH30),""),4),"")&gt;=1,RIGHT(MID(E30:AH30,IFERROR(SEARCH("T",E30:AH30),""),4),3),0)))</f>
        <v>0</v>
      </c>
      <c r="AL30" s="260">
        <f t="array" ref="AL30">SUM(VALUE(IF(IFERROR(MID(E30:AH30,IFERROR(SEARCH("O",E30:AH30),""),4),"")&gt;=1,RIGHT(MID(E30:AH30,IFERROR(SEARCH("O",E30:AH30),""),4),3),0)))</f>
        <v>0</v>
      </c>
      <c r="AM30" s="263"/>
    </row>
    <row r="31">
      <c r="A31" s="258">
        <v>29.0</v>
      </c>
      <c r="B31" s="270" t="s">
        <v>627</v>
      </c>
      <c r="C31" s="271" t="s">
        <v>77</v>
      </c>
      <c r="D31" s="268" t="s">
        <v>76</v>
      </c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60">
        <f t="array" ref="AI31">-SUM(VALUE(IF(IFERROR(MID(E31:AH31,IFERROR(SEARCH("L",E31:AH31),""),4),"")&gt;=1,RIGHT(MID(E31:AH31,IFERROR(SEARCH("L",E31:AH31),""),4),3),0)))</f>
        <v>0</v>
      </c>
      <c r="AJ31" s="260">
        <f t="array" ref="AJ31">-SUM(VALUE(IF(IFERROR(MID(E31:AH31,IFERROR(SEARCH("E",E31:AH31),""),4),"")&gt;=1,RIGHT(MID(E31:AH31,IFERROR(SEARCH("E",E31:AH31),""),4),3),0)))</f>
        <v>0</v>
      </c>
      <c r="AK31" s="260">
        <f t="array" ref="AK31">SUM(VALUE(IF(IFERROR(MID(E31:AH31,IFERROR(SEARCH("T",E31:AH31),""),4),"")&gt;=1,RIGHT(MID(E31:AH31,IFERROR(SEARCH("T",E31:AH31),""),4),3),0)))</f>
        <v>0</v>
      </c>
      <c r="AL31" s="260">
        <f t="array" ref="AL31">SUM(VALUE(IF(IFERROR(MID(E31:AH31,IFERROR(SEARCH("O",E31:AH31),""),4),"")&gt;=1,RIGHT(MID(E31:AH31,IFERROR(SEARCH("O",E31:AH31),""),4),3),0)))</f>
        <v>0</v>
      </c>
      <c r="AM31" s="263"/>
    </row>
    <row r="32">
      <c r="A32" s="258">
        <v>30.0</v>
      </c>
      <c r="B32" s="270" t="s">
        <v>628</v>
      </c>
      <c r="C32" s="271" t="s">
        <v>115</v>
      </c>
      <c r="D32" s="268" t="s">
        <v>76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60">
        <f t="array" ref="AI32">-SUM(VALUE(IF(IFERROR(MID(E32:AH32,IFERROR(SEARCH("L",E32:AH32),""),4),"")&gt;=1,RIGHT(MID(E32:AH32,IFERROR(SEARCH("L",E32:AH32),""),4),3),0)))</f>
        <v>0</v>
      </c>
      <c r="AJ32" s="260">
        <f t="array" ref="AJ32">-SUM(VALUE(IF(IFERROR(MID(E32:AH32,IFERROR(SEARCH("E",E32:AH32),""),4),"")&gt;=1,RIGHT(MID(E32:AH32,IFERROR(SEARCH("E",E32:AH32),""),4),3),0)))</f>
        <v>0</v>
      </c>
      <c r="AK32" s="260">
        <f t="array" ref="AK32">SUM(VALUE(IF(IFERROR(MID(E32:AH32,IFERROR(SEARCH("T",E32:AH32),""),4),"")&gt;=1,RIGHT(MID(E32:AH32,IFERROR(SEARCH("T",E32:AH32),""),4),3),0)))</f>
        <v>0</v>
      </c>
      <c r="AL32" s="260">
        <f t="array" ref="AL32">SUM(VALUE(IF(IFERROR(MID(E32:AH32,IFERROR(SEARCH("O",E32:AH32),""),4),"")&gt;=1,RIGHT(MID(E32:AH32,IFERROR(SEARCH("O",E32:AH32),""),4),3),0)))</f>
        <v>0</v>
      </c>
      <c r="AM32" s="263"/>
    </row>
    <row r="33">
      <c r="A33" s="258">
        <v>31.0</v>
      </c>
      <c r="B33" s="268" t="s">
        <v>629</v>
      </c>
      <c r="C33" s="269" t="s">
        <v>100</v>
      </c>
      <c r="D33" s="268" t="s">
        <v>76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60">
        <f t="array" ref="AI33">-SUM(VALUE(IF(IFERROR(MID(E33:AH33,IFERROR(SEARCH("L",E33:AH33),""),4),"")&gt;=1,RIGHT(MID(E33:AH33,IFERROR(SEARCH("L",E33:AH33),""),4),3),0)))</f>
        <v>0</v>
      </c>
      <c r="AJ33" s="260">
        <f t="array" ref="AJ33">-SUM(VALUE(IF(IFERROR(MID(E33:AH33,IFERROR(SEARCH("E",E33:AH33),""),4),"")&gt;=1,RIGHT(MID(E33:AH33,IFERROR(SEARCH("E",E33:AH33),""),4),3),0)))</f>
        <v>0</v>
      </c>
      <c r="AK33" s="260">
        <f t="array" ref="AK33">SUM(VALUE(IF(IFERROR(MID(E33:AH33,IFERROR(SEARCH("T",E33:AH33),""),4),"")&gt;=1,RIGHT(MID(E33:AH33,IFERROR(SEARCH("T",E33:AH33),""),4),3),0)))</f>
        <v>0</v>
      </c>
      <c r="AL33" s="260">
        <f t="array" ref="AL33">SUM(VALUE(IF(IFERROR(MID(E33:AH33,IFERROR(SEARCH("O",E33:AH33),""),4),"")&gt;=1,RIGHT(MID(E33:AH33,IFERROR(SEARCH("O",E33:AH33),""),4),3),0)))</f>
        <v>0</v>
      </c>
      <c r="AM33" s="263"/>
    </row>
    <row r="34">
      <c r="A34" s="258">
        <v>32.0</v>
      </c>
      <c r="B34" s="268" t="s">
        <v>630</v>
      </c>
      <c r="C34" s="269" t="s">
        <v>120</v>
      </c>
      <c r="D34" s="268" t="s">
        <v>76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60">
        <f t="array" ref="AI34">-SUM(VALUE(IF(IFERROR(MID(E34:AH34,IFERROR(SEARCH("L",E34:AH34),""),4),"")&gt;=1,RIGHT(MID(E34:AH34,IFERROR(SEARCH("L",E34:AH34),""),4),3),0)))</f>
        <v>0</v>
      </c>
      <c r="AJ34" s="260">
        <f t="array" ref="AJ34">-SUM(VALUE(IF(IFERROR(MID(E34:AH34,IFERROR(SEARCH("E",E34:AH34),""),4),"")&gt;=1,RIGHT(MID(E34:AH34,IFERROR(SEARCH("E",E34:AH34),""),4),3),0)))</f>
        <v>0</v>
      </c>
      <c r="AK34" s="260">
        <f t="array" ref="AK34">SUM(VALUE(IF(IFERROR(MID(E34:AH34,IFERROR(SEARCH("T",E34:AH34),""),4),"")&gt;=1,RIGHT(MID(E34:AH34,IFERROR(SEARCH("T",E34:AH34),""),4),3),0)))</f>
        <v>0</v>
      </c>
      <c r="AL34" s="260">
        <f t="array" ref="AL34">SUM(VALUE(IF(IFERROR(MID(E34:AH34,IFERROR(SEARCH("O",E34:AH34),""),4),"")&gt;=1,RIGHT(MID(E34:AH34,IFERROR(SEARCH("O",E34:AH34),""),4),3),0)))</f>
        <v>0</v>
      </c>
      <c r="AM34" s="263"/>
    </row>
    <row r="35">
      <c r="A35" s="258">
        <v>33.0</v>
      </c>
      <c r="B35" s="270" t="s">
        <v>631</v>
      </c>
      <c r="C35" s="271" t="s">
        <v>97</v>
      </c>
      <c r="D35" s="268" t="s">
        <v>76</v>
      </c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60">
        <f t="array" ref="AI35">-SUM(VALUE(IF(IFERROR(MID(E35:AH35,IFERROR(SEARCH("L",E35:AH35),""),4),"")&gt;=1,RIGHT(MID(E35:AH35,IFERROR(SEARCH("L",E35:AH35),""),4),3),0)))</f>
        <v>0</v>
      </c>
      <c r="AJ35" s="260">
        <f t="array" ref="AJ35">-SUM(VALUE(IF(IFERROR(MID(E35:AH35,IFERROR(SEARCH("E",E35:AH35),""),4),"")&gt;=1,RIGHT(MID(E35:AH35,IFERROR(SEARCH("E",E35:AH35),""),4),3),0)))</f>
        <v>0</v>
      </c>
      <c r="AK35" s="260">
        <f t="array" ref="AK35">SUM(VALUE(IF(IFERROR(MID(E35:AH35,IFERROR(SEARCH("T",E35:AH35),""),4),"")&gt;=1,RIGHT(MID(E35:AH35,IFERROR(SEARCH("T",E35:AH35),""),4),3),0)))</f>
        <v>0</v>
      </c>
      <c r="AL35" s="260">
        <f t="array" ref="AL35">SUM(VALUE(IF(IFERROR(MID(E35:AH35,IFERROR(SEARCH("O",E35:AH35),""),4),"")&gt;=1,RIGHT(MID(E35:AH35,IFERROR(SEARCH("O",E35:AH35),""),4),3),0)))</f>
        <v>0</v>
      </c>
      <c r="AM35" s="263"/>
    </row>
    <row r="36">
      <c r="A36" s="258">
        <v>34.0</v>
      </c>
      <c r="B36" s="270" t="s">
        <v>632</v>
      </c>
      <c r="C36" s="271" t="s">
        <v>111</v>
      </c>
      <c r="D36" s="268" t="s">
        <v>76</v>
      </c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60">
        <f t="array" ref="AI36">-SUM(VALUE(IF(IFERROR(MID(E36:AH36,IFERROR(SEARCH("L",E36:AH36),""),4),"")&gt;=1,RIGHT(MID(E36:AH36,IFERROR(SEARCH("L",E36:AH36),""),4),3),0)))</f>
        <v>0</v>
      </c>
      <c r="AJ36" s="260">
        <f t="array" ref="AJ36">-SUM(VALUE(IF(IFERROR(MID(E36:AH36,IFERROR(SEARCH("E",E36:AH36),""),4),"")&gt;=1,RIGHT(MID(E36:AH36,IFERROR(SEARCH("E",E36:AH36),""),4),3),0)))</f>
        <v>0</v>
      </c>
      <c r="AK36" s="260">
        <f t="array" ref="AK36">SUM(VALUE(IF(IFERROR(MID(E36:AH36,IFERROR(SEARCH("T",E36:AH36),""),4),"")&gt;=1,RIGHT(MID(E36:AH36,IFERROR(SEARCH("T",E36:AH36),""),4),3),0)))</f>
        <v>0</v>
      </c>
      <c r="AL36" s="260">
        <f t="array" ref="AL36">SUM(VALUE(IF(IFERROR(MID(E36:AH36,IFERROR(SEARCH("O",E36:AH36),""),4),"")&gt;=1,RIGHT(MID(E36:AH36,IFERROR(SEARCH("O",E36:AH36),""),4),3),0)))</f>
        <v>0</v>
      </c>
      <c r="AM36" s="263"/>
    </row>
    <row r="37">
      <c r="A37" s="258">
        <v>35.0</v>
      </c>
      <c r="B37" s="270" t="s">
        <v>634</v>
      </c>
      <c r="C37" s="271" t="s">
        <v>85</v>
      </c>
      <c r="D37" s="268" t="s">
        <v>76</v>
      </c>
      <c r="E37" s="259"/>
      <c r="F37" s="259"/>
      <c r="G37" s="259"/>
      <c r="H37" s="259"/>
      <c r="I37" s="259"/>
      <c r="J37" s="259"/>
      <c r="K37" s="259"/>
      <c r="L37" s="262" t="s">
        <v>817</v>
      </c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60">
        <f t="array" ref="AI37">-SUM(VALUE(IF(IFERROR(MID(E37:AH37,IFERROR(SEARCH("L",E37:AH37),""),4),"")&gt;=1,RIGHT(MID(E37:AH37,IFERROR(SEARCH("L",E37:AH37),""),4),3),0)))</f>
        <v>-35</v>
      </c>
      <c r="AJ37" s="260">
        <f t="array" ref="AJ37">-SUM(VALUE(IF(IFERROR(MID(E37:AH37,IFERROR(SEARCH("E",E37:AH37),""),4),"")&gt;=1,RIGHT(MID(E37:AH37,IFERROR(SEARCH("E",E37:AH37),""),4),3),0)))</f>
        <v>0</v>
      </c>
      <c r="AK37" s="260">
        <f t="array" ref="AK37">SUM(VALUE(IF(IFERROR(MID(E37:AH37,IFERROR(SEARCH("T",E37:AH37),""),4),"")&gt;=1,RIGHT(MID(E37:AH37,IFERROR(SEARCH("T",E37:AH37),""),4),3),0)))</f>
        <v>0</v>
      </c>
      <c r="AL37" s="260">
        <f t="array" ref="AL37">SUM(VALUE(IF(IFERROR(MID(E37:AH37,IFERROR(SEARCH("O",E37:AH37),""),4),"")&gt;=1,RIGHT(MID(E37:AH37,IFERROR(SEARCH("O",E37:AH37),""),4),3),0)))</f>
        <v>0</v>
      </c>
      <c r="AM37" s="263"/>
    </row>
    <row r="38">
      <c r="A38" s="258">
        <v>36.0</v>
      </c>
      <c r="B38" s="270" t="s">
        <v>635</v>
      </c>
      <c r="C38" s="271" t="s">
        <v>94</v>
      </c>
      <c r="D38" s="268" t="s">
        <v>76</v>
      </c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60">
        <f t="array" ref="AI38">-SUM(VALUE(IF(IFERROR(MID(E38:AH38,IFERROR(SEARCH("L",E38:AH38),""),4),"")&gt;=1,RIGHT(MID(E38:AH38,IFERROR(SEARCH("L",E38:AH38),""),4),3),0)))</f>
        <v>0</v>
      </c>
      <c r="AJ38" s="260">
        <f t="array" ref="AJ38">-SUM(VALUE(IF(IFERROR(MID(E38:AH38,IFERROR(SEARCH("E",E38:AH38),""),4),"")&gt;=1,RIGHT(MID(E38:AH38,IFERROR(SEARCH("E",E38:AH38),""),4),3),0)))</f>
        <v>0</v>
      </c>
      <c r="AK38" s="260">
        <f t="array" ref="AK38">SUM(VALUE(IF(IFERROR(MID(E38:AH38,IFERROR(SEARCH("T",E38:AH38),""),4),"")&gt;=1,RIGHT(MID(E38:AH38,IFERROR(SEARCH("T",E38:AH38),""),4),3),0)))</f>
        <v>0</v>
      </c>
      <c r="AL38" s="260">
        <f t="array" ref="AL38">SUM(VALUE(IF(IFERROR(MID(E38:AH38,IFERROR(SEARCH("O",E38:AH38),""),4),"")&gt;=1,RIGHT(MID(E38:AH38,IFERROR(SEARCH("O",E38:AH38),""),4),3),0)))</f>
        <v>0</v>
      </c>
      <c r="AM38" s="263"/>
    </row>
    <row r="39">
      <c r="A39" s="258">
        <v>37.0</v>
      </c>
      <c r="B39" s="270" t="s">
        <v>636</v>
      </c>
      <c r="C39" s="271" t="s">
        <v>126</v>
      </c>
      <c r="D39" s="268" t="s">
        <v>76</v>
      </c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60">
        <f t="array" ref="AI39">-SUM(VALUE(IF(IFERROR(MID(E39:AH39,IFERROR(SEARCH("L",E39:AH39),""),4),"")&gt;=1,RIGHT(MID(E39:AH39,IFERROR(SEARCH("L",E39:AH39),""),4),3),0)))</f>
        <v>0</v>
      </c>
      <c r="AJ39" s="260">
        <f t="array" ref="AJ39">-SUM(VALUE(IF(IFERROR(MID(E39:AH39,IFERROR(SEARCH("E",E39:AH39),""),4),"")&gt;=1,RIGHT(MID(E39:AH39,IFERROR(SEARCH("E",E39:AH39),""),4),3),0)))</f>
        <v>0</v>
      </c>
      <c r="AK39" s="260">
        <f t="array" ref="AK39">SUM(VALUE(IF(IFERROR(MID(E39:AH39,IFERROR(SEARCH("T",E39:AH39),""),4),"")&gt;=1,RIGHT(MID(E39:AH39,IFERROR(SEARCH("T",E39:AH39),""),4),3),0)))</f>
        <v>0</v>
      </c>
      <c r="AL39" s="260">
        <f t="array" ref="AL39">SUM(VALUE(IF(IFERROR(MID(E39:AH39,IFERROR(SEARCH("O",E39:AH39),""),4),"")&gt;=1,RIGHT(MID(E39:AH39,IFERROR(SEARCH("O",E39:AH39),""),4),3),0)))</f>
        <v>0</v>
      </c>
      <c r="AM39" s="263"/>
    </row>
    <row r="40">
      <c r="A40" s="258">
        <v>38.0</v>
      </c>
      <c r="B40" s="270" t="s">
        <v>637</v>
      </c>
      <c r="C40" s="271" t="s">
        <v>78</v>
      </c>
      <c r="D40" s="268" t="s">
        <v>76</v>
      </c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60">
        <f t="array" ref="AI40">-SUM(VALUE(IF(IFERROR(MID(E40:AH40,IFERROR(SEARCH("L",E40:AH40),""),4),"")&gt;=1,RIGHT(MID(E40:AH40,IFERROR(SEARCH("L",E40:AH40),""),4),3),0)))</f>
        <v>0</v>
      </c>
      <c r="AJ40" s="260">
        <f t="array" ref="AJ40">-SUM(VALUE(IF(IFERROR(MID(E40:AH40,IFERROR(SEARCH("E",E40:AH40),""),4),"")&gt;=1,RIGHT(MID(E40:AH40,IFERROR(SEARCH("E",E40:AH40),""),4),3),0)))</f>
        <v>0</v>
      </c>
      <c r="AK40" s="260">
        <f t="array" ref="AK40">SUM(VALUE(IF(IFERROR(MID(E40:AH40,IFERROR(SEARCH("T",E40:AH40),""),4),"")&gt;=1,RIGHT(MID(E40:AH40,IFERROR(SEARCH("T",E40:AH40),""),4),3),0)))</f>
        <v>0</v>
      </c>
      <c r="AL40" s="260">
        <f t="array" ref="AL40">SUM(VALUE(IF(IFERROR(MID(E40:AH40,IFERROR(SEARCH("O",E40:AH40),""),4),"")&gt;=1,RIGHT(MID(E40:AH40,IFERROR(SEARCH("O",E40:AH40),""),4),3),0)))</f>
        <v>0</v>
      </c>
      <c r="AM40" s="263"/>
    </row>
    <row r="41">
      <c r="A41" s="258">
        <v>39.0</v>
      </c>
      <c r="B41" s="270" t="s">
        <v>638</v>
      </c>
      <c r="C41" s="271" t="s">
        <v>90</v>
      </c>
      <c r="D41" s="268" t="s">
        <v>76</v>
      </c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60">
        <f t="array" ref="AI41">-SUM(VALUE(IF(IFERROR(MID(E41:AH41,IFERROR(SEARCH("L",E41:AH41),""),4),"")&gt;=1,RIGHT(MID(E41:AH41,IFERROR(SEARCH("L",E41:AH41),""),4),3),0)))</f>
        <v>0</v>
      </c>
      <c r="AJ41" s="260">
        <f t="array" ref="AJ41">-SUM(VALUE(IF(IFERROR(MID(E41:AH41,IFERROR(SEARCH("E",E41:AH41),""),4),"")&gt;=1,RIGHT(MID(E41:AH41,IFERROR(SEARCH("E",E41:AH41),""),4),3),0)))</f>
        <v>0</v>
      </c>
      <c r="AK41" s="260">
        <f t="array" ref="AK41">SUM(VALUE(IF(IFERROR(MID(E41:AH41,IFERROR(SEARCH("T",E41:AH41),""),4),"")&gt;=1,RIGHT(MID(E41:AH41,IFERROR(SEARCH("T",E41:AH41),""),4),3),0)))</f>
        <v>0</v>
      </c>
      <c r="AL41" s="260">
        <f t="array" ref="AL41">SUM(VALUE(IF(IFERROR(MID(E41:AH41,IFERROR(SEARCH("O",E41:AH41),""),4),"")&gt;=1,RIGHT(MID(E41:AH41,IFERROR(SEARCH("O",E41:AH41),""),4),3),0)))</f>
        <v>0</v>
      </c>
      <c r="AM41" s="263"/>
    </row>
    <row r="42">
      <c r="A42" s="258">
        <v>40.0</v>
      </c>
      <c r="B42" s="270" t="s">
        <v>639</v>
      </c>
      <c r="C42" s="271" t="s">
        <v>106</v>
      </c>
      <c r="D42" s="268" t="s">
        <v>76</v>
      </c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60">
        <f t="array" ref="AI42">-SUM(VALUE(IF(IFERROR(MID(E42:AH42,IFERROR(SEARCH("L",E42:AH42),""),4),"")&gt;=1,RIGHT(MID(E42:AH42,IFERROR(SEARCH("L",E42:AH42),""),4),3),0)))</f>
        <v>0</v>
      </c>
      <c r="AJ42" s="260">
        <f t="array" ref="AJ42">-SUM(VALUE(IF(IFERROR(MID(E42:AH42,IFERROR(SEARCH("E",E42:AH42),""),4),"")&gt;=1,RIGHT(MID(E42:AH42,IFERROR(SEARCH("E",E42:AH42),""),4),3),0)))</f>
        <v>0</v>
      </c>
      <c r="AK42" s="260">
        <f t="array" ref="AK42">SUM(VALUE(IF(IFERROR(MID(E42:AH42,IFERROR(SEARCH("T",E42:AH42),""),4),"")&gt;=1,RIGHT(MID(E42:AH42,IFERROR(SEARCH("T",E42:AH42),""),4),3),0)))</f>
        <v>0</v>
      </c>
      <c r="AL42" s="260">
        <f t="array" ref="AL42">SUM(VALUE(IF(IFERROR(MID(E42:AH42,IFERROR(SEARCH("O",E42:AH42),""),4),"")&gt;=1,RIGHT(MID(E42:AH42,IFERROR(SEARCH("O",E42:AH42),""),4),3),0)))</f>
        <v>0</v>
      </c>
      <c r="AM42" s="263"/>
    </row>
    <row r="43">
      <c r="A43" s="258">
        <v>41.0</v>
      </c>
      <c r="B43" s="270" t="s">
        <v>640</v>
      </c>
      <c r="C43" s="271" t="s">
        <v>109</v>
      </c>
      <c r="D43" s="268" t="s">
        <v>76</v>
      </c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60">
        <f t="array" ref="AI43">-SUM(VALUE(IF(IFERROR(MID(E43:AH43,IFERROR(SEARCH("L",E43:AH43),""),4),"")&gt;=1,RIGHT(MID(E43:AH43,IFERROR(SEARCH("L",E43:AH43),""),4),3),0)))</f>
        <v>0</v>
      </c>
      <c r="AJ43" s="260">
        <f t="array" ref="AJ43">-SUM(VALUE(IF(IFERROR(MID(E43:AH43,IFERROR(SEARCH("E",E43:AH43),""),4),"")&gt;=1,RIGHT(MID(E43:AH43,IFERROR(SEARCH("E",E43:AH43),""),4),3),0)))</f>
        <v>0</v>
      </c>
      <c r="AK43" s="260">
        <f t="array" ref="AK43">SUM(VALUE(IF(IFERROR(MID(E43:AH43,IFERROR(SEARCH("T",E43:AH43),""),4),"")&gt;=1,RIGHT(MID(E43:AH43,IFERROR(SEARCH("T",E43:AH43),""),4),3),0)))</f>
        <v>0</v>
      </c>
      <c r="AL43" s="260">
        <f t="array" ref="AL43">SUM(VALUE(IF(IFERROR(MID(E43:AH43,IFERROR(SEARCH("O",E43:AH43),""),4),"")&gt;=1,RIGHT(MID(E43:AH43,IFERROR(SEARCH("O",E43:AH43),""),4),3),0)))</f>
        <v>0</v>
      </c>
      <c r="AM43" s="263"/>
    </row>
    <row r="44">
      <c r="A44" s="258">
        <v>42.0</v>
      </c>
      <c r="B44" s="270" t="s">
        <v>642</v>
      </c>
      <c r="C44" s="271" t="s">
        <v>117</v>
      </c>
      <c r="D44" s="268" t="s">
        <v>76</v>
      </c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60">
        <f t="array" ref="AI44">-SUM(VALUE(IF(IFERROR(MID(E44:AH44,IFERROR(SEARCH("L",E44:AH44),""),4),"")&gt;=1,RIGHT(MID(E44:AH44,IFERROR(SEARCH("L",E44:AH44),""),4),3),0)))</f>
        <v>0</v>
      </c>
      <c r="AJ44" s="260">
        <f t="array" ref="AJ44">-SUM(VALUE(IF(IFERROR(MID(E44:AH44,IFERROR(SEARCH("E",E44:AH44),""),4),"")&gt;=1,RIGHT(MID(E44:AH44,IFERROR(SEARCH("E",E44:AH44),""),4),3),0)))</f>
        <v>0</v>
      </c>
      <c r="AK44" s="260">
        <f t="array" ref="AK44">SUM(VALUE(IF(IFERROR(MID(E44:AH44,IFERROR(SEARCH("T",E44:AH44),""),4),"")&gt;=1,RIGHT(MID(E44:AH44,IFERROR(SEARCH("T",E44:AH44),""),4),3),0)))</f>
        <v>0</v>
      </c>
      <c r="AL44" s="260">
        <f t="array" ref="AL44">SUM(VALUE(IF(IFERROR(MID(E44:AH44,IFERROR(SEARCH("O",E44:AH44),""),4),"")&gt;=1,RIGHT(MID(E44:AH44,IFERROR(SEARCH("O",E44:AH44),""),4),3),0)))</f>
        <v>0</v>
      </c>
      <c r="AM44" s="263"/>
    </row>
    <row r="45">
      <c r="A45" s="258">
        <v>43.0</v>
      </c>
      <c r="B45" s="270" t="s">
        <v>643</v>
      </c>
      <c r="C45" s="271" t="s">
        <v>88</v>
      </c>
      <c r="D45" s="268" t="s">
        <v>76</v>
      </c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60">
        <f t="array" ref="AI45">-SUM(VALUE(IF(IFERROR(MID(E45:AH45,IFERROR(SEARCH("L",E45:AH45),""),4),"")&gt;=1,RIGHT(MID(E45:AH45,IFERROR(SEARCH("L",E45:AH45),""),4),3),0)))</f>
        <v>0</v>
      </c>
      <c r="AJ45" s="260">
        <f t="array" ref="AJ45">-SUM(VALUE(IF(IFERROR(MID(E45:AH45,IFERROR(SEARCH("E",E45:AH45),""),4),"")&gt;=1,RIGHT(MID(E45:AH45,IFERROR(SEARCH("E",E45:AH45),""),4),3),0)))</f>
        <v>0</v>
      </c>
      <c r="AK45" s="260">
        <f t="array" ref="AK45">SUM(VALUE(IF(IFERROR(MID(E45:AH45,IFERROR(SEARCH("T",E45:AH45),""),4),"")&gt;=1,RIGHT(MID(E45:AH45,IFERROR(SEARCH("T",E45:AH45),""),4),3),0)))</f>
        <v>0</v>
      </c>
      <c r="AL45" s="260">
        <f t="array" ref="AL45">SUM(VALUE(IF(IFERROR(MID(E45:AH45,IFERROR(SEARCH("O",E45:AH45),""),4),"")&gt;=1,RIGHT(MID(E45:AH45,IFERROR(SEARCH("O",E45:AH45),""),4),3),0)))</f>
        <v>0</v>
      </c>
      <c r="AM45" s="263"/>
    </row>
    <row r="46">
      <c r="A46" s="258">
        <v>44.0</v>
      </c>
      <c r="B46" s="268" t="s">
        <v>644</v>
      </c>
      <c r="C46" s="269" t="s">
        <v>125</v>
      </c>
      <c r="D46" s="268" t="s">
        <v>76</v>
      </c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60">
        <f t="array" ref="AI46">-SUM(VALUE(IF(IFERROR(MID(E46:AH46,IFERROR(SEARCH("L",E46:AH46),""),4),"")&gt;=1,RIGHT(MID(E46:AH46,IFERROR(SEARCH("L",E46:AH46),""),4),3),0)))</f>
        <v>0</v>
      </c>
      <c r="AJ46" s="260">
        <f t="array" ref="AJ46">-SUM(VALUE(IF(IFERROR(MID(E46:AH46,IFERROR(SEARCH("E",E46:AH46),""),4),"")&gt;=1,RIGHT(MID(E46:AH46,IFERROR(SEARCH("E",E46:AH46),""),4),3),0)))</f>
        <v>0</v>
      </c>
      <c r="AK46" s="260">
        <f t="array" ref="AK46">SUM(VALUE(IF(IFERROR(MID(E46:AH46,IFERROR(SEARCH("T",E46:AH46),""),4),"")&gt;=1,RIGHT(MID(E46:AH46,IFERROR(SEARCH("T",E46:AH46),""),4),3),0)))</f>
        <v>0</v>
      </c>
      <c r="AL46" s="260">
        <f t="array" ref="AL46">SUM(VALUE(IF(IFERROR(MID(E46:AH46,IFERROR(SEARCH("O",E46:AH46),""),4),"")&gt;=1,RIGHT(MID(E46:AH46,IFERROR(SEARCH("O",E46:AH46),""),4),3),0)))</f>
        <v>0</v>
      </c>
      <c r="AM46" s="263"/>
    </row>
    <row r="47">
      <c r="A47" s="258">
        <v>45.0</v>
      </c>
      <c r="B47" s="268" t="s">
        <v>645</v>
      </c>
      <c r="C47" s="269" t="s">
        <v>87</v>
      </c>
      <c r="D47" s="268" t="s">
        <v>76</v>
      </c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60">
        <f t="array" ref="AI47">-SUM(VALUE(IF(IFERROR(MID(E47:AH47,IFERROR(SEARCH("L",E47:AH47),""),4),"")&gt;=1,RIGHT(MID(E47:AH47,IFERROR(SEARCH("L",E47:AH47),""),4),3),0)))</f>
        <v>0</v>
      </c>
      <c r="AJ47" s="260">
        <f t="array" ref="AJ47">-SUM(VALUE(IF(IFERROR(MID(E47:AH47,IFERROR(SEARCH("E",E47:AH47),""),4),"")&gt;=1,RIGHT(MID(E47:AH47,IFERROR(SEARCH("E",E47:AH47),""),4),3),0)))</f>
        <v>0</v>
      </c>
      <c r="AK47" s="260">
        <f t="array" ref="AK47">SUM(VALUE(IF(IFERROR(MID(E47:AH47,IFERROR(SEARCH("T",E47:AH47),""),4),"")&gt;=1,RIGHT(MID(E47:AH47,IFERROR(SEARCH("T",E47:AH47),""),4),3),0)))</f>
        <v>0</v>
      </c>
      <c r="AL47" s="260">
        <f t="array" ref="AL47">SUM(VALUE(IF(IFERROR(MID(E47:AH47,IFERROR(SEARCH("O",E47:AH47),""),4),"")&gt;=1,RIGHT(MID(E47:AH47,IFERROR(SEARCH("O",E47:AH47),""),4),3),0)))</f>
        <v>0</v>
      </c>
      <c r="AM47" s="263"/>
    </row>
    <row r="48">
      <c r="A48" s="258">
        <v>46.0</v>
      </c>
      <c r="B48" s="268" t="s">
        <v>646</v>
      </c>
      <c r="C48" s="269" t="s">
        <v>124</v>
      </c>
      <c r="D48" s="268" t="s">
        <v>76</v>
      </c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60">
        <f t="array" ref="AI48">-SUM(VALUE(IF(IFERROR(MID(E48:AH48,IFERROR(SEARCH("L",E48:AH48),""),4),"")&gt;=1,RIGHT(MID(E48:AH48,IFERROR(SEARCH("L",E48:AH48),""),4),3),0)))</f>
        <v>0</v>
      </c>
      <c r="AJ48" s="260">
        <f t="array" ref="AJ48">-SUM(VALUE(IF(IFERROR(MID(E48:AH48,IFERROR(SEARCH("E",E48:AH48),""),4),"")&gt;=1,RIGHT(MID(E48:AH48,IFERROR(SEARCH("E",E48:AH48),""),4),3),0)))</f>
        <v>0</v>
      </c>
      <c r="AK48" s="260">
        <f t="array" ref="AK48">SUM(VALUE(IF(IFERROR(MID(E48:AH48,IFERROR(SEARCH("T",E48:AH48),""),4),"")&gt;=1,RIGHT(MID(E48:AH48,IFERROR(SEARCH("T",E48:AH48),""),4),3),0)))</f>
        <v>0</v>
      </c>
      <c r="AL48" s="260">
        <f t="array" ref="AL48">SUM(VALUE(IF(IFERROR(MID(E48:AH48,IFERROR(SEARCH("O",E48:AH48),""),4),"")&gt;=1,RIGHT(MID(E48:AH48,IFERROR(SEARCH("O",E48:AH48),""),4),3),0)))</f>
        <v>0</v>
      </c>
      <c r="AM48" s="263"/>
    </row>
    <row r="49">
      <c r="A49" s="258">
        <v>47.0</v>
      </c>
      <c r="B49" s="270" t="s">
        <v>647</v>
      </c>
      <c r="C49" s="271" t="s">
        <v>84</v>
      </c>
      <c r="D49" s="270" t="s">
        <v>76</v>
      </c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60">
        <f t="array" ref="AI49">-SUM(VALUE(IF(IFERROR(MID(E49:AH49,IFERROR(SEARCH("L",E49:AH49),""),4),"")&gt;=1,RIGHT(MID(E49:AH49,IFERROR(SEARCH("L",E49:AH49),""),4),3),0)))</f>
        <v>0</v>
      </c>
      <c r="AJ49" s="260">
        <f t="array" ref="AJ49">-SUM(VALUE(IF(IFERROR(MID(E49:AH49,IFERROR(SEARCH("E",E49:AH49),""),4),"")&gt;=1,RIGHT(MID(E49:AH49,IFERROR(SEARCH("E",E49:AH49),""),4),3),0)))</f>
        <v>0</v>
      </c>
      <c r="AK49" s="260">
        <f t="array" ref="AK49">SUM(VALUE(IF(IFERROR(MID(E49:AH49,IFERROR(SEARCH("T",E49:AH49),""),4),"")&gt;=1,RIGHT(MID(E49:AH49,IFERROR(SEARCH("T",E49:AH49),""),4),3),0)))</f>
        <v>0</v>
      </c>
      <c r="AL49" s="260">
        <f t="array" ref="AL49">SUM(VALUE(IF(IFERROR(MID(E49:AH49,IFERROR(SEARCH("O",E49:AH49),""),4),"")&gt;=1,RIGHT(MID(E49:AH49,IFERROR(SEARCH("O",E49:AH49),""),4),3),0)))</f>
        <v>0</v>
      </c>
      <c r="AM49" s="263"/>
    </row>
    <row r="50">
      <c r="A50" s="258">
        <v>48.0</v>
      </c>
      <c r="B50" s="270" t="s">
        <v>648</v>
      </c>
      <c r="C50" s="271" t="s">
        <v>121</v>
      </c>
      <c r="D50" s="268" t="s">
        <v>76</v>
      </c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60">
        <f t="array" ref="AI50">-SUM(VALUE(IF(IFERROR(MID(E50:AH50,IFERROR(SEARCH("L",E50:AH50),""),4),"")&gt;=1,RIGHT(MID(E50:AH50,IFERROR(SEARCH("L",E50:AH50),""),4),3),0)))</f>
        <v>0</v>
      </c>
      <c r="AJ50" s="260">
        <f t="array" ref="AJ50">-SUM(VALUE(IF(IFERROR(MID(E50:AH50,IFERROR(SEARCH("E",E50:AH50),""),4),"")&gt;=1,RIGHT(MID(E50:AH50,IFERROR(SEARCH("E",E50:AH50),""),4),3),0)))</f>
        <v>0</v>
      </c>
      <c r="AK50" s="260">
        <f t="array" ref="AK50">SUM(VALUE(IF(IFERROR(MID(E50:AH50,IFERROR(SEARCH("T",E50:AH50),""),4),"")&gt;=1,RIGHT(MID(E50:AH50,IFERROR(SEARCH("T",E50:AH50),""),4),3),0)))</f>
        <v>0</v>
      </c>
      <c r="AL50" s="260">
        <f t="array" ref="AL50">SUM(VALUE(IF(IFERROR(MID(E50:AH50,IFERROR(SEARCH("O",E50:AH50),""),4),"")&gt;=1,RIGHT(MID(E50:AH50,IFERROR(SEARCH("O",E50:AH50),""),4),3),0)))</f>
        <v>0</v>
      </c>
      <c r="AM50" s="263"/>
    </row>
    <row r="51">
      <c r="A51" s="258">
        <v>49.0</v>
      </c>
      <c r="B51" s="270" t="s">
        <v>649</v>
      </c>
      <c r="C51" s="271" t="s">
        <v>110</v>
      </c>
      <c r="D51" s="268" t="s">
        <v>76</v>
      </c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60">
        <f t="array" ref="AI51">-SUM(VALUE(IF(IFERROR(MID(E51:AH51,IFERROR(SEARCH("L",E51:AH51),""),4),"")&gt;=1,RIGHT(MID(E51:AH51,IFERROR(SEARCH("L",E51:AH51),""),4),3),0)))</f>
        <v>0</v>
      </c>
      <c r="AJ51" s="260">
        <f t="array" ref="AJ51">-SUM(VALUE(IF(IFERROR(MID(E51:AH51,IFERROR(SEARCH("E",E51:AH51),""),4),"")&gt;=1,RIGHT(MID(E51:AH51,IFERROR(SEARCH("E",E51:AH51),""),4),3),0)))</f>
        <v>0</v>
      </c>
      <c r="AK51" s="260">
        <f t="array" ref="AK51">SUM(VALUE(IF(IFERROR(MID(E51:AH51,IFERROR(SEARCH("T",E51:AH51),""),4),"")&gt;=1,RIGHT(MID(E51:AH51,IFERROR(SEARCH("T",E51:AH51),""),4),3),0)))</f>
        <v>0</v>
      </c>
      <c r="AL51" s="260">
        <f t="array" ref="AL51">SUM(VALUE(IF(IFERROR(MID(E51:AH51,IFERROR(SEARCH("O",E51:AH51),""),4),"")&gt;=1,RIGHT(MID(E51:AH51,IFERROR(SEARCH("O",E51:AH51),""),4),3),0)))</f>
        <v>0</v>
      </c>
      <c r="AM51" s="263"/>
    </row>
    <row r="52">
      <c r="A52" s="258">
        <v>50.0</v>
      </c>
      <c r="B52" s="270" t="s">
        <v>712</v>
      </c>
      <c r="C52" s="271" t="s">
        <v>105</v>
      </c>
      <c r="D52" s="268" t="s">
        <v>76</v>
      </c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62" t="s">
        <v>801</v>
      </c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60">
        <f t="array" ref="AI52">-SUM(VALUE(IF(IFERROR(MID(E52:AH52,IFERROR(SEARCH("L",E52:AH52),""),4),"")&gt;=1,RIGHT(MID(E52:AH52,IFERROR(SEARCH("L",E52:AH52),""),4),3),0)))</f>
        <v>-12</v>
      </c>
      <c r="AJ52" s="260">
        <f t="array" ref="AJ52">-SUM(VALUE(IF(IFERROR(MID(E52:AH52,IFERROR(SEARCH("E",E52:AH52),""),4),"")&gt;=1,RIGHT(MID(E52:AH52,IFERROR(SEARCH("E",E52:AH52),""),4),3),0)))</f>
        <v>0</v>
      </c>
      <c r="AK52" s="260">
        <f t="array" ref="AK52">SUM(VALUE(IF(IFERROR(MID(E52:AH52,IFERROR(SEARCH("T",E52:AH52),""),4),"")&gt;=1,RIGHT(MID(E52:AH52,IFERROR(SEARCH("T",E52:AH52),""),4),3),0)))</f>
        <v>0</v>
      </c>
      <c r="AL52" s="260">
        <f t="array" ref="AL52">SUM(VALUE(IF(IFERROR(MID(E52:AH52,IFERROR(SEARCH("O",E52:AH52),""),4),"")&gt;=1,RIGHT(MID(E52:AH52,IFERROR(SEARCH("O",E52:AH52),""),4),3),0)))</f>
        <v>0</v>
      </c>
      <c r="AM52" s="263"/>
    </row>
    <row r="53">
      <c r="A53" s="258">
        <v>51.0</v>
      </c>
      <c r="B53" s="270" t="s">
        <v>651</v>
      </c>
      <c r="C53" s="271" t="s">
        <v>122</v>
      </c>
      <c r="D53" s="268" t="s">
        <v>76</v>
      </c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60">
        <f t="array" ref="AI53">-SUM(VALUE(IF(IFERROR(MID(E53:AH53,IFERROR(SEARCH("L",E53:AH53),""),4),"")&gt;=1,RIGHT(MID(E53:AH53,IFERROR(SEARCH("L",E53:AH53),""),4),3),0)))</f>
        <v>0</v>
      </c>
      <c r="AJ53" s="260">
        <f t="array" ref="AJ53">-SUM(VALUE(IF(IFERROR(MID(E53:AH53,IFERROR(SEARCH("E",E53:AH53),""),4),"")&gt;=1,RIGHT(MID(E53:AH53,IFERROR(SEARCH("E",E53:AH53),""),4),3),0)))</f>
        <v>0</v>
      </c>
      <c r="AK53" s="260">
        <f t="array" ref="AK53">SUM(VALUE(IF(IFERROR(MID(E53:AH53,IFERROR(SEARCH("T",E53:AH53),""),4),"")&gt;=1,RIGHT(MID(E53:AH53,IFERROR(SEARCH("T",E53:AH53),""),4),3),0)))</f>
        <v>0</v>
      </c>
      <c r="AL53" s="260">
        <f t="array" ref="AL53">SUM(VALUE(IF(IFERROR(MID(E53:AH53,IFERROR(SEARCH("O",E53:AH53),""),4),"")&gt;=1,RIGHT(MID(E53:AH53,IFERROR(SEARCH("O",E53:AH53),""),4),3),0)))</f>
        <v>0</v>
      </c>
      <c r="AM53" s="263"/>
    </row>
    <row r="54">
      <c r="A54" s="258">
        <v>52.0</v>
      </c>
      <c r="B54" s="270" t="s">
        <v>818</v>
      </c>
      <c r="C54" s="271" t="s">
        <v>93</v>
      </c>
      <c r="D54" s="268" t="s">
        <v>76</v>
      </c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60">
        <f t="array" ref="AI54">-SUM(VALUE(IF(IFERROR(MID(E54:AH54,IFERROR(SEARCH("L",E54:AH54),""),4),"")&gt;=1,RIGHT(MID(E54:AH54,IFERROR(SEARCH("L",E54:AH54),""),4),3),0)))</f>
        <v>0</v>
      </c>
      <c r="AJ54" s="260">
        <f t="array" ref="AJ54">-SUM(VALUE(IF(IFERROR(MID(E54:AH54,IFERROR(SEARCH("E",E54:AH54),""),4),"")&gt;=1,RIGHT(MID(E54:AH54,IFERROR(SEARCH("E",E54:AH54),""),4),3),0)))</f>
        <v>0</v>
      </c>
      <c r="AK54" s="260">
        <f t="array" ref="AK54">SUM(VALUE(IF(IFERROR(MID(E54:AH54,IFERROR(SEARCH("T",E54:AH54),""),4),"")&gt;=1,RIGHT(MID(E54:AH54,IFERROR(SEARCH("T",E54:AH54),""),4),3),0)))</f>
        <v>0</v>
      </c>
      <c r="AL54" s="260">
        <f t="array" ref="AL54">SUM(VALUE(IF(IFERROR(MID(E54:AH54,IFERROR(SEARCH("O",E54:AH54),""),4),"")&gt;=1,RIGHT(MID(E54:AH54,IFERROR(SEARCH("O",E54:AH54),""),4),3),0)))</f>
        <v>0</v>
      </c>
      <c r="AM54" s="263"/>
    </row>
    <row r="55">
      <c r="A55" s="258">
        <v>53.0</v>
      </c>
      <c r="B55" s="270" t="s">
        <v>652</v>
      </c>
      <c r="C55" s="271" t="s">
        <v>114</v>
      </c>
      <c r="D55" s="268" t="s">
        <v>76</v>
      </c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60">
        <f t="array" ref="AI55">-SUM(VALUE(IF(IFERROR(MID(E55:AH55,IFERROR(SEARCH("L",E55:AH55),""),4),"")&gt;=1,RIGHT(MID(E55:AH55,IFERROR(SEARCH("L",E55:AH55),""),4),3),0)))</f>
        <v>0</v>
      </c>
      <c r="AJ55" s="260">
        <f t="array" ref="AJ55">-SUM(VALUE(IF(IFERROR(MID(E55:AH55,IFERROR(SEARCH("E",E55:AH55),""),4),"")&gt;=1,RIGHT(MID(E55:AH55,IFERROR(SEARCH("E",E55:AH55),""),4),3),0)))</f>
        <v>0</v>
      </c>
      <c r="AK55" s="260">
        <f t="array" ref="AK55">SUM(VALUE(IF(IFERROR(MID(E55:AH55,IFERROR(SEARCH("T",E55:AH55),""),4),"")&gt;=1,RIGHT(MID(E55:AH55,IFERROR(SEARCH("T",E55:AH55),""),4),3),0)))</f>
        <v>0</v>
      </c>
      <c r="AL55" s="260">
        <f t="array" ref="AL55">SUM(VALUE(IF(IFERROR(MID(E55:AH55,IFERROR(SEARCH("O",E55:AH55),""),4),"")&gt;=1,RIGHT(MID(E55:AH55,IFERROR(SEARCH("O",E55:AH55),""),4),3),0)))</f>
        <v>0</v>
      </c>
      <c r="AM55" s="263"/>
    </row>
    <row r="56">
      <c r="A56" s="258">
        <v>54.0</v>
      </c>
      <c r="B56" s="270" t="s">
        <v>653</v>
      </c>
      <c r="C56" s="271" t="s">
        <v>119</v>
      </c>
      <c r="D56" s="268" t="s">
        <v>76</v>
      </c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60">
        <f t="array" ref="AI56">-SUM(VALUE(IF(IFERROR(MID(E56:AH56,IFERROR(SEARCH("L",E56:AH56),""),4),"")&gt;=1,RIGHT(MID(E56:AH56,IFERROR(SEARCH("L",E56:AH56),""),4),3),0)))</f>
        <v>0</v>
      </c>
      <c r="AJ56" s="260">
        <f t="array" ref="AJ56">-SUM(VALUE(IF(IFERROR(MID(E56:AH56,IFERROR(SEARCH("E",E56:AH56),""),4),"")&gt;=1,RIGHT(MID(E56:AH56,IFERROR(SEARCH("E",E56:AH56),""),4),3),0)))</f>
        <v>0</v>
      </c>
      <c r="AK56" s="260">
        <f t="array" ref="AK56">SUM(VALUE(IF(IFERROR(MID(E56:AH56,IFERROR(SEARCH("T",E56:AH56),""),4),"")&gt;=1,RIGHT(MID(E56:AH56,IFERROR(SEARCH("T",E56:AH56),""),4),3),0)))</f>
        <v>0</v>
      </c>
      <c r="AL56" s="260">
        <f t="array" ref="AL56">SUM(VALUE(IF(IFERROR(MID(E56:AH56,IFERROR(SEARCH("O",E56:AH56),""),4),"")&gt;=1,RIGHT(MID(E56:AH56,IFERROR(SEARCH("O",E56:AH56),""),4),3),0)))</f>
        <v>0</v>
      </c>
      <c r="AM56" s="263"/>
    </row>
    <row r="57">
      <c r="A57" s="258">
        <v>55.0</v>
      </c>
      <c r="B57" s="270" t="s">
        <v>654</v>
      </c>
      <c r="C57" s="271" t="s">
        <v>99</v>
      </c>
      <c r="D57" s="268" t="s">
        <v>76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60">
        <f t="array" ref="AI57">-SUM(VALUE(IF(IFERROR(MID(E57:AH57,IFERROR(SEARCH("L",E57:AH57),""),4),"")&gt;=1,RIGHT(MID(E57:AH57,IFERROR(SEARCH("L",E57:AH57),""),4),3),0)))</f>
        <v>0</v>
      </c>
      <c r="AJ57" s="260">
        <f t="array" ref="AJ57">-SUM(VALUE(IF(IFERROR(MID(E57:AH57,IFERROR(SEARCH("E",E57:AH57),""),4),"")&gt;=1,RIGHT(MID(E57:AH57,IFERROR(SEARCH("E",E57:AH57),""),4),3),0)))</f>
        <v>0</v>
      </c>
      <c r="AK57" s="260">
        <f t="array" ref="AK57">SUM(VALUE(IF(IFERROR(MID(E57:AH57,IFERROR(SEARCH("T",E57:AH57),""),4),"")&gt;=1,RIGHT(MID(E57:AH57,IFERROR(SEARCH("T",E57:AH57),""),4),3),0)))</f>
        <v>0</v>
      </c>
      <c r="AL57" s="260">
        <f t="array" ref="AL57">SUM(VALUE(IF(IFERROR(MID(E57:AH57,IFERROR(SEARCH("O",E57:AH57),""),4),"")&gt;=1,RIGHT(MID(E57:AH57,IFERROR(SEARCH("O",E57:AH57),""),4),3),0)))</f>
        <v>0</v>
      </c>
      <c r="AM57" s="263"/>
    </row>
    <row r="58">
      <c r="A58" s="258">
        <v>56.0</v>
      </c>
      <c r="B58" s="270" t="s">
        <v>655</v>
      </c>
      <c r="C58" s="271" t="s">
        <v>82</v>
      </c>
      <c r="D58" s="268" t="s">
        <v>76</v>
      </c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60">
        <f t="array" ref="AI58">-SUM(VALUE(IF(IFERROR(MID(E58:AH58,IFERROR(SEARCH("L",E58:AH58),""),4),"")&gt;=1,RIGHT(MID(E58:AH58,IFERROR(SEARCH("L",E58:AH58),""),4),3),0)))</f>
        <v>0</v>
      </c>
      <c r="AJ58" s="260">
        <f t="array" ref="AJ58">-SUM(VALUE(IF(IFERROR(MID(E58:AH58,IFERROR(SEARCH("E",E58:AH58),""),4),"")&gt;=1,RIGHT(MID(E58:AH58,IFERROR(SEARCH("E",E58:AH58),""),4),3),0)))</f>
        <v>0</v>
      </c>
      <c r="AK58" s="260">
        <f t="array" ref="AK58">SUM(VALUE(IF(IFERROR(MID(E58:AH58,IFERROR(SEARCH("T",E58:AH58),""),4),"")&gt;=1,RIGHT(MID(E58:AH58,IFERROR(SEARCH("T",E58:AH58),""),4),3),0)))</f>
        <v>0</v>
      </c>
      <c r="AL58" s="260">
        <f t="array" ref="AL58">SUM(VALUE(IF(IFERROR(MID(E58:AH58,IFERROR(SEARCH("O",E58:AH58),""),4),"")&gt;=1,RIGHT(MID(E58:AH58,IFERROR(SEARCH("O",E58:AH58),""),4),3),0)))</f>
        <v>0</v>
      </c>
      <c r="AM58" s="263"/>
    </row>
    <row r="59">
      <c r="A59" s="258">
        <v>57.0</v>
      </c>
      <c r="B59" s="270" t="s">
        <v>656</v>
      </c>
      <c r="C59" s="271" t="s">
        <v>104</v>
      </c>
      <c r="D59" s="270" t="s">
        <v>76</v>
      </c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60">
        <f t="array" ref="AI59">-SUM(VALUE(IF(IFERROR(MID(E59:AH59,IFERROR(SEARCH("L",E59:AH59),""),4),"")&gt;=1,RIGHT(MID(E59:AH59,IFERROR(SEARCH("L",E59:AH59),""),4),3),0)))</f>
        <v>0</v>
      </c>
      <c r="AJ59" s="260">
        <f t="array" ref="AJ59">-SUM(VALUE(IF(IFERROR(MID(E59:AH59,IFERROR(SEARCH("E",E59:AH59),""),4),"")&gt;=1,RIGHT(MID(E59:AH59,IFERROR(SEARCH("E",E59:AH59),""),4),3),0)))</f>
        <v>0</v>
      </c>
      <c r="AK59" s="260">
        <f t="array" ref="AK59">SUM(VALUE(IF(IFERROR(MID(E59:AH59,IFERROR(SEARCH("T",E59:AH59),""),4),"")&gt;=1,RIGHT(MID(E59:AH59,IFERROR(SEARCH("T",E59:AH59),""),4),3),0)))</f>
        <v>0</v>
      </c>
      <c r="AL59" s="260">
        <f t="array" ref="AL59">SUM(VALUE(IF(IFERROR(MID(E59:AH59,IFERROR(SEARCH("O",E59:AH59),""),4),"")&gt;=1,RIGHT(MID(E59:AH59,IFERROR(SEARCH("O",E59:AH59),""),4),3),0)))</f>
        <v>0</v>
      </c>
      <c r="AM59" s="263"/>
    </row>
    <row r="60">
      <c r="A60" s="258">
        <v>58.0</v>
      </c>
      <c r="B60" s="268" t="s">
        <v>710</v>
      </c>
      <c r="C60" s="269" t="s">
        <v>91</v>
      </c>
      <c r="D60" s="268" t="s">
        <v>76</v>
      </c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60">
        <f t="array" ref="AI60">-SUM(VALUE(IF(IFERROR(MID(E60:AH60,IFERROR(SEARCH("L",E60:AH60),""),4),"")&gt;=1,RIGHT(MID(E60:AH60,IFERROR(SEARCH("L",E60:AH60),""),4),3),0)))</f>
        <v>0</v>
      </c>
      <c r="AJ60" s="260">
        <f t="array" ref="AJ60">-SUM(VALUE(IF(IFERROR(MID(E60:AH60,IFERROR(SEARCH("E",E60:AH60),""),4),"")&gt;=1,RIGHT(MID(E60:AH60,IFERROR(SEARCH("E",E60:AH60),""),4),3),0)))</f>
        <v>0</v>
      </c>
      <c r="AK60" s="260">
        <f t="array" ref="AK60">SUM(VALUE(IF(IFERROR(MID(E60:AH60,IFERROR(SEARCH("T",E60:AH60),""),4),"")&gt;=1,RIGHT(MID(E60:AH60,IFERROR(SEARCH("T",E60:AH60),""),4),3),0)))</f>
        <v>0</v>
      </c>
      <c r="AL60" s="260">
        <f t="array" ref="AL60">SUM(VALUE(IF(IFERROR(MID(E60:AH60,IFERROR(SEARCH("O",E60:AH60),""),4),"")&gt;=1,RIGHT(MID(E60:AH60,IFERROR(SEARCH("O",E60:AH60),""),4),3),0)))</f>
        <v>0</v>
      </c>
      <c r="AM60" s="263"/>
    </row>
    <row r="61">
      <c r="A61" s="258">
        <v>59.0</v>
      </c>
      <c r="B61" s="268" t="s">
        <v>657</v>
      </c>
      <c r="C61" s="269" t="s">
        <v>132</v>
      </c>
      <c r="D61" s="268" t="s">
        <v>76</v>
      </c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60">
        <f t="array" ref="AI61">-SUM(VALUE(IF(IFERROR(MID(E61:AH61,IFERROR(SEARCH("L",E61:AH61),""),4),"")&gt;=1,RIGHT(MID(E61:AH61,IFERROR(SEARCH("L",E61:AH61),""),4),3),0)))</f>
        <v>0</v>
      </c>
      <c r="AJ61" s="260">
        <f t="array" ref="AJ61">-SUM(VALUE(IF(IFERROR(MID(E61:AH61,IFERROR(SEARCH("E",E61:AH61),""),4),"")&gt;=1,RIGHT(MID(E61:AH61,IFERROR(SEARCH("E",E61:AH61),""),4),3),0)))</f>
        <v>0</v>
      </c>
      <c r="AK61" s="260">
        <f t="array" ref="AK61">SUM(VALUE(IF(IFERROR(MID(E61:AH61,IFERROR(SEARCH("T",E61:AH61),""),4),"")&gt;=1,RIGHT(MID(E61:AH61,IFERROR(SEARCH("T",E61:AH61),""),4),3),0)))</f>
        <v>0</v>
      </c>
      <c r="AL61" s="260">
        <f t="array" ref="AL61">SUM(VALUE(IF(IFERROR(MID(E61:AH61,IFERROR(SEARCH("O",E61:AH61),""),4),"")&gt;=1,RIGHT(MID(E61:AH61,IFERROR(SEARCH("O",E61:AH61),""),4),3),0)))</f>
        <v>0</v>
      </c>
      <c r="AM61" s="263"/>
    </row>
    <row r="62">
      <c r="A62" s="258">
        <v>60.0</v>
      </c>
      <c r="B62" s="270" t="s">
        <v>658</v>
      </c>
      <c r="C62" s="271" t="s">
        <v>95</v>
      </c>
      <c r="D62" s="268" t="s">
        <v>76</v>
      </c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60">
        <f t="array" ref="AI62">-SUM(VALUE(IF(IFERROR(MID(E62:AH62,IFERROR(SEARCH("L",E62:AH62),""),4),"")&gt;=1,RIGHT(MID(E62:AH62,IFERROR(SEARCH("L",E62:AH62),""),4),3),0)))</f>
        <v>0</v>
      </c>
      <c r="AJ62" s="260">
        <f t="array" ref="AJ62">-SUM(VALUE(IF(IFERROR(MID(E62:AH62,IFERROR(SEARCH("E",E62:AH62),""),4),"")&gt;=1,RIGHT(MID(E62:AH62,IFERROR(SEARCH("E",E62:AH62),""),4),3),0)))</f>
        <v>0</v>
      </c>
      <c r="AK62" s="260">
        <f t="array" ref="AK62">SUM(VALUE(IF(IFERROR(MID(E62:AH62,IFERROR(SEARCH("T",E62:AH62),""),4),"")&gt;=1,RIGHT(MID(E62:AH62,IFERROR(SEARCH("T",E62:AH62),""),4),3),0)))</f>
        <v>0</v>
      </c>
      <c r="AL62" s="260">
        <f t="array" ref="AL62">SUM(VALUE(IF(IFERROR(MID(E62:AH62,IFERROR(SEARCH("O",E62:AH62),""),4),"")&gt;=1,RIGHT(MID(E62:AH62,IFERROR(SEARCH("O",E62:AH62),""),4),3),0)))</f>
        <v>0</v>
      </c>
      <c r="AM62" s="263"/>
    </row>
    <row r="63">
      <c r="A63" s="258">
        <v>61.0</v>
      </c>
      <c r="B63" s="270" t="s">
        <v>659</v>
      </c>
      <c r="C63" s="271" t="s">
        <v>102</v>
      </c>
      <c r="D63" s="268" t="s">
        <v>76</v>
      </c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60">
        <f t="array" ref="AI63">-SUM(VALUE(IF(IFERROR(MID(E63:AH63,IFERROR(SEARCH("L",E63:AH63),""),4),"")&gt;=1,RIGHT(MID(E63:AH63,IFERROR(SEARCH("L",E63:AH63),""),4),3),0)))</f>
        <v>0</v>
      </c>
      <c r="AJ63" s="260">
        <f t="array" ref="AJ63">-SUM(VALUE(IF(IFERROR(MID(E63:AH63,IFERROR(SEARCH("E",E63:AH63),""),4),"")&gt;=1,RIGHT(MID(E63:AH63,IFERROR(SEARCH("E",E63:AH63),""),4),3),0)))</f>
        <v>0</v>
      </c>
      <c r="AK63" s="260">
        <f t="array" ref="AK63">SUM(VALUE(IF(IFERROR(MID(E63:AH63,IFERROR(SEARCH("T",E63:AH63),""),4),"")&gt;=1,RIGHT(MID(E63:AH63,IFERROR(SEARCH("T",E63:AH63),""),4),3),0)))</f>
        <v>0</v>
      </c>
      <c r="AL63" s="260">
        <f t="array" ref="AL63">SUM(VALUE(IF(IFERROR(MID(E63:AH63,IFERROR(SEARCH("O",E63:AH63),""),4),"")&gt;=1,RIGHT(MID(E63:AH63,IFERROR(SEARCH("O",E63:AH63),""),4),3),0)))</f>
        <v>0</v>
      </c>
      <c r="AM63" s="263"/>
    </row>
    <row r="64">
      <c r="A64" s="258">
        <v>62.0</v>
      </c>
      <c r="B64" s="270" t="s">
        <v>660</v>
      </c>
      <c r="C64" s="271" t="s">
        <v>116</v>
      </c>
      <c r="D64" s="268" t="s">
        <v>76</v>
      </c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60">
        <f t="array" ref="AI64">-SUM(VALUE(IF(IFERROR(MID(E64:AH64,IFERROR(SEARCH("L",E64:AH64),""),4),"")&gt;=1,RIGHT(MID(E64:AH64,IFERROR(SEARCH("L",E64:AH64),""),4),3),0)))</f>
        <v>0</v>
      </c>
      <c r="AJ64" s="260">
        <f t="array" ref="AJ64">-SUM(VALUE(IF(IFERROR(MID(E64:AH64,IFERROR(SEARCH("E",E64:AH64),""),4),"")&gt;=1,RIGHT(MID(E64:AH64,IFERROR(SEARCH("E",E64:AH64),""),4),3),0)))</f>
        <v>0</v>
      </c>
      <c r="AK64" s="260">
        <f t="array" ref="AK64">SUM(VALUE(IF(IFERROR(MID(E64:AH64,IFERROR(SEARCH("T",E64:AH64),""),4),"")&gt;=1,RIGHT(MID(E64:AH64,IFERROR(SEARCH("T",E64:AH64),""),4),3),0)))</f>
        <v>0</v>
      </c>
      <c r="AL64" s="260">
        <f t="array" ref="AL64">SUM(VALUE(IF(IFERROR(MID(E64:AH64,IFERROR(SEARCH("O",E64:AH64),""),4),"")&gt;=1,RIGHT(MID(E64:AH64,IFERROR(SEARCH("O",E64:AH64),""),4),3),0)))</f>
        <v>0</v>
      </c>
      <c r="AM64" s="263"/>
    </row>
    <row r="65">
      <c r="A65" s="258">
        <v>63.0</v>
      </c>
      <c r="B65" s="270" t="s">
        <v>661</v>
      </c>
      <c r="C65" s="271" t="s">
        <v>83</v>
      </c>
      <c r="D65" s="268" t="s">
        <v>76</v>
      </c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60">
        <f t="array" ref="AI65">-SUM(VALUE(IF(IFERROR(MID(E65:AH65,IFERROR(SEARCH("L",E65:AH65),""),4),"")&gt;=1,RIGHT(MID(E65:AH65,IFERROR(SEARCH("L",E65:AH65),""),4),3),0)))</f>
        <v>0</v>
      </c>
      <c r="AJ65" s="260">
        <f t="array" ref="AJ65">-SUM(VALUE(IF(IFERROR(MID(E65:AH65,IFERROR(SEARCH("E",E65:AH65),""),4),"")&gt;=1,RIGHT(MID(E65:AH65,IFERROR(SEARCH("E",E65:AH65),""),4),3),0)))</f>
        <v>0</v>
      </c>
      <c r="AK65" s="260">
        <f t="array" ref="AK65">SUM(VALUE(IF(IFERROR(MID(E65:AH65,IFERROR(SEARCH("T",E65:AH65),""),4),"")&gt;=1,RIGHT(MID(E65:AH65,IFERROR(SEARCH("T",E65:AH65),""),4),3),0)))</f>
        <v>0</v>
      </c>
      <c r="AL65" s="260">
        <f t="array" ref="AL65">SUM(VALUE(IF(IFERROR(MID(E65:AH65,IFERROR(SEARCH("O",E65:AH65),""),4),"")&gt;=1,RIGHT(MID(E65:AH65,IFERROR(SEARCH("O",E65:AH65),""),4),3),0)))</f>
        <v>0</v>
      </c>
      <c r="AM65" s="263"/>
    </row>
    <row r="66">
      <c r="A66" s="258">
        <v>64.0</v>
      </c>
      <c r="B66" s="270" t="s">
        <v>662</v>
      </c>
      <c r="C66" s="271" t="s">
        <v>129</v>
      </c>
      <c r="D66" s="268" t="s">
        <v>76</v>
      </c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60">
        <f t="array" ref="AI66">-SUM(VALUE(IF(IFERROR(MID(E66:AH66,IFERROR(SEARCH("L",E66:AH66),""),4),"")&gt;=1,RIGHT(MID(E66:AH66,IFERROR(SEARCH("L",E66:AH66),""),4),3),0)))</f>
        <v>0</v>
      </c>
      <c r="AJ66" s="260">
        <f t="array" ref="AJ66">-SUM(VALUE(IF(IFERROR(MID(E66:AH66,IFERROR(SEARCH("E",E66:AH66),""),4),"")&gt;=1,RIGHT(MID(E66:AH66,IFERROR(SEARCH("E",E66:AH66),""),4),3),0)))</f>
        <v>0</v>
      </c>
      <c r="AK66" s="260">
        <f t="array" ref="AK66">SUM(VALUE(IF(IFERROR(MID(E66:AH66,IFERROR(SEARCH("T",E66:AH66),""),4),"")&gt;=1,RIGHT(MID(E66:AH66,IFERROR(SEARCH("T",E66:AH66),""),4),3),0)))</f>
        <v>0</v>
      </c>
      <c r="AL66" s="260">
        <f t="array" ref="AL66">SUM(VALUE(IF(IFERROR(MID(E66:AH66,IFERROR(SEARCH("O",E66:AH66),""),4),"")&gt;=1,RIGHT(MID(E66:AH66,IFERROR(SEARCH("O",E66:AH66),""),4),3),0)))</f>
        <v>0</v>
      </c>
      <c r="AM66" s="263"/>
    </row>
    <row r="67">
      <c r="A67" s="258">
        <v>65.0</v>
      </c>
      <c r="B67" s="270" t="s">
        <v>663</v>
      </c>
      <c r="C67" s="271" t="s">
        <v>81</v>
      </c>
      <c r="D67" s="268" t="s">
        <v>76</v>
      </c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60">
        <f t="array" ref="AI67">-SUM(VALUE(IF(IFERROR(MID(E67:AH67,IFERROR(SEARCH("L",E67:AH67),""),4),"")&gt;=1,RIGHT(MID(E67:AH67,IFERROR(SEARCH("L",E67:AH67),""),4),3),0)))</f>
        <v>0</v>
      </c>
      <c r="AJ67" s="260">
        <f t="array" ref="AJ67">-SUM(VALUE(IF(IFERROR(MID(E67:AH67,IFERROR(SEARCH("E",E67:AH67),""),4),"")&gt;=1,RIGHT(MID(E67:AH67,IFERROR(SEARCH("E",E67:AH67),""),4),3),0)))</f>
        <v>0</v>
      </c>
      <c r="AK67" s="260">
        <f t="array" ref="AK67">SUM(VALUE(IF(IFERROR(MID(E67:AH67,IFERROR(SEARCH("T",E67:AH67),""),4),"")&gt;=1,RIGHT(MID(E67:AH67,IFERROR(SEARCH("T",E67:AH67),""),4),3),0)))</f>
        <v>0</v>
      </c>
      <c r="AL67" s="260">
        <f t="array" ref="AL67">SUM(VALUE(IF(IFERROR(MID(E67:AH67,IFERROR(SEARCH("O",E67:AH67),""),4),"")&gt;=1,RIGHT(MID(E67:AH67,IFERROR(SEARCH("O",E67:AH67),""),4),3),0)))</f>
        <v>0</v>
      </c>
      <c r="AM67" s="263"/>
    </row>
    <row r="68">
      <c r="A68" s="258">
        <v>66.0</v>
      </c>
      <c r="B68" s="270" t="s">
        <v>664</v>
      </c>
      <c r="C68" s="271" t="s">
        <v>89</v>
      </c>
      <c r="D68" s="268" t="s">
        <v>76</v>
      </c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60">
        <f t="array" ref="AI68">-SUM(VALUE(IF(IFERROR(MID(E68:AH68,IFERROR(SEARCH("L",E68:AH68),""),4),"")&gt;=1,RIGHT(MID(E68:AH68,IFERROR(SEARCH("L",E68:AH68),""),4),3),0)))</f>
        <v>0</v>
      </c>
      <c r="AJ68" s="260">
        <f t="array" ref="AJ68">-SUM(VALUE(IF(IFERROR(MID(E68:AH68,IFERROR(SEARCH("E",E68:AH68),""),4),"")&gt;=1,RIGHT(MID(E68:AH68,IFERROR(SEARCH("E",E68:AH68),""),4),3),0)))</f>
        <v>0</v>
      </c>
      <c r="AK68" s="260">
        <f t="array" ref="AK68">SUM(VALUE(IF(IFERROR(MID(E68:AH68,IFERROR(SEARCH("T",E68:AH68),""),4),"")&gt;=1,RIGHT(MID(E68:AH68,IFERROR(SEARCH("T",E68:AH68),""),4),3),0)))</f>
        <v>0</v>
      </c>
      <c r="AL68" s="260">
        <f t="array" ref="AL68">SUM(VALUE(IF(IFERROR(MID(E68:AH68,IFERROR(SEARCH("O",E68:AH68),""),4),"")&gt;=1,RIGHT(MID(E68:AH68,IFERROR(SEARCH("O",E68:AH68),""),4),3),0)))</f>
        <v>0</v>
      </c>
      <c r="AM68" s="263"/>
    </row>
    <row r="69">
      <c r="A69" s="258">
        <v>67.0</v>
      </c>
      <c r="B69" s="270" t="s">
        <v>665</v>
      </c>
      <c r="C69" s="271" t="s">
        <v>27</v>
      </c>
      <c r="D69" s="270" t="s">
        <v>14</v>
      </c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60">
        <f t="array" ref="AI69">-SUM(VALUE(IF(IFERROR(MID(E69:AH69,IFERROR(SEARCH("L",E69:AH69),""),4),"")&gt;=1,RIGHT(MID(E69:AH69,IFERROR(SEARCH("L",E69:AH69),""),4),3),0)))</f>
        <v>0</v>
      </c>
      <c r="AJ69" s="260">
        <f t="array" ref="AJ69">-SUM(VALUE(IF(IFERROR(MID(E69:AH69,IFERROR(SEARCH("E",E69:AH69),""),4),"")&gt;=1,RIGHT(MID(E69:AH69,IFERROR(SEARCH("E",E69:AH69),""),4),3),0)))</f>
        <v>0</v>
      </c>
      <c r="AK69" s="260">
        <f t="array" ref="AK69">SUM(VALUE(IF(IFERROR(MID(E69:AH69,IFERROR(SEARCH("T",E69:AH69),""),4),"")&gt;=1,RIGHT(MID(E69:AH69,IFERROR(SEARCH("T",E69:AH69),""),4),3),0)))</f>
        <v>0</v>
      </c>
      <c r="AL69" s="260">
        <f t="array" ref="AL69">SUM(VALUE(IF(IFERROR(MID(E69:AH69,IFERROR(SEARCH("O",E69:AH69),""),4),"")&gt;=1,RIGHT(MID(E69:AH69,IFERROR(SEARCH("O",E69:AH69),""),4),3),0)))</f>
        <v>0</v>
      </c>
      <c r="AM69" s="263"/>
    </row>
    <row r="70">
      <c r="A70" s="258">
        <v>68.0</v>
      </c>
      <c r="B70" s="270" t="s">
        <v>666</v>
      </c>
      <c r="C70" s="271" t="s">
        <v>23</v>
      </c>
      <c r="D70" s="270" t="s">
        <v>14</v>
      </c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60">
        <f t="array" ref="AI70">-SUM(VALUE(IF(IFERROR(MID(E70:AH70,IFERROR(SEARCH("L",E70:AH70),""),4),"")&gt;=1,RIGHT(MID(E70:AH70,IFERROR(SEARCH("L",E70:AH70),""),4),3),0)))</f>
        <v>0</v>
      </c>
      <c r="AJ70" s="260">
        <f t="array" ref="AJ70">-SUM(VALUE(IF(IFERROR(MID(E70:AH70,IFERROR(SEARCH("E",E70:AH70),""),4),"")&gt;=1,RIGHT(MID(E70:AH70,IFERROR(SEARCH("E",E70:AH70),""),4),3),0)))</f>
        <v>0</v>
      </c>
      <c r="AK70" s="260">
        <f t="array" ref="AK70">SUM(VALUE(IF(IFERROR(MID(E70:AH70,IFERROR(SEARCH("T",E70:AH70),""),4),"")&gt;=1,RIGHT(MID(E70:AH70,IFERROR(SEARCH("T",E70:AH70),""),4),3),0)))</f>
        <v>0</v>
      </c>
      <c r="AL70" s="260">
        <f t="array" ref="AL70">SUM(VALUE(IF(IFERROR(MID(E70:AH70,IFERROR(SEARCH("O",E70:AH70),""),4),"")&gt;=1,RIGHT(MID(E70:AH70,IFERROR(SEARCH("O",E70:AH70),""),4),3),0)))</f>
        <v>0</v>
      </c>
      <c r="AM70" s="263"/>
    </row>
    <row r="71">
      <c r="A71" s="258">
        <v>69.0</v>
      </c>
      <c r="B71" s="268" t="s">
        <v>667</v>
      </c>
      <c r="C71" s="269" t="s">
        <v>72</v>
      </c>
      <c r="D71" s="268" t="s">
        <v>186</v>
      </c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62" t="s">
        <v>790</v>
      </c>
      <c r="T71" s="259"/>
      <c r="U71" s="259"/>
      <c r="V71" s="259"/>
      <c r="W71" s="259"/>
      <c r="X71" s="262" t="s">
        <v>819</v>
      </c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60">
        <f t="array" ref="AI71">-SUM(VALUE(IF(IFERROR(MID(E71:AH71,IFERROR(SEARCH("L",E71:AH71),""),4),"")&gt;=1,RIGHT(MID(E71:AH71,IFERROR(SEARCH("L",E71:AH71),""),4),3),0)))</f>
        <v>-60</v>
      </c>
      <c r="AJ71" s="260">
        <f t="array" ref="AJ71">-SUM(VALUE(IF(IFERROR(MID(E71:AH71,IFERROR(SEARCH("E",E71:AH71),""),4),"")&gt;=1,RIGHT(MID(E71:AH71,IFERROR(SEARCH("E",E71:AH71),""),4),3),0)))</f>
        <v>-60</v>
      </c>
      <c r="AK71" s="260">
        <f t="array" ref="AK71">SUM(VALUE(IF(IFERROR(MID(E71:AH71,IFERROR(SEARCH("T",E71:AH71),""),4),"")&gt;=1,RIGHT(MID(E71:AH71,IFERROR(SEARCH("T",E71:AH71),""),4),3),0)))</f>
        <v>0</v>
      </c>
      <c r="AL71" s="260">
        <f t="array" ref="AL71">SUM(VALUE(IF(IFERROR(MID(E71:AH71,IFERROR(SEARCH("O",E71:AH71),""),4),"")&gt;=1,RIGHT(MID(E71:AH71,IFERROR(SEARCH("O",E71:AH71),""),4),3),0)))</f>
        <v>0</v>
      </c>
      <c r="AM71" s="263"/>
    </row>
    <row r="72">
      <c r="A72" s="258">
        <v>70.0</v>
      </c>
      <c r="B72" s="268" t="s">
        <v>668</v>
      </c>
      <c r="C72" s="269" t="s">
        <v>62</v>
      </c>
      <c r="D72" s="268" t="s">
        <v>186</v>
      </c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60">
        <f t="array" ref="AI72">-SUM(VALUE(IF(IFERROR(MID(E72:AH72,IFERROR(SEARCH("L",E72:AH72),""),4),"")&gt;=1,RIGHT(MID(E72:AH72,IFERROR(SEARCH("L",E72:AH72),""),4),3),0)))</f>
        <v>0</v>
      </c>
      <c r="AJ72" s="260">
        <f t="array" ref="AJ72">-SUM(VALUE(IF(IFERROR(MID(E72:AH72,IFERROR(SEARCH("E",E72:AH72),""),4),"")&gt;=1,RIGHT(MID(E72:AH72,IFERROR(SEARCH("E",E72:AH72),""),4),3),0)))</f>
        <v>0</v>
      </c>
      <c r="AK72" s="260">
        <f t="array" ref="AK72">SUM(VALUE(IF(IFERROR(MID(E72:AH72,IFERROR(SEARCH("T",E72:AH72),""),4),"")&gt;=1,RIGHT(MID(E72:AH72,IFERROR(SEARCH("T",E72:AH72),""),4),3),0)))</f>
        <v>0</v>
      </c>
      <c r="AL72" s="260">
        <f t="array" ref="AL72">SUM(VALUE(IF(IFERROR(MID(E72:AH72,IFERROR(SEARCH("O",E72:AH72),""),4),"")&gt;=1,RIGHT(MID(E72:AH72,IFERROR(SEARCH("O",E72:AH72),""),4),3),0)))</f>
        <v>0</v>
      </c>
      <c r="AM72" s="263"/>
    </row>
    <row r="73">
      <c r="A73" s="258">
        <v>71.0</v>
      </c>
      <c r="B73" s="268" t="s">
        <v>669</v>
      </c>
      <c r="C73" s="269" t="s">
        <v>38</v>
      </c>
      <c r="D73" s="268" t="s">
        <v>186</v>
      </c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2" t="s">
        <v>790</v>
      </c>
      <c r="Q73" s="259"/>
      <c r="R73" s="259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60">
        <f t="array" ref="AI73">-SUM(VALUE(IF(IFERROR(MID(E73:AH73,IFERROR(SEARCH("L",E73:AH73),""),4),"")&gt;=1,RIGHT(MID(E73:AH73,IFERROR(SEARCH("L",E73:AH73),""),4),3),0)))</f>
        <v>0</v>
      </c>
      <c r="AJ73" s="260">
        <f t="array" ref="AJ73">-SUM(VALUE(IF(IFERROR(MID(E73:AH73,IFERROR(SEARCH("E",E73:AH73),""),4),"")&gt;=1,RIGHT(MID(E73:AH73,IFERROR(SEARCH("E",E73:AH73),""),4),3),0)))</f>
        <v>-60</v>
      </c>
      <c r="AK73" s="260">
        <f t="array" ref="AK73">SUM(VALUE(IF(IFERROR(MID(E73:AH73,IFERROR(SEARCH("T",E73:AH73),""),4),"")&gt;=1,RIGHT(MID(E73:AH73,IFERROR(SEARCH("T",E73:AH73),""),4),3),0)))</f>
        <v>0</v>
      </c>
      <c r="AL73" s="260">
        <f t="array" ref="AL73">SUM(VALUE(IF(IFERROR(MID(E73:AH73,IFERROR(SEARCH("O",E73:AH73),""),4),"")&gt;=1,RIGHT(MID(E73:AH73,IFERROR(SEARCH("O",E73:AH73),""),4),3),0)))</f>
        <v>0</v>
      </c>
      <c r="AM73" s="263"/>
    </row>
    <row r="74">
      <c r="A74" s="258">
        <v>72.0</v>
      </c>
      <c r="B74" s="268" t="s">
        <v>670</v>
      </c>
      <c r="C74" s="269" t="s">
        <v>71</v>
      </c>
      <c r="D74" s="268" t="s">
        <v>186</v>
      </c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60">
        <f t="array" ref="AI74">-SUM(VALUE(IF(IFERROR(MID(E74:AH74,IFERROR(SEARCH("L",E74:AH74),""),4),"")&gt;=1,RIGHT(MID(E74:AH74,IFERROR(SEARCH("L",E74:AH74),""),4),3),0)))</f>
        <v>0</v>
      </c>
      <c r="AJ74" s="260">
        <f t="array" ref="AJ74">-SUM(VALUE(IF(IFERROR(MID(E74:AH74,IFERROR(SEARCH("E",E74:AH74),""),4),"")&gt;=1,RIGHT(MID(E74:AH74,IFERROR(SEARCH("E",E74:AH74),""),4),3),0)))</f>
        <v>0</v>
      </c>
      <c r="AK74" s="260">
        <f t="array" ref="AK74">SUM(VALUE(IF(IFERROR(MID(E74:AH74,IFERROR(SEARCH("T",E74:AH74),""),4),"")&gt;=1,RIGHT(MID(E74:AH74,IFERROR(SEARCH("T",E74:AH74),""),4),3),0)))</f>
        <v>0</v>
      </c>
      <c r="AL74" s="260">
        <f t="array" ref="AL74">SUM(VALUE(IF(IFERROR(MID(E74:AH74,IFERROR(SEARCH("O",E74:AH74),""),4),"")&gt;=1,RIGHT(MID(E74:AH74,IFERROR(SEARCH("O",E74:AH74),""),4),3),0)))</f>
        <v>0</v>
      </c>
      <c r="AM74" s="263"/>
    </row>
    <row r="75">
      <c r="A75" s="258">
        <v>73.0</v>
      </c>
      <c r="B75" s="268" t="s">
        <v>671</v>
      </c>
      <c r="C75" s="269" t="s">
        <v>60</v>
      </c>
      <c r="D75" s="268" t="s">
        <v>186</v>
      </c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60">
        <f t="array" ref="AI75">-SUM(VALUE(IF(IFERROR(MID(E75:AH75,IFERROR(SEARCH("L",E75:AH75),""),4),"")&gt;=1,RIGHT(MID(E75:AH75,IFERROR(SEARCH("L",E75:AH75),""),4),3),0)))</f>
        <v>0</v>
      </c>
      <c r="AJ75" s="260">
        <f t="array" ref="AJ75">-SUM(VALUE(IF(IFERROR(MID(E75:AH75,IFERROR(SEARCH("E",E75:AH75),""),4),"")&gt;=1,RIGHT(MID(E75:AH75,IFERROR(SEARCH("E",E75:AH75),""),4),3),0)))</f>
        <v>0</v>
      </c>
      <c r="AK75" s="260">
        <f t="array" ref="AK75">SUM(VALUE(IF(IFERROR(MID(E75:AH75,IFERROR(SEARCH("T",E75:AH75),""),4),"")&gt;=1,RIGHT(MID(E75:AH75,IFERROR(SEARCH("T",E75:AH75),""),4),3),0)))</f>
        <v>0</v>
      </c>
      <c r="AL75" s="260">
        <f t="array" ref="AL75">SUM(VALUE(IF(IFERROR(MID(E75:AH75,IFERROR(SEARCH("O",E75:AH75),""),4),"")&gt;=1,RIGHT(MID(E75:AH75,IFERROR(SEARCH("O",E75:AH75),""),4),3),0)))</f>
        <v>0</v>
      </c>
      <c r="AM75" s="263"/>
    </row>
    <row r="76">
      <c r="A76" s="258">
        <v>74.0</v>
      </c>
      <c r="B76" s="268" t="s">
        <v>672</v>
      </c>
      <c r="C76" s="269" t="s">
        <v>56</v>
      </c>
      <c r="D76" s="268" t="s">
        <v>14</v>
      </c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62" t="s">
        <v>820</v>
      </c>
      <c r="AE76" s="259"/>
      <c r="AF76" s="259"/>
      <c r="AG76" s="259"/>
      <c r="AH76" s="259"/>
      <c r="AI76" s="260">
        <f t="array" ref="AI76">-SUM(VALUE(IF(IFERROR(MID(E76:AH76,IFERROR(SEARCH("L",E76:AH76),""),4),"")&gt;=1,RIGHT(MID(E76:AH76,IFERROR(SEARCH("L",E76:AH76),""),4),3),0)))</f>
        <v>-56</v>
      </c>
      <c r="AJ76" s="260">
        <f t="array" ref="AJ76">-SUM(VALUE(IF(IFERROR(MID(E76:AH76,IFERROR(SEARCH("E",E76:AH76),""),4),"")&gt;=1,RIGHT(MID(E76:AH76,IFERROR(SEARCH("E",E76:AH76),""),4),3),0)))</f>
        <v>0</v>
      </c>
      <c r="AK76" s="260">
        <f t="array" ref="AK76">SUM(VALUE(IF(IFERROR(MID(E76:AH76,IFERROR(SEARCH("T",E76:AH76),""),4),"")&gt;=1,RIGHT(MID(E76:AH76,IFERROR(SEARCH("T",E76:AH76),""),4),3),0)))</f>
        <v>0</v>
      </c>
      <c r="AL76" s="260">
        <f t="array" ref="AL76">SUM(VALUE(IF(IFERROR(MID(E76:AH76,IFERROR(SEARCH("O",E76:AH76),""),4),"")&gt;=1,RIGHT(MID(E76:AH76,IFERROR(SEARCH("O",E76:AH76),""),4),3),0)))</f>
        <v>0</v>
      </c>
      <c r="AM76" s="263"/>
    </row>
    <row r="77">
      <c r="A77" s="258">
        <v>75.0</v>
      </c>
      <c r="B77" s="270" t="s">
        <v>711</v>
      </c>
      <c r="C77" s="271" t="s">
        <v>44</v>
      </c>
      <c r="D77" s="268" t="s">
        <v>14</v>
      </c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60">
        <f t="array" ref="AI77">-SUM(VALUE(IF(IFERROR(MID(E77:AH77,IFERROR(SEARCH("L",E77:AH77),""),4),"")&gt;=1,RIGHT(MID(E77:AH77,IFERROR(SEARCH("L",E77:AH77),""),4),3),0)))</f>
        <v>0</v>
      </c>
      <c r="AJ77" s="260">
        <f t="array" ref="AJ77">-SUM(VALUE(IF(IFERROR(MID(E77:AH77,IFERROR(SEARCH("E",E77:AH77),""),4),"")&gt;=1,RIGHT(MID(E77:AH77,IFERROR(SEARCH("E",E77:AH77),""),4),3),0)))</f>
        <v>0</v>
      </c>
      <c r="AK77" s="260">
        <f t="array" ref="AK77">SUM(VALUE(IF(IFERROR(MID(E77:AH77,IFERROR(SEARCH("T",E77:AH77),""),4),"")&gt;=1,RIGHT(MID(E77:AH77,IFERROR(SEARCH("T",E77:AH77),""),4),3),0)))</f>
        <v>0</v>
      </c>
      <c r="AL77" s="260">
        <f t="array" ref="AL77">SUM(VALUE(IF(IFERROR(MID(E77:AH77,IFERROR(SEARCH("O",E77:AH77),""),4),"")&gt;=1,RIGHT(MID(E77:AH77,IFERROR(SEARCH("O",E77:AH77),""),4),3),0)))</f>
        <v>0</v>
      </c>
      <c r="AM77" s="263"/>
    </row>
    <row r="78">
      <c r="A78" s="258">
        <v>76.0</v>
      </c>
      <c r="B78" s="270" t="s">
        <v>673</v>
      </c>
      <c r="C78" s="271" t="s">
        <v>13</v>
      </c>
      <c r="D78" s="268" t="s">
        <v>14</v>
      </c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60">
        <f t="array" ref="AI78">-SUM(VALUE(IF(IFERROR(MID(E78:AH78,IFERROR(SEARCH("L",E78:AH78),""),4),"")&gt;=1,RIGHT(MID(E78:AH78,IFERROR(SEARCH("L",E78:AH78),""),4),3),0)))</f>
        <v>0</v>
      </c>
      <c r="AJ78" s="260">
        <f t="array" ref="AJ78">-SUM(VALUE(IF(IFERROR(MID(E78:AH78,IFERROR(SEARCH("E",E78:AH78),""),4),"")&gt;=1,RIGHT(MID(E78:AH78,IFERROR(SEARCH("E",E78:AH78),""),4),3),0)))</f>
        <v>0</v>
      </c>
      <c r="AK78" s="260">
        <f t="array" ref="AK78">SUM(VALUE(IF(IFERROR(MID(E78:AH78,IFERROR(SEARCH("T",E78:AH78),""),4),"")&gt;=1,RIGHT(MID(E78:AH78,IFERROR(SEARCH("T",E78:AH78),""),4),3),0)))</f>
        <v>0</v>
      </c>
      <c r="AL78" s="260">
        <f t="array" ref="AL78">SUM(VALUE(IF(IFERROR(MID(E78:AH78,IFERROR(SEARCH("O",E78:AH78),""),4),"")&gt;=1,RIGHT(MID(E78:AH78,IFERROR(SEARCH("O",E78:AH78),""),4),3),0)))</f>
        <v>0</v>
      </c>
      <c r="AM78" s="263"/>
    </row>
    <row r="79">
      <c r="A79" s="258">
        <v>77.0</v>
      </c>
      <c r="B79" s="270" t="s">
        <v>674</v>
      </c>
      <c r="C79" s="271" t="s">
        <v>52</v>
      </c>
      <c r="D79" s="268" t="s">
        <v>14</v>
      </c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60">
        <f t="array" ref="AI79">-SUM(VALUE(IF(IFERROR(MID(E79:AH79,IFERROR(SEARCH("L",E79:AH79),""),4),"")&gt;=1,RIGHT(MID(E79:AH79,IFERROR(SEARCH("L",E79:AH79),""),4),3),0)))</f>
        <v>0</v>
      </c>
      <c r="AJ79" s="260">
        <f t="array" ref="AJ79">-SUM(VALUE(IF(IFERROR(MID(E79:AH79,IFERROR(SEARCH("E",E79:AH79),""),4),"")&gt;=1,RIGHT(MID(E79:AH79,IFERROR(SEARCH("E",E79:AH79),""),4),3),0)))</f>
        <v>0</v>
      </c>
      <c r="AK79" s="260">
        <f t="array" ref="AK79">SUM(VALUE(IF(IFERROR(MID(E79:AH79,IFERROR(SEARCH("T",E79:AH79),""),4),"")&gt;=1,RIGHT(MID(E79:AH79,IFERROR(SEARCH("T",E79:AH79),""),4),3),0)))</f>
        <v>0</v>
      </c>
      <c r="AL79" s="260">
        <f t="array" ref="AL79">SUM(VALUE(IF(IFERROR(MID(E79:AH79,IFERROR(SEARCH("O",E79:AH79),""),4),"")&gt;=1,RIGHT(MID(E79:AH79,IFERROR(SEARCH("O",E79:AH79),""),4),3),0)))</f>
        <v>0</v>
      </c>
      <c r="AM79" s="263"/>
    </row>
    <row r="80">
      <c r="A80" s="258">
        <v>78.0</v>
      </c>
      <c r="B80" s="270" t="s">
        <v>675</v>
      </c>
      <c r="C80" s="271" t="s">
        <v>63</v>
      </c>
      <c r="D80" s="268" t="s">
        <v>14</v>
      </c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60">
        <f t="array" ref="AI80">-SUM(VALUE(IF(IFERROR(MID(E80:AH80,IFERROR(SEARCH("L",E80:AH80),""),4),"")&gt;=1,RIGHT(MID(E80:AH80,IFERROR(SEARCH("L",E80:AH80),""),4),3),0)))</f>
        <v>0</v>
      </c>
      <c r="AJ80" s="260">
        <f t="array" ref="AJ80">-SUM(VALUE(IF(IFERROR(MID(E80:AH80,IFERROR(SEARCH("E",E80:AH80),""),4),"")&gt;=1,RIGHT(MID(E80:AH80,IFERROR(SEARCH("E",E80:AH80),""),4),3),0)))</f>
        <v>0</v>
      </c>
      <c r="AK80" s="260">
        <f t="array" ref="AK80">SUM(VALUE(IF(IFERROR(MID(E80:AH80,IFERROR(SEARCH("T",E80:AH80),""),4),"")&gt;=1,RIGHT(MID(E80:AH80,IFERROR(SEARCH("T",E80:AH80),""),4),3),0)))</f>
        <v>0</v>
      </c>
      <c r="AL80" s="260">
        <f t="array" ref="AL80">SUM(VALUE(IF(IFERROR(MID(E80:AH80,IFERROR(SEARCH("O",E80:AH80),""),4),"")&gt;=1,RIGHT(MID(E80:AH80,IFERROR(SEARCH("O",E80:AH80),""),4),3),0)))</f>
        <v>0</v>
      </c>
      <c r="AM80" s="263"/>
    </row>
    <row r="81">
      <c r="A81" s="258">
        <v>79.0</v>
      </c>
      <c r="B81" s="270" t="s">
        <v>676</v>
      </c>
      <c r="C81" s="271" t="s">
        <v>57</v>
      </c>
      <c r="D81" s="268" t="s">
        <v>14</v>
      </c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60">
        <f t="array" ref="AI81">-SUM(VALUE(IF(IFERROR(MID(E81:AH81,IFERROR(SEARCH("L",E81:AH81),""),4),"")&gt;=1,RIGHT(MID(E81:AH81,IFERROR(SEARCH("L",E81:AH81),""),4),3),0)))</f>
        <v>0</v>
      </c>
      <c r="AJ81" s="260">
        <f t="array" ref="AJ81">-SUM(VALUE(IF(IFERROR(MID(E81:AH81,IFERROR(SEARCH("E",E81:AH81),""),4),"")&gt;=1,RIGHT(MID(E81:AH81,IFERROR(SEARCH("E",E81:AH81),""),4),3),0)))</f>
        <v>0</v>
      </c>
      <c r="AK81" s="260">
        <f t="array" ref="AK81">SUM(VALUE(IF(IFERROR(MID(E81:AH81,IFERROR(SEARCH("T",E81:AH81),""),4),"")&gt;=1,RIGHT(MID(E81:AH81,IFERROR(SEARCH("T",E81:AH81),""),4),3),0)))</f>
        <v>0</v>
      </c>
      <c r="AL81" s="260">
        <f t="array" ref="AL81">SUM(VALUE(IF(IFERROR(MID(E81:AH81,IFERROR(SEARCH("O",E81:AH81),""),4),"")&gt;=1,RIGHT(MID(E81:AH81,IFERROR(SEARCH("O",E81:AH81),""),4),3),0)))</f>
        <v>0</v>
      </c>
      <c r="AM81" s="263"/>
    </row>
    <row r="82">
      <c r="A82" s="258">
        <v>80.0</v>
      </c>
      <c r="B82" s="270" t="s">
        <v>677</v>
      </c>
      <c r="C82" s="271" t="s">
        <v>16</v>
      </c>
      <c r="D82" s="268" t="s">
        <v>14</v>
      </c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60">
        <f t="array" ref="AI82">-SUM(VALUE(IF(IFERROR(MID(E82:AH82,IFERROR(SEARCH("L",E82:AH82),""),4),"")&gt;=1,RIGHT(MID(E82:AH82,IFERROR(SEARCH("L",E82:AH82),""),4),3),0)))</f>
        <v>0</v>
      </c>
      <c r="AJ82" s="260">
        <f t="array" ref="AJ82">-SUM(VALUE(IF(IFERROR(MID(E82:AH82,IFERROR(SEARCH("E",E82:AH82),""),4),"")&gt;=1,RIGHT(MID(E82:AH82,IFERROR(SEARCH("E",E82:AH82),""),4),3),0)))</f>
        <v>0</v>
      </c>
      <c r="AK82" s="260">
        <f t="array" ref="AK82">SUM(VALUE(IF(IFERROR(MID(E82:AH82,IFERROR(SEARCH("T",E82:AH82),""),4),"")&gt;=1,RIGHT(MID(E82:AH82,IFERROR(SEARCH("T",E82:AH82),""),4),3),0)))</f>
        <v>0</v>
      </c>
      <c r="AL82" s="260">
        <f t="array" ref="AL82">SUM(VALUE(IF(IFERROR(MID(E82:AH82,IFERROR(SEARCH("O",E82:AH82),""),4),"")&gt;=1,RIGHT(MID(E82:AH82,IFERROR(SEARCH("O",E82:AH82),""),4),3),0)))</f>
        <v>0</v>
      </c>
      <c r="AM82" s="263"/>
    </row>
    <row r="83">
      <c r="A83" s="258">
        <v>81.0</v>
      </c>
      <c r="B83" s="270" t="s">
        <v>678</v>
      </c>
      <c r="C83" s="271" t="s">
        <v>21</v>
      </c>
      <c r="D83" s="268" t="s">
        <v>14</v>
      </c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60">
        <f t="array" ref="AI83">-SUM(VALUE(IF(IFERROR(MID(E83:AH83,IFERROR(SEARCH("L",E83:AH83),""),4),"")&gt;=1,RIGHT(MID(E83:AH83,IFERROR(SEARCH("L",E83:AH83),""),4),3),0)))</f>
        <v>0</v>
      </c>
      <c r="AJ83" s="260">
        <f t="array" ref="AJ83">-SUM(VALUE(IF(IFERROR(MID(E83:AH83,IFERROR(SEARCH("E",E83:AH83),""),4),"")&gt;=1,RIGHT(MID(E83:AH83,IFERROR(SEARCH("E",E83:AH83),""),4),3),0)))</f>
        <v>0</v>
      </c>
      <c r="AK83" s="260">
        <f t="array" ref="AK83">SUM(VALUE(IF(IFERROR(MID(E83:AH83,IFERROR(SEARCH("T",E83:AH83),""),4),"")&gt;=1,RIGHT(MID(E83:AH83,IFERROR(SEARCH("T",E83:AH83),""),4),3),0)))</f>
        <v>0</v>
      </c>
      <c r="AL83" s="260">
        <f t="array" ref="AL83">SUM(VALUE(IF(IFERROR(MID(E83:AH83,IFERROR(SEARCH("O",E83:AH83),""),4),"")&gt;=1,RIGHT(MID(E83:AH83,IFERROR(SEARCH("O",E83:AH83),""),4),3),0)))</f>
        <v>0</v>
      </c>
      <c r="AM83" s="263"/>
    </row>
    <row r="84">
      <c r="A84" s="258">
        <v>82.0</v>
      </c>
      <c r="B84" s="270" t="s">
        <v>679</v>
      </c>
      <c r="C84" s="271" t="s">
        <v>46</v>
      </c>
      <c r="D84" s="268" t="s">
        <v>14</v>
      </c>
      <c r="E84" s="262" t="s">
        <v>808</v>
      </c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60">
        <f t="array" ref="AI84">-SUM(VALUE(IF(IFERROR(MID(E84:AH84,IFERROR(SEARCH("L",E84:AH84),""),4),"")&gt;=1,RIGHT(MID(E84:AH84,IFERROR(SEARCH("L",E84:AH84),""),4),3),0)))</f>
        <v>-3</v>
      </c>
      <c r="AJ84" s="260">
        <f t="array" ref="AJ84">-SUM(VALUE(IF(IFERROR(MID(E84:AH84,IFERROR(SEARCH("E",E84:AH84),""),4),"")&gt;=1,RIGHT(MID(E84:AH84,IFERROR(SEARCH("E",E84:AH84),""),4),3),0)))</f>
        <v>0</v>
      </c>
      <c r="AK84" s="260">
        <f t="array" ref="AK84">SUM(VALUE(IF(IFERROR(MID(E84:AH84,IFERROR(SEARCH("T",E84:AH84),""),4),"")&gt;=1,RIGHT(MID(E84:AH84,IFERROR(SEARCH("T",E84:AH84),""),4),3),0)))</f>
        <v>0</v>
      </c>
      <c r="AL84" s="260">
        <f t="array" ref="AL84">SUM(VALUE(IF(IFERROR(MID(E84:AH84,IFERROR(SEARCH("O",E84:AH84),""),4),"")&gt;=1,RIGHT(MID(E84:AH84,IFERROR(SEARCH("O",E84:AH84),""),4),3),0)))</f>
        <v>0</v>
      </c>
      <c r="AM84" s="263"/>
    </row>
    <row r="85">
      <c r="A85" s="258">
        <v>83.0</v>
      </c>
      <c r="B85" s="270" t="s">
        <v>680</v>
      </c>
      <c r="C85" s="271" t="s">
        <v>50</v>
      </c>
      <c r="D85" s="268" t="s">
        <v>14</v>
      </c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60">
        <f t="array" ref="AI85">-SUM(VALUE(IF(IFERROR(MID(E85:AH85,IFERROR(SEARCH("L",E85:AH85),""),4),"")&gt;=1,RIGHT(MID(E85:AH85,IFERROR(SEARCH("L",E85:AH85),""),4),3),0)))</f>
        <v>0</v>
      </c>
      <c r="AJ85" s="260">
        <f t="array" ref="AJ85">-SUM(VALUE(IF(IFERROR(MID(E85:AH85,IFERROR(SEARCH("E",E85:AH85),""),4),"")&gt;=1,RIGHT(MID(E85:AH85,IFERROR(SEARCH("E",E85:AH85),""),4),3),0)))</f>
        <v>0</v>
      </c>
      <c r="AK85" s="260">
        <f t="array" ref="AK85">SUM(VALUE(IF(IFERROR(MID(E85:AH85,IFERROR(SEARCH("T",E85:AH85),""),4),"")&gt;=1,RIGHT(MID(E85:AH85,IFERROR(SEARCH("T",E85:AH85),""),4),3),0)))</f>
        <v>0</v>
      </c>
      <c r="AL85" s="260">
        <f t="array" ref="AL85">SUM(VALUE(IF(IFERROR(MID(E85:AH85,IFERROR(SEARCH("O",E85:AH85),""),4),"")&gt;=1,RIGHT(MID(E85:AH85,IFERROR(SEARCH("O",E85:AH85),""),4),3),0)))</f>
        <v>0</v>
      </c>
      <c r="AM85" s="263"/>
    </row>
    <row r="86">
      <c r="A86" s="258">
        <v>84.0</v>
      </c>
      <c r="B86" s="270" t="s">
        <v>681</v>
      </c>
      <c r="C86" s="271" t="s">
        <v>41</v>
      </c>
      <c r="D86" s="268" t="s">
        <v>14</v>
      </c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60">
        <f t="array" ref="AI86">-SUM(VALUE(IF(IFERROR(MID(E86:AH86,IFERROR(SEARCH("L",E86:AH86),""),4),"")&gt;=1,RIGHT(MID(E86:AH86,IFERROR(SEARCH("L",E86:AH86),""),4),3),0)))</f>
        <v>0</v>
      </c>
      <c r="AJ86" s="260">
        <f t="array" ref="AJ86">-SUM(VALUE(IF(IFERROR(MID(E86:AH86,IFERROR(SEARCH("E",E86:AH86),""),4),"")&gt;=1,RIGHT(MID(E86:AH86,IFERROR(SEARCH("E",E86:AH86),""),4),3),0)))</f>
        <v>0</v>
      </c>
      <c r="AK86" s="260">
        <f t="array" ref="AK86">SUM(VALUE(IF(IFERROR(MID(E86:AH86,IFERROR(SEARCH("T",E86:AH86),""),4),"")&gt;=1,RIGHT(MID(E86:AH86,IFERROR(SEARCH("T",E86:AH86),""),4),3),0)))</f>
        <v>0</v>
      </c>
      <c r="AL86" s="260">
        <f t="array" ref="AL86">SUM(VALUE(IF(IFERROR(MID(E86:AH86,IFERROR(SEARCH("O",E86:AH86),""),4),"")&gt;=1,RIGHT(MID(E86:AH86,IFERROR(SEARCH("O",E86:AH86),""),4),3),0)))</f>
        <v>0</v>
      </c>
      <c r="AM86" s="263"/>
    </row>
    <row r="87">
      <c r="A87" s="258">
        <v>85.0</v>
      </c>
      <c r="B87" s="270" t="s">
        <v>682</v>
      </c>
      <c r="C87" s="271" t="s">
        <v>25</v>
      </c>
      <c r="D87" s="268" t="s">
        <v>14</v>
      </c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60">
        <f t="array" ref="AI87">-SUM(VALUE(IF(IFERROR(MID(E87:AH87,IFERROR(SEARCH("L",E87:AH87),""),4),"")&gt;=1,RIGHT(MID(E87:AH87,IFERROR(SEARCH("L",E87:AH87),""),4),3),0)))</f>
        <v>0</v>
      </c>
      <c r="AJ87" s="260">
        <f t="array" ref="AJ87">-SUM(VALUE(IF(IFERROR(MID(E87:AH87,IFERROR(SEARCH("E",E87:AH87),""),4),"")&gt;=1,RIGHT(MID(E87:AH87,IFERROR(SEARCH("E",E87:AH87),""),4),3),0)))</f>
        <v>0</v>
      </c>
      <c r="AK87" s="260">
        <f t="array" ref="AK87">SUM(VALUE(IF(IFERROR(MID(E87:AH87,IFERROR(SEARCH("T",E87:AH87),""),4),"")&gt;=1,RIGHT(MID(E87:AH87,IFERROR(SEARCH("T",E87:AH87),""),4),3),0)))</f>
        <v>0</v>
      </c>
      <c r="AL87" s="260">
        <f t="array" ref="AL87">SUM(VALUE(IF(IFERROR(MID(E87:AH87,IFERROR(SEARCH("O",E87:AH87),""),4),"")&gt;=1,RIGHT(MID(E87:AH87,IFERROR(SEARCH("O",E87:AH87),""),4),3),0)))</f>
        <v>0</v>
      </c>
      <c r="AM87" s="263"/>
    </row>
    <row r="88">
      <c r="A88" s="258">
        <v>86.0</v>
      </c>
      <c r="B88" s="270" t="s">
        <v>683</v>
      </c>
      <c r="C88" s="271" t="s">
        <v>28</v>
      </c>
      <c r="D88" s="268" t="s">
        <v>14</v>
      </c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60">
        <f t="array" ref="AI88">-SUM(VALUE(IF(IFERROR(MID(E88:AH88,IFERROR(SEARCH("L",E88:AH88),""),4),"")&gt;=1,RIGHT(MID(E88:AH88,IFERROR(SEARCH("L",E88:AH88),""),4),3),0)))</f>
        <v>0</v>
      </c>
      <c r="AJ88" s="260">
        <f t="array" ref="AJ88">-SUM(VALUE(IF(IFERROR(MID(E88:AH88,IFERROR(SEARCH("E",E88:AH88),""),4),"")&gt;=1,RIGHT(MID(E88:AH88,IFERROR(SEARCH("E",E88:AH88),""),4),3),0)))</f>
        <v>0</v>
      </c>
      <c r="AK88" s="260">
        <f t="array" ref="AK88">SUM(VALUE(IF(IFERROR(MID(E88:AH88,IFERROR(SEARCH("T",E88:AH88),""),4),"")&gt;=1,RIGHT(MID(E88:AH88,IFERROR(SEARCH("T",E88:AH88),""),4),3),0)))</f>
        <v>0</v>
      </c>
      <c r="AL88" s="260">
        <f t="array" ref="AL88">SUM(VALUE(IF(IFERROR(MID(E88:AH88,IFERROR(SEARCH("O",E88:AH88),""),4),"")&gt;=1,RIGHT(MID(E88:AH88,IFERROR(SEARCH("O",E88:AH88),""),4),3),0)))</f>
        <v>0</v>
      </c>
      <c r="AM88" s="263"/>
    </row>
    <row r="89">
      <c r="A89" s="258">
        <v>87.0</v>
      </c>
      <c r="B89" s="270" t="s">
        <v>684</v>
      </c>
      <c r="C89" s="271" t="s">
        <v>61</v>
      </c>
      <c r="D89" s="268" t="s">
        <v>14</v>
      </c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60">
        <f t="array" ref="AI89">-SUM(VALUE(IF(IFERROR(MID(E89:AH89,IFERROR(SEARCH("L",E89:AH89),""),4),"")&gt;=1,RIGHT(MID(E89:AH89,IFERROR(SEARCH("L",E89:AH89),""),4),3),0)))</f>
        <v>0</v>
      </c>
      <c r="AJ89" s="260">
        <f t="array" ref="AJ89">-SUM(VALUE(IF(IFERROR(MID(E89:AH89,IFERROR(SEARCH("E",E89:AH89),""),4),"")&gt;=1,RIGHT(MID(E89:AH89,IFERROR(SEARCH("E",E89:AH89),""),4),3),0)))</f>
        <v>0</v>
      </c>
      <c r="AK89" s="260">
        <f t="array" ref="AK89">SUM(VALUE(IF(IFERROR(MID(E89:AH89,IFERROR(SEARCH("T",E89:AH89),""),4),"")&gt;=1,RIGHT(MID(E89:AH89,IFERROR(SEARCH("T",E89:AH89),""),4),3),0)))</f>
        <v>0</v>
      </c>
      <c r="AL89" s="260">
        <f t="array" ref="AL89">SUM(VALUE(IF(IFERROR(MID(E89:AH89,IFERROR(SEARCH("O",E89:AH89),""),4),"")&gt;=1,RIGHT(MID(E89:AH89,IFERROR(SEARCH("O",E89:AH89),""),4),3),0)))</f>
        <v>0</v>
      </c>
      <c r="AM89" s="263"/>
    </row>
    <row r="90">
      <c r="A90" s="258">
        <v>88.0</v>
      </c>
      <c r="B90" s="270" t="s">
        <v>685</v>
      </c>
      <c r="C90" s="271" t="s">
        <v>17</v>
      </c>
      <c r="D90" s="268" t="s">
        <v>14</v>
      </c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60">
        <f t="array" ref="AI90">-SUM(VALUE(IF(IFERROR(MID(E90:AH90,IFERROR(SEARCH("L",E90:AH90),""),4),"")&gt;=1,RIGHT(MID(E90:AH90,IFERROR(SEARCH("L",E90:AH90),""),4),3),0)))</f>
        <v>0</v>
      </c>
      <c r="AJ90" s="260">
        <f t="array" ref="AJ90">-SUM(VALUE(IF(IFERROR(MID(E90:AH90,IFERROR(SEARCH("E",E90:AH90),""),4),"")&gt;=1,RIGHT(MID(E90:AH90,IFERROR(SEARCH("E",E90:AH90),""),4),3),0)))</f>
        <v>0</v>
      </c>
      <c r="AK90" s="260">
        <f t="array" ref="AK90">SUM(VALUE(IF(IFERROR(MID(E90:AH90,IFERROR(SEARCH("T",E90:AH90),""),4),"")&gt;=1,RIGHT(MID(E90:AH90,IFERROR(SEARCH("T",E90:AH90),""),4),3),0)))</f>
        <v>0</v>
      </c>
      <c r="AL90" s="260">
        <f t="array" ref="AL90">SUM(VALUE(IF(IFERROR(MID(E90:AH90,IFERROR(SEARCH("O",E90:AH90),""),4),"")&gt;=1,RIGHT(MID(E90:AH90,IFERROR(SEARCH("O",E90:AH90),""),4),3),0)))</f>
        <v>0</v>
      </c>
      <c r="AM90" s="263"/>
    </row>
    <row r="91">
      <c r="A91" s="258">
        <v>89.0</v>
      </c>
      <c r="B91" s="270" t="s">
        <v>686</v>
      </c>
      <c r="C91" s="271" t="s">
        <v>49</v>
      </c>
      <c r="D91" s="268" t="s">
        <v>14</v>
      </c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60">
        <f t="array" ref="AI91">-SUM(VALUE(IF(IFERROR(MID(E91:AH91,IFERROR(SEARCH("L",E91:AH91),""),4),"")&gt;=1,RIGHT(MID(E91:AH91,IFERROR(SEARCH("L",E91:AH91),""),4),3),0)))</f>
        <v>0</v>
      </c>
      <c r="AJ91" s="260">
        <f t="array" ref="AJ91">-SUM(VALUE(IF(IFERROR(MID(E91:AH91,IFERROR(SEARCH("E",E91:AH91),""),4),"")&gt;=1,RIGHT(MID(E91:AH91,IFERROR(SEARCH("E",E91:AH91),""),4),3),0)))</f>
        <v>0</v>
      </c>
      <c r="AK91" s="260">
        <f t="array" ref="AK91">SUM(VALUE(IF(IFERROR(MID(E91:AH91,IFERROR(SEARCH("T",E91:AH91),""),4),"")&gt;=1,RIGHT(MID(E91:AH91,IFERROR(SEARCH("T",E91:AH91),""),4),3),0)))</f>
        <v>0</v>
      </c>
      <c r="AL91" s="260">
        <f t="array" ref="AL91">SUM(VALUE(IF(IFERROR(MID(E91:AH91,IFERROR(SEARCH("O",E91:AH91),""),4),"")&gt;=1,RIGHT(MID(E91:AH91,IFERROR(SEARCH("O",E91:AH91),""),4),3),0)))</f>
        <v>0</v>
      </c>
      <c r="AM91" s="263"/>
    </row>
    <row r="92">
      <c r="A92" s="258">
        <v>90.0</v>
      </c>
      <c r="B92" s="270" t="s">
        <v>687</v>
      </c>
      <c r="C92" s="271" t="s">
        <v>66</v>
      </c>
      <c r="D92" s="268" t="s">
        <v>14</v>
      </c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60">
        <f t="array" ref="AI92">-SUM(VALUE(IF(IFERROR(MID(E92:AH92,IFERROR(SEARCH("L",E92:AH92),""),4),"")&gt;=1,RIGHT(MID(E92:AH92,IFERROR(SEARCH("L",E92:AH92),""),4),3),0)))</f>
        <v>0</v>
      </c>
      <c r="AJ92" s="260">
        <f t="array" ref="AJ92">-SUM(VALUE(IF(IFERROR(MID(E92:AH92,IFERROR(SEARCH("E",E92:AH92),""),4),"")&gt;=1,RIGHT(MID(E92:AH92,IFERROR(SEARCH("E",E92:AH92),""),4),3),0)))</f>
        <v>0</v>
      </c>
      <c r="AK92" s="260">
        <f t="array" ref="AK92">SUM(VALUE(IF(IFERROR(MID(E92:AH92,IFERROR(SEARCH("T",E92:AH92),""),4),"")&gt;=1,RIGHT(MID(E92:AH92,IFERROR(SEARCH("T",E92:AH92),""),4),3),0)))</f>
        <v>0</v>
      </c>
      <c r="AL92" s="260">
        <f t="array" ref="AL92">SUM(VALUE(IF(IFERROR(MID(E92:AH92,IFERROR(SEARCH("O",E92:AH92),""),4),"")&gt;=1,RIGHT(MID(E92:AH92,IFERROR(SEARCH("O",E92:AH92),""),4),3),0)))</f>
        <v>0</v>
      </c>
      <c r="AM92" s="263"/>
    </row>
    <row r="93">
      <c r="A93" s="258">
        <v>91.0</v>
      </c>
      <c r="B93" s="270" t="s">
        <v>688</v>
      </c>
      <c r="C93" s="271" t="s">
        <v>22</v>
      </c>
      <c r="D93" s="268" t="s">
        <v>14</v>
      </c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60">
        <f t="array" ref="AI93">-SUM(VALUE(IF(IFERROR(MID(E93:AH93,IFERROR(SEARCH("L",E93:AH93),""),4),"")&gt;=1,RIGHT(MID(E93:AH93,IFERROR(SEARCH("L",E93:AH93),""),4),3),0)))</f>
        <v>0</v>
      </c>
      <c r="AJ93" s="260">
        <f t="array" ref="AJ93">-SUM(VALUE(IF(IFERROR(MID(E93:AH93,IFERROR(SEARCH("E",E93:AH93),""),4),"")&gt;=1,RIGHT(MID(E93:AH93,IFERROR(SEARCH("E",E93:AH93),""),4),3),0)))</f>
        <v>0</v>
      </c>
      <c r="AK93" s="260">
        <f t="array" ref="AK93">SUM(VALUE(IF(IFERROR(MID(E93:AH93,IFERROR(SEARCH("T",E93:AH93),""),4),"")&gt;=1,RIGHT(MID(E93:AH93,IFERROR(SEARCH("T",E93:AH93),""),4),3),0)))</f>
        <v>0</v>
      </c>
      <c r="AL93" s="260">
        <f t="array" ref="AL93">SUM(VALUE(IF(IFERROR(MID(E93:AH93,IFERROR(SEARCH("O",E93:AH93),""),4),"")&gt;=1,RIGHT(MID(E93:AH93,IFERROR(SEARCH("O",E93:AH93),""),4),3),0)))</f>
        <v>0</v>
      </c>
      <c r="AM93" s="263"/>
    </row>
    <row r="94">
      <c r="A94" s="258">
        <v>92.0</v>
      </c>
      <c r="B94" s="270" t="s">
        <v>689</v>
      </c>
      <c r="C94" s="271" t="s">
        <v>55</v>
      </c>
      <c r="D94" s="268" t="s">
        <v>14</v>
      </c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62" t="s">
        <v>813</v>
      </c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60">
        <f t="array" ref="AI94">-SUM(VALUE(IF(IFERROR(MID(E94:AH94,IFERROR(SEARCH("L",E94:AH94),""),4),"")&gt;=1,RIGHT(MID(E94:AH94,IFERROR(SEARCH("L",E94:AH94),""),4),3),0)))</f>
        <v>-26</v>
      </c>
      <c r="AJ94" s="260">
        <f t="array" ref="AJ94">-SUM(VALUE(IF(IFERROR(MID(E94:AH94,IFERROR(SEARCH("E",E94:AH94),""),4),"")&gt;=1,RIGHT(MID(E94:AH94,IFERROR(SEARCH("E",E94:AH94),""),4),3),0)))</f>
        <v>0</v>
      </c>
      <c r="AK94" s="260">
        <f t="array" ref="AK94">SUM(VALUE(IF(IFERROR(MID(E94:AH94,IFERROR(SEARCH("T",E94:AH94),""),4),"")&gt;=1,RIGHT(MID(E94:AH94,IFERROR(SEARCH("T",E94:AH94),""),4),3),0)))</f>
        <v>0</v>
      </c>
      <c r="AL94" s="260">
        <f t="array" ref="AL94">SUM(VALUE(IF(IFERROR(MID(E94:AH94,IFERROR(SEARCH("O",E94:AH94),""),4),"")&gt;=1,RIGHT(MID(E94:AH94,IFERROR(SEARCH("O",E94:AH94),""),4),3),0)))</f>
        <v>0</v>
      </c>
      <c r="AM94" s="263"/>
    </row>
    <row r="95">
      <c r="A95" s="258">
        <v>93.0</v>
      </c>
      <c r="B95" s="270" t="s">
        <v>690</v>
      </c>
      <c r="C95" s="271" t="s">
        <v>45</v>
      </c>
      <c r="D95" s="268" t="s">
        <v>14</v>
      </c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60">
        <f t="array" ref="AI95">-SUM(VALUE(IF(IFERROR(MID(E95:AH95,IFERROR(SEARCH("L",E95:AH95),""),4),"")&gt;=1,RIGHT(MID(E95:AH95,IFERROR(SEARCH("L",E95:AH95),""),4),3),0)))</f>
        <v>0</v>
      </c>
      <c r="AJ95" s="260">
        <f t="array" ref="AJ95">-SUM(VALUE(IF(IFERROR(MID(E95:AH95,IFERROR(SEARCH("E",E95:AH95),""),4),"")&gt;=1,RIGHT(MID(E95:AH95,IFERROR(SEARCH("E",E95:AH95),""),4),3),0)))</f>
        <v>0</v>
      </c>
      <c r="AK95" s="260">
        <f t="array" ref="AK95">SUM(VALUE(IF(IFERROR(MID(E95:AH95,IFERROR(SEARCH("T",E95:AH95),""),4),"")&gt;=1,RIGHT(MID(E95:AH95,IFERROR(SEARCH("T",E95:AH95),""),4),3),0)))</f>
        <v>0</v>
      </c>
      <c r="AL95" s="260">
        <f t="array" ref="AL95">SUM(VALUE(IF(IFERROR(MID(E95:AH95,IFERROR(SEARCH("O",E95:AH95),""),4),"")&gt;=1,RIGHT(MID(E95:AH95,IFERROR(SEARCH("O",E95:AH95),""),4),3),0)))</f>
        <v>0</v>
      </c>
      <c r="AM95" s="263"/>
    </row>
    <row r="96">
      <c r="A96" s="258">
        <v>94.0</v>
      </c>
      <c r="B96" s="270" t="s">
        <v>691</v>
      </c>
      <c r="C96" s="271" t="s">
        <v>31</v>
      </c>
      <c r="D96" s="268" t="s">
        <v>14</v>
      </c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62" t="s">
        <v>819</v>
      </c>
      <c r="AF96" s="259"/>
      <c r="AG96" s="259"/>
      <c r="AH96" s="259"/>
      <c r="AI96" s="260">
        <f t="array" ref="AI96">-SUM(VALUE(IF(IFERROR(MID(E96:AH96,IFERROR(SEARCH("L",E96:AH96),""),4),"")&gt;=1,RIGHT(MID(E96:AH96,IFERROR(SEARCH("L",E96:AH96),""),4),3),0)))</f>
        <v>-60</v>
      </c>
      <c r="AJ96" s="260">
        <f t="array" ref="AJ96">-SUM(VALUE(IF(IFERROR(MID(E96:AH96,IFERROR(SEARCH("E",E96:AH96),""),4),"")&gt;=1,RIGHT(MID(E96:AH96,IFERROR(SEARCH("E",E96:AH96),""),4),3),0)))</f>
        <v>0</v>
      </c>
      <c r="AK96" s="260">
        <f t="array" ref="AK96">SUM(VALUE(IF(IFERROR(MID(E96:AH96,IFERROR(SEARCH("T",E96:AH96),""),4),"")&gt;=1,RIGHT(MID(E96:AH96,IFERROR(SEARCH("T",E96:AH96),""),4),3),0)))</f>
        <v>0</v>
      </c>
      <c r="AL96" s="260">
        <f t="array" ref="AL96">SUM(VALUE(IF(IFERROR(MID(E96:AH96,IFERROR(SEARCH("O",E96:AH96),""),4),"")&gt;=1,RIGHT(MID(E96:AH96,IFERROR(SEARCH("O",E96:AH96),""),4),3),0)))</f>
        <v>0</v>
      </c>
      <c r="AM96" s="263"/>
    </row>
    <row r="97">
      <c r="A97" s="258">
        <v>95.0</v>
      </c>
      <c r="B97" s="270" t="s">
        <v>692</v>
      </c>
      <c r="C97" s="271" t="s">
        <v>24</v>
      </c>
      <c r="D97" s="268" t="s">
        <v>14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60">
        <f t="array" ref="AI97">-SUM(VALUE(IF(IFERROR(MID(E97:AH97,IFERROR(SEARCH("L",E97:AH97),""),4),"")&gt;=1,RIGHT(MID(E97:AH97,IFERROR(SEARCH("L",E97:AH97),""),4),3),0)))</f>
        <v>0</v>
      </c>
      <c r="AJ97" s="260">
        <f t="array" ref="AJ97">-SUM(VALUE(IF(IFERROR(MID(E97:AH97,IFERROR(SEARCH("E",E97:AH97),""),4),"")&gt;=1,RIGHT(MID(E97:AH97,IFERROR(SEARCH("E",E97:AH97),""),4),3),0)))</f>
        <v>0</v>
      </c>
      <c r="AK97" s="260">
        <f t="array" ref="AK97">SUM(VALUE(IF(IFERROR(MID(E97:AH97,IFERROR(SEARCH("T",E97:AH97),""),4),"")&gt;=1,RIGHT(MID(E97:AH97,IFERROR(SEARCH("T",E97:AH97),""),4),3),0)))</f>
        <v>0</v>
      </c>
      <c r="AL97" s="260">
        <f t="array" ref="AL97">SUM(VALUE(IF(IFERROR(MID(E97:AH97,IFERROR(SEARCH("O",E97:AH97),""),4),"")&gt;=1,RIGHT(MID(E97:AH97,IFERROR(SEARCH("O",E97:AH97),""),4),3),0)))</f>
        <v>0</v>
      </c>
      <c r="AM97" s="263"/>
    </row>
    <row r="98">
      <c r="A98" s="258">
        <v>96.0</v>
      </c>
      <c r="B98" s="270" t="s">
        <v>693</v>
      </c>
      <c r="C98" s="271" t="s">
        <v>35</v>
      </c>
      <c r="D98" s="268" t="s">
        <v>14</v>
      </c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60">
        <f t="array" ref="AI98">-SUM(VALUE(IF(IFERROR(MID(E98:AH98,IFERROR(SEARCH("L",E98:AH98),""),4),"")&gt;=1,RIGHT(MID(E98:AH98,IFERROR(SEARCH("L",E98:AH98),""),4),3),0)))</f>
        <v>0</v>
      </c>
      <c r="AJ98" s="260">
        <f t="array" ref="AJ98">-SUM(VALUE(IF(IFERROR(MID(E98:AH98,IFERROR(SEARCH("E",E98:AH98),""),4),"")&gt;=1,RIGHT(MID(E98:AH98,IFERROR(SEARCH("E",E98:AH98),""),4),3),0)))</f>
        <v>0</v>
      </c>
      <c r="AK98" s="260">
        <f t="array" ref="AK98">SUM(VALUE(IF(IFERROR(MID(E98:AH98,IFERROR(SEARCH("T",E98:AH98),""),4),"")&gt;=1,RIGHT(MID(E98:AH98,IFERROR(SEARCH("T",E98:AH98),""),4),3),0)))</f>
        <v>0</v>
      </c>
      <c r="AL98" s="260">
        <f t="array" ref="AL98">SUM(VALUE(IF(IFERROR(MID(E98:AH98,IFERROR(SEARCH("O",E98:AH98),""),4),"")&gt;=1,RIGHT(MID(E98:AH98,IFERROR(SEARCH("O",E98:AH98),""),4),3),0)))</f>
        <v>0</v>
      </c>
      <c r="AM98" s="263"/>
    </row>
    <row r="99">
      <c r="A99" s="258">
        <v>97.0</v>
      </c>
      <c r="B99" s="270" t="s">
        <v>694</v>
      </c>
      <c r="C99" s="271" t="s">
        <v>48</v>
      </c>
      <c r="D99" s="268" t="s">
        <v>14</v>
      </c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60">
        <f t="array" ref="AI99">-SUM(VALUE(IF(IFERROR(MID(E99:AH99,IFERROR(SEARCH("L",E99:AH99),""),4),"")&gt;=1,RIGHT(MID(E99:AH99,IFERROR(SEARCH("L",E99:AH99),""),4),3),0)))</f>
        <v>0</v>
      </c>
      <c r="AJ99" s="260">
        <f t="array" ref="AJ99">-SUM(VALUE(IF(IFERROR(MID(E99:AH99,IFERROR(SEARCH("E",E99:AH99),""),4),"")&gt;=1,RIGHT(MID(E99:AH99,IFERROR(SEARCH("E",E99:AH99),""),4),3),0)))</f>
        <v>0</v>
      </c>
      <c r="AK99" s="260">
        <f t="array" ref="AK99">SUM(VALUE(IF(IFERROR(MID(E99:AH99,IFERROR(SEARCH("T",E99:AH99),""),4),"")&gt;=1,RIGHT(MID(E99:AH99,IFERROR(SEARCH("T",E99:AH99),""),4),3),0)))</f>
        <v>0</v>
      </c>
      <c r="AL99" s="260">
        <f t="array" ref="AL99">SUM(VALUE(IF(IFERROR(MID(E99:AH99,IFERROR(SEARCH("O",E99:AH99),""),4),"")&gt;=1,RIGHT(MID(E99:AH99,IFERROR(SEARCH("O",E99:AH99),""),4),3),0)))</f>
        <v>0</v>
      </c>
      <c r="AM99" s="263"/>
    </row>
    <row r="100">
      <c r="A100" s="258">
        <v>98.0</v>
      </c>
      <c r="B100" s="270" t="s">
        <v>695</v>
      </c>
      <c r="C100" s="271" t="s">
        <v>67</v>
      </c>
      <c r="D100" s="268" t="s">
        <v>14</v>
      </c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60">
        <f t="array" ref="AI100">-SUM(VALUE(IF(IFERROR(MID(E100:AH100,IFERROR(SEARCH("L",E100:AH100),""),4),"")&gt;=1,RIGHT(MID(E100:AH100,IFERROR(SEARCH("L",E100:AH100),""),4),3),0)))</f>
        <v>0</v>
      </c>
      <c r="AJ100" s="260">
        <f t="array" ref="AJ100">-SUM(VALUE(IF(IFERROR(MID(E100:AH100,IFERROR(SEARCH("E",E100:AH100),""),4),"")&gt;=1,RIGHT(MID(E100:AH100,IFERROR(SEARCH("E",E100:AH100),""),4),3),0)))</f>
        <v>0</v>
      </c>
      <c r="AK100" s="260">
        <f t="array" ref="AK100">SUM(VALUE(IF(IFERROR(MID(E100:AH100,IFERROR(SEARCH("T",E100:AH100),""),4),"")&gt;=1,RIGHT(MID(E100:AH100,IFERROR(SEARCH("T",E100:AH100),""),4),3),0)))</f>
        <v>0</v>
      </c>
      <c r="AL100" s="260">
        <f t="array" ref="AL100">SUM(VALUE(IF(IFERROR(MID(E100:AH100,IFERROR(SEARCH("O",E100:AH100),""),4),"")&gt;=1,RIGHT(MID(E100:AH100,IFERROR(SEARCH("O",E100:AH100),""),4),3),0)))</f>
        <v>0</v>
      </c>
      <c r="AM100" s="263"/>
    </row>
    <row r="101">
      <c r="A101" s="258">
        <v>99.0</v>
      </c>
      <c r="B101" s="270" t="s">
        <v>696</v>
      </c>
      <c r="C101" s="271" t="s">
        <v>54</v>
      </c>
      <c r="D101" s="268" t="s">
        <v>14</v>
      </c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60">
        <f t="array" ref="AI101">-SUM(VALUE(IF(IFERROR(MID(E101:AH101,IFERROR(SEARCH("L",E101:AH101),""),4),"")&gt;=1,RIGHT(MID(E101:AH101,IFERROR(SEARCH("L",E101:AH101),""),4),3),0)))</f>
        <v>0</v>
      </c>
      <c r="AJ101" s="260">
        <f t="array" ref="AJ101">-SUM(VALUE(IF(IFERROR(MID(E101:AH101,IFERROR(SEARCH("E",E101:AH101),""),4),"")&gt;=1,RIGHT(MID(E101:AH101,IFERROR(SEARCH("E",E101:AH101),""),4),3),0)))</f>
        <v>0</v>
      </c>
      <c r="AK101" s="260">
        <f t="array" ref="AK101">SUM(VALUE(IF(IFERROR(MID(E101:AH101,IFERROR(SEARCH("T",E101:AH101),""),4),"")&gt;=1,RIGHT(MID(E101:AH101,IFERROR(SEARCH("T",E101:AH101),""),4),3),0)))</f>
        <v>0</v>
      </c>
      <c r="AL101" s="260">
        <f t="array" ref="AL101">SUM(VALUE(IF(IFERROR(MID(E101:AH101,IFERROR(SEARCH("O",E101:AH101),""),4),"")&gt;=1,RIGHT(MID(E101:AH101,IFERROR(SEARCH("O",E101:AH101),""),4),3),0)))</f>
        <v>0</v>
      </c>
      <c r="AM101" s="263"/>
    </row>
    <row r="102">
      <c r="A102" s="258">
        <v>100.0</v>
      </c>
      <c r="B102" s="270" t="s">
        <v>697</v>
      </c>
      <c r="C102" s="271" t="s">
        <v>70</v>
      </c>
      <c r="D102" s="268" t="s">
        <v>14</v>
      </c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60">
        <f t="array" ref="AI102">-SUM(VALUE(IF(IFERROR(MID(E102:AH102,IFERROR(SEARCH("L",E102:AH102),""),4),"")&gt;=1,RIGHT(MID(E102:AH102,IFERROR(SEARCH("L",E102:AH102),""),4),3),0)))</f>
        <v>0</v>
      </c>
      <c r="AJ102" s="260">
        <f t="array" ref="AJ102">-SUM(VALUE(IF(IFERROR(MID(E102:AH102,IFERROR(SEARCH("E",E102:AH102),""),4),"")&gt;=1,RIGHT(MID(E102:AH102,IFERROR(SEARCH("E",E102:AH102),""),4),3),0)))</f>
        <v>0</v>
      </c>
      <c r="AK102" s="260">
        <f t="array" ref="AK102">SUM(VALUE(IF(IFERROR(MID(E102:AH102,IFERROR(SEARCH("T",E102:AH102),""),4),"")&gt;=1,RIGHT(MID(E102:AH102,IFERROR(SEARCH("T",E102:AH102),""),4),3),0)))</f>
        <v>0</v>
      </c>
      <c r="AL102" s="260">
        <f t="array" ref="AL102">SUM(VALUE(IF(IFERROR(MID(E102:AH102,IFERROR(SEARCH("O",E102:AH102),""),4),"")&gt;=1,RIGHT(MID(E102:AH102,IFERROR(SEARCH("O",E102:AH102),""),4),3),0)))</f>
        <v>0</v>
      </c>
      <c r="AM102" s="263"/>
    </row>
    <row r="103">
      <c r="A103" s="258">
        <v>101.0</v>
      </c>
      <c r="B103" s="270" t="s">
        <v>698</v>
      </c>
      <c r="C103" s="271" t="s">
        <v>19</v>
      </c>
      <c r="D103" s="268" t="s">
        <v>14</v>
      </c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60">
        <f t="array" ref="AI103">-SUM(VALUE(IF(IFERROR(MID(E103:AH103,IFERROR(SEARCH("L",E103:AH103),""),4),"")&gt;=1,RIGHT(MID(E103:AH103,IFERROR(SEARCH("L",E103:AH103),""),4),3),0)))</f>
        <v>0</v>
      </c>
      <c r="AJ103" s="260">
        <f t="array" ref="AJ103">-SUM(VALUE(IF(IFERROR(MID(E103:AH103,IFERROR(SEARCH("E",E103:AH103),""),4),"")&gt;=1,RIGHT(MID(E103:AH103,IFERROR(SEARCH("E",E103:AH103),""),4),3),0)))</f>
        <v>0</v>
      </c>
      <c r="AK103" s="260">
        <f t="array" ref="AK103">SUM(VALUE(IF(IFERROR(MID(E103:AH103,IFERROR(SEARCH("T",E103:AH103),""),4),"")&gt;=1,RIGHT(MID(E103:AH103,IFERROR(SEARCH("T",E103:AH103),""),4),3),0)))</f>
        <v>0</v>
      </c>
      <c r="AL103" s="260">
        <f t="array" ref="AL103">SUM(VALUE(IF(IFERROR(MID(E103:AH103,IFERROR(SEARCH("O",E103:AH103),""),4),"")&gt;=1,RIGHT(MID(E103:AH103,IFERROR(SEARCH("O",E103:AH103),""),4),3),0)))</f>
        <v>0</v>
      </c>
      <c r="AM103" s="263"/>
    </row>
    <row r="104">
      <c r="A104" s="258">
        <v>102.0</v>
      </c>
      <c r="B104" s="270" t="s">
        <v>699</v>
      </c>
      <c r="C104" s="271" t="s">
        <v>33</v>
      </c>
      <c r="D104" s="268" t="s">
        <v>14</v>
      </c>
      <c r="E104" s="262"/>
      <c r="F104" s="262"/>
      <c r="G104" s="262" t="s">
        <v>821</v>
      </c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60">
        <f t="array" ref="AI104">-SUM(VALUE(IF(IFERROR(MID(E104:AH104,IFERROR(SEARCH("L",E104:AH104),""),4),"")&gt;=1,RIGHT(MID(E104:AH104,IFERROR(SEARCH("L",E104:AH104),""),4),3),0)))</f>
        <v>-24</v>
      </c>
      <c r="AJ104" s="260">
        <f t="array" ref="AJ104">-SUM(VALUE(IF(IFERROR(MID(E104:AH104,IFERROR(SEARCH("E",E104:AH104),""),4),"")&gt;=1,RIGHT(MID(E104:AH104,IFERROR(SEARCH("E",E104:AH104),""),4),3),0)))</f>
        <v>0</v>
      </c>
      <c r="AK104" s="260">
        <f t="array" ref="AK104">SUM(VALUE(IF(IFERROR(MID(E104:AH104,IFERROR(SEARCH("T",E104:AH104),""),4),"")&gt;=1,RIGHT(MID(E104:AH104,IFERROR(SEARCH("T",E104:AH104),""),4),3),0)))</f>
        <v>0</v>
      </c>
      <c r="AL104" s="260">
        <f t="array" ref="AL104">SUM(VALUE(IF(IFERROR(MID(E104:AH104,IFERROR(SEARCH("O",E104:AH104),""),4),"")&gt;=1,RIGHT(MID(E104:AH104,IFERROR(SEARCH("O",E104:AH104),""),4),3),0)))</f>
        <v>0</v>
      </c>
      <c r="AM104" s="263"/>
    </row>
    <row r="105">
      <c r="A105" s="258">
        <v>103.0</v>
      </c>
      <c r="B105" s="270" t="s">
        <v>700</v>
      </c>
      <c r="C105" s="271" t="s">
        <v>65</v>
      </c>
      <c r="D105" s="268" t="s">
        <v>14</v>
      </c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62" t="s">
        <v>797</v>
      </c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60">
        <f t="array" ref="AI105">-SUM(VALUE(IF(IFERROR(MID(E105:AH105,IFERROR(SEARCH("L",E105:AH105),""),4),"")&gt;=1,RIGHT(MID(E105:AH105,IFERROR(SEARCH("L",E105:AH105),""),4),3),0)))</f>
        <v>-5</v>
      </c>
      <c r="AJ105" s="260">
        <f t="array" ref="AJ105">-SUM(VALUE(IF(IFERROR(MID(E105:AH105,IFERROR(SEARCH("E",E105:AH105),""),4),"")&gt;=1,RIGHT(MID(E105:AH105,IFERROR(SEARCH("E",E105:AH105),""),4),3),0)))</f>
        <v>0</v>
      </c>
      <c r="AK105" s="260">
        <f t="array" ref="AK105">SUM(VALUE(IF(IFERROR(MID(E105:AH105,IFERROR(SEARCH("T",E105:AH105),""),4),"")&gt;=1,RIGHT(MID(E105:AH105,IFERROR(SEARCH("T",E105:AH105),""),4),3),0)))</f>
        <v>0</v>
      </c>
      <c r="AL105" s="260">
        <f t="array" ref="AL105">SUM(VALUE(IF(IFERROR(MID(E105:AH105,IFERROR(SEARCH("O",E105:AH105),""),4),"")&gt;=1,RIGHT(MID(E105:AH105,IFERROR(SEARCH("O",E105:AH105),""),4),3),0)))</f>
        <v>0</v>
      </c>
      <c r="AM105" s="263"/>
    </row>
    <row r="106">
      <c r="A106" s="258">
        <v>104.0</v>
      </c>
      <c r="B106" s="270" t="s">
        <v>701</v>
      </c>
      <c r="C106" s="271" t="s">
        <v>51</v>
      </c>
      <c r="D106" s="270" t="s">
        <v>14</v>
      </c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60">
        <f t="array" ref="AI106">-SUM(VALUE(IF(IFERROR(MID(E106:AH106,IFERROR(SEARCH("L",E106:AH106),""),4),"")&gt;=1,RIGHT(MID(E106:AH106,IFERROR(SEARCH("L",E106:AH106),""),4),3),0)))</f>
        <v>0</v>
      </c>
      <c r="AJ106" s="260">
        <f t="array" ref="AJ106">-SUM(VALUE(IF(IFERROR(MID(E106:AH106,IFERROR(SEARCH("E",E106:AH106),""),4),"")&gt;=1,RIGHT(MID(E106:AH106,IFERROR(SEARCH("E",E106:AH106),""),4),3),0)))</f>
        <v>0</v>
      </c>
      <c r="AK106" s="260">
        <f t="array" ref="AK106">SUM(VALUE(IF(IFERROR(MID(E106:AH106,IFERROR(SEARCH("T",E106:AH106),""),4),"")&gt;=1,RIGHT(MID(E106:AH106,IFERROR(SEARCH("T",E106:AH106),""),4),3),0)))</f>
        <v>0</v>
      </c>
      <c r="AL106" s="260">
        <f t="array" ref="AL106">SUM(VALUE(IF(IFERROR(MID(E106:AH106,IFERROR(SEARCH("O",E106:AH106),""),4),"")&gt;=1,RIGHT(MID(E106:AH106,IFERROR(SEARCH("O",E106:AH106),""),4),3),0)))</f>
        <v>0</v>
      </c>
      <c r="AM106" s="263"/>
    </row>
    <row r="107">
      <c r="A107" s="258">
        <v>105.0</v>
      </c>
      <c r="B107" s="270" t="s">
        <v>709</v>
      </c>
      <c r="C107" s="271" t="s">
        <v>30</v>
      </c>
      <c r="D107" s="270" t="s">
        <v>14</v>
      </c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60">
        <f t="array" ref="AI107">-SUM(VALUE(IF(IFERROR(MID(E107:AH107,IFERROR(SEARCH("L",E107:AH107),""),4),"")&gt;=1,RIGHT(MID(E107:AH107,IFERROR(SEARCH("L",E107:AH107),""),4),3),0)))</f>
        <v>0</v>
      </c>
      <c r="AJ107" s="260">
        <f t="array" ref="AJ107">-SUM(VALUE(IF(IFERROR(MID(E107:AH107,IFERROR(SEARCH("E",E107:AH107),""),4),"")&gt;=1,RIGHT(MID(E107:AH107,IFERROR(SEARCH("E",E107:AH107),""),4),3),0)))</f>
        <v>0</v>
      </c>
      <c r="AK107" s="260">
        <f t="array" ref="AK107">SUM(VALUE(IF(IFERROR(MID(E107:AH107,IFERROR(SEARCH("T",E107:AH107),""),4),"")&gt;=1,RIGHT(MID(E107:AH107,IFERROR(SEARCH("T",E107:AH107),""),4),3),0)))</f>
        <v>0</v>
      </c>
      <c r="AL107" s="260">
        <f t="array" ref="AL107">SUM(VALUE(IF(IFERROR(MID(E107:AH107,IFERROR(SEARCH("O",E107:AH107),""),4),"")&gt;=1,RIGHT(MID(E107:AH107,IFERROR(SEARCH("O",E107:AH107),""),4),3),0)))</f>
        <v>0</v>
      </c>
      <c r="AM107" s="263"/>
    </row>
    <row r="108">
      <c r="A108" s="258">
        <v>106.0</v>
      </c>
      <c r="B108" s="270" t="s">
        <v>702</v>
      </c>
      <c r="C108" s="271" t="s">
        <v>58</v>
      </c>
      <c r="D108" s="270" t="s">
        <v>14</v>
      </c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60">
        <f t="array" ref="AI108">-SUM(VALUE(IF(IFERROR(MID(E108:AH108,IFERROR(SEARCH("L",E108:AH108),""),4),"")&gt;=1,RIGHT(MID(E108:AH108,IFERROR(SEARCH("L",E108:AH108),""),4),3),0)))</f>
        <v>0</v>
      </c>
      <c r="AJ108" s="260">
        <f t="array" ref="AJ108">-SUM(VALUE(IF(IFERROR(MID(E108:AH108,IFERROR(SEARCH("E",E108:AH108),""),4),"")&gt;=1,RIGHT(MID(E108:AH108,IFERROR(SEARCH("E",E108:AH108),""),4),3),0)))</f>
        <v>0</v>
      </c>
      <c r="AK108" s="260">
        <f t="array" ref="AK108">SUM(VALUE(IF(IFERROR(MID(E108:AH108,IFERROR(SEARCH("T",E108:AH108),""),4),"")&gt;=1,RIGHT(MID(E108:AH108,IFERROR(SEARCH("T",E108:AH108),""),4),3),0)))</f>
        <v>0</v>
      </c>
      <c r="AL108" s="260">
        <f t="array" ref="AL108">SUM(VALUE(IF(IFERROR(MID(E108:AH108,IFERROR(SEARCH("O",E108:AH108),""),4),"")&gt;=1,RIGHT(MID(E108:AH108,IFERROR(SEARCH("O",E108:AH108),""),4),3),0)))</f>
        <v>0</v>
      </c>
      <c r="AM108" s="263"/>
    </row>
    <row r="109">
      <c r="A109" s="258">
        <v>107.0</v>
      </c>
      <c r="B109" s="272" t="s">
        <v>703</v>
      </c>
      <c r="C109" s="273" t="s">
        <v>43</v>
      </c>
      <c r="D109" s="272" t="s">
        <v>14</v>
      </c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60">
        <f t="array" ref="AI109">-SUM(VALUE(IF(IFERROR(MID(E109:AH109,IFERROR(SEARCH("L",E109:AH109),""),4),"")&gt;=1,RIGHT(MID(E109:AH109,IFERROR(SEARCH("L",E109:AH109),""),4),3),0)))</f>
        <v>0</v>
      </c>
      <c r="AJ109" s="260">
        <f t="array" ref="AJ109">-SUM(VALUE(IF(IFERROR(MID(E109:AH109,IFERROR(SEARCH("E",E109:AH109),""),4),"")&gt;=1,RIGHT(MID(E109:AH109,IFERROR(SEARCH("E",E109:AH109),""),4),3),0)))</f>
        <v>0</v>
      </c>
      <c r="AK109" s="260">
        <f t="array" ref="AK109">SUM(VALUE(IF(IFERROR(MID(E109:AH109,IFERROR(SEARCH("T",E109:AH109),""),4),"")&gt;=1,RIGHT(MID(E109:AH109,IFERROR(SEARCH("T",E109:AH109),""),4),3),0)))</f>
        <v>0</v>
      </c>
      <c r="AL109" s="260">
        <f t="array" ref="AL109">SUM(VALUE(IF(IFERROR(MID(E109:AH109,IFERROR(SEARCH("O",E109:AH109),""),4),"")&gt;=1,RIGHT(MID(E109:AH109,IFERROR(SEARCH("O",E109:AH109),""),4),3),0)))</f>
        <v>0</v>
      </c>
      <c r="AM109" s="263"/>
    </row>
    <row r="110">
      <c r="A110" s="258">
        <v>108.0</v>
      </c>
      <c r="B110" s="270" t="s">
        <v>713</v>
      </c>
      <c r="C110" s="271" t="s">
        <v>34</v>
      </c>
      <c r="D110" s="270" t="s">
        <v>14</v>
      </c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60">
        <f t="array" ref="AI110">-SUM(VALUE(IF(IFERROR(MID(E110:AH110,IFERROR(SEARCH("L",E110:AH110),""),4),"")&gt;=1,RIGHT(MID(E110:AH110,IFERROR(SEARCH("L",E110:AH110),""),4),3),0)))</f>
        <v>0</v>
      </c>
      <c r="AJ110" s="260">
        <f t="array" ref="AJ110">-SUM(VALUE(IF(IFERROR(MID(E110:AH110,IFERROR(SEARCH("E",E110:AH110),""),4),"")&gt;=1,RIGHT(MID(E110:AH110,IFERROR(SEARCH("E",E110:AH110),""),4),3),0)))</f>
        <v>0</v>
      </c>
      <c r="AK110" s="260">
        <f t="array" ref="AK110">SUM(VALUE(IF(IFERROR(MID(E110:AH110,IFERROR(SEARCH("T",E110:AH110),""),4),"")&gt;=1,RIGHT(MID(E110:AH110,IFERROR(SEARCH("T",E110:AH110),""),4),3),0)))</f>
        <v>0</v>
      </c>
      <c r="AL110" s="260">
        <f t="array" ref="AL110">SUM(VALUE(IF(IFERROR(MID(E110:AH110,IFERROR(SEARCH("O",E110:AH110),""),4),"")&gt;=1,RIGHT(MID(E110:AH110,IFERROR(SEARCH("O",E110:AH110),""),4),3),0)))</f>
        <v>0</v>
      </c>
      <c r="AM110" s="263"/>
    </row>
    <row r="111">
      <c r="A111" s="258">
        <v>109.0</v>
      </c>
      <c r="B111" s="272" t="s">
        <v>704</v>
      </c>
      <c r="C111" s="273" t="s">
        <v>36</v>
      </c>
      <c r="D111" s="272" t="s">
        <v>14</v>
      </c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60">
        <f t="array" ref="AI111">-SUM(VALUE(IF(IFERROR(MID(E111:AH111,IFERROR(SEARCH("L",E111:AH111),""),4),"")&gt;=1,RIGHT(MID(E111:AH111,IFERROR(SEARCH("L",E111:AH111),""),4),3),0)))</f>
        <v>0</v>
      </c>
      <c r="AJ111" s="260">
        <f t="array" ref="AJ111">-SUM(VALUE(IF(IFERROR(MID(E111:AH111,IFERROR(SEARCH("E",E111:AH111),""),4),"")&gt;=1,RIGHT(MID(E111:AH111,IFERROR(SEARCH("E",E111:AH111),""),4),3),0)))</f>
        <v>0</v>
      </c>
      <c r="AK111" s="260">
        <f t="array" ref="AK111">SUM(VALUE(IF(IFERROR(MID(E111:AH111,IFERROR(SEARCH("T",E111:AH111),""),4),"")&gt;=1,RIGHT(MID(E111:AH111,IFERROR(SEARCH("T",E111:AH111),""),4),3),0)))</f>
        <v>0</v>
      </c>
      <c r="AL111" s="260">
        <f t="array" ref="AL111">SUM(VALUE(IF(IFERROR(MID(E111:AH111,IFERROR(SEARCH("O",E111:AH111),""),4),"")&gt;=1,RIGHT(MID(E111:AH111,IFERROR(SEARCH("O",E111:AH111),""),4),3),0)))</f>
        <v>0</v>
      </c>
      <c r="AM111" s="263"/>
    </row>
    <row r="112">
      <c r="A112" s="258">
        <v>110.0</v>
      </c>
      <c r="B112" s="270" t="s">
        <v>705</v>
      </c>
      <c r="C112" s="271" t="s">
        <v>18</v>
      </c>
      <c r="D112" s="270" t="s">
        <v>14</v>
      </c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60">
        <f t="array" ref="AI112">-SUM(VALUE(IF(IFERROR(MID(E112:AH112,IFERROR(SEARCH("L",E112:AH112),""),4),"")&gt;=1,RIGHT(MID(E112:AH112,IFERROR(SEARCH("L",E112:AH112),""),4),3),0)))</f>
        <v>0</v>
      </c>
      <c r="AJ112" s="260">
        <f t="array" ref="AJ112">-SUM(VALUE(IF(IFERROR(MID(E112:AH112,IFERROR(SEARCH("E",E112:AH112),""),4),"")&gt;=1,RIGHT(MID(E112:AH112,IFERROR(SEARCH("E",E112:AH112),""),4),3),0)))</f>
        <v>0</v>
      </c>
      <c r="AK112" s="260">
        <f t="array" ref="AK112">SUM(VALUE(IF(IFERROR(MID(E112:AH112,IFERROR(SEARCH("T",E112:AH112),""),4),"")&gt;=1,RIGHT(MID(E112:AH112,IFERROR(SEARCH("T",E112:AH112),""),4),3),0)))</f>
        <v>0</v>
      </c>
      <c r="AL112" s="260">
        <f t="array" ref="AL112">SUM(VALUE(IF(IFERROR(MID(E112:AH112,IFERROR(SEARCH("O",E112:AH112),""),4),"")&gt;=1,RIGHT(MID(E112:AH112,IFERROR(SEARCH("O",E112:AH112),""),4),3),0)))</f>
        <v>0</v>
      </c>
      <c r="AM112" s="263"/>
    </row>
    <row r="113">
      <c r="A113" s="258">
        <v>111.0</v>
      </c>
      <c r="B113" s="270" t="s">
        <v>706</v>
      </c>
      <c r="C113" s="271" t="s">
        <v>39</v>
      </c>
      <c r="D113" s="270" t="s">
        <v>14</v>
      </c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60">
        <f t="array" ref="AI113">-SUM(VALUE(IF(IFERROR(MID(E113:AH113,IFERROR(SEARCH("L",E113:AH113),""),4),"")&gt;=1,RIGHT(MID(E113:AH113,IFERROR(SEARCH("L",E113:AH113),""),4),3),0)))</f>
        <v>0</v>
      </c>
      <c r="AJ113" s="260">
        <f t="array" ref="AJ113">-SUM(VALUE(IF(IFERROR(MID(E113:AH113,IFERROR(SEARCH("E",E113:AH113),""),4),"")&gt;=1,RIGHT(MID(E113:AH113,IFERROR(SEARCH("E",E113:AH113),""),4),3),0)))</f>
        <v>0</v>
      </c>
      <c r="AK113" s="260">
        <f t="array" ref="AK113">SUM(VALUE(IF(IFERROR(MID(E113:AH113,IFERROR(SEARCH("T",E113:AH113),""),4),"")&gt;=1,RIGHT(MID(E113:AH113,IFERROR(SEARCH("T",E113:AH113),""),4),3),0)))</f>
        <v>0</v>
      </c>
      <c r="AL113" s="260">
        <f t="array" ref="AL113">SUM(VALUE(IF(IFERROR(MID(E113:AH113,IFERROR(SEARCH("O",E113:AH113),""),4),"")&gt;=1,RIGHT(MID(E113:AH113,IFERROR(SEARCH("O",E113:AH113),""),4),3),0)))</f>
        <v>0</v>
      </c>
      <c r="AM113" s="274"/>
    </row>
    <row r="114">
      <c r="A114" s="258">
        <v>112.0</v>
      </c>
      <c r="B114" s="270" t="s">
        <v>707</v>
      </c>
      <c r="C114" s="271" t="s">
        <v>69</v>
      </c>
      <c r="D114" s="270" t="s">
        <v>14</v>
      </c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60">
        <f t="array" ref="AI114">-SUM(VALUE(IF(IFERROR(MID(E114:AH114,IFERROR(SEARCH("L",E114:AH114),""),4),"")&gt;=1,RIGHT(MID(E114:AH114,IFERROR(SEARCH("L",E114:AH114),""),4),3),0)))</f>
        <v>0</v>
      </c>
      <c r="AJ114" s="260">
        <f t="array" ref="AJ114">-SUM(VALUE(IF(IFERROR(MID(E114:AH114,IFERROR(SEARCH("E",E114:AH114),""),4),"")&gt;=1,RIGHT(MID(E114:AH114,IFERROR(SEARCH("E",E114:AH114),""),4),3),0)))</f>
        <v>0</v>
      </c>
      <c r="AK114" s="260">
        <f t="array" ref="AK114">SUM(VALUE(IF(IFERROR(MID(E114:AH114,IFERROR(SEARCH("T",E114:AH114),""),4),"")&gt;=1,RIGHT(MID(E114:AH114,IFERROR(SEARCH("T",E114:AH114),""),4),3),0)))</f>
        <v>0</v>
      </c>
      <c r="AL114" s="260">
        <f t="array" ref="AL114">SUM(VALUE(IF(IFERROR(MID(E114:AH114,IFERROR(SEARCH("O",E114:AH114),""),4),"")&gt;=1,RIGHT(MID(E114:AH114,IFERROR(SEARCH("O",E114:AH114),""),4),3),0)))</f>
        <v>0</v>
      </c>
      <c r="AM114" s="263"/>
    </row>
    <row r="115">
      <c r="A115" s="258">
        <v>113.0</v>
      </c>
      <c r="B115" s="270" t="s">
        <v>708</v>
      </c>
      <c r="C115" s="271" t="s">
        <v>29</v>
      </c>
      <c r="D115" s="270" t="s">
        <v>14</v>
      </c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62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60">
        <f t="array" ref="AI115">-SUM(VALUE(IF(IFERROR(MID(E115:AH115,IFERROR(SEARCH("L",E115:AH115),""),4),"")&gt;=1,RIGHT(MID(E115:AH115,IFERROR(SEARCH("L",E115:AH115),""),4),3),0)))</f>
        <v>0</v>
      </c>
      <c r="AJ115" s="260">
        <f t="array" ref="AJ115">-SUM(VALUE(IF(IFERROR(MID(E115:AH115,IFERROR(SEARCH("E",E115:AH115),""),4),"")&gt;=1,RIGHT(MID(E115:AH115,IFERROR(SEARCH("E",E115:AH115),""),4),3),0)))</f>
        <v>0</v>
      </c>
      <c r="AK115" s="260">
        <f t="array" ref="AK115">SUM(VALUE(IF(IFERROR(MID(E115:AH115,IFERROR(SEARCH("T",E115:AH115),""),4),"")&gt;=1,RIGHT(MID(E115:AH115,IFERROR(SEARCH("T",E115:AH115),""),4),3),0)))</f>
        <v>0</v>
      </c>
      <c r="AL115" s="260">
        <f t="array" ref="AL115">SUM(VALUE(IF(IFERROR(MID(E115:AH115,IFERROR(SEARCH("O",E115:AH115),""),4),"")&gt;=1,RIGHT(MID(E115:AH115,IFERROR(SEARCH("O",E115:AH115),""),4),3),0)))</f>
        <v>0</v>
      </c>
      <c r="AM115" s="263"/>
    </row>
  </sheetData>
  <mergeCells count="4">
    <mergeCell ref="A1:A2"/>
    <mergeCell ref="B1:B2"/>
    <mergeCell ref="C1:C2"/>
    <mergeCell ref="D1:D2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3.63"/>
    <col customWidth="1" min="3" max="3" width="24.75"/>
    <col customWidth="1" min="4" max="4" width="19.0"/>
    <col customWidth="1" min="5" max="5" width="5.75"/>
    <col customWidth="1" min="6" max="30" width="5.63"/>
    <col customWidth="1" min="31" max="31" width="6.38"/>
    <col customWidth="1" min="32" max="49" width="7.0"/>
    <col customWidth="1" min="50" max="50" width="9.25"/>
    <col customWidth="1" min="51" max="59" width="7.0"/>
  </cols>
  <sheetData>
    <row r="1">
      <c r="E1" s="275" t="s">
        <v>822</v>
      </c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7"/>
      <c r="S1" s="278" t="s">
        <v>823</v>
      </c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7"/>
      <c r="AF1" s="278" t="s">
        <v>824</v>
      </c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76"/>
      <c r="AR1" s="277"/>
      <c r="AS1" s="279" t="s">
        <v>825</v>
      </c>
      <c r="AT1" s="280"/>
      <c r="AU1" s="280"/>
      <c r="AV1" s="280"/>
      <c r="AW1" s="281"/>
      <c r="AX1" s="282" t="s">
        <v>826</v>
      </c>
      <c r="BF1" s="283"/>
      <c r="BG1" s="173"/>
    </row>
    <row r="2">
      <c r="A2" s="188" t="s">
        <v>0</v>
      </c>
      <c r="B2" s="188" t="s">
        <v>571</v>
      </c>
      <c r="C2" s="188" t="s">
        <v>572</v>
      </c>
      <c r="D2" s="188" t="s">
        <v>573</v>
      </c>
      <c r="E2" s="284">
        <v>2025.0</v>
      </c>
      <c r="F2" s="285" t="s">
        <v>827</v>
      </c>
      <c r="G2" s="61" t="s">
        <v>828</v>
      </c>
      <c r="H2" s="61" t="s">
        <v>829</v>
      </c>
      <c r="I2" s="61" t="s">
        <v>830</v>
      </c>
      <c r="J2" s="285" t="s">
        <v>831</v>
      </c>
      <c r="K2" s="61" t="s">
        <v>832</v>
      </c>
      <c r="L2" s="61" t="s">
        <v>833</v>
      </c>
      <c r="M2" s="61" t="s">
        <v>834</v>
      </c>
      <c r="N2" s="285" t="s">
        <v>835</v>
      </c>
      <c r="O2" s="61" t="s">
        <v>836</v>
      </c>
      <c r="P2" s="61" t="s">
        <v>837</v>
      </c>
      <c r="Q2" s="61" t="s">
        <v>838</v>
      </c>
      <c r="R2" s="286">
        <v>2026.0</v>
      </c>
      <c r="S2" s="287" t="s">
        <v>827</v>
      </c>
      <c r="T2" s="61" t="s">
        <v>828</v>
      </c>
      <c r="U2" s="61" t="s">
        <v>829</v>
      </c>
      <c r="V2" s="61" t="s">
        <v>830</v>
      </c>
      <c r="W2" s="61" t="s">
        <v>831</v>
      </c>
      <c r="X2" s="61" t="s">
        <v>832</v>
      </c>
      <c r="Y2" s="61" t="s">
        <v>833</v>
      </c>
      <c r="Z2" s="61" t="s">
        <v>834</v>
      </c>
      <c r="AA2" s="61" t="s">
        <v>835</v>
      </c>
      <c r="AB2" s="61" t="s">
        <v>836</v>
      </c>
      <c r="AC2" s="61" t="s">
        <v>837</v>
      </c>
      <c r="AD2" s="61" t="s">
        <v>838</v>
      </c>
      <c r="AE2" s="288" t="s">
        <v>839</v>
      </c>
      <c r="AF2" s="287" t="s">
        <v>827</v>
      </c>
      <c r="AG2" s="61" t="s">
        <v>828</v>
      </c>
      <c r="AH2" s="61" t="s">
        <v>829</v>
      </c>
      <c r="AI2" s="61" t="s">
        <v>830</v>
      </c>
      <c r="AJ2" s="61" t="s">
        <v>831</v>
      </c>
      <c r="AK2" s="61" t="s">
        <v>832</v>
      </c>
      <c r="AL2" s="61" t="s">
        <v>833</v>
      </c>
      <c r="AM2" s="61" t="s">
        <v>834</v>
      </c>
      <c r="AN2" s="61" t="s">
        <v>835</v>
      </c>
      <c r="AO2" s="61" t="s">
        <v>836</v>
      </c>
      <c r="AP2" s="61" t="s">
        <v>837</v>
      </c>
      <c r="AQ2" s="61" t="s">
        <v>838</v>
      </c>
      <c r="AR2" s="289" t="s">
        <v>839</v>
      </c>
      <c r="AS2" s="290" t="s">
        <v>840</v>
      </c>
      <c r="AT2" s="25" t="s">
        <v>841</v>
      </c>
      <c r="AU2" s="25" t="s">
        <v>842</v>
      </c>
      <c r="AV2" s="25" t="s">
        <v>843</v>
      </c>
      <c r="AW2" s="291" t="s">
        <v>844</v>
      </c>
      <c r="AX2" s="292">
        <v>46079.0</v>
      </c>
      <c r="AY2" s="293">
        <v>46168.0</v>
      </c>
      <c r="AZ2" s="293">
        <v>46174.0</v>
      </c>
      <c r="BA2" s="293">
        <v>46229.0</v>
      </c>
      <c r="BB2" s="293">
        <v>46260.0</v>
      </c>
      <c r="BC2" s="293">
        <v>46291.0</v>
      </c>
      <c r="BD2" s="293">
        <v>46321.0</v>
      </c>
      <c r="BE2" s="293">
        <v>46345.0</v>
      </c>
      <c r="BF2" s="294">
        <v>46382.0</v>
      </c>
      <c r="BG2" s="295"/>
    </row>
    <row r="3">
      <c r="A3" s="296">
        <v>0.0</v>
      </c>
      <c r="B3" s="296">
        <v>1.0</v>
      </c>
      <c r="C3" s="296">
        <v>2.0</v>
      </c>
      <c r="D3" s="296">
        <v>3.0</v>
      </c>
      <c r="E3" s="297">
        <v>4.0</v>
      </c>
      <c r="F3" s="296">
        <v>5.0</v>
      </c>
      <c r="G3" s="298">
        <v>6.0</v>
      </c>
      <c r="H3" s="296">
        <v>7.0</v>
      </c>
      <c r="I3" s="298">
        <v>8.0</v>
      </c>
      <c r="J3" s="296">
        <v>9.0</v>
      </c>
      <c r="K3" s="298">
        <v>10.0</v>
      </c>
      <c r="L3" s="296">
        <v>11.0</v>
      </c>
      <c r="M3" s="298">
        <v>12.0</v>
      </c>
      <c r="N3" s="296">
        <v>13.0</v>
      </c>
      <c r="O3" s="298">
        <v>14.0</v>
      </c>
      <c r="P3" s="296">
        <v>15.0</v>
      </c>
      <c r="Q3" s="299">
        <v>16.0</v>
      </c>
      <c r="R3" s="300">
        <v>17.0</v>
      </c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300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8"/>
      <c r="AS3" s="301"/>
      <c r="AT3" s="302"/>
      <c r="AU3" s="302"/>
      <c r="AV3" s="302"/>
      <c r="AW3" s="297"/>
      <c r="AX3" s="301"/>
      <c r="AY3" s="302"/>
      <c r="AZ3" s="302"/>
      <c r="BA3" s="302"/>
      <c r="BB3" s="302"/>
      <c r="BC3" s="302"/>
      <c r="BD3" s="302"/>
      <c r="BE3" s="302"/>
      <c r="BF3" s="303"/>
      <c r="BG3" s="304"/>
    </row>
    <row r="4">
      <c r="A4" s="204">
        <v>1.0</v>
      </c>
      <c r="B4" s="204" t="s">
        <v>586</v>
      </c>
      <c r="C4" s="205" t="s">
        <v>443</v>
      </c>
      <c r="D4" s="204" t="s">
        <v>587</v>
      </c>
      <c r="E4" s="305">
        <v>16.0</v>
      </c>
      <c r="F4" s="306">
        <f>(VLOOKUP($B4,'Attendance-January-2026'!$B:$AJ,35,0))</f>
        <v>11</v>
      </c>
      <c r="G4" s="306">
        <f>(VLOOKUP($B4,'Attendance-February-2026'!$B:$AJ,35,0))</f>
        <v>11</v>
      </c>
      <c r="H4" s="307">
        <f>(VLOOKUP($B4,'Attendance-March-2026'!$B:$AG,32,0))</f>
        <v>13</v>
      </c>
      <c r="I4" s="305">
        <f>(VLOOKUP($B4,'Attendance-April-2026'!$B:$AJ,35,0))</f>
        <v>14</v>
      </c>
      <c r="J4" s="306">
        <f>(VLOOKUP($B4,'Attendance-May-2026'!$B:$AI,34,0))</f>
        <v>16</v>
      </c>
      <c r="K4" s="306">
        <f>(VLOOKUP($B4,'Attendance-June-2026'!$B:$AJ,35,0))</f>
        <v>17</v>
      </c>
      <c r="L4" s="306"/>
      <c r="M4" s="306"/>
      <c r="N4" s="306"/>
      <c r="O4" s="306"/>
      <c r="P4" s="306"/>
      <c r="Q4" s="308"/>
      <c r="R4" s="309"/>
      <c r="S4" s="310">
        <f>(VLOOKUP($B4,'Attendance-January-2026'!$B:$AW,48,0))</f>
        <v>0</v>
      </c>
      <c r="T4" s="310">
        <f>(VLOOKUP($B4,'Attendance-February-2026'!$B:$AW,48,0))</f>
        <v>0</v>
      </c>
      <c r="U4" s="310">
        <f>(VLOOKUP($B4,'Attendance-March-2026'!$B:$AW,45,0))</f>
        <v>0</v>
      </c>
      <c r="V4" s="310">
        <f>(VLOOKUP($B4,'Attendance-April-2026'!$B:$AW,48,0))</f>
        <v>0</v>
      </c>
      <c r="W4" s="310">
        <f>(VLOOKUP($B4,'Attendance-May-2026'!$B:$AW,46,0))</f>
        <v>0</v>
      </c>
      <c r="X4" s="310">
        <f>(VLOOKUP($B4,'Attendance-June-2026'!$B:$AW,47,0))</f>
        <v>0</v>
      </c>
      <c r="Y4" s="306"/>
      <c r="Z4" s="306"/>
      <c r="AA4" s="306"/>
      <c r="AB4" s="306"/>
      <c r="AC4" s="306"/>
      <c r="AD4" s="306"/>
      <c r="AE4" s="309">
        <f t="shared" ref="AE4:AE151" si="1">SUM(S4:AD4)</f>
        <v>0</v>
      </c>
      <c r="AF4" s="310">
        <f>(VLOOKUP($B4,'Attendance-January-2026'!$B:$AW,47,0))</f>
        <v>0</v>
      </c>
      <c r="AG4" s="310">
        <f>(VLOOKUP($B4,'Attendance-February-2026'!$B:$AW,47,0))</f>
        <v>0</v>
      </c>
      <c r="AH4" s="310">
        <f>(VLOOKUP($B4,'Attendance-March-2026'!$B:$AV,44,0))</f>
        <v>0</v>
      </c>
      <c r="AI4" s="310">
        <f>(VLOOKUP($B4,'Attendance-April-2026'!$B:$AW,47,0))</f>
        <v>0</v>
      </c>
      <c r="AJ4" s="306">
        <f>(VLOOKUP($B4,'Attendance-May-2026'!$B:$AW,45,0))</f>
        <v>0</v>
      </c>
      <c r="AK4" s="306">
        <f>(VLOOKUP($B4,'Attendance-June-2026'!$B:$AW,46,0))</f>
        <v>0</v>
      </c>
      <c r="AL4" s="306"/>
      <c r="AM4" s="306"/>
      <c r="AN4" s="306"/>
      <c r="AO4" s="306"/>
      <c r="AP4" s="306"/>
      <c r="AQ4" s="306"/>
      <c r="AR4" s="308">
        <f t="shared" ref="AR4:AR151" si="2">SUM(AF4:AQ4)</f>
        <v>0</v>
      </c>
      <c r="AS4" s="311"/>
      <c r="AT4" s="312"/>
      <c r="AU4" s="312"/>
      <c r="AV4" s="312"/>
      <c r="AW4" s="226"/>
      <c r="AX4" s="311"/>
      <c r="AY4" s="313"/>
      <c r="AZ4" s="314"/>
      <c r="BA4" s="314"/>
      <c r="BB4" s="314"/>
      <c r="BC4" s="314"/>
      <c r="BD4" s="314"/>
      <c r="BE4" s="314"/>
      <c r="BF4" s="315"/>
      <c r="BG4" s="72"/>
    </row>
    <row r="5">
      <c r="A5" s="209">
        <v>2.0</v>
      </c>
      <c r="B5" s="209" t="s">
        <v>589</v>
      </c>
      <c r="C5" s="316" t="s">
        <v>447</v>
      </c>
      <c r="D5" s="209" t="s">
        <v>590</v>
      </c>
      <c r="E5" s="317">
        <v>3.0</v>
      </c>
      <c r="F5" s="312">
        <f>(VLOOKUP($B5,'Attendance-January-2026'!$B:$AJ,35,0))</f>
        <v>4</v>
      </c>
      <c r="G5" s="306">
        <f>(VLOOKUP($B5,'Attendance-February-2026'!$B:$AJ,35,0))</f>
        <v>4.5</v>
      </c>
      <c r="H5" s="305">
        <f>(VLOOKUP($B5,'Attendance-March-2026'!$B:$AG,32,0))</f>
        <v>5.5</v>
      </c>
      <c r="I5" s="305">
        <f>(VLOOKUP($B5,'Attendance-April-2026'!$B:$AJ,35,0))</f>
        <v>4.5</v>
      </c>
      <c r="J5" s="306">
        <f>(VLOOKUP($B5,'Attendance-May-2026'!$B:$AI,34,0))</f>
        <v>6</v>
      </c>
      <c r="K5" s="306">
        <f>(VLOOKUP($B5,'Attendance-June-2026'!$B:$AJ,35,0))</f>
        <v>6</v>
      </c>
      <c r="L5" s="312"/>
      <c r="M5" s="312"/>
      <c r="N5" s="312"/>
      <c r="O5" s="318"/>
      <c r="P5" s="312"/>
      <c r="Q5" s="226"/>
      <c r="R5" s="319"/>
      <c r="S5" s="310">
        <f>(VLOOKUP($B5,'Attendance-January-2026'!$B:$AW,48,0))</f>
        <v>0.5</v>
      </c>
      <c r="T5" s="310">
        <f>(VLOOKUP($B5,'Attendance-February-2026'!$B:$AW,48,0))</f>
        <v>0</v>
      </c>
      <c r="U5" s="310">
        <f>(VLOOKUP($B5,'Attendance-March-2026'!$B:$AW,45,0))</f>
        <v>0</v>
      </c>
      <c r="V5" s="310">
        <f>(VLOOKUP($B5,'Attendance-April-2026'!$B:$AW,48,0))</f>
        <v>0</v>
      </c>
      <c r="W5" s="310">
        <f>(VLOOKUP($B5,'Attendance-May-2026'!$B:$AW,46,0))</f>
        <v>0</v>
      </c>
      <c r="X5" s="310">
        <f>(VLOOKUP($B5,'Attendance-June-2026'!$B:$AW,47,0))</f>
        <v>0</v>
      </c>
      <c r="Y5" s="312"/>
      <c r="Z5" s="312"/>
      <c r="AA5" s="312"/>
      <c r="AB5" s="312"/>
      <c r="AC5" s="312"/>
      <c r="AD5" s="312"/>
      <c r="AE5" s="309">
        <f t="shared" si="1"/>
        <v>0.5</v>
      </c>
      <c r="AF5" s="310">
        <f>(VLOOKUP($B5,'Attendance-January-2026'!$B:$AW,47,0))</f>
        <v>6</v>
      </c>
      <c r="AG5" s="310">
        <f>(VLOOKUP($B5,'Attendance-February-2026'!$B:$AW,47,0))</f>
        <v>0</v>
      </c>
      <c r="AH5" s="310">
        <f>(VLOOKUP($B5,'Attendance-March-2026'!$B:$AV,44,0))</f>
        <v>0</v>
      </c>
      <c r="AI5" s="310">
        <f>(VLOOKUP($B5,'Attendance-April-2026'!$B:$AW,47,0))</f>
        <v>0</v>
      </c>
      <c r="AJ5" s="306">
        <f>(VLOOKUP($B5,'Attendance-May-2026'!$B:$AW,45,0))</f>
        <v>0</v>
      </c>
      <c r="AK5" s="306">
        <f>(VLOOKUP($B5,'Attendance-June-2026'!$B:$AW,46,0))</f>
        <v>6</v>
      </c>
      <c r="AL5" s="312"/>
      <c r="AM5" s="312"/>
      <c r="AN5" s="312"/>
      <c r="AO5" s="312"/>
      <c r="AP5" s="312"/>
      <c r="AQ5" s="312"/>
      <c r="AR5" s="308">
        <f t="shared" si="2"/>
        <v>12</v>
      </c>
      <c r="AS5" s="311"/>
      <c r="AT5" s="312"/>
      <c r="AU5" s="312"/>
      <c r="AV5" s="312"/>
      <c r="AW5" s="226"/>
      <c r="AX5" s="311"/>
      <c r="AY5" s="313"/>
      <c r="AZ5" s="314"/>
      <c r="BA5" s="314"/>
      <c r="BB5" s="314"/>
      <c r="BC5" s="314"/>
      <c r="BD5" s="314"/>
      <c r="BE5" s="314"/>
      <c r="BF5" s="315"/>
      <c r="BG5" s="72"/>
    </row>
    <row r="6">
      <c r="A6" s="209">
        <v>3.0</v>
      </c>
      <c r="B6" s="212" t="s">
        <v>594</v>
      </c>
      <c r="C6" s="213" t="s">
        <v>451</v>
      </c>
      <c r="D6" s="212" t="s">
        <v>590</v>
      </c>
      <c r="E6" s="317">
        <v>10.0</v>
      </c>
      <c r="F6" s="312">
        <f>(VLOOKUP($B6,'Attendance-January-2026'!$B:$AJ,35,0))</f>
        <v>7.5</v>
      </c>
      <c r="G6" s="306">
        <f>(VLOOKUP($B6,'Attendance-February-2026'!$B:$AJ,35,0))</f>
        <v>10.5</v>
      </c>
      <c r="H6" s="305">
        <f>(VLOOKUP($B6,'Attendance-March-2026'!$B:$AG,32,0))</f>
        <v>8.5</v>
      </c>
      <c r="I6" s="305">
        <f>(VLOOKUP($B6,'Attendance-April-2026'!$B:$AJ,35,0))</f>
        <v>8</v>
      </c>
      <c r="J6" s="306">
        <f>(VLOOKUP($B6,'Attendance-May-2026'!$B:$AI,34,0))</f>
        <v>10</v>
      </c>
      <c r="K6" s="306">
        <f>(VLOOKUP($B6,'Attendance-June-2026'!$B:$AJ,35,0))</f>
        <v>10.5</v>
      </c>
      <c r="L6" s="318"/>
      <c r="M6" s="312"/>
      <c r="N6" s="312"/>
      <c r="O6" s="312"/>
      <c r="P6" s="312"/>
      <c r="Q6" s="226"/>
      <c r="R6" s="319"/>
      <c r="S6" s="310">
        <f>(VLOOKUP($B6,'Attendance-January-2026'!$B:$AW,48,0))</f>
        <v>0</v>
      </c>
      <c r="T6" s="310">
        <f>(VLOOKUP($B6,'Attendance-February-2026'!$B:$AW,48,0))</f>
        <v>0</v>
      </c>
      <c r="U6" s="310">
        <f>(VLOOKUP($B6,'Attendance-March-2026'!$B:$AW,45,0))</f>
        <v>0</v>
      </c>
      <c r="V6" s="310">
        <f>(VLOOKUP($B6,'Attendance-April-2026'!$B:$AW,48,0))</f>
        <v>0</v>
      </c>
      <c r="W6" s="310">
        <f>(VLOOKUP($B6,'Attendance-May-2026'!$B:$AW,46,0))</f>
        <v>0</v>
      </c>
      <c r="X6" s="310">
        <f>(VLOOKUP($B6,'Attendance-June-2026'!$B:$AW,47,0))</f>
        <v>0</v>
      </c>
      <c r="Y6" s="312"/>
      <c r="Z6" s="312"/>
      <c r="AA6" s="312"/>
      <c r="AB6" s="312"/>
      <c r="AC6" s="312"/>
      <c r="AD6" s="312"/>
      <c r="AE6" s="309">
        <f t="shared" si="1"/>
        <v>0</v>
      </c>
      <c r="AF6" s="310">
        <f>(VLOOKUP($B6,'Attendance-January-2026'!$B:$AW,47,0))</f>
        <v>0</v>
      </c>
      <c r="AG6" s="310">
        <f>(VLOOKUP($B6,'Attendance-February-2026'!$B:$AW,47,0))</f>
        <v>0</v>
      </c>
      <c r="AH6" s="310">
        <f>(VLOOKUP($B6,'Attendance-March-2026'!$B:$AV,44,0))</f>
        <v>0</v>
      </c>
      <c r="AI6" s="310">
        <f>(VLOOKUP($B6,'Attendance-April-2026'!$B:$AW,47,0))</f>
        <v>0</v>
      </c>
      <c r="AJ6" s="306">
        <f>(VLOOKUP($B6,'Attendance-May-2026'!$B:$AW,45,0))</f>
        <v>0</v>
      </c>
      <c r="AK6" s="306">
        <f>(VLOOKUP($B6,'Attendance-June-2026'!$B:$AW,46,0))</f>
        <v>0</v>
      </c>
      <c r="AL6" s="312"/>
      <c r="AM6" s="312"/>
      <c r="AN6" s="312"/>
      <c r="AO6" s="312"/>
      <c r="AP6" s="312"/>
      <c r="AQ6" s="312"/>
      <c r="AR6" s="308">
        <f t="shared" si="2"/>
        <v>0</v>
      </c>
      <c r="AS6" s="311"/>
      <c r="AT6" s="320">
        <v>2.0</v>
      </c>
      <c r="AU6" s="312"/>
      <c r="AV6" s="312"/>
      <c r="AW6" s="226"/>
      <c r="AX6" s="311"/>
      <c r="AY6" s="314"/>
      <c r="AZ6" s="314"/>
      <c r="BA6" s="314"/>
      <c r="BB6" s="314"/>
      <c r="BC6" s="314"/>
      <c r="BD6" s="314"/>
      <c r="BE6" s="314"/>
      <c r="BF6" s="315"/>
      <c r="BG6" s="72"/>
    </row>
    <row r="7">
      <c r="A7" s="209">
        <v>4.0</v>
      </c>
      <c r="B7" s="212" t="s">
        <v>595</v>
      </c>
      <c r="C7" s="213" t="s">
        <v>454</v>
      </c>
      <c r="D7" s="212" t="s">
        <v>590</v>
      </c>
      <c r="E7" s="317">
        <v>9.0</v>
      </c>
      <c r="F7" s="312">
        <f>(VLOOKUP($B7,'Attendance-January-2026'!$B:$AJ,35,0))</f>
        <v>4.5</v>
      </c>
      <c r="G7" s="306">
        <f>(VLOOKUP($B7,'Attendance-February-2026'!$B:$AJ,35,0))</f>
        <v>3.5</v>
      </c>
      <c r="H7" s="305">
        <f>(VLOOKUP($B7,'Attendance-March-2026'!$B:$AG,32,0))</f>
        <v>4.5</v>
      </c>
      <c r="I7" s="305">
        <f>(VLOOKUP($B7,'Attendance-April-2026'!$B:$AJ,35,0))</f>
        <v>5.5</v>
      </c>
      <c r="J7" s="306">
        <f>(VLOOKUP($B7,'Attendance-May-2026'!$B:$AI,34,0))</f>
        <v>4.5</v>
      </c>
      <c r="K7" s="306">
        <f>(VLOOKUP($B7,'Attendance-June-2026'!$B:$AJ,35,0))</f>
        <v>4</v>
      </c>
      <c r="L7" s="312"/>
      <c r="M7" s="312"/>
      <c r="N7" s="312"/>
      <c r="O7" s="318"/>
      <c r="P7" s="312"/>
      <c r="Q7" s="226"/>
      <c r="R7" s="319"/>
      <c r="S7" s="310">
        <f>(VLOOKUP($B7,'Attendance-January-2026'!$B:$AW,48,0))</f>
        <v>0</v>
      </c>
      <c r="T7" s="310">
        <f>(VLOOKUP($B7,'Attendance-February-2026'!$B:$AW,48,0))</f>
        <v>0</v>
      </c>
      <c r="U7" s="310">
        <f>(VLOOKUP($B7,'Attendance-March-2026'!$B:$AW,45,0))</f>
        <v>0</v>
      </c>
      <c r="V7" s="310">
        <f>(VLOOKUP($B7,'Attendance-April-2026'!$B:$AW,48,0))</f>
        <v>0</v>
      </c>
      <c r="W7" s="310">
        <f>(VLOOKUP($B7,'Attendance-May-2026'!$B:$AW,46,0))</f>
        <v>0</v>
      </c>
      <c r="X7" s="310">
        <f>(VLOOKUP($B7,'Attendance-June-2026'!$B:$AW,47,0))</f>
        <v>0</v>
      </c>
      <c r="Y7" s="312"/>
      <c r="Z7" s="312"/>
      <c r="AA7" s="312"/>
      <c r="AB7" s="312"/>
      <c r="AC7" s="312"/>
      <c r="AD7" s="312"/>
      <c r="AE7" s="309">
        <f t="shared" si="1"/>
        <v>0</v>
      </c>
      <c r="AF7" s="310">
        <f>(VLOOKUP($B7,'Attendance-January-2026'!$B:$AW,47,0))</f>
        <v>0</v>
      </c>
      <c r="AG7" s="310">
        <f>(VLOOKUP($B7,'Attendance-February-2026'!$B:$AW,47,0))</f>
        <v>0</v>
      </c>
      <c r="AH7" s="310">
        <f>(VLOOKUP($B7,'Attendance-March-2026'!$B:$AV,44,0))</f>
        <v>0</v>
      </c>
      <c r="AI7" s="310">
        <f>(VLOOKUP($B7,'Attendance-April-2026'!$B:$AW,47,0))</f>
        <v>0</v>
      </c>
      <c r="AJ7" s="306">
        <f>(VLOOKUP($B7,'Attendance-May-2026'!$B:$AW,45,0))</f>
        <v>0</v>
      </c>
      <c r="AK7" s="306">
        <f>(VLOOKUP($B7,'Attendance-June-2026'!$B:$AW,46,0))</f>
        <v>0</v>
      </c>
      <c r="AL7" s="312"/>
      <c r="AM7" s="312"/>
      <c r="AN7" s="312"/>
      <c r="AO7" s="312"/>
      <c r="AP7" s="312"/>
      <c r="AQ7" s="312"/>
      <c r="AR7" s="308">
        <f t="shared" si="2"/>
        <v>0</v>
      </c>
      <c r="AS7" s="311"/>
      <c r="AT7" s="312"/>
      <c r="AU7" s="312"/>
      <c r="AV7" s="312"/>
      <c r="AW7" s="226"/>
      <c r="AX7" s="311"/>
      <c r="AY7" s="314"/>
      <c r="AZ7" s="314"/>
      <c r="BA7" s="314"/>
      <c r="BB7" s="314"/>
      <c r="BC7" s="314"/>
      <c r="BD7" s="314"/>
      <c r="BE7" s="314"/>
      <c r="BF7" s="315"/>
      <c r="BG7" s="72"/>
    </row>
    <row r="8">
      <c r="A8" s="209">
        <v>5.0</v>
      </c>
      <c r="B8" s="212" t="s">
        <v>596</v>
      </c>
      <c r="C8" s="213" t="s">
        <v>457</v>
      </c>
      <c r="D8" s="212" t="s">
        <v>590</v>
      </c>
      <c r="E8" s="317">
        <v>7.0</v>
      </c>
      <c r="F8" s="312">
        <f>(VLOOKUP($B8,'Attendance-January-2026'!$B:$AJ,35,0))</f>
        <v>6</v>
      </c>
      <c r="G8" s="306">
        <f>(VLOOKUP($B8,'Attendance-February-2026'!$B:$AJ,35,0))</f>
        <v>5</v>
      </c>
      <c r="H8" s="305">
        <f>(VLOOKUP($B8,'Attendance-March-2026'!$B:$AG,32,0))</f>
        <v>6</v>
      </c>
      <c r="I8" s="305">
        <f>(VLOOKUP($B8,'Attendance-April-2026'!$B:$AJ,35,0))</f>
        <v>6</v>
      </c>
      <c r="J8" s="306">
        <f>(VLOOKUP($B8,'Attendance-May-2026'!$B:$AI,34,0))</f>
        <v>8</v>
      </c>
      <c r="K8" s="306">
        <f>(VLOOKUP($B8,'Attendance-June-2026'!$B:$AJ,35,0))</f>
        <v>9</v>
      </c>
      <c r="L8" s="312"/>
      <c r="M8" s="312"/>
      <c r="N8" s="318"/>
      <c r="O8" s="312"/>
      <c r="P8" s="312"/>
      <c r="Q8" s="226"/>
      <c r="R8" s="319"/>
      <c r="S8" s="310">
        <f>(VLOOKUP($B8,'Attendance-January-2026'!$B:$AW,48,0))</f>
        <v>0</v>
      </c>
      <c r="T8" s="310">
        <f>(VLOOKUP($B8,'Attendance-February-2026'!$B:$AW,48,0))</f>
        <v>0</v>
      </c>
      <c r="U8" s="310">
        <f>(VLOOKUP($B8,'Attendance-March-2026'!$B:$AW,45,0))</f>
        <v>0</v>
      </c>
      <c r="V8" s="310">
        <f>(VLOOKUP($B8,'Attendance-April-2026'!$B:$AW,48,0))</f>
        <v>0</v>
      </c>
      <c r="W8" s="310">
        <f>(VLOOKUP($B8,'Attendance-May-2026'!$B:$AW,46,0))</f>
        <v>0</v>
      </c>
      <c r="X8" s="310">
        <f>(VLOOKUP($B8,'Attendance-June-2026'!$B:$AW,47,0))</f>
        <v>0</v>
      </c>
      <c r="Y8" s="312"/>
      <c r="Z8" s="312"/>
      <c r="AA8" s="312"/>
      <c r="AB8" s="312"/>
      <c r="AC8" s="312"/>
      <c r="AD8" s="312"/>
      <c r="AE8" s="309">
        <f t="shared" si="1"/>
        <v>0</v>
      </c>
      <c r="AF8" s="310">
        <f>(VLOOKUP($B8,'Attendance-January-2026'!$B:$AW,47,0))</f>
        <v>0</v>
      </c>
      <c r="AG8" s="310">
        <f>(VLOOKUP($B8,'Attendance-February-2026'!$B:$AW,47,0))</f>
        <v>0</v>
      </c>
      <c r="AH8" s="310">
        <f>(VLOOKUP($B8,'Attendance-March-2026'!$B:$AV,44,0))</f>
        <v>0</v>
      </c>
      <c r="AI8" s="310">
        <f>(VLOOKUP($B8,'Attendance-April-2026'!$B:$AW,47,0))</f>
        <v>1</v>
      </c>
      <c r="AJ8" s="306">
        <f>(VLOOKUP($B8,'Attendance-May-2026'!$B:$AW,45,0))</f>
        <v>0</v>
      </c>
      <c r="AK8" s="306">
        <f>(VLOOKUP($B8,'Attendance-June-2026'!$B:$AW,46,0))</f>
        <v>0</v>
      </c>
      <c r="AL8" s="312"/>
      <c r="AM8" s="312"/>
      <c r="AN8" s="312"/>
      <c r="AO8" s="312"/>
      <c r="AP8" s="312"/>
      <c r="AQ8" s="312"/>
      <c r="AR8" s="308">
        <f t="shared" si="2"/>
        <v>1</v>
      </c>
      <c r="AS8" s="311"/>
      <c r="AT8" s="312"/>
      <c r="AU8" s="312"/>
      <c r="AV8" s="312"/>
      <c r="AW8" s="226"/>
      <c r="AX8" s="311"/>
      <c r="AY8" s="314"/>
      <c r="AZ8" s="314"/>
      <c r="BA8" s="314"/>
      <c r="BB8" s="314"/>
      <c r="BC8" s="314"/>
      <c r="BD8" s="314"/>
      <c r="BE8" s="314"/>
      <c r="BF8" s="315"/>
      <c r="BG8" s="72"/>
    </row>
    <row r="9">
      <c r="A9" s="209">
        <v>6.0</v>
      </c>
      <c r="B9" s="212" t="s">
        <v>597</v>
      </c>
      <c r="C9" s="213" t="s">
        <v>460</v>
      </c>
      <c r="D9" s="212" t="s">
        <v>590</v>
      </c>
      <c r="E9" s="317">
        <v>12.0</v>
      </c>
      <c r="F9" s="312">
        <f>(VLOOKUP($B9,'Attendance-January-2026'!$B:$AJ,35,0))</f>
        <v>9</v>
      </c>
      <c r="G9" s="321">
        <f>(VLOOKUP($B9,'Attendance-February-2026'!$B:$AJ,35,0))</f>
        <v>11</v>
      </c>
      <c r="H9" s="305">
        <f>(VLOOKUP($B9,'Attendance-March-2026'!$B:$AG,32,0))</f>
        <v>5</v>
      </c>
      <c r="I9" s="305">
        <f>(VLOOKUP($B9,'Attendance-April-2026'!$B:$AJ,35,0))</f>
        <v>6</v>
      </c>
      <c r="J9" s="306">
        <f>(VLOOKUP($B9,'Attendance-May-2026'!$B:$AI,34,0))</f>
        <v>8</v>
      </c>
      <c r="K9" s="306">
        <f>(VLOOKUP($B9,'Attendance-June-2026'!$B:$AJ,35,0))</f>
        <v>9</v>
      </c>
      <c r="L9" s="312"/>
      <c r="M9" s="312"/>
      <c r="N9" s="312"/>
      <c r="O9" s="312"/>
      <c r="P9" s="312"/>
      <c r="Q9" s="226"/>
      <c r="R9" s="319"/>
      <c r="S9" s="310">
        <f>(VLOOKUP($B9,'Attendance-January-2026'!$B:$AW,48,0))</f>
        <v>0</v>
      </c>
      <c r="T9" s="310">
        <f>(VLOOKUP($B9,'Attendance-February-2026'!$B:$AW,48,0))</f>
        <v>0</v>
      </c>
      <c r="U9" s="310">
        <f>(VLOOKUP($B9,'Attendance-March-2026'!$B:$AW,45,0))</f>
        <v>0</v>
      </c>
      <c r="V9" s="310">
        <f>(VLOOKUP($B9,'Attendance-April-2026'!$B:$AW,48,0))</f>
        <v>0</v>
      </c>
      <c r="W9" s="310">
        <f>(VLOOKUP($B9,'Attendance-May-2026'!$B:$AW,46,0))</f>
        <v>0</v>
      </c>
      <c r="X9" s="310">
        <f>(VLOOKUP($B9,'Attendance-June-2026'!$B:$AW,47,0))</f>
        <v>0</v>
      </c>
      <c r="Y9" s="312"/>
      <c r="Z9" s="312"/>
      <c r="AA9" s="312"/>
      <c r="AB9" s="312"/>
      <c r="AC9" s="312"/>
      <c r="AD9" s="312"/>
      <c r="AE9" s="309">
        <f t="shared" si="1"/>
        <v>0</v>
      </c>
      <c r="AF9" s="310">
        <f>(VLOOKUP($B9,'Attendance-January-2026'!$B:$AW,47,0))</f>
        <v>0</v>
      </c>
      <c r="AG9" s="310">
        <f>(VLOOKUP($B9,'Attendance-February-2026'!$B:$AW,47,0))</f>
        <v>0</v>
      </c>
      <c r="AH9" s="310">
        <f>(VLOOKUP($B9,'Attendance-March-2026'!$B:$AV,44,0))</f>
        <v>0</v>
      </c>
      <c r="AI9" s="310">
        <f>(VLOOKUP($B9,'Attendance-April-2026'!$B:$AW,47,0))</f>
        <v>1</v>
      </c>
      <c r="AJ9" s="306">
        <f>(VLOOKUP($B9,'Attendance-May-2026'!$B:$AW,45,0))</f>
        <v>0</v>
      </c>
      <c r="AK9" s="306">
        <f>(VLOOKUP($B9,'Attendance-June-2026'!$B:$AW,46,0))</f>
        <v>0</v>
      </c>
      <c r="AL9" s="312"/>
      <c r="AM9" s="312"/>
      <c r="AN9" s="312"/>
      <c r="AO9" s="312"/>
      <c r="AP9" s="312"/>
      <c r="AQ9" s="312"/>
      <c r="AR9" s="308">
        <f t="shared" si="2"/>
        <v>1</v>
      </c>
      <c r="AS9" s="311"/>
      <c r="AT9" s="312"/>
      <c r="AU9" s="312"/>
      <c r="AV9" s="312"/>
      <c r="AW9" s="226"/>
      <c r="AX9" s="311"/>
      <c r="AY9" s="314"/>
      <c r="AZ9" s="314"/>
      <c r="BA9" s="314"/>
      <c r="BB9" s="314"/>
      <c r="BC9" s="314"/>
      <c r="BD9" s="314"/>
      <c r="BE9" s="314"/>
      <c r="BF9" s="315"/>
      <c r="BG9" s="72"/>
    </row>
    <row r="10">
      <c r="A10" s="209">
        <v>7.0</v>
      </c>
      <c r="B10" s="212" t="s">
        <v>598</v>
      </c>
      <c r="C10" s="213" t="s">
        <v>136</v>
      </c>
      <c r="D10" s="212" t="s">
        <v>432</v>
      </c>
      <c r="E10" s="317">
        <v>8.0</v>
      </c>
      <c r="F10" s="318">
        <f>(VLOOKUP($B10,'Attendance-January-2026'!$B:$AJ,35,0))</f>
        <v>10</v>
      </c>
      <c r="G10" s="306">
        <f>(VLOOKUP($B10,'Attendance-February-2026'!$B:$AJ,35,0))</f>
        <v>10</v>
      </c>
      <c r="H10" s="305">
        <f>(VLOOKUP($B10,'Attendance-March-2026'!$B:$AG,32,0))</f>
        <v>4</v>
      </c>
      <c r="I10" s="305">
        <f>(VLOOKUP($B10,'Attendance-April-2026'!$B:$AJ,35,0))</f>
        <v>4.5</v>
      </c>
      <c r="J10" s="306">
        <f>(VLOOKUP($B10,'Attendance-May-2026'!$B:$AI,34,0))</f>
        <v>6.5</v>
      </c>
      <c r="K10" s="306">
        <f>(VLOOKUP($B10,'Attendance-June-2026'!$B:$AJ,35,0))</f>
        <v>7.5</v>
      </c>
      <c r="L10" s="312"/>
      <c r="M10" s="312"/>
      <c r="N10" s="312"/>
      <c r="O10" s="312"/>
      <c r="P10" s="312"/>
      <c r="Q10" s="226"/>
      <c r="R10" s="319"/>
      <c r="S10" s="310">
        <f>(VLOOKUP($B10,'Attendance-January-2026'!$B:$AW,48,0))</f>
        <v>0</v>
      </c>
      <c r="T10" s="310">
        <f>(VLOOKUP($B10,'Attendance-February-2026'!$B:$AW,48,0))</f>
        <v>0</v>
      </c>
      <c r="U10" s="310">
        <f>(VLOOKUP($B10,'Attendance-March-2026'!$B:$AW,45,0))</f>
        <v>0</v>
      </c>
      <c r="V10" s="310">
        <f>(VLOOKUP($B10,'Attendance-April-2026'!$B:$AW,48,0))</f>
        <v>0</v>
      </c>
      <c r="W10" s="310">
        <f>(VLOOKUP($B10,'Attendance-May-2026'!$B:$AW,46,0))</f>
        <v>0</v>
      </c>
      <c r="X10" s="310">
        <f>(VLOOKUP($B10,'Attendance-June-2026'!$B:$AW,47,0))</f>
        <v>0</v>
      </c>
      <c r="Y10" s="312"/>
      <c r="Z10" s="312"/>
      <c r="AA10" s="312"/>
      <c r="AB10" s="312"/>
      <c r="AC10" s="312"/>
      <c r="AD10" s="312"/>
      <c r="AE10" s="309">
        <f t="shared" si="1"/>
        <v>0</v>
      </c>
      <c r="AF10" s="310">
        <f>(VLOOKUP($B10,'Attendance-January-2026'!$B:$AW,47,0))</f>
        <v>0</v>
      </c>
      <c r="AG10" s="310">
        <f>(VLOOKUP($B10,'Attendance-February-2026'!$B:$AW,47,0))</f>
        <v>0</v>
      </c>
      <c r="AH10" s="310">
        <f>(VLOOKUP($B10,'Attendance-March-2026'!$B:$AV,44,0))</f>
        <v>0</v>
      </c>
      <c r="AI10" s="310">
        <f>(VLOOKUP($B10,'Attendance-April-2026'!$B:$AW,47,0))</f>
        <v>0</v>
      </c>
      <c r="AJ10" s="306">
        <f>(VLOOKUP($B10,'Attendance-May-2026'!$B:$AW,45,0))</f>
        <v>0</v>
      </c>
      <c r="AK10" s="306">
        <f>(VLOOKUP($B10,'Attendance-June-2026'!$B:$AW,46,0))</f>
        <v>0</v>
      </c>
      <c r="AL10" s="312"/>
      <c r="AM10" s="312"/>
      <c r="AN10" s="312"/>
      <c r="AO10" s="312"/>
      <c r="AP10" s="312"/>
      <c r="AQ10" s="312"/>
      <c r="AR10" s="308">
        <f t="shared" si="2"/>
        <v>0</v>
      </c>
      <c r="AS10" s="311"/>
      <c r="AT10" s="312"/>
      <c r="AU10" s="320">
        <v>1.0</v>
      </c>
      <c r="AV10" s="312"/>
      <c r="AW10" s="226"/>
      <c r="AX10" s="311"/>
      <c r="AY10" s="314"/>
      <c r="AZ10" s="313">
        <v>46201.0</v>
      </c>
      <c r="BA10" s="314"/>
      <c r="BB10" s="314"/>
      <c r="BC10" s="314"/>
      <c r="BD10" s="314"/>
      <c r="BE10" s="314"/>
      <c r="BF10" s="315"/>
      <c r="BG10" s="72"/>
    </row>
    <row r="11">
      <c r="A11" s="209">
        <v>8.0</v>
      </c>
      <c r="B11" s="212" t="s">
        <v>599</v>
      </c>
      <c r="C11" s="213" t="s">
        <v>139</v>
      </c>
      <c r="D11" s="212" t="s">
        <v>432</v>
      </c>
      <c r="E11" s="317">
        <v>11.5</v>
      </c>
      <c r="F11" s="312">
        <f>(VLOOKUP($B11,'Attendance-January-2026'!$B:$AJ,35,0))</f>
        <v>12.5</v>
      </c>
      <c r="G11" s="306">
        <f>(VLOOKUP($B11,'Attendance-February-2026'!$B:$AJ,35,0))</f>
        <v>12.5</v>
      </c>
      <c r="H11" s="305">
        <f>(VLOOKUP($B11,'Attendance-March-2026'!$B:$AG,32,0))</f>
        <v>7</v>
      </c>
      <c r="I11" s="305">
        <f>(VLOOKUP($B11,'Attendance-April-2026'!$B:$AJ,35,0))</f>
        <v>8</v>
      </c>
      <c r="J11" s="306">
        <f>(VLOOKUP($B11,'Attendance-May-2026'!$B:$AI,34,0))</f>
        <v>10</v>
      </c>
      <c r="K11" s="306">
        <f>(VLOOKUP($B11,'Attendance-June-2026'!$B:$AJ,35,0))</f>
        <v>7</v>
      </c>
      <c r="L11" s="312"/>
      <c r="M11" s="312"/>
      <c r="N11" s="318"/>
      <c r="O11" s="312"/>
      <c r="P11" s="312"/>
      <c r="Q11" s="226"/>
      <c r="R11" s="319"/>
      <c r="S11" s="310">
        <f>(VLOOKUP($B11,'Attendance-January-2026'!$B:$AW,48,0))</f>
        <v>0</v>
      </c>
      <c r="T11" s="310">
        <f>(VLOOKUP($B11,'Attendance-February-2026'!$B:$AW,48,0))</f>
        <v>0</v>
      </c>
      <c r="U11" s="310">
        <f>(VLOOKUP($B11,'Attendance-March-2026'!$B:$AW,45,0))</f>
        <v>0</v>
      </c>
      <c r="V11" s="310">
        <f>(VLOOKUP($B11,'Attendance-April-2026'!$B:$AW,48,0))</f>
        <v>0</v>
      </c>
      <c r="W11" s="310">
        <f>(VLOOKUP($B11,'Attendance-May-2026'!$B:$AW,46,0))</f>
        <v>0</v>
      </c>
      <c r="X11" s="310">
        <f>(VLOOKUP($B11,'Attendance-June-2026'!$B:$AW,47,0))</f>
        <v>0</v>
      </c>
      <c r="Y11" s="312"/>
      <c r="Z11" s="312"/>
      <c r="AA11" s="312"/>
      <c r="AB11" s="312"/>
      <c r="AC11" s="312"/>
      <c r="AD11" s="312"/>
      <c r="AE11" s="309">
        <f t="shared" si="1"/>
        <v>0</v>
      </c>
      <c r="AF11" s="310">
        <f>(VLOOKUP($B11,'Attendance-January-2026'!$B:$AW,47,0))</f>
        <v>0</v>
      </c>
      <c r="AG11" s="310">
        <f>(VLOOKUP($B11,'Attendance-February-2026'!$B:$AW,47,0))</f>
        <v>0</v>
      </c>
      <c r="AH11" s="310">
        <f>(VLOOKUP($B11,'Attendance-March-2026'!$B:$AV,44,0))</f>
        <v>0</v>
      </c>
      <c r="AI11" s="310">
        <f>(VLOOKUP($B11,'Attendance-April-2026'!$B:$AW,47,0))</f>
        <v>0</v>
      </c>
      <c r="AJ11" s="306">
        <f>(VLOOKUP($B11,'Attendance-May-2026'!$B:$AW,45,0))</f>
        <v>0</v>
      </c>
      <c r="AK11" s="306">
        <f>(VLOOKUP($B11,'Attendance-June-2026'!$B:$AW,46,0))</f>
        <v>0</v>
      </c>
      <c r="AL11" s="312"/>
      <c r="AM11" s="312"/>
      <c r="AN11" s="312"/>
      <c r="AO11" s="312"/>
      <c r="AP11" s="312"/>
      <c r="AQ11" s="312"/>
      <c r="AR11" s="308">
        <f t="shared" si="2"/>
        <v>0</v>
      </c>
      <c r="AS11" s="322">
        <v>1.0</v>
      </c>
      <c r="AT11" s="320">
        <v>2.0</v>
      </c>
      <c r="AU11" s="320">
        <v>1.0</v>
      </c>
      <c r="AV11" s="312"/>
      <c r="AW11" s="226"/>
      <c r="AX11" s="311"/>
      <c r="AY11" s="314"/>
      <c r="AZ11" s="313">
        <v>46181.0</v>
      </c>
      <c r="BA11" s="314"/>
      <c r="BB11" s="314"/>
      <c r="BC11" s="314"/>
      <c r="BD11" s="314"/>
      <c r="BE11" s="314"/>
      <c r="BF11" s="315"/>
      <c r="BG11" s="72"/>
    </row>
    <row r="12">
      <c r="A12" s="209">
        <v>9.0</v>
      </c>
      <c r="B12" s="212" t="s">
        <v>601</v>
      </c>
      <c r="C12" s="213" t="s">
        <v>141</v>
      </c>
      <c r="D12" s="212" t="s">
        <v>432</v>
      </c>
      <c r="E12" s="317">
        <v>14.0</v>
      </c>
      <c r="F12" s="312">
        <f>(VLOOKUP($B12,'Attendance-January-2026'!$B:$AJ,35,0))</f>
        <v>11</v>
      </c>
      <c r="G12" s="306">
        <f>(VLOOKUP($B12,'Attendance-February-2026'!$B:$AJ,35,0))</f>
        <v>12</v>
      </c>
      <c r="H12" s="305">
        <f>(VLOOKUP($B12,'Attendance-March-2026'!$B:$AG,32,0))</f>
        <v>11</v>
      </c>
      <c r="I12" s="305">
        <f>(VLOOKUP($B12,'Attendance-April-2026'!$B:$AJ,35,0))</f>
        <v>11.5</v>
      </c>
      <c r="J12" s="306">
        <f>(VLOOKUP($B12,'Attendance-May-2026'!$B:$AI,34,0))</f>
        <v>13.5</v>
      </c>
      <c r="K12" s="321">
        <f>(VLOOKUP($B12,'Attendance-June-2026'!$B:$AJ,35,0))</f>
        <v>11</v>
      </c>
      <c r="L12" s="312"/>
      <c r="M12" s="312"/>
      <c r="N12" s="312"/>
      <c r="O12" s="312"/>
      <c r="P12" s="312"/>
      <c r="Q12" s="226"/>
      <c r="R12" s="319"/>
      <c r="S12" s="310">
        <f>(VLOOKUP($B12,'Attendance-January-2026'!$B:$AW,48,0))</f>
        <v>0</v>
      </c>
      <c r="T12" s="310">
        <f>(VLOOKUP($B12,'Attendance-February-2026'!$B:$AW,48,0))</f>
        <v>0</v>
      </c>
      <c r="U12" s="310">
        <f>(VLOOKUP($B12,'Attendance-March-2026'!$B:$AW,45,0))</f>
        <v>0</v>
      </c>
      <c r="V12" s="310">
        <f>(VLOOKUP($B12,'Attendance-April-2026'!$B:$AW,48,0))</f>
        <v>0</v>
      </c>
      <c r="W12" s="310">
        <f>(VLOOKUP($B12,'Attendance-May-2026'!$B:$AW,46,0))</f>
        <v>0</v>
      </c>
      <c r="X12" s="310">
        <f>(VLOOKUP($B12,'Attendance-June-2026'!$B:$AW,47,0))</f>
        <v>1</v>
      </c>
      <c r="Y12" s="312"/>
      <c r="Z12" s="312"/>
      <c r="AA12" s="312"/>
      <c r="AB12" s="312"/>
      <c r="AC12" s="312"/>
      <c r="AD12" s="312"/>
      <c r="AE12" s="309">
        <f t="shared" si="1"/>
        <v>1</v>
      </c>
      <c r="AF12" s="310">
        <f>(VLOOKUP($B12,'Attendance-January-2026'!$B:$AW,47,0))</f>
        <v>0</v>
      </c>
      <c r="AG12" s="310">
        <f>(VLOOKUP($B12,'Attendance-February-2026'!$B:$AW,47,0))</f>
        <v>0</v>
      </c>
      <c r="AH12" s="310">
        <f>(VLOOKUP($B12,'Attendance-March-2026'!$B:$AV,44,0))</f>
        <v>1</v>
      </c>
      <c r="AI12" s="310">
        <f>(VLOOKUP($B12,'Attendance-April-2026'!$B:$AW,47,0))</f>
        <v>2</v>
      </c>
      <c r="AJ12" s="306">
        <f>(VLOOKUP($B12,'Attendance-May-2026'!$B:$AW,45,0))</f>
        <v>0</v>
      </c>
      <c r="AK12" s="306">
        <f>(VLOOKUP($B12,'Attendance-June-2026'!$B:$AW,46,0))</f>
        <v>0</v>
      </c>
      <c r="AL12" s="312"/>
      <c r="AM12" s="312"/>
      <c r="AN12" s="312"/>
      <c r="AO12" s="312"/>
      <c r="AP12" s="312"/>
      <c r="AQ12" s="312"/>
      <c r="AR12" s="308">
        <f t="shared" si="2"/>
        <v>3</v>
      </c>
      <c r="AS12" s="311"/>
      <c r="AT12" s="312"/>
      <c r="AU12" s="312"/>
      <c r="AV12" s="312"/>
      <c r="AW12" s="226"/>
      <c r="AX12" s="311"/>
      <c r="AY12" s="314"/>
      <c r="AZ12" s="314"/>
      <c r="BA12" s="314"/>
      <c r="BB12" s="314"/>
      <c r="BC12" s="314"/>
      <c r="BD12" s="314"/>
      <c r="BE12" s="314"/>
      <c r="BF12" s="315"/>
      <c r="BG12" s="72"/>
    </row>
    <row r="13">
      <c r="A13" s="209">
        <v>10.0</v>
      </c>
      <c r="B13" s="212" t="s">
        <v>603</v>
      </c>
      <c r="C13" s="213" t="s">
        <v>143</v>
      </c>
      <c r="D13" s="212" t="s">
        <v>432</v>
      </c>
      <c r="E13" s="317">
        <v>13.0</v>
      </c>
      <c r="F13" s="312">
        <f>(VLOOKUP($B13,'Attendance-January-2026'!$B:$AJ,35,0))</f>
        <v>14</v>
      </c>
      <c r="G13" s="306">
        <f>(VLOOKUP($B13,'Attendance-February-2026'!$B:$AJ,35,0))</f>
        <v>14</v>
      </c>
      <c r="H13" s="305">
        <f>(VLOOKUP($B13,'Attendance-March-2026'!$B:$AG,32,0))</f>
        <v>15</v>
      </c>
      <c r="I13" s="305">
        <f>(VLOOKUP($B13,'Attendance-April-2026'!$B:$AJ,35,0))</f>
        <v>15</v>
      </c>
      <c r="J13" s="306">
        <f>(VLOOKUP($B13,'Attendance-May-2026'!$B:$AI,34,0))</f>
        <v>15</v>
      </c>
      <c r="K13" s="321">
        <f>(VLOOKUP($B13,'Attendance-June-2026'!$B:$AJ,35,0))</f>
        <v>10</v>
      </c>
      <c r="L13" s="312"/>
      <c r="M13" s="312"/>
      <c r="N13" s="312"/>
      <c r="O13" s="312"/>
      <c r="P13" s="312"/>
      <c r="Q13" s="226"/>
      <c r="R13" s="319"/>
      <c r="S13" s="310">
        <f>(VLOOKUP($B13,'Attendance-January-2026'!$B:$AW,48,0))</f>
        <v>0</v>
      </c>
      <c r="T13" s="310">
        <f>(VLOOKUP($B13,'Attendance-February-2026'!$B:$AW,48,0))</f>
        <v>0</v>
      </c>
      <c r="U13" s="310">
        <f>(VLOOKUP($B13,'Attendance-March-2026'!$B:$AW,45,0))</f>
        <v>0</v>
      </c>
      <c r="V13" s="310">
        <f>(VLOOKUP($B13,'Attendance-April-2026'!$B:$AW,48,0))</f>
        <v>0</v>
      </c>
      <c r="W13" s="310">
        <f>(VLOOKUP($B13,'Attendance-May-2026'!$B:$AW,46,0))</f>
        <v>0</v>
      </c>
      <c r="X13" s="310">
        <f>(VLOOKUP($B13,'Attendance-June-2026'!$B:$AW,47,0))</f>
        <v>0</v>
      </c>
      <c r="Y13" s="312"/>
      <c r="Z13" s="312"/>
      <c r="AA13" s="312"/>
      <c r="AB13" s="312"/>
      <c r="AC13" s="312"/>
      <c r="AD13" s="312"/>
      <c r="AE13" s="309">
        <f t="shared" si="1"/>
        <v>0</v>
      </c>
      <c r="AF13" s="310">
        <f>(VLOOKUP($B13,'Attendance-January-2026'!$B:$AW,47,0))</f>
        <v>0</v>
      </c>
      <c r="AG13" s="310">
        <f>(VLOOKUP($B13,'Attendance-February-2026'!$B:$AW,47,0))</f>
        <v>0</v>
      </c>
      <c r="AH13" s="310">
        <f>(VLOOKUP($B13,'Attendance-March-2026'!$B:$AV,44,0))</f>
        <v>0</v>
      </c>
      <c r="AI13" s="310">
        <f>(VLOOKUP($B13,'Attendance-April-2026'!$B:$AW,47,0))</f>
        <v>0</v>
      </c>
      <c r="AJ13" s="306">
        <f>(VLOOKUP($B13,'Attendance-May-2026'!$B:$AW,45,0))</f>
        <v>0</v>
      </c>
      <c r="AK13" s="306">
        <f>(VLOOKUP($B13,'Attendance-June-2026'!$B:$AW,46,0))</f>
        <v>0</v>
      </c>
      <c r="AL13" s="312"/>
      <c r="AM13" s="312"/>
      <c r="AN13" s="312"/>
      <c r="AO13" s="312"/>
      <c r="AP13" s="312"/>
      <c r="AQ13" s="312"/>
      <c r="AR13" s="308">
        <f t="shared" si="2"/>
        <v>0</v>
      </c>
      <c r="AS13" s="311"/>
      <c r="AT13" s="312"/>
      <c r="AU13" s="312"/>
      <c r="AV13" s="312"/>
      <c r="AW13" s="226"/>
      <c r="AX13" s="311"/>
      <c r="AY13" s="314"/>
      <c r="AZ13" s="314"/>
      <c r="BA13" s="314"/>
      <c r="BB13" s="314"/>
      <c r="BC13" s="314"/>
      <c r="BD13" s="314"/>
      <c r="BE13" s="314"/>
      <c r="BF13" s="315"/>
      <c r="BG13" s="72"/>
    </row>
    <row r="14">
      <c r="A14" s="209">
        <v>11.0</v>
      </c>
      <c r="B14" s="212" t="s">
        <v>604</v>
      </c>
      <c r="C14" s="213" t="s">
        <v>145</v>
      </c>
      <c r="D14" s="212" t="s">
        <v>432</v>
      </c>
      <c r="E14" s="317">
        <v>6.0</v>
      </c>
      <c r="F14" s="312">
        <f>(VLOOKUP($B14,'Attendance-January-2026'!$B:$AJ,35,0))</f>
        <v>6</v>
      </c>
      <c r="G14" s="306">
        <f>(VLOOKUP($B14,'Attendance-February-2026'!$B:$AJ,35,0))</f>
        <v>3.5</v>
      </c>
      <c r="H14" s="305">
        <f>(VLOOKUP($B14,'Attendance-March-2026'!$B:$AG,32,0))</f>
        <v>3.5</v>
      </c>
      <c r="I14" s="305">
        <f>(VLOOKUP($B14,'Attendance-April-2026'!$B:$AJ,35,0))</f>
        <v>1</v>
      </c>
      <c r="J14" s="306">
        <f>(VLOOKUP($B14,'Attendance-May-2026'!$B:$AI,34,0))</f>
        <v>2.5</v>
      </c>
      <c r="K14" s="306">
        <f>(VLOOKUP($B14,'Attendance-June-2026'!$B:$AJ,35,0))</f>
        <v>3.5</v>
      </c>
      <c r="L14" s="312"/>
      <c r="M14" s="312"/>
      <c r="N14" s="312"/>
      <c r="O14" s="318"/>
      <c r="P14" s="312"/>
      <c r="Q14" s="226"/>
      <c r="R14" s="319"/>
      <c r="S14" s="310">
        <f>(VLOOKUP($B14,'Attendance-January-2026'!$B:$AW,48,0))</f>
        <v>0</v>
      </c>
      <c r="T14" s="310">
        <f>(VLOOKUP($B14,'Attendance-February-2026'!$B:$AW,48,0))</f>
        <v>0</v>
      </c>
      <c r="U14" s="310">
        <f>(VLOOKUP($B14,'Attendance-March-2026'!$B:$AW,45,0))</f>
        <v>0</v>
      </c>
      <c r="V14" s="310">
        <f>(VLOOKUP($B14,'Attendance-April-2026'!$B:$AW,48,0))</f>
        <v>0</v>
      </c>
      <c r="W14" s="310">
        <f>(VLOOKUP($B14,'Attendance-May-2026'!$B:$AW,46,0))</f>
        <v>0</v>
      </c>
      <c r="X14" s="310">
        <f>(VLOOKUP($B14,'Attendance-June-2026'!$B:$AW,47,0))</f>
        <v>0</v>
      </c>
      <c r="Y14" s="312"/>
      <c r="Z14" s="312"/>
      <c r="AA14" s="312"/>
      <c r="AB14" s="312"/>
      <c r="AC14" s="312"/>
      <c r="AD14" s="312"/>
      <c r="AE14" s="309">
        <f t="shared" si="1"/>
        <v>0</v>
      </c>
      <c r="AF14" s="310">
        <f>(VLOOKUP($B14,'Attendance-January-2026'!$B:$AW,47,0))</f>
        <v>0</v>
      </c>
      <c r="AG14" s="310">
        <f>(VLOOKUP($B14,'Attendance-February-2026'!$B:$AW,47,0))</f>
        <v>0</v>
      </c>
      <c r="AH14" s="310">
        <f>(VLOOKUP($B14,'Attendance-March-2026'!$B:$AV,44,0))</f>
        <v>0</v>
      </c>
      <c r="AI14" s="310">
        <f>(VLOOKUP($B14,'Attendance-April-2026'!$B:$AW,47,0))</f>
        <v>0</v>
      </c>
      <c r="AJ14" s="306">
        <f>(VLOOKUP($B14,'Attendance-May-2026'!$B:$AW,45,0))</f>
        <v>0</v>
      </c>
      <c r="AK14" s="306">
        <f>(VLOOKUP($B14,'Attendance-June-2026'!$B:$AW,46,0))</f>
        <v>4</v>
      </c>
      <c r="AL14" s="312"/>
      <c r="AM14" s="312"/>
      <c r="AN14" s="312"/>
      <c r="AO14" s="312"/>
      <c r="AP14" s="312"/>
      <c r="AQ14" s="312"/>
      <c r="AR14" s="308">
        <f t="shared" si="2"/>
        <v>4</v>
      </c>
      <c r="AS14" s="322">
        <v>1.0</v>
      </c>
      <c r="AT14" s="312"/>
      <c r="AU14" s="312"/>
      <c r="AV14" s="312"/>
      <c r="AW14" s="226"/>
      <c r="AX14" s="311"/>
      <c r="AY14" s="314"/>
      <c r="AZ14" s="314"/>
      <c r="BA14" s="314"/>
      <c r="BB14" s="314"/>
      <c r="BC14" s="314"/>
      <c r="BD14" s="314"/>
      <c r="BE14" s="314"/>
      <c r="BF14" s="315"/>
      <c r="BG14" s="72"/>
    </row>
    <row r="15">
      <c r="A15" s="209">
        <v>12.0</v>
      </c>
      <c r="B15" s="212" t="s">
        <v>605</v>
      </c>
      <c r="C15" s="213" t="s">
        <v>147</v>
      </c>
      <c r="D15" s="212" t="s">
        <v>438</v>
      </c>
      <c r="E15" s="317">
        <v>7.5</v>
      </c>
      <c r="F15" s="312">
        <f>(VLOOKUP($B15,'Attendance-January-2026'!$B:$AJ,35,0))</f>
        <v>5</v>
      </c>
      <c r="G15" s="306">
        <f>(VLOOKUP($B15,'Attendance-February-2026'!$B:$AJ,35,0))</f>
        <v>2</v>
      </c>
      <c r="H15" s="305">
        <f>(VLOOKUP($B15,'Attendance-March-2026'!$B:$AG,32,0))</f>
        <v>3</v>
      </c>
      <c r="I15" s="305">
        <f>(VLOOKUP($B15,'Attendance-April-2026'!$B:$AJ,35,0))</f>
        <v>4</v>
      </c>
      <c r="J15" s="306">
        <f>(VLOOKUP($B15,'Attendance-May-2026'!$B:$AI,34,0))</f>
        <v>6</v>
      </c>
      <c r="K15" s="306">
        <f>(VLOOKUP($B15,'Attendance-June-2026'!$B:$AJ,35,0))</f>
        <v>7</v>
      </c>
      <c r="L15" s="312"/>
      <c r="M15" s="312"/>
      <c r="N15" s="312"/>
      <c r="O15" s="312"/>
      <c r="P15" s="318"/>
      <c r="Q15" s="226"/>
      <c r="R15" s="319"/>
      <c r="S15" s="310">
        <f>(VLOOKUP($B15,'Attendance-January-2026'!$B:$AW,48,0))</f>
        <v>0</v>
      </c>
      <c r="T15" s="310">
        <f>(VLOOKUP($B15,'Attendance-February-2026'!$B:$AW,48,0))</f>
        <v>0</v>
      </c>
      <c r="U15" s="310">
        <f>(VLOOKUP($B15,'Attendance-March-2026'!$B:$AW,45,0))</f>
        <v>0</v>
      </c>
      <c r="V15" s="310">
        <f>(VLOOKUP($B15,'Attendance-April-2026'!$B:$AW,48,0))</f>
        <v>0</v>
      </c>
      <c r="W15" s="310">
        <f>(VLOOKUP($B15,'Attendance-May-2026'!$B:$AW,46,0))</f>
        <v>0</v>
      </c>
      <c r="X15" s="310">
        <f>(VLOOKUP($B15,'Attendance-June-2026'!$B:$AW,47,0))</f>
        <v>0</v>
      </c>
      <c r="Y15" s="312"/>
      <c r="Z15" s="312"/>
      <c r="AA15" s="312"/>
      <c r="AB15" s="312"/>
      <c r="AC15" s="312"/>
      <c r="AD15" s="312"/>
      <c r="AE15" s="309">
        <f t="shared" si="1"/>
        <v>0</v>
      </c>
      <c r="AF15" s="310">
        <f>(VLOOKUP($B15,'Attendance-January-2026'!$B:$AW,47,0))</f>
        <v>0</v>
      </c>
      <c r="AG15" s="310">
        <f>(VLOOKUP($B15,'Attendance-February-2026'!$B:$AW,47,0))</f>
        <v>0</v>
      </c>
      <c r="AH15" s="310">
        <f>(VLOOKUP($B15,'Attendance-March-2026'!$B:$AV,44,0))</f>
        <v>0</v>
      </c>
      <c r="AI15" s="310">
        <f>(VLOOKUP($B15,'Attendance-April-2026'!$B:$AW,47,0))</f>
        <v>0</v>
      </c>
      <c r="AJ15" s="306">
        <f>(VLOOKUP($B15,'Attendance-May-2026'!$B:$AW,45,0))</f>
        <v>0</v>
      </c>
      <c r="AK15" s="306">
        <f>(VLOOKUP($B15,'Attendance-June-2026'!$B:$AW,46,0))</f>
        <v>0</v>
      </c>
      <c r="AL15" s="312"/>
      <c r="AM15" s="312"/>
      <c r="AN15" s="312"/>
      <c r="AO15" s="312"/>
      <c r="AP15" s="312"/>
      <c r="AQ15" s="312"/>
      <c r="AR15" s="308">
        <f t="shared" si="2"/>
        <v>0</v>
      </c>
      <c r="AS15" s="311"/>
      <c r="AT15" s="312"/>
      <c r="AU15" s="312"/>
      <c r="AV15" s="312"/>
      <c r="AW15" s="226"/>
      <c r="AX15" s="311"/>
      <c r="AY15" s="314"/>
      <c r="AZ15" s="314"/>
      <c r="BA15" s="314"/>
      <c r="BB15" s="314"/>
      <c r="BC15" s="314"/>
      <c r="BD15" s="314"/>
      <c r="BE15" s="314"/>
      <c r="BF15" s="315"/>
      <c r="BG15" s="72"/>
    </row>
    <row r="16">
      <c r="A16" s="209">
        <v>13.0</v>
      </c>
      <c r="B16" s="212" t="s">
        <v>606</v>
      </c>
      <c r="C16" s="213" t="s">
        <v>150</v>
      </c>
      <c r="D16" s="212" t="s">
        <v>438</v>
      </c>
      <c r="E16" s="317">
        <v>8.0</v>
      </c>
      <c r="F16" s="312">
        <f>(VLOOKUP($B16,'Attendance-January-2026'!$B:$AJ,35,0))</f>
        <v>9</v>
      </c>
      <c r="G16" s="306">
        <f>(VLOOKUP($B16,'Attendance-February-2026'!$B:$AJ,35,0))</f>
        <v>10</v>
      </c>
      <c r="H16" s="305">
        <f>(VLOOKUP($B16,'Attendance-March-2026'!$B:$AG,32,0))</f>
        <v>5</v>
      </c>
      <c r="I16" s="305">
        <f>(VLOOKUP($B16,'Attendance-April-2026'!$B:$AJ,35,0))</f>
        <v>3</v>
      </c>
      <c r="J16" s="306">
        <f>(VLOOKUP($B16,'Attendance-May-2026'!$B:$AI,34,0))</f>
        <v>5</v>
      </c>
      <c r="K16" s="306">
        <f>(VLOOKUP($B16,'Attendance-June-2026'!$B:$AJ,35,0))</f>
        <v>6</v>
      </c>
      <c r="L16" s="318"/>
      <c r="M16" s="312"/>
      <c r="N16" s="312"/>
      <c r="O16" s="312"/>
      <c r="P16" s="312"/>
      <c r="Q16" s="226"/>
      <c r="R16" s="319"/>
      <c r="S16" s="310">
        <f>(VLOOKUP($B16,'Attendance-January-2026'!$B:$AW,48,0))</f>
        <v>0</v>
      </c>
      <c r="T16" s="310">
        <f>(VLOOKUP($B16,'Attendance-February-2026'!$B:$AW,48,0))</f>
        <v>0</v>
      </c>
      <c r="U16" s="310">
        <f>(VLOOKUP($B16,'Attendance-March-2026'!$B:$AW,45,0))</f>
        <v>0</v>
      </c>
      <c r="V16" s="310">
        <f>(VLOOKUP($B16,'Attendance-April-2026'!$B:$AW,48,0))</f>
        <v>0</v>
      </c>
      <c r="W16" s="310">
        <f>(VLOOKUP($B16,'Attendance-May-2026'!$B:$AW,46,0))</f>
        <v>0</v>
      </c>
      <c r="X16" s="310">
        <f>(VLOOKUP($B16,'Attendance-June-2026'!$B:$AW,47,0))</f>
        <v>0</v>
      </c>
      <c r="Y16" s="312"/>
      <c r="Z16" s="312"/>
      <c r="AA16" s="312"/>
      <c r="AB16" s="312"/>
      <c r="AC16" s="312"/>
      <c r="AD16" s="312"/>
      <c r="AE16" s="309">
        <f t="shared" si="1"/>
        <v>0</v>
      </c>
      <c r="AF16" s="310">
        <f>(VLOOKUP($B16,'Attendance-January-2026'!$B:$AW,47,0))</f>
        <v>0</v>
      </c>
      <c r="AG16" s="310">
        <f>(VLOOKUP($B16,'Attendance-February-2026'!$B:$AW,47,0))</f>
        <v>0</v>
      </c>
      <c r="AH16" s="310">
        <f>(VLOOKUP($B16,'Attendance-March-2026'!$B:$AV,44,0))</f>
        <v>0</v>
      </c>
      <c r="AI16" s="310">
        <f>(VLOOKUP($B16,'Attendance-April-2026'!$B:$AW,47,0))</f>
        <v>11</v>
      </c>
      <c r="AJ16" s="306">
        <f>(VLOOKUP($B16,'Attendance-May-2026'!$B:$AW,45,0))</f>
        <v>0</v>
      </c>
      <c r="AK16" s="306">
        <f>(VLOOKUP($B16,'Attendance-June-2026'!$B:$AW,46,0))</f>
        <v>0</v>
      </c>
      <c r="AL16" s="312"/>
      <c r="AM16" s="312"/>
      <c r="AN16" s="312"/>
      <c r="AO16" s="312"/>
      <c r="AP16" s="312"/>
      <c r="AQ16" s="312"/>
      <c r="AR16" s="308">
        <f t="shared" si="2"/>
        <v>11</v>
      </c>
      <c r="AS16" s="322">
        <v>1.0</v>
      </c>
      <c r="AT16" s="320">
        <v>2.0</v>
      </c>
      <c r="AU16" s="320">
        <v>1.0</v>
      </c>
      <c r="AV16" s="312"/>
      <c r="AW16" s="226"/>
      <c r="AX16" s="311"/>
      <c r="AY16" s="314"/>
      <c r="AZ16" s="313">
        <v>46199.0</v>
      </c>
      <c r="BA16" s="314"/>
      <c r="BB16" s="314"/>
      <c r="BC16" s="314"/>
      <c r="BD16" s="314"/>
      <c r="BE16" s="314"/>
      <c r="BF16" s="315"/>
      <c r="BG16" s="72"/>
    </row>
    <row r="17">
      <c r="A17" s="209">
        <v>14.0</v>
      </c>
      <c r="B17" s="212" t="s">
        <v>607</v>
      </c>
      <c r="C17" s="213" t="s">
        <v>152</v>
      </c>
      <c r="D17" s="212" t="s">
        <v>438</v>
      </c>
      <c r="E17" s="317">
        <v>8.0</v>
      </c>
      <c r="F17" s="312">
        <f>(VLOOKUP($B17,'Attendance-January-2026'!$B:$AJ,35,0))</f>
        <v>9</v>
      </c>
      <c r="G17" s="306">
        <f>(VLOOKUP($B17,'Attendance-February-2026'!$B:$AJ,35,0))</f>
        <v>6.5</v>
      </c>
      <c r="H17" s="305">
        <f>(VLOOKUP($B17,'Attendance-March-2026'!$B:$AG,32,0))</f>
        <v>7.5</v>
      </c>
      <c r="I17" s="305">
        <f>(VLOOKUP($B17,'Attendance-April-2026'!$B:$AJ,35,0))</f>
        <v>8.5</v>
      </c>
      <c r="J17" s="306">
        <f>(VLOOKUP($B17,'Attendance-May-2026'!$B:$AI,34,0))</f>
        <v>10.5</v>
      </c>
      <c r="K17" s="306">
        <f>(VLOOKUP($B17,'Attendance-June-2026'!$B:$AJ,35,0))</f>
        <v>9</v>
      </c>
      <c r="L17" s="318"/>
      <c r="M17" s="312"/>
      <c r="N17" s="312"/>
      <c r="O17" s="312"/>
      <c r="P17" s="312"/>
      <c r="Q17" s="226"/>
      <c r="R17" s="319"/>
      <c r="S17" s="310">
        <f>(VLOOKUP($B17,'Attendance-January-2026'!$B:$AW,48,0))</f>
        <v>0</v>
      </c>
      <c r="T17" s="310">
        <f>(VLOOKUP($B17,'Attendance-February-2026'!$B:$AW,48,0))</f>
        <v>0</v>
      </c>
      <c r="U17" s="310">
        <f>(VLOOKUP($B17,'Attendance-March-2026'!$B:$AW,45,0))</f>
        <v>0</v>
      </c>
      <c r="V17" s="310">
        <f>(VLOOKUP($B17,'Attendance-April-2026'!$B:$AW,48,0))</f>
        <v>0</v>
      </c>
      <c r="W17" s="310">
        <f>(VLOOKUP($B17,'Attendance-May-2026'!$B:$AW,46,0))</f>
        <v>0</v>
      </c>
      <c r="X17" s="310">
        <f>(VLOOKUP($B17,'Attendance-June-2026'!$B:$AW,47,0))</f>
        <v>0</v>
      </c>
      <c r="Y17" s="312"/>
      <c r="Z17" s="312"/>
      <c r="AA17" s="312"/>
      <c r="AB17" s="312"/>
      <c r="AC17" s="312"/>
      <c r="AD17" s="312"/>
      <c r="AE17" s="309">
        <f t="shared" si="1"/>
        <v>0</v>
      </c>
      <c r="AF17" s="310">
        <f>(VLOOKUP($B17,'Attendance-January-2026'!$B:$AW,47,0))</f>
        <v>0</v>
      </c>
      <c r="AG17" s="310">
        <f>(VLOOKUP($B17,'Attendance-February-2026'!$B:$AW,47,0))</f>
        <v>0</v>
      </c>
      <c r="AH17" s="310">
        <f>(VLOOKUP($B17,'Attendance-March-2026'!$B:$AV,44,0))</f>
        <v>0</v>
      </c>
      <c r="AI17" s="310">
        <f>(VLOOKUP($B17,'Attendance-April-2026'!$B:$AW,47,0))</f>
        <v>0</v>
      </c>
      <c r="AJ17" s="306">
        <f>(VLOOKUP($B17,'Attendance-May-2026'!$B:$AW,45,0))</f>
        <v>0</v>
      </c>
      <c r="AK17" s="306">
        <f>(VLOOKUP($B17,'Attendance-June-2026'!$B:$AW,46,0))</f>
        <v>0</v>
      </c>
      <c r="AL17" s="312"/>
      <c r="AM17" s="312"/>
      <c r="AN17" s="312"/>
      <c r="AO17" s="312"/>
      <c r="AP17" s="312"/>
      <c r="AQ17" s="312"/>
      <c r="AR17" s="308">
        <f t="shared" si="2"/>
        <v>0</v>
      </c>
      <c r="AS17" s="311"/>
      <c r="AT17" s="312"/>
      <c r="AU17" s="312"/>
      <c r="AV17" s="312"/>
      <c r="AW17" s="226"/>
      <c r="AX17" s="311"/>
      <c r="AY17" s="314"/>
      <c r="AZ17" s="313"/>
      <c r="BA17" s="314"/>
      <c r="BB17" s="314"/>
      <c r="BC17" s="314"/>
      <c r="BD17" s="314"/>
      <c r="BE17" s="314"/>
      <c r="BF17" s="315"/>
      <c r="BG17" s="72"/>
    </row>
    <row r="18">
      <c r="A18" s="209">
        <v>15.0</v>
      </c>
      <c r="B18" s="212" t="s">
        <v>608</v>
      </c>
      <c r="C18" s="213" t="s">
        <v>156</v>
      </c>
      <c r="D18" s="212" t="s">
        <v>438</v>
      </c>
      <c r="E18" s="317">
        <v>5.0</v>
      </c>
      <c r="F18" s="312">
        <f>(VLOOKUP($B18,'Attendance-January-2026'!$B:$AJ,35,0))</f>
        <v>5</v>
      </c>
      <c r="G18" s="306">
        <f>(VLOOKUP($B18,'Attendance-February-2026'!$B:$AJ,35,0))</f>
        <v>2.5</v>
      </c>
      <c r="H18" s="305">
        <f>(VLOOKUP($B18,'Attendance-March-2026'!$B:$AG,32,0))</f>
        <v>3.5</v>
      </c>
      <c r="I18" s="305">
        <f>(VLOOKUP($B18,'Attendance-April-2026'!$B:$AJ,35,0))</f>
        <v>1.5</v>
      </c>
      <c r="J18" s="306">
        <f>(VLOOKUP($B18,'Attendance-May-2026'!$B:$AI,34,0))</f>
        <v>2</v>
      </c>
      <c r="K18" s="321">
        <f>(VLOOKUP($B18,'Attendance-June-2026'!$B:$AJ,35,0))</f>
        <v>3</v>
      </c>
      <c r="L18" s="312"/>
      <c r="M18" s="312"/>
      <c r="N18" s="312"/>
      <c r="O18" s="312"/>
      <c r="P18" s="312"/>
      <c r="Q18" s="226"/>
      <c r="R18" s="319"/>
      <c r="S18" s="310">
        <f>(VLOOKUP($B18,'Attendance-January-2026'!$B:$AW,48,0))</f>
        <v>0</v>
      </c>
      <c r="T18" s="310">
        <f>(VLOOKUP($B18,'Attendance-February-2026'!$B:$AW,48,0))</f>
        <v>0</v>
      </c>
      <c r="U18" s="310">
        <f>(VLOOKUP($B18,'Attendance-March-2026'!$B:$AW,45,0))</f>
        <v>0</v>
      </c>
      <c r="V18" s="310">
        <f>(VLOOKUP($B18,'Attendance-April-2026'!$B:$AW,48,0))</f>
        <v>0</v>
      </c>
      <c r="W18" s="310">
        <f>(VLOOKUP($B18,'Attendance-May-2026'!$B:$AW,46,0))</f>
        <v>0</v>
      </c>
      <c r="X18" s="310">
        <f>(VLOOKUP($B18,'Attendance-June-2026'!$B:$AW,47,0))</f>
        <v>0</v>
      </c>
      <c r="Y18" s="312"/>
      <c r="Z18" s="312"/>
      <c r="AA18" s="312"/>
      <c r="AB18" s="312"/>
      <c r="AC18" s="312"/>
      <c r="AD18" s="312"/>
      <c r="AE18" s="309">
        <f t="shared" si="1"/>
        <v>0</v>
      </c>
      <c r="AF18" s="310">
        <f>(VLOOKUP($B18,'Attendance-January-2026'!$B:$AW,47,0))</f>
        <v>0</v>
      </c>
      <c r="AG18" s="310">
        <f>(VLOOKUP($B18,'Attendance-February-2026'!$B:$AW,47,0))</f>
        <v>0</v>
      </c>
      <c r="AH18" s="310">
        <f>(VLOOKUP($B18,'Attendance-March-2026'!$B:$AV,44,0))</f>
        <v>0</v>
      </c>
      <c r="AI18" s="310">
        <f>(VLOOKUP($B18,'Attendance-April-2026'!$B:$AW,47,0))</f>
        <v>2</v>
      </c>
      <c r="AJ18" s="306">
        <f>(VLOOKUP($B18,'Attendance-May-2026'!$B:$AW,45,0))</f>
        <v>0</v>
      </c>
      <c r="AK18" s="306">
        <f>(VLOOKUP($B18,'Attendance-June-2026'!$B:$AW,46,0))</f>
        <v>4</v>
      </c>
      <c r="AL18" s="312"/>
      <c r="AM18" s="312"/>
      <c r="AN18" s="312"/>
      <c r="AO18" s="312"/>
      <c r="AP18" s="312"/>
      <c r="AQ18" s="312"/>
      <c r="AR18" s="308">
        <f t="shared" si="2"/>
        <v>6</v>
      </c>
      <c r="AS18" s="311"/>
      <c r="AT18" s="312"/>
      <c r="AU18" s="312"/>
      <c r="AV18" s="312"/>
      <c r="AW18" s="226"/>
      <c r="AX18" s="311"/>
      <c r="AY18" s="314"/>
      <c r="AZ18" s="314"/>
      <c r="BA18" s="314"/>
      <c r="BB18" s="314"/>
      <c r="BC18" s="314"/>
      <c r="BD18" s="314"/>
      <c r="BE18" s="314"/>
      <c r="BF18" s="315"/>
      <c r="BG18" s="72"/>
    </row>
    <row r="19">
      <c r="A19" s="209">
        <v>16.0</v>
      </c>
      <c r="B19" s="212" t="s">
        <v>609</v>
      </c>
      <c r="C19" s="213" t="s">
        <v>154</v>
      </c>
      <c r="D19" s="212" t="s">
        <v>438</v>
      </c>
      <c r="E19" s="317">
        <v>6.0</v>
      </c>
      <c r="F19" s="312">
        <f>(VLOOKUP($B19,'Attendance-January-2026'!$B:$AJ,35,0))</f>
        <v>4</v>
      </c>
      <c r="G19" s="306">
        <f>(VLOOKUP($B19,'Attendance-February-2026'!$B:$AJ,35,0))</f>
        <v>5</v>
      </c>
      <c r="H19" s="305">
        <f>(VLOOKUP($B19,'Attendance-March-2026'!$B:$AG,32,0))</f>
        <v>6</v>
      </c>
      <c r="I19" s="305">
        <f>(VLOOKUP($B19,'Attendance-April-2026'!$B:$AJ,35,0))</f>
        <v>5</v>
      </c>
      <c r="J19" s="306">
        <f>(VLOOKUP($B19,'Attendance-May-2026'!$B:$AI,34,0))</f>
        <v>7</v>
      </c>
      <c r="K19" s="306">
        <f>(VLOOKUP($B19,'Attendance-June-2026'!$B:$AJ,35,0))</f>
        <v>7</v>
      </c>
      <c r="L19" s="312"/>
      <c r="M19" s="318"/>
      <c r="N19" s="312"/>
      <c r="O19" s="312"/>
      <c r="P19" s="312"/>
      <c r="Q19" s="226"/>
      <c r="R19" s="319"/>
      <c r="S19" s="310">
        <f>(VLOOKUP($B19,'Attendance-January-2026'!$B:$AW,48,0))</f>
        <v>0</v>
      </c>
      <c r="T19" s="310">
        <f>(VLOOKUP($B19,'Attendance-February-2026'!$B:$AW,48,0))</f>
        <v>0</v>
      </c>
      <c r="U19" s="310">
        <f>(VLOOKUP($B19,'Attendance-March-2026'!$B:$AW,45,0))</f>
        <v>0</v>
      </c>
      <c r="V19" s="310">
        <f>(VLOOKUP($B19,'Attendance-April-2026'!$B:$AW,48,0))</f>
        <v>0</v>
      </c>
      <c r="W19" s="310">
        <f>(VLOOKUP($B19,'Attendance-May-2026'!$B:$AW,46,0))</f>
        <v>0</v>
      </c>
      <c r="X19" s="310">
        <f>(VLOOKUP($B19,'Attendance-June-2026'!$B:$AW,47,0))</f>
        <v>0</v>
      </c>
      <c r="Y19" s="312"/>
      <c r="Z19" s="312"/>
      <c r="AA19" s="312"/>
      <c r="AB19" s="312"/>
      <c r="AC19" s="312"/>
      <c r="AD19" s="312"/>
      <c r="AE19" s="309">
        <f t="shared" si="1"/>
        <v>0</v>
      </c>
      <c r="AF19" s="310">
        <f>(VLOOKUP($B19,'Attendance-January-2026'!$B:$AW,47,0))</f>
        <v>0</v>
      </c>
      <c r="AG19" s="310">
        <f>(VLOOKUP($B19,'Attendance-February-2026'!$B:$AW,47,0))</f>
        <v>0</v>
      </c>
      <c r="AH19" s="310">
        <f>(VLOOKUP($B19,'Attendance-March-2026'!$B:$AV,44,0))</f>
        <v>0</v>
      </c>
      <c r="AI19" s="310">
        <f>(VLOOKUP($B19,'Attendance-April-2026'!$B:$AW,47,0))</f>
        <v>0</v>
      </c>
      <c r="AJ19" s="306">
        <f>(VLOOKUP($B19,'Attendance-May-2026'!$B:$AW,45,0))</f>
        <v>0</v>
      </c>
      <c r="AK19" s="306">
        <f>(VLOOKUP($B19,'Attendance-June-2026'!$B:$AW,46,0))</f>
        <v>0</v>
      </c>
      <c r="AL19" s="312"/>
      <c r="AM19" s="312"/>
      <c r="AN19" s="312"/>
      <c r="AO19" s="312"/>
      <c r="AP19" s="312"/>
      <c r="AQ19" s="312"/>
      <c r="AR19" s="308">
        <f t="shared" si="2"/>
        <v>0</v>
      </c>
      <c r="AS19" s="322">
        <v>1.0</v>
      </c>
      <c r="AT19" s="312"/>
      <c r="AU19" s="320">
        <v>1.0</v>
      </c>
      <c r="AV19" s="312"/>
      <c r="AW19" s="226"/>
      <c r="AX19" s="311"/>
      <c r="AY19" s="314"/>
      <c r="AZ19" s="313">
        <v>46183.0</v>
      </c>
      <c r="BA19" s="314"/>
      <c r="BB19" s="314"/>
      <c r="BC19" s="314"/>
      <c r="BD19" s="314"/>
      <c r="BE19" s="314"/>
      <c r="BF19" s="315"/>
      <c r="BG19" s="72"/>
    </row>
    <row r="20">
      <c r="A20" s="209">
        <v>17.0</v>
      </c>
      <c r="B20" s="212" t="s">
        <v>610</v>
      </c>
      <c r="C20" s="213" t="s">
        <v>108</v>
      </c>
      <c r="D20" s="212" t="s">
        <v>420</v>
      </c>
      <c r="E20" s="317">
        <v>5.5</v>
      </c>
      <c r="F20" s="312">
        <f>(VLOOKUP($B20,'Attendance-January-2026'!$B:$AJ,35,0))</f>
        <v>6.5</v>
      </c>
      <c r="G20" s="306">
        <f>(VLOOKUP($B20,'Attendance-February-2026'!$B:$AJ,35,0))</f>
        <v>3</v>
      </c>
      <c r="H20" s="305">
        <f>(VLOOKUP($B20,'Attendance-March-2026'!$B:$AG,32,0))</f>
        <v>3</v>
      </c>
      <c r="I20" s="305">
        <f>(VLOOKUP($B20,'Attendance-April-2026'!$B:$AJ,35,0))</f>
        <v>2</v>
      </c>
      <c r="J20" s="306">
        <f>(VLOOKUP($B20,'Attendance-May-2026'!$B:$AI,34,0))</f>
        <v>4</v>
      </c>
      <c r="K20" s="306">
        <f>(VLOOKUP($B20,'Attendance-June-2026'!$B:$AJ,35,0))</f>
        <v>5</v>
      </c>
      <c r="L20" s="312"/>
      <c r="M20" s="312"/>
      <c r="N20" s="318"/>
      <c r="O20" s="312"/>
      <c r="P20" s="312"/>
      <c r="Q20" s="226"/>
      <c r="R20" s="319"/>
      <c r="S20" s="310">
        <f>(VLOOKUP($B20,'Attendance-January-2026'!$B:$AW,48,0))</f>
        <v>0</v>
      </c>
      <c r="T20" s="310">
        <f>(VLOOKUP($B20,'Attendance-February-2026'!$B:$AW,48,0))</f>
        <v>0</v>
      </c>
      <c r="U20" s="310">
        <f>(VLOOKUP($B20,'Attendance-March-2026'!$B:$AW,45,0))</f>
        <v>0</v>
      </c>
      <c r="V20" s="310">
        <f>(VLOOKUP($B20,'Attendance-April-2026'!$B:$AW,48,0))</f>
        <v>0</v>
      </c>
      <c r="W20" s="310">
        <f>(VLOOKUP($B20,'Attendance-May-2026'!$B:$AW,46,0))</f>
        <v>0</v>
      </c>
      <c r="X20" s="310">
        <f>(VLOOKUP($B20,'Attendance-June-2026'!$B:$AW,47,0))</f>
        <v>0</v>
      </c>
      <c r="Y20" s="312"/>
      <c r="Z20" s="312"/>
      <c r="AA20" s="312"/>
      <c r="AB20" s="312"/>
      <c r="AC20" s="312"/>
      <c r="AD20" s="312"/>
      <c r="AE20" s="309">
        <f t="shared" si="1"/>
        <v>0</v>
      </c>
      <c r="AF20" s="310">
        <f>(VLOOKUP($B20,'Attendance-January-2026'!$B:$AW,47,0))</f>
        <v>0</v>
      </c>
      <c r="AG20" s="310">
        <f>(VLOOKUP($B20,'Attendance-February-2026'!$B:$AW,47,0))</f>
        <v>0</v>
      </c>
      <c r="AH20" s="310">
        <f>(VLOOKUP($B20,'Attendance-March-2026'!$B:$AV,44,0))</f>
        <v>0</v>
      </c>
      <c r="AI20" s="310">
        <f>(VLOOKUP($B20,'Attendance-April-2026'!$B:$AW,47,0))</f>
        <v>0</v>
      </c>
      <c r="AJ20" s="306">
        <f>(VLOOKUP($B20,'Attendance-May-2026'!$B:$AW,45,0))</f>
        <v>0</v>
      </c>
      <c r="AK20" s="306">
        <f>(VLOOKUP($B20,'Attendance-June-2026'!$B:$AW,46,0))</f>
        <v>2</v>
      </c>
      <c r="AL20" s="312"/>
      <c r="AM20" s="312"/>
      <c r="AN20" s="312"/>
      <c r="AO20" s="312"/>
      <c r="AP20" s="312"/>
      <c r="AQ20" s="312"/>
      <c r="AR20" s="308">
        <f t="shared" si="2"/>
        <v>2</v>
      </c>
      <c r="AS20" s="311"/>
      <c r="AT20" s="312"/>
      <c r="AU20" s="312"/>
      <c r="AV20" s="312"/>
      <c r="AW20" s="226"/>
      <c r="AX20" s="311"/>
      <c r="AY20" s="314"/>
      <c r="AZ20" s="314"/>
      <c r="BA20" s="314"/>
      <c r="BB20" s="314"/>
      <c r="BC20" s="314"/>
      <c r="BD20" s="314"/>
      <c r="BE20" s="314"/>
      <c r="BF20" s="315"/>
      <c r="BG20" s="72"/>
    </row>
    <row r="21">
      <c r="A21" s="209">
        <v>18.0</v>
      </c>
      <c r="B21" s="212" t="s">
        <v>611</v>
      </c>
      <c r="C21" s="213" t="s">
        <v>128</v>
      </c>
      <c r="D21" s="212" t="s">
        <v>420</v>
      </c>
      <c r="E21" s="317">
        <v>6.0</v>
      </c>
      <c r="F21" s="312">
        <f>(VLOOKUP($B21,'Attendance-January-2026'!$B:$AJ,35,0))</f>
        <v>6</v>
      </c>
      <c r="G21" s="306">
        <f>(VLOOKUP($B21,'Attendance-February-2026'!$B:$AJ,35,0))</f>
        <v>6</v>
      </c>
      <c r="H21" s="305">
        <f>(VLOOKUP($B21,'Attendance-March-2026'!$B:$AG,32,0))</f>
        <v>6</v>
      </c>
      <c r="I21" s="305">
        <f>(VLOOKUP($B21,'Attendance-April-2026'!$B:$AJ,35,0))</f>
        <v>7</v>
      </c>
      <c r="J21" s="306">
        <f>(VLOOKUP($B21,'Attendance-May-2026'!$B:$AI,34,0))</f>
        <v>9</v>
      </c>
      <c r="K21" s="306">
        <f>(VLOOKUP($B21,'Attendance-June-2026'!$B:$AJ,35,0))</f>
        <v>9</v>
      </c>
      <c r="L21" s="312"/>
      <c r="M21" s="312"/>
      <c r="N21" s="312"/>
      <c r="O21" s="312"/>
      <c r="P21" s="318"/>
      <c r="Q21" s="226"/>
      <c r="R21" s="319"/>
      <c r="S21" s="310">
        <f>(VLOOKUP($B21,'Attendance-January-2026'!$B:$AW,48,0))</f>
        <v>0</v>
      </c>
      <c r="T21" s="310">
        <f>(VLOOKUP($B21,'Attendance-February-2026'!$B:$AW,48,0))</f>
        <v>0</v>
      </c>
      <c r="U21" s="310">
        <f>(VLOOKUP($B21,'Attendance-March-2026'!$B:$AW,45,0))</f>
        <v>0</v>
      </c>
      <c r="V21" s="310">
        <f>(VLOOKUP($B21,'Attendance-April-2026'!$B:$AW,48,0))</f>
        <v>0</v>
      </c>
      <c r="W21" s="310">
        <f>(VLOOKUP($B21,'Attendance-May-2026'!$B:$AW,46,0))</f>
        <v>0</v>
      </c>
      <c r="X21" s="310">
        <f>(VLOOKUP($B21,'Attendance-June-2026'!$B:$AW,47,0))</f>
        <v>0</v>
      </c>
      <c r="Y21" s="312"/>
      <c r="Z21" s="312"/>
      <c r="AA21" s="312"/>
      <c r="AB21" s="312"/>
      <c r="AC21" s="312"/>
      <c r="AD21" s="312"/>
      <c r="AE21" s="309">
        <f t="shared" si="1"/>
        <v>0</v>
      </c>
      <c r="AF21" s="310">
        <f>(VLOOKUP($B21,'Attendance-January-2026'!$B:$AW,47,0))</f>
        <v>0</v>
      </c>
      <c r="AG21" s="310">
        <f>(VLOOKUP($B21,'Attendance-February-2026'!$B:$AW,47,0))</f>
        <v>0</v>
      </c>
      <c r="AH21" s="310">
        <f>(VLOOKUP($B21,'Attendance-March-2026'!$B:$AV,44,0))</f>
        <v>0</v>
      </c>
      <c r="AI21" s="310">
        <f>(VLOOKUP($B21,'Attendance-April-2026'!$B:$AW,47,0))</f>
        <v>0</v>
      </c>
      <c r="AJ21" s="306">
        <f>(VLOOKUP($B21,'Attendance-May-2026'!$B:$AW,45,0))</f>
        <v>0</v>
      </c>
      <c r="AK21" s="306">
        <f>(VLOOKUP($B21,'Attendance-June-2026'!$B:$AW,46,0))</f>
        <v>0</v>
      </c>
      <c r="AL21" s="312"/>
      <c r="AM21" s="312"/>
      <c r="AN21" s="312"/>
      <c r="AO21" s="312"/>
      <c r="AP21" s="312"/>
      <c r="AQ21" s="312"/>
      <c r="AR21" s="308">
        <f t="shared" si="2"/>
        <v>0</v>
      </c>
      <c r="AS21" s="322">
        <v>1.0</v>
      </c>
      <c r="AT21" s="312"/>
      <c r="AU21" s="312"/>
      <c r="AV21" s="312"/>
      <c r="AW21" s="226"/>
      <c r="AX21" s="311"/>
      <c r="AY21" s="314"/>
      <c r="AZ21" s="314"/>
      <c r="BA21" s="314"/>
      <c r="BB21" s="314"/>
      <c r="BC21" s="314"/>
      <c r="BD21" s="314"/>
      <c r="BE21" s="314"/>
      <c r="BF21" s="315"/>
      <c r="BG21" s="72"/>
    </row>
    <row r="22">
      <c r="A22" s="209">
        <v>19.0</v>
      </c>
      <c r="B22" s="212" t="s">
        <v>612</v>
      </c>
      <c r="C22" s="213" t="s">
        <v>98</v>
      </c>
      <c r="D22" s="212" t="s">
        <v>420</v>
      </c>
      <c r="E22" s="317">
        <v>4.0</v>
      </c>
      <c r="F22" s="312">
        <f>(VLOOKUP($B22,'Attendance-January-2026'!$B:$AJ,35,0))</f>
        <v>1.5</v>
      </c>
      <c r="G22" s="306">
        <f>(VLOOKUP($B22,'Attendance-February-2026'!$B:$AJ,35,0))</f>
        <v>2.5</v>
      </c>
      <c r="H22" s="305">
        <f>(VLOOKUP($B22,'Attendance-March-2026'!$B:$AG,32,0))</f>
        <v>3.5</v>
      </c>
      <c r="I22" s="305">
        <f>(VLOOKUP($B22,'Attendance-April-2026'!$B:$AJ,35,0))</f>
        <v>4.5</v>
      </c>
      <c r="J22" s="306">
        <f>(VLOOKUP($B22,'Attendance-May-2026'!$B:$AI,34,0))</f>
        <v>6.5</v>
      </c>
      <c r="K22" s="306">
        <f>(VLOOKUP($B22,'Attendance-June-2026'!$B:$AJ,35,0))</f>
        <v>7.5</v>
      </c>
      <c r="L22" s="312"/>
      <c r="M22" s="312"/>
      <c r="N22" s="312"/>
      <c r="O22" s="318"/>
      <c r="P22" s="312"/>
      <c r="Q22" s="226"/>
      <c r="R22" s="319"/>
      <c r="S22" s="310">
        <f>(VLOOKUP($B22,'Attendance-January-2026'!$B:$AW,48,0))</f>
        <v>0</v>
      </c>
      <c r="T22" s="310">
        <f>(VLOOKUP($B22,'Attendance-February-2026'!$B:$AW,48,0))</f>
        <v>0</v>
      </c>
      <c r="U22" s="310">
        <f>(VLOOKUP($B22,'Attendance-March-2026'!$B:$AW,45,0))</f>
        <v>0</v>
      </c>
      <c r="V22" s="310">
        <f>(VLOOKUP($B22,'Attendance-April-2026'!$B:$AW,48,0))</f>
        <v>0</v>
      </c>
      <c r="W22" s="310">
        <f>(VLOOKUP($B22,'Attendance-May-2026'!$B:$AW,46,0))</f>
        <v>0</v>
      </c>
      <c r="X22" s="310">
        <f>(VLOOKUP($B22,'Attendance-June-2026'!$B:$AW,47,0))</f>
        <v>0</v>
      </c>
      <c r="Y22" s="312"/>
      <c r="Z22" s="312"/>
      <c r="AA22" s="312"/>
      <c r="AB22" s="312"/>
      <c r="AC22" s="312"/>
      <c r="AD22" s="312"/>
      <c r="AE22" s="309">
        <f t="shared" si="1"/>
        <v>0</v>
      </c>
      <c r="AF22" s="310">
        <f>(VLOOKUP($B22,'Attendance-January-2026'!$B:$AW,47,0))</f>
        <v>0</v>
      </c>
      <c r="AG22" s="310">
        <f>(VLOOKUP($B22,'Attendance-February-2026'!$B:$AW,47,0))</f>
        <v>0</v>
      </c>
      <c r="AH22" s="310">
        <f>(VLOOKUP($B22,'Attendance-March-2026'!$B:$AV,44,0))</f>
        <v>0</v>
      </c>
      <c r="AI22" s="310">
        <f>(VLOOKUP($B22,'Attendance-April-2026'!$B:$AW,47,0))</f>
        <v>0</v>
      </c>
      <c r="AJ22" s="306">
        <f>(VLOOKUP($B22,'Attendance-May-2026'!$B:$AW,45,0))</f>
        <v>0</v>
      </c>
      <c r="AK22" s="306">
        <f>(VLOOKUP($B22,'Attendance-June-2026'!$B:$AW,46,0))</f>
        <v>0</v>
      </c>
      <c r="AL22" s="312"/>
      <c r="AM22" s="312"/>
      <c r="AN22" s="312"/>
      <c r="AO22" s="312"/>
      <c r="AP22" s="312"/>
      <c r="AQ22" s="312"/>
      <c r="AR22" s="308">
        <f t="shared" si="2"/>
        <v>0</v>
      </c>
      <c r="AS22" s="311"/>
      <c r="AT22" s="312"/>
      <c r="AU22" s="312"/>
      <c r="AV22" s="312"/>
      <c r="AW22" s="226"/>
      <c r="AX22" s="311"/>
      <c r="AY22" s="314"/>
      <c r="AZ22" s="314"/>
      <c r="BA22" s="314"/>
      <c r="BB22" s="314"/>
      <c r="BC22" s="314"/>
      <c r="BD22" s="314"/>
      <c r="BE22" s="314"/>
      <c r="BF22" s="315"/>
      <c r="BG22" s="72"/>
    </row>
    <row r="23">
      <c r="A23" s="209">
        <v>20.0</v>
      </c>
      <c r="B23" s="212" t="s">
        <v>613</v>
      </c>
      <c r="C23" s="213" t="s">
        <v>103</v>
      </c>
      <c r="D23" s="212" t="s">
        <v>420</v>
      </c>
      <c r="E23" s="317">
        <v>11.5</v>
      </c>
      <c r="F23" s="312">
        <f>(VLOOKUP($B23,'Attendance-January-2026'!$B:$AJ,35,0))</f>
        <v>5.5</v>
      </c>
      <c r="G23" s="306">
        <f>(VLOOKUP($B23,'Attendance-February-2026'!$B:$AJ,35,0))</f>
        <v>1.5</v>
      </c>
      <c r="H23" s="305">
        <f>(VLOOKUP($B23,'Attendance-March-2026'!$B:$AG,32,0))</f>
        <v>2.5</v>
      </c>
      <c r="I23" s="305">
        <f>(VLOOKUP($B23,'Attendance-April-2026'!$B:$AJ,35,0))</f>
        <v>2.5</v>
      </c>
      <c r="J23" s="306">
        <f>(VLOOKUP($B23,'Attendance-May-2026'!$B:$AI,34,0))</f>
        <v>4.5</v>
      </c>
      <c r="K23" s="306">
        <f>(VLOOKUP($B23,'Attendance-June-2026'!$B:$AJ,35,0))</f>
        <v>1.5</v>
      </c>
      <c r="L23" s="312"/>
      <c r="M23" s="312"/>
      <c r="N23" s="312"/>
      <c r="O23" s="318"/>
      <c r="P23" s="312"/>
      <c r="Q23" s="226"/>
      <c r="R23" s="319"/>
      <c r="S23" s="310">
        <f>(VLOOKUP($B23,'Attendance-January-2026'!$B:$AW,48,0))</f>
        <v>0</v>
      </c>
      <c r="T23" s="310">
        <f>(VLOOKUP($B23,'Attendance-February-2026'!$B:$AW,48,0))</f>
        <v>0</v>
      </c>
      <c r="U23" s="310">
        <f>(VLOOKUP($B23,'Attendance-March-2026'!$B:$AW,45,0))</f>
        <v>0</v>
      </c>
      <c r="V23" s="310">
        <f>(VLOOKUP($B23,'Attendance-April-2026'!$B:$AW,48,0))</f>
        <v>0</v>
      </c>
      <c r="W23" s="310">
        <f>(VLOOKUP($B23,'Attendance-May-2026'!$B:$AW,46,0))</f>
        <v>0</v>
      </c>
      <c r="X23" s="310">
        <f>(VLOOKUP($B23,'Attendance-June-2026'!$B:$AW,47,0))</f>
        <v>0</v>
      </c>
      <c r="Y23" s="312"/>
      <c r="Z23" s="312"/>
      <c r="AA23" s="312"/>
      <c r="AB23" s="312"/>
      <c r="AC23" s="312"/>
      <c r="AD23" s="312"/>
      <c r="AE23" s="309">
        <f t="shared" si="1"/>
        <v>0</v>
      </c>
      <c r="AF23" s="310">
        <f>(VLOOKUP($B23,'Attendance-January-2026'!$B:$AW,47,0))</f>
        <v>0</v>
      </c>
      <c r="AG23" s="310">
        <f>(VLOOKUP($B23,'Attendance-February-2026'!$B:$AW,47,0))</f>
        <v>0</v>
      </c>
      <c r="AH23" s="310">
        <f>(VLOOKUP($B23,'Attendance-March-2026'!$B:$AV,44,0))</f>
        <v>0</v>
      </c>
      <c r="AI23" s="310">
        <f>(VLOOKUP($B23,'Attendance-April-2026'!$B:$AW,47,0))</f>
        <v>0</v>
      </c>
      <c r="AJ23" s="306">
        <f>(VLOOKUP($B23,'Attendance-May-2026'!$B:$AW,45,0))</f>
        <v>0</v>
      </c>
      <c r="AK23" s="306">
        <f>(VLOOKUP($B23,'Attendance-June-2026'!$B:$AW,46,0))</f>
        <v>0</v>
      </c>
      <c r="AL23" s="312"/>
      <c r="AM23" s="312"/>
      <c r="AN23" s="312"/>
      <c r="AO23" s="312"/>
      <c r="AP23" s="312"/>
      <c r="AQ23" s="312"/>
      <c r="AR23" s="308">
        <f t="shared" si="2"/>
        <v>0</v>
      </c>
      <c r="AS23" s="311"/>
      <c r="AT23" s="312"/>
      <c r="AU23" s="312"/>
      <c r="AV23" s="312"/>
      <c r="AW23" s="226"/>
      <c r="AX23" s="311"/>
      <c r="AY23" s="314"/>
      <c r="AZ23" s="314"/>
      <c r="BA23" s="314"/>
      <c r="BB23" s="314"/>
      <c r="BC23" s="314"/>
      <c r="BD23" s="314"/>
      <c r="BE23" s="314"/>
      <c r="BF23" s="315"/>
      <c r="BG23" s="72"/>
    </row>
    <row r="24">
      <c r="A24" s="209">
        <v>21.0</v>
      </c>
      <c r="B24" s="212" t="s">
        <v>614</v>
      </c>
      <c r="C24" s="213" t="s">
        <v>113</v>
      </c>
      <c r="D24" s="212" t="s">
        <v>420</v>
      </c>
      <c r="E24" s="317">
        <v>5.5</v>
      </c>
      <c r="F24" s="312">
        <f>(VLOOKUP($B24,'Attendance-January-2026'!$B:$AJ,35,0))</f>
        <v>5.5</v>
      </c>
      <c r="G24" s="321">
        <f>(VLOOKUP($B24,'Attendance-February-2026'!$B:$AJ,35,0))</f>
        <v>7.5</v>
      </c>
      <c r="H24" s="305">
        <f>(VLOOKUP($B24,'Attendance-March-2026'!$B:$AG,32,0))</f>
        <v>2.5</v>
      </c>
      <c r="I24" s="305">
        <f>(VLOOKUP($B24,'Attendance-April-2026'!$B:$AJ,35,0))</f>
        <v>1.5</v>
      </c>
      <c r="J24" s="306">
        <f>(VLOOKUP($B24,'Attendance-May-2026'!$B:$AI,34,0))</f>
        <v>3.5</v>
      </c>
      <c r="K24" s="306">
        <f>(VLOOKUP($B24,'Attendance-June-2026'!$B:$AJ,35,0))</f>
        <v>3.5</v>
      </c>
      <c r="L24" s="312"/>
      <c r="M24" s="312"/>
      <c r="N24" s="312"/>
      <c r="O24" s="312"/>
      <c r="P24" s="312"/>
      <c r="Q24" s="226"/>
      <c r="R24" s="319"/>
      <c r="S24" s="310">
        <f>(VLOOKUP($B24,'Attendance-January-2026'!$B:$AW,48,0))</f>
        <v>0</v>
      </c>
      <c r="T24" s="310">
        <f>(VLOOKUP($B24,'Attendance-February-2026'!$B:$AW,48,0))</f>
        <v>0</v>
      </c>
      <c r="U24" s="310">
        <f>(VLOOKUP($B24,'Attendance-March-2026'!$B:$AW,45,0))</f>
        <v>0</v>
      </c>
      <c r="V24" s="310">
        <f>(VLOOKUP($B24,'Attendance-April-2026'!$B:$AW,48,0))</f>
        <v>0</v>
      </c>
      <c r="W24" s="310">
        <f>(VLOOKUP($B24,'Attendance-May-2026'!$B:$AW,46,0))</f>
        <v>0</v>
      </c>
      <c r="X24" s="310">
        <f>(VLOOKUP($B24,'Attendance-June-2026'!$B:$AW,47,0))</f>
        <v>0</v>
      </c>
      <c r="Y24" s="312"/>
      <c r="Z24" s="312"/>
      <c r="AA24" s="312"/>
      <c r="AB24" s="312"/>
      <c r="AC24" s="312"/>
      <c r="AD24" s="312"/>
      <c r="AE24" s="309">
        <f t="shared" si="1"/>
        <v>0</v>
      </c>
      <c r="AF24" s="310">
        <f>(VLOOKUP($B24,'Attendance-January-2026'!$B:$AW,47,0))</f>
        <v>0</v>
      </c>
      <c r="AG24" s="310">
        <f>(VLOOKUP($B24,'Attendance-February-2026'!$B:$AW,47,0))</f>
        <v>0</v>
      </c>
      <c r="AH24" s="310">
        <f>(VLOOKUP($B24,'Attendance-March-2026'!$B:$AV,44,0))</f>
        <v>0</v>
      </c>
      <c r="AI24" s="310">
        <f>(VLOOKUP($B24,'Attendance-April-2026'!$B:$AW,47,0))</f>
        <v>0</v>
      </c>
      <c r="AJ24" s="306">
        <f>(VLOOKUP($B24,'Attendance-May-2026'!$B:$AW,45,0))</f>
        <v>0</v>
      </c>
      <c r="AK24" s="306">
        <f>(VLOOKUP($B24,'Attendance-June-2026'!$B:$AW,46,0))</f>
        <v>0</v>
      </c>
      <c r="AL24" s="312"/>
      <c r="AM24" s="312"/>
      <c r="AN24" s="312"/>
      <c r="AO24" s="312"/>
      <c r="AP24" s="312"/>
      <c r="AQ24" s="312"/>
      <c r="AR24" s="308">
        <f t="shared" si="2"/>
        <v>0</v>
      </c>
      <c r="AS24" s="311"/>
      <c r="AT24" s="312"/>
      <c r="AU24" s="312"/>
      <c r="AV24" s="312"/>
      <c r="AW24" s="226"/>
      <c r="AX24" s="311"/>
      <c r="AY24" s="314"/>
      <c r="AZ24" s="314"/>
      <c r="BA24" s="314"/>
      <c r="BB24" s="314"/>
      <c r="BC24" s="314"/>
      <c r="BD24" s="314"/>
      <c r="BE24" s="314"/>
      <c r="BF24" s="315"/>
      <c r="BG24" s="72"/>
    </row>
    <row r="25">
      <c r="A25" s="209">
        <v>22.0</v>
      </c>
      <c r="B25" s="218" t="s">
        <v>615</v>
      </c>
      <c r="C25" s="219" t="s">
        <v>92</v>
      </c>
      <c r="D25" s="212" t="s">
        <v>420</v>
      </c>
      <c r="E25" s="317">
        <v>1.0</v>
      </c>
      <c r="F25" s="312">
        <f>(VLOOKUP($B25,'Attendance-January-2026'!$B:$AJ,35,0))</f>
        <v>2</v>
      </c>
      <c r="G25" s="306">
        <f>(VLOOKUP($B25,'Attendance-February-2026'!$B:$AJ,35,0))</f>
        <v>2</v>
      </c>
      <c r="H25" s="305">
        <f>(VLOOKUP($B25,'Attendance-March-2026'!$B:$AG,32,0))</f>
        <v>0</v>
      </c>
      <c r="I25" s="305">
        <f>(VLOOKUP($B25,'Attendance-April-2026'!$B:$AJ,35,0))</f>
        <v>0</v>
      </c>
      <c r="J25" s="306">
        <f>(VLOOKUP($B25,'Attendance-May-2026'!$B:$AI,34,0))</f>
        <v>2</v>
      </c>
      <c r="K25" s="306">
        <f>(VLOOKUP($B25,'Attendance-June-2026'!$B:$AJ,35,0))</f>
        <v>2</v>
      </c>
      <c r="L25" s="318"/>
      <c r="M25" s="312"/>
      <c r="N25" s="312"/>
      <c r="O25" s="312"/>
      <c r="P25" s="312"/>
      <c r="Q25" s="226"/>
      <c r="R25" s="319"/>
      <c r="S25" s="310">
        <f>(VLOOKUP($B25,'Attendance-January-2026'!$B:$AW,48,0))</f>
        <v>0</v>
      </c>
      <c r="T25" s="310">
        <f>(VLOOKUP($B25,'Attendance-February-2026'!$B:$AW,48,0))</f>
        <v>0</v>
      </c>
      <c r="U25" s="310">
        <f>(VLOOKUP($B25,'Attendance-March-2026'!$B:$AW,45,0))</f>
        <v>1</v>
      </c>
      <c r="V25" s="310">
        <f>(VLOOKUP($B25,'Attendance-April-2026'!$B:$AW,48,0))</f>
        <v>0</v>
      </c>
      <c r="W25" s="310">
        <f>(VLOOKUP($B25,'Attendance-May-2026'!$B:$AW,46,0))</f>
        <v>0</v>
      </c>
      <c r="X25" s="310">
        <f>(VLOOKUP($B25,'Attendance-June-2026'!$B:$AW,47,0))</f>
        <v>0</v>
      </c>
      <c r="Y25" s="312"/>
      <c r="Z25" s="312"/>
      <c r="AA25" s="312"/>
      <c r="AB25" s="312"/>
      <c r="AC25" s="312"/>
      <c r="AD25" s="312"/>
      <c r="AE25" s="309">
        <f t="shared" si="1"/>
        <v>1</v>
      </c>
      <c r="AF25" s="310">
        <f>(VLOOKUP($B25,'Attendance-January-2026'!$B:$AW,47,0))</f>
        <v>0</v>
      </c>
      <c r="AG25" s="310">
        <f>(VLOOKUP($B25,'Attendance-February-2026'!$B:$AW,47,0))</f>
        <v>0</v>
      </c>
      <c r="AH25" s="310">
        <f>(VLOOKUP($B25,'Attendance-March-2026'!$B:$AV,44,0))</f>
        <v>0</v>
      </c>
      <c r="AI25" s="310">
        <f>(VLOOKUP($B25,'Attendance-April-2026'!$B:$AW,47,0))</f>
        <v>0</v>
      </c>
      <c r="AJ25" s="306">
        <f>(VLOOKUP($B25,'Attendance-May-2026'!$B:$AW,45,0))</f>
        <v>0</v>
      </c>
      <c r="AK25" s="306">
        <f>(VLOOKUP($B25,'Attendance-June-2026'!$B:$AW,46,0))</f>
        <v>0</v>
      </c>
      <c r="AL25" s="312"/>
      <c r="AM25" s="312"/>
      <c r="AN25" s="312"/>
      <c r="AO25" s="312"/>
      <c r="AP25" s="312"/>
      <c r="AQ25" s="312"/>
      <c r="AR25" s="308">
        <f t="shared" si="2"/>
        <v>0</v>
      </c>
      <c r="AS25" s="311"/>
      <c r="AT25" s="312"/>
      <c r="AU25" s="312"/>
      <c r="AV25" s="312"/>
      <c r="AW25" s="226"/>
      <c r="AX25" s="311"/>
      <c r="AY25" s="314"/>
      <c r="AZ25" s="314"/>
      <c r="BA25" s="314"/>
      <c r="BB25" s="314"/>
      <c r="BC25" s="314"/>
      <c r="BD25" s="314"/>
      <c r="BE25" s="314"/>
      <c r="BF25" s="315"/>
      <c r="BG25" s="72"/>
    </row>
    <row r="26">
      <c r="A26" s="209">
        <v>23.0</v>
      </c>
      <c r="B26" s="218" t="s">
        <v>616</v>
      </c>
      <c r="C26" s="219" t="s">
        <v>79</v>
      </c>
      <c r="D26" s="212" t="s">
        <v>420</v>
      </c>
      <c r="E26" s="317">
        <v>6.5</v>
      </c>
      <c r="F26" s="312">
        <f>(VLOOKUP($B26,'Attendance-January-2026'!$B:$AJ,35,0))</f>
        <v>3.5</v>
      </c>
      <c r="G26" s="306">
        <f>(VLOOKUP($B26,'Attendance-February-2026'!$B:$AJ,35,0))</f>
        <v>4.5</v>
      </c>
      <c r="H26" s="305">
        <f>(VLOOKUP($B26,'Attendance-March-2026'!$B:$AG,32,0))</f>
        <v>2.5</v>
      </c>
      <c r="I26" s="305">
        <f>(VLOOKUP($B26,'Attendance-April-2026'!$B:$AJ,35,0))</f>
        <v>3</v>
      </c>
      <c r="J26" s="306">
        <f>(VLOOKUP($B26,'Attendance-May-2026'!$B:$AI,34,0))</f>
        <v>5</v>
      </c>
      <c r="K26" s="306">
        <f>(VLOOKUP($B26,'Attendance-June-2026'!$B:$AJ,35,0))</f>
        <v>5</v>
      </c>
      <c r="L26" s="312"/>
      <c r="M26" s="312"/>
      <c r="N26" s="312"/>
      <c r="O26" s="312"/>
      <c r="P26" s="312"/>
      <c r="Q26" s="226"/>
      <c r="R26" s="319"/>
      <c r="S26" s="310">
        <f>(VLOOKUP($B26,'Attendance-January-2026'!$B:$AW,48,0))</f>
        <v>0</v>
      </c>
      <c r="T26" s="310">
        <f>(VLOOKUP($B26,'Attendance-February-2026'!$B:$AW,48,0))</f>
        <v>0</v>
      </c>
      <c r="U26" s="310">
        <f>(VLOOKUP($B26,'Attendance-March-2026'!$B:$AW,45,0))</f>
        <v>0</v>
      </c>
      <c r="V26" s="310">
        <f>(VLOOKUP($B26,'Attendance-April-2026'!$B:$AW,48,0))</f>
        <v>0</v>
      </c>
      <c r="W26" s="310">
        <f>(VLOOKUP($B26,'Attendance-May-2026'!$B:$AW,46,0))</f>
        <v>0</v>
      </c>
      <c r="X26" s="310">
        <f>(VLOOKUP($B26,'Attendance-June-2026'!$B:$AW,47,0))</f>
        <v>0</v>
      </c>
      <c r="Y26" s="312"/>
      <c r="Z26" s="312"/>
      <c r="AA26" s="312"/>
      <c r="AB26" s="312"/>
      <c r="AC26" s="312"/>
      <c r="AD26" s="312"/>
      <c r="AE26" s="309">
        <f t="shared" si="1"/>
        <v>0</v>
      </c>
      <c r="AF26" s="310">
        <f>(VLOOKUP($B26,'Attendance-January-2026'!$B:$AW,47,0))</f>
        <v>0</v>
      </c>
      <c r="AG26" s="310">
        <f>(VLOOKUP($B26,'Attendance-February-2026'!$B:$AW,47,0))</f>
        <v>0</v>
      </c>
      <c r="AH26" s="310">
        <f>(VLOOKUP($B26,'Attendance-March-2026'!$B:$AV,44,0))</f>
        <v>0</v>
      </c>
      <c r="AI26" s="310">
        <f>(VLOOKUP($B26,'Attendance-April-2026'!$B:$AW,47,0))</f>
        <v>2</v>
      </c>
      <c r="AJ26" s="306">
        <f>(VLOOKUP($B26,'Attendance-May-2026'!$B:$AW,45,0))</f>
        <v>0</v>
      </c>
      <c r="AK26" s="306">
        <f>(VLOOKUP($B26,'Attendance-June-2026'!$B:$AW,46,0))</f>
        <v>0</v>
      </c>
      <c r="AL26" s="312"/>
      <c r="AM26" s="312"/>
      <c r="AN26" s="312"/>
      <c r="AO26" s="312"/>
      <c r="AP26" s="312"/>
      <c r="AQ26" s="312"/>
      <c r="AR26" s="308">
        <f t="shared" si="2"/>
        <v>2</v>
      </c>
      <c r="AS26" s="311"/>
      <c r="AT26" s="312"/>
      <c r="AU26" s="312"/>
      <c r="AV26" s="312"/>
      <c r="AW26" s="226"/>
      <c r="AX26" s="311"/>
      <c r="AY26" s="314"/>
      <c r="AZ26" s="314"/>
      <c r="BA26" s="314"/>
      <c r="BB26" s="314"/>
      <c r="BC26" s="314"/>
      <c r="BD26" s="314"/>
      <c r="BE26" s="314"/>
      <c r="BF26" s="315"/>
      <c r="BG26" s="72"/>
    </row>
    <row r="27">
      <c r="A27" s="209">
        <v>24.0</v>
      </c>
      <c r="B27" s="218" t="s">
        <v>617</v>
      </c>
      <c r="C27" s="219" t="s">
        <v>133</v>
      </c>
      <c r="D27" s="212" t="s">
        <v>420</v>
      </c>
      <c r="E27" s="317">
        <v>4.0</v>
      </c>
      <c r="F27" s="312">
        <f>(VLOOKUP($B27,'Attendance-January-2026'!$B:$AJ,35,0))</f>
        <v>4</v>
      </c>
      <c r="G27" s="306">
        <f>(VLOOKUP($B27,'Attendance-February-2026'!$B:$AJ,35,0))</f>
        <v>1</v>
      </c>
      <c r="H27" s="305">
        <f>(VLOOKUP($B27,'Attendance-March-2026'!$B:$AG,32,0))</f>
        <v>2</v>
      </c>
      <c r="I27" s="305">
        <f>(VLOOKUP($B27,'Attendance-April-2026'!$B:$AJ,35,0))</f>
        <v>2</v>
      </c>
      <c r="J27" s="306">
        <f>(VLOOKUP($B27,'Attendance-May-2026'!$B:$AI,34,0))</f>
        <v>4</v>
      </c>
      <c r="K27" s="306">
        <f>(VLOOKUP($B27,'Attendance-June-2026'!$B:$AJ,35,0))</f>
        <v>4</v>
      </c>
      <c r="L27" s="312"/>
      <c r="M27" s="312"/>
      <c r="N27" s="312"/>
      <c r="O27" s="312"/>
      <c r="P27" s="312"/>
      <c r="Q27" s="226"/>
      <c r="R27" s="319"/>
      <c r="S27" s="310">
        <f>(VLOOKUP($B27,'Attendance-January-2026'!$B:$AW,48,0))</f>
        <v>0</v>
      </c>
      <c r="T27" s="310">
        <f>(VLOOKUP($B27,'Attendance-February-2026'!$B:$AW,48,0))</f>
        <v>0</v>
      </c>
      <c r="U27" s="310">
        <f>(VLOOKUP($B27,'Attendance-March-2026'!$B:$AW,45,0))</f>
        <v>0</v>
      </c>
      <c r="V27" s="310">
        <f>(VLOOKUP($B27,'Attendance-April-2026'!$B:$AW,48,0))</f>
        <v>0</v>
      </c>
      <c r="W27" s="310">
        <f>(VLOOKUP($B27,'Attendance-May-2026'!$B:$AW,46,0))</f>
        <v>0</v>
      </c>
      <c r="X27" s="310">
        <f>(VLOOKUP($B27,'Attendance-June-2026'!$B:$AW,47,0))</f>
        <v>0</v>
      </c>
      <c r="Y27" s="312"/>
      <c r="Z27" s="312"/>
      <c r="AA27" s="312"/>
      <c r="AB27" s="312"/>
      <c r="AC27" s="312"/>
      <c r="AD27" s="312"/>
      <c r="AE27" s="309">
        <f t="shared" si="1"/>
        <v>0</v>
      </c>
      <c r="AF27" s="310">
        <f>(VLOOKUP($B27,'Attendance-January-2026'!$B:$AW,47,0))</f>
        <v>0</v>
      </c>
      <c r="AG27" s="310">
        <f>(VLOOKUP($B27,'Attendance-February-2026'!$B:$AW,47,0))</f>
        <v>0</v>
      </c>
      <c r="AH27" s="310">
        <f>(VLOOKUP($B27,'Attendance-March-2026'!$B:$AV,44,0))</f>
        <v>0</v>
      </c>
      <c r="AI27" s="310">
        <f>(VLOOKUP($B27,'Attendance-April-2026'!$B:$AW,47,0))</f>
        <v>0</v>
      </c>
      <c r="AJ27" s="306">
        <f>(VLOOKUP($B27,'Attendance-May-2026'!$B:$AW,45,0))</f>
        <v>0</v>
      </c>
      <c r="AK27" s="306">
        <f>(VLOOKUP($B27,'Attendance-June-2026'!$B:$AW,46,0))</f>
        <v>0</v>
      </c>
      <c r="AL27" s="312"/>
      <c r="AM27" s="312"/>
      <c r="AN27" s="312"/>
      <c r="AO27" s="312"/>
      <c r="AP27" s="312"/>
      <c r="AQ27" s="312"/>
      <c r="AR27" s="308">
        <f t="shared" si="2"/>
        <v>0</v>
      </c>
      <c r="AS27" s="311"/>
      <c r="AT27" s="312"/>
      <c r="AU27" s="312"/>
      <c r="AV27" s="312"/>
      <c r="AW27" s="226"/>
      <c r="AX27" s="311"/>
      <c r="AY27" s="314"/>
      <c r="AZ27" s="314"/>
      <c r="BA27" s="314"/>
      <c r="BB27" s="314"/>
      <c r="BC27" s="314"/>
      <c r="BD27" s="314"/>
      <c r="BE27" s="314"/>
      <c r="BF27" s="315"/>
      <c r="BG27" s="72"/>
    </row>
    <row r="28">
      <c r="A28" s="209">
        <v>25.0</v>
      </c>
      <c r="B28" s="218" t="s">
        <v>618</v>
      </c>
      <c r="C28" s="219" t="s">
        <v>86</v>
      </c>
      <c r="D28" s="212" t="s">
        <v>420</v>
      </c>
      <c r="E28" s="317">
        <v>3.0</v>
      </c>
      <c r="F28" s="312">
        <f>(VLOOKUP($B28,'Attendance-January-2026'!$B:$AJ,35,0))</f>
        <v>3.5</v>
      </c>
      <c r="G28" s="306">
        <f>(VLOOKUP($B28,'Attendance-February-2026'!$B:$AJ,35,0))</f>
        <v>4.5</v>
      </c>
      <c r="H28" s="305">
        <f>(VLOOKUP($B28,'Attendance-March-2026'!$B:$AG,32,0))</f>
        <v>4.5</v>
      </c>
      <c r="I28" s="305">
        <f>(VLOOKUP($B28,'Attendance-April-2026'!$B:$AJ,35,0))</f>
        <v>2</v>
      </c>
      <c r="J28" s="306">
        <f>(VLOOKUP($B28,'Attendance-May-2026'!$B:$AI,34,0))</f>
        <v>4</v>
      </c>
      <c r="K28" s="306">
        <f>(VLOOKUP($B28,'Attendance-June-2026'!$B:$AJ,35,0))</f>
        <v>4</v>
      </c>
      <c r="L28" s="312"/>
      <c r="M28" s="312"/>
      <c r="N28" s="312"/>
      <c r="O28" s="312"/>
      <c r="P28" s="312"/>
      <c r="Q28" s="226"/>
      <c r="R28" s="319"/>
      <c r="S28" s="310">
        <f>(VLOOKUP($B28,'Attendance-January-2026'!$B:$AW,48,0))</f>
        <v>0</v>
      </c>
      <c r="T28" s="310">
        <f>(VLOOKUP($B28,'Attendance-February-2026'!$B:$AW,48,0))</f>
        <v>0</v>
      </c>
      <c r="U28" s="310">
        <f>(VLOOKUP($B28,'Attendance-March-2026'!$B:$AW,45,0))</f>
        <v>0</v>
      </c>
      <c r="V28" s="310">
        <f>(VLOOKUP($B28,'Attendance-April-2026'!$B:$AW,48,0))</f>
        <v>0</v>
      </c>
      <c r="W28" s="310">
        <f>(VLOOKUP($B28,'Attendance-May-2026'!$B:$AW,46,0))</f>
        <v>0</v>
      </c>
      <c r="X28" s="310">
        <f>(VLOOKUP($B28,'Attendance-June-2026'!$B:$AW,47,0))</f>
        <v>0</v>
      </c>
      <c r="Y28" s="312"/>
      <c r="Z28" s="312"/>
      <c r="AA28" s="312"/>
      <c r="AB28" s="312"/>
      <c r="AC28" s="312"/>
      <c r="AD28" s="312"/>
      <c r="AE28" s="309">
        <f t="shared" si="1"/>
        <v>0</v>
      </c>
      <c r="AF28" s="310">
        <f>(VLOOKUP($B28,'Attendance-January-2026'!$B:$AW,47,0))</f>
        <v>0</v>
      </c>
      <c r="AG28" s="310">
        <f>(VLOOKUP($B28,'Attendance-February-2026'!$B:$AW,47,0))</f>
        <v>0</v>
      </c>
      <c r="AH28" s="310">
        <f>(VLOOKUP($B28,'Attendance-March-2026'!$B:$AV,44,0))</f>
        <v>0</v>
      </c>
      <c r="AI28" s="310">
        <f>(VLOOKUP($B28,'Attendance-April-2026'!$B:$AW,47,0))</f>
        <v>0</v>
      </c>
      <c r="AJ28" s="306">
        <f>(VLOOKUP($B28,'Attendance-May-2026'!$B:$AW,45,0))</f>
        <v>0</v>
      </c>
      <c r="AK28" s="306">
        <f>(VLOOKUP($B28,'Attendance-June-2026'!$B:$AW,46,0))</f>
        <v>0</v>
      </c>
      <c r="AL28" s="312"/>
      <c r="AM28" s="312"/>
      <c r="AN28" s="312"/>
      <c r="AO28" s="312"/>
      <c r="AP28" s="312"/>
      <c r="AQ28" s="312"/>
      <c r="AR28" s="308">
        <f t="shared" si="2"/>
        <v>0</v>
      </c>
      <c r="AS28" s="311"/>
      <c r="AT28" s="312"/>
      <c r="AU28" s="312"/>
      <c r="AV28" s="312"/>
      <c r="AW28" s="226"/>
      <c r="AX28" s="311"/>
      <c r="AY28" s="314"/>
      <c r="AZ28" s="314"/>
      <c r="BA28" s="314"/>
      <c r="BB28" s="314"/>
      <c r="BC28" s="314"/>
      <c r="BD28" s="314"/>
      <c r="BE28" s="314"/>
      <c r="BF28" s="315"/>
      <c r="BG28" s="72"/>
    </row>
    <row r="29">
      <c r="A29" s="209">
        <v>26.0</v>
      </c>
      <c r="B29" s="212" t="s">
        <v>619</v>
      </c>
      <c r="C29" s="213" t="s">
        <v>118</v>
      </c>
      <c r="D29" s="212" t="s">
        <v>420</v>
      </c>
      <c r="E29" s="317">
        <v>2.0</v>
      </c>
      <c r="F29" s="312">
        <f>(VLOOKUP($B29,'Attendance-January-2026'!$B:$AJ,35,0))</f>
        <v>2</v>
      </c>
      <c r="G29" s="306">
        <f>(VLOOKUP($B29,'Attendance-February-2026'!$B:$AJ,35,0))</f>
        <v>1</v>
      </c>
      <c r="H29" s="305">
        <f>(VLOOKUP($B29,'Attendance-March-2026'!$B:$AG,32,0))</f>
        <v>1.5</v>
      </c>
      <c r="I29" s="305">
        <f>(VLOOKUP($B29,'Attendance-April-2026'!$B:$AJ,35,0))</f>
        <v>2</v>
      </c>
      <c r="J29" s="306">
        <f>(VLOOKUP($B29,'Attendance-May-2026'!$B:$AI,34,0))</f>
        <v>3</v>
      </c>
      <c r="K29" s="306">
        <f>(VLOOKUP($B29,'Attendance-June-2026'!$B:$AJ,35,0))</f>
        <v>3</v>
      </c>
      <c r="L29" s="312"/>
      <c r="M29" s="312"/>
      <c r="N29" s="312"/>
      <c r="O29" s="312"/>
      <c r="P29" s="312"/>
      <c r="Q29" s="226"/>
      <c r="R29" s="319"/>
      <c r="S29" s="310">
        <f>(VLOOKUP($B29,'Attendance-January-2026'!$B:$AW,48,0))</f>
        <v>0</v>
      </c>
      <c r="T29" s="310">
        <f>(VLOOKUP($B29,'Attendance-February-2026'!$B:$AW,48,0))</f>
        <v>0</v>
      </c>
      <c r="U29" s="310">
        <f>(VLOOKUP($B29,'Attendance-March-2026'!$B:$AW,45,0))</f>
        <v>0</v>
      </c>
      <c r="V29" s="310">
        <f>(VLOOKUP($B29,'Attendance-April-2026'!$B:$AW,48,0))</f>
        <v>0</v>
      </c>
      <c r="W29" s="310">
        <f>(VLOOKUP($B29,'Attendance-May-2026'!$B:$AW,46,0))</f>
        <v>0</v>
      </c>
      <c r="X29" s="310">
        <f>(VLOOKUP($B29,'Attendance-June-2026'!$B:$AW,47,0))</f>
        <v>0</v>
      </c>
      <c r="Y29" s="312"/>
      <c r="Z29" s="312"/>
      <c r="AA29" s="312"/>
      <c r="AB29" s="312"/>
      <c r="AC29" s="312"/>
      <c r="AD29" s="312"/>
      <c r="AE29" s="309">
        <f t="shared" si="1"/>
        <v>0</v>
      </c>
      <c r="AF29" s="310">
        <f>(VLOOKUP($B29,'Attendance-January-2026'!$B:$AW,47,0))</f>
        <v>0</v>
      </c>
      <c r="AG29" s="310">
        <f>(VLOOKUP($B29,'Attendance-February-2026'!$B:$AW,47,0))</f>
        <v>1</v>
      </c>
      <c r="AH29" s="310">
        <f>(VLOOKUP($B29,'Attendance-March-2026'!$B:$AV,44,0))</f>
        <v>0</v>
      </c>
      <c r="AI29" s="310">
        <f>(VLOOKUP($B29,'Attendance-April-2026'!$B:$AW,47,0))</f>
        <v>2</v>
      </c>
      <c r="AJ29" s="306">
        <f>(VLOOKUP($B29,'Attendance-May-2026'!$B:$AW,45,0))</f>
        <v>0</v>
      </c>
      <c r="AK29" s="306">
        <f>(VLOOKUP($B29,'Attendance-June-2026'!$B:$AW,46,0))</f>
        <v>0</v>
      </c>
      <c r="AL29" s="312"/>
      <c r="AM29" s="312"/>
      <c r="AN29" s="312"/>
      <c r="AO29" s="312"/>
      <c r="AP29" s="312"/>
      <c r="AQ29" s="312"/>
      <c r="AR29" s="308">
        <f t="shared" si="2"/>
        <v>3</v>
      </c>
      <c r="AS29" s="311"/>
      <c r="AT29" s="312"/>
      <c r="AU29" s="320">
        <v>1.0</v>
      </c>
      <c r="AV29" s="312"/>
      <c r="AW29" s="226"/>
      <c r="AX29" s="311"/>
      <c r="AY29" s="314"/>
      <c r="AZ29" s="313">
        <v>46193.0</v>
      </c>
      <c r="BA29" s="314"/>
      <c r="BB29" s="314"/>
      <c r="BC29" s="314"/>
      <c r="BD29" s="314"/>
      <c r="BE29" s="314"/>
      <c r="BF29" s="315"/>
      <c r="BG29" s="72"/>
    </row>
    <row r="30">
      <c r="A30" s="209">
        <v>27.0</v>
      </c>
      <c r="B30" s="212" t="s">
        <v>620</v>
      </c>
      <c r="C30" s="213" t="s">
        <v>123</v>
      </c>
      <c r="D30" s="212" t="s">
        <v>420</v>
      </c>
      <c r="E30" s="317">
        <v>7.5</v>
      </c>
      <c r="F30" s="312">
        <f>(VLOOKUP($B30,'Attendance-January-2026'!$B:$AJ,35,0))</f>
        <v>5</v>
      </c>
      <c r="G30" s="306">
        <f>(VLOOKUP($B30,'Attendance-February-2026'!$B:$AJ,35,0))</f>
        <v>5</v>
      </c>
      <c r="H30" s="305">
        <f>(VLOOKUP($B30,'Attendance-March-2026'!$B:$AG,32,0))</f>
        <v>3.5</v>
      </c>
      <c r="I30" s="305">
        <f>(VLOOKUP($B30,'Attendance-April-2026'!$B:$AJ,35,0))</f>
        <v>4</v>
      </c>
      <c r="J30" s="306">
        <f>(VLOOKUP($B30,'Attendance-May-2026'!$B:$AI,34,0))</f>
        <v>5</v>
      </c>
      <c r="K30" s="306">
        <f>(VLOOKUP($B30,'Attendance-June-2026'!$B:$AJ,35,0))</f>
        <v>4.5</v>
      </c>
      <c r="L30" s="312"/>
      <c r="M30" s="312"/>
      <c r="N30" s="318"/>
      <c r="O30" s="312"/>
      <c r="P30" s="312"/>
      <c r="Q30" s="226"/>
      <c r="R30" s="319"/>
      <c r="S30" s="310">
        <f>(VLOOKUP($B30,'Attendance-January-2026'!$B:$AW,48,0))</f>
        <v>0</v>
      </c>
      <c r="T30" s="310">
        <f>(VLOOKUP($B30,'Attendance-February-2026'!$B:$AW,48,0))</f>
        <v>0</v>
      </c>
      <c r="U30" s="310">
        <f>(VLOOKUP($B30,'Attendance-March-2026'!$B:$AW,45,0))</f>
        <v>0</v>
      </c>
      <c r="V30" s="310">
        <f>(VLOOKUP($B30,'Attendance-April-2026'!$B:$AW,48,0))</f>
        <v>0</v>
      </c>
      <c r="W30" s="310">
        <f>(VLOOKUP($B30,'Attendance-May-2026'!$B:$AW,46,0))</f>
        <v>0</v>
      </c>
      <c r="X30" s="310">
        <f>(VLOOKUP($B30,'Attendance-June-2026'!$B:$AW,47,0))</f>
        <v>0</v>
      </c>
      <c r="Y30" s="312"/>
      <c r="Z30" s="312"/>
      <c r="AA30" s="312"/>
      <c r="AB30" s="312"/>
      <c r="AC30" s="312"/>
      <c r="AD30" s="312"/>
      <c r="AE30" s="309">
        <f t="shared" si="1"/>
        <v>0</v>
      </c>
      <c r="AF30" s="310">
        <f>(VLOOKUP($B30,'Attendance-January-2026'!$B:$AW,47,0))</f>
        <v>0</v>
      </c>
      <c r="AG30" s="310">
        <f>(VLOOKUP($B30,'Attendance-February-2026'!$B:$AW,47,0))</f>
        <v>0</v>
      </c>
      <c r="AH30" s="310">
        <f>(VLOOKUP($B30,'Attendance-March-2026'!$B:$AV,44,0))</f>
        <v>0</v>
      </c>
      <c r="AI30" s="310">
        <f>(VLOOKUP($B30,'Attendance-April-2026'!$B:$AW,47,0))</f>
        <v>0</v>
      </c>
      <c r="AJ30" s="306">
        <f>(VLOOKUP($B30,'Attendance-May-2026'!$B:$AW,45,0))</f>
        <v>0</v>
      </c>
      <c r="AK30" s="306">
        <f>(VLOOKUP($B30,'Attendance-June-2026'!$B:$AW,46,0))</f>
        <v>0</v>
      </c>
      <c r="AL30" s="312"/>
      <c r="AM30" s="312"/>
      <c r="AN30" s="312"/>
      <c r="AO30" s="312"/>
      <c r="AP30" s="312"/>
      <c r="AQ30" s="312"/>
      <c r="AR30" s="308">
        <f t="shared" si="2"/>
        <v>0</v>
      </c>
      <c r="AS30" s="311"/>
      <c r="AT30" s="312"/>
      <c r="AU30" s="312"/>
      <c r="AV30" s="312"/>
      <c r="AW30" s="226"/>
      <c r="AX30" s="311"/>
      <c r="AY30" s="314"/>
      <c r="AZ30" s="314"/>
      <c r="BA30" s="314"/>
      <c r="BB30" s="314"/>
      <c r="BC30" s="314"/>
      <c r="BD30" s="314"/>
      <c r="BE30" s="314"/>
      <c r="BF30" s="315"/>
      <c r="BG30" s="72"/>
    </row>
    <row r="31">
      <c r="A31" s="209">
        <v>28.0</v>
      </c>
      <c r="B31" s="212" t="s">
        <v>621</v>
      </c>
      <c r="C31" s="213" t="s">
        <v>130</v>
      </c>
      <c r="D31" s="212" t="s">
        <v>374</v>
      </c>
      <c r="E31" s="317">
        <v>9.0</v>
      </c>
      <c r="F31" s="312">
        <f>(VLOOKUP($B31,'Attendance-January-2026'!$B:$AJ,35,0))</f>
        <v>10</v>
      </c>
      <c r="G31" s="306">
        <f>(VLOOKUP($B31,'Attendance-February-2026'!$B:$AJ,35,0))</f>
        <v>7</v>
      </c>
      <c r="H31" s="305">
        <f>(VLOOKUP($B31,'Attendance-March-2026'!$B:$AG,32,0))</f>
        <v>4.5</v>
      </c>
      <c r="I31" s="305">
        <f>(VLOOKUP($B31,'Attendance-April-2026'!$B:$AJ,35,0))</f>
        <v>5.5</v>
      </c>
      <c r="J31" s="306">
        <f>(VLOOKUP($B31,'Attendance-May-2026'!$B:$AI,34,0))</f>
        <v>7.5</v>
      </c>
      <c r="K31" s="306">
        <f>(VLOOKUP($B31,'Attendance-June-2026'!$B:$AJ,35,0))</f>
        <v>3.5</v>
      </c>
      <c r="L31" s="312"/>
      <c r="M31" s="312"/>
      <c r="N31" s="318"/>
      <c r="O31" s="312"/>
      <c r="P31" s="312"/>
      <c r="Q31" s="226"/>
      <c r="R31" s="319"/>
      <c r="S31" s="310">
        <f>(VLOOKUP($B31,'Attendance-January-2026'!$B:$AW,48,0))</f>
        <v>0</v>
      </c>
      <c r="T31" s="310">
        <f>(VLOOKUP($B31,'Attendance-February-2026'!$B:$AW,48,0))</f>
        <v>0</v>
      </c>
      <c r="U31" s="310">
        <f>(VLOOKUP($B31,'Attendance-March-2026'!$B:$AW,45,0))</f>
        <v>0</v>
      </c>
      <c r="V31" s="310">
        <f>(VLOOKUP($B31,'Attendance-April-2026'!$B:$AW,48,0))</f>
        <v>0</v>
      </c>
      <c r="W31" s="310">
        <f>(VLOOKUP($B31,'Attendance-May-2026'!$B:$AW,46,0))</f>
        <v>0</v>
      </c>
      <c r="X31" s="310">
        <f>(VLOOKUP($B31,'Attendance-June-2026'!$B:$AW,47,0))</f>
        <v>0</v>
      </c>
      <c r="Y31" s="312"/>
      <c r="Z31" s="312"/>
      <c r="AA31" s="312"/>
      <c r="AB31" s="312"/>
      <c r="AC31" s="312"/>
      <c r="AD31" s="312"/>
      <c r="AE31" s="309">
        <f t="shared" si="1"/>
        <v>0</v>
      </c>
      <c r="AF31" s="310">
        <f>(VLOOKUP($B31,'Attendance-January-2026'!$B:$AW,47,0))</f>
        <v>0</v>
      </c>
      <c r="AG31" s="310">
        <f>(VLOOKUP($B31,'Attendance-February-2026'!$B:$AW,47,0))</f>
        <v>0</v>
      </c>
      <c r="AH31" s="310">
        <f>(VLOOKUP($B31,'Attendance-March-2026'!$B:$AV,44,0))</f>
        <v>0</v>
      </c>
      <c r="AI31" s="310">
        <f>(VLOOKUP($B31,'Attendance-April-2026'!$B:$AW,47,0))</f>
        <v>0</v>
      </c>
      <c r="AJ31" s="306">
        <f>(VLOOKUP($B31,'Attendance-May-2026'!$B:$AW,45,0))</f>
        <v>0</v>
      </c>
      <c r="AK31" s="306">
        <f>(VLOOKUP($B31,'Attendance-June-2026'!$B:$AW,46,0))</f>
        <v>0</v>
      </c>
      <c r="AL31" s="312"/>
      <c r="AM31" s="312"/>
      <c r="AN31" s="312"/>
      <c r="AO31" s="312"/>
      <c r="AP31" s="312"/>
      <c r="AQ31" s="312"/>
      <c r="AR31" s="308">
        <f t="shared" si="2"/>
        <v>0</v>
      </c>
      <c r="AS31" s="311"/>
      <c r="AT31" s="312"/>
      <c r="AU31" s="312"/>
      <c r="AV31" s="312"/>
      <c r="AW31" s="226"/>
      <c r="AX31" s="311"/>
      <c r="AY31" s="314"/>
      <c r="AZ31" s="314"/>
      <c r="BA31" s="314"/>
      <c r="BB31" s="314"/>
      <c r="BC31" s="314"/>
      <c r="BD31" s="314"/>
      <c r="BE31" s="314"/>
      <c r="BF31" s="315"/>
      <c r="BG31" s="72"/>
    </row>
    <row r="32">
      <c r="A32" s="209">
        <v>29.0</v>
      </c>
      <c r="B32" s="212" t="s">
        <v>622</v>
      </c>
      <c r="C32" s="213" t="s">
        <v>107</v>
      </c>
      <c r="D32" s="212" t="s">
        <v>374</v>
      </c>
      <c r="E32" s="317">
        <v>1.5</v>
      </c>
      <c r="F32" s="312">
        <f>(VLOOKUP($B32,'Attendance-January-2026'!$B:$AJ,35,0))</f>
        <v>0</v>
      </c>
      <c r="G32" s="306">
        <f>(VLOOKUP($B32,'Attendance-February-2026'!$B:$AJ,35,0))</f>
        <v>0</v>
      </c>
      <c r="H32" s="305">
        <f>(VLOOKUP($B32,'Attendance-March-2026'!$B:$AG,32,0))</f>
        <v>1</v>
      </c>
      <c r="I32" s="305">
        <f>(VLOOKUP($B32,'Attendance-April-2026'!$B:$AJ,35,0))</f>
        <v>1</v>
      </c>
      <c r="J32" s="306">
        <f>(VLOOKUP($B32,'Attendance-May-2026'!$B:$AI,34,0))</f>
        <v>2</v>
      </c>
      <c r="K32" s="306">
        <f>(VLOOKUP($B32,'Attendance-June-2026'!$B:$AJ,35,0))</f>
        <v>0.5</v>
      </c>
      <c r="L32" s="312"/>
      <c r="M32" s="312"/>
      <c r="N32" s="318"/>
      <c r="O32" s="312"/>
      <c r="P32" s="312"/>
      <c r="Q32" s="226"/>
      <c r="R32" s="319"/>
      <c r="S32" s="310">
        <f>(VLOOKUP($B32,'Attendance-January-2026'!$B:$AW,48,0))</f>
        <v>1</v>
      </c>
      <c r="T32" s="310">
        <f>(VLOOKUP($B32,'Attendance-February-2026'!$B:$AW,48,0))</f>
        <v>4</v>
      </c>
      <c r="U32" s="310">
        <f>(VLOOKUP($B32,'Attendance-March-2026'!$B:$AW,45,0))</f>
        <v>0</v>
      </c>
      <c r="V32" s="310">
        <f>(VLOOKUP($B32,'Attendance-April-2026'!$B:$AW,48,0))</f>
        <v>0</v>
      </c>
      <c r="W32" s="310">
        <f>(VLOOKUP($B32,'Attendance-May-2026'!$B:$AW,46,0))</f>
        <v>0</v>
      </c>
      <c r="X32" s="310">
        <f>(VLOOKUP($B32,'Attendance-June-2026'!$B:$AW,47,0))</f>
        <v>0</v>
      </c>
      <c r="Y32" s="312"/>
      <c r="Z32" s="312"/>
      <c r="AA32" s="312"/>
      <c r="AB32" s="312"/>
      <c r="AC32" s="312"/>
      <c r="AD32" s="312"/>
      <c r="AE32" s="309">
        <f t="shared" si="1"/>
        <v>5</v>
      </c>
      <c r="AF32" s="310">
        <f>(VLOOKUP($B32,'Attendance-January-2026'!$B:$AW,47,0))</f>
        <v>0</v>
      </c>
      <c r="AG32" s="310">
        <f>(VLOOKUP($B32,'Attendance-February-2026'!$B:$AW,47,0))</f>
        <v>0</v>
      </c>
      <c r="AH32" s="310">
        <f>(VLOOKUP($B32,'Attendance-March-2026'!$B:$AV,44,0))</f>
        <v>2</v>
      </c>
      <c r="AI32" s="310">
        <f>(VLOOKUP($B32,'Attendance-April-2026'!$B:$AW,47,0))</f>
        <v>0</v>
      </c>
      <c r="AJ32" s="306">
        <f>(VLOOKUP($B32,'Attendance-May-2026'!$B:$AW,45,0))</f>
        <v>0</v>
      </c>
      <c r="AK32" s="306">
        <f>(VLOOKUP($B32,'Attendance-June-2026'!$B:$AW,46,0))</f>
        <v>0</v>
      </c>
      <c r="AL32" s="312"/>
      <c r="AM32" s="312"/>
      <c r="AN32" s="312"/>
      <c r="AO32" s="312"/>
      <c r="AP32" s="312"/>
      <c r="AQ32" s="312"/>
      <c r="AR32" s="308">
        <f t="shared" si="2"/>
        <v>2</v>
      </c>
      <c r="AS32" s="311"/>
      <c r="AT32" s="312"/>
      <c r="AU32" s="312"/>
      <c r="AV32" s="312"/>
      <c r="AW32" s="226"/>
      <c r="AX32" s="311"/>
      <c r="AY32" s="314"/>
      <c r="AZ32" s="314"/>
      <c r="BA32" s="314"/>
      <c r="BB32" s="314"/>
      <c r="BC32" s="314"/>
      <c r="BD32" s="314"/>
      <c r="BE32" s="314"/>
      <c r="BF32" s="315"/>
      <c r="BG32" s="72"/>
    </row>
    <row r="33">
      <c r="A33" s="209">
        <v>30.0</v>
      </c>
      <c r="B33" s="212" t="s">
        <v>623</v>
      </c>
      <c r="C33" s="213" t="s">
        <v>96</v>
      </c>
      <c r="D33" s="212" t="s">
        <v>374</v>
      </c>
      <c r="E33" s="317">
        <v>2.0</v>
      </c>
      <c r="F33" s="312">
        <f>(VLOOKUP($B33,'Attendance-January-2026'!$B:$AJ,35,0))</f>
        <v>3</v>
      </c>
      <c r="G33" s="306">
        <f>(VLOOKUP($B33,'Attendance-February-2026'!$B:$AJ,35,0))</f>
        <v>0</v>
      </c>
      <c r="H33" s="305">
        <f>(VLOOKUP($B33,'Attendance-March-2026'!$B:$AG,32,0))</f>
        <v>0</v>
      </c>
      <c r="I33" s="305">
        <f>(VLOOKUP($B33,'Attendance-April-2026'!$B:$AJ,35,0))</f>
        <v>1</v>
      </c>
      <c r="J33" s="306">
        <f>(VLOOKUP($B33,'Attendance-May-2026'!$B:$AI,34,0))</f>
        <v>3</v>
      </c>
      <c r="K33" s="306">
        <f>(VLOOKUP($B33,'Attendance-June-2026'!$B:$AJ,35,0))</f>
        <v>0</v>
      </c>
      <c r="L33" s="312"/>
      <c r="M33" s="312"/>
      <c r="N33" s="318"/>
      <c r="O33" s="312"/>
      <c r="P33" s="312"/>
      <c r="Q33" s="226"/>
      <c r="R33" s="319"/>
      <c r="S33" s="310">
        <f>(VLOOKUP($B33,'Attendance-January-2026'!$B:$AW,48,0))</f>
        <v>1</v>
      </c>
      <c r="T33" s="310">
        <f>(VLOOKUP($B33,'Attendance-February-2026'!$B:$AW,48,0))</f>
        <v>2</v>
      </c>
      <c r="U33" s="310">
        <f>(VLOOKUP($B33,'Attendance-March-2026'!$B:$AW,45,0))</f>
        <v>0</v>
      </c>
      <c r="V33" s="310">
        <f>(VLOOKUP($B33,'Attendance-April-2026'!$B:$AW,48,0))</f>
        <v>1</v>
      </c>
      <c r="W33" s="310">
        <f>(VLOOKUP($B33,'Attendance-May-2026'!$B:$AW,46,0))</f>
        <v>0</v>
      </c>
      <c r="X33" s="310">
        <f>(VLOOKUP($B33,'Attendance-June-2026'!$B:$AW,47,0))</f>
        <v>2</v>
      </c>
      <c r="Y33" s="312"/>
      <c r="Z33" s="312"/>
      <c r="AA33" s="312"/>
      <c r="AB33" s="312"/>
      <c r="AC33" s="312"/>
      <c r="AD33" s="312"/>
      <c r="AE33" s="309">
        <f t="shared" si="1"/>
        <v>6</v>
      </c>
      <c r="AF33" s="310">
        <f>(VLOOKUP($B33,'Attendance-January-2026'!$B:$AW,47,0))</f>
        <v>2</v>
      </c>
      <c r="AG33" s="310">
        <f>(VLOOKUP($B33,'Attendance-February-2026'!$B:$AW,47,0))</f>
        <v>0</v>
      </c>
      <c r="AH33" s="310">
        <f>(VLOOKUP($B33,'Attendance-March-2026'!$B:$AV,44,0))</f>
        <v>4</v>
      </c>
      <c r="AI33" s="310">
        <f>(VLOOKUP($B33,'Attendance-April-2026'!$B:$AW,47,0))</f>
        <v>0</v>
      </c>
      <c r="AJ33" s="306">
        <f>(VLOOKUP($B33,'Attendance-May-2026'!$B:$AW,45,0))</f>
        <v>1</v>
      </c>
      <c r="AK33" s="306">
        <f>(VLOOKUP($B33,'Attendance-June-2026'!$B:$AW,46,0))</f>
        <v>1</v>
      </c>
      <c r="AL33" s="312"/>
      <c r="AM33" s="312"/>
      <c r="AN33" s="312"/>
      <c r="AO33" s="312"/>
      <c r="AP33" s="312"/>
      <c r="AQ33" s="312"/>
      <c r="AR33" s="308">
        <f t="shared" si="2"/>
        <v>8</v>
      </c>
      <c r="AS33" s="311"/>
      <c r="AT33" s="312"/>
      <c r="AU33" s="312"/>
      <c r="AV33" s="312"/>
      <c r="AW33" s="226"/>
      <c r="AX33" s="311"/>
      <c r="AY33" s="314"/>
      <c r="AZ33" s="314"/>
      <c r="BA33" s="314"/>
      <c r="BB33" s="314"/>
      <c r="BC33" s="314"/>
      <c r="BD33" s="314"/>
      <c r="BE33" s="314"/>
      <c r="BF33" s="315"/>
      <c r="BG33" s="72"/>
    </row>
    <row r="34">
      <c r="A34" s="209">
        <v>31.0</v>
      </c>
      <c r="B34" s="212" t="s">
        <v>624</v>
      </c>
      <c r="C34" s="213" t="s">
        <v>112</v>
      </c>
      <c r="D34" s="212" t="s">
        <v>374</v>
      </c>
      <c r="E34" s="317">
        <v>3.0</v>
      </c>
      <c r="F34" s="312">
        <f>(VLOOKUP($B34,'Attendance-January-2026'!$B:$AJ,35,0))</f>
        <v>4</v>
      </c>
      <c r="G34" s="306">
        <f>(VLOOKUP($B34,'Attendance-February-2026'!$B:$AJ,35,0))</f>
        <v>1.5</v>
      </c>
      <c r="H34" s="305">
        <f>(VLOOKUP($B34,'Attendance-March-2026'!$B:$AG,32,0))</f>
        <v>2.5</v>
      </c>
      <c r="I34" s="305">
        <f>(VLOOKUP($B34,'Attendance-April-2026'!$B:$AJ,35,0))</f>
        <v>3</v>
      </c>
      <c r="J34" s="306">
        <f>(VLOOKUP($B34,'Attendance-May-2026'!$B:$AI,34,0))</f>
        <v>2</v>
      </c>
      <c r="K34" s="306">
        <f>(VLOOKUP($B34,'Attendance-June-2026'!$B:$AJ,35,0))</f>
        <v>3</v>
      </c>
      <c r="L34" s="312"/>
      <c r="M34" s="312"/>
      <c r="N34" s="318"/>
      <c r="O34" s="312"/>
      <c r="P34" s="312"/>
      <c r="Q34" s="226"/>
      <c r="R34" s="319"/>
      <c r="S34" s="310">
        <f>(VLOOKUP($B34,'Attendance-January-2026'!$B:$AW,48,0))</f>
        <v>0</v>
      </c>
      <c r="T34" s="310">
        <f>(VLOOKUP($B34,'Attendance-February-2026'!$B:$AW,48,0))</f>
        <v>0</v>
      </c>
      <c r="U34" s="310">
        <f>(VLOOKUP($B34,'Attendance-March-2026'!$B:$AW,45,0))</f>
        <v>0</v>
      </c>
      <c r="V34" s="310">
        <f>(VLOOKUP($B34,'Attendance-April-2026'!$B:$AW,48,0))</f>
        <v>0</v>
      </c>
      <c r="W34" s="310">
        <f>(VLOOKUP($B34,'Attendance-May-2026'!$B:$AW,46,0))</f>
        <v>0</v>
      </c>
      <c r="X34" s="310">
        <f>(VLOOKUP($B34,'Attendance-June-2026'!$B:$AW,47,0))</f>
        <v>0</v>
      </c>
      <c r="Y34" s="312"/>
      <c r="Z34" s="312"/>
      <c r="AA34" s="312"/>
      <c r="AB34" s="312"/>
      <c r="AC34" s="312"/>
      <c r="AD34" s="312"/>
      <c r="AE34" s="309">
        <f t="shared" si="1"/>
        <v>0</v>
      </c>
      <c r="AF34" s="310">
        <f>(VLOOKUP($B34,'Attendance-January-2026'!$B:$AW,47,0))</f>
        <v>0</v>
      </c>
      <c r="AG34" s="310">
        <f>(VLOOKUP($B34,'Attendance-February-2026'!$B:$AW,47,0))</f>
        <v>0</v>
      </c>
      <c r="AH34" s="310">
        <f>(VLOOKUP($B34,'Attendance-March-2026'!$B:$AV,44,0))</f>
        <v>0</v>
      </c>
      <c r="AI34" s="310">
        <f>(VLOOKUP($B34,'Attendance-April-2026'!$B:$AW,47,0))</f>
        <v>0</v>
      </c>
      <c r="AJ34" s="306">
        <f>(VLOOKUP($B34,'Attendance-May-2026'!$B:$AW,45,0))</f>
        <v>0</v>
      </c>
      <c r="AK34" s="306">
        <f>(VLOOKUP($B34,'Attendance-June-2026'!$B:$AW,46,0))</f>
        <v>0</v>
      </c>
      <c r="AL34" s="312"/>
      <c r="AM34" s="312"/>
      <c r="AN34" s="312"/>
      <c r="AO34" s="312"/>
      <c r="AP34" s="312"/>
      <c r="AQ34" s="312"/>
      <c r="AR34" s="308">
        <f t="shared" si="2"/>
        <v>0</v>
      </c>
      <c r="AS34" s="311"/>
      <c r="AT34" s="312"/>
      <c r="AU34" s="312"/>
      <c r="AV34" s="312"/>
      <c r="AW34" s="226"/>
      <c r="AX34" s="311"/>
      <c r="AY34" s="314"/>
      <c r="AZ34" s="314"/>
      <c r="BA34" s="314"/>
      <c r="BB34" s="314"/>
      <c r="BC34" s="314"/>
      <c r="BD34" s="314"/>
      <c r="BE34" s="314"/>
      <c r="BF34" s="315"/>
      <c r="BG34" s="72"/>
    </row>
    <row r="35">
      <c r="A35" s="209">
        <v>32.0</v>
      </c>
      <c r="B35" s="218" t="s">
        <v>625</v>
      </c>
      <c r="C35" s="219" t="s">
        <v>127</v>
      </c>
      <c r="D35" s="212" t="s">
        <v>374</v>
      </c>
      <c r="E35" s="317">
        <v>1.0</v>
      </c>
      <c r="F35" s="312">
        <f>(VLOOKUP($B35,'Attendance-January-2026'!$B:$AJ,35,0))</f>
        <v>2</v>
      </c>
      <c r="G35" s="306">
        <f>(VLOOKUP($B35,'Attendance-February-2026'!$B:$AJ,35,0))</f>
        <v>2</v>
      </c>
      <c r="H35" s="305">
        <f>(VLOOKUP($B35,'Attendance-March-2026'!$B:$AG,32,0))</f>
        <v>3</v>
      </c>
      <c r="I35" s="305">
        <f>(VLOOKUP($B35,'Attendance-April-2026'!$B:$AJ,35,0))</f>
        <v>0</v>
      </c>
      <c r="J35" s="306">
        <f>(VLOOKUP($B35,'Attendance-May-2026'!$B:$AI,34,0))</f>
        <v>0.5</v>
      </c>
      <c r="K35" s="306">
        <f>(VLOOKUP($B35,'Attendance-June-2026'!$B:$AJ,35,0))</f>
        <v>1.5</v>
      </c>
      <c r="L35" s="312"/>
      <c r="M35" s="312"/>
      <c r="N35" s="312"/>
      <c r="O35" s="312"/>
      <c r="P35" s="312"/>
      <c r="Q35" s="226"/>
      <c r="R35" s="319"/>
      <c r="S35" s="310">
        <f>(VLOOKUP($B35,'Attendance-January-2026'!$B:$AW,48,0))</f>
        <v>0</v>
      </c>
      <c r="T35" s="310">
        <f>(VLOOKUP($B35,'Attendance-February-2026'!$B:$AW,48,0))</f>
        <v>0</v>
      </c>
      <c r="U35" s="310">
        <f>(VLOOKUP($B35,'Attendance-March-2026'!$B:$AW,45,0))</f>
        <v>0</v>
      </c>
      <c r="V35" s="310">
        <f>(VLOOKUP($B35,'Attendance-April-2026'!$B:$AW,48,0))</f>
        <v>0</v>
      </c>
      <c r="W35" s="310">
        <f>(VLOOKUP($B35,'Attendance-May-2026'!$B:$AW,46,0))</f>
        <v>1</v>
      </c>
      <c r="X35" s="310">
        <f>(VLOOKUP($B35,'Attendance-June-2026'!$B:$AW,47,0))</f>
        <v>0</v>
      </c>
      <c r="Y35" s="312"/>
      <c r="Z35" s="312"/>
      <c r="AA35" s="312"/>
      <c r="AB35" s="312"/>
      <c r="AC35" s="312"/>
      <c r="AD35" s="312"/>
      <c r="AE35" s="309">
        <f t="shared" si="1"/>
        <v>1</v>
      </c>
      <c r="AF35" s="310">
        <f>(VLOOKUP($B35,'Attendance-January-2026'!$B:$AW,47,0))</f>
        <v>7</v>
      </c>
      <c r="AG35" s="310">
        <f>(VLOOKUP($B35,'Attendance-February-2026'!$B:$AW,47,0))</f>
        <v>0</v>
      </c>
      <c r="AH35" s="310">
        <f>(VLOOKUP($B35,'Attendance-March-2026'!$B:$AV,44,0))</f>
        <v>0</v>
      </c>
      <c r="AI35" s="310">
        <f>(VLOOKUP($B35,'Attendance-April-2026'!$B:$AW,47,0))</f>
        <v>0</v>
      </c>
      <c r="AJ35" s="306">
        <f>(VLOOKUP($B35,'Attendance-May-2026'!$B:$AW,45,0))</f>
        <v>3</v>
      </c>
      <c r="AK35" s="306">
        <f>(VLOOKUP($B35,'Attendance-June-2026'!$B:$AW,46,0))</f>
        <v>0</v>
      </c>
      <c r="AL35" s="312"/>
      <c r="AM35" s="312"/>
      <c r="AN35" s="312"/>
      <c r="AO35" s="312"/>
      <c r="AP35" s="312"/>
      <c r="AQ35" s="312"/>
      <c r="AR35" s="308">
        <f t="shared" si="2"/>
        <v>10</v>
      </c>
      <c r="AS35" s="311"/>
      <c r="AT35" s="312"/>
      <c r="AU35" s="312"/>
      <c r="AV35" s="312"/>
      <c r="AW35" s="226"/>
      <c r="AX35" s="311"/>
      <c r="AY35" s="314"/>
      <c r="AZ35" s="314"/>
      <c r="BA35" s="314"/>
      <c r="BB35" s="314"/>
      <c r="BC35" s="314"/>
      <c r="BD35" s="314"/>
      <c r="BE35" s="314"/>
      <c r="BF35" s="315"/>
      <c r="BG35" s="72"/>
    </row>
    <row r="36">
      <c r="A36" s="209">
        <v>33.0</v>
      </c>
      <c r="B36" s="218" t="s">
        <v>626</v>
      </c>
      <c r="C36" s="219" t="s">
        <v>75</v>
      </c>
      <c r="D36" s="212" t="s">
        <v>374</v>
      </c>
      <c r="E36" s="317">
        <v>6.5</v>
      </c>
      <c r="F36" s="312">
        <f>(VLOOKUP($B36,'Attendance-January-2026'!$B:$AJ,35,0))</f>
        <v>7.5</v>
      </c>
      <c r="G36" s="306">
        <f>(VLOOKUP($B36,'Attendance-February-2026'!$B:$AJ,35,0))</f>
        <v>4.5</v>
      </c>
      <c r="H36" s="305">
        <f>(VLOOKUP($B36,'Attendance-March-2026'!$B:$AG,32,0))</f>
        <v>2.5</v>
      </c>
      <c r="I36" s="305">
        <f>(VLOOKUP($B36,'Attendance-April-2026'!$B:$AJ,35,0))</f>
        <v>3.5</v>
      </c>
      <c r="J36" s="306">
        <f>(VLOOKUP($B36,'Attendance-May-2026'!$B:$AI,34,0))</f>
        <v>4</v>
      </c>
      <c r="K36" s="306">
        <f>(VLOOKUP($B36,'Attendance-June-2026'!$B:$AJ,35,0))</f>
        <v>3.5</v>
      </c>
      <c r="L36" s="312"/>
      <c r="M36" s="312"/>
      <c r="N36" s="312"/>
      <c r="O36" s="312"/>
      <c r="P36" s="312"/>
      <c r="Q36" s="226"/>
      <c r="R36" s="319"/>
      <c r="S36" s="310">
        <f>(VLOOKUP($B36,'Attendance-January-2026'!$B:$AW,48,0))</f>
        <v>0</v>
      </c>
      <c r="T36" s="310">
        <f>(VLOOKUP($B36,'Attendance-February-2026'!$B:$AW,48,0))</f>
        <v>0</v>
      </c>
      <c r="U36" s="310">
        <f>(VLOOKUP($B36,'Attendance-March-2026'!$B:$AW,45,0))</f>
        <v>0</v>
      </c>
      <c r="V36" s="310">
        <f>(VLOOKUP($B36,'Attendance-April-2026'!$B:$AW,48,0))</f>
        <v>0</v>
      </c>
      <c r="W36" s="310">
        <f>(VLOOKUP($B36,'Attendance-May-2026'!$B:$AW,46,0))</f>
        <v>0</v>
      </c>
      <c r="X36" s="310">
        <f>(VLOOKUP($B36,'Attendance-June-2026'!$B:$AW,47,0))</f>
        <v>0</v>
      </c>
      <c r="Y36" s="312"/>
      <c r="Z36" s="312"/>
      <c r="AA36" s="312"/>
      <c r="AB36" s="312"/>
      <c r="AC36" s="312"/>
      <c r="AD36" s="312"/>
      <c r="AE36" s="309">
        <f t="shared" si="1"/>
        <v>0</v>
      </c>
      <c r="AF36" s="310">
        <f>(VLOOKUP($B36,'Attendance-January-2026'!$B:$AW,47,0))</f>
        <v>0</v>
      </c>
      <c r="AG36" s="310">
        <f>(VLOOKUP($B36,'Attendance-February-2026'!$B:$AW,47,0))</f>
        <v>0</v>
      </c>
      <c r="AH36" s="310">
        <f>(VLOOKUP($B36,'Attendance-March-2026'!$B:$AV,44,0))</f>
        <v>0</v>
      </c>
      <c r="AI36" s="310">
        <f>(VLOOKUP($B36,'Attendance-April-2026'!$B:$AW,47,0))</f>
        <v>0</v>
      </c>
      <c r="AJ36" s="306">
        <f>(VLOOKUP($B36,'Attendance-May-2026'!$B:$AW,45,0))</f>
        <v>0</v>
      </c>
      <c r="AK36" s="306">
        <f>(VLOOKUP($B36,'Attendance-June-2026'!$B:$AW,46,0))</f>
        <v>0</v>
      </c>
      <c r="AL36" s="312"/>
      <c r="AM36" s="312"/>
      <c r="AN36" s="312"/>
      <c r="AO36" s="312"/>
      <c r="AP36" s="312"/>
      <c r="AQ36" s="312"/>
      <c r="AR36" s="308">
        <f t="shared" si="2"/>
        <v>0</v>
      </c>
      <c r="AS36" s="311"/>
      <c r="AT36" s="312"/>
      <c r="AU36" s="312"/>
      <c r="AV36" s="312"/>
      <c r="AW36" s="226"/>
      <c r="AX36" s="311"/>
      <c r="AY36" s="314"/>
      <c r="AZ36" s="314"/>
      <c r="BA36" s="314"/>
      <c r="BB36" s="314"/>
      <c r="BC36" s="314"/>
      <c r="BD36" s="314"/>
      <c r="BE36" s="314"/>
      <c r="BF36" s="315"/>
      <c r="BG36" s="72"/>
    </row>
    <row r="37">
      <c r="A37" s="209">
        <v>34.0</v>
      </c>
      <c r="B37" s="218" t="s">
        <v>627</v>
      </c>
      <c r="C37" s="219" t="s">
        <v>77</v>
      </c>
      <c r="D37" s="212" t="s">
        <v>374</v>
      </c>
      <c r="E37" s="317">
        <v>5.0</v>
      </c>
      <c r="F37" s="312">
        <f>(VLOOKUP($B37,'Attendance-January-2026'!$B:$AJ,35,0))</f>
        <v>1.5</v>
      </c>
      <c r="G37" s="306">
        <f>(VLOOKUP($B37,'Attendance-February-2026'!$B:$AJ,35,0))</f>
        <v>2</v>
      </c>
      <c r="H37" s="305">
        <f>(VLOOKUP($B37,'Attendance-March-2026'!$B:$AG,32,0))</f>
        <v>2</v>
      </c>
      <c r="I37" s="305">
        <f>(VLOOKUP($B37,'Attendance-April-2026'!$B:$AJ,35,0))</f>
        <v>3</v>
      </c>
      <c r="J37" s="306">
        <f>(VLOOKUP($B37,'Attendance-May-2026'!$B:$AI,34,0))</f>
        <v>4</v>
      </c>
      <c r="K37" s="306">
        <f>(VLOOKUP($B37,'Attendance-June-2026'!$B:$AJ,35,0))</f>
        <v>4.5</v>
      </c>
      <c r="L37" s="312"/>
      <c r="M37" s="312"/>
      <c r="N37" s="312"/>
      <c r="O37" s="312"/>
      <c r="P37" s="312"/>
      <c r="Q37" s="226"/>
      <c r="R37" s="319"/>
      <c r="S37" s="310">
        <f>(VLOOKUP($B37,'Attendance-January-2026'!$B:$AW,48,0))</f>
        <v>1</v>
      </c>
      <c r="T37" s="310">
        <f>(VLOOKUP($B37,'Attendance-February-2026'!$B:$AW,48,0))</f>
        <v>0</v>
      </c>
      <c r="U37" s="310">
        <f>(VLOOKUP($B37,'Attendance-March-2026'!$B:$AW,45,0))</f>
        <v>1</v>
      </c>
      <c r="V37" s="310">
        <f>(VLOOKUP($B37,'Attendance-April-2026'!$B:$AW,48,0))</f>
        <v>1</v>
      </c>
      <c r="W37" s="310">
        <f>(VLOOKUP($B37,'Attendance-May-2026'!$B:$AW,46,0))</f>
        <v>0</v>
      </c>
      <c r="X37" s="310">
        <f>(VLOOKUP($B37,'Attendance-June-2026'!$B:$AW,47,0))</f>
        <v>2</v>
      </c>
      <c r="Y37" s="312"/>
      <c r="Z37" s="312"/>
      <c r="AA37" s="312"/>
      <c r="AB37" s="312"/>
      <c r="AC37" s="312"/>
      <c r="AD37" s="312"/>
      <c r="AE37" s="309">
        <f t="shared" si="1"/>
        <v>5</v>
      </c>
      <c r="AF37" s="310">
        <f>(VLOOKUP($B37,'Attendance-January-2026'!$B:$AW,47,0))</f>
        <v>0</v>
      </c>
      <c r="AG37" s="310">
        <f>(VLOOKUP($B37,'Attendance-February-2026'!$B:$AW,47,0))</f>
        <v>0</v>
      </c>
      <c r="AH37" s="310">
        <f>(VLOOKUP($B37,'Attendance-March-2026'!$B:$AV,44,0))</f>
        <v>0</v>
      </c>
      <c r="AI37" s="310">
        <f>(VLOOKUP($B37,'Attendance-April-2026'!$B:$AW,47,0))</f>
        <v>3</v>
      </c>
      <c r="AJ37" s="306">
        <f>(VLOOKUP($B37,'Attendance-May-2026'!$B:$AW,45,0))</f>
        <v>0</v>
      </c>
      <c r="AK37" s="306">
        <f>(VLOOKUP($B37,'Attendance-June-2026'!$B:$AW,46,0))</f>
        <v>1</v>
      </c>
      <c r="AL37" s="312"/>
      <c r="AM37" s="312"/>
      <c r="AN37" s="312"/>
      <c r="AO37" s="312"/>
      <c r="AP37" s="312"/>
      <c r="AQ37" s="312"/>
      <c r="AR37" s="308">
        <f t="shared" si="2"/>
        <v>4</v>
      </c>
      <c r="AS37" s="311"/>
      <c r="AT37" s="312"/>
      <c r="AU37" s="312"/>
      <c r="AV37" s="312"/>
      <c r="AW37" s="226"/>
      <c r="AX37" s="311"/>
      <c r="AY37" s="314"/>
      <c r="AZ37" s="314"/>
      <c r="BA37" s="314"/>
      <c r="BB37" s="314"/>
      <c r="BC37" s="314"/>
      <c r="BD37" s="314"/>
      <c r="BE37" s="314"/>
      <c r="BF37" s="315"/>
      <c r="BG37" s="72"/>
    </row>
    <row r="38">
      <c r="A38" s="209">
        <v>35.0</v>
      </c>
      <c r="B38" s="218" t="s">
        <v>628</v>
      </c>
      <c r="C38" s="219" t="s">
        <v>115</v>
      </c>
      <c r="D38" s="212" t="s">
        <v>374</v>
      </c>
      <c r="E38" s="317">
        <v>3.5</v>
      </c>
      <c r="F38" s="312">
        <f>(VLOOKUP($B38,'Attendance-January-2026'!$B:$AJ,35,0))</f>
        <v>4.5</v>
      </c>
      <c r="G38" s="306">
        <f>(VLOOKUP($B38,'Attendance-February-2026'!$B:$AJ,35,0))</f>
        <v>2.5</v>
      </c>
      <c r="H38" s="305">
        <f>(VLOOKUP($B38,'Attendance-March-2026'!$B:$AG,32,0))</f>
        <v>2</v>
      </c>
      <c r="I38" s="305">
        <f>(VLOOKUP($B38,'Attendance-April-2026'!$B:$AJ,35,0))</f>
        <v>3</v>
      </c>
      <c r="J38" s="306">
        <f>(VLOOKUP($B38,'Attendance-May-2026'!$B:$AI,34,0))</f>
        <v>5</v>
      </c>
      <c r="K38" s="306">
        <f>(VLOOKUP($B38,'Attendance-June-2026'!$B:$AJ,35,0))</f>
        <v>5.5</v>
      </c>
      <c r="L38" s="312"/>
      <c r="M38" s="312"/>
      <c r="N38" s="312"/>
      <c r="O38" s="312"/>
      <c r="P38" s="312"/>
      <c r="Q38" s="226"/>
      <c r="R38" s="319"/>
      <c r="S38" s="310">
        <f>(VLOOKUP($B38,'Attendance-January-2026'!$B:$AW,48,0))</f>
        <v>0</v>
      </c>
      <c r="T38" s="310">
        <f>(VLOOKUP($B38,'Attendance-February-2026'!$B:$AW,48,0))</f>
        <v>0</v>
      </c>
      <c r="U38" s="310">
        <f>(VLOOKUP($B38,'Attendance-March-2026'!$B:$AW,45,0))</f>
        <v>0</v>
      </c>
      <c r="V38" s="310">
        <f>(VLOOKUP($B38,'Attendance-April-2026'!$B:$AW,48,0))</f>
        <v>0</v>
      </c>
      <c r="W38" s="310">
        <f>(VLOOKUP($B38,'Attendance-May-2026'!$B:$AW,46,0))</f>
        <v>0</v>
      </c>
      <c r="X38" s="310">
        <f>(VLOOKUP($B38,'Attendance-June-2026'!$B:$AW,47,0))</f>
        <v>0</v>
      </c>
      <c r="Y38" s="312"/>
      <c r="Z38" s="312"/>
      <c r="AA38" s="312"/>
      <c r="AB38" s="312"/>
      <c r="AC38" s="312"/>
      <c r="AD38" s="312"/>
      <c r="AE38" s="309">
        <f t="shared" si="1"/>
        <v>0</v>
      </c>
      <c r="AF38" s="310">
        <f>(VLOOKUP($B38,'Attendance-January-2026'!$B:$AW,47,0))</f>
        <v>0</v>
      </c>
      <c r="AG38" s="310">
        <f>(VLOOKUP($B38,'Attendance-February-2026'!$B:$AW,47,0))</f>
        <v>0</v>
      </c>
      <c r="AH38" s="310">
        <f>(VLOOKUP($B38,'Attendance-March-2026'!$B:$AV,44,0))</f>
        <v>0</v>
      </c>
      <c r="AI38" s="310">
        <f>(VLOOKUP($B38,'Attendance-April-2026'!$B:$AW,47,0))</f>
        <v>0</v>
      </c>
      <c r="AJ38" s="306">
        <f>(VLOOKUP($B38,'Attendance-May-2026'!$B:$AW,45,0))</f>
        <v>0</v>
      </c>
      <c r="AK38" s="306">
        <f>(VLOOKUP($B38,'Attendance-June-2026'!$B:$AW,46,0))</f>
        <v>0</v>
      </c>
      <c r="AL38" s="312"/>
      <c r="AM38" s="312"/>
      <c r="AN38" s="312"/>
      <c r="AO38" s="312"/>
      <c r="AP38" s="312"/>
      <c r="AQ38" s="312"/>
      <c r="AR38" s="308">
        <f t="shared" si="2"/>
        <v>0</v>
      </c>
      <c r="AS38" s="311"/>
      <c r="AT38" s="312"/>
      <c r="AU38" s="312"/>
      <c r="AV38" s="312"/>
      <c r="AW38" s="226"/>
      <c r="AX38" s="311"/>
      <c r="AY38" s="314"/>
      <c r="AZ38" s="314"/>
      <c r="BA38" s="314"/>
      <c r="BB38" s="314"/>
      <c r="BC38" s="314"/>
      <c r="BD38" s="314"/>
      <c r="BE38" s="314"/>
      <c r="BF38" s="315"/>
      <c r="BG38" s="72"/>
    </row>
    <row r="39">
      <c r="A39" s="209">
        <v>36.0</v>
      </c>
      <c r="B39" s="212" t="s">
        <v>629</v>
      </c>
      <c r="C39" s="213" t="s">
        <v>100</v>
      </c>
      <c r="D39" s="212" t="s">
        <v>374</v>
      </c>
      <c r="E39" s="317">
        <v>9.0</v>
      </c>
      <c r="F39" s="312">
        <f>(VLOOKUP($B39,'Attendance-January-2026'!$B:$AJ,35,0))</f>
        <v>9.5</v>
      </c>
      <c r="G39" s="306">
        <f>(VLOOKUP($B39,'Attendance-February-2026'!$B:$AJ,35,0))</f>
        <v>11.5</v>
      </c>
      <c r="H39" s="305">
        <f>(VLOOKUP($B39,'Attendance-March-2026'!$B:$AG,32,0))</f>
        <v>9.5</v>
      </c>
      <c r="I39" s="305">
        <f>(VLOOKUP($B39,'Attendance-April-2026'!$B:$AJ,35,0))</f>
        <v>10</v>
      </c>
      <c r="J39" s="306">
        <f>(VLOOKUP($B39,'Attendance-May-2026'!$B:$AI,34,0))</f>
        <v>11.5</v>
      </c>
      <c r="K39" s="306">
        <f>(VLOOKUP($B39,'Attendance-June-2026'!$B:$AJ,35,0))</f>
        <v>6.5</v>
      </c>
      <c r="L39" s="312"/>
      <c r="M39" s="312"/>
      <c r="N39" s="312"/>
      <c r="O39" s="312"/>
      <c r="P39" s="312"/>
      <c r="Q39" s="226"/>
      <c r="R39" s="319"/>
      <c r="S39" s="310">
        <f>(VLOOKUP($B39,'Attendance-January-2026'!$B:$AW,48,0))</f>
        <v>0</v>
      </c>
      <c r="T39" s="310">
        <f>(VLOOKUP($B39,'Attendance-February-2026'!$B:$AW,48,0))</f>
        <v>0</v>
      </c>
      <c r="U39" s="310">
        <f>(VLOOKUP($B39,'Attendance-March-2026'!$B:$AW,45,0))</f>
        <v>0</v>
      </c>
      <c r="V39" s="310">
        <f>(VLOOKUP($B39,'Attendance-April-2026'!$B:$AW,48,0))</f>
        <v>0</v>
      </c>
      <c r="W39" s="310">
        <f>(VLOOKUP($B39,'Attendance-May-2026'!$B:$AW,46,0))</f>
        <v>0</v>
      </c>
      <c r="X39" s="310">
        <f>(VLOOKUP($B39,'Attendance-June-2026'!$B:$AW,47,0))</f>
        <v>0</v>
      </c>
      <c r="Y39" s="312"/>
      <c r="Z39" s="312"/>
      <c r="AA39" s="312"/>
      <c r="AB39" s="312"/>
      <c r="AC39" s="312"/>
      <c r="AD39" s="312"/>
      <c r="AE39" s="309">
        <f t="shared" si="1"/>
        <v>0</v>
      </c>
      <c r="AF39" s="310">
        <f>(VLOOKUP($B39,'Attendance-January-2026'!$B:$AW,47,0))</f>
        <v>0</v>
      </c>
      <c r="AG39" s="310">
        <f>(VLOOKUP($B39,'Attendance-February-2026'!$B:$AW,47,0))</f>
        <v>0</v>
      </c>
      <c r="AH39" s="310">
        <f>(VLOOKUP($B39,'Attendance-March-2026'!$B:$AV,44,0))</f>
        <v>0</v>
      </c>
      <c r="AI39" s="310">
        <f>(VLOOKUP($B39,'Attendance-April-2026'!$B:$AW,47,0))</f>
        <v>0</v>
      </c>
      <c r="AJ39" s="306">
        <f>(VLOOKUP($B39,'Attendance-May-2026'!$B:$AW,45,0))</f>
        <v>0</v>
      </c>
      <c r="AK39" s="306">
        <f>(VLOOKUP($B39,'Attendance-June-2026'!$B:$AW,46,0))</f>
        <v>0</v>
      </c>
      <c r="AL39" s="312"/>
      <c r="AM39" s="312"/>
      <c r="AN39" s="312"/>
      <c r="AO39" s="312"/>
      <c r="AP39" s="312"/>
      <c r="AQ39" s="312"/>
      <c r="AR39" s="308">
        <f t="shared" si="2"/>
        <v>0</v>
      </c>
      <c r="AS39" s="322">
        <v>1.0</v>
      </c>
      <c r="AT39" s="312"/>
      <c r="AU39" s="317">
        <v>1.0</v>
      </c>
      <c r="AV39" s="312"/>
      <c r="AW39" s="226"/>
      <c r="AX39" s="323" t="s">
        <v>845</v>
      </c>
      <c r="AY39" s="314"/>
      <c r="AZ39" s="313"/>
      <c r="BA39" s="313">
        <v>46214.0</v>
      </c>
      <c r="BB39" s="314"/>
      <c r="BC39" s="314"/>
      <c r="BD39" s="314"/>
      <c r="BE39" s="314"/>
      <c r="BF39" s="315"/>
      <c r="BG39" s="72"/>
    </row>
    <row r="40">
      <c r="A40" s="209">
        <v>37.0</v>
      </c>
      <c r="B40" s="212" t="s">
        <v>630</v>
      </c>
      <c r="C40" s="213" t="s">
        <v>120</v>
      </c>
      <c r="D40" s="212" t="s">
        <v>374</v>
      </c>
      <c r="E40" s="317">
        <v>1.5</v>
      </c>
      <c r="F40" s="312">
        <f>(VLOOKUP($B40,'Attendance-January-2026'!$B:$AJ,35,0))</f>
        <v>2</v>
      </c>
      <c r="G40" s="306">
        <f>(VLOOKUP($B40,'Attendance-February-2026'!$B:$AJ,35,0))</f>
        <v>2.5</v>
      </c>
      <c r="H40" s="305">
        <f>(VLOOKUP($B40,'Attendance-March-2026'!$B:$AG,32,0))</f>
        <v>2.5</v>
      </c>
      <c r="I40" s="305">
        <f>(VLOOKUP($B40,'Attendance-April-2026'!$B:$AJ,35,0))</f>
        <v>3.5</v>
      </c>
      <c r="J40" s="306">
        <f>(VLOOKUP($B40,'Attendance-May-2026'!$B:$AI,34,0))</f>
        <v>4.5</v>
      </c>
      <c r="K40" s="306">
        <f>(VLOOKUP($B40,'Attendance-June-2026'!$B:$AJ,35,0))</f>
        <v>4.5</v>
      </c>
      <c r="L40" s="312"/>
      <c r="M40" s="312"/>
      <c r="N40" s="312"/>
      <c r="O40" s="312"/>
      <c r="P40" s="312"/>
      <c r="Q40" s="226"/>
      <c r="R40" s="319"/>
      <c r="S40" s="310">
        <f>(VLOOKUP($B40,'Attendance-January-2026'!$B:$AW,48,0))</f>
        <v>0</v>
      </c>
      <c r="T40" s="310">
        <f>(VLOOKUP($B40,'Attendance-February-2026'!$B:$AW,48,0))</f>
        <v>0</v>
      </c>
      <c r="U40" s="310">
        <f>(VLOOKUP($B40,'Attendance-March-2026'!$B:$AW,45,0))</f>
        <v>0</v>
      </c>
      <c r="V40" s="310">
        <f>(VLOOKUP($B40,'Attendance-April-2026'!$B:$AW,48,0))</f>
        <v>0</v>
      </c>
      <c r="W40" s="310">
        <f>(VLOOKUP($B40,'Attendance-May-2026'!$B:$AW,46,0))</f>
        <v>0</v>
      </c>
      <c r="X40" s="310">
        <f>(VLOOKUP($B40,'Attendance-June-2026'!$B:$AW,47,0))</f>
        <v>0</v>
      </c>
      <c r="Y40" s="312"/>
      <c r="Z40" s="312"/>
      <c r="AA40" s="312"/>
      <c r="AB40" s="312"/>
      <c r="AC40" s="312"/>
      <c r="AD40" s="312"/>
      <c r="AE40" s="309">
        <f t="shared" si="1"/>
        <v>0</v>
      </c>
      <c r="AF40" s="310">
        <f>(VLOOKUP($B40,'Attendance-January-2026'!$B:$AW,47,0))</f>
        <v>2</v>
      </c>
      <c r="AG40" s="310">
        <f>(VLOOKUP($B40,'Attendance-February-2026'!$B:$AW,47,0))</f>
        <v>0</v>
      </c>
      <c r="AH40" s="310">
        <f>(VLOOKUP($B40,'Attendance-March-2026'!$B:$AV,44,0))</f>
        <v>2</v>
      </c>
      <c r="AI40" s="310">
        <f>(VLOOKUP($B40,'Attendance-April-2026'!$B:$AW,47,0))</f>
        <v>0</v>
      </c>
      <c r="AJ40" s="306">
        <f>(VLOOKUP($B40,'Attendance-May-2026'!$B:$AW,45,0))</f>
        <v>0</v>
      </c>
      <c r="AK40" s="306">
        <f>(VLOOKUP($B40,'Attendance-June-2026'!$B:$AW,46,0))</f>
        <v>0</v>
      </c>
      <c r="AL40" s="312"/>
      <c r="AM40" s="312"/>
      <c r="AN40" s="312"/>
      <c r="AO40" s="312"/>
      <c r="AP40" s="312"/>
      <c r="AQ40" s="312"/>
      <c r="AR40" s="308">
        <f t="shared" si="2"/>
        <v>4</v>
      </c>
      <c r="AS40" s="311"/>
      <c r="AT40" s="312"/>
      <c r="AU40" s="320">
        <v>1.0</v>
      </c>
      <c r="AV40" s="312"/>
      <c r="AW40" s="226"/>
      <c r="AX40" s="311"/>
      <c r="AY40" s="314"/>
      <c r="AZ40" s="313">
        <v>46180.0</v>
      </c>
      <c r="BA40" s="314"/>
      <c r="BB40" s="314"/>
      <c r="BC40" s="314"/>
      <c r="BD40" s="314"/>
      <c r="BE40" s="314"/>
      <c r="BF40" s="315"/>
      <c r="BG40" s="72"/>
    </row>
    <row r="41">
      <c r="A41" s="209">
        <v>38.0</v>
      </c>
      <c r="B41" s="218" t="s">
        <v>631</v>
      </c>
      <c r="C41" s="219" t="s">
        <v>97</v>
      </c>
      <c r="D41" s="212" t="s">
        <v>374</v>
      </c>
      <c r="E41" s="317">
        <v>1.0</v>
      </c>
      <c r="F41" s="312">
        <f>(VLOOKUP($B41,'Attendance-January-2026'!$B:$AJ,35,0))</f>
        <v>2</v>
      </c>
      <c r="G41" s="306">
        <f>(VLOOKUP($B41,'Attendance-February-2026'!$B:$AJ,35,0))</f>
        <v>2</v>
      </c>
      <c r="H41" s="305">
        <f>(VLOOKUP($B41,'Attendance-March-2026'!$B:$AG,32,0))</f>
        <v>3</v>
      </c>
      <c r="I41" s="305">
        <f>(VLOOKUP($B41,'Attendance-April-2026'!$B:$AJ,35,0))</f>
        <v>4</v>
      </c>
      <c r="J41" s="306">
        <f>(VLOOKUP($B41,'Attendance-May-2026'!$B:$AI,34,0))</f>
        <v>6</v>
      </c>
      <c r="K41" s="306">
        <f>(VLOOKUP($B41,'Attendance-June-2026'!$B:$AJ,35,0))</f>
        <v>5</v>
      </c>
      <c r="L41" s="312"/>
      <c r="M41" s="312"/>
      <c r="N41" s="312"/>
      <c r="O41" s="318"/>
      <c r="P41" s="312"/>
      <c r="Q41" s="226"/>
      <c r="R41" s="319"/>
      <c r="S41" s="310">
        <f>(VLOOKUP($B41,'Attendance-January-2026'!$B:$AW,48,0))</f>
        <v>0</v>
      </c>
      <c r="T41" s="310">
        <f>(VLOOKUP($B41,'Attendance-February-2026'!$B:$AW,48,0))</f>
        <v>1</v>
      </c>
      <c r="U41" s="310">
        <f>(VLOOKUP($B41,'Attendance-March-2026'!$B:$AW,45,0))</f>
        <v>0</v>
      </c>
      <c r="V41" s="310">
        <f>(VLOOKUP($B41,'Attendance-April-2026'!$B:$AW,48,0))</f>
        <v>0</v>
      </c>
      <c r="W41" s="310">
        <f>(VLOOKUP($B41,'Attendance-May-2026'!$B:$AW,46,0))</f>
        <v>0</v>
      </c>
      <c r="X41" s="310">
        <f>(VLOOKUP($B41,'Attendance-June-2026'!$B:$AW,47,0))</f>
        <v>0</v>
      </c>
      <c r="Y41" s="312"/>
      <c r="Z41" s="312"/>
      <c r="AA41" s="312"/>
      <c r="AB41" s="312"/>
      <c r="AC41" s="312"/>
      <c r="AD41" s="312"/>
      <c r="AE41" s="309">
        <f t="shared" si="1"/>
        <v>1</v>
      </c>
      <c r="AF41" s="310">
        <f>(VLOOKUP($B41,'Attendance-January-2026'!$B:$AW,47,0))</f>
        <v>0</v>
      </c>
      <c r="AG41" s="310">
        <f>(VLOOKUP($B41,'Attendance-February-2026'!$B:$AW,47,0))</f>
        <v>0</v>
      </c>
      <c r="AH41" s="310">
        <f>(VLOOKUP($B41,'Attendance-March-2026'!$B:$AV,44,0))</f>
        <v>2</v>
      </c>
      <c r="AI41" s="310">
        <f>(VLOOKUP($B41,'Attendance-April-2026'!$B:$AW,47,0))</f>
        <v>0</v>
      </c>
      <c r="AJ41" s="306">
        <f>(VLOOKUP($B41,'Attendance-May-2026'!$B:$AW,45,0))</f>
        <v>0</v>
      </c>
      <c r="AK41" s="306">
        <f>(VLOOKUP($B41,'Attendance-June-2026'!$B:$AW,46,0))</f>
        <v>12</v>
      </c>
      <c r="AL41" s="312"/>
      <c r="AM41" s="312"/>
      <c r="AN41" s="312"/>
      <c r="AO41" s="312"/>
      <c r="AP41" s="312"/>
      <c r="AQ41" s="312"/>
      <c r="AR41" s="308">
        <f t="shared" si="2"/>
        <v>14</v>
      </c>
      <c r="AS41" s="311"/>
      <c r="AT41" s="320">
        <v>2.0</v>
      </c>
      <c r="AU41" s="312"/>
      <c r="AV41" s="312"/>
      <c r="AW41" s="226"/>
      <c r="AX41" s="323" t="s">
        <v>846</v>
      </c>
      <c r="AY41" s="314"/>
      <c r="AZ41" s="314"/>
      <c r="BA41" s="314"/>
      <c r="BB41" s="314"/>
      <c r="BC41" s="314"/>
      <c r="BD41" s="314"/>
      <c r="BE41" s="314"/>
      <c r="BF41" s="315"/>
      <c r="BG41" s="72"/>
    </row>
    <row r="42">
      <c r="A42" s="209">
        <v>39.0</v>
      </c>
      <c r="B42" s="218" t="s">
        <v>632</v>
      </c>
      <c r="C42" s="219" t="s">
        <v>111</v>
      </c>
      <c r="D42" s="212" t="s">
        <v>374</v>
      </c>
      <c r="E42" s="317">
        <v>7.0</v>
      </c>
      <c r="F42" s="312">
        <f>(VLOOKUP($B42,'Attendance-January-2026'!$B:$AJ,35,0))</f>
        <v>2.5</v>
      </c>
      <c r="G42" s="306">
        <f>(VLOOKUP($B42,'Attendance-February-2026'!$B:$AJ,35,0))</f>
        <v>0.5</v>
      </c>
      <c r="H42" s="305">
        <f>(VLOOKUP($B42,'Attendance-March-2026'!$B:$AG,32,0))</f>
        <v>0</v>
      </c>
      <c r="I42" s="305">
        <f>(VLOOKUP($B42,'Attendance-April-2026'!$B:$AJ,35,0))</f>
        <v>0</v>
      </c>
      <c r="J42" s="306">
        <f>(VLOOKUP($B42,'Attendance-May-2026'!$B:$AI,34,0))</f>
        <v>1</v>
      </c>
      <c r="K42" s="306">
        <f>(VLOOKUP($B42,'Attendance-June-2026'!$B:$AJ,35,0))</f>
        <v>0</v>
      </c>
      <c r="L42" s="312"/>
      <c r="M42" s="312"/>
      <c r="N42" s="312"/>
      <c r="O42" s="312"/>
      <c r="P42" s="312"/>
      <c r="Q42" s="226"/>
      <c r="R42" s="319"/>
      <c r="S42" s="310">
        <f>(VLOOKUP($B42,'Attendance-January-2026'!$B:$AW,48,0))</f>
        <v>0</v>
      </c>
      <c r="T42" s="310">
        <f>(VLOOKUP($B42,'Attendance-February-2026'!$B:$AW,48,0))</f>
        <v>0</v>
      </c>
      <c r="U42" s="310">
        <f>(VLOOKUP($B42,'Attendance-March-2026'!$B:$AW,45,0))</f>
        <v>0.5</v>
      </c>
      <c r="V42" s="310">
        <f>(VLOOKUP($B42,'Attendance-April-2026'!$B:$AW,48,0))</f>
        <v>0.5</v>
      </c>
      <c r="W42" s="310">
        <f>(VLOOKUP($B42,'Attendance-May-2026'!$B:$AW,46,0))</f>
        <v>0</v>
      </c>
      <c r="X42" s="310">
        <f>(VLOOKUP($B42,'Attendance-June-2026'!$B:$AW,47,0))</f>
        <v>0.5</v>
      </c>
      <c r="Y42" s="312"/>
      <c r="Z42" s="312"/>
      <c r="AA42" s="312"/>
      <c r="AB42" s="312"/>
      <c r="AC42" s="312"/>
      <c r="AD42" s="312"/>
      <c r="AE42" s="309">
        <f t="shared" si="1"/>
        <v>1.5</v>
      </c>
      <c r="AF42" s="310">
        <f>(VLOOKUP($B42,'Attendance-January-2026'!$B:$AW,47,0))</f>
        <v>0</v>
      </c>
      <c r="AG42" s="310">
        <f>(VLOOKUP($B42,'Attendance-February-2026'!$B:$AW,47,0))</f>
        <v>0</v>
      </c>
      <c r="AH42" s="310">
        <f>(VLOOKUP($B42,'Attendance-March-2026'!$B:$AV,44,0))</f>
        <v>0</v>
      </c>
      <c r="AI42" s="310">
        <f>(VLOOKUP($B42,'Attendance-April-2026'!$B:$AW,47,0))</f>
        <v>0</v>
      </c>
      <c r="AJ42" s="306">
        <f>(VLOOKUP($B42,'Attendance-May-2026'!$B:$AW,45,0))</f>
        <v>0</v>
      </c>
      <c r="AK42" s="306">
        <f>(VLOOKUP($B42,'Attendance-June-2026'!$B:$AW,46,0))</f>
        <v>0</v>
      </c>
      <c r="AL42" s="312"/>
      <c r="AM42" s="312"/>
      <c r="AN42" s="312"/>
      <c r="AO42" s="312"/>
      <c r="AP42" s="312"/>
      <c r="AQ42" s="312"/>
      <c r="AR42" s="308">
        <f t="shared" si="2"/>
        <v>0</v>
      </c>
      <c r="AS42" s="311"/>
      <c r="AT42" s="312"/>
      <c r="AU42" s="312"/>
      <c r="AV42" s="312"/>
      <c r="AW42" s="226"/>
      <c r="AX42" s="311"/>
      <c r="AY42" s="314"/>
      <c r="AZ42" s="314"/>
      <c r="BA42" s="314"/>
      <c r="BB42" s="314"/>
      <c r="BC42" s="314"/>
      <c r="BD42" s="314"/>
      <c r="BE42" s="314"/>
      <c r="BF42" s="315"/>
      <c r="BG42" s="72"/>
    </row>
    <row r="43">
      <c r="A43" s="209">
        <v>40.0</v>
      </c>
      <c r="B43" s="218" t="s">
        <v>634</v>
      </c>
      <c r="C43" s="219" t="s">
        <v>85</v>
      </c>
      <c r="D43" s="212" t="s">
        <v>374</v>
      </c>
      <c r="E43" s="317">
        <v>5.0</v>
      </c>
      <c r="F43" s="312">
        <f>(VLOOKUP($B43,'Attendance-January-2026'!$B:$AJ,35,0))</f>
        <v>1</v>
      </c>
      <c r="G43" s="306">
        <f>(VLOOKUP($B43,'Attendance-February-2026'!$B:$AJ,35,0))</f>
        <v>1.5</v>
      </c>
      <c r="H43" s="305">
        <f>(VLOOKUP($B43,'Attendance-March-2026'!$B:$AG,32,0))</f>
        <v>2</v>
      </c>
      <c r="I43" s="305">
        <f>(VLOOKUP($B43,'Attendance-April-2026'!$B:$AJ,35,0))</f>
        <v>2</v>
      </c>
      <c r="J43" s="306">
        <f>(VLOOKUP($B43,'Attendance-May-2026'!$B:$AI,34,0))</f>
        <v>4</v>
      </c>
      <c r="K43" s="306">
        <f>(VLOOKUP($B43,'Attendance-June-2026'!$B:$AJ,35,0))</f>
        <v>3</v>
      </c>
      <c r="L43" s="312"/>
      <c r="M43" s="312"/>
      <c r="N43" s="312"/>
      <c r="O43" s="312"/>
      <c r="P43" s="312"/>
      <c r="Q43" s="226"/>
      <c r="R43" s="319"/>
      <c r="S43" s="310">
        <f>(VLOOKUP($B43,'Attendance-January-2026'!$B:$AW,48,0))</f>
        <v>0</v>
      </c>
      <c r="T43" s="310">
        <f>(VLOOKUP($B43,'Attendance-February-2026'!$B:$AW,48,0))</f>
        <v>0</v>
      </c>
      <c r="U43" s="310">
        <f>(VLOOKUP($B43,'Attendance-March-2026'!$B:$AW,45,0))</f>
        <v>0</v>
      </c>
      <c r="V43" s="310">
        <f>(VLOOKUP($B43,'Attendance-April-2026'!$B:$AW,48,0))</f>
        <v>0</v>
      </c>
      <c r="W43" s="310">
        <f>(VLOOKUP($B43,'Attendance-May-2026'!$B:$AW,46,0))</f>
        <v>0</v>
      </c>
      <c r="X43" s="310">
        <f>(VLOOKUP($B43,'Attendance-June-2026'!$B:$AW,47,0))</f>
        <v>0</v>
      </c>
      <c r="Y43" s="312"/>
      <c r="Z43" s="312"/>
      <c r="AA43" s="312"/>
      <c r="AB43" s="312"/>
      <c r="AC43" s="312"/>
      <c r="AD43" s="312"/>
      <c r="AE43" s="309">
        <f t="shared" si="1"/>
        <v>0</v>
      </c>
      <c r="AF43" s="310">
        <f>(VLOOKUP($B43,'Attendance-January-2026'!$B:$AW,47,0))</f>
        <v>0</v>
      </c>
      <c r="AG43" s="310">
        <f>(VLOOKUP($B43,'Attendance-February-2026'!$B:$AW,47,0))</f>
        <v>0</v>
      </c>
      <c r="AH43" s="310">
        <f>(VLOOKUP($B43,'Attendance-March-2026'!$B:$AV,44,0))</f>
        <v>0</v>
      </c>
      <c r="AI43" s="310">
        <f>(VLOOKUP($B43,'Attendance-April-2026'!$B:$AW,47,0))</f>
        <v>1</v>
      </c>
      <c r="AJ43" s="306">
        <f>(VLOOKUP($B43,'Attendance-May-2026'!$B:$AW,45,0))</f>
        <v>0</v>
      </c>
      <c r="AK43" s="306">
        <f>(VLOOKUP($B43,'Attendance-June-2026'!$B:$AW,46,0))</f>
        <v>0</v>
      </c>
      <c r="AL43" s="312"/>
      <c r="AM43" s="312"/>
      <c r="AN43" s="312"/>
      <c r="AO43" s="312"/>
      <c r="AP43" s="312"/>
      <c r="AQ43" s="312"/>
      <c r="AR43" s="308">
        <f t="shared" si="2"/>
        <v>1</v>
      </c>
      <c r="AS43" s="322">
        <v>1.0</v>
      </c>
      <c r="AT43" s="312"/>
      <c r="AU43" s="312"/>
      <c r="AV43" s="312"/>
      <c r="AW43" s="226"/>
      <c r="AX43" s="323" t="s">
        <v>847</v>
      </c>
      <c r="AY43" s="314"/>
      <c r="AZ43" s="314"/>
      <c r="BA43" s="314"/>
      <c r="BB43" s="314"/>
      <c r="BC43" s="314"/>
      <c r="BD43" s="314"/>
      <c r="BE43" s="314"/>
      <c r="BF43" s="315"/>
      <c r="BG43" s="72"/>
    </row>
    <row r="44">
      <c r="A44" s="209">
        <v>41.0</v>
      </c>
      <c r="B44" s="218" t="s">
        <v>635</v>
      </c>
      <c r="C44" s="219" t="s">
        <v>94</v>
      </c>
      <c r="D44" s="212" t="s">
        <v>374</v>
      </c>
      <c r="E44" s="317">
        <v>6.0</v>
      </c>
      <c r="F44" s="312">
        <f>(VLOOKUP($B44,'Attendance-January-2026'!$B:$AJ,35,0))</f>
        <v>5</v>
      </c>
      <c r="G44" s="306">
        <f>(VLOOKUP($B44,'Attendance-February-2026'!$B:$AJ,35,0))</f>
        <v>4</v>
      </c>
      <c r="H44" s="305">
        <f>(VLOOKUP($B44,'Attendance-March-2026'!$B:$AG,32,0))</f>
        <v>5</v>
      </c>
      <c r="I44" s="305">
        <f>(VLOOKUP($B44,'Attendance-April-2026'!$B:$AJ,35,0))</f>
        <v>5</v>
      </c>
      <c r="J44" s="306">
        <f>(VLOOKUP($B44,'Attendance-May-2026'!$B:$AI,34,0))</f>
        <v>6</v>
      </c>
      <c r="K44" s="306">
        <f>(VLOOKUP($B44,'Attendance-June-2026'!$B:$AJ,35,0))</f>
        <v>5.5</v>
      </c>
      <c r="L44" s="312"/>
      <c r="M44" s="312"/>
      <c r="N44" s="312"/>
      <c r="O44" s="312"/>
      <c r="P44" s="312"/>
      <c r="Q44" s="226"/>
      <c r="R44" s="319"/>
      <c r="S44" s="310">
        <f>(VLOOKUP($B44,'Attendance-January-2026'!$B:$AW,48,0))</f>
        <v>0</v>
      </c>
      <c r="T44" s="310">
        <f>(VLOOKUP($B44,'Attendance-February-2026'!$B:$AW,48,0))</f>
        <v>0</v>
      </c>
      <c r="U44" s="310">
        <f>(VLOOKUP($B44,'Attendance-March-2026'!$B:$AW,45,0))</f>
        <v>0</v>
      </c>
      <c r="V44" s="310">
        <f>(VLOOKUP($B44,'Attendance-April-2026'!$B:$AW,48,0))</f>
        <v>0</v>
      </c>
      <c r="W44" s="310">
        <f>(VLOOKUP($B44,'Attendance-May-2026'!$B:$AW,46,0))</f>
        <v>0</v>
      </c>
      <c r="X44" s="310">
        <f>(VLOOKUP($B44,'Attendance-June-2026'!$B:$AW,47,0))</f>
        <v>0</v>
      </c>
      <c r="Y44" s="312"/>
      <c r="Z44" s="312"/>
      <c r="AA44" s="312"/>
      <c r="AB44" s="312"/>
      <c r="AC44" s="312"/>
      <c r="AD44" s="312"/>
      <c r="AE44" s="309">
        <f t="shared" si="1"/>
        <v>0</v>
      </c>
      <c r="AF44" s="310">
        <f>(VLOOKUP($B44,'Attendance-January-2026'!$B:$AW,47,0))</f>
        <v>0</v>
      </c>
      <c r="AG44" s="310">
        <f>(VLOOKUP($B44,'Attendance-February-2026'!$B:$AW,47,0))</f>
        <v>0</v>
      </c>
      <c r="AH44" s="310">
        <f>(VLOOKUP($B44,'Attendance-March-2026'!$B:$AV,44,0))</f>
        <v>1</v>
      </c>
      <c r="AI44" s="310">
        <f>(VLOOKUP($B44,'Attendance-April-2026'!$B:$AW,47,0))</f>
        <v>1</v>
      </c>
      <c r="AJ44" s="306">
        <f>(VLOOKUP($B44,'Attendance-May-2026'!$B:$AW,45,0))</f>
        <v>0</v>
      </c>
      <c r="AK44" s="306">
        <f>(VLOOKUP($B44,'Attendance-June-2026'!$B:$AW,46,0))</f>
        <v>1</v>
      </c>
      <c r="AL44" s="312"/>
      <c r="AM44" s="312"/>
      <c r="AN44" s="312"/>
      <c r="AO44" s="312"/>
      <c r="AP44" s="312"/>
      <c r="AQ44" s="312"/>
      <c r="AR44" s="308">
        <f t="shared" si="2"/>
        <v>3</v>
      </c>
      <c r="AS44" s="311"/>
      <c r="AT44" s="312"/>
      <c r="AU44" s="312"/>
      <c r="AV44" s="312"/>
      <c r="AW44" s="226"/>
      <c r="AX44" s="311"/>
      <c r="AY44" s="314"/>
      <c r="AZ44" s="314"/>
      <c r="BA44" s="314"/>
      <c r="BB44" s="314"/>
      <c r="BC44" s="314"/>
      <c r="BD44" s="314"/>
      <c r="BE44" s="314"/>
      <c r="BF44" s="315"/>
      <c r="BG44" s="72"/>
    </row>
    <row r="45">
      <c r="A45" s="209">
        <v>42.0</v>
      </c>
      <c r="B45" s="218" t="s">
        <v>636</v>
      </c>
      <c r="C45" s="219" t="s">
        <v>126</v>
      </c>
      <c r="D45" s="212" t="s">
        <v>374</v>
      </c>
      <c r="E45" s="317">
        <v>4.5</v>
      </c>
      <c r="F45" s="312">
        <f>(VLOOKUP($B45,'Attendance-January-2026'!$B:$AJ,35,0))</f>
        <v>3.5</v>
      </c>
      <c r="G45" s="306">
        <f>(VLOOKUP($B45,'Attendance-February-2026'!$B:$AJ,35,0))</f>
        <v>1.5</v>
      </c>
      <c r="H45" s="305">
        <f>(VLOOKUP($B45,'Attendance-March-2026'!$B:$AG,32,0))</f>
        <v>2.5</v>
      </c>
      <c r="I45" s="305">
        <f>(VLOOKUP($B45,'Attendance-April-2026'!$B:$AJ,35,0))</f>
        <v>1.5</v>
      </c>
      <c r="J45" s="306">
        <f>(VLOOKUP($B45,'Attendance-May-2026'!$B:$AI,34,0))</f>
        <v>3</v>
      </c>
      <c r="K45" s="306">
        <f>(VLOOKUP($B45,'Attendance-June-2026'!$B:$AJ,35,0))</f>
        <v>3.5</v>
      </c>
      <c r="L45" s="312"/>
      <c r="M45" s="312"/>
      <c r="N45" s="312"/>
      <c r="O45" s="312"/>
      <c r="P45" s="312"/>
      <c r="Q45" s="226"/>
      <c r="R45" s="319"/>
      <c r="S45" s="310">
        <f>(VLOOKUP($B45,'Attendance-January-2026'!$B:$AW,48,0))</f>
        <v>0</v>
      </c>
      <c r="T45" s="310">
        <f>(VLOOKUP($B45,'Attendance-February-2026'!$B:$AW,48,0))</f>
        <v>0</v>
      </c>
      <c r="U45" s="310">
        <f>(VLOOKUP($B45,'Attendance-March-2026'!$B:$AW,45,0))</f>
        <v>0</v>
      </c>
      <c r="V45" s="310">
        <f>(VLOOKUP($B45,'Attendance-April-2026'!$B:$AW,48,0))</f>
        <v>0</v>
      </c>
      <c r="W45" s="310">
        <f>(VLOOKUP($B45,'Attendance-May-2026'!$B:$AW,46,0))</f>
        <v>0</v>
      </c>
      <c r="X45" s="310">
        <f>(VLOOKUP($B45,'Attendance-June-2026'!$B:$AW,47,0))</f>
        <v>0</v>
      </c>
      <c r="Y45" s="312"/>
      <c r="Z45" s="312"/>
      <c r="AA45" s="312"/>
      <c r="AB45" s="312"/>
      <c r="AC45" s="312"/>
      <c r="AD45" s="312"/>
      <c r="AE45" s="309">
        <f t="shared" si="1"/>
        <v>0</v>
      </c>
      <c r="AF45" s="310">
        <f>(VLOOKUP($B45,'Attendance-January-2026'!$B:$AW,47,0))</f>
        <v>0</v>
      </c>
      <c r="AG45" s="310">
        <f>(VLOOKUP($B45,'Attendance-February-2026'!$B:$AW,47,0))</f>
        <v>0</v>
      </c>
      <c r="AH45" s="310">
        <f>(VLOOKUP($B45,'Attendance-March-2026'!$B:$AV,44,0))</f>
        <v>0</v>
      </c>
      <c r="AI45" s="310">
        <f>(VLOOKUP($B45,'Attendance-April-2026'!$B:$AW,47,0))</f>
        <v>1</v>
      </c>
      <c r="AJ45" s="306">
        <f>(VLOOKUP($B45,'Attendance-May-2026'!$B:$AW,45,0))</f>
        <v>0</v>
      </c>
      <c r="AK45" s="306">
        <f>(VLOOKUP($B45,'Attendance-June-2026'!$B:$AW,46,0))</f>
        <v>0</v>
      </c>
      <c r="AL45" s="312"/>
      <c r="AM45" s="312"/>
      <c r="AN45" s="312"/>
      <c r="AO45" s="312"/>
      <c r="AP45" s="312"/>
      <c r="AQ45" s="312"/>
      <c r="AR45" s="308">
        <f t="shared" si="2"/>
        <v>1</v>
      </c>
      <c r="AS45" s="322">
        <v>1.0</v>
      </c>
      <c r="AT45" s="312"/>
      <c r="AU45" s="312"/>
      <c r="AV45" s="312"/>
      <c r="AW45" s="226"/>
      <c r="AX45" s="311"/>
      <c r="AY45" s="314"/>
      <c r="AZ45" s="314"/>
      <c r="BA45" s="314"/>
      <c r="BB45" s="314"/>
      <c r="BC45" s="314"/>
      <c r="BD45" s="314"/>
      <c r="BE45" s="314"/>
      <c r="BF45" s="315"/>
      <c r="BG45" s="72"/>
    </row>
    <row r="46">
      <c r="A46" s="209">
        <v>43.0</v>
      </c>
      <c r="B46" s="218" t="s">
        <v>637</v>
      </c>
      <c r="C46" s="219" t="s">
        <v>78</v>
      </c>
      <c r="D46" s="212" t="s">
        <v>374</v>
      </c>
      <c r="E46" s="317">
        <v>5.0</v>
      </c>
      <c r="F46" s="312">
        <f>(VLOOKUP($B46,'Attendance-January-2026'!$B:$AJ,35,0))</f>
        <v>5</v>
      </c>
      <c r="G46" s="306">
        <f>(VLOOKUP($B46,'Attendance-February-2026'!$B:$AJ,35,0))</f>
        <v>3</v>
      </c>
      <c r="H46" s="305">
        <f>(VLOOKUP($B46,'Attendance-March-2026'!$B:$AG,32,0))</f>
        <v>4</v>
      </c>
      <c r="I46" s="305">
        <f>(VLOOKUP($B46,'Attendance-April-2026'!$B:$AJ,35,0))</f>
        <v>1</v>
      </c>
      <c r="J46" s="306">
        <f>(VLOOKUP($B46,'Attendance-May-2026'!$B:$AI,34,0))</f>
        <v>3</v>
      </c>
      <c r="K46" s="306">
        <f>(VLOOKUP($B46,'Attendance-June-2026'!$B:$AJ,35,0))</f>
        <v>4</v>
      </c>
      <c r="L46" s="312"/>
      <c r="M46" s="312"/>
      <c r="N46" s="312"/>
      <c r="O46" s="312"/>
      <c r="P46" s="312"/>
      <c r="Q46" s="226"/>
      <c r="R46" s="319"/>
      <c r="S46" s="310">
        <f>(VLOOKUP($B46,'Attendance-January-2026'!$B:$AW,48,0))</f>
        <v>0</v>
      </c>
      <c r="T46" s="310">
        <f>(VLOOKUP($B46,'Attendance-February-2026'!$B:$AW,48,0))</f>
        <v>0</v>
      </c>
      <c r="U46" s="310">
        <f>(VLOOKUP($B46,'Attendance-March-2026'!$B:$AW,45,0))</f>
        <v>0</v>
      </c>
      <c r="V46" s="310">
        <f>(VLOOKUP($B46,'Attendance-April-2026'!$B:$AW,48,0))</f>
        <v>0</v>
      </c>
      <c r="W46" s="310">
        <f>(VLOOKUP($B46,'Attendance-May-2026'!$B:$AW,46,0))</f>
        <v>0</v>
      </c>
      <c r="X46" s="310">
        <f>(VLOOKUP($B46,'Attendance-June-2026'!$B:$AW,47,0))</f>
        <v>0</v>
      </c>
      <c r="Y46" s="312"/>
      <c r="Z46" s="312"/>
      <c r="AA46" s="312"/>
      <c r="AB46" s="312"/>
      <c r="AC46" s="312"/>
      <c r="AD46" s="312"/>
      <c r="AE46" s="309">
        <f t="shared" si="1"/>
        <v>0</v>
      </c>
      <c r="AF46" s="310">
        <f>(VLOOKUP($B46,'Attendance-January-2026'!$B:$AW,47,0))</f>
        <v>0</v>
      </c>
      <c r="AG46" s="310">
        <f>(VLOOKUP($B46,'Attendance-February-2026'!$B:$AW,47,0))</f>
        <v>0</v>
      </c>
      <c r="AH46" s="310">
        <f>(VLOOKUP($B46,'Attendance-March-2026'!$B:$AV,44,0))</f>
        <v>0</v>
      </c>
      <c r="AI46" s="310">
        <f>(VLOOKUP($B46,'Attendance-April-2026'!$B:$AW,47,0))</f>
        <v>0</v>
      </c>
      <c r="AJ46" s="306">
        <f>(VLOOKUP($B46,'Attendance-May-2026'!$B:$AW,45,0))</f>
        <v>0</v>
      </c>
      <c r="AK46" s="306">
        <f>(VLOOKUP($B46,'Attendance-June-2026'!$B:$AW,46,0))</f>
        <v>0</v>
      </c>
      <c r="AL46" s="312"/>
      <c r="AM46" s="312"/>
      <c r="AN46" s="312"/>
      <c r="AO46" s="312"/>
      <c r="AP46" s="312"/>
      <c r="AQ46" s="312"/>
      <c r="AR46" s="308">
        <f t="shared" si="2"/>
        <v>0</v>
      </c>
      <c r="AS46" s="311"/>
      <c r="AT46" s="312"/>
      <c r="AU46" s="317">
        <v>1.0</v>
      </c>
      <c r="AV46" s="312"/>
      <c r="AW46" s="226"/>
      <c r="AX46" s="311"/>
      <c r="AY46" s="314"/>
      <c r="AZ46" s="313">
        <v>46195.0</v>
      </c>
      <c r="BA46" s="314"/>
      <c r="BB46" s="314"/>
      <c r="BC46" s="314"/>
      <c r="BD46" s="314"/>
      <c r="BE46" s="314"/>
      <c r="BF46" s="315"/>
      <c r="BG46" s="72"/>
    </row>
    <row r="47">
      <c r="A47" s="209">
        <v>44.0</v>
      </c>
      <c r="B47" s="218" t="s">
        <v>638</v>
      </c>
      <c r="C47" s="219" t="s">
        <v>90</v>
      </c>
      <c r="D47" s="212" t="s">
        <v>374</v>
      </c>
      <c r="E47" s="317">
        <v>11.5</v>
      </c>
      <c r="F47" s="312">
        <f>(VLOOKUP($B47,'Attendance-January-2026'!$B:$AJ,35,0))</f>
        <v>12.5</v>
      </c>
      <c r="G47" s="306">
        <f>(VLOOKUP($B47,'Attendance-February-2026'!$B:$AJ,35,0))</f>
        <v>8.5</v>
      </c>
      <c r="H47" s="305">
        <f>(VLOOKUP($B47,'Attendance-March-2026'!$B:$AG,32,0))</f>
        <v>9.5</v>
      </c>
      <c r="I47" s="305">
        <f>(VLOOKUP($B47,'Attendance-April-2026'!$B:$AJ,35,0))</f>
        <v>8.5</v>
      </c>
      <c r="J47" s="306">
        <f>(VLOOKUP($B47,'Attendance-May-2026'!$B:$AI,34,0))</f>
        <v>7.5</v>
      </c>
      <c r="K47" s="306">
        <f>(VLOOKUP($B47,'Attendance-June-2026'!$B:$AJ,35,0))</f>
        <v>7.5</v>
      </c>
      <c r="L47" s="312"/>
      <c r="M47" s="312"/>
      <c r="N47" s="312"/>
      <c r="O47" s="312"/>
      <c r="P47" s="312"/>
      <c r="Q47" s="226"/>
      <c r="R47" s="319"/>
      <c r="S47" s="310">
        <f>(VLOOKUP($B47,'Attendance-January-2026'!$B:$AW,48,0))</f>
        <v>0</v>
      </c>
      <c r="T47" s="310">
        <f>(VLOOKUP($B47,'Attendance-February-2026'!$B:$AW,48,0))</f>
        <v>0</v>
      </c>
      <c r="U47" s="310">
        <f>(VLOOKUP($B47,'Attendance-March-2026'!$B:$AW,45,0))</f>
        <v>0</v>
      </c>
      <c r="V47" s="310">
        <f>(VLOOKUP($B47,'Attendance-April-2026'!$B:$AW,48,0))</f>
        <v>0</v>
      </c>
      <c r="W47" s="310">
        <f>(VLOOKUP($B47,'Attendance-May-2026'!$B:$AW,46,0))</f>
        <v>0</v>
      </c>
      <c r="X47" s="310">
        <f>(VLOOKUP($B47,'Attendance-June-2026'!$B:$AW,47,0))</f>
        <v>0</v>
      </c>
      <c r="Y47" s="312"/>
      <c r="Z47" s="312"/>
      <c r="AA47" s="312"/>
      <c r="AB47" s="312"/>
      <c r="AC47" s="312"/>
      <c r="AD47" s="312"/>
      <c r="AE47" s="309">
        <f t="shared" si="1"/>
        <v>0</v>
      </c>
      <c r="AF47" s="310">
        <f>(VLOOKUP($B47,'Attendance-January-2026'!$B:$AW,47,0))</f>
        <v>0</v>
      </c>
      <c r="AG47" s="310">
        <f>(VLOOKUP($B47,'Attendance-February-2026'!$B:$AW,47,0))</f>
        <v>0</v>
      </c>
      <c r="AH47" s="310">
        <f>(VLOOKUP($B47,'Attendance-March-2026'!$B:$AV,44,0))</f>
        <v>0</v>
      </c>
      <c r="AI47" s="310">
        <f>(VLOOKUP($B47,'Attendance-April-2026'!$B:$AW,47,0))</f>
        <v>0</v>
      </c>
      <c r="AJ47" s="306">
        <f>(VLOOKUP($B47,'Attendance-May-2026'!$B:$AW,45,0))</f>
        <v>0</v>
      </c>
      <c r="AK47" s="306">
        <f>(VLOOKUP($B47,'Attendance-June-2026'!$B:$AW,46,0))</f>
        <v>0</v>
      </c>
      <c r="AL47" s="312"/>
      <c r="AM47" s="312"/>
      <c r="AN47" s="312"/>
      <c r="AO47" s="312"/>
      <c r="AP47" s="312"/>
      <c r="AQ47" s="312"/>
      <c r="AR47" s="308">
        <f t="shared" si="2"/>
        <v>0</v>
      </c>
      <c r="AS47" s="311"/>
      <c r="AT47" s="312"/>
      <c r="AU47" s="312"/>
      <c r="AV47" s="312"/>
      <c r="AW47" s="226"/>
      <c r="AX47" s="311"/>
      <c r="AY47" s="314"/>
      <c r="AZ47" s="314"/>
      <c r="BA47" s="314"/>
      <c r="BB47" s="314"/>
      <c r="BC47" s="314"/>
      <c r="BD47" s="314"/>
      <c r="BE47" s="314"/>
      <c r="BF47" s="315"/>
      <c r="BG47" s="72"/>
    </row>
    <row r="48">
      <c r="A48" s="209">
        <v>45.0</v>
      </c>
      <c r="B48" s="218" t="s">
        <v>639</v>
      </c>
      <c r="C48" s="219" t="s">
        <v>106</v>
      </c>
      <c r="D48" s="212" t="s">
        <v>374</v>
      </c>
      <c r="E48" s="317">
        <v>7.0</v>
      </c>
      <c r="F48" s="312">
        <f>(VLOOKUP($B48,'Attendance-January-2026'!$B:$AJ,35,0))</f>
        <v>8</v>
      </c>
      <c r="G48" s="306">
        <f>(VLOOKUP($B48,'Attendance-February-2026'!$B:$AJ,35,0))</f>
        <v>8</v>
      </c>
      <c r="H48" s="305">
        <f>(VLOOKUP($B48,'Attendance-March-2026'!$B:$AG,32,0))</f>
        <v>8.5</v>
      </c>
      <c r="I48" s="305">
        <f>(VLOOKUP($B48,'Attendance-April-2026'!$B:$AJ,35,0))</f>
        <v>9.5</v>
      </c>
      <c r="J48" s="306">
        <f>(VLOOKUP($B48,'Attendance-May-2026'!$B:$AI,34,0))</f>
        <v>9.5</v>
      </c>
      <c r="K48" s="306">
        <f>(VLOOKUP($B48,'Attendance-June-2026'!$B:$AJ,35,0))</f>
        <v>7</v>
      </c>
      <c r="L48" s="312"/>
      <c r="M48" s="312"/>
      <c r="N48" s="312"/>
      <c r="O48" s="312"/>
      <c r="P48" s="312"/>
      <c r="Q48" s="226"/>
      <c r="R48" s="319"/>
      <c r="S48" s="310">
        <f>(VLOOKUP($B48,'Attendance-January-2026'!$B:$AW,48,0))</f>
        <v>0</v>
      </c>
      <c r="T48" s="310">
        <f>(VLOOKUP($B48,'Attendance-February-2026'!$B:$AW,48,0))</f>
        <v>0</v>
      </c>
      <c r="U48" s="310">
        <f>(VLOOKUP($B48,'Attendance-March-2026'!$B:$AW,45,0))</f>
        <v>0</v>
      </c>
      <c r="V48" s="310">
        <f>(VLOOKUP($B48,'Attendance-April-2026'!$B:$AW,48,0))</f>
        <v>0</v>
      </c>
      <c r="W48" s="310">
        <f>(VLOOKUP($B48,'Attendance-May-2026'!$B:$AW,46,0))</f>
        <v>0</v>
      </c>
      <c r="X48" s="310">
        <f>(VLOOKUP($B48,'Attendance-June-2026'!$B:$AW,47,0))</f>
        <v>0</v>
      </c>
      <c r="Y48" s="312"/>
      <c r="Z48" s="312"/>
      <c r="AA48" s="312"/>
      <c r="AB48" s="312"/>
      <c r="AC48" s="312"/>
      <c r="AD48" s="312"/>
      <c r="AE48" s="309">
        <f t="shared" si="1"/>
        <v>0</v>
      </c>
      <c r="AF48" s="310">
        <f>(VLOOKUP($B48,'Attendance-January-2026'!$B:$AW,47,0))</f>
        <v>0</v>
      </c>
      <c r="AG48" s="310">
        <f>(VLOOKUP($B48,'Attendance-February-2026'!$B:$AW,47,0))</f>
        <v>0</v>
      </c>
      <c r="AH48" s="310">
        <f>(VLOOKUP($B48,'Attendance-March-2026'!$B:$AV,44,0))</f>
        <v>0</v>
      </c>
      <c r="AI48" s="310">
        <f>(VLOOKUP($B48,'Attendance-April-2026'!$B:$AW,47,0))</f>
        <v>0</v>
      </c>
      <c r="AJ48" s="306">
        <f>(VLOOKUP($B48,'Attendance-May-2026'!$B:$AW,45,0))</f>
        <v>0</v>
      </c>
      <c r="AK48" s="306">
        <f>(VLOOKUP($B48,'Attendance-June-2026'!$B:$AW,46,0))</f>
        <v>0</v>
      </c>
      <c r="AL48" s="312"/>
      <c r="AM48" s="312"/>
      <c r="AN48" s="312"/>
      <c r="AO48" s="312"/>
      <c r="AP48" s="312"/>
      <c r="AQ48" s="312"/>
      <c r="AR48" s="308">
        <f t="shared" si="2"/>
        <v>0</v>
      </c>
      <c r="AS48" s="322">
        <v>1.0</v>
      </c>
      <c r="AT48" s="312"/>
      <c r="AU48" s="312"/>
      <c r="AV48" s="312"/>
      <c r="AW48" s="226"/>
      <c r="AX48" s="311"/>
      <c r="AY48" s="314"/>
      <c r="AZ48" s="314"/>
      <c r="BA48" s="314"/>
      <c r="BB48" s="314"/>
      <c r="BC48" s="314"/>
      <c r="BD48" s="314"/>
      <c r="BE48" s="314"/>
      <c r="BF48" s="315"/>
      <c r="BG48" s="72"/>
    </row>
    <row r="49">
      <c r="A49" s="209">
        <v>46.0</v>
      </c>
      <c r="B49" s="218" t="s">
        <v>640</v>
      </c>
      <c r="C49" s="219" t="s">
        <v>109</v>
      </c>
      <c r="D49" s="212" t="s">
        <v>374</v>
      </c>
      <c r="E49" s="317">
        <v>1.5</v>
      </c>
      <c r="F49" s="312">
        <f>(VLOOKUP($B49,'Attendance-January-2026'!$B:$AJ,35,0))</f>
        <v>1</v>
      </c>
      <c r="G49" s="306">
        <f>(VLOOKUP($B49,'Attendance-February-2026'!$B:$AJ,35,0))</f>
        <v>1</v>
      </c>
      <c r="H49" s="305">
        <f>(VLOOKUP($B49,'Attendance-March-2026'!$B:$AG,32,0))</f>
        <v>0</v>
      </c>
      <c r="I49" s="305">
        <f>(VLOOKUP($B49,'Attendance-April-2026'!$B:$AJ,35,0))</f>
        <v>1</v>
      </c>
      <c r="J49" s="306">
        <f>(VLOOKUP($B49,'Attendance-May-2026'!$B:$AI,34,0))</f>
        <v>0.5</v>
      </c>
      <c r="K49" s="306">
        <f>(VLOOKUP($B49,'Attendance-June-2026'!$B:$AJ,35,0))</f>
        <v>0.5</v>
      </c>
      <c r="L49" s="312"/>
      <c r="M49" s="312"/>
      <c r="N49" s="312"/>
      <c r="O49" s="312"/>
      <c r="P49" s="312"/>
      <c r="Q49" s="226"/>
      <c r="R49" s="319"/>
      <c r="S49" s="310">
        <f>(VLOOKUP($B49,'Attendance-January-2026'!$B:$AW,48,0))</f>
        <v>0</v>
      </c>
      <c r="T49" s="310">
        <f>(VLOOKUP($B49,'Attendance-February-2026'!$B:$AW,48,0))</f>
        <v>0</v>
      </c>
      <c r="U49" s="310">
        <f>(VLOOKUP($B49,'Attendance-March-2026'!$B:$AW,45,0))</f>
        <v>0</v>
      </c>
      <c r="V49" s="310">
        <f>(VLOOKUP($B49,'Attendance-April-2026'!$B:$AW,48,0))</f>
        <v>2</v>
      </c>
      <c r="W49" s="310">
        <f>(VLOOKUP($B49,'Attendance-May-2026'!$B:$AW,46,0))</f>
        <v>0</v>
      </c>
      <c r="X49" s="310">
        <f>(VLOOKUP($B49,'Attendance-June-2026'!$B:$AW,47,0))</f>
        <v>0.5</v>
      </c>
      <c r="Y49" s="312"/>
      <c r="Z49" s="312"/>
      <c r="AA49" s="312"/>
      <c r="AB49" s="312"/>
      <c r="AC49" s="312"/>
      <c r="AD49" s="312"/>
      <c r="AE49" s="309">
        <f t="shared" si="1"/>
        <v>2.5</v>
      </c>
      <c r="AF49" s="310">
        <f>(VLOOKUP($B49,'Attendance-January-2026'!$B:$AW,47,0))</f>
        <v>1</v>
      </c>
      <c r="AG49" s="310">
        <f>(VLOOKUP($B49,'Attendance-February-2026'!$B:$AW,47,0))</f>
        <v>0</v>
      </c>
      <c r="AH49" s="310">
        <f>(VLOOKUP($B49,'Attendance-March-2026'!$B:$AV,44,0))</f>
        <v>3</v>
      </c>
      <c r="AI49" s="310">
        <f>(VLOOKUP($B49,'Attendance-April-2026'!$B:$AW,47,0))</f>
        <v>2</v>
      </c>
      <c r="AJ49" s="306">
        <f>(VLOOKUP($B49,'Attendance-May-2026'!$B:$AW,45,0))</f>
        <v>0</v>
      </c>
      <c r="AK49" s="306">
        <f>(VLOOKUP($B49,'Attendance-June-2026'!$B:$AW,46,0))</f>
        <v>0</v>
      </c>
      <c r="AL49" s="312"/>
      <c r="AM49" s="312"/>
      <c r="AN49" s="312"/>
      <c r="AO49" s="312"/>
      <c r="AP49" s="312"/>
      <c r="AQ49" s="312"/>
      <c r="AR49" s="308">
        <f t="shared" si="2"/>
        <v>6</v>
      </c>
      <c r="AS49" s="311"/>
      <c r="AT49" s="312"/>
      <c r="AU49" s="312"/>
      <c r="AV49" s="312"/>
      <c r="AW49" s="226"/>
      <c r="AX49" s="311"/>
      <c r="AY49" s="314"/>
      <c r="AZ49" s="314"/>
      <c r="BA49" s="314"/>
      <c r="BB49" s="314"/>
      <c r="BC49" s="314"/>
      <c r="BD49" s="314"/>
      <c r="BE49" s="314"/>
      <c r="BF49" s="315"/>
      <c r="BG49" s="72"/>
    </row>
    <row r="50">
      <c r="A50" s="209">
        <v>47.0</v>
      </c>
      <c r="B50" s="218" t="s">
        <v>642</v>
      </c>
      <c r="C50" s="219" t="s">
        <v>117</v>
      </c>
      <c r="D50" s="212" t="s">
        <v>374</v>
      </c>
      <c r="E50" s="317">
        <v>11.5</v>
      </c>
      <c r="F50" s="312">
        <f>(VLOOKUP($B50,'Attendance-January-2026'!$B:$AJ,35,0))</f>
        <v>10.5</v>
      </c>
      <c r="G50" s="306">
        <f>(VLOOKUP($B50,'Attendance-February-2026'!$B:$AJ,35,0))</f>
        <v>8.5</v>
      </c>
      <c r="H50" s="305">
        <f>(VLOOKUP($B50,'Attendance-March-2026'!$B:$AG,32,0))</f>
        <v>6.5</v>
      </c>
      <c r="I50" s="305">
        <f>(VLOOKUP($B50,'Attendance-April-2026'!$B:$AJ,35,0))</f>
        <v>1.5</v>
      </c>
      <c r="J50" s="306">
        <f>(VLOOKUP($B50,'Attendance-May-2026'!$B:$AI,34,0))</f>
        <v>3.5</v>
      </c>
      <c r="K50" s="306">
        <f>(VLOOKUP($B50,'Attendance-June-2026'!$B:$AJ,35,0))</f>
        <v>4.5</v>
      </c>
      <c r="L50" s="312"/>
      <c r="M50" s="312"/>
      <c r="N50" s="312"/>
      <c r="O50" s="312"/>
      <c r="P50" s="312"/>
      <c r="Q50" s="226"/>
      <c r="R50" s="319"/>
      <c r="S50" s="310">
        <f>(VLOOKUP($B50,'Attendance-January-2026'!$B:$AW,48,0))</f>
        <v>0</v>
      </c>
      <c r="T50" s="310">
        <f>(VLOOKUP($B50,'Attendance-February-2026'!$B:$AW,48,0))</f>
        <v>0</v>
      </c>
      <c r="U50" s="310">
        <f>(VLOOKUP($B50,'Attendance-March-2026'!$B:$AW,45,0))</f>
        <v>0</v>
      </c>
      <c r="V50" s="310">
        <f>(VLOOKUP($B50,'Attendance-April-2026'!$B:$AW,48,0))</f>
        <v>0</v>
      </c>
      <c r="W50" s="310">
        <f>(VLOOKUP($B50,'Attendance-May-2026'!$B:$AW,46,0))</f>
        <v>0</v>
      </c>
      <c r="X50" s="310">
        <f>(VLOOKUP($B50,'Attendance-June-2026'!$B:$AW,47,0))</f>
        <v>0</v>
      </c>
      <c r="Y50" s="312"/>
      <c r="Z50" s="312"/>
      <c r="AA50" s="312"/>
      <c r="AB50" s="312"/>
      <c r="AC50" s="312"/>
      <c r="AD50" s="312"/>
      <c r="AE50" s="309">
        <f t="shared" si="1"/>
        <v>0</v>
      </c>
      <c r="AF50" s="310">
        <f>(VLOOKUP($B50,'Attendance-January-2026'!$B:$AW,47,0))</f>
        <v>0</v>
      </c>
      <c r="AG50" s="310">
        <f>(VLOOKUP($B50,'Attendance-February-2026'!$B:$AW,47,0))</f>
        <v>0</v>
      </c>
      <c r="AH50" s="310">
        <f>(VLOOKUP($B50,'Attendance-March-2026'!$B:$AV,44,0))</f>
        <v>0</v>
      </c>
      <c r="AI50" s="310">
        <f>(VLOOKUP($B50,'Attendance-April-2026'!$B:$AW,47,0))</f>
        <v>0</v>
      </c>
      <c r="AJ50" s="306">
        <f>(VLOOKUP($B50,'Attendance-May-2026'!$B:$AW,45,0))</f>
        <v>0</v>
      </c>
      <c r="AK50" s="306">
        <f>(VLOOKUP($B50,'Attendance-June-2026'!$B:$AW,46,0))</f>
        <v>0</v>
      </c>
      <c r="AL50" s="312"/>
      <c r="AM50" s="312"/>
      <c r="AN50" s="312"/>
      <c r="AO50" s="312"/>
      <c r="AP50" s="312"/>
      <c r="AQ50" s="312"/>
      <c r="AR50" s="308">
        <f t="shared" si="2"/>
        <v>0</v>
      </c>
      <c r="AS50" s="311"/>
      <c r="AT50" s="312"/>
      <c r="AU50" s="312"/>
      <c r="AV50" s="312"/>
      <c r="AW50" s="226"/>
      <c r="AX50" s="311"/>
      <c r="AY50" s="314"/>
      <c r="AZ50" s="314"/>
      <c r="BA50" s="314"/>
      <c r="BB50" s="314"/>
      <c r="BC50" s="314"/>
      <c r="BD50" s="314"/>
      <c r="BE50" s="314"/>
      <c r="BF50" s="315"/>
      <c r="BG50" s="72"/>
    </row>
    <row r="51">
      <c r="A51" s="209">
        <v>48.0</v>
      </c>
      <c r="B51" s="212" t="s">
        <v>643</v>
      </c>
      <c r="C51" s="213" t="s">
        <v>88</v>
      </c>
      <c r="D51" s="212" t="s">
        <v>374</v>
      </c>
      <c r="E51" s="317">
        <v>3.0</v>
      </c>
      <c r="F51" s="312">
        <f>(VLOOKUP($B51,'Attendance-January-2026'!$B:$AJ,35,0))</f>
        <v>1.5</v>
      </c>
      <c r="G51" s="306">
        <f>(VLOOKUP($B51,'Attendance-February-2026'!$B:$AJ,35,0))</f>
        <v>0.5</v>
      </c>
      <c r="H51" s="305">
        <f>(VLOOKUP($B51,'Attendance-March-2026'!$B:$AG,32,0))</f>
        <v>1.5</v>
      </c>
      <c r="I51" s="305">
        <f>(VLOOKUP($B51,'Attendance-April-2026'!$B:$AJ,35,0))</f>
        <v>2</v>
      </c>
      <c r="J51" s="306">
        <f>(VLOOKUP($B51,'Attendance-May-2026'!$B:$AI,34,0))</f>
        <v>4</v>
      </c>
      <c r="K51" s="306">
        <f>(VLOOKUP($B51,'Attendance-June-2026'!$B:$AJ,35,0))</f>
        <v>4</v>
      </c>
      <c r="L51" s="312"/>
      <c r="M51" s="312"/>
      <c r="N51" s="312"/>
      <c r="O51" s="312"/>
      <c r="P51" s="312"/>
      <c r="Q51" s="226"/>
      <c r="R51" s="319"/>
      <c r="S51" s="310">
        <f>(VLOOKUP($B51,'Attendance-January-2026'!$B:$AW,48,0))</f>
        <v>0</v>
      </c>
      <c r="T51" s="310">
        <f>(VLOOKUP($B51,'Attendance-February-2026'!$B:$AW,48,0))</f>
        <v>0</v>
      </c>
      <c r="U51" s="310">
        <f>(VLOOKUP($B51,'Attendance-March-2026'!$B:$AW,45,0))</f>
        <v>0</v>
      </c>
      <c r="V51" s="310">
        <f>(VLOOKUP($B51,'Attendance-April-2026'!$B:$AW,48,0))</f>
        <v>0</v>
      </c>
      <c r="W51" s="310">
        <f>(VLOOKUP($B51,'Attendance-May-2026'!$B:$AW,46,0))</f>
        <v>0</v>
      </c>
      <c r="X51" s="310">
        <f>(VLOOKUP($B51,'Attendance-June-2026'!$B:$AW,47,0))</f>
        <v>0</v>
      </c>
      <c r="Y51" s="312"/>
      <c r="Z51" s="312"/>
      <c r="AA51" s="312"/>
      <c r="AB51" s="312"/>
      <c r="AC51" s="312"/>
      <c r="AD51" s="312"/>
      <c r="AE51" s="309">
        <f t="shared" si="1"/>
        <v>0</v>
      </c>
      <c r="AF51" s="310">
        <f>(VLOOKUP($B51,'Attendance-January-2026'!$B:$AW,47,0))</f>
        <v>0</v>
      </c>
      <c r="AG51" s="310">
        <f>(VLOOKUP($B51,'Attendance-February-2026'!$B:$AW,47,0))</f>
        <v>0</v>
      </c>
      <c r="AH51" s="310">
        <f>(VLOOKUP($B51,'Attendance-March-2026'!$B:$AV,44,0))</f>
        <v>0</v>
      </c>
      <c r="AI51" s="310">
        <f>(VLOOKUP($B51,'Attendance-April-2026'!$B:$AW,47,0))</f>
        <v>0</v>
      </c>
      <c r="AJ51" s="306">
        <f>(VLOOKUP($B51,'Attendance-May-2026'!$B:$AW,45,0))</f>
        <v>0</v>
      </c>
      <c r="AK51" s="306">
        <f>(VLOOKUP($B51,'Attendance-June-2026'!$B:$AW,46,0))</f>
        <v>0</v>
      </c>
      <c r="AL51" s="312"/>
      <c r="AM51" s="312"/>
      <c r="AN51" s="312"/>
      <c r="AO51" s="312"/>
      <c r="AP51" s="312"/>
      <c r="AQ51" s="312"/>
      <c r="AR51" s="308">
        <f t="shared" si="2"/>
        <v>0</v>
      </c>
      <c r="AS51" s="311"/>
      <c r="AT51" s="312"/>
      <c r="AU51" s="312"/>
      <c r="AV51" s="312"/>
      <c r="AW51" s="226"/>
      <c r="AX51" s="311"/>
      <c r="AY51" s="314"/>
      <c r="AZ51" s="314"/>
      <c r="BA51" s="314"/>
      <c r="BB51" s="314"/>
      <c r="BC51" s="314"/>
      <c r="BD51" s="314"/>
      <c r="BE51" s="314"/>
      <c r="BF51" s="315"/>
      <c r="BG51" s="72"/>
    </row>
    <row r="52">
      <c r="A52" s="209">
        <v>49.0</v>
      </c>
      <c r="B52" s="212" t="s">
        <v>644</v>
      </c>
      <c r="C52" s="213" t="s">
        <v>125</v>
      </c>
      <c r="D52" s="212" t="s">
        <v>374</v>
      </c>
      <c r="E52" s="317">
        <v>6.0</v>
      </c>
      <c r="F52" s="312">
        <f>(VLOOKUP($B52,'Attendance-January-2026'!$B:$AJ,35,0))</f>
        <v>7</v>
      </c>
      <c r="G52" s="306">
        <f>(VLOOKUP($B52,'Attendance-February-2026'!$B:$AJ,35,0))</f>
        <v>6</v>
      </c>
      <c r="H52" s="305">
        <f>(VLOOKUP($B52,'Attendance-March-2026'!$B:$AG,32,0))</f>
        <v>4</v>
      </c>
      <c r="I52" s="305">
        <f>(VLOOKUP($B52,'Attendance-April-2026'!$B:$AJ,35,0))</f>
        <v>4</v>
      </c>
      <c r="J52" s="306">
        <f>(VLOOKUP($B52,'Attendance-May-2026'!$B:$AI,34,0))</f>
        <v>5</v>
      </c>
      <c r="K52" s="306">
        <f>(VLOOKUP($B52,'Attendance-June-2026'!$B:$AJ,35,0))</f>
        <v>5</v>
      </c>
      <c r="L52" s="312"/>
      <c r="M52" s="312"/>
      <c r="N52" s="312"/>
      <c r="O52" s="312"/>
      <c r="P52" s="312"/>
      <c r="Q52" s="226"/>
      <c r="R52" s="319"/>
      <c r="S52" s="310">
        <f>(VLOOKUP($B52,'Attendance-January-2026'!$B:$AW,48,0))</f>
        <v>0</v>
      </c>
      <c r="T52" s="310">
        <f>(VLOOKUP($B52,'Attendance-February-2026'!$B:$AW,48,0))</f>
        <v>0</v>
      </c>
      <c r="U52" s="310">
        <f>(VLOOKUP($B52,'Attendance-March-2026'!$B:$AW,45,0))</f>
        <v>0</v>
      </c>
      <c r="V52" s="310">
        <f>(VLOOKUP($B52,'Attendance-April-2026'!$B:$AW,48,0))</f>
        <v>0</v>
      </c>
      <c r="W52" s="310">
        <f>(VLOOKUP($B52,'Attendance-May-2026'!$B:$AW,46,0))</f>
        <v>0</v>
      </c>
      <c r="X52" s="310">
        <f>(VLOOKUP($B52,'Attendance-June-2026'!$B:$AW,47,0))</f>
        <v>0</v>
      </c>
      <c r="Y52" s="312"/>
      <c r="Z52" s="312"/>
      <c r="AA52" s="312"/>
      <c r="AB52" s="312"/>
      <c r="AC52" s="312"/>
      <c r="AD52" s="312"/>
      <c r="AE52" s="309">
        <f t="shared" si="1"/>
        <v>0</v>
      </c>
      <c r="AF52" s="310">
        <f>(VLOOKUP($B52,'Attendance-January-2026'!$B:$AW,47,0))</f>
        <v>0</v>
      </c>
      <c r="AG52" s="310">
        <f>(VLOOKUP($B52,'Attendance-February-2026'!$B:$AW,47,0))</f>
        <v>0</v>
      </c>
      <c r="AH52" s="310">
        <f>(VLOOKUP($B52,'Attendance-March-2026'!$B:$AV,44,0))</f>
        <v>0</v>
      </c>
      <c r="AI52" s="310">
        <f>(VLOOKUP($B52,'Attendance-April-2026'!$B:$AW,47,0))</f>
        <v>0</v>
      </c>
      <c r="AJ52" s="306">
        <f>(VLOOKUP($B52,'Attendance-May-2026'!$B:$AW,45,0))</f>
        <v>0</v>
      </c>
      <c r="AK52" s="306">
        <f>(VLOOKUP($B52,'Attendance-June-2026'!$B:$AW,46,0))</f>
        <v>0</v>
      </c>
      <c r="AL52" s="312"/>
      <c r="AM52" s="312"/>
      <c r="AN52" s="312"/>
      <c r="AO52" s="312"/>
      <c r="AP52" s="312"/>
      <c r="AQ52" s="312"/>
      <c r="AR52" s="308">
        <f t="shared" si="2"/>
        <v>0</v>
      </c>
      <c r="AS52" s="322">
        <v>1.0</v>
      </c>
      <c r="AT52" s="312"/>
      <c r="AU52" s="320">
        <v>1.0</v>
      </c>
      <c r="AV52" s="312"/>
      <c r="AW52" s="226"/>
      <c r="AX52" s="323" t="s">
        <v>845</v>
      </c>
      <c r="AY52" s="314"/>
      <c r="AZ52" s="313">
        <v>46184.0</v>
      </c>
      <c r="BA52" s="314"/>
      <c r="BB52" s="314"/>
      <c r="BC52" s="314"/>
      <c r="BD52" s="314"/>
      <c r="BE52" s="314"/>
      <c r="BF52" s="315"/>
      <c r="BG52" s="72"/>
    </row>
    <row r="53">
      <c r="A53" s="209">
        <v>50.0</v>
      </c>
      <c r="B53" s="212" t="s">
        <v>645</v>
      </c>
      <c r="C53" s="213" t="s">
        <v>87</v>
      </c>
      <c r="D53" s="212" t="s">
        <v>374</v>
      </c>
      <c r="E53" s="317">
        <v>2.0</v>
      </c>
      <c r="F53" s="312">
        <f>(VLOOKUP($B53,'Attendance-January-2026'!$B:$AJ,35,0))</f>
        <v>2</v>
      </c>
      <c r="G53" s="306">
        <f>(VLOOKUP($B53,'Attendance-February-2026'!$B:$AJ,35,0))</f>
        <v>1</v>
      </c>
      <c r="H53" s="305">
        <f>(VLOOKUP($B53,'Attendance-March-2026'!$B:$AG,32,0))</f>
        <v>1</v>
      </c>
      <c r="I53" s="305">
        <f>(VLOOKUP($B53,'Attendance-April-2026'!$B:$AJ,35,0))</f>
        <v>1.5</v>
      </c>
      <c r="J53" s="306">
        <f>(VLOOKUP($B53,'Attendance-May-2026'!$B:$AI,34,0))</f>
        <v>3.5</v>
      </c>
      <c r="K53" s="306">
        <f>(VLOOKUP($B53,'Attendance-June-2026'!$B:$AJ,35,0))</f>
        <v>4</v>
      </c>
      <c r="L53" s="312"/>
      <c r="M53" s="318"/>
      <c r="N53" s="312"/>
      <c r="O53" s="312"/>
      <c r="P53" s="312"/>
      <c r="Q53" s="226"/>
      <c r="R53" s="319"/>
      <c r="S53" s="310">
        <f>(VLOOKUP($B53,'Attendance-January-2026'!$B:$AW,48,0))</f>
        <v>1</v>
      </c>
      <c r="T53" s="310">
        <f>(VLOOKUP($B53,'Attendance-February-2026'!$B:$AW,48,0))</f>
        <v>0</v>
      </c>
      <c r="U53" s="310">
        <f>(VLOOKUP($B53,'Attendance-March-2026'!$B:$AW,45,0))</f>
        <v>0</v>
      </c>
      <c r="V53" s="310">
        <f>(VLOOKUP($B53,'Attendance-April-2026'!$B:$AW,48,0))</f>
        <v>1</v>
      </c>
      <c r="W53" s="310">
        <f>(VLOOKUP($B53,'Attendance-May-2026'!$B:$AW,46,0))</f>
        <v>0</v>
      </c>
      <c r="X53" s="310">
        <f>(VLOOKUP($B53,'Attendance-June-2026'!$B:$AW,47,0))</f>
        <v>0</v>
      </c>
      <c r="Y53" s="312"/>
      <c r="Z53" s="312"/>
      <c r="AA53" s="312"/>
      <c r="AB53" s="312"/>
      <c r="AC53" s="312"/>
      <c r="AD53" s="312"/>
      <c r="AE53" s="309">
        <f t="shared" si="1"/>
        <v>2</v>
      </c>
      <c r="AF53" s="310">
        <f>(VLOOKUP($B53,'Attendance-January-2026'!$B:$AW,47,0))</f>
        <v>0</v>
      </c>
      <c r="AG53" s="310">
        <f>(VLOOKUP($B53,'Attendance-February-2026'!$B:$AW,47,0))</f>
        <v>0</v>
      </c>
      <c r="AH53" s="310">
        <f>(VLOOKUP($B53,'Attendance-March-2026'!$B:$AV,44,0))</f>
        <v>0</v>
      </c>
      <c r="AI53" s="310">
        <f>(VLOOKUP($B53,'Attendance-April-2026'!$B:$AW,47,0))</f>
        <v>0</v>
      </c>
      <c r="AJ53" s="306">
        <f>(VLOOKUP($B53,'Attendance-May-2026'!$B:$AW,45,0))</f>
        <v>0</v>
      </c>
      <c r="AK53" s="306">
        <f>(VLOOKUP($B53,'Attendance-June-2026'!$B:$AW,46,0))</f>
        <v>0</v>
      </c>
      <c r="AL53" s="312"/>
      <c r="AM53" s="312"/>
      <c r="AN53" s="312"/>
      <c r="AO53" s="312"/>
      <c r="AP53" s="312"/>
      <c r="AQ53" s="312"/>
      <c r="AR53" s="308">
        <f t="shared" si="2"/>
        <v>0</v>
      </c>
      <c r="AS53" s="311"/>
      <c r="AT53" s="312"/>
      <c r="AU53" s="312"/>
      <c r="AV53" s="312"/>
      <c r="AW53" s="226"/>
      <c r="AX53" s="311"/>
      <c r="AY53" s="314"/>
      <c r="AZ53" s="314"/>
      <c r="BA53" s="314"/>
      <c r="BB53" s="314"/>
      <c r="BC53" s="314"/>
      <c r="BD53" s="314"/>
      <c r="BE53" s="314"/>
      <c r="BF53" s="315"/>
      <c r="BG53" s="72"/>
    </row>
    <row r="54">
      <c r="A54" s="209">
        <v>51.0</v>
      </c>
      <c r="B54" s="218" t="s">
        <v>646</v>
      </c>
      <c r="C54" s="219" t="s">
        <v>124</v>
      </c>
      <c r="D54" s="218" t="s">
        <v>374</v>
      </c>
      <c r="E54" s="317">
        <v>9.0</v>
      </c>
      <c r="F54" s="312">
        <f>(VLOOKUP($B54,'Attendance-January-2026'!$B:$AJ,35,0))</f>
        <v>10</v>
      </c>
      <c r="G54" s="306">
        <f>(VLOOKUP($B54,'Attendance-February-2026'!$B:$AJ,35,0))</f>
        <v>7</v>
      </c>
      <c r="H54" s="305">
        <f>(VLOOKUP($B54,'Attendance-March-2026'!$B:$AG,32,0))</f>
        <v>8</v>
      </c>
      <c r="I54" s="305">
        <f>(VLOOKUP($B54,'Attendance-April-2026'!$B:$AJ,35,0))</f>
        <v>7.5</v>
      </c>
      <c r="J54" s="306">
        <f>(VLOOKUP($B54,'Attendance-May-2026'!$B:$AI,34,0))</f>
        <v>8</v>
      </c>
      <c r="K54" s="306">
        <f>(VLOOKUP($B54,'Attendance-June-2026'!$B:$AJ,35,0))</f>
        <v>2.5</v>
      </c>
      <c r="L54" s="312"/>
      <c r="M54" s="312"/>
      <c r="N54" s="312"/>
      <c r="O54" s="312"/>
      <c r="P54" s="312"/>
      <c r="Q54" s="226"/>
      <c r="R54" s="319"/>
      <c r="S54" s="310">
        <f>(VLOOKUP($B54,'Attendance-January-2026'!$B:$AW,48,0))</f>
        <v>1</v>
      </c>
      <c r="T54" s="310">
        <f>(VLOOKUP($B54,'Attendance-February-2026'!$B:$AW,48,0))</f>
        <v>0</v>
      </c>
      <c r="U54" s="310">
        <f>(VLOOKUP($B54,'Attendance-March-2026'!$B:$AW,45,0))</f>
        <v>0</v>
      </c>
      <c r="V54" s="310">
        <f>(VLOOKUP($B54,'Attendance-April-2026'!$B:$AW,48,0))</f>
        <v>0</v>
      </c>
      <c r="W54" s="310">
        <f>(VLOOKUP($B54,'Attendance-May-2026'!$B:$AW,46,0))</f>
        <v>0</v>
      </c>
      <c r="X54" s="310">
        <f>(VLOOKUP($B54,'Attendance-June-2026'!$B:$AW,47,0))</f>
        <v>0</v>
      </c>
      <c r="Y54" s="312"/>
      <c r="Z54" s="312"/>
      <c r="AA54" s="312"/>
      <c r="AB54" s="312"/>
      <c r="AC54" s="312"/>
      <c r="AD54" s="312"/>
      <c r="AE54" s="309">
        <f t="shared" si="1"/>
        <v>1</v>
      </c>
      <c r="AF54" s="310">
        <f>(VLOOKUP($B54,'Attendance-January-2026'!$B:$AW,47,0))</f>
        <v>0</v>
      </c>
      <c r="AG54" s="310">
        <f>(VLOOKUP($B54,'Attendance-February-2026'!$B:$AW,47,0))</f>
        <v>0</v>
      </c>
      <c r="AH54" s="310">
        <f>(VLOOKUP($B54,'Attendance-March-2026'!$B:$AV,44,0))</f>
        <v>0</v>
      </c>
      <c r="AI54" s="310">
        <f>(VLOOKUP($B54,'Attendance-April-2026'!$B:$AW,47,0))</f>
        <v>0</v>
      </c>
      <c r="AJ54" s="306">
        <f>(VLOOKUP($B54,'Attendance-May-2026'!$B:$AW,45,0))</f>
        <v>0</v>
      </c>
      <c r="AK54" s="306">
        <f>(VLOOKUP($B54,'Attendance-June-2026'!$B:$AW,46,0))</f>
        <v>0</v>
      </c>
      <c r="AL54" s="312"/>
      <c r="AM54" s="312"/>
      <c r="AN54" s="312"/>
      <c r="AO54" s="312"/>
      <c r="AP54" s="312"/>
      <c r="AQ54" s="312"/>
      <c r="AR54" s="308">
        <f t="shared" si="2"/>
        <v>0</v>
      </c>
      <c r="AS54" s="311"/>
      <c r="AT54" s="312"/>
      <c r="AU54" s="312"/>
      <c r="AV54" s="312"/>
      <c r="AW54" s="226"/>
      <c r="AX54" s="311"/>
      <c r="AY54" s="314"/>
      <c r="AZ54" s="314"/>
      <c r="BA54" s="314"/>
      <c r="BB54" s="314"/>
      <c r="BC54" s="314"/>
      <c r="BD54" s="314"/>
      <c r="BE54" s="314"/>
      <c r="BF54" s="315"/>
      <c r="BG54" s="72"/>
    </row>
    <row r="55">
      <c r="A55" s="209">
        <v>52.0</v>
      </c>
      <c r="B55" s="218" t="s">
        <v>647</v>
      </c>
      <c r="C55" s="219" t="s">
        <v>84</v>
      </c>
      <c r="D55" s="212" t="s">
        <v>374</v>
      </c>
      <c r="E55" s="317">
        <v>2.0</v>
      </c>
      <c r="F55" s="312">
        <f>(VLOOKUP($B55,'Attendance-January-2026'!$B:$AJ,35,0))</f>
        <v>1</v>
      </c>
      <c r="G55" s="306">
        <f>(VLOOKUP($B55,'Attendance-February-2026'!$B:$AJ,35,0))</f>
        <v>0</v>
      </c>
      <c r="H55" s="305">
        <f>(VLOOKUP($B55,'Attendance-March-2026'!$B:$AG,32,0))</f>
        <v>0.5</v>
      </c>
      <c r="I55" s="305">
        <f>(VLOOKUP($B55,'Attendance-April-2026'!$B:$AJ,35,0))</f>
        <v>1.5</v>
      </c>
      <c r="J55" s="306">
        <f>(VLOOKUP($B55,'Attendance-May-2026'!$B:$AI,34,0))</f>
        <v>2</v>
      </c>
      <c r="K55" s="306">
        <f>(VLOOKUP($B55,'Attendance-June-2026'!$B:$AJ,35,0))</f>
        <v>1</v>
      </c>
      <c r="L55" s="312"/>
      <c r="M55" s="312"/>
      <c r="N55" s="312"/>
      <c r="O55" s="312"/>
      <c r="P55" s="312"/>
      <c r="Q55" s="226"/>
      <c r="R55" s="319"/>
      <c r="S55" s="310">
        <f>(VLOOKUP($B55,'Attendance-January-2026'!$B:$AW,48,0))</f>
        <v>0</v>
      </c>
      <c r="T55" s="310">
        <f>(VLOOKUP($B55,'Attendance-February-2026'!$B:$AW,48,0))</f>
        <v>1.5</v>
      </c>
      <c r="U55" s="310">
        <f>(VLOOKUP($B55,'Attendance-March-2026'!$B:$AW,45,0))</f>
        <v>0</v>
      </c>
      <c r="V55" s="310">
        <f>(VLOOKUP($B55,'Attendance-April-2026'!$B:$AW,48,0))</f>
        <v>0</v>
      </c>
      <c r="W55" s="310">
        <f>(VLOOKUP($B55,'Attendance-May-2026'!$B:$AW,46,0))</f>
        <v>0</v>
      </c>
      <c r="X55" s="310">
        <f>(VLOOKUP($B55,'Attendance-June-2026'!$B:$AW,47,0))</f>
        <v>0</v>
      </c>
      <c r="Y55" s="312"/>
      <c r="Z55" s="312"/>
      <c r="AA55" s="312"/>
      <c r="AB55" s="312"/>
      <c r="AC55" s="312"/>
      <c r="AD55" s="312"/>
      <c r="AE55" s="309">
        <f t="shared" si="1"/>
        <v>1.5</v>
      </c>
      <c r="AF55" s="310">
        <f>(VLOOKUP($B55,'Attendance-January-2026'!$B:$AW,47,0))</f>
        <v>0</v>
      </c>
      <c r="AG55" s="310">
        <f>(VLOOKUP($B55,'Attendance-February-2026'!$B:$AW,47,0))</f>
        <v>0</v>
      </c>
      <c r="AH55" s="310">
        <f>(VLOOKUP($B55,'Attendance-March-2026'!$B:$AV,44,0))</f>
        <v>5</v>
      </c>
      <c r="AI55" s="310">
        <f>(VLOOKUP($B55,'Attendance-April-2026'!$B:$AW,47,0))</f>
        <v>12</v>
      </c>
      <c r="AJ55" s="306">
        <f>(VLOOKUP($B55,'Attendance-May-2026'!$B:$AW,45,0))</f>
        <v>0</v>
      </c>
      <c r="AK55" s="306">
        <f>(VLOOKUP($B55,'Attendance-June-2026'!$B:$AW,46,0))</f>
        <v>1</v>
      </c>
      <c r="AL55" s="312"/>
      <c r="AM55" s="312"/>
      <c r="AN55" s="312"/>
      <c r="AO55" s="312"/>
      <c r="AP55" s="312"/>
      <c r="AQ55" s="312"/>
      <c r="AR55" s="308">
        <f t="shared" si="2"/>
        <v>18</v>
      </c>
      <c r="AS55" s="311"/>
      <c r="AT55" s="312"/>
      <c r="AU55" s="312"/>
      <c r="AV55" s="312"/>
      <c r="AW55" s="226"/>
      <c r="AX55" s="311"/>
      <c r="AY55" s="314"/>
      <c r="AZ55" s="314"/>
      <c r="BA55" s="314"/>
      <c r="BB55" s="314"/>
      <c r="BC55" s="314"/>
      <c r="BD55" s="314"/>
      <c r="BE55" s="314"/>
      <c r="BF55" s="315"/>
      <c r="BG55" s="72"/>
    </row>
    <row r="56">
      <c r="A56" s="209">
        <v>53.0</v>
      </c>
      <c r="B56" s="218" t="s">
        <v>648</v>
      </c>
      <c r="C56" s="219" t="s">
        <v>121</v>
      </c>
      <c r="D56" s="212" t="s">
        <v>374</v>
      </c>
      <c r="E56" s="317">
        <v>3.5</v>
      </c>
      <c r="F56" s="312">
        <f>(VLOOKUP($B56,'Attendance-January-2026'!$B:$AJ,35,0))</f>
        <v>4</v>
      </c>
      <c r="G56" s="306">
        <f>(VLOOKUP($B56,'Attendance-February-2026'!$B:$AJ,35,0))</f>
        <v>5</v>
      </c>
      <c r="H56" s="305">
        <f>(VLOOKUP($B56,'Attendance-March-2026'!$B:$AG,32,0))</f>
        <v>4.5</v>
      </c>
      <c r="I56" s="305">
        <f>(VLOOKUP($B56,'Attendance-April-2026'!$B:$AJ,35,0))</f>
        <v>1.5</v>
      </c>
      <c r="J56" s="306">
        <f>(VLOOKUP($B56,'Attendance-May-2026'!$B:$AI,34,0))</f>
        <v>3.5</v>
      </c>
      <c r="K56" s="306">
        <f>(VLOOKUP($B56,'Attendance-June-2026'!$B:$AJ,35,0))</f>
        <v>4</v>
      </c>
      <c r="L56" s="312"/>
      <c r="M56" s="312"/>
      <c r="N56" s="312"/>
      <c r="O56" s="312"/>
      <c r="P56" s="312"/>
      <c r="Q56" s="226"/>
      <c r="R56" s="319"/>
      <c r="S56" s="310">
        <f>(VLOOKUP($B56,'Attendance-January-2026'!$B:$AW,48,0))</f>
        <v>0</v>
      </c>
      <c r="T56" s="310">
        <f>(VLOOKUP($B56,'Attendance-February-2026'!$B:$AW,48,0))</f>
        <v>0</v>
      </c>
      <c r="U56" s="310">
        <f>(VLOOKUP($B56,'Attendance-March-2026'!$B:$AW,45,0))</f>
        <v>0</v>
      </c>
      <c r="V56" s="310">
        <f>(VLOOKUP($B56,'Attendance-April-2026'!$B:$AW,48,0))</f>
        <v>0</v>
      </c>
      <c r="W56" s="310">
        <f>(VLOOKUP($B56,'Attendance-May-2026'!$B:$AW,46,0))</f>
        <v>1</v>
      </c>
      <c r="X56" s="310">
        <f>(VLOOKUP($B56,'Attendance-June-2026'!$B:$AW,47,0))</f>
        <v>0</v>
      </c>
      <c r="Y56" s="312"/>
      <c r="Z56" s="312"/>
      <c r="AA56" s="312"/>
      <c r="AB56" s="312"/>
      <c r="AC56" s="312"/>
      <c r="AD56" s="312"/>
      <c r="AE56" s="309">
        <f t="shared" si="1"/>
        <v>1</v>
      </c>
      <c r="AF56" s="310">
        <f>(VLOOKUP($B56,'Attendance-January-2026'!$B:$AW,47,0))</f>
        <v>0</v>
      </c>
      <c r="AG56" s="310">
        <f>(VLOOKUP($B56,'Attendance-February-2026'!$B:$AW,47,0))</f>
        <v>0</v>
      </c>
      <c r="AH56" s="310">
        <f>(VLOOKUP($B56,'Attendance-March-2026'!$B:$AV,44,0))</f>
        <v>0</v>
      </c>
      <c r="AI56" s="310">
        <f>(VLOOKUP($B56,'Attendance-April-2026'!$B:$AW,47,0))</f>
        <v>0</v>
      </c>
      <c r="AJ56" s="306">
        <f>(VLOOKUP($B56,'Attendance-May-2026'!$B:$AW,45,0))</f>
        <v>0</v>
      </c>
      <c r="AK56" s="306">
        <f>(VLOOKUP($B56,'Attendance-June-2026'!$B:$AW,46,0))</f>
        <v>0</v>
      </c>
      <c r="AL56" s="312"/>
      <c r="AM56" s="312"/>
      <c r="AN56" s="312"/>
      <c r="AO56" s="312"/>
      <c r="AP56" s="312"/>
      <c r="AQ56" s="312"/>
      <c r="AR56" s="308">
        <f t="shared" si="2"/>
        <v>0</v>
      </c>
      <c r="AS56" s="311"/>
      <c r="AT56" s="312"/>
      <c r="AU56" s="317">
        <v>1.0</v>
      </c>
      <c r="AV56" s="312"/>
      <c r="AW56" s="226"/>
      <c r="AX56" s="311"/>
      <c r="AY56" s="314"/>
      <c r="AZ56" s="314"/>
      <c r="BA56" s="314"/>
      <c r="BB56" s="314"/>
      <c r="BC56" s="314"/>
      <c r="BD56" s="314"/>
      <c r="BE56" s="314"/>
      <c r="BF56" s="315"/>
      <c r="BG56" s="72"/>
    </row>
    <row r="57">
      <c r="A57" s="209">
        <v>54.0</v>
      </c>
      <c r="B57" s="218" t="s">
        <v>649</v>
      </c>
      <c r="C57" s="219" t="s">
        <v>110</v>
      </c>
      <c r="D57" s="212" t="s">
        <v>374</v>
      </c>
      <c r="E57" s="317">
        <v>1.0</v>
      </c>
      <c r="F57" s="312">
        <f>(VLOOKUP($B57,'Attendance-January-2026'!$B:$AJ,35,0))</f>
        <v>0</v>
      </c>
      <c r="G57" s="306">
        <f>(VLOOKUP($B57,'Attendance-February-2026'!$B:$AJ,35,0))</f>
        <v>1</v>
      </c>
      <c r="H57" s="305">
        <f>(VLOOKUP($B57,'Attendance-March-2026'!$B:$AG,32,0))</f>
        <v>0</v>
      </c>
      <c r="I57" s="305">
        <f>(VLOOKUP($B57,'Attendance-April-2026'!$B:$AJ,35,0))</f>
        <v>1</v>
      </c>
      <c r="J57" s="306">
        <f>(VLOOKUP($B57,'Attendance-May-2026'!$B:$AI,34,0))</f>
        <v>1</v>
      </c>
      <c r="K57" s="306">
        <f>(VLOOKUP($B57,'Attendance-June-2026'!$B:$AJ,35,0))</f>
        <v>1</v>
      </c>
      <c r="L57" s="312"/>
      <c r="M57" s="312"/>
      <c r="N57" s="312"/>
      <c r="O57" s="312"/>
      <c r="P57" s="312"/>
      <c r="Q57" s="226"/>
      <c r="R57" s="319"/>
      <c r="S57" s="310">
        <f>(VLOOKUP($B57,'Attendance-January-2026'!$B:$AW,48,0))</f>
        <v>5.5</v>
      </c>
      <c r="T57" s="310">
        <f>(VLOOKUP($B57,'Attendance-February-2026'!$B:$AW,48,0))</f>
        <v>0</v>
      </c>
      <c r="U57" s="310">
        <f>(VLOOKUP($B57,'Attendance-March-2026'!$B:$AW,45,0))</f>
        <v>0.5</v>
      </c>
      <c r="V57" s="310">
        <f>(VLOOKUP($B57,'Attendance-April-2026'!$B:$AW,48,0))</f>
        <v>0</v>
      </c>
      <c r="W57" s="310">
        <f>(VLOOKUP($B57,'Attendance-May-2026'!$B:$AW,46,0))</f>
        <v>0</v>
      </c>
      <c r="X57" s="310">
        <f>(VLOOKUP($B57,'Attendance-June-2026'!$B:$AW,47,0))</f>
        <v>0.5</v>
      </c>
      <c r="Y57" s="312"/>
      <c r="Z57" s="312"/>
      <c r="AA57" s="312"/>
      <c r="AB57" s="312"/>
      <c r="AC57" s="312"/>
      <c r="AD57" s="312"/>
      <c r="AE57" s="309">
        <f t="shared" si="1"/>
        <v>6.5</v>
      </c>
      <c r="AF57" s="310">
        <f>(VLOOKUP($B57,'Attendance-January-2026'!$B:$AW,47,0))</f>
        <v>0</v>
      </c>
      <c r="AG57" s="310">
        <f>(VLOOKUP($B57,'Attendance-February-2026'!$B:$AW,47,0))</f>
        <v>0</v>
      </c>
      <c r="AH57" s="310">
        <f>(VLOOKUP($B57,'Attendance-March-2026'!$B:$AV,44,0))</f>
        <v>2</v>
      </c>
      <c r="AI57" s="310">
        <f>(VLOOKUP($B57,'Attendance-April-2026'!$B:$AW,47,0))</f>
        <v>0</v>
      </c>
      <c r="AJ57" s="306">
        <f>(VLOOKUP($B57,'Attendance-May-2026'!$B:$AW,45,0))</f>
        <v>0</v>
      </c>
      <c r="AK57" s="306">
        <f>(VLOOKUP($B57,'Attendance-June-2026'!$B:$AW,46,0))</f>
        <v>0</v>
      </c>
      <c r="AL57" s="312"/>
      <c r="AM57" s="312"/>
      <c r="AN57" s="312"/>
      <c r="AO57" s="312"/>
      <c r="AP57" s="312"/>
      <c r="AQ57" s="312"/>
      <c r="AR57" s="308">
        <f t="shared" si="2"/>
        <v>2</v>
      </c>
      <c r="AS57" s="311"/>
      <c r="AT57" s="312"/>
      <c r="AU57" s="312"/>
      <c r="AV57" s="312"/>
      <c r="AW57" s="226"/>
      <c r="AX57" s="311"/>
      <c r="AY57" s="314"/>
      <c r="AZ57" s="314"/>
      <c r="BA57" s="314"/>
      <c r="BB57" s="314"/>
      <c r="BC57" s="314"/>
      <c r="BD57" s="314"/>
      <c r="BE57" s="314"/>
      <c r="BF57" s="315"/>
      <c r="BG57" s="72"/>
    </row>
    <row r="58">
      <c r="A58" s="209">
        <v>55.0</v>
      </c>
      <c r="B58" s="218" t="s">
        <v>651</v>
      </c>
      <c r="C58" s="219" t="s">
        <v>122</v>
      </c>
      <c r="D58" s="212" t="s">
        <v>374</v>
      </c>
      <c r="E58" s="317">
        <v>3.5</v>
      </c>
      <c r="F58" s="312">
        <f>(VLOOKUP($B58,'Attendance-January-2026'!$B:$AJ,35,0))</f>
        <v>2</v>
      </c>
      <c r="G58" s="306">
        <f>(VLOOKUP($B58,'Attendance-February-2026'!$B:$AJ,35,0))</f>
        <v>2</v>
      </c>
      <c r="H58" s="305">
        <f>(VLOOKUP($B58,'Attendance-March-2026'!$B:$AG,32,0))</f>
        <v>3</v>
      </c>
      <c r="I58" s="305">
        <f>(VLOOKUP($B58,'Attendance-April-2026'!$B:$AJ,35,0))</f>
        <v>2.5</v>
      </c>
      <c r="J58" s="306">
        <f>(VLOOKUP($B58,'Attendance-May-2026'!$B:$AI,34,0))</f>
        <v>4</v>
      </c>
      <c r="K58" s="306">
        <f>(VLOOKUP($B58,'Attendance-June-2026'!$B:$AJ,35,0))</f>
        <v>4.5</v>
      </c>
      <c r="L58" s="312"/>
      <c r="M58" s="312"/>
      <c r="N58" s="312"/>
      <c r="O58" s="312"/>
      <c r="P58" s="312"/>
      <c r="Q58" s="226"/>
      <c r="R58" s="319"/>
      <c r="S58" s="310">
        <f>(VLOOKUP($B58,'Attendance-January-2026'!$B:$AW,48,0))</f>
        <v>0</v>
      </c>
      <c r="T58" s="310">
        <f>(VLOOKUP($B58,'Attendance-February-2026'!$B:$AW,48,0))</f>
        <v>0</v>
      </c>
      <c r="U58" s="310">
        <f>(VLOOKUP($B58,'Attendance-March-2026'!$B:$AW,45,0))</f>
        <v>0</v>
      </c>
      <c r="V58" s="310">
        <f>(VLOOKUP($B58,'Attendance-April-2026'!$B:$AW,48,0))</f>
        <v>0</v>
      </c>
      <c r="W58" s="310">
        <f>(VLOOKUP($B58,'Attendance-May-2026'!$B:$AW,46,0))</f>
        <v>0</v>
      </c>
      <c r="X58" s="310">
        <f>(VLOOKUP($B58,'Attendance-June-2026'!$B:$AW,47,0))</f>
        <v>0</v>
      </c>
      <c r="Y58" s="312"/>
      <c r="Z58" s="312"/>
      <c r="AA58" s="312"/>
      <c r="AB58" s="312"/>
      <c r="AC58" s="312"/>
      <c r="AD58" s="312"/>
      <c r="AE58" s="309">
        <f t="shared" si="1"/>
        <v>0</v>
      </c>
      <c r="AF58" s="310">
        <f>(VLOOKUP($B58,'Attendance-January-2026'!$B:$AW,47,0))</f>
        <v>0</v>
      </c>
      <c r="AG58" s="310">
        <f>(VLOOKUP($B58,'Attendance-February-2026'!$B:$AW,47,0))</f>
        <v>0</v>
      </c>
      <c r="AH58" s="310">
        <f>(VLOOKUP($B58,'Attendance-March-2026'!$B:$AV,44,0))</f>
        <v>0</v>
      </c>
      <c r="AI58" s="310">
        <f>(VLOOKUP($B58,'Attendance-April-2026'!$B:$AW,47,0))</f>
        <v>1</v>
      </c>
      <c r="AJ58" s="306">
        <f>(VLOOKUP($B58,'Attendance-May-2026'!$B:$AW,45,0))</f>
        <v>0</v>
      </c>
      <c r="AK58" s="306">
        <f>(VLOOKUP($B58,'Attendance-June-2026'!$B:$AW,46,0))</f>
        <v>0</v>
      </c>
      <c r="AL58" s="312"/>
      <c r="AM58" s="312"/>
      <c r="AN58" s="312"/>
      <c r="AO58" s="312"/>
      <c r="AP58" s="312"/>
      <c r="AQ58" s="312"/>
      <c r="AR58" s="308">
        <f t="shared" si="2"/>
        <v>1</v>
      </c>
      <c r="AS58" s="311"/>
      <c r="AT58" s="312"/>
      <c r="AU58" s="312"/>
      <c r="AV58" s="312"/>
      <c r="AW58" s="226"/>
      <c r="AX58" s="311"/>
      <c r="AY58" s="314"/>
      <c r="AZ58" s="314"/>
      <c r="BA58" s="314"/>
      <c r="BB58" s="314"/>
      <c r="BC58" s="314"/>
      <c r="BD58" s="314"/>
      <c r="BE58" s="314"/>
      <c r="BF58" s="315"/>
      <c r="BG58" s="72"/>
    </row>
    <row r="59">
      <c r="A59" s="209">
        <v>56.0</v>
      </c>
      <c r="B59" s="218" t="s">
        <v>652</v>
      </c>
      <c r="C59" s="219" t="s">
        <v>114</v>
      </c>
      <c r="D59" s="212" t="s">
        <v>374</v>
      </c>
      <c r="E59" s="317">
        <v>4.5</v>
      </c>
      <c r="F59" s="312">
        <f>(VLOOKUP($B59,'Attendance-January-2026'!$B:$AJ,35,0))</f>
        <v>4.5</v>
      </c>
      <c r="G59" s="306">
        <f>(VLOOKUP($B59,'Attendance-February-2026'!$B:$AJ,35,0))</f>
        <v>2.5</v>
      </c>
      <c r="H59" s="305">
        <f>(VLOOKUP($B59,'Attendance-March-2026'!$B:$AG,32,0))</f>
        <v>0.5</v>
      </c>
      <c r="I59" s="305">
        <f>(VLOOKUP($B59,'Attendance-April-2026'!$B:$AJ,35,0))</f>
        <v>0.5</v>
      </c>
      <c r="J59" s="306">
        <f>(VLOOKUP($B59,'Attendance-May-2026'!$B:$AI,34,0))</f>
        <v>1.5</v>
      </c>
      <c r="K59" s="306">
        <f>(VLOOKUP($B59,'Attendance-June-2026'!$B:$AJ,35,0))</f>
        <v>1.5</v>
      </c>
      <c r="L59" s="312"/>
      <c r="M59" s="312"/>
      <c r="N59" s="312"/>
      <c r="O59" s="312"/>
      <c r="P59" s="312"/>
      <c r="Q59" s="226"/>
      <c r="R59" s="319"/>
      <c r="S59" s="310">
        <f>(VLOOKUP($B59,'Attendance-January-2026'!$B:$AW,48,0))</f>
        <v>0</v>
      </c>
      <c r="T59" s="310">
        <f>(VLOOKUP($B59,'Attendance-February-2026'!$B:$AW,48,0))</f>
        <v>0</v>
      </c>
      <c r="U59" s="310">
        <f>(VLOOKUP($B59,'Attendance-March-2026'!$B:$AW,45,0))</f>
        <v>1</v>
      </c>
      <c r="V59" s="310">
        <f>(VLOOKUP($B59,'Attendance-April-2026'!$B:$AW,48,0))</f>
        <v>1</v>
      </c>
      <c r="W59" s="310">
        <f>(VLOOKUP($B59,'Attendance-May-2026'!$B:$AW,46,0))</f>
        <v>0</v>
      </c>
      <c r="X59" s="310">
        <f>(VLOOKUP($B59,'Attendance-June-2026'!$B:$AW,47,0))</f>
        <v>0</v>
      </c>
      <c r="Y59" s="312"/>
      <c r="Z59" s="312"/>
      <c r="AA59" s="312"/>
      <c r="AB59" s="312"/>
      <c r="AC59" s="312"/>
      <c r="AD59" s="312"/>
      <c r="AE59" s="309">
        <f t="shared" si="1"/>
        <v>2</v>
      </c>
      <c r="AF59" s="310">
        <f>(VLOOKUP($B59,'Attendance-January-2026'!$B:$AW,47,0))</f>
        <v>0</v>
      </c>
      <c r="AG59" s="310">
        <f>(VLOOKUP($B59,'Attendance-February-2026'!$B:$AW,47,0))</f>
        <v>0</v>
      </c>
      <c r="AH59" s="310">
        <f>(VLOOKUP($B59,'Attendance-March-2026'!$B:$AV,44,0))</f>
        <v>0</v>
      </c>
      <c r="AI59" s="310">
        <f>(VLOOKUP($B59,'Attendance-April-2026'!$B:$AW,47,0))</f>
        <v>0</v>
      </c>
      <c r="AJ59" s="306">
        <f>(VLOOKUP($B59,'Attendance-May-2026'!$B:$AW,45,0))</f>
        <v>0</v>
      </c>
      <c r="AK59" s="306">
        <f>(VLOOKUP($B59,'Attendance-June-2026'!$B:$AW,46,0))</f>
        <v>1</v>
      </c>
      <c r="AL59" s="312"/>
      <c r="AM59" s="312"/>
      <c r="AN59" s="312"/>
      <c r="AO59" s="312"/>
      <c r="AP59" s="312"/>
      <c r="AQ59" s="312"/>
      <c r="AR59" s="308">
        <f t="shared" si="2"/>
        <v>1</v>
      </c>
      <c r="AS59" s="311"/>
      <c r="AT59" s="312"/>
      <c r="AU59" s="312"/>
      <c r="AV59" s="312"/>
      <c r="AW59" s="226"/>
      <c r="AX59" s="311"/>
      <c r="AY59" s="314"/>
      <c r="AZ59" s="314"/>
      <c r="BA59" s="314"/>
      <c r="BB59" s="314"/>
      <c r="BC59" s="314"/>
      <c r="BD59" s="314"/>
      <c r="BE59" s="314"/>
      <c r="BF59" s="315"/>
      <c r="BG59" s="72"/>
    </row>
    <row r="60">
      <c r="A60" s="209">
        <v>57.0</v>
      </c>
      <c r="B60" s="218" t="s">
        <v>653</v>
      </c>
      <c r="C60" s="219" t="s">
        <v>119</v>
      </c>
      <c r="D60" s="212" t="s">
        <v>374</v>
      </c>
      <c r="E60" s="317">
        <v>5.5</v>
      </c>
      <c r="F60" s="312">
        <f>(VLOOKUP($B60,'Attendance-January-2026'!$B:$AJ,35,0))</f>
        <v>5.5</v>
      </c>
      <c r="G60" s="306">
        <f>(VLOOKUP($B60,'Attendance-February-2026'!$B:$AJ,35,0))</f>
        <v>7.5</v>
      </c>
      <c r="H60" s="305">
        <f>(VLOOKUP($B60,'Attendance-March-2026'!$B:$AG,32,0))</f>
        <v>6</v>
      </c>
      <c r="I60" s="305">
        <f>(VLOOKUP($B60,'Attendance-April-2026'!$B:$AJ,35,0))</f>
        <v>7</v>
      </c>
      <c r="J60" s="306">
        <f>(VLOOKUP($B60,'Attendance-May-2026'!$B:$AI,34,0))</f>
        <v>8</v>
      </c>
      <c r="K60" s="306">
        <f>(VLOOKUP($B60,'Attendance-June-2026'!$B:$AJ,35,0))</f>
        <v>5.5</v>
      </c>
      <c r="L60" s="312"/>
      <c r="M60" s="312"/>
      <c r="N60" s="312"/>
      <c r="O60" s="312"/>
      <c r="P60" s="312"/>
      <c r="Q60" s="226"/>
      <c r="R60" s="319"/>
      <c r="S60" s="310">
        <f>(VLOOKUP($B60,'Attendance-January-2026'!$B:$AW,48,0))</f>
        <v>0</v>
      </c>
      <c r="T60" s="310">
        <f>(VLOOKUP($B60,'Attendance-February-2026'!$B:$AW,48,0))</f>
        <v>0</v>
      </c>
      <c r="U60" s="310">
        <f>(VLOOKUP($B60,'Attendance-March-2026'!$B:$AW,45,0))</f>
        <v>0</v>
      </c>
      <c r="V60" s="310">
        <f>(VLOOKUP($B60,'Attendance-April-2026'!$B:$AW,48,0))</f>
        <v>0</v>
      </c>
      <c r="W60" s="310">
        <f>(VLOOKUP($B60,'Attendance-May-2026'!$B:$AW,46,0))</f>
        <v>0</v>
      </c>
      <c r="X60" s="310">
        <f>(VLOOKUP($B60,'Attendance-June-2026'!$B:$AW,47,0))</f>
        <v>0</v>
      </c>
      <c r="Y60" s="312"/>
      <c r="Z60" s="312"/>
      <c r="AA60" s="312"/>
      <c r="AB60" s="312"/>
      <c r="AC60" s="312"/>
      <c r="AD60" s="312"/>
      <c r="AE60" s="309">
        <f t="shared" si="1"/>
        <v>0</v>
      </c>
      <c r="AF60" s="310">
        <f>(VLOOKUP($B60,'Attendance-January-2026'!$B:$AW,47,0))</f>
        <v>0</v>
      </c>
      <c r="AG60" s="310">
        <f>(VLOOKUP($B60,'Attendance-February-2026'!$B:$AW,47,0))</f>
        <v>0</v>
      </c>
      <c r="AH60" s="310">
        <f>(VLOOKUP($B60,'Attendance-March-2026'!$B:$AV,44,0))</f>
        <v>0</v>
      </c>
      <c r="AI60" s="310">
        <f>(VLOOKUP($B60,'Attendance-April-2026'!$B:$AW,47,0))</f>
        <v>0</v>
      </c>
      <c r="AJ60" s="306">
        <f>(VLOOKUP($B60,'Attendance-May-2026'!$B:$AW,45,0))</f>
        <v>0</v>
      </c>
      <c r="AK60" s="306">
        <f>(VLOOKUP($B60,'Attendance-June-2026'!$B:$AW,46,0))</f>
        <v>0</v>
      </c>
      <c r="AL60" s="312"/>
      <c r="AM60" s="312"/>
      <c r="AN60" s="312"/>
      <c r="AO60" s="312"/>
      <c r="AP60" s="312"/>
      <c r="AQ60" s="312"/>
      <c r="AR60" s="308">
        <f t="shared" si="2"/>
        <v>0</v>
      </c>
      <c r="AS60" s="322">
        <v>1.0</v>
      </c>
      <c r="AT60" s="312"/>
      <c r="AU60" s="317">
        <v>1.0</v>
      </c>
      <c r="AV60" s="312"/>
      <c r="AW60" s="226"/>
      <c r="AX60" s="323" t="s">
        <v>845</v>
      </c>
      <c r="AY60" s="314"/>
      <c r="AZ60" s="313"/>
      <c r="BA60" s="313">
        <v>46215.0</v>
      </c>
      <c r="BB60" s="314"/>
      <c r="BC60" s="314"/>
      <c r="BD60" s="314"/>
      <c r="BE60" s="314"/>
      <c r="BF60" s="315"/>
      <c r="BG60" s="72"/>
    </row>
    <row r="61">
      <c r="A61" s="209">
        <v>58.0</v>
      </c>
      <c r="B61" s="218" t="s">
        <v>654</v>
      </c>
      <c r="C61" s="219" t="s">
        <v>99</v>
      </c>
      <c r="D61" s="212" t="s">
        <v>374</v>
      </c>
      <c r="E61" s="317">
        <v>4.0</v>
      </c>
      <c r="F61" s="312">
        <f>(VLOOKUP($B61,'Attendance-January-2026'!$B:$AJ,35,0))</f>
        <v>4</v>
      </c>
      <c r="G61" s="306">
        <f>(VLOOKUP($B61,'Attendance-February-2026'!$B:$AJ,35,0))</f>
        <v>2</v>
      </c>
      <c r="H61" s="305">
        <f>(VLOOKUP($B61,'Attendance-March-2026'!$B:$AG,32,0))</f>
        <v>1.5</v>
      </c>
      <c r="I61" s="305">
        <f>(VLOOKUP($B61,'Attendance-April-2026'!$B:$AJ,35,0))</f>
        <v>2.5</v>
      </c>
      <c r="J61" s="306">
        <f>(VLOOKUP($B61,'Attendance-May-2026'!$B:$AI,34,0))</f>
        <v>3.5</v>
      </c>
      <c r="K61" s="306">
        <f>(VLOOKUP($B61,'Attendance-June-2026'!$B:$AJ,35,0))</f>
        <v>4.5</v>
      </c>
      <c r="L61" s="312"/>
      <c r="M61" s="312"/>
      <c r="N61" s="312"/>
      <c r="O61" s="312"/>
      <c r="P61" s="312"/>
      <c r="Q61" s="226"/>
      <c r="R61" s="319"/>
      <c r="S61" s="310">
        <f>(VLOOKUP($B61,'Attendance-January-2026'!$B:$AW,48,0))</f>
        <v>0</v>
      </c>
      <c r="T61" s="310">
        <f>(VLOOKUP($B61,'Attendance-February-2026'!$B:$AW,48,0))</f>
        <v>0</v>
      </c>
      <c r="U61" s="310">
        <f>(VLOOKUP($B61,'Attendance-March-2026'!$B:$AW,45,0))</f>
        <v>0</v>
      </c>
      <c r="V61" s="310">
        <f>(VLOOKUP($B61,'Attendance-April-2026'!$B:$AW,48,0))</f>
        <v>0</v>
      </c>
      <c r="W61" s="310">
        <f>(VLOOKUP($B61,'Attendance-May-2026'!$B:$AW,46,0))</f>
        <v>0</v>
      </c>
      <c r="X61" s="310">
        <f>(VLOOKUP($B61,'Attendance-June-2026'!$B:$AW,47,0))</f>
        <v>0</v>
      </c>
      <c r="Y61" s="312"/>
      <c r="Z61" s="312"/>
      <c r="AA61" s="312"/>
      <c r="AB61" s="312"/>
      <c r="AC61" s="312"/>
      <c r="AD61" s="312"/>
      <c r="AE61" s="309">
        <f t="shared" si="1"/>
        <v>0</v>
      </c>
      <c r="AF61" s="310">
        <f>(VLOOKUP($B61,'Attendance-January-2026'!$B:$AW,47,0))</f>
        <v>0</v>
      </c>
      <c r="AG61" s="310">
        <f>(VLOOKUP($B61,'Attendance-February-2026'!$B:$AW,47,0))</f>
        <v>0</v>
      </c>
      <c r="AH61" s="310">
        <f>(VLOOKUP($B61,'Attendance-March-2026'!$B:$AV,44,0))</f>
        <v>0</v>
      </c>
      <c r="AI61" s="310">
        <f>(VLOOKUP($B61,'Attendance-April-2026'!$B:$AW,47,0))</f>
        <v>0</v>
      </c>
      <c r="AJ61" s="306">
        <f>(VLOOKUP($B61,'Attendance-May-2026'!$B:$AW,45,0))</f>
        <v>0</v>
      </c>
      <c r="AK61" s="306">
        <f>(VLOOKUP($B61,'Attendance-June-2026'!$B:$AW,46,0))</f>
        <v>2</v>
      </c>
      <c r="AL61" s="312"/>
      <c r="AM61" s="312"/>
      <c r="AN61" s="312"/>
      <c r="AO61" s="312"/>
      <c r="AP61" s="312"/>
      <c r="AQ61" s="312"/>
      <c r="AR61" s="308">
        <f t="shared" si="2"/>
        <v>2</v>
      </c>
      <c r="AS61" s="311"/>
      <c r="AT61" s="312"/>
      <c r="AU61" s="320">
        <v>1.0</v>
      </c>
      <c r="AV61" s="312"/>
      <c r="AW61" s="226"/>
      <c r="AX61" s="311"/>
      <c r="AY61" s="314"/>
      <c r="AZ61" s="313">
        <v>46186.0</v>
      </c>
      <c r="BA61" s="314"/>
      <c r="BB61" s="314"/>
      <c r="BC61" s="314"/>
      <c r="BD61" s="314"/>
      <c r="BE61" s="314"/>
      <c r="BF61" s="315"/>
      <c r="BG61" s="72"/>
    </row>
    <row r="62">
      <c r="A62" s="209">
        <v>59.0</v>
      </c>
      <c r="B62" s="218" t="s">
        <v>655</v>
      </c>
      <c r="C62" s="219" t="s">
        <v>82</v>
      </c>
      <c r="D62" s="218" t="s">
        <v>374</v>
      </c>
      <c r="E62" s="317">
        <v>2.0</v>
      </c>
      <c r="F62" s="312">
        <f>(VLOOKUP($B62,'Attendance-January-2026'!$B:$AJ,35,0))</f>
        <v>3</v>
      </c>
      <c r="G62" s="306">
        <f>(VLOOKUP($B62,'Attendance-February-2026'!$B:$AJ,35,0))</f>
        <v>3</v>
      </c>
      <c r="H62" s="305">
        <f>(VLOOKUP($B62,'Attendance-March-2026'!$B:$AG,32,0))</f>
        <v>0</v>
      </c>
      <c r="I62" s="305">
        <f>(VLOOKUP($B62,'Attendance-April-2026'!$B:$AJ,35,0))</f>
        <v>0</v>
      </c>
      <c r="J62" s="306">
        <f>(VLOOKUP($B62,'Attendance-May-2026'!$B:$AI,34,0))</f>
        <v>1</v>
      </c>
      <c r="K62" s="306">
        <f>(VLOOKUP($B62,'Attendance-June-2026'!$B:$AJ,35,0))</f>
        <v>1</v>
      </c>
      <c r="L62" s="312"/>
      <c r="M62" s="312"/>
      <c r="N62" s="312"/>
      <c r="O62" s="312"/>
      <c r="P62" s="312"/>
      <c r="Q62" s="226"/>
      <c r="R62" s="319"/>
      <c r="S62" s="310">
        <f>(VLOOKUP($B62,'Attendance-January-2026'!$B:$AW,48,0))</f>
        <v>0</v>
      </c>
      <c r="T62" s="310">
        <f>(VLOOKUP($B62,'Attendance-February-2026'!$B:$AW,48,0))</f>
        <v>0</v>
      </c>
      <c r="U62" s="310">
        <f>(VLOOKUP($B62,'Attendance-March-2026'!$B:$AW,45,0))</f>
        <v>0</v>
      </c>
      <c r="V62" s="310">
        <f>(VLOOKUP($B62,'Attendance-April-2026'!$B:$AW,48,0))</f>
        <v>0</v>
      </c>
      <c r="W62" s="310">
        <f>(VLOOKUP($B62,'Attendance-May-2026'!$B:$AW,46,0))</f>
        <v>0</v>
      </c>
      <c r="X62" s="310">
        <f>(VLOOKUP($B62,'Attendance-June-2026'!$B:$AW,47,0))</f>
        <v>1</v>
      </c>
      <c r="Y62" s="312"/>
      <c r="Z62" s="312"/>
      <c r="AA62" s="312"/>
      <c r="AB62" s="312"/>
      <c r="AC62" s="312"/>
      <c r="AD62" s="312"/>
      <c r="AE62" s="309">
        <f t="shared" si="1"/>
        <v>1</v>
      </c>
      <c r="AF62" s="310">
        <f>(VLOOKUP($B62,'Attendance-January-2026'!$B:$AW,47,0))</f>
        <v>0</v>
      </c>
      <c r="AG62" s="310">
        <f>(VLOOKUP($B62,'Attendance-February-2026'!$B:$AW,47,0))</f>
        <v>0</v>
      </c>
      <c r="AH62" s="310">
        <f>(VLOOKUP($B62,'Attendance-March-2026'!$B:$AV,44,0))</f>
        <v>0</v>
      </c>
      <c r="AI62" s="310">
        <f>(VLOOKUP($B62,'Attendance-April-2026'!$B:$AW,47,0))</f>
        <v>2</v>
      </c>
      <c r="AJ62" s="306">
        <f>(VLOOKUP($B62,'Attendance-May-2026'!$B:$AW,45,0))</f>
        <v>0</v>
      </c>
      <c r="AK62" s="306">
        <f>(VLOOKUP($B62,'Attendance-June-2026'!$B:$AW,46,0))</f>
        <v>1</v>
      </c>
      <c r="AL62" s="312"/>
      <c r="AM62" s="312"/>
      <c r="AN62" s="312"/>
      <c r="AO62" s="312"/>
      <c r="AP62" s="312"/>
      <c r="AQ62" s="312"/>
      <c r="AR62" s="308">
        <f t="shared" si="2"/>
        <v>3</v>
      </c>
      <c r="AS62" s="311"/>
      <c r="AT62" s="312"/>
      <c r="AU62" s="320">
        <v>1.0</v>
      </c>
      <c r="AV62" s="312"/>
      <c r="AW62" s="226"/>
      <c r="AX62" s="311"/>
      <c r="AY62" s="313">
        <v>46172.0</v>
      </c>
      <c r="AZ62" s="314"/>
      <c r="BA62" s="314"/>
      <c r="BB62" s="314"/>
      <c r="BC62" s="314"/>
      <c r="BD62" s="314"/>
      <c r="BE62" s="314"/>
      <c r="BF62" s="315"/>
      <c r="BG62" s="72"/>
    </row>
    <row r="63">
      <c r="A63" s="209">
        <v>60.0</v>
      </c>
      <c r="B63" s="212" t="s">
        <v>656</v>
      </c>
      <c r="C63" s="213" t="s">
        <v>104</v>
      </c>
      <c r="D63" s="212" t="s">
        <v>374</v>
      </c>
      <c r="E63" s="317">
        <v>3.0</v>
      </c>
      <c r="F63" s="312">
        <f>(VLOOKUP($B63,'Attendance-January-2026'!$B:$AJ,35,0))</f>
        <v>2</v>
      </c>
      <c r="G63" s="306">
        <f>(VLOOKUP($B63,'Attendance-February-2026'!$B:$AJ,35,0))</f>
        <v>3</v>
      </c>
      <c r="H63" s="305">
        <f>(VLOOKUP($B63,'Attendance-March-2026'!$B:$AG,32,0))</f>
        <v>0</v>
      </c>
      <c r="I63" s="305">
        <f>(VLOOKUP($B63,'Attendance-April-2026'!$B:$AJ,35,0))</f>
        <v>1</v>
      </c>
      <c r="J63" s="306">
        <f>(VLOOKUP($B63,'Attendance-May-2026'!$B:$AI,34,0))</f>
        <v>2</v>
      </c>
      <c r="K63" s="306">
        <f>(VLOOKUP($B63,'Attendance-June-2026'!$B:$AJ,35,0))</f>
        <v>3</v>
      </c>
      <c r="L63" s="312"/>
      <c r="M63" s="312"/>
      <c r="N63" s="312"/>
      <c r="O63" s="312"/>
      <c r="P63" s="312"/>
      <c r="Q63" s="226"/>
      <c r="R63" s="319"/>
      <c r="S63" s="310">
        <f>(VLOOKUP($B63,'Attendance-January-2026'!$B:$AW,48,0))</f>
        <v>0</v>
      </c>
      <c r="T63" s="310">
        <f>(VLOOKUP($B63,'Attendance-February-2026'!$B:$AW,48,0))</f>
        <v>0</v>
      </c>
      <c r="U63" s="310">
        <f>(VLOOKUP($B63,'Attendance-March-2026'!$B:$AW,45,0))</f>
        <v>0</v>
      </c>
      <c r="V63" s="310">
        <f>(VLOOKUP($B63,'Attendance-April-2026'!$B:$AW,48,0))</f>
        <v>0</v>
      </c>
      <c r="W63" s="310">
        <f>(VLOOKUP($B63,'Attendance-May-2026'!$B:$AW,46,0))</f>
        <v>0</v>
      </c>
      <c r="X63" s="310">
        <f>(VLOOKUP($B63,'Attendance-June-2026'!$B:$AW,47,0))</f>
        <v>0</v>
      </c>
      <c r="Y63" s="312"/>
      <c r="Z63" s="312"/>
      <c r="AA63" s="312"/>
      <c r="AB63" s="312"/>
      <c r="AC63" s="312"/>
      <c r="AD63" s="312"/>
      <c r="AE63" s="309">
        <f t="shared" si="1"/>
        <v>0</v>
      </c>
      <c r="AF63" s="310">
        <f>(VLOOKUP($B63,'Attendance-January-2026'!$B:$AW,47,0))</f>
        <v>0</v>
      </c>
      <c r="AG63" s="310">
        <f>(VLOOKUP($B63,'Attendance-February-2026'!$B:$AW,47,0))</f>
        <v>0</v>
      </c>
      <c r="AH63" s="310">
        <f>(VLOOKUP($B63,'Attendance-March-2026'!$B:$AV,44,0))</f>
        <v>0</v>
      </c>
      <c r="AI63" s="310">
        <f>(VLOOKUP($B63,'Attendance-April-2026'!$B:$AW,47,0))</f>
        <v>0</v>
      </c>
      <c r="AJ63" s="306">
        <f>(VLOOKUP($B63,'Attendance-May-2026'!$B:$AW,45,0))</f>
        <v>0</v>
      </c>
      <c r="AK63" s="306">
        <f>(VLOOKUP($B63,'Attendance-June-2026'!$B:$AW,46,0))</f>
        <v>0</v>
      </c>
      <c r="AL63" s="312"/>
      <c r="AM63" s="312"/>
      <c r="AN63" s="312"/>
      <c r="AO63" s="312"/>
      <c r="AP63" s="312"/>
      <c r="AQ63" s="312"/>
      <c r="AR63" s="308">
        <f t="shared" si="2"/>
        <v>0</v>
      </c>
      <c r="AS63" s="311"/>
      <c r="AT63" s="312"/>
      <c r="AU63" s="317">
        <v>1.0</v>
      </c>
      <c r="AV63" s="312"/>
      <c r="AW63" s="226"/>
      <c r="AX63" s="311"/>
      <c r="AY63" s="314"/>
      <c r="AZ63" s="314"/>
      <c r="BA63" s="314"/>
      <c r="BB63" s="314"/>
      <c r="BC63" s="314"/>
      <c r="BD63" s="314"/>
      <c r="BE63" s="314"/>
      <c r="BF63" s="315"/>
      <c r="BG63" s="72"/>
    </row>
    <row r="64">
      <c r="A64" s="209">
        <v>61.0</v>
      </c>
      <c r="B64" s="218" t="s">
        <v>657</v>
      </c>
      <c r="C64" s="219" t="s">
        <v>132</v>
      </c>
      <c r="D64" s="212" t="s">
        <v>374</v>
      </c>
      <c r="E64" s="317">
        <v>5.0</v>
      </c>
      <c r="F64" s="312">
        <f>(VLOOKUP($B64,'Attendance-January-2026'!$B:$AJ,35,0))</f>
        <v>6</v>
      </c>
      <c r="G64" s="306">
        <f>(VLOOKUP($B64,'Attendance-February-2026'!$B:$AJ,35,0))</f>
        <v>3</v>
      </c>
      <c r="H64" s="305">
        <f>(VLOOKUP($B64,'Attendance-March-2026'!$B:$AG,32,0))</f>
        <v>3</v>
      </c>
      <c r="I64" s="305">
        <f>(VLOOKUP($B64,'Attendance-April-2026'!$B:$AJ,35,0))</f>
        <v>3.5</v>
      </c>
      <c r="J64" s="306">
        <f>(VLOOKUP($B64,'Attendance-May-2026'!$B:$AI,34,0))</f>
        <v>5.5</v>
      </c>
      <c r="K64" s="306">
        <f>(VLOOKUP($B64,'Attendance-June-2026'!$B:$AJ,35,0))</f>
        <v>6</v>
      </c>
      <c r="L64" s="312"/>
      <c r="M64" s="312"/>
      <c r="N64" s="312"/>
      <c r="O64" s="312"/>
      <c r="P64" s="312"/>
      <c r="Q64" s="226"/>
      <c r="R64" s="319"/>
      <c r="S64" s="310">
        <f>(VLOOKUP($B64,'Attendance-January-2026'!$B:$AW,48,0))</f>
        <v>0</v>
      </c>
      <c r="T64" s="310">
        <f>(VLOOKUP($B64,'Attendance-February-2026'!$B:$AW,48,0))</f>
        <v>0</v>
      </c>
      <c r="U64" s="310">
        <f>(VLOOKUP($B64,'Attendance-March-2026'!$B:$AW,45,0))</f>
        <v>0.5</v>
      </c>
      <c r="V64" s="310">
        <f>(VLOOKUP($B64,'Attendance-April-2026'!$B:$AW,48,0))</f>
        <v>0</v>
      </c>
      <c r="W64" s="310">
        <f>(VLOOKUP($B64,'Attendance-May-2026'!$B:$AW,46,0))</f>
        <v>0</v>
      </c>
      <c r="X64" s="310">
        <f>(VLOOKUP($B64,'Attendance-June-2026'!$B:$AW,47,0))</f>
        <v>0</v>
      </c>
      <c r="Y64" s="312"/>
      <c r="Z64" s="312"/>
      <c r="AA64" s="312"/>
      <c r="AB64" s="312"/>
      <c r="AC64" s="312"/>
      <c r="AD64" s="312"/>
      <c r="AE64" s="309">
        <f t="shared" si="1"/>
        <v>0.5</v>
      </c>
      <c r="AF64" s="310">
        <f>(VLOOKUP($B64,'Attendance-January-2026'!$B:$AW,47,0))</f>
        <v>0</v>
      </c>
      <c r="AG64" s="310">
        <f>(VLOOKUP($B64,'Attendance-February-2026'!$B:$AW,47,0))</f>
        <v>0</v>
      </c>
      <c r="AH64" s="310">
        <f>(VLOOKUP($B64,'Attendance-March-2026'!$B:$AV,44,0))</f>
        <v>0</v>
      </c>
      <c r="AI64" s="310">
        <f>(VLOOKUP($B64,'Attendance-April-2026'!$B:$AW,47,0))</f>
        <v>0</v>
      </c>
      <c r="AJ64" s="306">
        <f>(VLOOKUP($B64,'Attendance-May-2026'!$B:$AW,45,0))</f>
        <v>0</v>
      </c>
      <c r="AK64" s="306">
        <f>(VLOOKUP($B64,'Attendance-June-2026'!$B:$AW,46,0))</f>
        <v>0</v>
      </c>
      <c r="AL64" s="312"/>
      <c r="AM64" s="312"/>
      <c r="AN64" s="312"/>
      <c r="AO64" s="312"/>
      <c r="AP64" s="312"/>
      <c r="AQ64" s="312"/>
      <c r="AR64" s="308">
        <f t="shared" si="2"/>
        <v>0</v>
      </c>
      <c r="AS64" s="311"/>
      <c r="AT64" s="312"/>
      <c r="AU64" s="312"/>
      <c r="AV64" s="312"/>
      <c r="AW64" s="226"/>
      <c r="AX64" s="311"/>
      <c r="AY64" s="314"/>
      <c r="AZ64" s="314"/>
      <c r="BA64" s="314"/>
      <c r="BB64" s="314"/>
      <c r="BC64" s="314"/>
      <c r="BD64" s="314"/>
      <c r="BE64" s="314"/>
      <c r="BF64" s="315"/>
      <c r="BG64" s="72"/>
    </row>
    <row r="65">
      <c r="A65" s="209">
        <v>62.0</v>
      </c>
      <c r="B65" s="218" t="s">
        <v>658</v>
      </c>
      <c r="C65" s="219" t="s">
        <v>95</v>
      </c>
      <c r="D65" s="212" t="s">
        <v>374</v>
      </c>
      <c r="E65" s="317">
        <v>2.5</v>
      </c>
      <c r="F65" s="312">
        <f>(VLOOKUP($B65,'Attendance-January-2026'!$B:$AJ,35,0))</f>
        <v>3.5</v>
      </c>
      <c r="G65" s="306">
        <f>(VLOOKUP($B65,'Attendance-February-2026'!$B:$AJ,35,0))</f>
        <v>2.5</v>
      </c>
      <c r="H65" s="305">
        <f>(VLOOKUP($B65,'Attendance-March-2026'!$B:$AG,32,0))</f>
        <v>3.5</v>
      </c>
      <c r="I65" s="305">
        <f>(VLOOKUP($B65,'Attendance-April-2026'!$B:$AJ,35,0))</f>
        <v>4.5</v>
      </c>
      <c r="J65" s="306">
        <f>(VLOOKUP($B65,'Attendance-May-2026'!$B:$AI,34,0))</f>
        <v>6.5</v>
      </c>
      <c r="K65" s="306">
        <f>(VLOOKUP($B65,'Attendance-June-2026'!$B:$AJ,35,0))</f>
        <v>7</v>
      </c>
      <c r="L65" s="312"/>
      <c r="M65" s="312"/>
      <c r="N65" s="312"/>
      <c r="O65" s="312"/>
      <c r="P65" s="312"/>
      <c r="Q65" s="226"/>
      <c r="R65" s="319"/>
      <c r="S65" s="310">
        <f>(VLOOKUP($B65,'Attendance-January-2026'!$B:$AW,48,0))</f>
        <v>1</v>
      </c>
      <c r="T65" s="310">
        <f>(VLOOKUP($B65,'Attendance-February-2026'!$B:$AW,48,0))</f>
        <v>0</v>
      </c>
      <c r="U65" s="310">
        <f>(VLOOKUP($B65,'Attendance-March-2026'!$B:$AW,45,0))</f>
        <v>1</v>
      </c>
      <c r="V65" s="310">
        <f>(VLOOKUP($B65,'Attendance-April-2026'!$B:$AW,48,0))</f>
        <v>0</v>
      </c>
      <c r="W65" s="310">
        <f>(VLOOKUP($B65,'Attendance-May-2026'!$B:$AW,46,0))</f>
        <v>0</v>
      </c>
      <c r="X65" s="310">
        <f>(VLOOKUP($B65,'Attendance-June-2026'!$B:$AW,47,0))</f>
        <v>0</v>
      </c>
      <c r="Y65" s="312"/>
      <c r="Z65" s="312"/>
      <c r="AA65" s="312"/>
      <c r="AB65" s="312"/>
      <c r="AC65" s="312"/>
      <c r="AD65" s="312"/>
      <c r="AE65" s="309">
        <f t="shared" si="1"/>
        <v>2</v>
      </c>
      <c r="AF65" s="310">
        <f>(VLOOKUP($B65,'Attendance-January-2026'!$B:$AW,47,0))</f>
        <v>0</v>
      </c>
      <c r="AG65" s="310">
        <f>(VLOOKUP($B65,'Attendance-February-2026'!$B:$AW,47,0))</f>
        <v>0</v>
      </c>
      <c r="AH65" s="310">
        <f>(VLOOKUP($B65,'Attendance-March-2026'!$B:$AV,44,0))</f>
        <v>1</v>
      </c>
      <c r="AI65" s="310">
        <f>(VLOOKUP($B65,'Attendance-April-2026'!$B:$AW,47,0))</f>
        <v>0</v>
      </c>
      <c r="AJ65" s="306">
        <f>(VLOOKUP($B65,'Attendance-May-2026'!$B:$AW,45,0))</f>
        <v>0</v>
      </c>
      <c r="AK65" s="306">
        <f>(VLOOKUP($B65,'Attendance-June-2026'!$B:$AW,46,0))</f>
        <v>0</v>
      </c>
      <c r="AL65" s="312"/>
      <c r="AM65" s="312"/>
      <c r="AN65" s="312"/>
      <c r="AO65" s="312"/>
      <c r="AP65" s="312"/>
      <c r="AQ65" s="312"/>
      <c r="AR65" s="308">
        <f t="shared" si="2"/>
        <v>1</v>
      </c>
      <c r="AS65" s="311"/>
      <c r="AT65" s="312"/>
      <c r="AU65" s="312"/>
      <c r="AV65" s="312"/>
      <c r="AW65" s="226"/>
      <c r="AX65" s="311"/>
      <c r="AY65" s="314"/>
      <c r="AZ65" s="314"/>
      <c r="BA65" s="314"/>
      <c r="BB65" s="314"/>
      <c r="BC65" s="314"/>
      <c r="BD65" s="314"/>
      <c r="BE65" s="314"/>
      <c r="BF65" s="315"/>
      <c r="BG65" s="72"/>
    </row>
    <row r="66">
      <c r="A66" s="209">
        <v>63.0</v>
      </c>
      <c r="B66" s="218" t="s">
        <v>659</v>
      </c>
      <c r="C66" s="219" t="s">
        <v>102</v>
      </c>
      <c r="D66" s="212" t="s">
        <v>374</v>
      </c>
      <c r="E66" s="317">
        <v>2.0</v>
      </c>
      <c r="F66" s="312">
        <f>(VLOOKUP($B66,'Attendance-January-2026'!$B:$AJ,35,0))</f>
        <v>2</v>
      </c>
      <c r="G66" s="306">
        <f>(VLOOKUP($B66,'Attendance-February-2026'!$B:$AJ,35,0))</f>
        <v>0</v>
      </c>
      <c r="H66" s="305">
        <f>(VLOOKUP($B66,'Attendance-March-2026'!$B:$AG,32,0))</f>
        <v>1</v>
      </c>
      <c r="I66" s="305">
        <f>(VLOOKUP($B66,'Attendance-April-2026'!$B:$AJ,35,0))</f>
        <v>0</v>
      </c>
      <c r="J66" s="306">
        <f>(VLOOKUP($B66,'Attendance-May-2026'!$B:$AI,34,0))</f>
        <v>2</v>
      </c>
      <c r="K66" s="306">
        <f>(VLOOKUP($B66,'Attendance-June-2026'!$B:$AJ,35,0))</f>
        <v>3</v>
      </c>
      <c r="L66" s="312"/>
      <c r="M66" s="312"/>
      <c r="N66" s="312"/>
      <c r="O66" s="312"/>
      <c r="P66" s="312"/>
      <c r="Q66" s="226"/>
      <c r="R66" s="319"/>
      <c r="S66" s="310">
        <f>(VLOOKUP($B66,'Attendance-January-2026'!$B:$AW,48,0))</f>
        <v>0</v>
      </c>
      <c r="T66" s="310">
        <f>(VLOOKUP($B66,'Attendance-February-2026'!$B:$AW,48,0))</f>
        <v>0</v>
      </c>
      <c r="U66" s="310">
        <f>(VLOOKUP($B66,'Attendance-March-2026'!$B:$AW,45,0))</f>
        <v>0.5</v>
      </c>
      <c r="V66" s="310">
        <f>(VLOOKUP($B66,'Attendance-April-2026'!$B:$AW,48,0))</f>
        <v>0</v>
      </c>
      <c r="W66" s="310">
        <f>(VLOOKUP($B66,'Attendance-May-2026'!$B:$AW,46,0))</f>
        <v>0</v>
      </c>
      <c r="X66" s="310">
        <f>(VLOOKUP($B66,'Attendance-June-2026'!$B:$AW,47,0))</f>
        <v>0</v>
      </c>
      <c r="Y66" s="312"/>
      <c r="Z66" s="312"/>
      <c r="AA66" s="312"/>
      <c r="AB66" s="312"/>
      <c r="AC66" s="312"/>
      <c r="AD66" s="312"/>
      <c r="AE66" s="309">
        <f t="shared" si="1"/>
        <v>0.5</v>
      </c>
      <c r="AF66" s="310">
        <f>(VLOOKUP($B66,'Attendance-January-2026'!$B:$AW,47,0))</f>
        <v>1</v>
      </c>
      <c r="AG66" s="310">
        <f>(VLOOKUP($B66,'Attendance-February-2026'!$B:$AW,47,0))</f>
        <v>1</v>
      </c>
      <c r="AH66" s="310">
        <f>(VLOOKUP($B66,'Attendance-March-2026'!$B:$AV,44,0))</f>
        <v>1</v>
      </c>
      <c r="AI66" s="310">
        <f>(VLOOKUP($B66,'Attendance-April-2026'!$B:$AW,47,0))</f>
        <v>6</v>
      </c>
      <c r="AJ66" s="306">
        <f>(VLOOKUP($B66,'Attendance-May-2026'!$B:$AW,45,0))</f>
        <v>0</v>
      </c>
      <c r="AK66" s="306">
        <f>(VLOOKUP($B66,'Attendance-June-2026'!$B:$AW,46,0))</f>
        <v>1</v>
      </c>
      <c r="AL66" s="312"/>
      <c r="AM66" s="312"/>
      <c r="AN66" s="312"/>
      <c r="AO66" s="312"/>
      <c r="AP66" s="312"/>
      <c r="AQ66" s="312"/>
      <c r="AR66" s="308">
        <f t="shared" si="2"/>
        <v>10</v>
      </c>
      <c r="AS66" s="311"/>
      <c r="AT66" s="312"/>
      <c r="AU66" s="312"/>
      <c r="AV66" s="312"/>
      <c r="AW66" s="226"/>
      <c r="AX66" s="311"/>
      <c r="AY66" s="314"/>
      <c r="AZ66" s="314"/>
      <c r="BA66" s="314"/>
      <c r="BB66" s="314"/>
      <c r="BC66" s="314"/>
      <c r="BD66" s="314"/>
      <c r="BE66" s="314"/>
      <c r="BF66" s="315"/>
      <c r="BG66" s="72"/>
    </row>
    <row r="67">
      <c r="A67" s="209">
        <v>64.0</v>
      </c>
      <c r="B67" s="218" t="s">
        <v>660</v>
      </c>
      <c r="C67" s="219" t="s">
        <v>116</v>
      </c>
      <c r="D67" s="212" t="s">
        <v>374</v>
      </c>
      <c r="E67" s="317">
        <v>6.0</v>
      </c>
      <c r="F67" s="312">
        <f>(VLOOKUP($B67,'Attendance-January-2026'!$B:$AJ,35,0))</f>
        <v>5.5</v>
      </c>
      <c r="G67" s="306">
        <f>(VLOOKUP($B67,'Attendance-February-2026'!$B:$AJ,35,0))</f>
        <v>6</v>
      </c>
      <c r="H67" s="305">
        <f>(VLOOKUP($B67,'Attendance-March-2026'!$B:$AG,32,0))</f>
        <v>4.5</v>
      </c>
      <c r="I67" s="305">
        <f>(VLOOKUP($B67,'Attendance-April-2026'!$B:$AJ,35,0))</f>
        <v>5.5</v>
      </c>
      <c r="J67" s="306">
        <f>(VLOOKUP($B67,'Attendance-May-2026'!$B:$AI,34,0))</f>
        <v>7.5</v>
      </c>
      <c r="K67" s="306">
        <f>(VLOOKUP($B67,'Attendance-June-2026'!$B:$AJ,35,0))</f>
        <v>8</v>
      </c>
      <c r="L67" s="312"/>
      <c r="M67" s="312"/>
      <c r="N67" s="312"/>
      <c r="O67" s="312"/>
      <c r="P67" s="312"/>
      <c r="Q67" s="226"/>
      <c r="R67" s="319"/>
      <c r="S67" s="310">
        <f>(VLOOKUP($B67,'Attendance-January-2026'!$B:$AW,48,0))</f>
        <v>0</v>
      </c>
      <c r="T67" s="310">
        <f>(VLOOKUP($B67,'Attendance-February-2026'!$B:$AW,48,0))</f>
        <v>1</v>
      </c>
      <c r="U67" s="310">
        <f>(VLOOKUP($B67,'Attendance-March-2026'!$B:$AW,45,0))</f>
        <v>0</v>
      </c>
      <c r="V67" s="310">
        <f>(VLOOKUP($B67,'Attendance-April-2026'!$B:$AW,48,0))</f>
        <v>0</v>
      </c>
      <c r="W67" s="310">
        <f>(VLOOKUP($B67,'Attendance-May-2026'!$B:$AW,46,0))</f>
        <v>0</v>
      </c>
      <c r="X67" s="310">
        <f>(VLOOKUP($B67,'Attendance-June-2026'!$B:$AW,47,0))</f>
        <v>0</v>
      </c>
      <c r="Y67" s="312"/>
      <c r="Z67" s="312"/>
      <c r="AA67" s="312"/>
      <c r="AB67" s="312"/>
      <c r="AC67" s="312"/>
      <c r="AD67" s="312"/>
      <c r="AE67" s="309">
        <f t="shared" si="1"/>
        <v>1</v>
      </c>
      <c r="AF67" s="310">
        <f>(VLOOKUP($B67,'Attendance-January-2026'!$B:$AW,47,0))</f>
        <v>0</v>
      </c>
      <c r="AG67" s="310">
        <f>(VLOOKUP($B67,'Attendance-February-2026'!$B:$AW,47,0))</f>
        <v>0</v>
      </c>
      <c r="AH67" s="310">
        <f>(VLOOKUP($B67,'Attendance-March-2026'!$B:$AV,44,0))</f>
        <v>0</v>
      </c>
      <c r="AI67" s="310">
        <f>(VLOOKUP($B67,'Attendance-April-2026'!$B:$AW,47,0))</f>
        <v>0</v>
      </c>
      <c r="AJ67" s="306">
        <f>(VLOOKUP($B67,'Attendance-May-2026'!$B:$AW,45,0))</f>
        <v>0</v>
      </c>
      <c r="AK67" s="306">
        <f>(VLOOKUP($B67,'Attendance-June-2026'!$B:$AW,46,0))</f>
        <v>0</v>
      </c>
      <c r="AL67" s="312"/>
      <c r="AM67" s="312"/>
      <c r="AN67" s="312"/>
      <c r="AO67" s="312"/>
      <c r="AP67" s="312"/>
      <c r="AQ67" s="312"/>
      <c r="AR67" s="308">
        <f t="shared" si="2"/>
        <v>0</v>
      </c>
      <c r="AS67" s="311"/>
      <c r="AT67" s="312"/>
      <c r="AU67" s="312"/>
      <c r="AV67" s="312"/>
      <c r="AW67" s="226"/>
      <c r="AX67" s="311"/>
      <c r="AY67" s="314"/>
      <c r="AZ67" s="314"/>
      <c r="BA67" s="314"/>
      <c r="BB67" s="314"/>
      <c r="BC67" s="314"/>
      <c r="BD67" s="314"/>
      <c r="BE67" s="314"/>
      <c r="BF67" s="315"/>
      <c r="BG67" s="72"/>
    </row>
    <row r="68">
      <c r="A68" s="209">
        <v>65.0</v>
      </c>
      <c r="B68" s="218" t="s">
        <v>661</v>
      </c>
      <c r="C68" s="219" t="s">
        <v>83</v>
      </c>
      <c r="D68" s="212" t="s">
        <v>374</v>
      </c>
      <c r="E68" s="317">
        <v>1.0</v>
      </c>
      <c r="F68" s="312">
        <f>(VLOOKUP($B68,'Attendance-January-2026'!$B:$AJ,35,0))</f>
        <v>0</v>
      </c>
      <c r="G68" s="306">
        <f>(VLOOKUP($B68,'Attendance-February-2026'!$B:$AJ,35,0))</f>
        <v>0</v>
      </c>
      <c r="H68" s="305">
        <f>(VLOOKUP($B68,'Attendance-March-2026'!$B:$AG,32,0))</f>
        <v>0.5</v>
      </c>
      <c r="I68" s="305">
        <f>(VLOOKUP($B68,'Attendance-April-2026'!$B:$AJ,35,0))</f>
        <v>1.5</v>
      </c>
      <c r="J68" s="306">
        <f>(VLOOKUP($B68,'Attendance-May-2026'!$B:$AI,34,0))</f>
        <v>3</v>
      </c>
      <c r="K68" s="306">
        <f>(VLOOKUP($B68,'Attendance-June-2026'!$B:$AJ,35,0))</f>
        <v>3</v>
      </c>
      <c r="L68" s="312"/>
      <c r="M68" s="312"/>
      <c r="N68" s="312"/>
      <c r="O68" s="312"/>
      <c r="P68" s="312"/>
      <c r="Q68" s="226"/>
      <c r="R68" s="319"/>
      <c r="S68" s="310">
        <f>(VLOOKUP($B68,'Attendance-January-2026'!$B:$AW,48,0))</f>
        <v>0</v>
      </c>
      <c r="T68" s="310">
        <f>(VLOOKUP($B68,'Attendance-February-2026'!$B:$AW,48,0))</f>
        <v>0</v>
      </c>
      <c r="U68" s="310">
        <f>(VLOOKUP($B68,'Attendance-March-2026'!$B:$AW,45,0))</f>
        <v>0</v>
      </c>
      <c r="V68" s="310">
        <f>(VLOOKUP($B68,'Attendance-April-2026'!$B:$AW,48,0))</f>
        <v>0.5</v>
      </c>
      <c r="W68" s="310">
        <f>(VLOOKUP($B68,'Attendance-May-2026'!$B:$AW,46,0))</f>
        <v>0</v>
      </c>
      <c r="X68" s="310">
        <f>(VLOOKUP($B68,'Attendance-June-2026'!$B:$AW,47,0))</f>
        <v>0</v>
      </c>
      <c r="Y68" s="312"/>
      <c r="Z68" s="312"/>
      <c r="AA68" s="312"/>
      <c r="AB68" s="312"/>
      <c r="AC68" s="312"/>
      <c r="AD68" s="312"/>
      <c r="AE68" s="309">
        <f t="shared" si="1"/>
        <v>0.5</v>
      </c>
      <c r="AF68" s="310">
        <f>(VLOOKUP($B68,'Attendance-January-2026'!$B:$AW,47,0))</f>
        <v>0</v>
      </c>
      <c r="AG68" s="310">
        <f>(VLOOKUP($B68,'Attendance-February-2026'!$B:$AW,47,0))</f>
        <v>0</v>
      </c>
      <c r="AH68" s="310">
        <f>(VLOOKUP($B68,'Attendance-March-2026'!$B:$AV,44,0))</f>
        <v>0</v>
      </c>
      <c r="AI68" s="310">
        <f>(VLOOKUP($B68,'Attendance-April-2026'!$B:$AW,47,0))</f>
        <v>0</v>
      </c>
      <c r="AJ68" s="306">
        <f>(VLOOKUP($B68,'Attendance-May-2026'!$B:$AW,45,0))</f>
        <v>0</v>
      </c>
      <c r="AK68" s="306">
        <f>(VLOOKUP($B68,'Attendance-June-2026'!$B:$AW,46,0))</f>
        <v>0</v>
      </c>
      <c r="AL68" s="312"/>
      <c r="AM68" s="312"/>
      <c r="AN68" s="312"/>
      <c r="AO68" s="312"/>
      <c r="AP68" s="312"/>
      <c r="AQ68" s="312"/>
      <c r="AR68" s="308">
        <f t="shared" si="2"/>
        <v>0</v>
      </c>
      <c r="AS68" s="311"/>
      <c r="AT68" s="312"/>
      <c r="AU68" s="317">
        <v>1.0</v>
      </c>
      <c r="AV68" s="312"/>
      <c r="AW68" s="226"/>
      <c r="AX68" s="311"/>
      <c r="AY68" s="314"/>
      <c r="AZ68" s="314"/>
      <c r="BA68" s="314"/>
      <c r="BB68" s="314"/>
      <c r="BC68" s="314"/>
      <c r="BD68" s="314"/>
      <c r="BE68" s="314"/>
      <c r="BF68" s="315"/>
      <c r="BG68" s="72"/>
    </row>
    <row r="69">
      <c r="A69" s="209">
        <v>66.0</v>
      </c>
      <c r="B69" s="218" t="s">
        <v>662</v>
      </c>
      <c r="C69" s="219" t="s">
        <v>129</v>
      </c>
      <c r="D69" s="212" t="s">
        <v>374</v>
      </c>
      <c r="E69" s="317">
        <v>3.0</v>
      </c>
      <c r="F69" s="312">
        <f>(VLOOKUP($B69,'Attendance-January-2026'!$B:$AJ,35,0))</f>
        <v>4</v>
      </c>
      <c r="G69" s="306">
        <f>(VLOOKUP($B69,'Attendance-February-2026'!$B:$AJ,35,0))</f>
        <v>3</v>
      </c>
      <c r="H69" s="305">
        <f>(VLOOKUP($B69,'Attendance-March-2026'!$B:$AG,32,0))</f>
        <v>1</v>
      </c>
      <c r="I69" s="305">
        <f>(VLOOKUP($B69,'Attendance-April-2026'!$B:$AJ,35,0))</f>
        <v>1</v>
      </c>
      <c r="J69" s="306">
        <f>(VLOOKUP($B69,'Attendance-May-2026'!$B:$AI,34,0))</f>
        <v>0</v>
      </c>
      <c r="K69" s="306">
        <f>(VLOOKUP($B69,'Attendance-June-2026'!$B:$AJ,35,0))</f>
        <v>0.5</v>
      </c>
      <c r="L69" s="312"/>
      <c r="M69" s="312"/>
      <c r="N69" s="312"/>
      <c r="O69" s="312"/>
      <c r="P69" s="312"/>
      <c r="Q69" s="226"/>
      <c r="R69" s="319"/>
      <c r="S69" s="310">
        <f>(VLOOKUP($B69,'Attendance-January-2026'!$B:$AW,48,0))</f>
        <v>0</v>
      </c>
      <c r="T69" s="310">
        <f>(VLOOKUP($B69,'Attendance-February-2026'!$B:$AW,48,0))</f>
        <v>0</v>
      </c>
      <c r="U69" s="310">
        <f>(VLOOKUP($B69,'Attendance-March-2026'!$B:$AW,45,0))</f>
        <v>0</v>
      </c>
      <c r="V69" s="310">
        <f>(VLOOKUP($B69,'Attendance-April-2026'!$B:$AW,48,0))</f>
        <v>0</v>
      </c>
      <c r="W69" s="310">
        <f>(VLOOKUP($B69,'Attendance-May-2026'!$B:$AW,46,0))</f>
        <v>0</v>
      </c>
      <c r="X69" s="310">
        <f>(VLOOKUP($B69,'Attendance-June-2026'!$B:$AW,47,0))</f>
        <v>0</v>
      </c>
      <c r="Y69" s="312"/>
      <c r="Z69" s="312"/>
      <c r="AA69" s="312"/>
      <c r="AB69" s="312"/>
      <c r="AC69" s="312"/>
      <c r="AD69" s="312"/>
      <c r="AE69" s="309">
        <f t="shared" si="1"/>
        <v>0</v>
      </c>
      <c r="AF69" s="310">
        <f>(VLOOKUP($B69,'Attendance-January-2026'!$B:$AW,47,0))</f>
        <v>0</v>
      </c>
      <c r="AG69" s="310">
        <f>(VLOOKUP($B69,'Attendance-February-2026'!$B:$AW,47,0))</f>
        <v>0</v>
      </c>
      <c r="AH69" s="310">
        <f>(VLOOKUP($B69,'Attendance-March-2026'!$B:$AV,44,0))</f>
        <v>0</v>
      </c>
      <c r="AI69" s="310">
        <f>(VLOOKUP($B69,'Attendance-April-2026'!$B:$AW,47,0))</f>
        <v>0</v>
      </c>
      <c r="AJ69" s="306">
        <f>(VLOOKUP($B69,'Attendance-May-2026'!$B:$AW,45,0))</f>
        <v>0</v>
      </c>
      <c r="AK69" s="306">
        <f>(VLOOKUP($B69,'Attendance-June-2026'!$B:$AW,46,0))</f>
        <v>0</v>
      </c>
      <c r="AL69" s="312"/>
      <c r="AM69" s="312"/>
      <c r="AN69" s="312"/>
      <c r="AO69" s="312"/>
      <c r="AP69" s="312"/>
      <c r="AQ69" s="312"/>
      <c r="AR69" s="308">
        <f t="shared" si="2"/>
        <v>0</v>
      </c>
      <c r="AS69" s="322">
        <v>1.0</v>
      </c>
      <c r="AT69" s="312"/>
      <c r="AU69" s="317">
        <v>1.0</v>
      </c>
      <c r="AV69" s="312"/>
      <c r="AW69" s="226"/>
      <c r="AX69" s="323" t="s">
        <v>845</v>
      </c>
      <c r="AY69" s="314"/>
      <c r="AZ69" s="314"/>
      <c r="BA69" s="314"/>
      <c r="BB69" s="314"/>
      <c r="BC69" s="314"/>
      <c r="BD69" s="314"/>
      <c r="BE69" s="314"/>
      <c r="BF69" s="315"/>
      <c r="BG69" s="72"/>
    </row>
    <row r="70">
      <c r="A70" s="209">
        <v>67.0</v>
      </c>
      <c r="B70" s="218" t="s">
        <v>663</v>
      </c>
      <c r="C70" s="219" t="s">
        <v>81</v>
      </c>
      <c r="D70" s="218" t="s">
        <v>374</v>
      </c>
      <c r="E70" s="317">
        <v>5.0</v>
      </c>
      <c r="F70" s="312">
        <f>(VLOOKUP($B70,'Attendance-January-2026'!$B:$AJ,35,0))</f>
        <v>5</v>
      </c>
      <c r="G70" s="306">
        <f>(VLOOKUP($B70,'Attendance-February-2026'!$B:$AJ,35,0))</f>
        <v>3</v>
      </c>
      <c r="H70" s="305">
        <f>(VLOOKUP($B70,'Attendance-March-2026'!$B:$AG,32,0))</f>
        <v>1</v>
      </c>
      <c r="I70" s="305">
        <f>(VLOOKUP($B70,'Attendance-April-2026'!$B:$AJ,35,0))</f>
        <v>1</v>
      </c>
      <c r="J70" s="306">
        <f>(VLOOKUP($B70,'Attendance-May-2026'!$B:$AI,34,0))</f>
        <v>2</v>
      </c>
      <c r="K70" s="306">
        <f>(VLOOKUP($B70,'Attendance-June-2026'!$B:$AJ,35,0))</f>
        <v>3</v>
      </c>
      <c r="L70" s="312"/>
      <c r="M70" s="312"/>
      <c r="N70" s="312"/>
      <c r="O70" s="312"/>
      <c r="P70" s="312"/>
      <c r="Q70" s="226"/>
      <c r="R70" s="319"/>
      <c r="S70" s="310">
        <f>(VLOOKUP($B70,'Attendance-January-2026'!$B:$AW,48,0))</f>
        <v>0</v>
      </c>
      <c r="T70" s="310">
        <f>(VLOOKUP($B70,'Attendance-February-2026'!$B:$AW,48,0))</f>
        <v>0</v>
      </c>
      <c r="U70" s="310">
        <f>(VLOOKUP($B70,'Attendance-March-2026'!$B:$AW,45,0))</f>
        <v>0</v>
      </c>
      <c r="V70" s="310">
        <f>(VLOOKUP($B70,'Attendance-April-2026'!$B:$AW,48,0))</f>
        <v>0</v>
      </c>
      <c r="W70" s="310">
        <f>(VLOOKUP($B70,'Attendance-May-2026'!$B:$AW,46,0))</f>
        <v>0</v>
      </c>
      <c r="X70" s="310">
        <f>(VLOOKUP($B70,'Attendance-June-2026'!$B:$AW,47,0))</f>
        <v>0</v>
      </c>
      <c r="Y70" s="312"/>
      <c r="Z70" s="312"/>
      <c r="AA70" s="312"/>
      <c r="AB70" s="312"/>
      <c r="AC70" s="312"/>
      <c r="AD70" s="312"/>
      <c r="AE70" s="309">
        <f t="shared" si="1"/>
        <v>0</v>
      </c>
      <c r="AF70" s="310">
        <f>(VLOOKUP($B70,'Attendance-January-2026'!$B:$AW,47,0))</f>
        <v>0</v>
      </c>
      <c r="AG70" s="310">
        <f>(VLOOKUP($B70,'Attendance-February-2026'!$B:$AW,47,0))</f>
        <v>0</v>
      </c>
      <c r="AH70" s="310">
        <f>(VLOOKUP($B70,'Attendance-March-2026'!$B:$AV,44,0))</f>
        <v>0</v>
      </c>
      <c r="AI70" s="310">
        <f>(VLOOKUP($B70,'Attendance-April-2026'!$B:$AW,47,0))</f>
        <v>0</v>
      </c>
      <c r="AJ70" s="306">
        <f>(VLOOKUP($B70,'Attendance-May-2026'!$B:$AW,45,0))</f>
        <v>0</v>
      </c>
      <c r="AK70" s="306">
        <f>(VLOOKUP($B70,'Attendance-June-2026'!$B:$AW,46,0))</f>
        <v>0</v>
      </c>
      <c r="AL70" s="312"/>
      <c r="AM70" s="312"/>
      <c r="AN70" s="312"/>
      <c r="AO70" s="312"/>
      <c r="AP70" s="312"/>
      <c r="AQ70" s="312"/>
      <c r="AR70" s="308">
        <f t="shared" si="2"/>
        <v>0</v>
      </c>
      <c r="AS70" s="311"/>
      <c r="AT70" s="312"/>
      <c r="AU70" s="312"/>
      <c r="AV70" s="312"/>
      <c r="AW70" s="226"/>
      <c r="AX70" s="311"/>
      <c r="AY70" s="314"/>
      <c r="AZ70" s="314"/>
      <c r="BA70" s="314"/>
      <c r="BB70" s="314"/>
      <c r="BC70" s="314"/>
      <c r="BD70" s="314"/>
      <c r="BE70" s="314"/>
      <c r="BF70" s="315"/>
      <c r="BG70" s="72"/>
    </row>
    <row r="71">
      <c r="A71" s="209">
        <v>68.0</v>
      </c>
      <c r="B71" s="218" t="s">
        <v>664</v>
      </c>
      <c r="C71" s="219" t="s">
        <v>89</v>
      </c>
      <c r="D71" s="218" t="s">
        <v>374</v>
      </c>
      <c r="E71" s="317">
        <v>6.0</v>
      </c>
      <c r="F71" s="312">
        <f>(VLOOKUP($B71,'Attendance-January-2026'!$B:$AJ,35,0))</f>
        <v>5</v>
      </c>
      <c r="G71" s="306">
        <f>(VLOOKUP($B71,'Attendance-February-2026'!$B:$AJ,35,0))</f>
        <v>0.5</v>
      </c>
      <c r="H71" s="305">
        <f>(VLOOKUP($B71,'Attendance-March-2026'!$B:$AG,32,0))</f>
        <v>1.5</v>
      </c>
      <c r="I71" s="305">
        <f>(VLOOKUP($B71,'Attendance-April-2026'!$B:$AJ,35,0))</f>
        <v>1.5</v>
      </c>
      <c r="J71" s="306">
        <f>(VLOOKUP($B71,'Attendance-May-2026'!$B:$AI,34,0))</f>
        <v>2.5</v>
      </c>
      <c r="K71" s="306">
        <f>(VLOOKUP($B71,'Attendance-June-2026'!$B:$AJ,35,0))</f>
        <v>2</v>
      </c>
      <c r="L71" s="312"/>
      <c r="M71" s="312"/>
      <c r="N71" s="312"/>
      <c r="O71" s="312"/>
      <c r="P71" s="312"/>
      <c r="Q71" s="226"/>
      <c r="R71" s="319"/>
      <c r="S71" s="310">
        <f>(VLOOKUP($B71,'Attendance-January-2026'!$B:$AW,48,0))</f>
        <v>0</v>
      </c>
      <c r="T71" s="310">
        <f>(VLOOKUP($B71,'Attendance-February-2026'!$B:$AW,48,0))</f>
        <v>0</v>
      </c>
      <c r="U71" s="310">
        <f>(VLOOKUP($B71,'Attendance-March-2026'!$B:$AW,45,0))</f>
        <v>0</v>
      </c>
      <c r="V71" s="310">
        <f>(VLOOKUP($B71,'Attendance-April-2026'!$B:$AW,48,0))</f>
        <v>0</v>
      </c>
      <c r="W71" s="310">
        <f>(VLOOKUP($B71,'Attendance-May-2026'!$B:$AW,46,0))</f>
        <v>0</v>
      </c>
      <c r="X71" s="310">
        <f>(VLOOKUP($B71,'Attendance-June-2026'!$B:$AW,47,0))</f>
        <v>0</v>
      </c>
      <c r="Y71" s="312"/>
      <c r="Z71" s="312"/>
      <c r="AA71" s="312"/>
      <c r="AB71" s="312"/>
      <c r="AC71" s="312"/>
      <c r="AD71" s="312"/>
      <c r="AE71" s="309">
        <f t="shared" si="1"/>
        <v>0</v>
      </c>
      <c r="AF71" s="310">
        <f>(VLOOKUP($B71,'Attendance-January-2026'!$B:$AW,47,0))</f>
        <v>0</v>
      </c>
      <c r="AG71" s="310">
        <f>(VLOOKUP($B71,'Attendance-February-2026'!$B:$AW,47,0))</f>
        <v>0</v>
      </c>
      <c r="AH71" s="310">
        <f>(VLOOKUP($B71,'Attendance-March-2026'!$B:$AV,44,0))</f>
        <v>0</v>
      </c>
      <c r="AI71" s="310">
        <f>(VLOOKUP($B71,'Attendance-April-2026'!$B:$AW,47,0))</f>
        <v>0</v>
      </c>
      <c r="AJ71" s="306">
        <f>(VLOOKUP($B71,'Attendance-May-2026'!$B:$AW,45,0))</f>
        <v>2</v>
      </c>
      <c r="AK71" s="306">
        <f>(VLOOKUP($B71,'Attendance-June-2026'!$B:$AW,46,0))</f>
        <v>0</v>
      </c>
      <c r="AL71" s="312"/>
      <c r="AM71" s="312"/>
      <c r="AN71" s="312"/>
      <c r="AO71" s="312"/>
      <c r="AP71" s="312"/>
      <c r="AQ71" s="312"/>
      <c r="AR71" s="308">
        <f t="shared" si="2"/>
        <v>2</v>
      </c>
      <c r="AS71" s="311"/>
      <c r="AT71" s="312"/>
      <c r="AU71" s="312"/>
      <c r="AV71" s="312"/>
      <c r="AW71" s="226"/>
      <c r="AX71" s="311"/>
      <c r="AY71" s="314"/>
      <c r="AZ71" s="314"/>
      <c r="BA71" s="314"/>
      <c r="BB71" s="314"/>
      <c r="BC71" s="314"/>
      <c r="BD71" s="314"/>
      <c r="BE71" s="314"/>
      <c r="BF71" s="315"/>
      <c r="BG71" s="72"/>
    </row>
    <row r="72">
      <c r="A72" s="209">
        <v>69.0</v>
      </c>
      <c r="B72" s="212" t="s">
        <v>665</v>
      </c>
      <c r="C72" s="219" t="s">
        <v>27</v>
      </c>
      <c r="D72" s="212" t="s">
        <v>325</v>
      </c>
      <c r="E72" s="317">
        <v>2.5</v>
      </c>
      <c r="F72" s="312">
        <f>(VLOOKUP($B72,'Attendance-January-2026'!$B:$AJ,35,0))</f>
        <v>2.5</v>
      </c>
      <c r="G72" s="306">
        <f>(VLOOKUP($B72,'Attendance-February-2026'!$B:$AJ,35,0))</f>
        <v>3.5</v>
      </c>
      <c r="H72" s="305">
        <f>(VLOOKUP($B72,'Attendance-March-2026'!$B:$AG,32,0))</f>
        <v>4</v>
      </c>
      <c r="I72" s="305">
        <f>(VLOOKUP($B72,'Attendance-April-2026'!$B:$AJ,35,0))</f>
        <v>5</v>
      </c>
      <c r="J72" s="306">
        <f>(VLOOKUP($B72,'Attendance-May-2026'!$B:$AI,34,0))</f>
        <v>6</v>
      </c>
      <c r="K72" s="321">
        <f>(VLOOKUP($B72,'Attendance-June-2026'!$B:$AJ,35,0))</f>
        <v>7</v>
      </c>
      <c r="L72" s="312"/>
      <c r="M72" s="312"/>
      <c r="N72" s="312"/>
      <c r="O72" s="312"/>
      <c r="P72" s="312"/>
      <c r="Q72" s="226"/>
      <c r="R72" s="319"/>
      <c r="S72" s="310">
        <f>(VLOOKUP($B72,'Attendance-January-2026'!$B:$AW,48,0))</f>
        <v>0</v>
      </c>
      <c r="T72" s="310">
        <f>(VLOOKUP($B72,'Attendance-February-2026'!$B:$AW,48,0))</f>
        <v>0</v>
      </c>
      <c r="U72" s="310">
        <f>(VLOOKUP($B72,'Attendance-March-2026'!$B:$AW,45,0))</f>
        <v>0</v>
      </c>
      <c r="V72" s="310">
        <f>(VLOOKUP($B72,'Attendance-April-2026'!$B:$AW,48,0))</f>
        <v>0</v>
      </c>
      <c r="W72" s="310">
        <f>(VLOOKUP($B72,'Attendance-May-2026'!$B:$AW,46,0))</f>
        <v>0</v>
      </c>
      <c r="X72" s="310">
        <f>(VLOOKUP($B72,'Attendance-June-2026'!$B:$AW,47,0))</f>
        <v>0</v>
      </c>
      <c r="Y72" s="312"/>
      <c r="Z72" s="312"/>
      <c r="AA72" s="312"/>
      <c r="AB72" s="312"/>
      <c r="AC72" s="312"/>
      <c r="AD72" s="312"/>
      <c r="AE72" s="309">
        <f t="shared" si="1"/>
        <v>0</v>
      </c>
      <c r="AF72" s="310">
        <f>(VLOOKUP($B72,'Attendance-January-2026'!$B:$AW,47,0))</f>
        <v>0</v>
      </c>
      <c r="AG72" s="310">
        <f>(VLOOKUP($B72,'Attendance-February-2026'!$B:$AW,47,0))</f>
        <v>0</v>
      </c>
      <c r="AH72" s="310">
        <f>(VLOOKUP($B72,'Attendance-March-2026'!$B:$AV,44,0))</f>
        <v>0</v>
      </c>
      <c r="AI72" s="310">
        <f>(VLOOKUP($B72,'Attendance-April-2026'!$B:$AW,47,0))</f>
        <v>0</v>
      </c>
      <c r="AJ72" s="306">
        <f>(VLOOKUP($B72,'Attendance-May-2026'!$B:$AW,45,0))</f>
        <v>0</v>
      </c>
      <c r="AK72" s="306">
        <f>(VLOOKUP($B72,'Attendance-June-2026'!$B:$AW,46,0))</f>
        <v>0</v>
      </c>
      <c r="AL72" s="312"/>
      <c r="AM72" s="312"/>
      <c r="AN72" s="312"/>
      <c r="AO72" s="312"/>
      <c r="AP72" s="312"/>
      <c r="AQ72" s="312"/>
      <c r="AR72" s="308">
        <f t="shared" si="2"/>
        <v>0</v>
      </c>
      <c r="AS72" s="311"/>
      <c r="AT72" s="312"/>
      <c r="AU72" s="320">
        <v>1.0</v>
      </c>
      <c r="AV72" s="312"/>
      <c r="AW72" s="226"/>
      <c r="AX72" s="311"/>
      <c r="AY72" s="313">
        <v>46173.0</v>
      </c>
      <c r="AZ72" s="314"/>
      <c r="BA72" s="314"/>
      <c r="BB72" s="314"/>
      <c r="BC72" s="314"/>
      <c r="BD72" s="314"/>
      <c r="BE72" s="314"/>
      <c r="BF72" s="315"/>
      <c r="BG72" s="72"/>
    </row>
    <row r="73">
      <c r="A73" s="209">
        <v>70.0</v>
      </c>
      <c r="B73" s="212" t="s">
        <v>666</v>
      </c>
      <c r="C73" s="219" t="s">
        <v>23</v>
      </c>
      <c r="D73" s="212" t="s">
        <v>325</v>
      </c>
      <c r="E73" s="317">
        <v>2.0</v>
      </c>
      <c r="F73" s="312">
        <f>(VLOOKUP($B73,'Attendance-January-2026'!$B:$AJ,35,0))</f>
        <v>3</v>
      </c>
      <c r="G73" s="306">
        <f>(VLOOKUP($B73,'Attendance-February-2026'!$B:$AJ,35,0))</f>
        <v>1</v>
      </c>
      <c r="H73" s="305">
        <f>(VLOOKUP($B73,'Attendance-March-2026'!$B:$AG,32,0))</f>
        <v>2</v>
      </c>
      <c r="I73" s="305">
        <f>(VLOOKUP($B73,'Attendance-April-2026'!$B:$AJ,35,0))</f>
        <v>3</v>
      </c>
      <c r="J73" s="306">
        <f>(VLOOKUP($B73,'Attendance-May-2026'!$B:$AI,34,0))</f>
        <v>4</v>
      </c>
      <c r="K73" s="321">
        <f>(VLOOKUP($B73,'Attendance-June-2026'!$B:$AJ,35,0))</f>
        <v>5</v>
      </c>
      <c r="L73" s="312"/>
      <c r="M73" s="312"/>
      <c r="N73" s="312"/>
      <c r="O73" s="312"/>
      <c r="P73" s="312"/>
      <c r="Q73" s="226"/>
      <c r="R73" s="319"/>
      <c r="S73" s="310">
        <f>(VLOOKUP($B73,'Attendance-January-2026'!$B:$AW,48,0))</f>
        <v>0</v>
      </c>
      <c r="T73" s="310">
        <f>(VLOOKUP($B73,'Attendance-February-2026'!$B:$AW,48,0))</f>
        <v>0</v>
      </c>
      <c r="U73" s="310">
        <f>(VLOOKUP($B73,'Attendance-March-2026'!$B:$AW,45,0))</f>
        <v>1</v>
      </c>
      <c r="V73" s="310">
        <f>(VLOOKUP($B73,'Attendance-April-2026'!$B:$AW,48,0))</f>
        <v>0</v>
      </c>
      <c r="W73" s="310">
        <f>(VLOOKUP($B73,'Attendance-May-2026'!$B:$AW,46,0))</f>
        <v>0</v>
      </c>
      <c r="X73" s="310">
        <f>(VLOOKUP($B73,'Attendance-June-2026'!$B:$AW,47,0))</f>
        <v>1</v>
      </c>
      <c r="Y73" s="312"/>
      <c r="Z73" s="312"/>
      <c r="AA73" s="312"/>
      <c r="AB73" s="312"/>
      <c r="AC73" s="312"/>
      <c r="AD73" s="312"/>
      <c r="AE73" s="309">
        <f t="shared" si="1"/>
        <v>2</v>
      </c>
      <c r="AF73" s="310">
        <f>(VLOOKUP($B73,'Attendance-January-2026'!$B:$AW,47,0))</f>
        <v>0</v>
      </c>
      <c r="AG73" s="310">
        <f>(VLOOKUP($B73,'Attendance-February-2026'!$B:$AW,47,0))</f>
        <v>0</v>
      </c>
      <c r="AH73" s="310">
        <f>(VLOOKUP($B73,'Attendance-March-2026'!$B:$AV,44,0))</f>
        <v>0</v>
      </c>
      <c r="AI73" s="310">
        <f>(VLOOKUP($B73,'Attendance-April-2026'!$B:$AW,47,0))</f>
        <v>1</v>
      </c>
      <c r="AJ73" s="306">
        <f>(VLOOKUP($B73,'Attendance-May-2026'!$B:$AW,45,0))</f>
        <v>0</v>
      </c>
      <c r="AK73" s="306">
        <f>(VLOOKUP($B73,'Attendance-June-2026'!$B:$AW,46,0))</f>
        <v>1</v>
      </c>
      <c r="AL73" s="312"/>
      <c r="AM73" s="312"/>
      <c r="AN73" s="312"/>
      <c r="AO73" s="312"/>
      <c r="AP73" s="312"/>
      <c r="AQ73" s="312"/>
      <c r="AR73" s="308">
        <f t="shared" si="2"/>
        <v>2</v>
      </c>
      <c r="AS73" s="311"/>
      <c r="AT73" s="312"/>
      <c r="AU73" s="312"/>
      <c r="AV73" s="312"/>
      <c r="AW73" s="226"/>
      <c r="AX73" s="311"/>
      <c r="AY73" s="313"/>
      <c r="AZ73" s="314"/>
      <c r="BA73" s="314"/>
      <c r="BB73" s="314"/>
      <c r="BC73" s="314"/>
      <c r="BD73" s="314"/>
      <c r="BE73" s="314"/>
      <c r="BF73" s="315"/>
      <c r="BG73" s="72"/>
    </row>
    <row r="74">
      <c r="A74" s="209">
        <v>71.0</v>
      </c>
      <c r="B74" s="212" t="s">
        <v>667</v>
      </c>
      <c r="C74" s="219" t="s">
        <v>72</v>
      </c>
      <c r="D74" s="212" t="s">
        <v>335</v>
      </c>
      <c r="E74" s="317">
        <v>2.0</v>
      </c>
      <c r="F74" s="312">
        <f>(VLOOKUP($B74,'Attendance-January-2026'!$B:$AJ,35,0))</f>
        <v>2</v>
      </c>
      <c r="G74" s="306">
        <f>(VLOOKUP($B74,'Attendance-February-2026'!$B:$AJ,35,0))</f>
        <v>1</v>
      </c>
      <c r="H74" s="305">
        <f>(VLOOKUP($B74,'Attendance-March-2026'!$B:$AG,32,0))</f>
        <v>1</v>
      </c>
      <c r="I74" s="305">
        <f>(VLOOKUP($B74,'Attendance-April-2026'!$B:$AJ,35,0))</f>
        <v>1</v>
      </c>
      <c r="J74" s="306">
        <f>(VLOOKUP($B74,'Attendance-May-2026'!$B:$AI,34,0))</f>
        <v>1</v>
      </c>
      <c r="K74" s="306">
        <f>(VLOOKUP($B74,'Attendance-June-2026'!$B:$AJ,35,0))</f>
        <v>2</v>
      </c>
      <c r="L74" s="318"/>
      <c r="M74" s="312"/>
      <c r="N74" s="312"/>
      <c r="O74" s="312"/>
      <c r="P74" s="312"/>
      <c r="Q74" s="226"/>
      <c r="R74" s="319"/>
      <c r="S74" s="310">
        <f>(VLOOKUP($B74,'Attendance-January-2026'!$B:$AW,48,0))</f>
        <v>0</v>
      </c>
      <c r="T74" s="310">
        <f>(VLOOKUP($B74,'Attendance-February-2026'!$B:$AW,48,0))</f>
        <v>0.5</v>
      </c>
      <c r="U74" s="310">
        <f>(VLOOKUP($B74,'Attendance-March-2026'!$B:$AW,45,0))</f>
        <v>0</v>
      </c>
      <c r="V74" s="310">
        <f>(VLOOKUP($B74,'Attendance-April-2026'!$B:$AW,48,0))</f>
        <v>0</v>
      </c>
      <c r="W74" s="310">
        <f>(VLOOKUP($B74,'Attendance-May-2026'!$B:$AW,46,0))</f>
        <v>0</v>
      </c>
      <c r="X74" s="310">
        <f>(VLOOKUP($B74,'Attendance-June-2026'!$B:$AW,47,0))</f>
        <v>1</v>
      </c>
      <c r="Y74" s="312"/>
      <c r="Z74" s="312"/>
      <c r="AA74" s="312"/>
      <c r="AB74" s="312"/>
      <c r="AC74" s="312"/>
      <c r="AD74" s="312"/>
      <c r="AE74" s="309">
        <f t="shared" si="1"/>
        <v>1.5</v>
      </c>
      <c r="AF74" s="310">
        <f>(VLOOKUP($B74,'Attendance-January-2026'!$B:$AW,47,0))</f>
        <v>2</v>
      </c>
      <c r="AG74" s="310">
        <f>(VLOOKUP($B74,'Attendance-February-2026'!$B:$AW,47,0))</f>
        <v>0</v>
      </c>
      <c r="AH74" s="310">
        <f>(VLOOKUP($B74,'Attendance-March-2026'!$B:$AV,44,0))</f>
        <v>3</v>
      </c>
      <c r="AI74" s="310">
        <f>(VLOOKUP($B74,'Attendance-April-2026'!$B:$AW,47,0))</f>
        <v>2</v>
      </c>
      <c r="AJ74" s="306">
        <f>(VLOOKUP($B74,'Attendance-May-2026'!$B:$AW,45,0))</f>
        <v>1</v>
      </c>
      <c r="AK74" s="306">
        <f>(VLOOKUP($B74,'Attendance-June-2026'!$B:$AW,46,0))</f>
        <v>4</v>
      </c>
      <c r="AL74" s="312"/>
      <c r="AM74" s="312"/>
      <c r="AN74" s="312"/>
      <c r="AO74" s="312"/>
      <c r="AP74" s="312"/>
      <c r="AQ74" s="312"/>
      <c r="AR74" s="308">
        <f t="shared" si="2"/>
        <v>12</v>
      </c>
      <c r="AS74" s="311"/>
      <c r="AT74" s="312"/>
      <c r="AU74" s="312"/>
      <c r="AV74" s="312"/>
      <c r="AW74" s="226"/>
      <c r="AX74" s="311"/>
      <c r="AY74" s="314"/>
      <c r="AZ74" s="314"/>
      <c r="BA74" s="314"/>
      <c r="BB74" s="314"/>
      <c r="BC74" s="314"/>
      <c r="BD74" s="314"/>
      <c r="BE74" s="314"/>
      <c r="BF74" s="315"/>
      <c r="BG74" s="72"/>
    </row>
    <row r="75">
      <c r="A75" s="209">
        <v>72.0</v>
      </c>
      <c r="B75" s="212" t="s">
        <v>668</v>
      </c>
      <c r="C75" s="219" t="s">
        <v>62</v>
      </c>
      <c r="D75" s="212" t="s">
        <v>335</v>
      </c>
      <c r="E75" s="317">
        <v>5.0</v>
      </c>
      <c r="F75" s="312">
        <f>(VLOOKUP($B75,'Attendance-January-2026'!$B:$AJ,35,0))</f>
        <v>4</v>
      </c>
      <c r="G75" s="306">
        <f>(VLOOKUP($B75,'Attendance-February-2026'!$B:$AJ,35,0))</f>
        <v>4</v>
      </c>
      <c r="H75" s="305">
        <f>(VLOOKUP($B75,'Attendance-March-2026'!$B:$AG,32,0))</f>
        <v>3.5</v>
      </c>
      <c r="I75" s="305">
        <f>(VLOOKUP($B75,'Attendance-April-2026'!$B:$AJ,35,0))</f>
        <v>4</v>
      </c>
      <c r="J75" s="306">
        <f>(VLOOKUP($B75,'Attendance-May-2026'!$B:$AI,34,0))</f>
        <v>5</v>
      </c>
      <c r="K75" s="306">
        <f>(VLOOKUP($B75,'Attendance-June-2026'!$B:$AJ,35,0))</f>
        <v>1</v>
      </c>
      <c r="L75" s="312"/>
      <c r="M75" s="312"/>
      <c r="N75" s="318"/>
      <c r="O75" s="312"/>
      <c r="P75" s="312"/>
      <c r="Q75" s="226"/>
      <c r="R75" s="319"/>
      <c r="S75" s="310">
        <f>(VLOOKUP($B75,'Attendance-January-2026'!$B:$AW,48,0))</f>
        <v>1</v>
      </c>
      <c r="T75" s="310">
        <f>(VLOOKUP($B75,'Attendance-February-2026'!$B:$AW,48,0))</f>
        <v>0.5</v>
      </c>
      <c r="U75" s="310">
        <f>(VLOOKUP($B75,'Attendance-March-2026'!$B:$AW,45,0))</f>
        <v>1</v>
      </c>
      <c r="V75" s="310">
        <f>(VLOOKUP($B75,'Attendance-April-2026'!$B:$AW,48,0))</f>
        <v>0.5</v>
      </c>
      <c r="W75" s="310">
        <f>(VLOOKUP($B75,'Attendance-May-2026'!$B:$AW,46,0))</f>
        <v>0</v>
      </c>
      <c r="X75" s="310">
        <f>(VLOOKUP($B75,'Attendance-June-2026'!$B:$AW,47,0))</f>
        <v>0</v>
      </c>
      <c r="Y75" s="312"/>
      <c r="Z75" s="312"/>
      <c r="AA75" s="312"/>
      <c r="AB75" s="312"/>
      <c r="AC75" s="312"/>
      <c r="AD75" s="312"/>
      <c r="AE75" s="309">
        <f t="shared" si="1"/>
        <v>3</v>
      </c>
      <c r="AF75" s="310">
        <f>(VLOOKUP($B75,'Attendance-January-2026'!$B:$AW,47,0))</f>
        <v>1</v>
      </c>
      <c r="AG75" s="310">
        <f>(VLOOKUP($B75,'Attendance-February-2026'!$B:$AW,47,0))</f>
        <v>0</v>
      </c>
      <c r="AH75" s="310">
        <f>(VLOOKUP($B75,'Attendance-March-2026'!$B:$AV,44,0))</f>
        <v>1</v>
      </c>
      <c r="AI75" s="310">
        <f>(VLOOKUP($B75,'Attendance-April-2026'!$B:$AW,47,0))</f>
        <v>7</v>
      </c>
      <c r="AJ75" s="306">
        <f>(VLOOKUP($B75,'Attendance-May-2026'!$B:$AW,45,0))</f>
        <v>2</v>
      </c>
      <c r="AK75" s="306">
        <f>(VLOOKUP($B75,'Attendance-June-2026'!$B:$AW,46,0))</f>
        <v>0</v>
      </c>
      <c r="AL75" s="312"/>
      <c r="AM75" s="312"/>
      <c r="AN75" s="312"/>
      <c r="AO75" s="312"/>
      <c r="AP75" s="312"/>
      <c r="AQ75" s="312"/>
      <c r="AR75" s="308">
        <f t="shared" si="2"/>
        <v>11</v>
      </c>
      <c r="AS75" s="311"/>
      <c r="AT75" s="312"/>
      <c r="AU75" s="312"/>
      <c r="AV75" s="312"/>
      <c r="AW75" s="226"/>
      <c r="AX75" s="311"/>
      <c r="AY75" s="314"/>
      <c r="AZ75" s="314"/>
      <c r="BA75" s="314"/>
      <c r="BB75" s="314"/>
      <c r="BC75" s="314"/>
      <c r="BD75" s="314"/>
      <c r="BE75" s="314"/>
      <c r="BF75" s="315"/>
      <c r="BG75" s="72"/>
    </row>
    <row r="76">
      <c r="A76" s="209">
        <v>73.0</v>
      </c>
      <c r="B76" s="212" t="s">
        <v>669</v>
      </c>
      <c r="C76" s="219" t="s">
        <v>38</v>
      </c>
      <c r="D76" s="212" t="s">
        <v>335</v>
      </c>
      <c r="E76" s="317">
        <v>1.5</v>
      </c>
      <c r="F76" s="312">
        <f>(VLOOKUP($B76,'Attendance-January-2026'!$B:$AJ,35,0))</f>
        <v>2.5</v>
      </c>
      <c r="G76" s="306">
        <f>(VLOOKUP($B76,'Attendance-February-2026'!$B:$AJ,35,0))</f>
        <v>1</v>
      </c>
      <c r="H76" s="305">
        <f>(VLOOKUP($B76,'Attendance-March-2026'!$B:$AG,32,0))</f>
        <v>2</v>
      </c>
      <c r="I76" s="305">
        <f>(VLOOKUP($B76,'Attendance-April-2026'!$B:$AJ,35,0))</f>
        <v>0</v>
      </c>
      <c r="J76" s="306">
        <f>(VLOOKUP($B76,'Attendance-May-2026'!$B:$AI,34,0))</f>
        <v>1</v>
      </c>
      <c r="K76" s="306">
        <f>(VLOOKUP($B76,'Attendance-June-2026'!$B:$AJ,35,0))</f>
        <v>2</v>
      </c>
      <c r="L76" s="312"/>
      <c r="M76" s="312"/>
      <c r="N76" s="312"/>
      <c r="O76" s="318"/>
      <c r="P76" s="312"/>
      <c r="Q76" s="226"/>
      <c r="R76" s="319"/>
      <c r="S76" s="310">
        <f>(VLOOKUP($B76,'Attendance-January-2026'!$B:$AW,48,0))</f>
        <v>2</v>
      </c>
      <c r="T76" s="310">
        <f>(VLOOKUP($B76,'Attendance-February-2026'!$B:$AW,48,0))</f>
        <v>0</v>
      </c>
      <c r="U76" s="310">
        <f>(VLOOKUP($B76,'Attendance-March-2026'!$B:$AW,45,0))</f>
        <v>0</v>
      </c>
      <c r="V76" s="310">
        <f>(VLOOKUP($B76,'Attendance-April-2026'!$B:$AW,48,0))</f>
        <v>0</v>
      </c>
      <c r="W76" s="310">
        <f>(VLOOKUP($B76,'Attendance-May-2026'!$B:$AW,46,0))</f>
        <v>0</v>
      </c>
      <c r="X76" s="310">
        <f>(VLOOKUP($B76,'Attendance-June-2026'!$B:$AW,47,0))</f>
        <v>2</v>
      </c>
      <c r="Y76" s="312"/>
      <c r="Z76" s="312"/>
      <c r="AA76" s="312"/>
      <c r="AB76" s="312"/>
      <c r="AC76" s="312"/>
      <c r="AD76" s="312"/>
      <c r="AE76" s="309">
        <f t="shared" si="1"/>
        <v>4</v>
      </c>
      <c r="AF76" s="310">
        <f>(VLOOKUP($B76,'Attendance-January-2026'!$B:$AW,47,0))</f>
        <v>0</v>
      </c>
      <c r="AG76" s="310">
        <f>(VLOOKUP($B76,'Attendance-February-2026'!$B:$AW,47,0))</f>
        <v>0</v>
      </c>
      <c r="AH76" s="310">
        <f>(VLOOKUP($B76,'Attendance-March-2026'!$B:$AV,44,0))</f>
        <v>0</v>
      </c>
      <c r="AI76" s="310">
        <f>(VLOOKUP($B76,'Attendance-April-2026'!$B:$AW,47,0))</f>
        <v>2</v>
      </c>
      <c r="AJ76" s="306">
        <f>(VLOOKUP($B76,'Attendance-May-2026'!$B:$AW,45,0))</f>
        <v>3</v>
      </c>
      <c r="AK76" s="306">
        <f>(VLOOKUP($B76,'Attendance-June-2026'!$B:$AW,46,0))</f>
        <v>1</v>
      </c>
      <c r="AL76" s="312"/>
      <c r="AM76" s="312"/>
      <c r="AN76" s="312"/>
      <c r="AO76" s="312"/>
      <c r="AP76" s="312"/>
      <c r="AQ76" s="312"/>
      <c r="AR76" s="308">
        <f t="shared" si="2"/>
        <v>6</v>
      </c>
      <c r="AS76" s="311"/>
      <c r="AT76" s="312"/>
      <c r="AU76" s="312"/>
      <c r="AV76" s="312"/>
      <c r="AW76" s="226"/>
      <c r="AX76" s="311"/>
      <c r="AY76" s="314"/>
      <c r="AZ76" s="314"/>
      <c r="BA76" s="314"/>
      <c r="BB76" s="314"/>
      <c r="BC76" s="314"/>
      <c r="BD76" s="314"/>
      <c r="BE76" s="314"/>
      <c r="BF76" s="315"/>
      <c r="BG76" s="72"/>
    </row>
    <row r="77">
      <c r="A77" s="209">
        <v>74.0</v>
      </c>
      <c r="B77" s="212" t="s">
        <v>670</v>
      </c>
      <c r="C77" s="219" t="s">
        <v>71</v>
      </c>
      <c r="D77" s="212" t="s">
        <v>335</v>
      </c>
      <c r="E77" s="317">
        <v>3.5</v>
      </c>
      <c r="F77" s="312">
        <f>(VLOOKUP($B77,'Attendance-January-2026'!$B:$AJ,35,0))</f>
        <v>3.5</v>
      </c>
      <c r="G77" s="306">
        <f>(VLOOKUP($B77,'Attendance-February-2026'!$B:$AJ,35,0))</f>
        <v>0.5</v>
      </c>
      <c r="H77" s="305">
        <f>(VLOOKUP($B77,'Attendance-March-2026'!$B:$AG,32,0))</f>
        <v>0</v>
      </c>
      <c r="I77" s="305">
        <f>(VLOOKUP($B77,'Attendance-April-2026'!$B:$AJ,35,0))</f>
        <v>0</v>
      </c>
      <c r="J77" s="306">
        <f>(VLOOKUP($B77,'Attendance-May-2026'!$B:$AI,34,0))</f>
        <v>0.5</v>
      </c>
      <c r="K77" s="306">
        <f>(VLOOKUP($B77,'Attendance-June-2026'!$B:$AJ,35,0))</f>
        <v>0</v>
      </c>
      <c r="L77" s="312"/>
      <c r="M77" s="312"/>
      <c r="N77" s="312"/>
      <c r="O77" s="318"/>
      <c r="P77" s="312"/>
      <c r="Q77" s="226"/>
      <c r="R77" s="319"/>
      <c r="S77" s="310">
        <f>(VLOOKUP($B77,'Attendance-January-2026'!$B:$AW,48,0))</f>
        <v>0</v>
      </c>
      <c r="T77" s="310">
        <f>(VLOOKUP($B77,'Attendance-February-2026'!$B:$AW,48,0))</f>
        <v>0.5</v>
      </c>
      <c r="U77" s="310">
        <f>(VLOOKUP($B77,'Attendance-March-2026'!$B:$AW,45,0))</f>
        <v>0</v>
      </c>
      <c r="V77" s="310">
        <f>(VLOOKUP($B77,'Attendance-April-2026'!$B:$AW,48,0))</f>
        <v>0</v>
      </c>
      <c r="W77" s="310">
        <f>(VLOOKUP($B77,'Attendance-May-2026'!$B:$AW,46,0))</f>
        <v>0</v>
      </c>
      <c r="X77" s="310">
        <f>(VLOOKUP($B77,'Attendance-June-2026'!$B:$AW,47,0))</f>
        <v>0</v>
      </c>
      <c r="Y77" s="312"/>
      <c r="Z77" s="312"/>
      <c r="AA77" s="312"/>
      <c r="AB77" s="312"/>
      <c r="AC77" s="312"/>
      <c r="AD77" s="312"/>
      <c r="AE77" s="309">
        <f t="shared" si="1"/>
        <v>0.5</v>
      </c>
      <c r="AF77" s="310">
        <f>(VLOOKUP($B77,'Attendance-January-2026'!$B:$AW,47,0))</f>
        <v>0</v>
      </c>
      <c r="AG77" s="310">
        <f>(VLOOKUP($B77,'Attendance-February-2026'!$B:$AW,47,0))</f>
        <v>0</v>
      </c>
      <c r="AH77" s="310">
        <f>(VLOOKUP($B77,'Attendance-March-2026'!$B:$AV,44,0))</f>
        <v>2</v>
      </c>
      <c r="AI77" s="310">
        <f>(VLOOKUP($B77,'Attendance-April-2026'!$B:$AW,47,0))</f>
        <v>0</v>
      </c>
      <c r="AJ77" s="306">
        <f>(VLOOKUP($B77,'Attendance-May-2026'!$B:$AW,45,0))</f>
        <v>0</v>
      </c>
      <c r="AK77" s="306">
        <f>(VLOOKUP($B77,'Attendance-June-2026'!$B:$AW,46,0))</f>
        <v>0</v>
      </c>
      <c r="AL77" s="312"/>
      <c r="AM77" s="312"/>
      <c r="AN77" s="312"/>
      <c r="AO77" s="312"/>
      <c r="AP77" s="312"/>
      <c r="AQ77" s="312"/>
      <c r="AR77" s="308">
        <f t="shared" si="2"/>
        <v>2</v>
      </c>
      <c r="AS77" s="311"/>
      <c r="AT77" s="312"/>
      <c r="AU77" s="312"/>
      <c r="AV77" s="312"/>
      <c r="AW77" s="226"/>
      <c r="AX77" s="311"/>
      <c r="AY77" s="314"/>
      <c r="AZ77" s="314"/>
      <c r="BA77" s="314"/>
      <c r="BB77" s="314"/>
      <c r="BC77" s="314"/>
      <c r="BD77" s="314"/>
      <c r="BE77" s="314"/>
      <c r="BF77" s="315"/>
      <c r="BG77" s="72"/>
    </row>
    <row r="78">
      <c r="A78" s="209">
        <v>75.0</v>
      </c>
      <c r="B78" s="218" t="s">
        <v>671</v>
      </c>
      <c r="C78" s="219" t="s">
        <v>60</v>
      </c>
      <c r="D78" s="212" t="s">
        <v>335</v>
      </c>
      <c r="E78" s="317">
        <v>1.0</v>
      </c>
      <c r="F78" s="312">
        <f>(VLOOKUP($B78,'Attendance-January-2026'!$B:$AJ,35,0))</f>
        <v>2</v>
      </c>
      <c r="G78" s="306">
        <f>(VLOOKUP($B78,'Attendance-February-2026'!$B:$AJ,35,0))</f>
        <v>1</v>
      </c>
      <c r="H78" s="305">
        <f>(VLOOKUP($B78,'Attendance-March-2026'!$B:$AG,32,0))</f>
        <v>0.5</v>
      </c>
      <c r="I78" s="305">
        <f>(VLOOKUP($B78,'Attendance-April-2026'!$B:$AJ,35,0))</f>
        <v>0</v>
      </c>
      <c r="J78" s="306">
        <f>(VLOOKUP($B78,'Attendance-May-2026'!$B:$AI,34,0))</f>
        <v>0</v>
      </c>
      <c r="K78" s="306">
        <f>(VLOOKUP($B78,'Attendance-June-2026'!$B:$AJ,35,0))</f>
        <v>0</v>
      </c>
      <c r="L78" s="312"/>
      <c r="M78" s="312"/>
      <c r="N78" s="312"/>
      <c r="O78" s="318"/>
      <c r="P78" s="312"/>
      <c r="Q78" s="226"/>
      <c r="R78" s="319"/>
      <c r="S78" s="310">
        <f>(VLOOKUP($B78,'Attendance-January-2026'!$B:$AW,48,0))</f>
        <v>2</v>
      </c>
      <c r="T78" s="310">
        <f>(VLOOKUP($B78,'Attendance-February-2026'!$B:$AW,48,0))</f>
        <v>0</v>
      </c>
      <c r="U78" s="310">
        <f>(VLOOKUP($B78,'Attendance-March-2026'!$B:$AW,45,0))</f>
        <v>1.5</v>
      </c>
      <c r="V78" s="310">
        <f>(VLOOKUP($B78,'Attendance-April-2026'!$B:$AW,48,0))</f>
        <v>3</v>
      </c>
      <c r="W78" s="310">
        <f>(VLOOKUP($B78,'Attendance-May-2026'!$B:$AW,46,0))</f>
        <v>2</v>
      </c>
      <c r="X78" s="310">
        <f>(VLOOKUP($B78,'Attendance-June-2026'!$B:$AW,47,0))</f>
        <v>2</v>
      </c>
      <c r="Y78" s="312"/>
      <c r="Z78" s="312"/>
      <c r="AA78" s="312"/>
      <c r="AB78" s="312"/>
      <c r="AC78" s="312"/>
      <c r="AD78" s="312"/>
      <c r="AE78" s="309">
        <f t="shared" si="1"/>
        <v>10.5</v>
      </c>
      <c r="AF78" s="310">
        <f>(VLOOKUP($B78,'Attendance-January-2026'!$B:$AW,47,0))</f>
        <v>3</v>
      </c>
      <c r="AG78" s="310">
        <f>(VLOOKUP($B78,'Attendance-February-2026'!$B:$AW,47,0))</f>
        <v>0</v>
      </c>
      <c r="AH78" s="310">
        <f>(VLOOKUP($B78,'Attendance-March-2026'!$B:$AV,44,0))</f>
        <v>0</v>
      </c>
      <c r="AI78" s="310">
        <f>(VLOOKUP($B78,'Attendance-April-2026'!$B:$AW,47,0))</f>
        <v>0</v>
      </c>
      <c r="AJ78" s="306">
        <f>(VLOOKUP($B78,'Attendance-May-2026'!$B:$AW,45,0))</f>
        <v>0</v>
      </c>
      <c r="AK78" s="306">
        <f>(VLOOKUP($B78,'Attendance-June-2026'!$B:$AW,46,0))</f>
        <v>0</v>
      </c>
      <c r="AL78" s="312"/>
      <c r="AM78" s="312"/>
      <c r="AN78" s="312"/>
      <c r="AO78" s="312"/>
      <c r="AP78" s="312"/>
      <c r="AQ78" s="312"/>
      <c r="AR78" s="308">
        <f t="shared" si="2"/>
        <v>3</v>
      </c>
      <c r="AS78" s="311"/>
      <c r="AT78" s="312"/>
      <c r="AU78" s="312"/>
      <c r="AV78" s="312"/>
      <c r="AW78" s="226"/>
      <c r="AX78" s="311"/>
      <c r="AY78" s="314"/>
      <c r="AZ78" s="314"/>
      <c r="BA78" s="314"/>
      <c r="BB78" s="314"/>
      <c r="BC78" s="314"/>
      <c r="BD78" s="314"/>
      <c r="BE78" s="314"/>
      <c r="BF78" s="315"/>
      <c r="BG78" s="72"/>
    </row>
    <row r="79">
      <c r="A79" s="209">
        <v>76.0</v>
      </c>
      <c r="B79" s="218" t="s">
        <v>672</v>
      </c>
      <c r="C79" s="219" t="s">
        <v>56</v>
      </c>
      <c r="D79" s="212" t="s">
        <v>325</v>
      </c>
      <c r="E79" s="317">
        <v>5.0</v>
      </c>
      <c r="F79" s="312">
        <f>(VLOOKUP($B79,'Attendance-January-2026'!$B:$AJ,35,0))</f>
        <v>5</v>
      </c>
      <c r="G79" s="306">
        <f>(VLOOKUP($B79,'Attendance-February-2026'!$B:$AJ,35,0))</f>
        <v>1</v>
      </c>
      <c r="H79" s="305">
        <f>(VLOOKUP($B79,'Attendance-March-2026'!$B:$AG,32,0))</f>
        <v>1</v>
      </c>
      <c r="I79" s="305">
        <f>(VLOOKUP($B79,'Attendance-April-2026'!$B:$AJ,35,0))</f>
        <v>2</v>
      </c>
      <c r="J79" s="306">
        <f>(VLOOKUP($B79,'Attendance-May-2026'!$B:$AI,34,0))</f>
        <v>2</v>
      </c>
      <c r="K79" s="306">
        <f>(VLOOKUP($B79,'Attendance-June-2026'!$B:$AJ,35,0))</f>
        <v>2</v>
      </c>
      <c r="L79" s="312"/>
      <c r="M79" s="312"/>
      <c r="N79" s="312"/>
      <c r="O79" s="312"/>
      <c r="P79" s="312"/>
      <c r="Q79" s="226"/>
      <c r="R79" s="319"/>
      <c r="S79" s="310">
        <f>(VLOOKUP($B79,'Attendance-January-2026'!$B:$AW,48,0))</f>
        <v>0</v>
      </c>
      <c r="T79" s="310">
        <f>(VLOOKUP($B79,'Attendance-February-2026'!$B:$AW,48,0))</f>
        <v>0</v>
      </c>
      <c r="U79" s="310">
        <f>(VLOOKUP($B79,'Attendance-March-2026'!$B:$AW,45,0))</f>
        <v>0</v>
      </c>
      <c r="V79" s="310">
        <f>(VLOOKUP($B79,'Attendance-April-2026'!$B:$AW,48,0))</f>
        <v>0</v>
      </c>
      <c r="W79" s="310">
        <f>(VLOOKUP($B79,'Attendance-May-2026'!$B:$AW,46,0))</f>
        <v>0</v>
      </c>
      <c r="X79" s="310">
        <f>(VLOOKUP($B79,'Attendance-June-2026'!$B:$AW,47,0))</f>
        <v>0</v>
      </c>
      <c r="Y79" s="312"/>
      <c r="Z79" s="312"/>
      <c r="AA79" s="312"/>
      <c r="AB79" s="312"/>
      <c r="AC79" s="312"/>
      <c r="AD79" s="312"/>
      <c r="AE79" s="309">
        <f t="shared" si="1"/>
        <v>0</v>
      </c>
      <c r="AF79" s="310">
        <f>(VLOOKUP($B79,'Attendance-January-2026'!$B:$AW,47,0))</f>
        <v>0</v>
      </c>
      <c r="AG79" s="310">
        <f>(VLOOKUP($B79,'Attendance-February-2026'!$B:$AW,47,0))</f>
        <v>0</v>
      </c>
      <c r="AH79" s="310">
        <f>(VLOOKUP($B79,'Attendance-March-2026'!$B:$AV,44,0))</f>
        <v>0</v>
      </c>
      <c r="AI79" s="310">
        <f>(VLOOKUP($B79,'Attendance-April-2026'!$B:$AW,47,0))</f>
        <v>0</v>
      </c>
      <c r="AJ79" s="306">
        <f>(VLOOKUP($B79,'Attendance-May-2026'!$B:$AW,45,0))</f>
        <v>0</v>
      </c>
      <c r="AK79" s="306">
        <f>(VLOOKUP($B79,'Attendance-June-2026'!$B:$AW,46,0))</f>
        <v>0</v>
      </c>
      <c r="AL79" s="312"/>
      <c r="AM79" s="312"/>
      <c r="AN79" s="312"/>
      <c r="AO79" s="312"/>
      <c r="AP79" s="312"/>
      <c r="AQ79" s="312"/>
      <c r="AR79" s="308">
        <f t="shared" si="2"/>
        <v>0</v>
      </c>
      <c r="AS79" s="311"/>
      <c r="AT79" s="312"/>
      <c r="AU79" s="312"/>
      <c r="AV79" s="312"/>
      <c r="AW79" s="226"/>
      <c r="AX79" s="311"/>
      <c r="AY79" s="314"/>
      <c r="AZ79" s="314"/>
      <c r="BA79" s="314"/>
      <c r="BB79" s="314"/>
      <c r="BC79" s="314"/>
      <c r="BD79" s="314"/>
      <c r="BE79" s="314"/>
      <c r="BF79" s="315"/>
      <c r="BG79" s="72"/>
    </row>
    <row r="80">
      <c r="A80" s="209">
        <v>77.0</v>
      </c>
      <c r="B80" s="218" t="s">
        <v>673</v>
      </c>
      <c r="C80" s="219" t="s">
        <v>13</v>
      </c>
      <c r="D80" s="212" t="s">
        <v>325</v>
      </c>
      <c r="E80" s="317">
        <v>4.0</v>
      </c>
      <c r="F80" s="312">
        <f>(VLOOKUP($B80,'Attendance-January-2026'!$B:$AJ,35,0))</f>
        <v>4</v>
      </c>
      <c r="G80" s="306">
        <f>(VLOOKUP($B80,'Attendance-February-2026'!$B:$AJ,35,0))</f>
        <v>3</v>
      </c>
      <c r="H80" s="305">
        <f>(VLOOKUP($B80,'Attendance-March-2026'!$B:$AG,32,0))</f>
        <v>0</v>
      </c>
      <c r="I80" s="305">
        <f>(VLOOKUP($B80,'Attendance-April-2026'!$B:$AJ,35,0))</f>
        <v>1</v>
      </c>
      <c r="J80" s="306">
        <f>(VLOOKUP($B80,'Attendance-May-2026'!$B:$AI,34,0))</f>
        <v>2</v>
      </c>
      <c r="K80" s="306">
        <f>(VLOOKUP($B80,'Attendance-June-2026'!$B:$AJ,35,0))</f>
        <v>3</v>
      </c>
      <c r="L80" s="312"/>
      <c r="M80" s="312"/>
      <c r="N80" s="312"/>
      <c r="O80" s="312"/>
      <c r="P80" s="312"/>
      <c r="Q80" s="226"/>
      <c r="R80" s="319"/>
      <c r="S80" s="310">
        <f>(VLOOKUP($B80,'Attendance-January-2026'!$B:$AW,48,0))</f>
        <v>2</v>
      </c>
      <c r="T80" s="310">
        <f>(VLOOKUP($B80,'Attendance-February-2026'!$B:$AW,48,0))</f>
        <v>0</v>
      </c>
      <c r="U80" s="310">
        <f>(VLOOKUP($B80,'Attendance-March-2026'!$B:$AW,45,0))</f>
        <v>0</v>
      </c>
      <c r="V80" s="310">
        <f>(VLOOKUP($B80,'Attendance-April-2026'!$B:$AW,48,0))</f>
        <v>0.5</v>
      </c>
      <c r="W80" s="310">
        <f>(VLOOKUP($B80,'Attendance-May-2026'!$B:$AW,46,0))</f>
        <v>0</v>
      </c>
      <c r="X80" s="310">
        <f>(VLOOKUP($B80,'Attendance-June-2026'!$B:$AW,47,0))</f>
        <v>0</v>
      </c>
      <c r="Y80" s="312"/>
      <c r="Z80" s="312"/>
      <c r="AA80" s="312"/>
      <c r="AB80" s="312"/>
      <c r="AC80" s="312"/>
      <c r="AD80" s="312"/>
      <c r="AE80" s="309">
        <f t="shared" si="1"/>
        <v>2.5</v>
      </c>
      <c r="AF80" s="310">
        <f>(VLOOKUP($B80,'Attendance-January-2026'!$B:$AW,47,0))</f>
        <v>0</v>
      </c>
      <c r="AG80" s="310">
        <f>(VLOOKUP($B80,'Attendance-February-2026'!$B:$AW,47,0))</f>
        <v>0</v>
      </c>
      <c r="AH80" s="310">
        <f>(VLOOKUP($B80,'Attendance-March-2026'!$B:$AV,44,0))</f>
        <v>0</v>
      </c>
      <c r="AI80" s="310">
        <f>(VLOOKUP($B80,'Attendance-April-2026'!$B:$AW,47,0))</f>
        <v>0</v>
      </c>
      <c r="AJ80" s="306">
        <f>(VLOOKUP($B80,'Attendance-May-2026'!$B:$AW,45,0))</f>
        <v>0</v>
      </c>
      <c r="AK80" s="306">
        <f>(VLOOKUP($B80,'Attendance-June-2026'!$B:$AW,46,0))</f>
        <v>0</v>
      </c>
      <c r="AL80" s="312"/>
      <c r="AM80" s="312"/>
      <c r="AN80" s="312"/>
      <c r="AO80" s="312"/>
      <c r="AP80" s="312"/>
      <c r="AQ80" s="312"/>
      <c r="AR80" s="308">
        <f t="shared" si="2"/>
        <v>0</v>
      </c>
      <c r="AS80" s="311"/>
      <c r="AT80" s="312"/>
      <c r="AU80" s="312"/>
      <c r="AV80" s="312"/>
      <c r="AW80" s="226"/>
      <c r="AX80" s="311"/>
      <c r="AY80" s="314"/>
      <c r="AZ80" s="314"/>
      <c r="BA80" s="314"/>
      <c r="BB80" s="314"/>
      <c r="BC80" s="314"/>
      <c r="BD80" s="314"/>
      <c r="BE80" s="314"/>
      <c r="BF80" s="315"/>
      <c r="BG80" s="72"/>
    </row>
    <row r="81">
      <c r="A81" s="209">
        <v>78.0</v>
      </c>
      <c r="B81" s="218" t="s">
        <v>674</v>
      </c>
      <c r="C81" s="219" t="s">
        <v>52</v>
      </c>
      <c r="D81" s="212" t="s">
        <v>325</v>
      </c>
      <c r="E81" s="317">
        <v>9.5</v>
      </c>
      <c r="F81" s="312">
        <f>(VLOOKUP($B81,'Attendance-January-2026'!$B:$AJ,35,0))</f>
        <v>10</v>
      </c>
      <c r="G81" s="306">
        <f>(VLOOKUP($B81,'Attendance-February-2026'!$B:$AJ,35,0))</f>
        <v>8.5</v>
      </c>
      <c r="H81" s="305">
        <f>(VLOOKUP($B81,'Attendance-March-2026'!$B:$AG,32,0))</f>
        <v>4.5</v>
      </c>
      <c r="I81" s="305">
        <f>(VLOOKUP($B81,'Attendance-April-2026'!$B:$AJ,35,0))</f>
        <v>4.5</v>
      </c>
      <c r="J81" s="306">
        <f>(VLOOKUP($B81,'Attendance-May-2026'!$B:$AI,34,0))</f>
        <v>3</v>
      </c>
      <c r="K81" s="306">
        <f>(VLOOKUP($B81,'Attendance-June-2026'!$B:$AJ,35,0))</f>
        <v>1</v>
      </c>
      <c r="L81" s="312"/>
      <c r="M81" s="312"/>
      <c r="N81" s="312"/>
      <c r="O81" s="312"/>
      <c r="P81" s="312"/>
      <c r="Q81" s="226"/>
      <c r="R81" s="319"/>
      <c r="S81" s="310">
        <f>(VLOOKUP($B81,'Attendance-January-2026'!$B:$AW,48,0))</f>
        <v>0</v>
      </c>
      <c r="T81" s="310">
        <f>(VLOOKUP($B81,'Attendance-February-2026'!$B:$AW,48,0))</f>
        <v>0</v>
      </c>
      <c r="U81" s="310">
        <f>(VLOOKUP($B81,'Attendance-March-2026'!$B:$AW,45,0))</f>
        <v>0</v>
      </c>
      <c r="V81" s="310">
        <f>(VLOOKUP($B81,'Attendance-April-2026'!$B:$AW,48,0))</f>
        <v>2</v>
      </c>
      <c r="W81" s="310">
        <f>(VLOOKUP($B81,'Attendance-May-2026'!$B:$AW,46,0))</f>
        <v>1</v>
      </c>
      <c r="X81" s="310">
        <f>(VLOOKUP($B81,'Attendance-June-2026'!$B:$AW,47,0))</f>
        <v>0</v>
      </c>
      <c r="Y81" s="312"/>
      <c r="Z81" s="312"/>
      <c r="AA81" s="312"/>
      <c r="AB81" s="312"/>
      <c r="AC81" s="312"/>
      <c r="AD81" s="312"/>
      <c r="AE81" s="309">
        <f t="shared" si="1"/>
        <v>3</v>
      </c>
      <c r="AF81" s="310">
        <f>(VLOOKUP($B81,'Attendance-January-2026'!$B:$AW,47,0))</f>
        <v>0</v>
      </c>
      <c r="AG81" s="310">
        <f>(VLOOKUP($B81,'Attendance-February-2026'!$B:$AW,47,0))</f>
        <v>0</v>
      </c>
      <c r="AH81" s="310">
        <f>(VLOOKUP($B81,'Attendance-March-2026'!$B:$AV,44,0))</f>
        <v>0</v>
      </c>
      <c r="AI81" s="310">
        <f>(VLOOKUP($B81,'Attendance-April-2026'!$B:$AW,47,0))</f>
        <v>0</v>
      </c>
      <c r="AJ81" s="306">
        <f>(VLOOKUP($B81,'Attendance-May-2026'!$B:$AW,45,0))</f>
        <v>0</v>
      </c>
      <c r="AK81" s="306">
        <f>(VLOOKUP($B81,'Attendance-June-2026'!$B:$AW,46,0))</f>
        <v>0</v>
      </c>
      <c r="AL81" s="312"/>
      <c r="AM81" s="312"/>
      <c r="AN81" s="312"/>
      <c r="AO81" s="312"/>
      <c r="AP81" s="312"/>
      <c r="AQ81" s="312"/>
      <c r="AR81" s="308">
        <f t="shared" si="2"/>
        <v>0</v>
      </c>
      <c r="AS81" s="311"/>
      <c r="AT81" s="312"/>
      <c r="AU81" s="312"/>
      <c r="AV81" s="312"/>
      <c r="AW81" s="226"/>
      <c r="AX81" s="311"/>
      <c r="AY81" s="314"/>
      <c r="AZ81" s="314"/>
      <c r="BA81" s="314"/>
      <c r="BB81" s="314"/>
      <c r="BC81" s="314"/>
      <c r="BD81" s="314"/>
      <c r="BE81" s="314"/>
      <c r="BF81" s="315"/>
      <c r="BG81" s="72"/>
    </row>
    <row r="82">
      <c r="A82" s="209">
        <v>79.0</v>
      </c>
      <c r="B82" s="218" t="s">
        <v>675</v>
      </c>
      <c r="C82" s="219" t="s">
        <v>63</v>
      </c>
      <c r="D82" s="212" t="s">
        <v>325</v>
      </c>
      <c r="E82" s="317">
        <v>2.5</v>
      </c>
      <c r="F82" s="312">
        <f>(VLOOKUP($B82,'Attendance-January-2026'!$B:$AJ,35,0))</f>
        <v>0</v>
      </c>
      <c r="G82" s="306">
        <f>(VLOOKUP($B82,'Attendance-February-2026'!$B:$AJ,35,0))</f>
        <v>0</v>
      </c>
      <c r="H82" s="305">
        <f>(VLOOKUP($B82,'Attendance-March-2026'!$B:$AG,32,0))</f>
        <v>0.5</v>
      </c>
      <c r="I82" s="305">
        <f>(VLOOKUP($B82,'Attendance-April-2026'!$B:$AJ,35,0))</f>
        <v>0.5</v>
      </c>
      <c r="J82" s="306">
        <f>(VLOOKUP($B82,'Attendance-May-2026'!$B:$AI,34,0))</f>
        <v>0.5</v>
      </c>
      <c r="K82" s="306">
        <f>(VLOOKUP($B82,'Attendance-June-2026'!$B:$AJ,35,0))</f>
        <v>1</v>
      </c>
      <c r="L82" s="312"/>
      <c r="M82" s="312"/>
      <c r="N82" s="312"/>
      <c r="O82" s="312"/>
      <c r="P82" s="312"/>
      <c r="Q82" s="226"/>
      <c r="R82" s="319"/>
      <c r="S82" s="310">
        <f>(VLOOKUP($B82,'Attendance-January-2026'!$B:$AW,48,0))</f>
        <v>0.5</v>
      </c>
      <c r="T82" s="310">
        <f>(VLOOKUP($B82,'Attendance-February-2026'!$B:$AW,48,0))</f>
        <v>1.5</v>
      </c>
      <c r="U82" s="310">
        <f>(VLOOKUP($B82,'Attendance-March-2026'!$B:$AW,45,0))</f>
        <v>2.5</v>
      </c>
      <c r="V82" s="310">
        <f>(VLOOKUP($B82,'Attendance-April-2026'!$B:$AW,48,0))</f>
        <v>6</v>
      </c>
      <c r="W82" s="310">
        <f>(VLOOKUP($B82,'Attendance-May-2026'!$B:$AW,46,0))</f>
        <v>0</v>
      </c>
      <c r="X82" s="310">
        <f>(VLOOKUP($B82,'Attendance-June-2026'!$B:$AW,47,0))</f>
        <v>1</v>
      </c>
      <c r="Y82" s="312"/>
      <c r="Z82" s="312"/>
      <c r="AA82" s="312"/>
      <c r="AB82" s="312"/>
      <c r="AC82" s="312"/>
      <c r="AD82" s="312"/>
      <c r="AE82" s="309">
        <f t="shared" si="1"/>
        <v>11.5</v>
      </c>
      <c r="AF82" s="310">
        <f>(VLOOKUP($B82,'Attendance-January-2026'!$B:$AW,47,0))</f>
        <v>0</v>
      </c>
      <c r="AG82" s="310">
        <f>(VLOOKUP($B82,'Attendance-February-2026'!$B:$AW,47,0))</f>
        <v>2</v>
      </c>
      <c r="AH82" s="310">
        <f>(VLOOKUP($B82,'Attendance-March-2026'!$B:$AV,44,0))</f>
        <v>0</v>
      </c>
      <c r="AI82" s="310">
        <f>(VLOOKUP($B82,'Attendance-April-2026'!$B:$AW,47,0))</f>
        <v>0</v>
      </c>
      <c r="AJ82" s="306">
        <f>(VLOOKUP($B82,'Attendance-May-2026'!$B:$AW,45,0))</f>
        <v>0</v>
      </c>
      <c r="AK82" s="306">
        <f>(VLOOKUP($B82,'Attendance-June-2026'!$B:$AW,46,0))</f>
        <v>0</v>
      </c>
      <c r="AL82" s="312"/>
      <c r="AM82" s="312"/>
      <c r="AN82" s="312"/>
      <c r="AO82" s="312"/>
      <c r="AP82" s="312"/>
      <c r="AQ82" s="312"/>
      <c r="AR82" s="308">
        <f t="shared" si="2"/>
        <v>2</v>
      </c>
      <c r="AS82" s="311"/>
      <c r="AT82" s="312"/>
      <c r="AU82" s="312"/>
      <c r="AV82" s="312"/>
      <c r="AW82" s="226"/>
      <c r="AX82" s="311"/>
      <c r="AY82" s="314"/>
      <c r="AZ82" s="314"/>
      <c r="BA82" s="314"/>
      <c r="BB82" s="314"/>
      <c r="BC82" s="314"/>
      <c r="BD82" s="314"/>
      <c r="BE82" s="314"/>
      <c r="BF82" s="315"/>
      <c r="BG82" s="72"/>
    </row>
    <row r="83">
      <c r="A83" s="209">
        <v>80.0</v>
      </c>
      <c r="B83" s="218" t="s">
        <v>676</v>
      </c>
      <c r="C83" s="219" t="s">
        <v>57</v>
      </c>
      <c r="D83" s="212" t="s">
        <v>325</v>
      </c>
      <c r="E83" s="317">
        <v>3.0</v>
      </c>
      <c r="F83" s="312">
        <f>(VLOOKUP($B83,'Attendance-January-2026'!$B:$AJ,35,0))</f>
        <v>0</v>
      </c>
      <c r="G83" s="306">
        <f>(VLOOKUP($B83,'Attendance-February-2026'!$B:$AJ,35,0))</f>
        <v>0</v>
      </c>
      <c r="H83" s="305">
        <f>(VLOOKUP($B83,'Attendance-March-2026'!$B:$AG,32,0))</f>
        <v>0</v>
      </c>
      <c r="I83" s="305">
        <f>(VLOOKUP($B83,'Attendance-April-2026'!$B:$AJ,35,0))</f>
        <v>1</v>
      </c>
      <c r="J83" s="306">
        <f>(VLOOKUP($B83,'Attendance-May-2026'!$B:$AI,34,0))</f>
        <v>0.5</v>
      </c>
      <c r="K83" s="306">
        <f>(VLOOKUP($B83,'Attendance-June-2026'!$B:$AJ,35,0))</f>
        <v>1.5</v>
      </c>
      <c r="L83" s="312"/>
      <c r="M83" s="312"/>
      <c r="N83" s="312"/>
      <c r="O83" s="312"/>
      <c r="P83" s="312"/>
      <c r="Q83" s="226"/>
      <c r="R83" s="319"/>
      <c r="S83" s="310">
        <f>(VLOOKUP($B83,'Attendance-January-2026'!$B:$AW,48,0))</f>
        <v>1</v>
      </c>
      <c r="T83" s="310">
        <f>(VLOOKUP($B83,'Attendance-February-2026'!$B:$AW,48,0))</f>
        <v>0.5</v>
      </c>
      <c r="U83" s="310">
        <f>(VLOOKUP($B83,'Attendance-March-2026'!$B:$AW,45,0))</f>
        <v>0.5</v>
      </c>
      <c r="V83" s="310">
        <f>(VLOOKUP($B83,'Attendance-April-2026'!$B:$AW,48,0))</f>
        <v>0</v>
      </c>
      <c r="W83" s="310">
        <f>(VLOOKUP($B83,'Attendance-May-2026'!$B:$AW,46,0))</f>
        <v>1</v>
      </c>
      <c r="X83" s="310">
        <f>(VLOOKUP($B83,'Attendance-June-2026'!$B:$AW,47,0))</f>
        <v>2</v>
      </c>
      <c r="Y83" s="312"/>
      <c r="Z83" s="312"/>
      <c r="AA83" s="312"/>
      <c r="AB83" s="312"/>
      <c r="AC83" s="312"/>
      <c r="AD83" s="312"/>
      <c r="AE83" s="309">
        <f t="shared" si="1"/>
        <v>5</v>
      </c>
      <c r="AF83" s="310">
        <f>(VLOOKUP($B83,'Attendance-January-2026'!$B:$AW,47,0))</f>
        <v>2</v>
      </c>
      <c r="AG83" s="310">
        <f>(VLOOKUP($B83,'Attendance-February-2026'!$B:$AW,47,0))</f>
        <v>4</v>
      </c>
      <c r="AH83" s="310">
        <f>(VLOOKUP($B83,'Attendance-March-2026'!$B:$AV,44,0))</f>
        <v>6</v>
      </c>
      <c r="AI83" s="310">
        <f>(VLOOKUP($B83,'Attendance-April-2026'!$B:$AW,47,0))</f>
        <v>8</v>
      </c>
      <c r="AJ83" s="306">
        <f>(VLOOKUP($B83,'Attendance-May-2026'!$B:$AW,45,0))</f>
        <v>4</v>
      </c>
      <c r="AK83" s="306">
        <f>(VLOOKUP($B83,'Attendance-June-2026'!$B:$AW,46,0))</f>
        <v>0</v>
      </c>
      <c r="AL83" s="312"/>
      <c r="AM83" s="312"/>
      <c r="AN83" s="312"/>
      <c r="AO83" s="312"/>
      <c r="AP83" s="312"/>
      <c r="AQ83" s="312"/>
      <c r="AR83" s="308">
        <f t="shared" si="2"/>
        <v>24</v>
      </c>
      <c r="AS83" s="311"/>
      <c r="AT83" s="312"/>
      <c r="AU83" s="312"/>
      <c r="AV83" s="312"/>
      <c r="AW83" s="226"/>
      <c r="AX83" s="311"/>
      <c r="AY83" s="314"/>
      <c r="AZ83" s="314"/>
      <c r="BA83" s="314"/>
      <c r="BB83" s="314"/>
      <c r="BC83" s="314"/>
      <c r="BD83" s="314"/>
      <c r="BE83" s="314"/>
      <c r="BF83" s="315"/>
      <c r="BG83" s="72"/>
    </row>
    <row r="84">
      <c r="A84" s="209">
        <v>81.0</v>
      </c>
      <c r="B84" s="218" t="s">
        <v>677</v>
      </c>
      <c r="C84" s="219" t="s">
        <v>16</v>
      </c>
      <c r="D84" s="212" t="s">
        <v>325</v>
      </c>
      <c r="E84" s="317">
        <v>2.0</v>
      </c>
      <c r="F84" s="312">
        <f>(VLOOKUP($B84,'Attendance-January-2026'!$B:$AJ,35,0))</f>
        <v>2</v>
      </c>
      <c r="G84" s="306">
        <f>(VLOOKUP($B84,'Attendance-February-2026'!$B:$AJ,35,0))</f>
        <v>0.5</v>
      </c>
      <c r="H84" s="305">
        <f>(VLOOKUP($B84,'Attendance-March-2026'!$B:$AG,32,0))</f>
        <v>1.5</v>
      </c>
      <c r="I84" s="305">
        <f>(VLOOKUP($B84,'Attendance-April-2026'!$B:$AJ,35,0))</f>
        <v>1.5</v>
      </c>
      <c r="J84" s="306">
        <f>(VLOOKUP($B84,'Attendance-May-2026'!$B:$AI,34,0))</f>
        <v>2</v>
      </c>
      <c r="K84" s="306">
        <f>(VLOOKUP($B84,'Attendance-June-2026'!$B:$AJ,35,0))</f>
        <v>1</v>
      </c>
      <c r="L84" s="312"/>
      <c r="M84" s="312"/>
      <c r="N84" s="312"/>
      <c r="O84" s="312"/>
      <c r="P84" s="312"/>
      <c r="Q84" s="226"/>
      <c r="R84" s="319"/>
      <c r="S84" s="310">
        <f>(VLOOKUP($B84,'Attendance-January-2026'!$B:$AW,48,0))</f>
        <v>0</v>
      </c>
      <c r="T84" s="310">
        <f>(VLOOKUP($B84,'Attendance-February-2026'!$B:$AW,48,0))</f>
        <v>0</v>
      </c>
      <c r="U84" s="310">
        <f>(VLOOKUP($B84,'Attendance-March-2026'!$B:$AW,45,0))</f>
        <v>0</v>
      </c>
      <c r="V84" s="310">
        <f>(VLOOKUP($B84,'Attendance-April-2026'!$B:$AW,48,0))</f>
        <v>0</v>
      </c>
      <c r="W84" s="310">
        <f>(VLOOKUP($B84,'Attendance-May-2026'!$B:$AW,46,0))</f>
        <v>0</v>
      </c>
      <c r="X84" s="310">
        <f>(VLOOKUP($B84,'Attendance-June-2026'!$B:$AW,47,0))</f>
        <v>0</v>
      </c>
      <c r="Y84" s="312"/>
      <c r="Z84" s="312"/>
      <c r="AA84" s="312"/>
      <c r="AB84" s="312"/>
      <c r="AC84" s="312"/>
      <c r="AD84" s="312"/>
      <c r="AE84" s="309">
        <f t="shared" si="1"/>
        <v>0</v>
      </c>
      <c r="AF84" s="310">
        <f>(VLOOKUP($B84,'Attendance-January-2026'!$B:$AW,47,0))</f>
        <v>1</v>
      </c>
      <c r="AG84" s="310">
        <f>(VLOOKUP($B84,'Attendance-February-2026'!$B:$AW,47,0))</f>
        <v>0</v>
      </c>
      <c r="AH84" s="310">
        <f>(VLOOKUP($B84,'Attendance-March-2026'!$B:$AV,44,0))</f>
        <v>1</v>
      </c>
      <c r="AI84" s="310">
        <f>(VLOOKUP($B84,'Attendance-April-2026'!$B:$AW,47,0))</f>
        <v>0</v>
      </c>
      <c r="AJ84" s="306">
        <f>(VLOOKUP($B84,'Attendance-May-2026'!$B:$AW,45,0))</f>
        <v>0</v>
      </c>
      <c r="AK84" s="306">
        <f>(VLOOKUP($B84,'Attendance-June-2026'!$B:$AW,46,0))</f>
        <v>0</v>
      </c>
      <c r="AL84" s="312"/>
      <c r="AM84" s="312"/>
      <c r="AN84" s="312"/>
      <c r="AO84" s="312"/>
      <c r="AP84" s="312"/>
      <c r="AQ84" s="312"/>
      <c r="AR84" s="308">
        <f t="shared" si="2"/>
        <v>2</v>
      </c>
      <c r="AS84" s="311"/>
      <c r="AT84" s="312"/>
      <c r="AU84" s="312"/>
      <c r="AV84" s="312"/>
      <c r="AW84" s="226"/>
      <c r="AX84" s="311"/>
      <c r="AY84" s="314"/>
      <c r="AZ84" s="314"/>
      <c r="BA84" s="314"/>
      <c r="BB84" s="314"/>
      <c r="BC84" s="314"/>
      <c r="BD84" s="314"/>
      <c r="BE84" s="314"/>
      <c r="BF84" s="315"/>
      <c r="BG84" s="72"/>
    </row>
    <row r="85">
      <c r="A85" s="209">
        <v>82.0</v>
      </c>
      <c r="B85" s="218" t="s">
        <v>678</v>
      </c>
      <c r="C85" s="219" t="s">
        <v>21</v>
      </c>
      <c r="D85" s="212" t="s">
        <v>325</v>
      </c>
      <c r="E85" s="317">
        <v>4.0</v>
      </c>
      <c r="F85" s="312">
        <f>(VLOOKUP($B85,'Attendance-January-2026'!$B:$AJ,35,0))</f>
        <v>4</v>
      </c>
      <c r="G85" s="306">
        <f>(VLOOKUP($B85,'Attendance-February-2026'!$B:$AJ,35,0))</f>
        <v>5</v>
      </c>
      <c r="H85" s="305">
        <f>(VLOOKUP($B85,'Attendance-March-2026'!$B:$AG,32,0))</f>
        <v>6</v>
      </c>
      <c r="I85" s="305">
        <f>(VLOOKUP($B85,'Attendance-April-2026'!$B:$AJ,35,0))</f>
        <v>6</v>
      </c>
      <c r="J85" s="306">
        <f>(VLOOKUP($B85,'Attendance-May-2026'!$B:$AI,34,0))</f>
        <v>5</v>
      </c>
      <c r="K85" s="306">
        <f>(VLOOKUP($B85,'Attendance-June-2026'!$B:$AJ,35,0))</f>
        <v>2</v>
      </c>
      <c r="L85" s="312"/>
      <c r="M85" s="312"/>
      <c r="N85" s="312"/>
      <c r="O85" s="312"/>
      <c r="P85" s="312"/>
      <c r="Q85" s="226"/>
      <c r="R85" s="319"/>
      <c r="S85" s="310">
        <f>(VLOOKUP($B85,'Attendance-January-2026'!$B:$AW,48,0))</f>
        <v>0</v>
      </c>
      <c r="T85" s="310">
        <f>(VLOOKUP($B85,'Attendance-February-2026'!$B:$AW,48,0))</f>
        <v>0</v>
      </c>
      <c r="U85" s="310">
        <f>(VLOOKUP($B85,'Attendance-March-2026'!$B:$AW,45,0))</f>
        <v>0</v>
      </c>
      <c r="V85" s="310">
        <f>(VLOOKUP($B85,'Attendance-April-2026'!$B:$AW,48,0))</f>
        <v>0</v>
      </c>
      <c r="W85" s="310">
        <f>(VLOOKUP($B85,'Attendance-May-2026'!$B:$AW,46,0))</f>
        <v>0</v>
      </c>
      <c r="X85" s="310">
        <f>(VLOOKUP($B85,'Attendance-June-2026'!$B:$AW,47,0))</f>
        <v>0</v>
      </c>
      <c r="Y85" s="312"/>
      <c r="Z85" s="312"/>
      <c r="AA85" s="312"/>
      <c r="AB85" s="312"/>
      <c r="AC85" s="312"/>
      <c r="AD85" s="312"/>
      <c r="AE85" s="309">
        <f t="shared" si="1"/>
        <v>0</v>
      </c>
      <c r="AF85" s="310">
        <f>(VLOOKUP($B85,'Attendance-January-2026'!$B:$AW,47,0))</f>
        <v>5</v>
      </c>
      <c r="AG85" s="310">
        <f>(VLOOKUP($B85,'Attendance-February-2026'!$B:$AW,47,0))</f>
        <v>14</v>
      </c>
      <c r="AH85" s="310">
        <f>(VLOOKUP($B85,'Attendance-March-2026'!$B:$AV,44,0))</f>
        <v>1</v>
      </c>
      <c r="AI85" s="310">
        <f>(VLOOKUP($B85,'Attendance-April-2026'!$B:$AW,47,0))</f>
        <v>1</v>
      </c>
      <c r="AJ85" s="306">
        <f>(VLOOKUP($B85,'Attendance-May-2026'!$B:$AW,45,0))</f>
        <v>1</v>
      </c>
      <c r="AK85" s="306">
        <f>(VLOOKUP($B85,'Attendance-June-2026'!$B:$AW,46,0))</f>
        <v>4</v>
      </c>
      <c r="AL85" s="312"/>
      <c r="AM85" s="312"/>
      <c r="AN85" s="312"/>
      <c r="AO85" s="312"/>
      <c r="AP85" s="312"/>
      <c r="AQ85" s="312"/>
      <c r="AR85" s="308">
        <f t="shared" si="2"/>
        <v>26</v>
      </c>
      <c r="AS85" s="311"/>
      <c r="AT85" s="312"/>
      <c r="AU85" s="312"/>
      <c r="AV85" s="312"/>
      <c r="AW85" s="226"/>
      <c r="AX85" s="311"/>
      <c r="AY85" s="314"/>
      <c r="AZ85" s="314"/>
      <c r="BA85" s="314"/>
      <c r="BB85" s="314"/>
      <c r="BC85" s="314"/>
      <c r="BD85" s="314"/>
      <c r="BE85" s="314"/>
      <c r="BF85" s="315"/>
      <c r="BG85" s="72"/>
    </row>
    <row r="86">
      <c r="A86" s="209">
        <v>83.0</v>
      </c>
      <c r="B86" s="218" t="s">
        <v>679</v>
      </c>
      <c r="C86" s="219" t="s">
        <v>46</v>
      </c>
      <c r="D86" s="212" t="s">
        <v>325</v>
      </c>
      <c r="E86" s="317">
        <v>9.5</v>
      </c>
      <c r="F86" s="312">
        <f>(VLOOKUP($B86,'Attendance-January-2026'!$B:$AJ,35,0))</f>
        <v>6</v>
      </c>
      <c r="G86" s="306">
        <f>(VLOOKUP($B86,'Attendance-February-2026'!$B:$AJ,35,0))</f>
        <v>4</v>
      </c>
      <c r="H86" s="305">
        <f>(VLOOKUP($B86,'Attendance-March-2026'!$B:$AG,32,0))</f>
        <v>4</v>
      </c>
      <c r="I86" s="305">
        <f>(VLOOKUP($B86,'Attendance-April-2026'!$B:$AJ,35,0))</f>
        <v>4.5</v>
      </c>
      <c r="J86" s="306">
        <f>(VLOOKUP($B86,'Attendance-May-2026'!$B:$AI,34,0))</f>
        <v>6.5</v>
      </c>
      <c r="K86" s="306">
        <f>(VLOOKUP($B86,'Attendance-June-2026'!$B:$AJ,35,0))</f>
        <v>7</v>
      </c>
      <c r="L86" s="312"/>
      <c r="M86" s="312"/>
      <c r="N86" s="312"/>
      <c r="O86" s="312"/>
      <c r="P86" s="312"/>
      <c r="Q86" s="226"/>
      <c r="R86" s="319"/>
      <c r="S86" s="310">
        <f>(VLOOKUP($B86,'Attendance-January-2026'!$B:$AW,48,0))</f>
        <v>0</v>
      </c>
      <c r="T86" s="310">
        <f>(VLOOKUP($B86,'Attendance-February-2026'!$B:$AW,48,0))</f>
        <v>0</v>
      </c>
      <c r="U86" s="310">
        <f>(VLOOKUP($B86,'Attendance-March-2026'!$B:$AW,45,0))</f>
        <v>0.5</v>
      </c>
      <c r="V86" s="310">
        <f>(VLOOKUP($B86,'Attendance-April-2026'!$B:$AW,48,0))</f>
        <v>0.5</v>
      </c>
      <c r="W86" s="310">
        <f>(VLOOKUP($B86,'Attendance-May-2026'!$B:$AW,46,0))</f>
        <v>0</v>
      </c>
      <c r="X86" s="310">
        <f>(VLOOKUP($B86,'Attendance-June-2026'!$B:$AW,47,0))</f>
        <v>1</v>
      </c>
      <c r="Y86" s="312"/>
      <c r="Z86" s="312"/>
      <c r="AA86" s="312"/>
      <c r="AB86" s="312"/>
      <c r="AC86" s="312"/>
      <c r="AD86" s="312"/>
      <c r="AE86" s="309">
        <f t="shared" si="1"/>
        <v>2</v>
      </c>
      <c r="AF86" s="310">
        <f>(VLOOKUP($B86,'Attendance-January-2026'!$B:$AW,47,0))</f>
        <v>1</v>
      </c>
      <c r="AG86" s="310">
        <f>(VLOOKUP($B86,'Attendance-February-2026'!$B:$AW,47,0))</f>
        <v>0</v>
      </c>
      <c r="AH86" s="310">
        <f>(VLOOKUP($B86,'Attendance-March-2026'!$B:$AV,44,0))</f>
        <v>1</v>
      </c>
      <c r="AI86" s="310">
        <f>(VLOOKUP($B86,'Attendance-April-2026'!$B:$AW,47,0))</f>
        <v>1</v>
      </c>
      <c r="AJ86" s="306">
        <f>(VLOOKUP($B86,'Attendance-May-2026'!$B:$AW,45,0))</f>
        <v>0</v>
      </c>
      <c r="AK86" s="306">
        <f>(VLOOKUP($B86,'Attendance-June-2026'!$B:$AW,46,0))</f>
        <v>0</v>
      </c>
      <c r="AL86" s="312"/>
      <c r="AM86" s="312"/>
      <c r="AN86" s="312"/>
      <c r="AO86" s="312"/>
      <c r="AP86" s="312"/>
      <c r="AQ86" s="312"/>
      <c r="AR86" s="308">
        <f t="shared" si="2"/>
        <v>3</v>
      </c>
      <c r="AS86" s="311"/>
      <c r="AT86" s="312"/>
      <c r="AU86" s="312"/>
      <c r="AV86" s="312"/>
      <c r="AW86" s="226"/>
      <c r="AX86" s="311"/>
      <c r="AY86" s="314"/>
      <c r="AZ86" s="314"/>
      <c r="BA86" s="314"/>
      <c r="BB86" s="314"/>
      <c r="BC86" s="314"/>
      <c r="BD86" s="314"/>
      <c r="BE86" s="314"/>
      <c r="BF86" s="315"/>
      <c r="BG86" s="72"/>
    </row>
    <row r="87">
      <c r="A87" s="209">
        <v>84.0</v>
      </c>
      <c r="B87" s="218" t="s">
        <v>680</v>
      </c>
      <c r="C87" s="219" t="s">
        <v>50</v>
      </c>
      <c r="D87" s="212" t="s">
        <v>325</v>
      </c>
      <c r="E87" s="317">
        <v>3.5</v>
      </c>
      <c r="F87" s="312">
        <f>(VLOOKUP($B87,'Attendance-January-2026'!$B:$AJ,35,0))</f>
        <v>3</v>
      </c>
      <c r="G87" s="306">
        <f>(VLOOKUP($B87,'Attendance-February-2026'!$B:$AJ,35,0))</f>
        <v>3.5</v>
      </c>
      <c r="H87" s="305">
        <f>(VLOOKUP($B87,'Attendance-March-2026'!$B:$AG,32,0))</f>
        <v>4.5</v>
      </c>
      <c r="I87" s="305">
        <f>(VLOOKUP($B87,'Attendance-April-2026'!$B:$AJ,35,0))</f>
        <v>4</v>
      </c>
      <c r="J87" s="306">
        <f>(VLOOKUP($B87,'Attendance-May-2026'!$B:$AI,34,0))</f>
        <v>5</v>
      </c>
      <c r="K87" s="306">
        <f>(VLOOKUP($B87,'Attendance-June-2026'!$B:$AJ,35,0))</f>
        <v>3</v>
      </c>
      <c r="L87" s="312"/>
      <c r="M87" s="312"/>
      <c r="N87" s="312"/>
      <c r="O87" s="312"/>
      <c r="P87" s="312"/>
      <c r="Q87" s="226"/>
      <c r="R87" s="319"/>
      <c r="S87" s="310">
        <f>(VLOOKUP($B87,'Attendance-January-2026'!$B:$AW,48,0))</f>
        <v>0</v>
      </c>
      <c r="T87" s="310">
        <f>(VLOOKUP($B87,'Attendance-February-2026'!$B:$AW,48,0))</f>
        <v>0</v>
      </c>
      <c r="U87" s="310">
        <f>(VLOOKUP($B87,'Attendance-March-2026'!$B:$AW,45,0))</f>
        <v>0</v>
      </c>
      <c r="V87" s="310">
        <f>(VLOOKUP($B87,'Attendance-April-2026'!$B:$AW,48,0))</f>
        <v>0</v>
      </c>
      <c r="W87" s="310">
        <f>(VLOOKUP($B87,'Attendance-May-2026'!$B:$AW,46,0))</f>
        <v>0</v>
      </c>
      <c r="X87" s="310">
        <f>(VLOOKUP($B87,'Attendance-June-2026'!$B:$AW,47,0))</f>
        <v>0</v>
      </c>
      <c r="Y87" s="312"/>
      <c r="Z87" s="312"/>
      <c r="AA87" s="312"/>
      <c r="AB87" s="312"/>
      <c r="AC87" s="312"/>
      <c r="AD87" s="312"/>
      <c r="AE87" s="309">
        <f t="shared" si="1"/>
        <v>0</v>
      </c>
      <c r="AF87" s="310">
        <f>(VLOOKUP($B87,'Attendance-January-2026'!$B:$AW,47,0))</f>
        <v>0</v>
      </c>
      <c r="AG87" s="310">
        <f>(VLOOKUP($B87,'Attendance-February-2026'!$B:$AW,47,0))</f>
        <v>0</v>
      </c>
      <c r="AH87" s="310">
        <f>(VLOOKUP($B87,'Attendance-March-2026'!$B:$AV,44,0))</f>
        <v>5</v>
      </c>
      <c r="AI87" s="310">
        <f>(VLOOKUP($B87,'Attendance-April-2026'!$B:$AW,47,0))</f>
        <v>9</v>
      </c>
      <c r="AJ87" s="306">
        <f>(VLOOKUP($B87,'Attendance-May-2026'!$B:$AW,45,0))</f>
        <v>0</v>
      </c>
      <c r="AK87" s="306">
        <f>(VLOOKUP($B87,'Attendance-June-2026'!$B:$AW,46,0))</f>
        <v>0</v>
      </c>
      <c r="AL87" s="312"/>
      <c r="AM87" s="312"/>
      <c r="AN87" s="312"/>
      <c r="AO87" s="312"/>
      <c r="AP87" s="312"/>
      <c r="AQ87" s="312"/>
      <c r="AR87" s="308">
        <f t="shared" si="2"/>
        <v>14</v>
      </c>
      <c r="AS87" s="311"/>
      <c r="AT87" s="312"/>
      <c r="AU87" s="312"/>
      <c r="AV87" s="312"/>
      <c r="AW87" s="226"/>
      <c r="AX87" s="311"/>
      <c r="AY87" s="314"/>
      <c r="AZ87" s="314"/>
      <c r="BA87" s="314"/>
      <c r="BB87" s="314"/>
      <c r="BC87" s="314"/>
      <c r="BD87" s="314"/>
      <c r="BE87" s="314"/>
      <c r="BF87" s="315"/>
      <c r="BG87" s="72"/>
    </row>
    <row r="88">
      <c r="A88" s="209">
        <v>85.0</v>
      </c>
      <c r="B88" s="218" t="s">
        <v>681</v>
      </c>
      <c r="C88" s="219" t="s">
        <v>41</v>
      </c>
      <c r="D88" s="212" t="s">
        <v>325</v>
      </c>
      <c r="E88" s="317">
        <v>4.0</v>
      </c>
      <c r="F88" s="312">
        <f>(VLOOKUP($B88,'Attendance-January-2026'!$B:$AJ,35,0))</f>
        <v>4</v>
      </c>
      <c r="G88" s="306">
        <f>(VLOOKUP($B88,'Attendance-February-2026'!$B:$AJ,35,0))</f>
        <v>4</v>
      </c>
      <c r="H88" s="305">
        <f>(VLOOKUP($B88,'Attendance-March-2026'!$B:$AG,32,0))</f>
        <v>4</v>
      </c>
      <c r="I88" s="305">
        <f>(VLOOKUP($B88,'Attendance-April-2026'!$B:$AJ,35,0))</f>
        <v>4</v>
      </c>
      <c r="J88" s="306">
        <f>(VLOOKUP($B88,'Attendance-May-2026'!$B:$AI,34,0))</f>
        <v>6</v>
      </c>
      <c r="K88" s="306">
        <f>(VLOOKUP($B88,'Attendance-June-2026'!$B:$AJ,35,0))</f>
        <v>7</v>
      </c>
      <c r="L88" s="312"/>
      <c r="M88" s="312"/>
      <c r="N88" s="312"/>
      <c r="O88" s="312"/>
      <c r="P88" s="312"/>
      <c r="Q88" s="226"/>
      <c r="R88" s="319"/>
      <c r="S88" s="310">
        <f>(VLOOKUP($B88,'Attendance-January-2026'!$B:$AW,48,0))</f>
        <v>0</v>
      </c>
      <c r="T88" s="310">
        <f>(VLOOKUP($B88,'Attendance-February-2026'!$B:$AW,48,0))</f>
        <v>0</v>
      </c>
      <c r="U88" s="310">
        <f>(VLOOKUP($B88,'Attendance-March-2026'!$B:$AW,45,0))</f>
        <v>0</v>
      </c>
      <c r="V88" s="310">
        <f>(VLOOKUP($B88,'Attendance-April-2026'!$B:$AW,48,0))</f>
        <v>0</v>
      </c>
      <c r="W88" s="310">
        <f>(VLOOKUP($B88,'Attendance-May-2026'!$B:$AW,46,0))</f>
        <v>0</v>
      </c>
      <c r="X88" s="310">
        <f>(VLOOKUP($B88,'Attendance-June-2026'!$B:$AW,47,0))</f>
        <v>0</v>
      </c>
      <c r="Y88" s="312"/>
      <c r="Z88" s="312"/>
      <c r="AA88" s="312"/>
      <c r="AB88" s="312"/>
      <c r="AC88" s="312"/>
      <c r="AD88" s="312"/>
      <c r="AE88" s="309">
        <f t="shared" si="1"/>
        <v>0</v>
      </c>
      <c r="AF88" s="310">
        <f>(VLOOKUP($B88,'Attendance-January-2026'!$B:$AW,47,0))</f>
        <v>0</v>
      </c>
      <c r="AG88" s="310">
        <f>(VLOOKUP($B88,'Attendance-February-2026'!$B:$AW,47,0))</f>
        <v>0</v>
      </c>
      <c r="AH88" s="310">
        <f>(VLOOKUP($B88,'Attendance-March-2026'!$B:$AV,44,0))</f>
        <v>0</v>
      </c>
      <c r="AI88" s="310">
        <f>(VLOOKUP($B88,'Attendance-April-2026'!$B:$AW,47,0))</f>
        <v>0</v>
      </c>
      <c r="AJ88" s="306">
        <f>(VLOOKUP($B88,'Attendance-May-2026'!$B:$AW,45,0))</f>
        <v>0</v>
      </c>
      <c r="AK88" s="306">
        <f>(VLOOKUP($B88,'Attendance-June-2026'!$B:$AW,46,0))</f>
        <v>0</v>
      </c>
      <c r="AL88" s="312"/>
      <c r="AM88" s="312"/>
      <c r="AN88" s="312"/>
      <c r="AO88" s="312"/>
      <c r="AP88" s="312"/>
      <c r="AQ88" s="312"/>
      <c r="AR88" s="308">
        <f t="shared" si="2"/>
        <v>0</v>
      </c>
      <c r="AS88" s="311"/>
      <c r="AT88" s="312"/>
      <c r="AU88" s="312"/>
      <c r="AV88" s="312"/>
      <c r="AW88" s="226"/>
      <c r="AX88" s="311"/>
      <c r="AY88" s="314"/>
      <c r="AZ88" s="314"/>
      <c r="BA88" s="314"/>
      <c r="BB88" s="314"/>
      <c r="BC88" s="314"/>
      <c r="BD88" s="314"/>
      <c r="BE88" s="314"/>
      <c r="BF88" s="315"/>
      <c r="BG88" s="72"/>
    </row>
    <row r="89">
      <c r="A89" s="209">
        <v>86.0</v>
      </c>
      <c r="B89" s="218" t="s">
        <v>682</v>
      </c>
      <c r="C89" s="219" t="s">
        <v>25</v>
      </c>
      <c r="D89" s="212" t="s">
        <v>325</v>
      </c>
      <c r="E89" s="317">
        <v>6.0</v>
      </c>
      <c r="F89" s="312">
        <f>(VLOOKUP($B89,'Attendance-January-2026'!$B:$AJ,35,0))</f>
        <v>5</v>
      </c>
      <c r="G89" s="306">
        <f>(VLOOKUP($B89,'Attendance-February-2026'!$B:$AJ,35,0))</f>
        <v>5</v>
      </c>
      <c r="H89" s="305">
        <f>(VLOOKUP($B89,'Attendance-March-2026'!$B:$AG,32,0))</f>
        <v>5</v>
      </c>
      <c r="I89" s="305">
        <f>(VLOOKUP($B89,'Attendance-April-2026'!$B:$AJ,35,0))</f>
        <v>5</v>
      </c>
      <c r="J89" s="306">
        <f>(VLOOKUP($B89,'Attendance-May-2026'!$B:$AI,34,0))</f>
        <v>5</v>
      </c>
      <c r="K89" s="306">
        <f>(VLOOKUP($B89,'Attendance-June-2026'!$B:$AJ,35,0))</f>
        <v>4</v>
      </c>
      <c r="L89" s="312"/>
      <c r="M89" s="312"/>
      <c r="N89" s="312"/>
      <c r="O89" s="312"/>
      <c r="P89" s="312"/>
      <c r="Q89" s="226"/>
      <c r="R89" s="319"/>
      <c r="S89" s="310">
        <f>(VLOOKUP($B89,'Attendance-January-2026'!$B:$AW,48,0))</f>
        <v>0</v>
      </c>
      <c r="T89" s="310">
        <f>(VLOOKUP($B89,'Attendance-February-2026'!$B:$AW,48,0))</f>
        <v>0</v>
      </c>
      <c r="U89" s="310">
        <f>(VLOOKUP($B89,'Attendance-March-2026'!$B:$AW,45,0))</f>
        <v>0</v>
      </c>
      <c r="V89" s="310">
        <f>(VLOOKUP($B89,'Attendance-April-2026'!$B:$AW,48,0))</f>
        <v>0</v>
      </c>
      <c r="W89" s="310">
        <f>(VLOOKUP($B89,'Attendance-May-2026'!$B:$AW,46,0))</f>
        <v>0</v>
      </c>
      <c r="X89" s="310">
        <f>(VLOOKUP($B89,'Attendance-June-2026'!$B:$AW,47,0))</f>
        <v>0</v>
      </c>
      <c r="Y89" s="312"/>
      <c r="Z89" s="312"/>
      <c r="AA89" s="312"/>
      <c r="AB89" s="312"/>
      <c r="AC89" s="312"/>
      <c r="AD89" s="312"/>
      <c r="AE89" s="309">
        <f t="shared" si="1"/>
        <v>0</v>
      </c>
      <c r="AF89" s="310">
        <f>(VLOOKUP($B89,'Attendance-January-2026'!$B:$AW,47,0))</f>
        <v>0</v>
      </c>
      <c r="AG89" s="310">
        <f>(VLOOKUP($B89,'Attendance-February-2026'!$B:$AW,47,0))</f>
        <v>0</v>
      </c>
      <c r="AH89" s="310">
        <f>(VLOOKUP($B89,'Attendance-March-2026'!$B:$AV,44,0))</f>
        <v>3</v>
      </c>
      <c r="AI89" s="310">
        <f>(VLOOKUP($B89,'Attendance-April-2026'!$B:$AW,47,0))</f>
        <v>1</v>
      </c>
      <c r="AJ89" s="306">
        <f>(VLOOKUP($B89,'Attendance-May-2026'!$B:$AW,45,0))</f>
        <v>0</v>
      </c>
      <c r="AK89" s="306">
        <f>(VLOOKUP($B89,'Attendance-June-2026'!$B:$AW,46,0))</f>
        <v>0</v>
      </c>
      <c r="AL89" s="312"/>
      <c r="AM89" s="312"/>
      <c r="AN89" s="312"/>
      <c r="AO89" s="312"/>
      <c r="AP89" s="312"/>
      <c r="AQ89" s="312"/>
      <c r="AR89" s="308">
        <f t="shared" si="2"/>
        <v>4</v>
      </c>
      <c r="AS89" s="311"/>
      <c r="AT89" s="312"/>
      <c r="AU89" s="312"/>
      <c r="AV89" s="312"/>
      <c r="AW89" s="226"/>
      <c r="AX89" s="311"/>
      <c r="AY89" s="314"/>
      <c r="AZ89" s="314"/>
      <c r="BA89" s="314"/>
      <c r="BB89" s="314"/>
      <c r="BC89" s="314"/>
      <c r="BD89" s="314"/>
      <c r="BE89" s="314"/>
      <c r="BF89" s="315"/>
      <c r="BG89" s="72"/>
    </row>
    <row r="90">
      <c r="A90" s="209">
        <v>87.0</v>
      </c>
      <c r="B90" s="218" t="s">
        <v>683</v>
      </c>
      <c r="C90" s="219" t="s">
        <v>28</v>
      </c>
      <c r="D90" s="212" t="s">
        <v>325</v>
      </c>
      <c r="E90" s="317">
        <v>1.0</v>
      </c>
      <c r="F90" s="312">
        <f>(VLOOKUP($B90,'Attendance-January-2026'!$B:$AJ,35,0))</f>
        <v>0</v>
      </c>
      <c r="G90" s="306">
        <f>(VLOOKUP($B90,'Attendance-February-2026'!$B:$AJ,35,0))</f>
        <v>0</v>
      </c>
      <c r="H90" s="305">
        <f>(VLOOKUP($B90,'Attendance-March-2026'!$B:$AG,32,0))</f>
        <v>0.5</v>
      </c>
      <c r="I90" s="305">
        <f>(VLOOKUP($B90,'Attendance-April-2026'!$B:$AJ,35,0))</f>
        <v>1</v>
      </c>
      <c r="J90" s="306">
        <f>(VLOOKUP($B90,'Attendance-May-2026'!$B:$AI,34,0))</f>
        <v>1</v>
      </c>
      <c r="K90" s="306">
        <f>(VLOOKUP($B90,'Attendance-June-2026'!$B:$AJ,35,0))</f>
        <v>2</v>
      </c>
      <c r="L90" s="312"/>
      <c r="M90" s="312"/>
      <c r="N90" s="312"/>
      <c r="O90" s="312"/>
      <c r="P90" s="312"/>
      <c r="Q90" s="226"/>
      <c r="R90" s="319"/>
      <c r="S90" s="310">
        <f>(VLOOKUP($B90,'Attendance-January-2026'!$B:$AW,48,0))</f>
        <v>2</v>
      </c>
      <c r="T90" s="310">
        <f>(VLOOKUP($B90,'Attendance-February-2026'!$B:$AW,48,0))</f>
        <v>1</v>
      </c>
      <c r="U90" s="310">
        <f>(VLOOKUP($B90,'Attendance-March-2026'!$B:$AW,45,0))</f>
        <v>0.5</v>
      </c>
      <c r="V90" s="310">
        <f>(VLOOKUP($B90,'Attendance-April-2026'!$B:$AW,48,0))</f>
        <v>0</v>
      </c>
      <c r="W90" s="310">
        <f>(VLOOKUP($B90,'Attendance-May-2026'!$B:$AW,46,0))</f>
        <v>0</v>
      </c>
      <c r="X90" s="310">
        <f>(VLOOKUP($B90,'Attendance-June-2026'!$B:$AW,47,0))</f>
        <v>1</v>
      </c>
      <c r="Y90" s="312"/>
      <c r="Z90" s="312"/>
      <c r="AA90" s="312"/>
      <c r="AB90" s="312"/>
      <c r="AC90" s="312"/>
      <c r="AD90" s="312"/>
      <c r="AE90" s="309">
        <f t="shared" si="1"/>
        <v>4.5</v>
      </c>
      <c r="AF90" s="310">
        <f>(VLOOKUP($B90,'Attendance-January-2026'!$B:$AW,47,0))</f>
        <v>3</v>
      </c>
      <c r="AG90" s="310">
        <f>(VLOOKUP($B90,'Attendance-February-2026'!$B:$AW,47,0))</f>
        <v>4</v>
      </c>
      <c r="AH90" s="310">
        <f>(VLOOKUP($B90,'Attendance-March-2026'!$B:$AV,44,0))</f>
        <v>4</v>
      </c>
      <c r="AI90" s="310">
        <f>(VLOOKUP($B90,'Attendance-April-2026'!$B:$AW,47,0))</f>
        <v>4</v>
      </c>
      <c r="AJ90" s="306">
        <f>(VLOOKUP($B90,'Attendance-May-2026'!$B:$AW,45,0))</f>
        <v>5</v>
      </c>
      <c r="AK90" s="306">
        <f>(VLOOKUP($B90,'Attendance-June-2026'!$B:$AW,46,0))</f>
        <v>4</v>
      </c>
      <c r="AL90" s="312"/>
      <c r="AM90" s="312"/>
      <c r="AN90" s="312"/>
      <c r="AO90" s="312"/>
      <c r="AP90" s="312"/>
      <c r="AQ90" s="312"/>
      <c r="AR90" s="308">
        <f t="shared" si="2"/>
        <v>24</v>
      </c>
      <c r="AS90" s="322">
        <v>1.0</v>
      </c>
      <c r="AT90" s="312"/>
      <c r="AU90" s="312"/>
      <c r="AV90" s="312"/>
      <c r="AW90" s="226"/>
      <c r="AX90" s="323" t="s">
        <v>847</v>
      </c>
      <c r="AY90" s="314"/>
      <c r="AZ90" s="314"/>
      <c r="BA90" s="314"/>
      <c r="BB90" s="314"/>
      <c r="BC90" s="314"/>
      <c r="BD90" s="314"/>
      <c r="BE90" s="314"/>
      <c r="BF90" s="315"/>
      <c r="BG90" s="72"/>
    </row>
    <row r="91">
      <c r="A91" s="209">
        <v>88.0</v>
      </c>
      <c r="B91" s="218" t="s">
        <v>684</v>
      </c>
      <c r="C91" s="219" t="s">
        <v>61</v>
      </c>
      <c r="D91" s="212" t="s">
        <v>325</v>
      </c>
      <c r="E91" s="317">
        <v>2.0</v>
      </c>
      <c r="F91" s="312">
        <f>(VLOOKUP($B91,'Attendance-January-2026'!$B:$AJ,35,0))</f>
        <v>3</v>
      </c>
      <c r="G91" s="306">
        <f>(VLOOKUP($B91,'Attendance-February-2026'!$B:$AJ,35,0))</f>
        <v>1</v>
      </c>
      <c r="H91" s="305">
        <f>(VLOOKUP($B91,'Attendance-March-2026'!$B:$AG,32,0))</f>
        <v>0.5</v>
      </c>
      <c r="I91" s="305">
        <f>(VLOOKUP($B91,'Attendance-April-2026'!$B:$AJ,35,0))</f>
        <v>0</v>
      </c>
      <c r="J91" s="306">
        <f>(VLOOKUP($B91,'Attendance-May-2026'!$B:$AI,34,0))</f>
        <v>2</v>
      </c>
      <c r="K91" s="306">
        <f>(VLOOKUP($B91,'Attendance-June-2026'!$B:$AJ,35,0))</f>
        <v>2.5</v>
      </c>
      <c r="L91" s="312"/>
      <c r="M91" s="312"/>
      <c r="N91" s="312"/>
      <c r="O91" s="312"/>
      <c r="P91" s="312"/>
      <c r="Q91" s="226"/>
      <c r="R91" s="319"/>
      <c r="S91" s="310">
        <f>(VLOOKUP($B91,'Attendance-January-2026'!$B:$AW,48,0))</f>
        <v>0</v>
      </c>
      <c r="T91" s="310">
        <f>(VLOOKUP($B91,'Attendance-February-2026'!$B:$AW,48,0))</f>
        <v>0.5</v>
      </c>
      <c r="U91" s="310">
        <f>(VLOOKUP($B91,'Attendance-March-2026'!$B:$AW,45,0))</f>
        <v>0</v>
      </c>
      <c r="V91" s="310">
        <f>(VLOOKUP($B91,'Attendance-April-2026'!$B:$AW,48,0))</f>
        <v>0</v>
      </c>
      <c r="W91" s="310">
        <f>(VLOOKUP($B91,'Attendance-May-2026'!$B:$AW,46,0))</f>
        <v>0</v>
      </c>
      <c r="X91" s="310">
        <f>(VLOOKUP($B91,'Attendance-June-2026'!$B:$AW,47,0))</f>
        <v>0</v>
      </c>
      <c r="Y91" s="312"/>
      <c r="Z91" s="312"/>
      <c r="AA91" s="312"/>
      <c r="AB91" s="312"/>
      <c r="AC91" s="312"/>
      <c r="AD91" s="312"/>
      <c r="AE91" s="309">
        <f t="shared" si="1"/>
        <v>0.5</v>
      </c>
      <c r="AF91" s="310">
        <f>(VLOOKUP($B91,'Attendance-January-2026'!$B:$AW,47,0))</f>
        <v>0</v>
      </c>
      <c r="AG91" s="310">
        <f>(VLOOKUP($B91,'Attendance-February-2026'!$B:$AW,47,0))</f>
        <v>0</v>
      </c>
      <c r="AH91" s="310">
        <f>(VLOOKUP($B91,'Attendance-March-2026'!$B:$AV,44,0))</f>
        <v>0</v>
      </c>
      <c r="AI91" s="310">
        <f>(VLOOKUP($B91,'Attendance-April-2026'!$B:$AW,47,0))</f>
        <v>0</v>
      </c>
      <c r="AJ91" s="306">
        <f>(VLOOKUP($B91,'Attendance-May-2026'!$B:$AW,45,0))</f>
        <v>0</v>
      </c>
      <c r="AK91" s="306">
        <f>(VLOOKUP($B91,'Attendance-June-2026'!$B:$AW,46,0))</f>
        <v>0</v>
      </c>
      <c r="AL91" s="312"/>
      <c r="AM91" s="312"/>
      <c r="AN91" s="312"/>
      <c r="AO91" s="312"/>
      <c r="AP91" s="312"/>
      <c r="AQ91" s="312"/>
      <c r="AR91" s="308">
        <f t="shared" si="2"/>
        <v>0</v>
      </c>
      <c r="AS91" s="311"/>
      <c r="AT91" s="312"/>
      <c r="AU91" s="312"/>
      <c r="AV91" s="312"/>
      <c r="AW91" s="226"/>
      <c r="AX91" s="311"/>
      <c r="AY91" s="314"/>
      <c r="AZ91" s="314"/>
      <c r="BA91" s="314"/>
      <c r="BB91" s="314"/>
      <c r="BC91" s="314"/>
      <c r="BD91" s="314"/>
      <c r="BE91" s="314"/>
      <c r="BF91" s="315"/>
      <c r="BG91" s="72"/>
    </row>
    <row r="92">
      <c r="A92" s="209">
        <v>89.0</v>
      </c>
      <c r="B92" s="218" t="s">
        <v>685</v>
      </c>
      <c r="C92" s="219" t="s">
        <v>17</v>
      </c>
      <c r="D92" s="212" t="s">
        <v>325</v>
      </c>
      <c r="E92" s="317">
        <v>1.0</v>
      </c>
      <c r="F92" s="312">
        <f>(VLOOKUP($B92,'Attendance-January-2026'!$B:$AJ,35,0))</f>
        <v>0</v>
      </c>
      <c r="G92" s="306">
        <f>(VLOOKUP($B92,'Attendance-February-2026'!$B:$AJ,35,0))</f>
        <v>0</v>
      </c>
      <c r="H92" s="305">
        <f>(VLOOKUP($B92,'Attendance-March-2026'!$B:$AG,32,0))</f>
        <v>0</v>
      </c>
      <c r="I92" s="305">
        <f>(VLOOKUP($B92,'Attendance-April-2026'!$B:$AJ,35,0))</f>
        <v>1</v>
      </c>
      <c r="J92" s="306">
        <f>(VLOOKUP($B92,'Attendance-May-2026'!$B:$AI,34,0))</f>
        <v>1</v>
      </c>
      <c r="K92" s="306">
        <f>(VLOOKUP($B92,'Attendance-June-2026'!$B:$AJ,35,0))</f>
        <v>1</v>
      </c>
      <c r="L92" s="312"/>
      <c r="M92" s="312"/>
      <c r="N92" s="312"/>
      <c r="O92" s="312"/>
      <c r="P92" s="312"/>
      <c r="Q92" s="226"/>
      <c r="R92" s="319"/>
      <c r="S92" s="310">
        <f>(VLOOKUP($B92,'Attendance-January-2026'!$B:$AW,48,0))</f>
        <v>0</v>
      </c>
      <c r="T92" s="310">
        <f>(VLOOKUP($B92,'Attendance-February-2026'!$B:$AW,48,0))</f>
        <v>0</v>
      </c>
      <c r="U92" s="310">
        <f>(VLOOKUP($B92,'Attendance-March-2026'!$B:$AW,45,0))</f>
        <v>0</v>
      </c>
      <c r="V92" s="310">
        <f>(VLOOKUP($B92,'Attendance-April-2026'!$B:$AW,48,0))</f>
        <v>1</v>
      </c>
      <c r="W92" s="310">
        <f>(VLOOKUP($B92,'Attendance-May-2026'!$B:$AW,46,0))</f>
        <v>1</v>
      </c>
      <c r="X92" s="310">
        <f>(VLOOKUP($B92,'Attendance-June-2026'!$B:$AW,47,0))</f>
        <v>0</v>
      </c>
      <c r="Y92" s="312"/>
      <c r="Z92" s="312"/>
      <c r="AA92" s="312"/>
      <c r="AB92" s="312"/>
      <c r="AC92" s="312"/>
      <c r="AD92" s="312"/>
      <c r="AE92" s="309">
        <f t="shared" si="1"/>
        <v>2</v>
      </c>
      <c r="AF92" s="310">
        <f>(VLOOKUP($B92,'Attendance-January-2026'!$B:$AW,47,0))</f>
        <v>1</v>
      </c>
      <c r="AG92" s="310">
        <f>(VLOOKUP($B92,'Attendance-February-2026'!$B:$AW,47,0))</f>
        <v>1</v>
      </c>
      <c r="AH92" s="310">
        <f>(VLOOKUP($B92,'Attendance-March-2026'!$B:$AV,44,0))</f>
        <v>0</v>
      </c>
      <c r="AI92" s="310">
        <f>(VLOOKUP($B92,'Attendance-April-2026'!$B:$AW,47,0))</f>
        <v>0</v>
      </c>
      <c r="AJ92" s="306">
        <f>(VLOOKUP($B92,'Attendance-May-2026'!$B:$AW,45,0))</f>
        <v>0</v>
      </c>
      <c r="AK92" s="306">
        <f>(VLOOKUP($B92,'Attendance-June-2026'!$B:$AW,46,0))</f>
        <v>0</v>
      </c>
      <c r="AL92" s="312"/>
      <c r="AM92" s="312"/>
      <c r="AN92" s="312"/>
      <c r="AO92" s="312"/>
      <c r="AP92" s="312"/>
      <c r="AQ92" s="312"/>
      <c r="AR92" s="308">
        <f t="shared" si="2"/>
        <v>2</v>
      </c>
      <c r="AS92" s="311"/>
      <c r="AT92" s="312"/>
      <c r="AU92" s="312"/>
      <c r="AV92" s="312"/>
      <c r="AW92" s="226"/>
      <c r="AX92" s="311"/>
      <c r="AY92" s="314"/>
      <c r="AZ92" s="314"/>
      <c r="BA92" s="314"/>
      <c r="BB92" s="314"/>
      <c r="BC92" s="314"/>
      <c r="BD92" s="314"/>
      <c r="BE92" s="314"/>
      <c r="BF92" s="315"/>
      <c r="BG92" s="72"/>
    </row>
    <row r="93">
      <c r="A93" s="209">
        <v>90.0</v>
      </c>
      <c r="B93" s="218" t="s">
        <v>686</v>
      </c>
      <c r="C93" s="219" t="s">
        <v>49</v>
      </c>
      <c r="D93" s="212" t="s">
        <v>325</v>
      </c>
      <c r="E93" s="317">
        <v>2.0</v>
      </c>
      <c r="F93" s="312">
        <f>(VLOOKUP($B93,'Attendance-January-2026'!$B:$AJ,35,0))</f>
        <v>2</v>
      </c>
      <c r="G93" s="306">
        <f>(VLOOKUP($B93,'Attendance-February-2026'!$B:$AJ,35,0))</f>
        <v>2</v>
      </c>
      <c r="H93" s="305">
        <f>(VLOOKUP($B93,'Attendance-March-2026'!$B:$AG,32,0))</f>
        <v>3</v>
      </c>
      <c r="I93" s="305">
        <f>(VLOOKUP($B93,'Attendance-April-2026'!$B:$AJ,35,0))</f>
        <v>3</v>
      </c>
      <c r="J93" s="306">
        <f>(VLOOKUP($B93,'Attendance-May-2026'!$B:$AI,34,0))</f>
        <v>4</v>
      </c>
      <c r="K93" s="306">
        <f>(VLOOKUP($B93,'Attendance-June-2026'!$B:$AJ,35,0))</f>
        <v>3</v>
      </c>
      <c r="L93" s="312"/>
      <c r="M93" s="312"/>
      <c r="N93" s="312"/>
      <c r="O93" s="312"/>
      <c r="P93" s="312"/>
      <c r="Q93" s="226"/>
      <c r="R93" s="319"/>
      <c r="S93" s="310">
        <f>(VLOOKUP($B93,'Attendance-January-2026'!$B:$AW,48,0))</f>
        <v>0</v>
      </c>
      <c r="T93" s="310">
        <f>(VLOOKUP($B93,'Attendance-February-2026'!$B:$AW,48,0))</f>
        <v>0</v>
      </c>
      <c r="U93" s="310">
        <f>(VLOOKUP($B93,'Attendance-March-2026'!$B:$AW,45,0))</f>
        <v>0</v>
      </c>
      <c r="V93" s="310">
        <f>(VLOOKUP($B93,'Attendance-April-2026'!$B:$AW,48,0))</f>
        <v>0</v>
      </c>
      <c r="W93" s="310">
        <f>(VLOOKUP($B93,'Attendance-May-2026'!$B:$AW,46,0))</f>
        <v>1</v>
      </c>
      <c r="X93" s="310">
        <f>(VLOOKUP($B93,'Attendance-June-2026'!$B:$AW,47,0))</f>
        <v>0</v>
      </c>
      <c r="Y93" s="312"/>
      <c r="Z93" s="312"/>
      <c r="AA93" s="312"/>
      <c r="AB93" s="312"/>
      <c r="AC93" s="312"/>
      <c r="AD93" s="312"/>
      <c r="AE93" s="309">
        <f t="shared" si="1"/>
        <v>1</v>
      </c>
      <c r="AF93" s="310">
        <f>(VLOOKUP($B93,'Attendance-January-2026'!$B:$AW,47,0))</f>
        <v>0</v>
      </c>
      <c r="AG93" s="310">
        <f>(VLOOKUP($B93,'Attendance-February-2026'!$B:$AW,47,0))</f>
        <v>2</v>
      </c>
      <c r="AH93" s="310">
        <f>(VLOOKUP($B93,'Attendance-March-2026'!$B:$AV,44,0))</f>
        <v>0</v>
      </c>
      <c r="AI93" s="310">
        <f>(VLOOKUP($B93,'Attendance-April-2026'!$B:$AW,47,0))</f>
        <v>0</v>
      </c>
      <c r="AJ93" s="306">
        <f>(VLOOKUP($B93,'Attendance-May-2026'!$B:$AW,45,0))</f>
        <v>0</v>
      </c>
      <c r="AK93" s="306">
        <f>(VLOOKUP($B93,'Attendance-June-2026'!$B:$AW,46,0))</f>
        <v>0</v>
      </c>
      <c r="AL93" s="312"/>
      <c r="AM93" s="312"/>
      <c r="AN93" s="312"/>
      <c r="AO93" s="312"/>
      <c r="AP93" s="312"/>
      <c r="AQ93" s="312"/>
      <c r="AR93" s="308">
        <f t="shared" si="2"/>
        <v>2</v>
      </c>
      <c r="AS93" s="311"/>
      <c r="AT93" s="312"/>
      <c r="AU93" s="312"/>
      <c r="AV93" s="312"/>
      <c r="AW93" s="226"/>
      <c r="AX93" s="311"/>
      <c r="AY93" s="314"/>
      <c r="AZ93" s="314"/>
      <c r="BA93" s="314"/>
      <c r="BB93" s="314"/>
      <c r="BC93" s="314"/>
      <c r="BD93" s="314"/>
      <c r="BE93" s="314"/>
      <c r="BF93" s="315"/>
      <c r="BG93" s="72"/>
    </row>
    <row r="94">
      <c r="A94" s="209">
        <v>91.0</v>
      </c>
      <c r="B94" s="218" t="s">
        <v>687</v>
      </c>
      <c r="C94" s="219" t="s">
        <v>66</v>
      </c>
      <c r="D94" s="212" t="s">
        <v>325</v>
      </c>
      <c r="E94" s="317">
        <v>2.5</v>
      </c>
      <c r="F94" s="312">
        <f>(VLOOKUP($B94,'Attendance-January-2026'!$B:$AJ,35,0))</f>
        <v>3.5</v>
      </c>
      <c r="G94" s="306">
        <f>(VLOOKUP($B94,'Attendance-February-2026'!$B:$AJ,35,0))</f>
        <v>3.5</v>
      </c>
      <c r="H94" s="305">
        <f>(VLOOKUP($B94,'Attendance-March-2026'!$B:$AG,32,0))</f>
        <v>0.5</v>
      </c>
      <c r="I94" s="305">
        <f>(VLOOKUP($B94,'Attendance-April-2026'!$B:$AJ,35,0))</f>
        <v>1.5</v>
      </c>
      <c r="J94" s="306">
        <f>(VLOOKUP($B94,'Attendance-May-2026'!$B:$AI,34,0))</f>
        <v>3.5</v>
      </c>
      <c r="K94" s="306">
        <f>(VLOOKUP($B94,'Attendance-June-2026'!$B:$AJ,35,0))</f>
        <v>0.5</v>
      </c>
      <c r="L94" s="312"/>
      <c r="M94" s="312"/>
      <c r="N94" s="312"/>
      <c r="O94" s="312"/>
      <c r="P94" s="312"/>
      <c r="Q94" s="226"/>
      <c r="R94" s="319"/>
      <c r="S94" s="310">
        <f>(VLOOKUP($B94,'Attendance-January-2026'!$B:$AW,48,0))</f>
        <v>0</v>
      </c>
      <c r="T94" s="310">
        <f>(VLOOKUP($B94,'Attendance-February-2026'!$B:$AW,48,0))</f>
        <v>0</v>
      </c>
      <c r="U94" s="310">
        <f>(VLOOKUP($B94,'Attendance-March-2026'!$B:$AW,45,0))</f>
        <v>3</v>
      </c>
      <c r="V94" s="310">
        <f>(VLOOKUP($B94,'Attendance-April-2026'!$B:$AW,48,0))</f>
        <v>1</v>
      </c>
      <c r="W94" s="310">
        <f>(VLOOKUP($B94,'Attendance-May-2026'!$B:$AW,46,0))</f>
        <v>3</v>
      </c>
      <c r="X94" s="310">
        <f>(VLOOKUP($B94,'Attendance-June-2026'!$B:$AW,47,0))</f>
        <v>0</v>
      </c>
      <c r="Y94" s="312"/>
      <c r="Z94" s="312"/>
      <c r="AA94" s="312"/>
      <c r="AB94" s="312"/>
      <c r="AC94" s="312"/>
      <c r="AD94" s="312"/>
      <c r="AE94" s="309">
        <f t="shared" si="1"/>
        <v>7</v>
      </c>
      <c r="AF94" s="310">
        <f>(VLOOKUP($B94,'Attendance-January-2026'!$B:$AW,47,0))</f>
        <v>1</v>
      </c>
      <c r="AG94" s="310">
        <f>(VLOOKUP($B94,'Attendance-February-2026'!$B:$AW,47,0))</f>
        <v>0</v>
      </c>
      <c r="AH94" s="310">
        <f>(VLOOKUP($B94,'Attendance-March-2026'!$B:$AV,44,0))</f>
        <v>0</v>
      </c>
      <c r="AI94" s="310">
        <f>(VLOOKUP($B94,'Attendance-April-2026'!$B:$AW,47,0))</f>
        <v>0</v>
      </c>
      <c r="AJ94" s="306">
        <f>(VLOOKUP($B94,'Attendance-May-2026'!$B:$AW,45,0))</f>
        <v>3</v>
      </c>
      <c r="AK94" s="306">
        <f>(VLOOKUP($B94,'Attendance-June-2026'!$B:$AW,46,0))</f>
        <v>0</v>
      </c>
      <c r="AL94" s="312"/>
      <c r="AM94" s="312"/>
      <c r="AN94" s="312"/>
      <c r="AO94" s="312"/>
      <c r="AP94" s="312"/>
      <c r="AQ94" s="312"/>
      <c r="AR94" s="308">
        <f t="shared" si="2"/>
        <v>4</v>
      </c>
      <c r="AS94" s="311"/>
      <c r="AT94" s="312"/>
      <c r="AU94" s="312"/>
      <c r="AV94" s="312"/>
      <c r="AW94" s="226"/>
      <c r="AX94" s="311"/>
      <c r="AY94" s="314"/>
      <c r="AZ94" s="314"/>
      <c r="BA94" s="314"/>
      <c r="BB94" s="314"/>
      <c r="BC94" s="314"/>
      <c r="BD94" s="314"/>
      <c r="BE94" s="314"/>
      <c r="BF94" s="315"/>
      <c r="BG94" s="72"/>
    </row>
    <row r="95">
      <c r="A95" s="209">
        <v>92.0</v>
      </c>
      <c r="B95" s="218" t="s">
        <v>688</v>
      </c>
      <c r="C95" s="219" t="s">
        <v>22</v>
      </c>
      <c r="D95" s="212" t="s">
        <v>325</v>
      </c>
      <c r="E95" s="317">
        <v>4.5</v>
      </c>
      <c r="F95" s="312">
        <f>(VLOOKUP($B95,'Attendance-January-2026'!$B:$AJ,35,0))</f>
        <v>4.5</v>
      </c>
      <c r="G95" s="306">
        <f>(VLOOKUP($B95,'Attendance-February-2026'!$B:$AJ,35,0))</f>
        <v>5.5</v>
      </c>
      <c r="H95" s="305">
        <f>(VLOOKUP($B95,'Attendance-March-2026'!$B:$AG,32,0))</f>
        <v>6.5</v>
      </c>
      <c r="I95" s="305">
        <f>(VLOOKUP($B95,'Attendance-April-2026'!$B:$AJ,35,0))</f>
        <v>5</v>
      </c>
      <c r="J95" s="306">
        <f>(VLOOKUP($B95,'Attendance-May-2026'!$B:$AI,34,0))</f>
        <v>3.5</v>
      </c>
      <c r="K95" s="306">
        <f>(VLOOKUP($B95,'Attendance-June-2026'!$B:$AJ,35,0))</f>
        <v>1.5</v>
      </c>
      <c r="L95" s="312"/>
      <c r="M95" s="312"/>
      <c r="N95" s="312"/>
      <c r="O95" s="312"/>
      <c r="P95" s="312"/>
      <c r="Q95" s="226"/>
      <c r="R95" s="319"/>
      <c r="S95" s="310">
        <f>(VLOOKUP($B95,'Attendance-January-2026'!$B:$AW,48,0))</f>
        <v>0</v>
      </c>
      <c r="T95" s="310">
        <f>(VLOOKUP($B95,'Attendance-February-2026'!$B:$AW,48,0))</f>
        <v>0</v>
      </c>
      <c r="U95" s="310">
        <f>(VLOOKUP($B95,'Attendance-March-2026'!$B:$AW,45,0))</f>
        <v>0</v>
      </c>
      <c r="V95" s="310">
        <f>(VLOOKUP($B95,'Attendance-April-2026'!$B:$AW,48,0))</f>
        <v>0</v>
      </c>
      <c r="W95" s="310">
        <f>(VLOOKUP($B95,'Attendance-May-2026'!$B:$AW,46,0))</f>
        <v>0</v>
      </c>
      <c r="X95" s="310">
        <f>(VLOOKUP($B95,'Attendance-June-2026'!$B:$AW,47,0))</f>
        <v>0</v>
      </c>
      <c r="Y95" s="312"/>
      <c r="Z95" s="312"/>
      <c r="AA95" s="312"/>
      <c r="AB95" s="312"/>
      <c r="AC95" s="312"/>
      <c r="AD95" s="312"/>
      <c r="AE95" s="309">
        <f t="shared" si="1"/>
        <v>0</v>
      </c>
      <c r="AF95" s="310">
        <f>(VLOOKUP($B95,'Attendance-January-2026'!$B:$AW,47,0))</f>
        <v>0</v>
      </c>
      <c r="AG95" s="310">
        <f>(VLOOKUP($B95,'Attendance-February-2026'!$B:$AW,47,0))</f>
        <v>0</v>
      </c>
      <c r="AH95" s="310">
        <f>(VLOOKUP($B95,'Attendance-March-2026'!$B:$AV,44,0))</f>
        <v>0</v>
      </c>
      <c r="AI95" s="310">
        <f>(VLOOKUP($B95,'Attendance-April-2026'!$B:$AW,47,0))</f>
        <v>0</v>
      </c>
      <c r="AJ95" s="306">
        <f>(VLOOKUP($B95,'Attendance-May-2026'!$B:$AW,45,0))</f>
        <v>1</v>
      </c>
      <c r="AK95" s="306">
        <f>(VLOOKUP($B95,'Attendance-June-2026'!$B:$AW,46,0))</f>
        <v>0</v>
      </c>
      <c r="AL95" s="312"/>
      <c r="AM95" s="312"/>
      <c r="AN95" s="312"/>
      <c r="AO95" s="312"/>
      <c r="AP95" s="312"/>
      <c r="AQ95" s="312"/>
      <c r="AR95" s="308">
        <f t="shared" si="2"/>
        <v>1</v>
      </c>
      <c r="AS95" s="311"/>
      <c r="AT95" s="312"/>
      <c r="AU95" s="312"/>
      <c r="AV95" s="312"/>
      <c r="AW95" s="226"/>
      <c r="AX95" s="311"/>
      <c r="AY95" s="314"/>
      <c r="AZ95" s="314"/>
      <c r="BA95" s="314"/>
      <c r="BB95" s="314"/>
      <c r="BC95" s="314"/>
      <c r="BD95" s="314"/>
      <c r="BE95" s="314"/>
      <c r="BF95" s="315"/>
      <c r="BG95" s="72"/>
    </row>
    <row r="96">
      <c r="A96" s="209">
        <v>93.0</v>
      </c>
      <c r="B96" s="218" t="s">
        <v>689</v>
      </c>
      <c r="C96" s="219" t="s">
        <v>55</v>
      </c>
      <c r="D96" s="212" t="s">
        <v>325</v>
      </c>
      <c r="E96" s="317">
        <v>2.5</v>
      </c>
      <c r="F96" s="312">
        <f>(VLOOKUP($B96,'Attendance-January-2026'!$B:$AJ,35,0))</f>
        <v>2.5</v>
      </c>
      <c r="G96" s="306">
        <f>(VLOOKUP($B96,'Attendance-February-2026'!$B:$AJ,35,0))</f>
        <v>3.5</v>
      </c>
      <c r="H96" s="305">
        <f>(VLOOKUP($B96,'Attendance-March-2026'!$B:$AG,32,0))</f>
        <v>3.5</v>
      </c>
      <c r="I96" s="305">
        <f>(VLOOKUP($B96,'Attendance-April-2026'!$B:$AJ,35,0))</f>
        <v>4.5</v>
      </c>
      <c r="J96" s="306">
        <f>(VLOOKUP($B96,'Attendance-May-2026'!$B:$AI,34,0))</f>
        <v>6</v>
      </c>
      <c r="K96" s="306">
        <f>(VLOOKUP($B96,'Attendance-June-2026'!$B:$AJ,35,0))</f>
        <v>6.5</v>
      </c>
      <c r="L96" s="312"/>
      <c r="M96" s="312"/>
      <c r="N96" s="312"/>
      <c r="O96" s="312"/>
      <c r="P96" s="312"/>
      <c r="Q96" s="226"/>
      <c r="R96" s="319"/>
      <c r="S96" s="310">
        <f>(VLOOKUP($B96,'Attendance-January-2026'!$B:$AW,48,0))</f>
        <v>0</v>
      </c>
      <c r="T96" s="310">
        <f>(VLOOKUP($B96,'Attendance-February-2026'!$B:$AW,48,0))</f>
        <v>0</v>
      </c>
      <c r="U96" s="310">
        <f>(VLOOKUP($B96,'Attendance-March-2026'!$B:$AW,45,0))</f>
        <v>0</v>
      </c>
      <c r="V96" s="310">
        <f>(VLOOKUP($B96,'Attendance-April-2026'!$B:$AW,48,0))</f>
        <v>0</v>
      </c>
      <c r="W96" s="310">
        <f>(VLOOKUP($B96,'Attendance-May-2026'!$B:$AW,46,0))</f>
        <v>0</v>
      </c>
      <c r="X96" s="310">
        <f>(VLOOKUP($B96,'Attendance-June-2026'!$B:$AW,47,0))</f>
        <v>0</v>
      </c>
      <c r="Y96" s="312"/>
      <c r="Z96" s="312"/>
      <c r="AA96" s="312"/>
      <c r="AB96" s="312"/>
      <c r="AC96" s="312"/>
      <c r="AD96" s="312"/>
      <c r="AE96" s="309">
        <f t="shared" si="1"/>
        <v>0</v>
      </c>
      <c r="AF96" s="310">
        <f>(VLOOKUP($B96,'Attendance-January-2026'!$B:$AW,47,0))</f>
        <v>0</v>
      </c>
      <c r="AG96" s="310">
        <f>(VLOOKUP($B96,'Attendance-February-2026'!$B:$AW,47,0))</f>
        <v>0</v>
      </c>
      <c r="AH96" s="310">
        <f>(VLOOKUP($B96,'Attendance-March-2026'!$B:$AV,44,0))</f>
        <v>0</v>
      </c>
      <c r="AI96" s="310">
        <f>(VLOOKUP($B96,'Attendance-April-2026'!$B:$AW,47,0))</f>
        <v>0</v>
      </c>
      <c r="AJ96" s="306">
        <f>(VLOOKUP($B96,'Attendance-May-2026'!$B:$AW,45,0))</f>
        <v>1</v>
      </c>
      <c r="AK96" s="306">
        <f>(VLOOKUP($B96,'Attendance-June-2026'!$B:$AW,46,0))</f>
        <v>0</v>
      </c>
      <c r="AL96" s="312"/>
      <c r="AM96" s="312"/>
      <c r="AN96" s="312"/>
      <c r="AO96" s="312"/>
      <c r="AP96" s="312"/>
      <c r="AQ96" s="312"/>
      <c r="AR96" s="308">
        <f t="shared" si="2"/>
        <v>1</v>
      </c>
      <c r="AS96" s="311"/>
      <c r="AT96" s="312"/>
      <c r="AU96" s="312"/>
      <c r="AV96" s="312"/>
      <c r="AW96" s="226"/>
      <c r="AX96" s="311"/>
      <c r="AY96" s="314"/>
      <c r="AZ96" s="314"/>
      <c r="BA96" s="314"/>
      <c r="BB96" s="314"/>
      <c r="BC96" s="314"/>
      <c r="BD96" s="314"/>
      <c r="BE96" s="314"/>
      <c r="BF96" s="315"/>
      <c r="BG96" s="72"/>
    </row>
    <row r="97">
      <c r="A97" s="209">
        <v>94.0</v>
      </c>
      <c r="B97" s="218" t="s">
        <v>690</v>
      </c>
      <c r="C97" s="219" t="s">
        <v>45</v>
      </c>
      <c r="D97" s="212" t="s">
        <v>325</v>
      </c>
      <c r="E97" s="317">
        <v>2.0</v>
      </c>
      <c r="F97" s="312">
        <f>(VLOOKUP($B97,'Attendance-January-2026'!$B:$AJ,35,0))</f>
        <v>1.5</v>
      </c>
      <c r="G97" s="306">
        <f>(VLOOKUP($B97,'Attendance-February-2026'!$B:$AJ,35,0))</f>
        <v>0.5</v>
      </c>
      <c r="H97" s="305">
        <f>(VLOOKUP($B97,'Attendance-March-2026'!$B:$AG,32,0))</f>
        <v>0.5</v>
      </c>
      <c r="I97" s="305">
        <f>(VLOOKUP($B97,'Attendance-April-2026'!$B:$AJ,35,0))</f>
        <v>1.5</v>
      </c>
      <c r="J97" s="306">
        <f>(VLOOKUP($B97,'Attendance-May-2026'!$B:$AI,34,0))</f>
        <v>3.5</v>
      </c>
      <c r="K97" s="306">
        <f>(VLOOKUP($B97,'Attendance-June-2026'!$B:$AJ,35,0))</f>
        <v>4.5</v>
      </c>
      <c r="L97" s="312"/>
      <c r="M97" s="312"/>
      <c r="N97" s="312"/>
      <c r="O97" s="312"/>
      <c r="P97" s="312"/>
      <c r="Q97" s="226"/>
      <c r="R97" s="319"/>
      <c r="S97" s="310">
        <f>(VLOOKUP($B97,'Attendance-January-2026'!$B:$AW,48,0))</f>
        <v>0</v>
      </c>
      <c r="T97" s="310">
        <f>(VLOOKUP($B97,'Attendance-February-2026'!$B:$AW,48,0))</f>
        <v>3</v>
      </c>
      <c r="U97" s="310">
        <f>(VLOOKUP($B97,'Attendance-March-2026'!$B:$AW,45,0))</f>
        <v>0</v>
      </c>
      <c r="V97" s="310">
        <f>(VLOOKUP($B97,'Attendance-April-2026'!$B:$AW,48,0))</f>
        <v>0</v>
      </c>
      <c r="W97" s="310">
        <f>(VLOOKUP($B97,'Attendance-May-2026'!$B:$AW,46,0))</f>
        <v>0</v>
      </c>
      <c r="X97" s="310">
        <f>(VLOOKUP($B97,'Attendance-June-2026'!$B:$AW,47,0))</f>
        <v>0</v>
      </c>
      <c r="Y97" s="312"/>
      <c r="Z97" s="312"/>
      <c r="AA97" s="312"/>
      <c r="AB97" s="312"/>
      <c r="AC97" s="312"/>
      <c r="AD97" s="312"/>
      <c r="AE97" s="309">
        <f t="shared" si="1"/>
        <v>3</v>
      </c>
      <c r="AF97" s="310">
        <f>(VLOOKUP($B97,'Attendance-January-2026'!$B:$AW,47,0))</f>
        <v>0</v>
      </c>
      <c r="AG97" s="310">
        <f>(VLOOKUP($B97,'Attendance-February-2026'!$B:$AW,47,0))</f>
        <v>0</v>
      </c>
      <c r="AH97" s="310">
        <f>(VLOOKUP($B97,'Attendance-March-2026'!$B:$AV,44,0))</f>
        <v>0</v>
      </c>
      <c r="AI97" s="310">
        <f>(VLOOKUP($B97,'Attendance-April-2026'!$B:$AW,47,0))</f>
        <v>0</v>
      </c>
      <c r="AJ97" s="306">
        <f>(VLOOKUP($B97,'Attendance-May-2026'!$B:$AW,45,0))</f>
        <v>0</v>
      </c>
      <c r="AK97" s="306">
        <f>(VLOOKUP($B97,'Attendance-June-2026'!$B:$AW,46,0))</f>
        <v>0</v>
      </c>
      <c r="AL97" s="312"/>
      <c r="AM97" s="312"/>
      <c r="AN97" s="312"/>
      <c r="AO97" s="312"/>
      <c r="AP97" s="312"/>
      <c r="AQ97" s="312"/>
      <c r="AR97" s="308">
        <f t="shared" si="2"/>
        <v>0</v>
      </c>
      <c r="AS97" s="311"/>
      <c r="AT97" s="312"/>
      <c r="AU97" s="312"/>
      <c r="AV97" s="312"/>
      <c r="AW97" s="226"/>
      <c r="AX97" s="311"/>
      <c r="AY97" s="314"/>
      <c r="AZ97" s="314"/>
      <c r="BA97" s="314"/>
      <c r="BB97" s="314"/>
      <c r="BC97" s="314"/>
      <c r="BD97" s="314"/>
      <c r="BE97" s="314"/>
      <c r="BF97" s="315"/>
      <c r="BG97" s="72"/>
    </row>
    <row r="98">
      <c r="A98" s="209">
        <v>95.0</v>
      </c>
      <c r="B98" s="218" t="s">
        <v>691</v>
      </c>
      <c r="C98" s="219" t="s">
        <v>31</v>
      </c>
      <c r="D98" s="212" t="s">
        <v>325</v>
      </c>
      <c r="E98" s="317">
        <v>2.0</v>
      </c>
      <c r="F98" s="312">
        <f>(VLOOKUP($B98,'Attendance-January-2026'!$B:$AJ,35,0))</f>
        <v>0.5</v>
      </c>
      <c r="G98" s="306">
        <f>(VLOOKUP($B98,'Attendance-February-2026'!$B:$AJ,35,0))</f>
        <v>0</v>
      </c>
      <c r="H98" s="305">
        <f>(VLOOKUP($B98,'Attendance-March-2026'!$B:$AG,32,0))</f>
        <v>0</v>
      </c>
      <c r="I98" s="305">
        <f>(VLOOKUP($B98,'Attendance-April-2026'!$B:$AJ,35,0))</f>
        <v>0</v>
      </c>
      <c r="J98" s="306">
        <f>(VLOOKUP($B98,'Attendance-May-2026'!$B:$AI,34,0))</f>
        <v>1</v>
      </c>
      <c r="K98" s="306">
        <f>(VLOOKUP($B98,'Attendance-June-2026'!$B:$AJ,35,0))</f>
        <v>1.5</v>
      </c>
      <c r="L98" s="312"/>
      <c r="M98" s="312"/>
      <c r="N98" s="312"/>
      <c r="O98" s="312"/>
      <c r="P98" s="312"/>
      <c r="Q98" s="226"/>
      <c r="R98" s="319"/>
      <c r="S98" s="310">
        <f>(VLOOKUP($B98,'Attendance-January-2026'!$B:$AW,48,0))</f>
        <v>2</v>
      </c>
      <c r="T98" s="310">
        <f>(VLOOKUP($B98,'Attendance-February-2026'!$B:$AW,48,0))</f>
        <v>3</v>
      </c>
      <c r="U98" s="310">
        <f>(VLOOKUP($B98,'Attendance-March-2026'!$B:$AW,45,0))</f>
        <v>3.5</v>
      </c>
      <c r="V98" s="310">
        <f>(VLOOKUP($B98,'Attendance-April-2026'!$B:$AW,48,0))</f>
        <v>2.5</v>
      </c>
      <c r="W98" s="310">
        <f>(VLOOKUP($B98,'Attendance-May-2026'!$B:$AW,46,0))</f>
        <v>0</v>
      </c>
      <c r="X98" s="310">
        <f>(VLOOKUP($B98,'Attendance-June-2026'!$B:$AW,47,0))</f>
        <v>1.5</v>
      </c>
      <c r="Y98" s="312"/>
      <c r="Z98" s="312"/>
      <c r="AA98" s="312"/>
      <c r="AB98" s="312"/>
      <c r="AC98" s="312"/>
      <c r="AD98" s="312"/>
      <c r="AE98" s="309">
        <f t="shared" si="1"/>
        <v>12.5</v>
      </c>
      <c r="AF98" s="310">
        <f>(VLOOKUP($B98,'Attendance-January-2026'!$B:$AW,47,0))</f>
        <v>0</v>
      </c>
      <c r="AG98" s="310">
        <f>(VLOOKUP($B98,'Attendance-February-2026'!$B:$AW,47,0))</f>
        <v>0</v>
      </c>
      <c r="AH98" s="310">
        <f>(VLOOKUP($B98,'Attendance-March-2026'!$B:$AV,44,0))</f>
        <v>0</v>
      </c>
      <c r="AI98" s="310">
        <f>(VLOOKUP($B98,'Attendance-April-2026'!$B:$AW,47,0))</f>
        <v>0</v>
      </c>
      <c r="AJ98" s="306">
        <f>(VLOOKUP($B98,'Attendance-May-2026'!$B:$AW,45,0))</f>
        <v>0</v>
      </c>
      <c r="AK98" s="306">
        <f>(VLOOKUP($B98,'Attendance-June-2026'!$B:$AW,46,0))</f>
        <v>0</v>
      </c>
      <c r="AL98" s="312"/>
      <c r="AM98" s="312"/>
      <c r="AN98" s="312"/>
      <c r="AO98" s="312"/>
      <c r="AP98" s="312"/>
      <c r="AQ98" s="312"/>
      <c r="AR98" s="308">
        <f t="shared" si="2"/>
        <v>0</v>
      </c>
      <c r="AS98" s="311"/>
      <c r="AT98" s="312"/>
      <c r="AU98" s="312"/>
      <c r="AV98" s="312"/>
      <c r="AW98" s="226"/>
      <c r="AX98" s="311"/>
      <c r="AY98" s="314"/>
      <c r="AZ98" s="314"/>
      <c r="BA98" s="314"/>
      <c r="BB98" s="314"/>
      <c r="BC98" s="314"/>
      <c r="BD98" s="314"/>
      <c r="BE98" s="314"/>
      <c r="BF98" s="315"/>
      <c r="BG98" s="72"/>
    </row>
    <row r="99">
      <c r="A99" s="209">
        <v>96.0</v>
      </c>
      <c r="B99" s="218" t="s">
        <v>692</v>
      </c>
      <c r="C99" s="219" t="s">
        <v>24</v>
      </c>
      <c r="D99" s="212" t="s">
        <v>325</v>
      </c>
      <c r="E99" s="317">
        <v>1.5</v>
      </c>
      <c r="F99" s="312">
        <f>(VLOOKUP($B99,'Attendance-January-2026'!$B:$AJ,35,0))</f>
        <v>2.5</v>
      </c>
      <c r="G99" s="306">
        <f>(VLOOKUP($B99,'Attendance-February-2026'!$B:$AJ,35,0))</f>
        <v>1.5</v>
      </c>
      <c r="H99" s="305">
        <f>(VLOOKUP($B99,'Attendance-March-2026'!$B:$AG,32,0))</f>
        <v>2</v>
      </c>
      <c r="I99" s="305">
        <f>(VLOOKUP($B99,'Attendance-April-2026'!$B:$AJ,35,0))</f>
        <v>2</v>
      </c>
      <c r="J99" s="306">
        <f>(VLOOKUP($B99,'Attendance-May-2026'!$B:$AI,34,0))</f>
        <v>3</v>
      </c>
      <c r="K99" s="306">
        <f>(VLOOKUP($B99,'Attendance-June-2026'!$B:$AJ,35,0))</f>
        <v>4</v>
      </c>
      <c r="L99" s="312"/>
      <c r="M99" s="312"/>
      <c r="N99" s="312"/>
      <c r="O99" s="312"/>
      <c r="P99" s="312"/>
      <c r="Q99" s="226"/>
      <c r="R99" s="319"/>
      <c r="S99" s="310">
        <f>(VLOOKUP($B99,'Attendance-January-2026'!$B:$AW,48,0))</f>
        <v>0</v>
      </c>
      <c r="T99" s="310">
        <f>(VLOOKUP($B99,'Attendance-February-2026'!$B:$AW,48,0))</f>
        <v>0</v>
      </c>
      <c r="U99" s="310">
        <f>(VLOOKUP($B99,'Attendance-March-2026'!$B:$AW,45,0))</f>
        <v>0</v>
      </c>
      <c r="V99" s="310">
        <f>(VLOOKUP($B99,'Attendance-April-2026'!$B:$AW,48,0))</f>
        <v>1</v>
      </c>
      <c r="W99" s="310">
        <f>(VLOOKUP($B99,'Attendance-May-2026'!$B:$AW,46,0))</f>
        <v>0</v>
      </c>
      <c r="X99" s="310">
        <f>(VLOOKUP($B99,'Attendance-June-2026'!$B:$AW,47,0))</f>
        <v>0</v>
      </c>
      <c r="Y99" s="312"/>
      <c r="Z99" s="312"/>
      <c r="AA99" s="312"/>
      <c r="AB99" s="312"/>
      <c r="AC99" s="312"/>
      <c r="AD99" s="312"/>
      <c r="AE99" s="309">
        <f t="shared" si="1"/>
        <v>1</v>
      </c>
      <c r="AF99" s="310">
        <f>(VLOOKUP($B99,'Attendance-January-2026'!$B:$AW,47,0))</f>
        <v>0</v>
      </c>
      <c r="AG99" s="310">
        <f>(VLOOKUP($B99,'Attendance-February-2026'!$B:$AW,47,0))</f>
        <v>0</v>
      </c>
      <c r="AH99" s="310">
        <f>(VLOOKUP($B99,'Attendance-March-2026'!$B:$AV,44,0))</f>
        <v>2</v>
      </c>
      <c r="AI99" s="310">
        <f>(VLOOKUP($B99,'Attendance-April-2026'!$B:$AW,47,0))</f>
        <v>0</v>
      </c>
      <c r="AJ99" s="306">
        <f>(VLOOKUP($B99,'Attendance-May-2026'!$B:$AW,45,0))</f>
        <v>0</v>
      </c>
      <c r="AK99" s="306">
        <f>(VLOOKUP($B99,'Attendance-June-2026'!$B:$AW,46,0))</f>
        <v>0</v>
      </c>
      <c r="AL99" s="312"/>
      <c r="AM99" s="312"/>
      <c r="AN99" s="312"/>
      <c r="AO99" s="312"/>
      <c r="AP99" s="312"/>
      <c r="AQ99" s="312"/>
      <c r="AR99" s="308">
        <f t="shared" si="2"/>
        <v>2</v>
      </c>
      <c r="AS99" s="311"/>
      <c r="AT99" s="312"/>
      <c r="AU99" s="312"/>
      <c r="AV99" s="312"/>
      <c r="AW99" s="226"/>
      <c r="AX99" s="311"/>
      <c r="AY99" s="314"/>
      <c r="AZ99" s="314"/>
      <c r="BA99" s="314"/>
      <c r="BB99" s="314"/>
      <c r="BC99" s="314"/>
      <c r="BD99" s="314"/>
      <c r="BE99" s="314"/>
      <c r="BF99" s="315"/>
      <c r="BG99" s="72"/>
    </row>
    <row r="100">
      <c r="A100" s="209">
        <v>97.0</v>
      </c>
      <c r="B100" s="218" t="s">
        <v>693</v>
      </c>
      <c r="C100" s="219" t="s">
        <v>35</v>
      </c>
      <c r="D100" s="212" t="s">
        <v>325</v>
      </c>
      <c r="E100" s="317">
        <v>5.0</v>
      </c>
      <c r="F100" s="312">
        <f>(VLOOKUP($B100,'Attendance-January-2026'!$B:$AJ,35,0))</f>
        <v>4</v>
      </c>
      <c r="G100" s="306">
        <f>(VLOOKUP($B100,'Attendance-February-2026'!$B:$AJ,35,0))</f>
        <v>3</v>
      </c>
      <c r="H100" s="305">
        <f>(VLOOKUP($B100,'Attendance-March-2026'!$B:$AG,32,0))</f>
        <v>3</v>
      </c>
      <c r="I100" s="305">
        <f>(VLOOKUP($B100,'Attendance-April-2026'!$B:$AJ,35,0))</f>
        <v>4</v>
      </c>
      <c r="J100" s="306">
        <f>(VLOOKUP($B100,'Attendance-May-2026'!$B:$AI,34,0))</f>
        <v>5</v>
      </c>
      <c r="K100" s="306">
        <f>(VLOOKUP($B100,'Attendance-June-2026'!$B:$AJ,35,0))</f>
        <v>5</v>
      </c>
      <c r="L100" s="312"/>
      <c r="M100" s="312"/>
      <c r="N100" s="312"/>
      <c r="O100" s="312"/>
      <c r="P100" s="312"/>
      <c r="Q100" s="226"/>
      <c r="R100" s="319"/>
      <c r="S100" s="310">
        <f>(VLOOKUP($B100,'Attendance-January-2026'!$B:$AW,48,0))</f>
        <v>0</v>
      </c>
      <c r="T100" s="310">
        <f>(VLOOKUP($B100,'Attendance-February-2026'!$B:$AW,48,0))</f>
        <v>0</v>
      </c>
      <c r="U100" s="310">
        <f>(VLOOKUP($B100,'Attendance-March-2026'!$B:$AW,45,0))</f>
        <v>0</v>
      </c>
      <c r="V100" s="310">
        <f>(VLOOKUP($B100,'Attendance-April-2026'!$B:$AW,48,0))</f>
        <v>0</v>
      </c>
      <c r="W100" s="310">
        <f>(VLOOKUP($B100,'Attendance-May-2026'!$B:$AW,46,0))</f>
        <v>0</v>
      </c>
      <c r="X100" s="310">
        <f>(VLOOKUP($B100,'Attendance-June-2026'!$B:$AW,47,0))</f>
        <v>0.5</v>
      </c>
      <c r="Y100" s="312"/>
      <c r="Z100" s="312"/>
      <c r="AA100" s="312"/>
      <c r="AB100" s="312"/>
      <c r="AC100" s="312"/>
      <c r="AD100" s="312"/>
      <c r="AE100" s="309">
        <f t="shared" si="1"/>
        <v>0.5</v>
      </c>
      <c r="AF100" s="310">
        <f>(VLOOKUP($B100,'Attendance-January-2026'!$B:$AW,47,0))</f>
        <v>0</v>
      </c>
      <c r="AG100" s="310">
        <f>(VLOOKUP($B100,'Attendance-February-2026'!$B:$AW,47,0))</f>
        <v>0</v>
      </c>
      <c r="AH100" s="310">
        <f>(VLOOKUP($B100,'Attendance-March-2026'!$B:$AV,44,0))</f>
        <v>0</v>
      </c>
      <c r="AI100" s="310">
        <f>(VLOOKUP($B100,'Attendance-April-2026'!$B:$AW,47,0))</f>
        <v>0</v>
      </c>
      <c r="AJ100" s="306">
        <f>(VLOOKUP($B100,'Attendance-May-2026'!$B:$AW,45,0))</f>
        <v>0</v>
      </c>
      <c r="AK100" s="306">
        <f>(VLOOKUP($B100,'Attendance-June-2026'!$B:$AW,46,0))</f>
        <v>0</v>
      </c>
      <c r="AL100" s="312"/>
      <c r="AM100" s="312"/>
      <c r="AN100" s="312"/>
      <c r="AO100" s="312"/>
      <c r="AP100" s="312"/>
      <c r="AQ100" s="312"/>
      <c r="AR100" s="308">
        <f t="shared" si="2"/>
        <v>0</v>
      </c>
      <c r="AS100" s="311"/>
      <c r="AT100" s="312"/>
      <c r="AU100" s="312"/>
      <c r="AV100" s="312"/>
      <c r="AW100" s="226"/>
      <c r="AX100" s="311"/>
      <c r="AY100" s="314"/>
      <c r="AZ100" s="314"/>
      <c r="BA100" s="314"/>
      <c r="BB100" s="314"/>
      <c r="BC100" s="314"/>
      <c r="BD100" s="314"/>
      <c r="BE100" s="314"/>
      <c r="BF100" s="315"/>
      <c r="BG100" s="72"/>
    </row>
    <row r="101">
      <c r="A101" s="209">
        <v>98.0</v>
      </c>
      <c r="B101" s="218" t="s">
        <v>694</v>
      </c>
      <c r="C101" s="219" t="s">
        <v>48</v>
      </c>
      <c r="D101" s="212" t="s">
        <v>325</v>
      </c>
      <c r="E101" s="317">
        <v>6.5</v>
      </c>
      <c r="F101" s="312">
        <f>(VLOOKUP($B101,'Attendance-January-2026'!$B:$AJ,35,0))</f>
        <v>6.5</v>
      </c>
      <c r="G101" s="306">
        <f>(VLOOKUP($B101,'Attendance-February-2026'!$B:$AJ,35,0))</f>
        <v>5.5</v>
      </c>
      <c r="H101" s="305">
        <f>(VLOOKUP($B101,'Attendance-March-2026'!$B:$AG,32,0))</f>
        <v>4.5</v>
      </c>
      <c r="I101" s="305">
        <f>(VLOOKUP($B101,'Attendance-April-2026'!$B:$AJ,35,0))</f>
        <v>4.5</v>
      </c>
      <c r="J101" s="306">
        <f>(VLOOKUP($B101,'Attendance-May-2026'!$B:$AI,34,0))</f>
        <v>6.5</v>
      </c>
      <c r="K101" s="306">
        <f>(VLOOKUP($B101,'Attendance-June-2026'!$B:$AJ,35,0))</f>
        <v>6.5</v>
      </c>
      <c r="L101" s="312"/>
      <c r="M101" s="312"/>
      <c r="N101" s="312"/>
      <c r="O101" s="312"/>
      <c r="P101" s="312"/>
      <c r="Q101" s="226"/>
      <c r="R101" s="319"/>
      <c r="S101" s="310">
        <f>(VLOOKUP($B101,'Attendance-January-2026'!$B:$AW,48,0))</f>
        <v>0</v>
      </c>
      <c r="T101" s="310">
        <f>(VLOOKUP($B101,'Attendance-February-2026'!$B:$AW,48,0))</f>
        <v>0</v>
      </c>
      <c r="U101" s="310">
        <f>(VLOOKUP($B101,'Attendance-March-2026'!$B:$AW,45,0))</f>
        <v>0</v>
      </c>
      <c r="V101" s="310">
        <f>(VLOOKUP($B101,'Attendance-April-2026'!$B:$AW,48,0))</f>
        <v>0</v>
      </c>
      <c r="W101" s="310">
        <f>(VLOOKUP($B101,'Attendance-May-2026'!$B:$AW,46,0))</f>
        <v>0</v>
      </c>
      <c r="X101" s="310">
        <f>(VLOOKUP($B101,'Attendance-June-2026'!$B:$AW,47,0))</f>
        <v>0</v>
      </c>
      <c r="Y101" s="312"/>
      <c r="Z101" s="312"/>
      <c r="AA101" s="312"/>
      <c r="AB101" s="312"/>
      <c r="AC101" s="312"/>
      <c r="AD101" s="312"/>
      <c r="AE101" s="309">
        <f t="shared" si="1"/>
        <v>0</v>
      </c>
      <c r="AF101" s="310">
        <f>(VLOOKUP($B101,'Attendance-January-2026'!$B:$AW,47,0))</f>
        <v>0</v>
      </c>
      <c r="AG101" s="310">
        <f>(VLOOKUP($B101,'Attendance-February-2026'!$B:$AW,47,0))</f>
        <v>0</v>
      </c>
      <c r="AH101" s="310">
        <f>(VLOOKUP($B101,'Attendance-March-2026'!$B:$AV,44,0))</f>
        <v>0</v>
      </c>
      <c r="AI101" s="310">
        <f>(VLOOKUP($B101,'Attendance-April-2026'!$B:$AW,47,0))</f>
        <v>0</v>
      </c>
      <c r="AJ101" s="306">
        <f>(VLOOKUP($B101,'Attendance-May-2026'!$B:$AW,45,0))</f>
        <v>0</v>
      </c>
      <c r="AK101" s="306">
        <f>(VLOOKUP($B101,'Attendance-June-2026'!$B:$AW,46,0))</f>
        <v>0</v>
      </c>
      <c r="AL101" s="312"/>
      <c r="AM101" s="312"/>
      <c r="AN101" s="312"/>
      <c r="AO101" s="312"/>
      <c r="AP101" s="312"/>
      <c r="AQ101" s="312"/>
      <c r="AR101" s="308">
        <f t="shared" si="2"/>
        <v>0</v>
      </c>
      <c r="AS101" s="322">
        <v>1.0</v>
      </c>
      <c r="AT101" s="312"/>
      <c r="AU101" s="320">
        <v>1.0</v>
      </c>
      <c r="AV101" s="312"/>
      <c r="AW101" s="226"/>
      <c r="AX101" s="323" t="s">
        <v>845</v>
      </c>
      <c r="AY101" s="313">
        <v>46171.0</v>
      </c>
      <c r="AZ101" s="314"/>
      <c r="BA101" s="314"/>
      <c r="BB101" s="314"/>
      <c r="BC101" s="314"/>
      <c r="BD101" s="314"/>
      <c r="BE101" s="314"/>
      <c r="BF101" s="315"/>
      <c r="BG101" s="72"/>
    </row>
    <row r="102">
      <c r="A102" s="209">
        <v>99.0</v>
      </c>
      <c r="B102" s="218" t="s">
        <v>696</v>
      </c>
      <c r="C102" s="219" t="s">
        <v>54</v>
      </c>
      <c r="D102" s="212" t="s">
        <v>325</v>
      </c>
      <c r="E102" s="317">
        <v>2.5</v>
      </c>
      <c r="F102" s="312">
        <f>(VLOOKUP($B102,'Attendance-January-2026'!$B:$AJ,35,0))</f>
        <v>2</v>
      </c>
      <c r="G102" s="306">
        <f>(VLOOKUP($B102,'Attendance-February-2026'!$B:$AJ,35,0))</f>
        <v>2</v>
      </c>
      <c r="H102" s="305">
        <f>(VLOOKUP($B102,'Attendance-March-2026'!$B:$AG,32,0))</f>
        <v>3</v>
      </c>
      <c r="I102" s="305">
        <f>(VLOOKUP($B102,'Attendance-April-2026'!$B:$AJ,35,0))</f>
        <v>3</v>
      </c>
      <c r="J102" s="306">
        <f>(VLOOKUP($B102,'Attendance-May-2026'!$B:$AI,34,0))</f>
        <v>4</v>
      </c>
      <c r="K102" s="306">
        <f>(VLOOKUP($B102,'Attendance-June-2026'!$B:$AJ,35,0))</f>
        <v>2.5</v>
      </c>
      <c r="L102" s="312"/>
      <c r="M102" s="312"/>
      <c r="N102" s="312"/>
      <c r="O102" s="312"/>
      <c r="P102" s="312"/>
      <c r="Q102" s="226"/>
      <c r="R102" s="319"/>
      <c r="S102" s="310">
        <f>(VLOOKUP($B102,'Attendance-January-2026'!$B:$AW,48,0))</f>
        <v>0</v>
      </c>
      <c r="T102" s="310">
        <f>(VLOOKUP($B102,'Attendance-February-2026'!$B:$AW,48,0))</f>
        <v>2</v>
      </c>
      <c r="U102" s="310">
        <f>(VLOOKUP($B102,'Attendance-March-2026'!$B:$AW,45,0))</f>
        <v>0</v>
      </c>
      <c r="V102" s="310">
        <f>(VLOOKUP($B102,'Attendance-April-2026'!$B:$AW,48,0))</f>
        <v>0</v>
      </c>
      <c r="W102" s="310">
        <f>(VLOOKUP($B102,'Attendance-May-2026'!$B:$AW,46,0))</f>
        <v>0</v>
      </c>
      <c r="X102" s="310">
        <f>(VLOOKUP($B102,'Attendance-June-2026'!$B:$AW,47,0))</f>
        <v>0</v>
      </c>
      <c r="Y102" s="312"/>
      <c r="Z102" s="312"/>
      <c r="AA102" s="312"/>
      <c r="AB102" s="312"/>
      <c r="AC102" s="312"/>
      <c r="AD102" s="312"/>
      <c r="AE102" s="309">
        <f t="shared" si="1"/>
        <v>2</v>
      </c>
      <c r="AF102" s="310">
        <f>(VLOOKUP($B102,'Attendance-January-2026'!$B:$AW,47,0))</f>
        <v>0</v>
      </c>
      <c r="AG102" s="310">
        <f>(VLOOKUP($B102,'Attendance-February-2026'!$B:$AW,47,0))</f>
        <v>0</v>
      </c>
      <c r="AH102" s="310">
        <f>(VLOOKUP($B102,'Attendance-March-2026'!$B:$AV,44,0))</f>
        <v>0</v>
      </c>
      <c r="AI102" s="310">
        <f>(VLOOKUP($B102,'Attendance-April-2026'!$B:$AW,47,0))</f>
        <v>0</v>
      </c>
      <c r="AJ102" s="306">
        <f>(VLOOKUP($B102,'Attendance-May-2026'!$B:$AW,45,0))</f>
        <v>0</v>
      </c>
      <c r="AK102" s="306">
        <f>(VLOOKUP($B102,'Attendance-June-2026'!$B:$AW,46,0))</f>
        <v>0</v>
      </c>
      <c r="AL102" s="312"/>
      <c r="AM102" s="312"/>
      <c r="AN102" s="312"/>
      <c r="AO102" s="312"/>
      <c r="AP102" s="312"/>
      <c r="AQ102" s="312"/>
      <c r="AR102" s="308">
        <f t="shared" si="2"/>
        <v>0</v>
      </c>
      <c r="AS102" s="311"/>
      <c r="AT102" s="312"/>
      <c r="AU102" s="312"/>
      <c r="AV102" s="312"/>
      <c r="AW102" s="226"/>
      <c r="AX102" s="311"/>
      <c r="AY102" s="314"/>
      <c r="AZ102" s="314"/>
      <c r="BA102" s="314"/>
      <c r="BB102" s="314"/>
      <c r="BC102" s="314"/>
      <c r="BD102" s="314"/>
      <c r="BE102" s="314"/>
      <c r="BF102" s="315"/>
      <c r="BG102" s="72"/>
    </row>
    <row r="103">
      <c r="A103" s="209">
        <v>100.0</v>
      </c>
      <c r="B103" s="218" t="s">
        <v>697</v>
      </c>
      <c r="C103" s="219" t="s">
        <v>70</v>
      </c>
      <c r="D103" s="212" t="s">
        <v>325</v>
      </c>
      <c r="E103" s="317">
        <v>5.5</v>
      </c>
      <c r="F103" s="312">
        <f>(VLOOKUP($B103,'Attendance-January-2026'!$B:$AJ,35,0))</f>
        <v>2.5</v>
      </c>
      <c r="G103" s="306">
        <f>(VLOOKUP($B103,'Attendance-February-2026'!$B:$AJ,35,0))</f>
        <v>1.5</v>
      </c>
      <c r="H103" s="305">
        <f>(VLOOKUP($B103,'Attendance-March-2026'!$B:$AG,32,0))</f>
        <v>2.5</v>
      </c>
      <c r="I103" s="305">
        <f>(VLOOKUP($B103,'Attendance-April-2026'!$B:$AJ,35,0))</f>
        <v>3.5</v>
      </c>
      <c r="J103" s="306">
        <f>(VLOOKUP($B103,'Attendance-May-2026'!$B:$AI,34,0))</f>
        <v>5.5</v>
      </c>
      <c r="K103" s="306">
        <f>(VLOOKUP($B103,'Attendance-June-2026'!$B:$AJ,35,0))</f>
        <v>3</v>
      </c>
      <c r="L103" s="312"/>
      <c r="M103" s="312"/>
      <c r="N103" s="312"/>
      <c r="O103" s="312"/>
      <c r="P103" s="312"/>
      <c r="Q103" s="226"/>
      <c r="R103" s="319"/>
      <c r="S103" s="310">
        <f>(VLOOKUP($B103,'Attendance-January-2026'!$B:$AW,48,0))</f>
        <v>0</v>
      </c>
      <c r="T103" s="310">
        <f>(VLOOKUP($B103,'Attendance-February-2026'!$B:$AW,48,0))</f>
        <v>0</v>
      </c>
      <c r="U103" s="310">
        <f>(VLOOKUP($B103,'Attendance-March-2026'!$B:$AW,45,0))</f>
        <v>0</v>
      </c>
      <c r="V103" s="310">
        <f>(VLOOKUP($B103,'Attendance-April-2026'!$B:$AW,48,0))</f>
        <v>0</v>
      </c>
      <c r="W103" s="310">
        <f>(VLOOKUP($B103,'Attendance-May-2026'!$B:$AW,46,0))</f>
        <v>0</v>
      </c>
      <c r="X103" s="310">
        <f>(VLOOKUP($B103,'Attendance-June-2026'!$B:$AW,47,0))</f>
        <v>1</v>
      </c>
      <c r="Y103" s="312"/>
      <c r="Z103" s="312"/>
      <c r="AA103" s="312"/>
      <c r="AB103" s="312"/>
      <c r="AC103" s="312"/>
      <c r="AD103" s="312"/>
      <c r="AE103" s="309">
        <f t="shared" si="1"/>
        <v>1</v>
      </c>
      <c r="AF103" s="310">
        <f>(VLOOKUP($B103,'Attendance-January-2026'!$B:$AW,47,0))</f>
        <v>0</v>
      </c>
      <c r="AG103" s="310">
        <f>(VLOOKUP($B103,'Attendance-February-2026'!$B:$AW,47,0))</f>
        <v>0</v>
      </c>
      <c r="AH103" s="310">
        <f>(VLOOKUP($B103,'Attendance-March-2026'!$B:$AV,44,0))</f>
        <v>0</v>
      </c>
      <c r="AI103" s="310">
        <f>(VLOOKUP($B103,'Attendance-April-2026'!$B:$AW,47,0))</f>
        <v>0</v>
      </c>
      <c r="AJ103" s="306">
        <f>(VLOOKUP($B103,'Attendance-May-2026'!$B:$AW,45,0))</f>
        <v>0</v>
      </c>
      <c r="AK103" s="306">
        <f>(VLOOKUP($B103,'Attendance-June-2026'!$B:$AW,46,0))</f>
        <v>0</v>
      </c>
      <c r="AL103" s="312"/>
      <c r="AM103" s="312"/>
      <c r="AN103" s="312"/>
      <c r="AO103" s="312"/>
      <c r="AP103" s="312"/>
      <c r="AQ103" s="312"/>
      <c r="AR103" s="308">
        <f t="shared" si="2"/>
        <v>0</v>
      </c>
      <c r="AS103" s="311"/>
      <c r="AT103" s="312"/>
      <c r="AU103" s="312"/>
      <c r="AV103" s="312"/>
      <c r="AW103" s="226"/>
      <c r="AX103" s="311"/>
      <c r="AY103" s="314"/>
      <c r="AZ103" s="314"/>
      <c r="BA103" s="314"/>
      <c r="BB103" s="314"/>
      <c r="BC103" s="314"/>
      <c r="BD103" s="314"/>
      <c r="BE103" s="314"/>
      <c r="BF103" s="315"/>
      <c r="BG103" s="72"/>
    </row>
    <row r="104">
      <c r="A104" s="209">
        <v>101.0</v>
      </c>
      <c r="B104" s="218" t="s">
        <v>698</v>
      </c>
      <c r="C104" s="219" t="s">
        <v>19</v>
      </c>
      <c r="D104" s="218" t="s">
        <v>325</v>
      </c>
      <c r="E104" s="317">
        <v>4.5</v>
      </c>
      <c r="F104" s="312">
        <f>(VLOOKUP($B104,'Attendance-January-2026'!$B:$AJ,35,0))</f>
        <v>4.5</v>
      </c>
      <c r="G104" s="306">
        <f>(VLOOKUP($B104,'Attendance-February-2026'!$B:$AJ,35,0))</f>
        <v>3</v>
      </c>
      <c r="H104" s="305">
        <f>(VLOOKUP($B104,'Attendance-March-2026'!$B:$AG,32,0))</f>
        <v>0</v>
      </c>
      <c r="I104" s="305">
        <f>(VLOOKUP($B104,'Attendance-April-2026'!$B:$AJ,35,0))</f>
        <v>1</v>
      </c>
      <c r="J104" s="306">
        <f>(VLOOKUP($B104,'Attendance-May-2026'!$B:$AI,34,0))</f>
        <v>2</v>
      </c>
      <c r="K104" s="306">
        <f>(VLOOKUP($B104,'Attendance-June-2026'!$B:$AJ,35,0))</f>
        <v>3</v>
      </c>
      <c r="L104" s="312"/>
      <c r="M104" s="312"/>
      <c r="N104" s="312"/>
      <c r="O104" s="312"/>
      <c r="P104" s="312"/>
      <c r="Q104" s="226"/>
      <c r="R104" s="319"/>
      <c r="S104" s="310">
        <f>(VLOOKUP($B104,'Attendance-January-2026'!$B:$AW,48,0))</f>
        <v>0</v>
      </c>
      <c r="T104" s="310">
        <f>(VLOOKUP($B104,'Attendance-February-2026'!$B:$AW,48,0))</f>
        <v>0</v>
      </c>
      <c r="U104" s="310">
        <f>(VLOOKUP($B104,'Attendance-March-2026'!$B:$AW,45,0))</f>
        <v>0</v>
      </c>
      <c r="V104" s="310">
        <f>(VLOOKUP($B104,'Attendance-April-2026'!$B:$AW,48,0))</f>
        <v>0</v>
      </c>
      <c r="W104" s="310">
        <f>(VLOOKUP($B104,'Attendance-May-2026'!$B:$AW,46,0))</f>
        <v>0</v>
      </c>
      <c r="X104" s="310">
        <f>(VLOOKUP($B104,'Attendance-June-2026'!$B:$AW,47,0))</f>
        <v>0</v>
      </c>
      <c r="Y104" s="312"/>
      <c r="Z104" s="312"/>
      <c r="AA104" s="312"/>
      <c r="AB104" s="312"/>
      <c r="AC104" s="312"/>
      <c r="AD104" s="312"/>
      <c r="AE104" s="309">
        <f t="shared" si="1"/>
        <v>0</v>
      </c>
      <c r="AF104" s="310">
        <f>(VLOOKUP($B104,'Attendance-January-2026'!$B:$AW,47,0))</f>
        <v>0</v>
      </c>
      <c r="AG104" s="310">
        <f>(VLOOKUP($B104,'Attendance-February-2026'!$B:$AW,47,0))</f>
        <v>0</v>
      </c>
      <c r="AH104" s="310">
        <f>(VLOOKUP($B104,'Attendance-March-2026'!$B:$AV,44,0))</f>
        <v>0</v>
      </c>
      <c r="AI104" s="310">
        <f>(VLOOKUP($B104,'Attendance-April-2026'!$B:$AW,47,0))</f>
        <v>0</v>
      </c>
      <c r="AJ104" s="306">
        <f>(VLOOKUP($B104,'Attendance-May-2026'!$B:$AW,45,0))</f>
        <v>0</v>
      </c>
      <c r="AK104" s="306">
        <f>(VLOOKUP($B104,'Attendance-June-2026'!$B:$AW,46,0))</f>
        <v>0</v>
      </c>
      <c r="AL104" s="312"/>
      <c r="AM104" s="312"/>
      <c r="AN104" s="312"/>
      <c r="AO104" s="312"/>
      <c r="AP104" s="312"/>
      <c r="AQ104" s="312"/>
      <c r="AR104" s="308">
        <f t="shared" si="2"/>
        <v>0</v>
      </c>
      <c r="AS104" s="322">
        <v>1.0</v>
      </c>
      <c r="AT104" s="312"/>
      <c r="AU104" s="317">
        <v>1.0</v>
      </c>
      <c r="AV104" s="312"/>
      <c r="AW104" s="226"/>
      <c r="AX104" s="311"/>
      <c r="AY104" s="314"/>
      <c r="AZ104" s="314"/>
      <c r="BA104" s="314"/>
      <c r="BB104" s="314"/>
      <c r="BC104" s="314"/>
      <c r="BD104" s="314"/>
      <c r="BE104" s="314"/>
      <c r="BF104" s="315"/>
      <c r="BG104" s="72"/>
    </row>
    <row r="105">
      <c r="A105" s="209">
        <v>102.0</v>
      </c>
      <c r="B105" s="218" t="s">
        <v>699</v>
      </c>
      <c r="C105" s="219" t="s">
        <v>33</v>
      </c>
      <c r="D105" s="218" t="s">
        <v>325</v>
      </c>
      <c r="E105" s="317">
        <v>5.0</v>
      </c>
      <c r="F105" s="312">
        <f>(VLOOKUP($B105,'Attendance-January-2026'!$B:$AJ,35,0))</f>
        <v>4.5</v>
      </c>
      <c r="G105" s="306">
        <f>(VLOOKUP($B105,'Attendance-February-2026'!$B:$AJ,35,0))</f>
        <v>3.5</v>
      </c>
      <c r="H105" s="305">
        <f>(VLOOKUP($B105,'Attendance-March-2026'!$B:$AG,32,0))</f>
        <v>2.5</v>
      </c>
      <c r="I105" s="305">
        <f>(VLOOKUP($B105,'Attendance-April-2026'!$B:$AJ,35,0))</f>
        <v>1.5</v>
      </c>
      <c r="J105" s="306">
        <f>(VLOOKUP($B105,'Attendance-May-2026'!$B:$AI,34,0))</f>
        <v>3.5</v>
      </c>
      <c r="K105" s="306">
        <f>(VLOOKUP($B105,'Attendance-June-2026'!$B:$AJ,35,0))</f>
        <v>3</v>
      </c>
      <c r="L105" s="312"/>
      <c r="M105" s="312"/>
      <c r="N105" s="312"/>
      <c r="O105" s="312"/>
      <c r="P105" s="312"/>
      <c r="Q105" s="226"/>
      <c r="R105" s="319"/>
      <c r="S105" s="310">
        <f>(VLOOKUP($B105,'Attendance-January-2026'!$B:$AW,48,0))</f>
        <v>0</v>
      </c>
      <c r="T105" s="310">
        <f>(VLOOKUP($B105,'Attendance-February-2026'!$B:$AW,48,0))</f>
        <v>0</v>
      </c>
      <c r="U105" s="310">
        <f>(VLOOKUP($B105,'Attendance-March-2026'!$B:$AW,45,0))</f>
        <v>0</v>
      </c>
      <c r="V105" s="310">
        <f>(VLOOKUP($B105,'Attendance-April-2026'!$B:$AW,48,0))</f>
        <v>0</v>
      </c>
      <c r="W105" s="310">
        <f>(VLOOKUP($B105,'Attendance-May-2026'!$B:$AW,46,0))</f>
        <v>0</v>
      </c>
      <c r="X105" s="310">
        <f>(VLOOKUP($B105,'Attendance-June-2026'!$B:$AW,47,0))</f>
        <v>0</v>
      </c>
      <c r="Y105" s="312"/>
      <c r="Z105" s="312"/>
      <c r="AA105" s="312"/>
      <c r="AB105" s="312"/>
      <c r="AC105" s="312"/>
      <c r="AD105" s="312"/>
      <c r="AE105" s="309">
        <f t="shared" si="1"/>
        <v>0</v>
      </c>
      <c r="AF105" s="310">
        <f>(VLOOKUP($B105,'Attendance-January-2026'!$B:$AW,47,0))</f>
        <v>0</v>
      </c>
      <c r="AG105" s="310">
        <f>(VLOOKUP($B105,'Attendance-February-2026'!$B:$AW,47,0))</f>
        <v>0</v>
      </c>
      <c r="AH105" s="310">
        <f>(VLOOKUP($B105,'Attendance-March-2026'!$B:$AV,44,0))</f>
        <v>0</v>
      </c>
      <c r="AI105" s="310">
        <f>(VLOOKUP($B105,'Attendance-April-2026'!$B:$AW,47,0))</f>
        <v>0</v>
      </c>
      <c r="AJ105" s="306">
        <f>(VLOOKUP($B105,'Attendance-May-2026'!$B:$AW,45,0))</f>
        <v>0</v>
      </c>
      <c r="AK105" s="306">
        <f>(VLOOKUP($B105,'Attendance-June-2026'!$B:$AW,46,0))</f>
        <v>0</v>
      </c>
      <c r="AL105" s="312"/>
      <c r="AM105" s="312"/>
      <c r="AN105" s="312"/>
      <c r="AO105" s="312"/>
      <c r="AP105" s="312"/>
      <c r="AQ105" s="312"/>
      <c r="AR105" s="308">
        <f t="shared" si="2"/>
        <v>0</v>
      </c>
      <c r="AS105" s="311"/>
      <c r="AT105" s="312"/>
      <c r="AU105" s="320">
        <v>1.0</v>
      </c>
      <c r="AV105" s="312"/>
      <c r="AW105" s="226"/>
      <c r="AX105" s="311"/>
      <c r="AY105" s="314"/>
      <c r="AZ105" s="313">
        <v>46187.0</v>
      </c>
      <c r="BA105" s="314"/>
      <c r="BB105" s="314"/>
      <c r="BC105" s="314"/>
      <c r="BD105" s="314"/>
      <c r="BE105" s="314"/>
      <c r="BF105" s="315"/>
      <c r="BG105" s="72"/>
    </row>
    <row r="106">
      <c r="A106" s="209">
        <v>103.0</v>
      </c>
      <c r="B106" s="218" t="s">
        <v>700</v>
      </c>
      <c r="C106" s="219" t="s">
        <v>65</v>
      </c>
      <c r="D106" s="218" t="s">
        <v>325</v>
      </c>
      <c r="E106" s="317">
        <v>1.0</v>
      </c>
      <c r="F106" s="312">
        <f>(VLOOKUP($B106,'Attendance-January-2026'!$B:$AJ,35,0))</f>
        <v>2</v>
      </c>
      <c r="G106" s="306">
        <f>(VLOOKUP($B106,'Attendance-February-2026'!$B:$AJ,35,0))</f>
        <v>0</v>
      </c>
      <c r="H106" s="305">
        <f>(VLOOKUP($B106,'Attendance-March-2026'!$B:$AG,32,0))</f>
        <v>1</v>
      </c>
      <c r="I106" s="305">
        <f>(VLOOKUP($B106,'Attendance-April-2026'!$B:$AJ,35,0))</f>
        <v>1</v>
      </c>
      <c r="J106" s="306">
        <f>(VLOOKUP($B106,'Attendance-May-2026'!$B:$AI,34,0))</f>
        <v>1</v>
      </c>
      <c r="K106" s="306">
        <f>(VLOOKUP($B106,'Attendance-June-2026'!$B:$AJ,35,0))</f>
        <v>0.5</v>
      </c>
      <c r="L106" s="312"/>
      <c r="M106" s="312"/>
      <c r="N106" s="312"/>
      <c r="O106" s="312"/>
      <c r="P106" s="312"/>
      <c r="Q106" s="226"/>
      <c r="R106" s="319"/>
      <c r="S106" s="310">
        <f>(VLOOKUP($B106,'Attendance-January-2026'!$B:$AW,48,0))</f>
        <v>0</v>
      </c>
      <c r="T106" s="310">
        <f>(VLOOKUP($B106,'Attendance-February-2026'!$B:$AW,48,0))</f>
        <v>3</v>
      </c>
      <c r="U106" s="310">
        <f>(VLOOKUP($B106,'Attendance-March-2026'!$B:$AW,45,0))</f>
        <v>0</v>
      </c>
      <c r="V106" s="310">
        <f>(VLOOKUP($B106,'Attendance-April-2026'!$B:$AW,48,0))</f>
        <v>0</v>
      </c>
      <c r="W106" s="310">
        <f>(VLOOKUP($B106,'Attendance-May-2026'!$B:$AW,46,0))</f>
        <v>0</v>
      </c>
      <c r="X106" s="310">
        <f>(VLOOKUP($B106,'Attendance-June-2026'!$B:$AW,47,0))</f>
        <v>0</v>
      </c>
      <c r="Y106" s="312"/>
      <c r="Z106" s="312"/>
      <c r="AA106" s="312"/>
      <c r="AB106" s="312"/>
      <c r="AC106" s="312"/>
      <c r="AD106" s="312"/>
      <c r="AE106" s="309">
        <f t="shared" si="1"/>
        <v>3</v>
      </c>
      <c r="AF106" s="310">
        <f>(VLOOKUP($B106,'Attendance-January-2026'!$B:$AW,47,0))</f>
        <v>0</v>
      </c>
      <c r="AG106" s="310">
        <f>(VLOOKUP($B106,'Attendance-February-2026'!$B:$AW,47,0))</f>
        <v>0</v>
      </c>
      <c r="AH106" s="310">
        <f>(VLOOKUP($B106,'Attendance-March-2026'!$B:$AV,44,0))</f>
        <v>0</v>
      </c>
      <c r="AI106" s="310">
        <f>(VLOOKUP($B106,'Attendance-April-2026'!$B:$AW,47,0))</f>
        <v>0</v>
      </c>
      <c r="AJ106" s="306">
        <f>(VLOOKUP($B106,'Attendance-May-2026'!$B:$AW,45,0))</f>
        <v>0</v>
      </c>
      <c r="AK106" s="306">
        <f>(VLOOKUP($B106,'Attendance-June-2026'!$B:$AW,46,0))</f>
        <v>0</v>
      </c>
      <c r="AL106" s="312"/>
      <c r="AM106" s="312"/>
      <c r="AN106" s="312"/>
      <c r="AO106" s="312"/>
      <c r="AP106" s="312"/>
      <c r="AQ106" s="312"/>
      <c r="AR106" s="308">
        <f t="shared" si="2"/>
        <v>0</v>
      </c>
      <c r="AS106" s="311"/>
      <c r="AT106" s="312"/>
      <c r="AU106" s="312"/>
      <c r="AV106" s="312"/>
      <c r="AW106" s="226"/>
      <c r="AX106" s="311"/>
      <c r="AY106" s="314"/>
      <c r="AZ106" s="314"/>
      <c r="BA106" s="314"/>
      <c r="BB106" s="314"/>
      <c r="BC106" s="314"/>
      <c r="BD106" s="314"/>
      <c r="BE106" s="314"/>
      <c r="BF106" s="315"/>
      <c r="BG106" s="72"/>
    </row>
    <row r="107">
      <c r="A107" s="209">
        <v>104.0</v>
      </c>
      <c r="B107" s="218" t="s">
        <v>701</v>
      </c>
      <c r="C107" s="219" t="s">
        <v>51</v>
      </c>
      <c r="D107" s="218" t="s">
        <v>325</v>
      </c>
      <c r="E107" s="317">
        <v>3.5</v>
      </c>
      <c r="F107" s="312">
        <f>(VLOOKUP($B107,'Attendance-January-2026'!$B:$AJ,35,0))</f>
        <v>4.5</v>
      </c>
      <c r="G107" s="306">
        <f>(VLOOKUP($B107,'Attendance-February-2026'!$B:$AJ,35,0))</f>
        <v>3.5</v>
      </c>
      <c r="H107" s="305">
        <f>(VLOOKUP($B107,'Attendance-March-2026'!$B:$AG,32,0))</f>
        <v>2</v>
      </c>
      <c r="I107" s="305">
        <f>(VLOOKUP($B107,'Attendance-April-2026'!$B:$AJ,35,0))</f>
        <v>0</v>
      </c>
      <c r="J107" s="306">
        <f>(VLOOKUP($B107,'Attendance-May-2026'!$B:$AI,34,0))</f>
        <v>2</v>
      </c>
      <c r="K107" s="306">
        <f>(VLOOKUP($B107,'Attendance-June-2026'!$B:$AJ,35,0))</f>
        <v>0.5</v>
      </c>
      <c r="L107" s="312"/>
      <c r="M107" s="312"/>
      <c r="N107" s="312"/>
      <c r="O107" s="312"/>
      <c r="P107" s="312"/>
      <c r="Q107" s="226"/>
      <c r="R107" s="319"/>
      <c r="S107" s="310">
        <f>(VLOOKUP($B107,'Attendance-January-2026'!$B:$AW,48,0))</f>
        <v>0</v>
      </c>
      <c r="T107" s="310">
        <f>(VLOOKUP($B107,'Attendance-February-2026'!$B:$AW,48,0))</f>
        <v>0</v>
      </c>
      <c r="U107" s="310">
        <f>(VLOOKUP($B107,'Attendance-March-2026'!$B:$AW,45,0))</f>
        <v>0</v>
      </c>
      <c r="V107" s="310">
        <f>(VLOOKUP($B107,'Attendance-April-2026'!$B:$AW,48,0))</f>
        <v>0</v>
      </c>
      <c r="W107" s="310">
        <f>(VLOOKUP($B107,'Attendance-May-2026'!$B:$AW,46,0))</f>
        <v>0</v>
      </c>
      <c r="X107" s="310">
        <f>(VLOOKUP($B107,'Attendance-June-2026'!$B:$AW,47,0))</f>
        <v>0</v>
      </c>
      <c r="Y107" s="312"/>
      <c r="Z107" s="312"/>
      <c r="AA107" s="312"/>
      <c r="AB107" s="312"/>
      <c r="AC107" s="312"/>
      <c r="AD107" s="312"/>
      <c r="AE107" s="309">
        <f t="shared" si="1"/>
        <v>0</v>
      </c>
      <c r="AF107" s="310">
        <f>(VLOOKUP($B107,'Attendance-January-2026'!$B:$AW,47,0))</f>
        <v>0</v>
      </c>
      <c r="AG107" s="310">
        <f>(VLOOKUP($B107,'Attendance-February-2026'!$B:$AW,47,0))</f>
        <v>0</v>
      </c>
      <c r="AH107" s="310">
        <f>(VLOOKUP($B107,'Attendance-March-2026'!$B:$AV,44,0))</f>
        <v>0</v>
      </c>
      <c r="AI107" s="310">
        <f>(VLOOKUP($B107,'Attendance-April-2026'!$B:$AW,47,0))</f>
        <v>0</v>
      </c>
      <c r="AJ107" s="306">
        <f>(VLOOKUP($B107,'Attendance-May-2026'!$B:$AW,45,0))</f>
        <v>0</v>
      </c>
      <c r="AK107" s="306">
        <f>(VLOOKUP($B107,'Attendance-June-2026'!$B:$AW,46,0))</f>
        <v>0</v>
      </c>
      <c r="AL107" s="312"/>
      <c r="AM107" s="312"/>
      <c r="AN107" s="312"/>
      <c r="AO107" s="312"/>
      <c r="AP107" s="312"/>
      <c r="AQ107" s="312"/>
      <c r="AR107" s="308">
        <f t="shared" si="2"/>
        <v>0</v>
      </c>
      <c r="AS107" s="311"/>
      <c r="AT107" s="312"/>
      <c r="AU107" s="312"/>
      <c r="AV107" s="312"/>
      <c r="AW107" s="226"/>
      <c r="AX107" s="311"/>
      <c r="AY107" s="314"/>
      <c r="AZ107" s="314"/>
      <c r="BA107" s="314"/>
      <c r="BB107" s="314"/>
      <c r="BC107" s="314"/>
      <c r="BD107" s="314"/>
      <c r="BE107" s="314"/>
      <c r="BF107" s="315"/>
      <c r="BG107" s="72"/>
    </row>
    <row r="108">
      <c r="A108" s="209">
        <v>105.0</v>
      </c>
      <c r="B108" s="218" t="s">
        <v>702</v>
      </c>
      <c r="C108" s="219" t="s">
        <v>58</v>
      </c>
      <c r="D108" s="218" t="s">
        <v>325</v>
      </c>
      <c r="E108" s="317">
        <v>0.5</v>
      </c>
      <c r="F108" s="312">
        <f>(VLOOKUP($B108,'Attendance-January-2026'!$B:$AJ,35,0))</f>
        <v>0.5</v>
      </c>
      <c r="G108" s="306">
        <f>(VLOOKUP($B108,'Attendance-February-2026'!$B:$AJ,35,0))</f>
        <v>0.5</v>
      </c>
      <c r="H108" s="305">
        <f>(VLOOKUP($B108,'Attendance-March-2026'!$B:$AG,32,0))</f>
        <v>0.5</v>
      </c>
      <c r="I108" s="305">
        <f>(VLOOKUP($B108,'Attendance-April-2026'!$B:$AJ,35,0))</f>
        <v>1.5</v>
      </c>
      <c r="J108" s="306">
        <f>(VLOOKUP($B108,'Attendance-May-2026'!$B:$AI,34,0))</f>
        <v>1</v>
      </c>
      <c r="K108" s="306">
        <f>(VLOOKUP($B108,'Attendance-June-2026'!$B:$AJ,35,0))</f>
        <v>1</v>
      </c>
      <c r="L108" s="312"/>
      <c r="M108" s="312"/>
      <c r="N108" s="312"/>
      <c r="O108" s="312"/>
      <c r="P108" s="312"/>
      <c r="Q108" s="226"/>
      <c r="R108" s="319"/>
      <c r="S108" s="310">
        <f>(VLOOKUP($B108,'Attendance-January-2026'!$B:$AW,48,0))</f>
        <v>1</v>
      </c>
      <c r="T108" s="310">
        <f>(VLOOKUP($B108,'Attendance-February-2026'!$B:$AW,48,0))</f>
        <v>2</v>
      </c>
      <c r="U108" s="310">
        <f>(VLOOKUP($B108,'Attendance-March-2026'!$B:$AW,45,0))</f>
        <v>3</v>
      </c>
      <c r="V108" s="310">
        <f>(VLOOKUP($B108,'Attendance-April-2026'!$B:$AW,48,0))</f>
        <v>0</v>
      </c>
      <c r="W108" s="310">
        <f>(VLOOKUP($B108,'Attendance-May-2026'!$B:$AW,46,0))</f>
        <v>0</v>
      </c>
      <c r="X108" s="310">
        <f>(VLOOKUP($B108,'Attendance-June-2026'!$B:$AW,47,0))</f>
        <v>0</v>
      </c>
      <c r="Y108" s="312"/>
      <c r="Z108" s="312"/>
      <c r="AA108" s="312"/>
      <c r="AB108" s="312"/>
      <c r="AC108" s="312"/>
      <c r="AD108" s="312"/>
      <c r="AE108" s="309">
        <f t="shared" si="1"/>
        <v>6</v>
      </c>
      <c r="AF108" s="310">
        <f>(VLOOKUP($B108,'Attendance-January-2026'!$B:$AW,47,0))</f>
        <v>0</v>
      </c>
      <c r="AG108" s="310">
        <f>(VLOOKUP($B108,'Attendance-February-2026'!$B:$AW,47,0))</f>
        <v>0</v>
      </c>
      <c r="AH108" s="310">
        <f>(VLOOKUP($B108,'Attendance-March-2026'!$B:$AV,44,0))</f>
        <v>0</v>
      </c>
      <c r="AI108" s="310">
        <f>(VLOOKUP($B108,'Attendance-April-2026'!$B:$AW,47,0))</f>
        <v>2</v>
      </c>
      <c r="AJ108" s="306">
        <f>(VLOOKUP($B108,'Attendance-May-2026'!$B:$AW,45,0))</f>
        <v>0</v>
      </c>
      <c r="AK108" s="306">
        <f>(VLOOKUP($B108,'Attendance-June-2026'!$B:$AW,46,0))</f>
        <v>1</v>
      </c>
      <c r="AL108" s="312"/>
      <c r="AM108" s="312"/>
      <c r="AN108" s="312"/>
      <c r="AO108" s="312"/>
      <c r="AP108" s="312"/>
      <c r="AQ108" s="312"/>
      <c r="AR108" s="308">
        <f t="shared" si="2"/>
        <v>3</v>
      </c>
      <c r="AS108" s="311"/>
      <c r="AT108" s="312"/>
      <c r="AU108" s="312"/>
      <c r="AV108" s="312"/>
      <c r="AW108" s="226"/>
      <c r="AX108" s="311"/>
      <c r="AY108" s="314"/>
      <c r="AZ108" s="314"/>
      <c r="BA108" s="314"/>
      <c r="BB108" s="314"/>
      <c r="BC108" s="314"/>
      <c r="BD108" s="314"/>
      <c r="BE108" s="314"/>
      <c r="BF108" s="315"/>
      <c r="BG108" s="72"/>
    </row>
    <row r="109">
      <c r="A109" s="209">
        <v>106.0</v>
      </c>
      <c r="B109" s="218" t="s">
        <v>703</v>
      </c>
      <c r="C109" s="219" t="s">
        <v>43</v>
      </c>
      <c r="D109" s="218" t="s">
        <v>325</v>
      </c>
      <c r="E109" s="317">
        <v>0.0</v>
      </c>
      <c r="F109" s="312">
        <f>(VLOOKUP($B109,'Attendance-January-2026'!$B:$AJ,35,0))</f>
        <v>1</v>
      </c>
      <c r="G109" s="306">
        <f>(VLOOKUP($B109,'Attendance-February-2026'!$B:$AJ,35,0))</f>
        <v>1</v>
      </c>
      <c r="H109" s="305">
        <f>(VLOOKUP($B109,'Attendance-March-2026'!$B:$AG,32,0))</f>
        <v>2</v>
      </c>
      <c r="I109" s="305">
        <f>(VLOOKUP($B109,'Attendance-April-2026'!$B:$AJ,35,0))</f>
        <v>0</v>
      </c>
      <c r="J109" s="306">
        <f>(VLOOKUP($B109,'Attendance-May-2026'!$B:$AI,34,0))</f>
        <v>0</v>
      </c>
      <c r="K109" s="306">
        <f>(VLOOKUP($B109,'Attendance-June-2026'!$B:$AJ,35,0))</f>
        <v>0</v>
      </c>
      <c r="L109" s="312"/>
      <c r="M109" s="312"/>
      <c r="N109" s="312"/>
      <c r="O109" s="312"/>
      <c r="P109" s="312"/>
      <c r="Q109" s="226"/>
      <c r="R109" s="319"/>
      <c r="S109" s="310">
        <f>(VLOOKUP($B109,'Attendance-January-2026'!$B:$AW,48,0))</f>
        <v>0</v>
      </c>
      <c r="T109" s="310">
        <f>(VLOOKUP($B109,'Attendance-February-2026'!$B:$AW,48,0))</f>
        <v>0</v>
      </c>
      <c r="U109" s="310">
        <f>(VLOOKUP($B109,'Attendance-March-2026'!$B:$AW,45,0))</f>
        <v>0</v>
      </c>
      <c r="V109" s="310">
        <f>(VLOOKUP($B109,'Attendance-April-2026'!$B:$AW,48,0))</f>
        <v>0</v>
      </c>
      <c r="W109" s="310">
        <f>(VLOOKUP($B109,'Attendance-May-2026'!$B:$AW,46,0))</f>
        <v>0</v>
      </c>
      <c r="X109" s="310">
        <f>(VLOOKUP($B109,'Attendance-June-2026'!$B:$AW,47,0))</f>
        <v>1</v>
      </c>
      <c r="Y109" s="312"/>
      <c r="Z109" s="312"/>
      <c r="AA109" s="312"/>
      <c r="AB109" s="312"/>
      <c r="AC109" s="312"/>
      <c r="AD109" s="312"/>
      <c r="AE109" s="309">
        <f t="shared" si="1"/>
        <v>1</v>
      </c>
      <c r="AF109" s="310">
        <f>(VLOOKUP($B109,'Attendance-January-2026'!$B:$AW,47,0))</f>
        <v>0</v>
      </c>
      <c r="AG109" s="310">
        <f>(VLOOKUP($B109,'Attendance-February-2026'!$B:$AW,47,0))</f>
        <v>0</v>
      </c>
      <c r="AH109" s="310">
        <f>(VLOOKUP($B109,'Attendance-March-2026'!$B:$AV,44,0))</f>
        <v>0</v>
      </c>
      <c r="AI109" s="310">
        <f>(VLOOKUP($B109,'Attendance-April-2026'!$B:$AW,47,0))</f>
        <v>0</v>
      </c>
      <c r="AJ109" s="306">
        <f>(VLOOKUP($B109,'Attendance-May-2026'!$B:$AW,45,0))</f>
        <v>0</v>
      </c>
      <c r="AK109" s="306">
        <f>(VLOOKUP($B109,'Attendance-June-2026'!$B:$AW,46,0))</f>
        <v>0</v>
      </c>
      <c r="AL109" s="312"/>
      <c r="AM109" s="312"/>
      <c r="AN109" s="312"/>
      <c r="AO109" s="312"/>
      <c r="AP109" s="312"/>
      <c r="AQ109" s="312"/>
      <c r="AR109" s="308">
        <f t="shared" si="2"/>
        <v>0</v>
      </c>
      <c r="AS109" s="311"/>
      <c r="AT109" s="312"/>
      <c r="AU109" s="312"/>
      <c r="AV109" s="312"/>
      <c r="AW109" s="226"/>
      <c r="AX109" s="311"/>
      <c r="AY109" s="314"/>
      <c r="AZ109" s="314"/>
      <c r="BA109" s="314"/>
      <c r="BB109" s="314"/>
      <c r="BC109" s="314"/>
      <c r="BD109" s="314"/>
      <c r="BE109" s="314"/>
      <c r="BF109" s="315"/>
      <c r="BG109" s="72"/>
    </row>
    <row r="110">
      <c r="A110" s="209">
        <v>107.0</v>
      </c>
      <c r="B110" s="218" t="s">
        <v>704</v>
      </c>
      <c r="C110" s="219" t="s">
        <v>36</v>
      </c>
      <c r="D110" s="218" t="s">
        <v>325</v>
      </c>
      <c r="E110" s="317">
        <v>0.0</v>
      </c>
      <c r="F110" s="312">
        <f>(VLOOKUP($B110,'Attendance-January-2026'!$B:$AJ,35,0))</f>
        <v>0</v>
      </c>
      <c r="G110" s="306">
        <f>(VLOOKUP($B110,'Attendance-February-2026'!$B:$AJ,35,0))</f>
        <v>1</v>
      </c>
      <c r="H110" s="305">
        <f>(VLOOKUP($B110,'Attendance-March-2026'!$B:$AG,32,0))</f>
        <v>0.5</v>
      </c>
      <c r="I110" s="305">
        <f>(VLOOKUP($B110,'Attendance-April-2026'!$B:$AJ,35,0))</f>
        <v>1</v>
      </c>
      <c r="J110" s="306">
        <f>(VLOOKUP($B110,'Attendance-May-2026'!$B:$AI,34,0))</f>
        <v>0</v>
      </c>
      <c r="K110" s="306">
        <f>(VLOOKUP($B110,'Attendance-June-2026'!$B:$AJ,35,0))</f>
        <v>1</v>
      </c>
      <c r="L110" s="312"/>
      <c r="M110" s="312"/>
      <c r="N110" s="312"/>
      <c r="O110" s="312"/>
      <c r="P110" s="312"/>
      <c r="Q110" s="226"/>
      <c r="R110" s="319"/>
      <c r="S110" s="310">
        <f>(VLOOKUP($B110,'Attendance-January-2026'!$B:$AW,48,0))</f>
        <v>0</v>
      </c>
      <c r="T110" s="310">
        <f>(VLOOKUP($B110,'Attendance-February-2026'!$B:$AW,48,0))</f>
        <v>0</v>
      </c>
      <c r="U110" s="310">
        <f>(VLOOKUP($B110,'Attendance-March-2026'!$B:$AW,45,0))</f>
        <v>0</v>
      </c>
      <c r="V110" s="310">
        <f>(VLOOKUP($B110,'Attendance-April-2026'!$B:$AW,48,0))</f>
        <v>0</v>
      </c>
      <c r="W110" s="310">
        <f>(VLOOKUP($B110,'Attendance-May-2026'!$B:$AW,46,0))</f>
        <v>0</v>
      </c>
      <c r="X110" s="310">
        <f>(VLOOKUP($B110,'Attendance-June-2026'!$B:$AW,47,0))</f>
        <v>0</v>
      </c>
      <c r="Y110" s="312"/>
      <c r="Z110" s="312"/>
      <c r="AA110" s="312"/>
      <c r="AB110" s="312"/>
      <c r="AC110" s="312"/>
      <c r="AD110" s="312"/>
      <c r="AE110" s="309">
        <f t="shared" si="1"/>
        <v>0</v>
      </c>
      <c r="AF110" s="310">
        <f>(VLOOKUP($B110,'Attendance-January-2026'!$B:$AW,47,0))</f>
        <v>0</v>
      </c>
      <c r="AG110" s="310">
        <f>(VLOOKUP($B110,'Attendance-February-2026'!$B:$AW,47,0))</f>
        <v>1</v>
      </c>
      <c r="AH110" s="310">
        <f>(VLOOKUP($B110,'Attendance-March-2026'!$B:$AV,44,0))</f>
        <v>6</v>
      </c>
      <c r="AI110" s="310">
        <f>(VLOOKUP($B110,'Attendance-April-2026'!$B:$AW,47,0))</f>
        <v>0</v>
      </c>
      <c r="AJ110" s="306">
        <f>(VLOOKUP($B110,'Attendance-May-2026'!$B:$AW,45,0))</f>
        <v>0</v>
      </c>
      <c r="AK110" s="306">
        <f>(VLOOKUP($B110,'Attendance-June-2026'!$B:$AW,46,0))</f>
        <v>2</v>
      </c>
      <c r="AL110" s="312"/>
      <c r="AM110" s="312"/>
      <c r="AN110" s="312"/>
      <c r="AO110" s="312"/>
      <c r="AP110" s="312"/>
      <c r="AQ110" s="312"/>
      <c r="AR110" s="308">
        <f t="shared" si="2"/>
        <v>9</v>
      </c>
      <c r="AS110" s="311"/>
      <c r="AT110" s="312"/>
      <c r="AU110" s="312"/>
      <c r="AV110" s="312"/>
      <c r="AW110" s="226"/>
      <c r="AX110" s="311"/>
      <c r="AY110" s="314"/>
      <c r="AZ110" s="314"/>
      <c r="BA110" s="314"/>
      <c r="BB110" s="314"/>
      <c r="BC110" s="314"/>
      <c r="BD110" s="314"/>
      <c r="BE110" s="314"/>
      <c r="BF110" s="315"/>
      <c r="BG110" s="72"/>
    </row>
    <row r="111">
      <c r="A111" s="209">
        <v>108.0</v>
      </c>
      <c r="B111" s="218" t="s">
        <v>705</v>
      </c>
      <c r="C111" s="219" t="s">
        <v>18</v>
      </c>
      <c r="D111" s="218" t="s">
        <v>325</v>
      </c>
      <c r="E111" s="317">
        <v>1.5</v>
      </c>
      <c r="F111" s="312">
        <f>(VLOOKUP($B111,'Attendance-January-2026'!$B:$AJ,35,0))</f>
        <v>2.5</v>
      </c>
      <c r="G111" s="306">
        <f>(VLOOKUP($B111,'Attendance-February-2026'!$B:$AJ,35,0))</f>
        <v>0.5</v>
      </c>
      <c r="H111" s="305">
        <f>(VLOOKUP($B111,'Attendance-March-2026'!$B:$AG,32,0))</f>
        <v>1.5</v>
      </c>
      <c r="I111" s="305">
        <f>(VLOOKUP($B111,'Attendance-April-2026'!$B:$AJ,35,0))</f>
        <v>2</v>
      </c>
      <c r="J111" s="306">
        <f>(VLOOKUP($B111,'Attendance-May-2026'!$B:$AI,34,0))</f>
        <v>1</v>
      </c>
      <c r="K111" s="306">
        <f>(VLOOKUP($B111,'Attendance-June-2026'!$B:$AJ,35,0))</f>
        <v>2</v>
      </c>
      <c r="L111" s="312"/>
      <c r="M111" s="312"/>
      <c r="N111" s="312"/>
      <c r="O111" s="312"/>
      <c r="P111" s="312"/>
      <c r="Q111" s="226"/>
      <c r="R111" s="319"/>
      <c r="S111" s="310">
        <f>(VLOOKUP($B111,'Attendance-January-2026'!$B:$AW,48,0))</f>
        <v>0</v>
      </c>
      <c r="T111" s="310">
        <f>(VLOOKUP($B111,'Attendance-February-2026'!$B:$AW,48,0))</f>
        <v>1</v>
      </c>
      <c r="U111" s="310">
        <f>(VLOOKUP($B111,'Attendance-March-2026'!$B:$AW,45,0))</f>
        <v>0</v>
      </c>
      <c r="V111" s="310">
        <f>(VLOOKUP($B111,'Attendance-April-2026'!$B:$AW,48,0))</f>
        <v>0</v>
      </c>
      <c r="W111" s="310">
        <f>(VLOOKUP($B111,'Attendance-May-2026'!$B:$AW,46,0))</f>
        <v>0</v>
      </c>
      <c r="X111" s="310">
        <f>(VLOOKUP($B111,'Attendance-June-2026'!$B:$AW,47,0))</f>
        <v>0</v>
      </c>
      <c r="Y111" s="312"/>
      <c r="Z111" s="312"/>
      <c r="AA111" s="312"/>
      <c r="AB111" s="312"/>
      <c r="AC111" s="312"/>
      <c r="AD111" s="312"/>
      <c r="AE111" s="309">
        <f t="shared" si="1"/>
        <v>1</v>
      </c>
      <c r="AF111" s="310">
        <f>(VLOOKUP($B111,'Attendance-January-2026'!$B:$AW,47,0))</f>
        <v>1</v>
      </c>
      <c r="AG111" s="310">
        <f>(VLOOKUP($B111,'Attendance-February-2026'!$B:$AW,47,0))</f>
        <v>3</v>
      </c>
      <c r="AH111" s="310">
        <f>(VLOOKUP($B111,'Attendance-March-2026'!$B:$AV,44,0))</f>
        <v>0</v>
      </c>
      <c r="AI111" s="310">
        <f>(VLOOKUP($B111,'Attendance-April-2026'!$B:$AW,47,0))</f>
        <v>0</v>
      </c>
      <c r="AJ111" s="306">
        <f>(VLOOKUP($B111,'Attendance-May-2026'!$B:$AW,45,0))</f>
        <v>1</v>
      </c>
      <c r="AK111" s="306">
        <f>(VLOOKUP($B111,'Attendance-June-2026'!$B:$AW,46,0))</f>
        <v>0</v>
      </c>
      <c r="AL111" s="312"/>
      <c r="AM111" s="312"/>
      <c r="AN111" s="312"/>
      <c r="AO111" s="312"/>
      <c r="AP111" s="312"/>
      <c r="AQ111" s="312"/>
      <c r="AR111" s="308">
        <f t="shared" si="2"/>
        <v>5</v>
      </c>
      <c r="AS111" s="311"/>
      <c r="AT111" s="312"/>
      <c r="AU111" s="312"/>
      <c r="AV111" s="312"/>
      <c r="AW111" s="226"/>
      <c r="AX111" s="311"/>
      <c r="AY111" s="314"/>
      <c r="AZ111" s="314"/>
      <c r="BA111" s="314"/>
      <c r="BB111" s="314"/>
      <c r="BC111" s="314"/>
      <c r="BD111" s="314"/>
      <c r="BE111" s="314"/>
      <c r="BF111" s="315"/>
      <c r="BG111" s="72"/>
    </row>
    <row r="112">
      <c r="A112" s="209">
        <v>109.0</v>
      </c>
      <c r="B112" s="218" t="s">
        <v>706</v>
      </c>
      <c r="C112" s="219" t="s">
        <v>39</v>
      </c>
      <c r="D112" s="218" t="s">
        <v>325</v>
      </c>
      <c r="E112" s="317">
        <v>1.5</v>
      </c>
      <c r="F112" s="312">
        <f>(VLOOKUP($B112,'Attendance-January-2026'!$B:$AJ,35,0))</f>
        <v>2.5</v>
      </c>
      <c r="G112" s="306">
        <f>(VLOOKUP($B112,'Attendance-February-2026'!$B:$AJ,35,0))</f>
        <v>3.5</v>
      </c>
      <c r="H112" s="305">
        <f>(VLOOKUP($B112,'Attendance-March-2026'!$B:$AG,32,0))</f>
        <v>2</v>
      </c>
      <c r="I112" s="305">
        <f>(VLOOKUP($B112,'Attendance-April-2026'!$B:$AJ,35,0))</f>
        <v>3</v>
      </c>
      <c r="J112" s="306">
        <f>(VLOOKUP($B112,'Attendance-May-2026'!$B:$AI,34,0))</f>
        <v>4</v>
      </c>
      <c r="K112" s="306">
        <f>(VLOOKUP($B112,'Attendance-June-2026'!$B:$AJ,35,0))</f>
        <v>5</v>
      </c>
      <c r="L112" s="312"/>
      <c r="M112" s="312"/>
      <c r="N112" s="312"/>
      <c r="O112" s="312"/>
      <c r="P112" s="312"/>
      <c r="Q112" s="226"/>
      <c r="R112" s="319"/>
      <c r="S112" s="310">
        <f>(VLOOKUP($B112,'Attendance-January-2026'!$B:$AW,48,0))</f>
        <v>1</v>
      </c>
      <c r="T112" s="310">
        <f>(VLOOKUP($B112,'Attendance-February-2026'!$B:$AW,48,0))</f>
        <v>0</v>
      </c>
      <c r="U112" s="310">
        <f>(VLOOKUP($B112,'Attendance-March-2026'!$B:$AW,45,0))</f>
        <v>0</v>
      </c>
      <c r="V112" s="310">
        <f>(VLOOKUP($B112,'Attendance-April-2026'!$B:$AW,48,0))</f>
        <v>0</v>
      </c>
      <c r="W112" s="310">
        <f>(VLOOKUP($B112,'Attendance-May-2026'!$B:$AW,46,0))</f>
        <v>0</v>
      </c>
      <c r="X112" s="310">
        <f>(VLOOKUP($B112,'Attendance-June-2026'!$B:$AW,47,0))</f>
        <v>0</v>
      </c>
      <c r="Y112" s="312"/>
      <c r="Z112" s="312"/>
      <c r="AA112" s="312"/>
      <c r="AB112" s="312"/>
      <c r="AC112" s="312"/>
      <c r="AD112" s="312"/>
      <c r="AE112" s="309">
        <f t="shared" si="1"/>
        <v>1</v>
      </c>
      <c r="AF112" s="310">
        <f>(VLOOKUP($B112,'Attendance-January-2026'!$B:$AW,47,0))</f>
        <v>0</v>
      </c>
      <c r="AG112" s="310">
        <f>(VLOOKUP($B112,'Attendance-February-2026'!$B:$AW,47,0))</f>
        <v>0</v>
      </c>
      <c r="AH112" s="310">
        <f>(VLOOKUP($B112,'Attendance-March-2026'!$B:$AV,44,0))</f>
        <v>0</v>
      </c>
      <c r="AI112" s="310">
        <f>(VLOOKUP($B112,'Attendance-April-2026'!$B:$AW,47,0))</f>
        <v>0</v>
      </c>
      <c r="AJ112" s="306">
        <f>(VLOOKUP($B112,'Attendance-May-2026'!$B:$AW,45,0))</f>
        <v>0</v>
      </c>
      <c r="AK112" s="306">
        <f>(VLOOKUP($B112,'Attendance-June-2026'!$B:$AW,46,0))</f>
        <v>0</v>
      </c>
      <c r="AL112" s="312"/>
      <c r="AM112" s="312"/>
      <c r="AN112" s="312"/>
      <c r="AO112" s="312"/>
      <c r="AP112" s="312"/>
      <c r="AQ112" s="312"/>
      <c r="AR112" s="308">
        <f t="shared" si="2"/>
        <v>0</v>
      </c>
      <c r="AS112" s="311"/>
      <c r="AT112" s="312"/>
      <c r="AU112" s="317">
        <v>1.0</v>
      </c>
      <c r="AV112" s="312"/>
      <c r="AW112" s="226"/>
      <c r="AX112" s="311"/>
      <c r="AY112" s="314"/>
      <c r="AZ112" s="314"/>
      <c r="BA112" s="314"/>
      <c r="BB112" s="314"/>
      <c r="BC112" s="314"/>
      <c r="BD112" s="314"/>
      <c r="BE112" s="314"/>
      <c r="BF112" s="315"/>
      <c r="BG112" s="72"/>
    </row>
    <row r="113">
      <c r="A113" s="209">
        <v>110.0</v>
      </c>
      <c r="B113" s="218" t="s">
        <v>707</v>
      </c>
      <c r="C113" s="219" t="s">
        <v>69</v>
      </c>
      <c r="D113" s="218" t="s">
        <v>325</v>
      </c>
      <c r="E113" s="317">
        <v>4.5</v>
      </c>
      <c r="F113" s="312">
        <f>(VLOOKUP($B113,'Attendance-January-2026'!$B:$AJ,35,0))</f>
        <v>5.5</v>
      </c>
      <c r="G113" s="306">
        <f>(VLOOKUP($B113,'Attendance-February-2026'!$B:$AJ,35,0))</f>
        <v>5.5</v>
      </c>
      <c r="H113" s="305">
        <f>(VLOOKUP($B113,'Attendance-March-2026'!$B:$AG,32,0))</f>
        <v>4.5</v>
      </c>
      <c r="I113" s="305">
        <f>(VLOOKUP($B113,'Attendance-April-2026'!$B:$AJ,35,0))</f>
        <v>2</v>
      </c>
      <c r="J113" s="306">
        <f>(VLOOKUP($B113,'Attendance-May-2026'!$B:$AI,34,0))</f>
        <v>2</v>
      </c>
      <c r="K113" s="306">
        <f>(VLOOKUP($B113,'Attendance-June-2026'!$B:$AJ,35,0))</f>
        <v>0</v>
      </c>
      <c r="L113" s="312"/>
      <c r="M113" s="312"/>
      <c r="N113" s="312"/>
      <c r="O113" s="312"/>
      <c r="P113" s="312"/>
      <c r="Q113" s="226"/>
      <c r="R113" s="319"/>
      <c r="S113" s="310">
        <f>(VLOOKUP($B113,'Attendance-January-2026'!$B:$AW,48,0))</f>
        <v>0</v>
      </c>
      <c r="T113" s="310">
        <f>(VLOOKUP($B113,'Attendance-February-2026'!$B:$AW,48,0))</f>
        <v>0</v>
      </c>
      <c r="U113" s="310">
        <f>(VLOOKUP($B113,'Attendance-March-2026'!$B:$AW,45,0))</f>
        <v>0</v>
      </c>
      <c r="V113" s="310">
        <f>(VLOOKUP($B113,'Attendance-April-2026'!$B:$AW,48,0))</f>
        <v>1</v>
      </c>
      <c r="W113" s="310">
        <f>(VLOOKUP($B113,'Attendance-May-2026'!$B:$AW,46,0))</f>
        <v>0</v>
      </c>
      <c r="X113" s="310">
        <f>(VLOOKUP($B113,'Attendance-June-2026'!$B:$AW,47,0))</f>
        <v>2</v>
      </c>
      <c r="Y113" s="312"/>
      <c r="Z113" s="312"/>
      <c r="AA113" s="312"/>
      <c r="AB113" s="312"/>
      <c r="AC113" s="312"/>
      <c r="AD113" s="312"/>
      <c r="AE113" s="309">
        <f t="shared" si="1"/>
        <v>3</v>
      </c>
      <c r="AF113" s="310">
        <f>(VLOOKUP($B113,'Attendance-January-2026'!$B:$AW,47,0))</f>
        <v>0</v>
      </c>
      <c r="AG113" s="310">
        <f>(VLOOKUP($B113,'Attendance-February-2026'!$B:$AW,47,0))</f>
        <v>0</v>
      </c>
      <c r="AH113" s="310">
        <f>(VLOOKUP($B113,'Attendance-March-2026'!$B:$AV,44,0))</f>
        <v>0</v>
      </c>
      <c r="AI113" s="310">
        <f>(VLOOKUP($B113,'Attendance-April-2026'!$B:$AW,47,0))</f>
        <v>2</v>
      </c>
      <c r="AJ113" s="306">
        <f>(VLOOKUP($B113,'Attendance-May-2026'!$B:$AW,45,0))</f>
        <v>1</v>
      </c>
      <c r="AK113" s="306">
        <f>(VLOOKUP($B113,'Attendance-June-2026'!$B:$AW,46,0))</f>
        <v>0</v>
      </c>
      <c r="AL113" s="312"/>
      <c r="AM113" s="312"/>
      <c r="AN113" s="312"/>
      <c r="AO113" s="312"/>
      <c r="AP113" s="312"/>
      <c r="AQ113" s="312"/>
      <c r="AR113" s="308">
        <f t="shared" si="2"/>
        <v>3</v>
      </c>
      <c r="AS113" s="311"/>
      <c r="AT113" s="312"/>
      <c r="AU113" s="312"/>
      <c r="AV113" s="312"/>
      <c r="AW113" s="226"/>
      <c r="AX113" s="311"/>
      <c r="AY113" s="314"/>
      <c r="AZ113" s="314"/>
      <c r="BA113" s="314"/>
      <c r="BB113" s="314"/>
      <c r="BC113" s="314"/>
      <c r="BD113" s="314"/>
      <c r="BE113" s="314"/>
      <c r="BF113" s="315"/>
      <c r="BG113" s="72"/>
    </row>
    <row r="114">
      <c r="A114" s="209">
        <v>111.0</v>
      </c>
      <c r="B114" s="324" t="s">
        <v>708</v>
      </c>
      <c r="C114" s="325" t="s">
        <v>29</v>
      </c>
      <c r="D114" s="324" t="s">
        <v>325</v>
      </c>
      <c r="E114" s="326">
        <v>3.0</v>
      </c>
      <c r="F114" s="327">
        <f>(VLOOKUP($B114,'Attendance-January-2026'!$B:$AJ,35,0))</f>
        <v>4</v>
      </c>
      <c r="G114" s="328">
        <f>(VLOOKUP($B114,'Attendance-February-2026'!$B:$AJ,35,0))</f>
        <v>2</v>
      </c>
      <c r="H114" s="329">
        <f>(VLOOKUP($B114,'Attendance-March-2026'!$B:$AG,32,0))</f>
        <v>1.5</v>
      </c>
      <c r="I114" s="329">
        <f>(VLOOKUP($B114,'Attendance-April-2026'!$B:$AJ,35,0))</f>
        <v>2.5</v>
      </c>
      <c r="J114" s="328">
        <f>(VLOOKUP($B114,'Attendance-May-2026'!$B:$AI,34,0))</f>
        <v>4</v>
      </c>
      <c r="K114" s="328">
        <f>(VLOOKUP($B114,'Attendance-June-2026'!$B:$AJ,35,0))</f>
        <v>4.5</v>
      </c>
      <c r="L114" s="327"/>
      <c r="M114" s="327"/>
      <c r="N114" s="327"/>
      <c r="O114" s="327"/>
      <c r="P114" s="327"/>
      <c r="Q114" s="330"/>
      <c r="R114" s="331"/>
      <c r="S114" s="332">
        <f>(VLOOKUP($B114,'Attendance-January-2026'!$B:$AW,48,0))</f>
        <v>0</v>
      </c>
      <c r="T114" s="332">
        <f>(VLOOKUP($B114,'Attendance-February-2026'!$B:$AW,48,0))</f>
        <v>0</v>
      </c>
      <c r="U114" s="332">
        <f>(VLOOKUP($B114,'Attendance-March-2026'!$B:$AW,45,0))</f>
        <v>0</v>
      </c>
      <c r="V114" s="332">
        <f>(VLOOKUP($B114,'Attendance-April-2026'!$B:$AW,48,0))</f>
        <v>0</v>
      </c>
      <c r="W114" s="332">
        <f>(VLOOKUP($B114,'Attendance-May-2026'!$B:$AW,46,0))</f>
        <v>0</v>
      </c>
      <c r="X114" s="332">
        <f>(VLOOKUP($B114,'Attendance-June-2026'!$B:$AW,47,0))</f>
        <v>0</v>
      </c>
      <c r="Y114" s="327"/>
      <c r="Z114" s="327"/>
      <c r="AA114" s="327"/>
      <c r="AB114" s="327"/>
      <c r="AC114" s="327"/>
      <c r="AD114" s="327"/>
      <c r="AE114" s="333">
        <f t="shared" si="1"/>
        <v>0</v>
      </c>
      <c r="AF114" s="332">
        <f>(VLOOKUP($B114,'Attendance-January-2026'!$B:$AW,47,0))</f>
        <v>0</v>
      </c>
      <c r="AG114" s="332">
        <f>(VLOOKUP($B114,'Attendance-February-2026'!$B:$AW,47,0))</f>
        <v>1</v>
      </c>
      <c r="AH114" s="332">
        <f>(VLOOKUP($B114,'Attendance-March-2026'!$B:$AV,44,0))</f>
        <v>1</v>
      </c>
      <c r="AI114" s="332">
        <f>(VLOOKUP($B114,'Attendance-April-2026'!$B:$AW,47,0))</f>
        <v>0</v>
      </c>
      <c r="AJ114" s="328">
        <f>(VLOOKUP($B114,'Attendance-May-2026'!$B:$AW,45,0))</f>
        <v>0</v>
      </c>
      <c r="AK114" s="328">
        <f>(VLOOKUP($B114,'Attendance-June-2026'!$B:$AW,46,0))</f>
        <v>0</v>
      </c>
      <c r="AL114" s="327"/>
      <c r="AM114" s="327"/>
      <c r="AN114" s="327"/>
      <c r="AO114" s="327"/>
      <c r="AP114" s="327"/>
      <c r="AQ114" s="327"/>
      <c r="AR114" s="334">
        <f t="shared" si="2"/>
        <v>2</v>
      </c>
      <c r="AS114" s="335"/>
      <c r="AT114" s="327"/>
      <c r="AU114" s="327"/>
      <c r="AV114" s="327"/>
      <c r="AW114" s="330"/>
      <c r="AX114" s="335"/>
      <c r="AY114" s="336"/>
      <c r="AZ114" s="336"/>
      <c r="BA114" s="336"/>
      <c r="BB114" s="336"/>
      <c r="BC114" s="336"/>
      <c r="BD114" s="336"/>
      <c r="BE114" s="336"/>
      <c r="BF114" s="337"/>
      <c r="BG114" s="72"/>
    </row>
    <row r="115">
      <c r="A115" s="192"/>
      <c r="B115" s="202" t="s">
        <v>710</v>
      </c>
      <c r="C115" s="338" t="s">
        <v>91</v>
      </c>
      <c r="D115" s="202" t="s">
        <v>374</v>
      </c>
      <c r="E115" s="339">
        <v>2.5</v>
      </c>
      <c r="F115" s="340">
        <f>(VLOOKUP($B115,'Attendance-January-2026'!$B:$AJ,35,0))</f>
        <v>3</v>
      </c>
      <c r="G115" s="340">
        <f>(VLOOKUP($B115,'Attendance-February-2026'!$B:$AJ,35,0))</f>
        <v>3</v>
      </c>
      <c r="H115" s="339">
        <f>(VLOOKUP($B115,'Attendance-March-2026'!$B:$AG,32,0))</f>
        <v>1.5</v>
      </c>
      <c r="I115" s="339">
        <f>(VLOOKUP($B115,'Attendance-April-2026'!$B:$AJ,35,0))</f>
        <v>2.5</v>
      </c>
      <c r="J115" s="340">
        <f>(VLOOKUP($B115,'Attendance-May-2026'!$B:$AI,34,0))</f>
        <v>2.5</v>
      </c>
      <c r="K115" s="340">
        <f>(VLOOKUP($B115,'Attendance-June-2026'!$B:$AJ,35,0))</f>
        <v>1.5</v>
      </c>
      <c r="L115" s="340"/>
      <c r="M115" s="340"/>
      <c r="N115" s="340"/>
      <c r="O115" s="340"/>
      <c r="P115" s="340"/>
      <c r="Q115" s="341"/>
      <c r="R115" s="342"/>
      <c r="S115" s="343">
        <f>(VLOOKUP($B115,'Attendance-January-2026'!$B:$AW,48,0))</f>
        <v>0</v>
      </c>
      <c r="T115" s="343">
        <f>(VLOOKUP($B115,'Attendance-February-2026'!$B:$AW,48,0))</f>
        <v>0</v>
      </c>
      <c r="U115" s="343">
        <f>(VLOOKUP($B115,'Attendance-March-2026'!$B:$AW,45,0))</f>
        <v>1</v>
      </c>
      <c r="V115" s="343">
        <f>(VLOOKUP($B115,'Attendance-April-2026'!$B:$AW,48,0))</f>
        <v>0</v>
      </c>
      <c r="W115" s="343">
        <f>(VLOOKUP($B115,'Attendance-May-2026'!$B:$AW,46,0))</f>
        <v>0</v>
      </c>
      <c r="X115" s="343">
        <f>(VLOOKUP($B115,'Attendance-June-2026'!$B:$AW,47,0))</f>
        <v>0</v>
      </c>
      <c r="Y115" s="340"/>
      <c r="Z115" s="340"/>
      <c r="AA115" s="340"/>
      <c r="AB115" s="340"/>
      <c r="AC115" s="340"/>
      <c r="AD115" s="340"/>
      <c r="AE115" s="342">
        <f t="shared" si="1"/>
        <v>1</v>
      </c>
      <c r="AF115" s="343">
        <f>(VLOOKUP($B115,'Attendance-January-2026'!$B:$AW,47,0))</f>
        <v>0</v>
      </c>
      <c r="AG115" s="343">
        <f>(VLOOKUP($B115,'Attendance-February-2026'!$B:$AW,47,0))</f>
        <v>0</v>
      </c>
      <c r="AH115" s="343">
        <f>(VLOOKUP($B115,'Attendance-March-2026'!$B:$AV,44,0))</f>
        <v>0</v>
      </c>
      <c r="AI115" s="343">
        <f>(VLOOKUP($B115,'Attendance-April-2026'!$B:$AW,47,0))</f>
        <v>0</v>
      </c>
      <c r="AJ115" s="340">
        <f>(VLOOKUP($B115,'Attendance-May-2026'!$B:$AW,45,0))</f>
        <v>3</v>
      </c>
      <c r="AK115" s="340">
        <f>(VLOOKUP($B115,'Attendance-June-2026'!$B:$AW,46,0))</f>
        <v>2</v>
      </c>
      <c r="AL115" s="340"/>
      <c r="AM115" s="340"/>
      <c r="AN115" s="340"/>
      <c r="AO115" s="340"/>
      <c r="AP115" s="340"/>
      <c r="AQ115" s="340"/>
      <c r="AR115" s="341">
        <f t="shared" si="2"/>
        <v>5</v>
      </c>
      <c r="AS115" s="344">
        <v>1.0</v>
      </c>
      <c r="AT115" s="345">
        <v>2.0</v>
      </c>
      <c r="AU115" s="340"/>
      <c r="AV115" s="340"/>
      <c r="AW115" s="341"/>
      <c r="AX115" s="346"/>
      <c r="AY115" s="347"/>
      <c r="AZ115" s="347"/>
      <c r="BA115" s="347"/>
      <c r="BB115" s="347"/>
      <c r="BC115" s="347"/>
      <c r="BD115" s="347"/>
      <c r="BE115" s="347"/>
      <c r="BF115" s="348"/>
      <c r="BG115" s="78"/>
    </row>
    <row r="116">
      <c r="A116" s="209"/>
      <c r="B116" s="218" t="s">
        <v>695</v>
      </c>
      <c r="C116" s="219" t="s">
        <v>67</v>
      </c>
      <c r="D116" s="212" t="s">
        <v>325</v>
      </c>
      <c r="E116" s="317">
        <v>5.0</v>
      </c>
      <c r="F116" s="312">
        <f>(VLOOKUP($B116,'Attendance-January-2026'!$B:$AJ,35,0))</f>
        <v>5</v>
      </c>
      <c r="G116" s="306">
        <f>(VLOOKUP($B116,'Attendance-February-2026'!$B:$AJ,35,0))</f>
        <v>6</v>
      </c>
      <c r="H116" s="305">
        <f>(VLOOKUP($B116,'Attendance-March-2026'!$B:$AG,32,0))</f>
        <v>2.5</v>
      </c>
      <c r="I116" s="305">
        <f>(VLOOKUP($B116,'Attendance-April-2026'!$B:$AJ,35,0))</f>
        <v>2.5</v>
      </c>
      <c r="J116" s="306">
        <f>(VLOOKUP($B116,'Attendance-May-2026'!$B:$AI,34,0))</f>
        <v>4</v>
      </c>
      <c r="K116" s="306">
        <f>(VLOOKUP($B116,'Attendance-June-2026'!$B:$AJ,35,0))</f>
        <v>0</v>
      </c>
      <c r="L116" s="312"/>
      <c r="M116" s="312"/>
      <c r="N116" s="312"/>
      <c r="O116" s="312"/>
      <c r="P116" s="312"/>
      <c r="Q116" s="226"/>
      <c r="R116" s="319"/>
      <c r="S116" s="310">
        <f>(VLOOKUP($B116,'Attendance-January-2026'!$B:$AW,48,0))</f>
        <v>0</v>
      </c>
      <c r="T116" s="310">
        <f>(VLOOKUP($B116,'Attendance-February-2026'!$B:$AW,48,0))</f>
        <v>0</v>
      </c>
      <c r="U116" s="310">
        <f>(VLOOKUP($B116,'Attendance-March-2026'!$B:$AW,45,0))</f>
        <v>0</v>
      </c>
      <c r="V116" s="310">
        <f>(VLOOKUP($B116,'Attendance-April-2026'!$B:$AW,48,0))</f>
        <v>0</v>
      </c>
      <c r="W116" s="310">
        <f>(VLOOKUP($B116,'Attendance-May-2026'!$B:$AW,46,0))</f>
        <v>0</v>
      </c>
      <c r="X116" s="310">
        <f>(VLOOKUP($B116,'Attendance-June-2026'!$B:$AW,47,0))</f>
        <v>0</v>
      </c>
      <c r="Y116" s="312"/>
      <c r="Z116" s="312"/>
      <c r="AA116" s="312"/>
      <c r="AB116" s="312"/>
      <c r="AC116" s="312"/>
      <c r="AD116" s="312"/>
      <c r="AE116" s="309">
        <f t="shared" si="1"/>
        <v>0</v>
      </c>
      <c r="AF116" s="310">
        <f>(VLOOKUP($B116,'Attendance-January-2026'!$B:$AW,47,0))</f>
        <v>3</v>
      </c>
      <c r="AG116" s="310">
        <f>(VLOOKUP($B116,'Attendance-February-2026'!$B:$AW,47,0))</f>
        <v>0</v>
      </c>
      <c r="AH116" s="310">
        <f>(VLOOKUP($B116,'Attendance-March-2026'!$B:$AV,44,0))</f>
        <v>0</v>
      </c>
      <c r="AI116" s="310">
        <f>(VLOOKUP($B116,'Attendance-April-2026'!$B:$AW,47,0))</f>
        <v>2</v>
      </c>
      <c r="AJ116" s="306">
        <f>(VLOOKUP($B116,'Attendance-May-2026'!$B:$AW,45,0))</f>
        <v>0</v>
      </c>
      <c r="AK116" s="306">
        <f>(VLOOKUP($B116,'Attendance-June-2026'!$B:$AW,46,0))</f>
        <v>0</v>
      </c>
      <c r="AL116" s="312"/>
      <c r="AM116" s="312"/>
      <c r="AN116" s="312"/>
      <c r="AO116" s="312"/>
      <c r="AP116" s="312"/>
      <c r="AQ116" s="312"/>
      <c r="AR116" s="308">
        <f t="shared" si="2"/>
        <v>5</v>
      </c>
      <c r="AS116" s="311"/>
      <c r="AT116" s="312"/>
      <c r="AU116" s="312"/>
      <c r="AV116" s="312"/>
      <c r="AW116" s="226"/>
      <c r="AX116" s="311"/>
      <c r="AY116" s="314"/>
      <c r="AZ116" s="314"/>
      <c r="BA116" s="314"/>
      <c r="BB116" s="314"/>
      <c r="BC116" s="314"/>
      <c r="BD116" s="314"/>
      <c r="BE116" s="314"/>
      <c r="BF116" s="315"/>
      <c r="BG116" s="72"/>
    </row>
    <row r="117">
      <c r="A117" s="209"/>
      <c r="B117" s="218" t="s">
        <v>709</v>
      </c>
      <c r="C117" s="219" t="s">
        <v>30</v>
      </c>
      <c r="D117" s="218" t="s">
        <v>325</v>
      </c>
      <c r="E117" s="317">
        <v>2.0</v>
      </c>
      <c r="F117" s="312">
        <f>(VLOOKUP($B117,'Attendance-January-2026'!$B:$AJ,35,0))</f>
        <v>1</v>
      </c>
      <c r="G117" s="306">
        <f>(VLOOKUP($B117,'Attendance-February-2026'!$B:$AJ,35,0))</f>
        <v>0</v>
      </c>
      <c r="H117" s="305">
        <f>(VLOOKUP($B117,'Attendance-March-2026'!$B:$AG,32,0))</f>
        <v>0</v>
      </c>
      <c r="I117" s="305">
        <f>(VLOOKUP($B117,'Attendance-April-2026'!$B:$AJ,35,0))</f>
        <v>0</v>
      </c>
      <c r="J117" s="306">
        <f>(VLOOKUP($B117,'Attendance-May-2026'!$B:$AI,34,0))</f>
        <v>0</v>
      </c>
      <c r="K117" s="306">
        <f>(VLOOKUP($B117,'Attendance-June-2026'!$B:$AJ,35,0))</f>
        <v>0</v>
      </c>
      <c r="L117" s="312"/>
      <c r="M117" s="312"/>
      <c r="N117" s="312"/>
      <c r="O117" s="312"/>
      <c r="P117" s="312"/>
      <c r="Q117" s="226"/>
      <c r="R117" s="319"/>
      <c r="S117" s="310">
        <f>(VLOOKUP($B117,'Attendance-January-2026'!$B:$AW,48,0))</f>
        <v>0</v>
      </c>
      <c r="T117" s="310">
        <f>(VLOOKUP($B117,'Attendance-February-2026'!$B:$AW,48,0))</f>
        <v>0</v>
      </c>
      <c r="U117" s="310">
        <f>(VLOOKUP($B117,'Attendance-March-2026'!$B:$AW,45,0))</f>
        <v>1</v>
      </c>
      <c r="V117" s="310">
        <f>(VLOOKUP($B117,'Attendance-April-2026'!$B:$AW,48,0))</f>
        <v>1</v>
      </c>
      <c r="W117" s="310">
        <f>(VLOOKUP($B117,'Attendance-May-2026'!$B:$AW,46,0))</f>
        <v>0.5</v>
      </c>
      <c r="X117" s="310">
        <f>(VLOOKUP($B117,'Attendance-June-2026'!$B:$AW,47,0))</f>
        <v>1</v>
      </c>
      <c r="Y117" s="312"/>
      <c r="Z117" s="312"/>
      <c r="AA117" s="312"/>
      <c r="AB117" s="312"/>
      <c r="AC117" s="312"/>
      <c r="AD117" s="312"/>
      <c r="AE117" s="309">
        <f t="shared" si="1"/>
        <v>3.5</v>
      </c>
      <c r="AF117" s="310">
        <f>(VLOOKUP($B117,'Attendance-January-2026'!$B:$AW,47,0))</f>
        <v>0</v>
      </c>
      <c r="AG117" s="310">
        <f>(VLOOKUP($B117,'Attendance-February-2026'!$B:$AW,47,0))</f>
        <v>0</v>
      </c>
      <c r="AH117" s="310">
        <f>(VLOOKUP($B117,'Attendance-March-2026'!$B:$AV,44,0))</f>
        <v>0</v>
      </c>
      <c r="AI117" s="310">
        <f>(VLOOKUP($B117,'Attendance-April-2026'!$B:$AW,47,0))</f>
        <v>0</v>
      </c>
      <c r="AJ117" s="306">
        <f>(VLOOKUP($B117,'Attendance-May-2026'!$B:$AW,45,0))</f>
        <v>0</v>
      </c>
      <c r="AK117" s="306">
        <f>(VLOOKUP($B117,'Attendance-June-2026'!$B:$AW,46,0))</f>
        <v>0</v>
      </c>
      <c r="AL117" s="312"/>
      <c r="AM117" s="312"/>
      <c r="AN117" s="312"/>
      <c r="AO117" s="312"/>
      <c r="AP117" s="312"/>
      <c r="AQ117" s="312"/>
      <c r="AR117" s="308">
        <f t="shared" si="2"/>
        <v>0</v>
      </c>
      <c r="AS117" s="311"/>
      <c r="AT117" s="312"/>
      <c r="AU117" s="312"/>
      <c r="AV117" s="312"/>
      <c r="AW117" s="226"/>
      <c r="AX117" s="311"/>
      <c r="AY117" s="314"/>
      <c r="AZ117" s="314"/>
      <c r="BA117" s="314"/>
      <c r="BB117" s="314"/>
      <c r="BC117" s="314"/>
      <c r="BD117" s="314"/>
      <c r="BE117" s="314"/>
      <c r="BF117" s="315"/>
      <c r="BG117" s="72"/>
    </row>
    <row r="118">
      <c r="A118" s="218"/>
      <c r="B118" s="218" t="s">
        <v>816</v>
      </c>
      <c r="C118" s="219" t="s">
        <v>101</v>
      </c>
      <c r="D118" s="218" t="s">
        <v>374</v>
      </c>
      <c r="E118" s="317">
        <v>1.0</v>
      </c>
      <c r="F118" s="312">
        <f>(VLOOKUP($B118,'Attendance-January-2026'!$B:$AJ,35,0))</f>
        <v>0</v>
      </c>
      <c r="G118" s="312">
        <f>(VLOOKUP($B118,'Attendance-February-2026'!$B:$AJ,35,0))</f>
        <v>0</v>
      </c>
      <c r="H118" s="317">
        <f>(VLOOKUP($B118,'Attendance-March-2026'!$B:$AG,32,0))</f>
        <v>1</v>
      </c>
      <c r="I118" s="317">
        <f>(VLOOKUP($B118,'Attendance-April-2026'!$B:$AJ,35,0))</f>
        <v>0</v>
      </c>
      <c r="J118" s="312">
        <f>(VLOOKUP($B118,'Attendance-May-2026'!$B:$AI,34,0))</f>
        <v>0</v>
      </c>
      <c r="K118" s="312"/>
      <c r="L118" s="312"/>
      <c r="M118" s="312"/>
      <c r="N118" s="312"/>
      <c r="O118" s="312"/>
      <c r="P118" s="312"/>
      <c r="Q118" s="226"/>
      <c r="R118" s="319"/>
      <c r="S118" s="349">
        <f>(VLOOKUP($B118,'Attendance-January-2026'!$B:$AW,48,0))</f>
        <v>1.5</v>
      </c>
      <c r="T118" s="349">
        <f>(VLOOKUP($B118,'Attendance-February-2026'!$B:$AW,48,0))</f>
        <v>0</v>
      </c>
      <c r="U118" s="349">
        <f>(VLOOKUP($B118,'Attendance-March-2026'!$B:$AW,45,0))</f>
        <v>0</v>
      </c>
      <c r="V118" s="349">
        <f>(VLOOKUP($B118,'Attendance-April-2026'!$B:$AW,48,0))</f>
        <v>0</v>
      </c>
      <c r="W118" s="349">
        <f>(VLOOKUP($B118,'Attendance-May-2026'!$B:$AW,46,0))</f>
        <v>0</v>
      </c>
      <c r="X118" s="349"/>
      <c r="Y118" s="312"/>
      <c r="Z118" s="312"/>
      <c r="AA118" s="312"/>
      <c r="AB118" s="312"/>
      <c r="AC118" s="312"/>
      <c r="AD118" s="312"/>
      <c r="AE118" s="319">
        <f t="shared" si="1"/>
        <v>1.5</v>
      </c>
      <c r="AF118" s="349">
        <f>(VLOOKUP($B118,'Attendance-January-2026'!$B:$AW,47,0))</f>
        <v>0</v>
      </c>
      <c r="AG118" s="349">
        <f>(VLOOKUP($B118,'Attendance-February-2026'!$B:$AW,47,0))</f>
        <v>4</v>
      </c>
      <c r="AH118" s="349">
        <f>(VLOOKUP($B118,'Attendance-March-2026'!$B:$AV,44,0))</f>
        <v>0</v>
      </c>
      <c r="AI118" s="349">
        <f>(VLOOKUP($B118,'Attendance-April-2026'!$B:$AW,47,0))</f>
        <v>8</v>
      </c>
      <c r="AJ118" s="312">
        <f>(VLOOKUP($B118,'Attendance-May-2026'!$B:$AW,45,0))</f>
        <v>10</v>
      </c>
      <c r="AK118" s="312"/>
      <c r="AL118" s="312"/>
      <c r="AM118" s="312"/>
      <c r="AN118" s="312"/>
      <c r="AO118" s="312"/>
      <c r="AP118" s="312"/>
      <c r="AQ118" s="312"/>
      <c r="AR118" s="226">
        <f t="shared" si="2"/>
        <v>22</v>
      </c>
      <c r="AS118" s="311"/>
      <c r="AT118" s="312"/>
      <c r="AU118" s="312"/>
      <c r="AV118" s="312"/>
      <c r="AW118" s="226"/>
      <c r="AX118" s="311"/>
      <c r="AY118" s="314"/>
      <c r="AZ118" s="314"/>
      <c r="BA118" s="314"/>
      <c r="BB118" s="314"/>
      <c r="BC118" s="314"/>
      <c r="BD118" s="314"/>
      <c r="BE118" s="314"/>
      <c r="BF118" s="315"/>
      <c r="BG118" s="350"/>
    </row>
    <row r="119">
      <c r="A119" s="218"/>
      <c r="B119" s="218" t="s">
        <v>712</v>
      </c>
      <c r="C119" s="219" t="s">
        <v>105</v>
      </c>
      <c r="D119" s="218" t="s">
        <v>374</v>
      </c>
      <c r="E119" s="317">
        <v>2.0</v>
      </c>
      <c r="F119" s="312">
        <f>(VLOOKUP($B119,'Attendance-January-2026'!$B:$AJ,35,0))</f>
        <v>2.5</v>
      </c>
      <c r="G119" s="306">
        <f>(VLOOKUP($B119,'Attendance-February-2026'!$B:$AJ,35,0))</f>
        <v>1.5</v>
      </c>
      <c r="H119" s="305">
        <f>(VLOOKUP($B119,'Attendance-March-2026'!$B:$AG,32,0))</f>
        <v>2</v>
      </c>
      <c r="I119" s="305">
        <f>(VLOOKUP($B119,'Attendance-April-2026'!$B:$AJ,35,0))</f>
        <v>1</v>
      </c>
      <c r="J119" s="306">
        <f>(VLOOKUP($B119,'Attendance-May-2026'!$B:$AI,34,0))</f>
        <v>2</v>
      </c>
      <c r="K119" s="306">
        <f>(VLOOKUP($B119,'Attendance-June-2026'!$B:$AJ,35,0))</f>
        <v>0</v>
      </c>
      <c r="L119" s="312"/>
      <c r="M119" s="312"/>
      <c r="N119" s="312"/>
      <c r="O119" s="312"/>
      <c r="P119" s="312"/>
      <c r="Q119" s="226"/>
      <c r="R119" s="319"/>
      <c r="S119" s="310">
        <f>(VLOOKUP($B119,'Attendance-January-2026'!$B:$AW,48,0))</f>
        <v>0</v>
      </c>
      <c r="T119" s="310">
        <f>(VLOOKUP($B119,'Attendance-February-2026'!$B:$AW,48,0))</f>
        <v>0</v>
      </c>
      <c r="U119" s="310">
        <f>(VLOOKUP($B119,'Attendance-March-2026'!$B:$AW,45,0))</f>
        <v>0</v>
      </c>
      <c r="V119" s="310">
        <f>(VLOOKUP($B119,'Attendance-April-2026'!$B:$AW,48,0))</f>
        <v>0</v>
      </c>
      <c r="W119" s="310">
        <f>(VLOOKUP($B119,'Attendance-May-2026'!$B:$AW,46,0))</f>
        <v>1</v>
      </c>
      <c r="X119" s="310">
        <f>(VLOOKUP($B119,'Attendance-June-2026'!$B:$AW,47,0))</f>
        <v>2</v>
      </c>
      <c r="Y119" s="312"/>
      <c r="Z119" s="312"/>
      <c r="AA119" s="312"/>
      <c r="AB119" s="312"/>
      <c r="AC119" s="312"/>
      <c r="AD119" s="312"/>
      <c r="AE119" s="309">
        <f t="shared" si="1"/>
        <v>3</v>
      </c>
      <c r="AF119" s="310">
        <f>(VLOOKUP($B119,'Attendance-January-2026'!$B:$AW,47,0))</f>
        <v>1</v>
      </c>
      <c r="AG119" s="310">
        <f>(VLOOKUP($B119,'Attendance-February-2026'!$B:$AW,47,0))</f>
        <v>2</v>
      </c>
      <c r="AH119" s="310">
        <f>(VLOOKUP($B119,'Attendance-March-2026'!$B:$AV,44,0))</f>
        <v>2</v>
      </c>
      <c r="AI119" s="310">
        <f>(VLOOKUP($B119,'Attendance-April-2026'!$B:$AW,47,0))</f>
        <v>1</v>
      </c>
      <c r="AJ119" s="306">
        <f>(VLOOKUP($B119,'Attendance-May-2026'!$B:$AW,45,0))</f>
        <v>2</v>
      </c>
      <c r="AK119" s="306">
        <f>(VLOOKUP($B119,'Attendance-June-2026'!$B:$AW,46,0))</f>
        <v>0</v>
      </c>
      <c r="AL119" s="312"/>
      <c r="AM119" s="312"/>
      <c r="AN119" s="312"/>
      <c r="AO119" s="312"/>
      <c r="AP119" s="312"/>
      <c r="AQ119" s="312"/>
      <c r="AR119" s="308">
        <f t="shared" si="2"/>
        <v>8</v>
      </c>
      <c r="AS119" s="311"/>
      <c r="AT119" s="312"/>
      <c r="AU119" s="312"/>
      <c r="AV119" s="312"/>
      <c r="AW119" s="226"/>
      <c r="AX119" s="311"/>
      <c r="AY119" s="314"/>
      <c r="AZ119" s="314"/>
      <c r="BA119" s="314"/>
      <c r="BB119" s="314"/>
      <c r="BC119" s="314"/>
      <c r="BD119" s="314"/>
      <c r="BE119" s="314"/>
      <c r="BF119" s="315"/>
      <c r="BG119" s="72"/>
    </row>
    <row r="120">
      <c r="A120" s="218"/>
      <c r="B120" s="218" t="s">
        <v>818</v>
      </c>
      <c r="C120" s="219" t="s">
        <v>93</v>
      </c>
      <c r="D120" s="218" t="s">
        <v>325</v>
      </c>
      <c r="E120" s="317">
        <v>1.0</v>
      </c>
      <c r="F120" s="312">
        <f>(VLOOKUP($B120,'Attendance-January-2026'!$B:$AJ,35,0))</f>
        <v>2</v>
      </c>
      <c r="G120" s="306">
        <f>(VLOOKUP($B120,'Attendance-February-2026'!$B:$AJ,35,0))</f>
        <v>3</v>
      </c>
      <c r="H120" s="305">
        <f>(VLOOKUP($B120,'Attendance-March-2026'!$B:$AG,32,0))</f>
        <v>1</v>
      </c>
      <c r="I120" s="305">
        <f>(VLOOKUP($B120,'Attendance-April-2026'!$B:$AJ,35,0))</f>
        <v>0</v>
      </c>
      <c r="J120" s="306">
        <f>(VLOOKUP($B120,'Attendance-May-2026'!$B:$AI,34,0))</f>
        <v>0</v>
      </c>
      <c r="K120" s="306"/>
      <c r="L120" s="312"/>
      <c r="M120" s="312"/>
      <c r="N120" s="312"/>
      <c r="O120" s="312"/>
      <c r="P120" s="312"/>
      <c r="Q120" s="226"/>
      <c r="R120" s="319"/>
      <c r="S120" s="310">
        <f>(VLOOKUP($B120,'Attendance-January-2026'!$B:$AW,48,0))</f>
        <v>0</v>
      </c>
      <c r="T120" s="310">
        <f>(VLOOKUP($B120,'Attendance-February-2026'!$B:$AW,48,0))</f>
        <v>0</v>
      </c>
      <c r="U120" s="310">
        <f>(VLOOKUP($B120,'Attendance-March-2026'!$B:$AW,45,0))</f>
        <v>0</v>
      </c>
      <c r="V120" s="310">
        <f>(VLOOKUP($B120,'Attendance-April-2026'!$B:$AW,48,0))</f>
        <v>4</v>
      </c>
      <c r="W120" s="310">
        <f>(VLOOKUP($B120,'Attendance-May-2026'!$B:$AW,46,0))</f>
        <v>3</v>
      </c>
      <c r="X120" s="310"/>
      <c r="Y120" s="312"/>
      <c r="Z120" s="312"/>
      <c r="AA120" s="312"/>
      <c r="AB120" s="312"/>
      <c r="AC120" s="312"/>
      <c r="AD120" s="312"/>
      <c r="AE120" s="309">
        <f t="shared" si="1"/>
        <v>7</v>
      </c>
      <c r="AF120" s="310">
        <f>(VLOOKUP($B120,'Attendance-January-2026'!$B:$AW,47,0))</f>
        <v>0</v>
      </c>
      <c r="AG120" s="310">
        <f>(VLOOKUP($B120,'Attendance-February-2026'!$B:$AW,47,0))</f>
        <v>0</v>
      </c>
      <c r="AH120" s="310">
        <f>(VLOOKUP($B120,'Attendance-March-2026'!$B:$AV,44,0))</f>
        <v>0</v>
      </c>
      <c r="AI120" s="310">
        <f>(VLOOKUP($B120,'Attendance-April-2026'!$B:$AW,47,0))</f>
        <v>0</v>
      </c>
      <c r="AJ120" s="306">
        <f>(VLOOKUP($B120,'Attendance-May-2026'!$B:$AW,45,0))</f>
        <v>0</v>
      </c>
      <c r="AK120" s="306"/>
      <c r="AL120" s="312"/>
      <c r="AM120" s="312"/>
      <c r="AN120" s="312"/>
      <c r="AO120" s="312"/>
      <c r="AP120" s="312"/>
      <c r="AQ120" s="312"/>
      <c r="AR120" s="308">
        <f t="shared" si="2"/>
        <v>0</v>
      </c>
      <c r="AS120" s="311"/>
      <c r="AT120" s="312"/>
      <c r="AU120" s="312"/>
      <c r="AV120" s="312"/>
      <c r="AW120" s="226"/>
      <c r="AX120" s="311"/>
      <c r="AY120" s="314"/>
      <c r="AZ120" s="314"/>
      <c r="BA120" s="314"/>
      <c r="BB120" s="314"/>
      <c r="BC120" s="314"/>
      <c r="BD120" s="314"/>
      <c r="BE120" s="314"/>
      <c r="BF120" s="315"/>
      <c r="BG120" s="72"/>
    </row>
    <row r="121">
      <c r="A121" s="218"/>
      <c r="B121" s="218" t="s">
        <v>713</v>
      </c>
      <c r="C121" s="219" t="s">
        <v>34</v>
      </c>
      <c r="D121" s="218" t="s">
        <v>325</v>
      </c>
      <c r="E121" s="317">
        <v>3.5</v>
      </c>
      <c r="F121" s="312">
        <f>(VLOOKUP($B121,'Attendance-January-2026'!$B:$AJ,35,0))</f>
        <v>4.5</v>
      </c>
      <c r="G121" s="306">
        <f>(VLOOKUP($B121,'Attendance-February-2026'!$B:$AJ,35,0))</f>
        <v>2</v>
      </c>
      <c r="H121" s="305">
        <f>(VLOOKUP($B121,'Attendance-March-2026'!$B:$AG,32,0))</f>
        <v>0</v>
      </c>
      <c r="I121" s="305">
        <f>(VLOOKUP($B121,'Attendance-April-2026'!$B:$AJ,35,0))</f>
        <v>1</v>
      </c>
      <c r="J121" s="306">
        <f>(VLOOKUP($B121,'Attendance-May-2026'!$B:$AI,34,0))</f>
        <v>1.5</v>
      </c>
      <c r="K121" s="306">
        <f>(VLOOKUP($B121,'Attendance-June-2026'!$B:$AJ,35,0))</f>
        <v>0</v>
      </c>
      <c r="L121" s="312"/>
      <c r="M121" s="312"/>
      <c r="N121" s="312"/>
      <c r="O121" s="312"/>
      <c r="P121" s="312"/>
      <c r="Q121" s="226"/>
      <c r="R121" s="319"/>
      <c r="S121" s="310">
        <f>(VLOOKUP($B121,'Attendance-January-2026'!$B:$AW,48,0))</f>
        <v>0</v>
      </c>
      <c r="T121" s="310">
        <f>(VLOOKUP($B121,'Attendance-February-2026'!$B:$AW,48,0))</f>
        <v>0</v>
      </c>
      <c r="U121" s="310">
        <f>(VLOOKUP($B121,'Attendance-March-2026'!$B:$AW,45,0))</f>
        <v>1.5</v>
      </c>
      <c r="V121" s="310">
        <f>(VLOOKUP($B121,'Attendance-April-2026'!$B:$AW,48,0))</f>
        <v>0</v>
      </c>
      <c r="W121" s="310">
        <f>(VLOOKUP($B121,'Attendance-May-2026'!$B:$AW,46,0))</f>
        <v>0</v>
      </c>
      <c r="X121" s="310">
        <f>(VLOOKUP($B121,'Attendance-June-2026'!$B:$AW,47,0))</f>
        <v>0</v>
      </c>
      <c r="Y121" s="312"/>
      <c r="Z121" s="312"/>
      <c r="AA121" s="312"/>
      <c r="AB121" s="312"/>
      <c r="AC121" s="312"/>
      <c r="AD121" s="312"/>
      <c r="AE121" s="309">
        <f t="shared" si="1"/>
        <v>1.5</v>
      </c>
      <c r="AF121" s="310">
        <f>(VLOOKUP($B121,'Attendance-January-2026'!$B:$AW,47,0))</f>
        <v>0</v>
      </c>
      <c r="AG121" s="310">
        <f>(VLOOKUP($B121,'Attendance-February-2026'!$B:$AW,47,0))</f>
        <v>3</v>
      </c>
      <c r="AH121" s="310">
        <f>(VLOOKUP($B121,'Attendance-March-2026'!$B:$AV,44,0))</f>
        <v>0</v>
      </c>
      <c r="AI121" s="310">
        <f>(VLOOKUP($B121,'Attendance-April-2026'!$B:$AW,47,0))</f>
        <v>0</v>
      </c>
      <c r="AJ121" s="306">
        <f>(VLOOKUP($B121,'Attendance-May-2026'!$B:$AW,45,0))</f>
        <v>0</v>
      </c>
      <c r="AK121" s="306">
        <f>(VLOOKUP($B121,'Attendance-June-2026'!$B:$AW,46,0))</f>
        <v>0</v>
      </c>
      <c r="AL121" s="312"/>
      <c r="AM121" s="312"/>
      <c r="AN121" s="312"/>
      <c r="AO121" s="312"/>
      <c r="AP121" s="312"/>
      <c r="AQ121" s="312"/>
      <c r="AR121" s="308">
        <f t="shared" si="2"/>
        <v>3</v>
      </c>
      <c r="AS121" s="311"/>
      <c r="AT121" s="312"/>
      <c r="AU121" s="312"/>
      <c r="AV121" s="312"/>
      <c r="AW121" s="226"/>
      <c r="AX121" s="311"/>
      <c r="AY121" s="314"/>
      <c r="AZ121" s="314"/>
      <c r="BA121" s="314"/>
      <c r="BB121" s="314"/>
      <c r="BC121" s="314"/>
      <c r="BD121" s="314"/>
      <c r="BE121" s="314"/>
      <c r="BF121" s="315"/>
      <c r="BG121" s="72"/>
    </row>
    <row r="122">
      <c r="A122" s="218"/>
      <c r="B122" s="218" t="s">
        <v>711</v>
      </c>
      <c r="C122" s="219" t="s">
        <v>44</v>
      </c>
      <c r="D122" s="218" t="s">
        <v>325</v>
      </c>
      <c r="E122" s="317">
        <v>2.5</v>
      </c>
      <c r="F122" s="312">
        <f>(VLOOKUP($B122,'Attendance-January-2026'!$B:$AJ,35,0))</f>
        <v>3</v>
      </c>
      <c r="G122" s="306">
        <f>(VLOOKUP($B122,'Attendance-February-2026'!$B:$AJ,35,0))</f>
        <v>4</v>
      </c>
      <c r="H122" s="305">
        <f>(VLOOKUP($B122,'Attendance-March-2026'!$B:$AG,32,0))</f>
        <v>5</v>
      </c>
      <c r="I122" s="305">
        <f>(VLOOKUP($B122,'Attendance-April-2026'!$B:$AJ,35,0))</f>
        <v>2</v>
      </c>
      <c r="J122" s="306">
        <f>(VLOOKUP($B122,'Attendance-May-2026'!$B:$AI,34,0))</f>
        <v>4</v>
      </c>
      <c r="K122" s="306">
        <f>(VLOOKUP($B122,'Attendance-June-2026'!$B:$AJ,35,0))</f>
        <v>2</v>
      </c>
      <c r="L122" s="312"/>
      <c r="M122" s="312"/>
      <c r="N122" s="312"/>
      <c r="O122" s="312"/>
      <c r="P122" s="312"/>
      <c r="Q122" s="226"/>
      <c r="R122" s="319"/>
      <c r="S122" s="310">
        <f>(VLOOKUP($B122,'Attendance-January-2026'!$B:$AW,48,0))</f>
        <v>0</v>
      </c>
      <c r="T122" s="310">
        <f>(VLOOKUP($B122,'Attendance-February-2026'!$B:$AW,48,0))</f>
        <v>0</v>
      </c>
      <c r="U122" s="310">
        <f>(VLOOKUP($B122,'Attendance-March-2026'!$B:$AW,45,0))</f>
        <v>0</v>
      </c>
      <c r="V122" s="310">
        <f>(VLOOKUP($B122,'Attendance-April-2026'!$B:$AW,48,0))</f>
        <v>0</v>
      </c>
      <c r="W122" s="310">
        <f>(VLOOKUP($B122,'Attendance-May-2026'!$B:$AW,46,0))</f>
        <v>0</v>
      </c>
      <c r="X122" s="310">
        <f>(VLOOKUP($B122,'Attendance-June-2026'!$B:$AW,47,0))</f>
        <v>0</v>
      </c>
      <c r="Y122" s="312"/>
      <c r="Z122" s="312"/>
      <c r="AA122" s="312"/>
      <c r="AB122" s="312"/>
      <c r="AC122" s="312"/>
      <c r="AD122" s="312"/>
      <c r="AE122" s="309">
        <f t="shared" si="1"/>
        <v>0</v>
      </c>
      <c r="AF122" s="310">
        <f>(VLOOKUP($B122,'Attendance-January-2026'!$B:$AW,47,0))</f>
        <v>0</v>
      </c>
      <c r="AG122" s="310">
        <f>(VLOOKUP($B122,'Attendance-February-2026'!$B:$AW,47,0))</f>
        <v>0</v>
      </c>
      <c r="AH122" s="310">
        <f>(VLOOKUP($B122,'Attendance-March-2026'!$B:$AV,44,0))</f>
        <v>0</v>
      </c>
      <c r="AI122" s="310">
        <f>(VLOOKUP($B122,'Attendance-April-2026'!$B:$AW,47,0))</f>
        <v>0</v>
      </c>
      <c r="AJ122" s="306">
        <f>(VLOOKUP($B122,'Attendance-May-2026'!$B:$AW,45,0))</f>
        <v>0</v>
      </c>
      <c r="AK122" s="306">
        <f>(VLOOKUP($B122,'Attendance-June-2026'!$B:$AW,46,0))</f>
        <v>0</v>
      </c>
      <c r="AL122" s="312"/>
      <c r="AM122" s="312"/>
      <c r="AN122" s="312"/>
      <c r="AO122" s="312"/>
      <c r="AP122" s="312"/>
      <c r="AQ122" s="312"/>
      <c r="AR122" s="308">
        <f t="shared" si="2"/>
        <v>0</v>
      </c>
      <c r="AS122" s="311"/>
      <c r="AT122" s="312"/>
      <c r="AU122" s="312"/>
      <c r="AV122" s="312"/>
      <c r="AW122" s="226"/>
      <c r="AX122" s="311"/>
      <c r="AY122" s="314"/>
      <c r="AZ122" s="314"/>
      <c r="BA122" s="314"/>
      <c r="BB122" s="314"/>
      <c r="BC122" s="314"/>
      <c r="BD122" s="314"/>
      <c r="BE122" s="314"/>
      <c r="BF122" s="315"/>
      <c r="BG122" s="72"/>
    </row>
    <row r="123" hidden="1">
      <c r="A123" s="351"/>
      <c r="B123" s="351" t="s">
        <v>848</v>
      </c>
      <c r="C123" s="352" t="s">
        <v>40</v>
      </c>
      <c r="D123" s="351" t="s">
        <v>14</v>
      </c>
      <c r="E123" s="353">
        <v>1.5</v>
      </c>
      <c r="F123" s="354">
        <f>(VLOOKUP($B123,'Attendance-January-2026'!$B:$AJ,35,0))</f>
        <v>1</v>
      </c>
      <c r="G123" s="355">
        <f>(VLOOKUP($B123,'Attendance-February-2026'!$B:$AJ,35,0))</f>
        <v>0.5</v>
      </c>
      <c r="H123" s="356">
        <f>(VLOOKUP($B123,'Attendance-March-2026'!$B:$AG,32,0))</f>
        <v>1.5</v>
      </c>
      <c r="I123" s="356">
        <f>(VLOOKUP($B123,'Attendance-April-2026'!$B:$AJ,35,0))</f>
        <v>0</v>
      </c>
      <c r="J123" s="355"/>
      <c r="K123" s="354"/>
      <c r="L123" s="354"/>
      <c r="M123" s="354"/>
      <c r="N123" s="354"/>
      <c r="O123" s="354"/>
      <c r="P123" s="354"/>
      <c r="Q123" s="357"/>
      <c r="R123" s="358"/>
      <c r="S123" s="359">
        <f>(VLOOKUP($B123,'Attendance-January-2026'!$B:$AW,48,0))</f>
        <v>0</v>
      </c>
      <c r="T123" s="359">
        <f>(VLOOKUP($B123,'Attendance-February-2026'!$B:$AW,48,0))</f>
        <v>0</v>
      </c>
      <c r="U123" s="359">
        <f>(VLOOKUP($B123,'Attendance-March-2026'!$B:$AW,45,0))</f>
        <v>0</v>
      </c>
      <c r="V123" s="359">
        <f>(VLOOKUP($B123,'Attendance-April-2026'!$B:$AW,48,0))</f>
        <v>0</v>
      </c>
      <c r="W123" s="359"/>
      <c r="X123" s="354"/>
      <c r="Y123" s="354"/>
      <c r="Z123" s="354"/>
      <c r="AA123" s="354"/>
      <c r="AB123" s="354"/>
      <c r="AC123" s="354"/>
      <c r="AD123" s="354"/>
      <c r="AE123" s="360">
        <f t="shared" si="1"/>
        <v>0</v>
      </c>
      <c r="AF123" s="359">
        <f>(VLOOKUP($B123,'Attendance-January-2026'!$B:$AW,47,0))</f>
        <v>3</v>
      </c>
      <c r="AG123" s="359">
        <f>(VLOOKUP($B123,'Attendance-February-2026'!$B:$AW,47,0))</f>
        <v>0</v>
      </c>
      <c r="AH123" s="359">
        <f>(VLOOKUP($B123,'Attendance-March-2026'!$B:$AV,44,0))</f>
        <v>0</v>
      </c>
      <c r="AI123" s="359">
        <f>(VLOOKUP($B123,'Attendance-April-2026'!$B:$AW,47,0))</f>
        <v>2</v>
      </c>
      <c r="AJ123" s="354"/>
      <c r="AK123" s="354"/>
      <c r="AL123" s="354"/>
      <c r="AM123" s="354"/>
      <c r="AN123" s="354"/>
      <c r="AO123" s="354"/>
      <c r="AP123" s="354"/>
      <c r="AQ123" s="354"/>
      <c r="AR123" s="361">
        <f t="shared" si="2"/>
        <v>5</v>
      </c>
      <c r="AS123" s="362"/>
      <c r="AT123" s="354"/>
      <c r="AU123" s="354"/>
      <c r="AV123" s="354"/>
      <c r="AW123" s="358"/>
      <c r="AX123" s="363"/>
      <c r="AY123" s="363"/>
      <c r="AZ123" s="363"/>
      <c r="BA123" s="363"/>
      <c r="BB123" s="363"/>
      <c r="BC123" s="363"/>
      <c r="BD123" s="363"/>
      <c r="BE123" s="363"/>
      <c r="BF123" s="363"/>
      <c r="BG123" s="363"/>
    </row>
    <row r="124" hidden="1">
      <c r="A124" s="351"/>
      <c r="B124" s="351" t="s">
        <v>849</v>
      </c>
      <c r="C124" s="352" t="s">
        <v>131</v>
      </c>
      <c r="D124" s="351" t="s">
        <v>76</v>
      </c>
      <c r="E124" s="353">
        <v>6.0</v>
      </c>
      <c r="F124" s="354">
        <f>(VLOOKUP($B124,'Attendance-January-2026'!$B:$AJ,35,0))</f>
        <v>4</v>
      </c>
      <c r="G124" s="355">
        <f>(VLOOKUP($B124,'Attendance-February-2026'!$B:$AJ,35,0))</f>
        <v>3</v>
      </c>
      <c r="H124" s="356">
        <f>(VLOOKUP($B124,'Attendance-March-2026'!$B:$AG,32,0))</f>
        <v>3</v>
      </c>
      <c r="I124" s="356">
        <f>(VLOOKUP($B124,'Attendance-April-2026'!$B:$AJ,35,0))</f>
        <v>0</v>
      </c>
      <c r="J124" s="355"/>
      <c r="K124" s="354"/>
      <c r="L124" s="354"/>
      <c r="M124" s="354"/>
      <c r="N124" s="354"/>
      <c r="O124" s="354"/>
      <c r="P124" s="354"/>
      <c r="Q124" s="357"/>
      <c r="R124" s="358"/>
      <c r="S124" s="359">
        <f>(VLOOKUP($B124,'Attendance-January-2026'!$B:$AW,48,0))</f>
        <v>0</v>
      </c>
      <c r="T124" s="359">
        <f>(VLOOKUP($B124,'Attendance-February-2026'!$B:$AW,48,0))</f>
        <v>0</v>
      </c>
      <c r="U124" s="359">
        <f>(VLOOKUP($B124,'Attendance-March-2026'!$B:$AW,45,0))</f>
        <v>0</v>
      </c>
      <c r="V124" s="359">
        <f>(VLOOKUP($B124,'Attendance-April-2026'!$B:$AW,48,0))</f>
        <v>0</v>
      </c>
      <c r="W124" s="359"/>
      <c r="X124" s="354"/>
      <c r="Y124" s="354"/>
      <c r="Z124" s="354"/>
      <c r="AA124" s="354"/>
      <c r="AB124" s="354"/>
      <c r="AC124" s="354"/>
      <c r="AD124" s="354"/>
      <c r="AE124" s="360">
        <f t="shared" si="1"/>
        <v>0</v>
      </c>
      <c r="AF124" s="359">
        <f>(VLOOKUP($B124,'Attendance-January-2026'!$B:$AW,47,0))</f>
        <v>0</v>
      </c>
      <c r="AG124" s="359">
        <f>(VLOOKUP($B124,'Attendance-February-2026'!$B:$AW,47,0))</f>
        <v>3</v>
      </c>
      <c r="AH124" s="359">
        <f>(VLOOKUP($B124,'Attendance-March-2026'!$B:$AV,44,0))</f>
        <v>1</v>
      </c>
      <c r="AI124" s="359">
        <f>(VLOOKUP($B124,'Attendance-April-2026'!$B:$AW,47,0))</f>
        <v>0</v>
      </c>
      <c r="AJ124" s="354"/>
      <c r="AK124" s="354"/>
      <c r="AL124" s="354"/>
      <c r="AM124" s="354"/>
      <c r="AN124" s="354"/>
      <c r="AO124" s="354"/>
      <c r="AP124" s="354"/>
      <c r="AQ124" s="354"/>
      <c r="AR124" s="361">
        <f t="shared" si="2"/>
        <v>4</v>
      </c>
      <c r="AS124" s="362"/>
      <c r="AT124" s="354"/>
      <c r="AU124" s="354"/>
      <c r="AV124" s="354"/>
      <c r="AW124" s="358"/>
      <c r="AX124" s="363"/>
      <c r="AY124" s="363"/>
      <c r="AZ124" s="363"/>
      <c r="BA124" s="363"/>
      <c r="BB124" s="363"/>
      <c r="BC124" s="363"/>
      <c r="BD124" s="363"/>
      <c r="BE124" s="363"/>
      <c r="BF124" s="363"/>
      <c r="BG124" s="363"/>
    </row>
    <row r="125" hidden="1">
      <c r="A125" s="364"/>
      <c r="B125" s="364" t="s">
        <v>850</v>
      </c>
      <c r="C125" s="365" t="s">
        <v>134</v>
      </c>
      <c r="D125" s="364" t="s">
        <v>76</v>
      </c>
      <c r="E125" s="366">
        <v>2.0</v>
      </c>
      <c r="F125" s="367">
        <f>(VLOOKUP($B125,'Attendance-January-2026'!$B:$AJ,35,0))</f>
        <v>2</v>
      </c>
      <c r="G125" s="368">
        <f>(VLOOKUP($B125,'Attendance-February-2026'!$B:$AJ,35,0))</f>
        <v>1</v>
      </c>
      <c r="H125" s="369">
        <f>(VLOOKUP($B125,'Attendance-March-2026'!$B:$AG,32,0))</f>
        <v>0</v>
      </c>
      <c r="I125" s="369"/>
      <c r="J125" s="367"/>
      <c r="K125" s="367"/>
      <c r="L125" s="367"/>
      <c r="M125" s="367"/>
      <c r="N125" s="367"/>
      <c r="O125" s="367"/>
      <c r="P125" s="367"/>
      <c r="Q125" s="370"/>
      <c r="R125" s="371"/>
      <c r="S125" s="372">
        <f>(VLOOKUP($B125,'Attendance-January-2026'!$B:$AW,48,0))</f>
        <v>0</v>
      </c>
      <c r="T125" s="372">
        <f>(VLOOKUP($B125,'Attendance-February-2026'!$B:$AW,48,0))</f>
        <v>1</v>
      </c>
      <c r="U125" s="372">
        <f>(VLOOKUP($B125,'Attendance-March-2026'!$B:$AW,45,0))</f>
        <v>5</v>
      </c>
      <c r="V125" s="367"/>
      <c r="W125" s="367"/>
      <c r="X125" s="367"/>
      <c r="Y125" s="367"/>
      <c r="Z125" s="367"/>
      <c r="AA125" s="367"/>
      <c r="AB125" s="367"/>
      <c r="AC125" s="367"/>
      <c r="AD125" s="367"/>
      <c r="AE125" s="373">
        <f t="shared" si="1"/>
        <v>6</v>
      </c>
      <c r="AF125" s="372">
        <f>(VLOOKUP($B125,'Attendance-January-2026'!$B:$AW,47,0))</f>
        <v>1</v>
      </c>
      <c r="AG125" s="372">
        <f>(VLOOKUP($B125,'Attendance-February-2026'!$B:$AW,47,0))</f>
        <v>1</v>
      </c>
      <c r="AH125" s="372">
        <f>(VLOOKUP($B125,'Attendance-March-2026'!$B:$AV,44,0))</f>
        <v>1</v>
      </c>
      <c r="AI125" s="367"/>
      <c r="AJ125" s="367"/>
      <c r="AK125" s="367"/>
      <c r="AL125" s="367"/>
      <c r="AM125" s="367"/>
      <c r="AN125" s="367"/>
      <c r="AO125" s="367"/>
      <c r="AP125" s="367"/>
      <c r="AQ125" s="367"/>
      <c r="AR125" s="374">
        <f t="shared" si="2"/>
        <v>3</v>
      </c>
      <c r="AS125" s="375"/>
      <c r="AT125" s="367"/>
      <c r="AU125" s="367"/>
      <c r="AV125" s="367"/>
      <c r="AW125" s="371"/>
      <c r="AX125" s="376"/>
      <c r="AY125" s="376"/>
      <c r="AZ125" s="376"/>
      <c r="BA125" s="376"/>
      <c r="BB125" s="376"/>
      <c r="BC125" s="376"/>
      <c r="BD125" s="376"/>
      <c r="BE125" s="376"/>
      <c r="BF125" s="376"/>
      <c r="BG125" s="376"/>
    </row>
    <row r="126" hidden="1">
      <c r="A126" s="364"/>
      <c r="B126" s="364" t="s">
        <v>851</v>
      </c>
      <c r="C126" s="365" t="s">
        <v>74</v>
      </c>
      <c r="D126" s="364" t="s">
        <v>14</v>
      </c>
      <c r="E126" s="366">
        <v>11.0</v>
      </c>
      <c r="F126" s="367">
        <f>(VLOOKUP($B126,'Attendance-January-2026'!$B:$AJ,35,0))</f>
        <v>7</v>
      </c>
      <c r="G126" s="368">
        <f>(VLOOKUP($B126,'Attendance-February-2026'!$B:$AJ,35,0))</f>
        <v>8</v>
      </c>
      <c r="H126" s="369">
        <f>(VLOOKUP($B126,'Attendance-March-2026'!$B:$AG,32,0))</f>
        <v>5</v>
      </c>
      <c r="I126" s="369"/>
      <c r="J126" s="367"/>
      <c r="K126" s="367"/>
      <c r="L126" s="367"/>
      <c r="M126" s="367"/>
      <c r="N126" s="367"/>
      <c r="O126" s="367"/>
      <c r="P126" s="367"/>
      <c r="Q126" s="370"/>
      <c r="R126" s="371"/>
      <c r="S126" s="372">
        <f>(VLOOKUP($B126,'Attendance-January-2026'!$B:$AW,48,0))</f>
        <v>0</v>
      </c>
      <c r="T126" s="372">
        <f>(VLOOKUP($B126,'Attendance-February-2026'!$B:$AW,48,0))</f>
        <v>0</v>
      </c>
      <c r="U126" s="372">
        <f>(VLOOKUP($B126,'Attendance-March-2026'!$B:$AW,45,0))</f>
        <v>0</v>
      </c>
      <c r="V126" s="367"/>
      <c r="W126" s="367"/>
      <c r="X126" s="367"/>
      <c r="Y126" s="367"/>
      <c r="Z126" s="367"/>
      <c r="AA126" s="367"/>
      <c r="AB126" s="367"/>
      <c r="AC126" s="367"/>
      <c r="AD126" s="367"/>
      <c r="AE126" s="373">
        <f t="shared" si="1"/>
        <v>0</v>
      </c>
      <c r="AF126" s="372">
        <f>(VLOOKUP($B126,'Attendance-January-2026'!$B:$AW,47,0))</f>
        <v>0</v>
      </c>
      <c r="AG126" s="372">
        <f>(VLOOKUP($B126,'Attendance-February-2026'!$B:$AW,47,0))</f>
        <v>0</v>
      </c>
      <c r="AH126" s="372">
        <f>(VLOOKUP($B126,'Attendance-March-2026'!$B:$AV,44,0))</f>
        <v>0</v>
      </c>
      <c r="AI126" s="367"/>
      <c r="AJ126" s="367"/>
      <c r="AK126" s="367"/>
      <c r="AL126" s="367"/>
      <c r="AM126" s="367"/>
      <c r="AN126" s="367"/>
      <c r="AO126" s="367"/>
      <c r="AP126" s="367"/>
      <c r="AQ126" s="367"/>
      <c r="AR126" s="374">
        <f t="shared" si="2"/>
        <v>0</v>
      </c>
      <c r="AS126" s="377">
        <v>1.0</v>
      </c>
      <c r="AT126" s="366">
        <v>2.0</v>
      </c>
      <c r="AU126" s="367"/>
      <c r="AV126" s="367"/>
      <c r="AW126" s="371"/>
      <c r="AX126" s="378" t="s">
        <v>852</v>
      </c>
      <c r="AY126" s="376"/>
      <c r="AZ126" s="376"/>
      <c r="BA126" s="376"/>
      <c r="BB126" s="376"/>
      <c r="BC126" s="376"/>
      <c r="BD126" s="376"/>
      <c r="BE126" s="376"/>
      <c r="BF126" s="376"/>
      <c r="BG126" s="376"/>
    </row>
    <row r="127" hidden="1">
      <c r="A127" s="364"/>
      <c r="B127" s="364" t="s">
        <v>853</v>
      </c>
      <c r="C127" s="365" t="s">
        <v>73</v>
      </c>
      <c r="D127" s="364" t="s">
        <v>14</v>
      </c>
      <c r="E127" s="366">
        <v>7.0</v>
      </c>
      <c r="F127" s="367">
        <f>(VLOOKUP($B127,'Attendance-January-2026'!$B:$AJ,35,0))</f>
        <v>7</v>
      </c>
      <c r="G127" s="368">
        <f>(VLOOKUP($B127,'Attendance-February-2026'!$B:$AJ,35,0))</f>
        <v>5</v>
      </c>
      <c r="H127" s="369">
        <f>(VLOOKUP($B127,'Attendance-March-2026'!$B:$AG,32,0))</f>
        <v>2</v>
      </c>
      <c r="I127" s="369"/>
      <c r="J127" s="367"/>
      <c r="K127" s="367"/>
      <c r="L127" s="367"/>
      <c r="M127" s="367"/>
      <c r="N127" s="367"/>
      <c r="O127" s="367"/>
      <c r="P127" s="367"/>
      <c r="Q127" s="370"/>
      <c r="R127" s="371"/>
      <c r="S127" s="372">
        <f>(VLOOKUP($B127,'Attendance-January-2026'!$B:$AW,48,0))</f>
        <v>0</v>
      </c>
      <c r="T127" s="372">
        <f>(VLOOKUP($B127,'Attendance-February-2026'!$B:$AW,48,0))</f>
        <v>0</v>
      </c>
      <c r="U127" s="372">
        <f>(VLOOKUP($B127,'Attendance-March-2026'!$B:$AW,45,0))</f>
        <v>0</v>
      </c>
      <c r="V127" s="367"/>
      <c r="W127" s="367"/>
      <c r="X127" s="367"/>
      <c r="Y127" s="367"/>
      <c r="Z127" s="367"/>
      <c r="AA127" s="367"/>
      <c r="AB127" s="367"/>
      <c r="AC127" s="367"/>
      <c r="AD127" s="367"/>
      <c r="AE127" s="373">
        <f t="shared" si="1"/>
        <v>0</v>
      </c>
      <c r="AF127" s="372">
        <f>(VLOOKUP($B127,'Attendance-January-2026'!$B:$AW,47,0))</f>
        <v>0</v>
      </c>
      <c r="AG127" s="372">
        <f>(VLOOKUP($B127,'Attendance-February-2026'!$B:$AW,47,0))</f>
        <v>1</v>
      </c>
      <c r="AH127" s="372">
        <f>(VLOOKUP($B127,'Attendance-March-2026'!$B:$AV,44,0))</f>
        <v>0</v>
      </c>
      <c r="AI127" s="367"/>
      <c r="AJ127" s="367"/>
      <c r="AK127" s="367"/>
      <c r="AL127" s="367"/>
      <c r="AM127" s="367"/>
      <c r="AN127" s="367"/>
      <c r="AO127" s="367"/>
      <c r="AP127" s="367"/>
      <c r="AQ127" s="367"/>
      <c r="AR127" s="374">
        <f t="shared" si="2"/>
        <v>1</v>
      </c>
      <c r="AS127" s="375"/>
      <c r="AT127" s="367"/>
      <c r="AU127" s="367"/>
      <c r="AV127" s="367"/>
      <c r="AW127" s="371"/>
      <c r="AX127" s="376"/>
      <c r="AY127" s="376"/>
      <c r="AZ127" s="376"/>
      <c r="BA127" s="376"/>
      <c r="BB127" s="376"/>
      <c r="BC127" s="376"/>
      <c r="BD127" s="376"/>
      <c r="BE127" s="376"/>
      <c r="BF127" s="376"/>
      <c r="BG127" s="376"/>
    </row>
    <row r="128" hidden="1">
      <c r="A128" s="379"/>
      <c r="B128" s="379" t="s">
        <v>854</v>
      </c>
      <c r="C128" s="380" t="s">
        <v>855</v>
      </c>
      <c r="D128" s="379" t="s">
        <v>14</v>
      </c>
      <c r="E128" s="381">
        <v>8.0</v>
      </c>
      <c r="F128" s="382">
        <f>(VLOOKUP($B128,'Attendance-January-2026'!$B:$AJ,35,0))</f>
        <v>1.5</v>
      </c>
      <c r="G128" s="383">
        <f>(VLOOKUP($B128,'Attendance-February-2026'!$B:$AJ,35,0))</f>
        <v>2.5</v>
      </c>
      <c r="H128" s="384"/>
      <c r="I128" s="384"/>
      <c r="J128" s="382"/>
      <c r="K128" s="382"/>
      <c r="L128" s="382"/>
      <c r="M128" s="382"/>
      <c r="N128" s="382"/>
      <c r="O128" s="382"/>
      <c r="P128" s="382"/>
      <c r="Q128" s="385"/>
      <c r="R128" s="386"/>
      <c r="S128" s="387">
        <f>(VLOOKUP($B128,'Attendance-January-2026'!$B:$AW,48,0))</f>
        <v>0</v>
      </c>
      <c r="T128" s="387">
        <f>(VLOOKUP($B128,'Attendance-February-2026'!$B:$AW,48,0))</f>
        <v>0</v>
      </c>
      <c r="U128" s="387"/>
      <c r="V128" s="382"/>
      <c r="W128" s="382"/>
      <c r="X128" s="382"/>
      <c r="Y128" s="382"/>
      <c r="Z128" s="382"/>
      <c r="AA128" s="382"/>
      <c r="AB128" s="382"/>
      <c r="AC128" s="382"/>
      <c r="AD128" s="382"/>
      <c r="AE128" s="388">
        <f t="shared" si="1"/>
        <v>0</v>
      </c>
      <c r="AF128" s="387">
        <f>(VLOOKUP($B128,'Attendance-January-2026'!$B:$AW,47,0))</f>
        <v>0</v>
      </c>
      <c r="AG128" s="387">
        <f>(VLOOKUP($B128,'Attendance-February-2026'!$B:$AW,47,0))</f>
        <v>0</v>
      </c>
      <c r="AH128" s="387"/>
      <c r="AI128" s="382"/>
      <c r="AJ128" s="382"/>
      <c r="AK128" s="382"/>
      <c r="AL128" s="382"/>
      <c r="AM128" s="382"/>
      <c r="AN128" s="382"/>
      <c r="AO128" s="382"/>
      <c r="AP128" s="382"/>
      <c r="AQ128" s="382"/>
      <c r="AR128" s="389">
        <f t="shared" si="2"/>
        <v>0</v>
      </c>
      <c r="AS128" s="390"/>
      <c r="AT128" s="382"/>
      <c r="AU128" s="382"/>
      <c r="AV128" s="382"/>
      <c r="AW128" s="386"/>
      <c r="AX128" s="391"/>
      <c r="AY128" s="391"/>
      <c r="AZ128" s="391"/>
      <c r="BA128" s="391"/>
      <c r="BB128" s="391"/>
      <c r="BC128" s="391"/>
      <c r="BD128" s="391"/>
      <c r="BE128" s="391"/>
      <c r="BF128" s="391"/>
      <c r="BG128" s="391"/>
    </row>
    <row r="129" hidden="1">
      <c r="A129" s="379"/>
      <c r="B129" s="379" t="s">
        <v>856</v>
      </c>
      <c r="C129" s="380" t="s">
        <v>857</v>
      </c>
      <c r="D129" s="379" t="s">
        <v>14</v>
      </c>
      <c r="E129" s="381">
        <v>1.0</v>
      </c>
      <c r="F129" s="382">
        <f>(VLOOKUP($B129,'Attendance-January-2026'!$B:$AJ,35,0))</f>
        <v>0</v>
      </c>
      <c r="G129" s="383">
        <f>(VLOOKUP($B129,'Attendance-February-2026'!$B:$AJ,35,0))</f>
        <v>0</v>
      </c>
      <c r="H129" s="384"/>
      <c r="I129" s="384"/>
      <c r="J129" s="382"/>
      <c r="K129" s="382"/>
      <c r="L129" s="382"/>
      <c r="M129" s="382"/>
      <c r="N129" s="382"/>
      <c r="O129" s="382"/>
      <c r="P129" s="382"/>
      <c r="Q129" s="385"/>
      <c r="R129" s="386"/>
      <c r="S129" s="387">
        <f>(VLOOKUP($B129,'Attendance-January-2026'!$B:$AW,48,0))</f>
        <v>7.5</v>
      </c>
      <c r="T129" s="387">
        <f>(VLOOKUP($B129,'Attendance-February-2026'!$B:$AW,48,0))</f>
        <v>3</v>
      </c>
      <c r="U129" s="387"/>
      <c r="V129" s="382"/>
      <c r="W129" s="382"/>
      <c r="X129" s="382"/>
      <c r="Y129" s="382"/>
      <c r="Z129" s="382"/>
      <c r="AA129" s="382"/>
      <c r="AB129" s="382"/>
      <c r="AC129" s="382"/>
      <c r="AD129" s="382"/>
      <c r="AE129" s="388">
        <f t="shared" si="1"/>
        <v>10.5</v>
      </c>
      <c r="AF129" s="387">
        <f>(VLOOKUP($B129,'Attendance-January-2026'!$B:$AW,47,0))</f>
        <v>0</v>
      </c>
      <c r="AG129" s="387">
        <f>(VLOOKUP($B129,'Attendance-February-2026'!$B:$AW,47,0))</f>
        <v>0</v>
      </c>
      <c r="AH129" s="387"/>
      <c r="AI129" s="382"/>
      <c r="AJ129" s="382"/>
      <c r="AK129" s="382"/>
      <c r="AL129" s="382"/>
      <c r="AM129" s="382"/>
      <c r="AN129" s="382"/>
      <c r="AO129" s="382"/>
      <c r="AP129" s="382"/>
      <c r="AQ129" s="382"/>
      <c r="AR129" s="389">
        <f t="shared" si="2"/>
        <v>0</v>
      </c>
      <c r="AS129" s="390"/>
      <c r="AT129" s="382"/>
      <c r="AU129" s="382"/>
      <c r="AV129" s="382"/>
      <c r="AW129" s="386"/>
      <c r="AX129" s="391"/>
      <c r="AY129" s="391"/>
      <c r="AZ129" s="391"/>
      <c r="BA129" s="391"/>
      <c r="BB129" s="391"/>
      <c r="BC129" s="391"/>
      <c r="BD129" s="391"/>
      <c r="BE129" s="391"/>
      <c r="BF129" s="391"/>
      <c r="BG129" s="391"/>
    </row>
    <row r="130" hidden="1">
      <c r="A130" s="379"/>
      <c r="B130" s="379" t="s">
        <v>858</v>
      </c>
      <c r="C130" s="380" t="s">
        <v>859</v>
      </c>
      <c r="D130" s="379" t="s">
        <v>14</v>
      </c>
      <c r="E130" s="381">
        <v>4.5</v>
      </c>
      <c r="F130" s="382">
        <f>(VLOOKUP($B130,'Attendance-January-2026'!$B:$AJ,35,0))</f>
        <v>5.5</v>
      </c>
      <c r="G130" s="383">
        <f>(VLOOKUP($B130,'Attendance-February-2026'!$B:$AJ,35,0))</f>
        <v>0.5</v>
      </c>
      <c r="H130" s="384"/>
      <c r="I130" s="384"/>
      <c r="J130" s="382"/>
      <c r="K130" s="382"/>
      <c r="L130" s="382"/>
      <c r="M130" s="382"/>
      <c r="N130" s="382"/>
      <c r="O130" s="382"/>
      <c r="P130" s="382"/>
      <c r="Q130" s="385"/>
      <c r="R130" s="386"/>
      <c r="S130" s="387">
        <f>(VLOOKUP($B130,'Attendance-January-2026'!$B:$AW,48,0))</f>
        <v>0</v>
      </c>
      <c r="T130" s="387">
        <f>(VLOOKUP($B130,'Attendance-February-2026'!$B:$AW,48,0))</f>
        <v>0</v>
      </c>
      <c r="U130" s="387"/>
      <c r="V130" s="382"/>
      <c r="W130" s="382"/>
      <c r="X130" s="382"/>
      <c r="Y130" s="382"/>
      <c r="Z130" s="382"/>
      <c r="AA130" s="382"/>
      <c r="AB130" s="382"/>
      <c r="AC130" s="382"/>
      <c r="AD130" s="382"/>
      <c r="AE130" s="388">
        <f t="shared" si="1"/>
        <v>0</v>
      </c>
      <c r="AF130" s="387">
        <f>(VLOOKUP($B130,'Attendance-January-2026'!$B:$AW,47,0))</f>
        <v>0</v>
      </c>
      <c r="AG130" s="387">
        <f>(VLOOKUP($B130,'Attendance-February-2026'!$B:$AW,47,0))</f>
        <v>0</v>
      </c>
      <c r="AH130" s="387"/>
      <c r="AI130" s="382"/>
      <c r="AJ130" s="382"/>
      <c r="AK130" s="382"/>
      <c r="AL130" s="382"/>
      <c r="AM130" s="382"/>
      <c r="AN130" s="382"/>
      <c r="AO130" s="382"/>
      <c r="AP130" s="382"/>
      <c r="AQ130" s="382"/>
      <c r="AR130" s="389">
        <f t="shared" si="2"/>
        <v>0</v>
      </c>
      <c r="AS130" s="390"/>
      <c r="AT130" s="382"/>
      <c r="AU130" s="382"/>
      <c r="AV130" s="382"/>
      <c r="AW130" s="386"/>
      <c r="AX130" s="391"/>
      <c r="AY130" s="391"/>
      <c r="AZ130" s="391"/>
      <c r="BA130" s="391"/>
      <c r="BB130" s="391"/>
      <c r="BC130" s="391"/>
      <c r="BD130" s="391"/>
      <c r="BE130" s="391"/>
      <c r="BF130" s="391"/>
      <c r="BG130" s="391"/>
    </row>
    <row r="131" hidden="1">
      <c r="A131" s="379"/>
      <c r="B131" s="379" t="s">
        <v>860</v>
      </c>
      <c r="C131" s="380" t="s">
        <v>861</v>
      </c>
      <c r="D131" s="379" t="s">
        <v>14</v>
      </c>
      <c r="E131" s="381">
        <v>1.0</v>
      </c>
      <c r="F131" s="382">
        <f>(VLOOKUP($B131,'Attendance-January-2026'!$B:$AJ,35,0))</f>
        <v>0</v>
      </c>
      <c r="G131" s="383">
        <f>(VLOOKUP($B131,'Attendance-February-2026'!$B:$AJ,35,0))</f>
        <v>1</v>
      </c>
      <c r="H131" s="384"/>
      <c r="I131" s="384"/>
      <c r="J131" s="382"/>
      <c r="K131" s="382"/>
      <c r="L131" s="382"/>
      <c r="M131" s="382"/>
      <c r="N131" s="382"/>
      <c r="O131" s="382"/>
      <c r="P131" s="382"/>
      <c r="Q131" s="385"/>
      <c r="R131" s="386"/>
      <c r="S131" s="387">
        <f>(VLOOKUP($B131,'Attendance-January-2026'!$B:$AW,48,0))</f>
        <v>0</v>
      </c>
      <c r="T131" s="387">
        <f>(VLOOKUP($B131,'Attendance-February-2026'!$B:$AW,48,0))</f>
        <v>0</v>
      </c>
      <c r="U131" s="387"/>
      <c r="V131" s="382"/>
      <c r="W131" s="382"/>
      <c r="X131" s="382"/>
      <c r="Y131" s="382"/>
      <c r="Z131" s="382"/>
      <c r="AA131" s="382"/>
      <c r="AB131" s="382"/>
      <c r="AC131" s="382"/>
      <c r="AD131" s="382"/>
      <c r="AE131" s="388">
        <f t="shared" si="1"/>
        <v>0</v>
      </c>
      <c r="AF131" s="387">
        <f>(VLOOKUP($B131,'Attendance-January-2026'!$B:$AW,47,0))</f>
        <v>0</v>
      </c>
      <c r="AG131" s="387">
        <f>(VLOOKUP($B131,'Attendance-February-2026'!$B:$AW,47,0))</f>
        <v>0</v>
      </c>
      <c r="AH131" s="387"/>
      <c r="AI131" s="382"/>
      <c r="AJ131" s="382"/>
      <c r="AK131" s="382"/>
      <c r="AL131" s="382"/>
      <c r="AM131" s="382"/>
      <c r="AN131" s="382"/>
      <c r="AO131" s="382"/>
      <c r="AP131" s="382"/>
      <c r="AQ131" s="382"/>
      <c r="AR131" s="389">
        <f t="shared" si="2"/>
        <v>0</v>
      </c>
      <c r="AS131" s="390"/>
      <c r="AT131" s="382"/>
      <c r="AU131" s="382"/>
      <c r="AV131" s="382"/>
      <c r="AW131" s="386"/>
      <c r="AX131" s="391"/>
      <c r="AY131" s="391"/>
      <c r="AZ131" s="391"/>
      <c r="BA131" s="391"/>
      <c r="BB131" s="391"/>
      <c r="BC131" s="391"/>
      <c r="BD131" s="391"/>
      <c r="BE131" s="391"/>
      <c r="BF131" s="391"/>
      <c r="BG131" s="391"/>
    </row>
    <row r="132" hidden="1">
      <c r="A132" s="379"/>
      <c r="B132" s="379" t="s">
        <v>862</v>
      </c>
      <c r="C132" s="380" t="s">
        <v>863</v>
      </c>
      <c r="D132" s="379" t="s">
        <v>14</v>
      </c>
      <c r="E132" s="381">
        <v>5.5</v>
      </c>
      <c r="F132" s="382">
        <f>(VLOOKUP($B132,'Attendance-January-2026'!$B:$AJ,35,0))</f>
        <v>6</v>
      </c>
      <c r="G132" s="383">
        <f>(VLOOKUP($B132,'Attendance-February-2026'!$B:$AJ,35,0))</f>
        <v>7</v>
      </c>
      <c r="H132" s="384"/>
      <c r="I132" s="384"/>
      <c r="J132" s="382"/>
      <c r="K132" s="382"/>
      <c r="L132" s="382"/>
      <c r="M132" s="382"/>
      <c r="N132" s="382"/>
      <c r="O132" s="382"/>
      <c r="P132" s="382"/>
      <c r="Q132" s="385"/>
      <c r="R132" s="386"/>
      <c r="S132" s="387">
        <f>(VLOOKUP($B132,'Attendance-January-2026'!$B:$AW,48,0))</f>
        <v>0</v>
      </c>
      <c r="T132" s="387">
        <f>(VLOOKUP($B132,'Attendance-February-2026'!$B:$AW,48,0))</f>
        <v>0</v>
      </c>
      <c r="U132" s="387"/>
      <c r="V132" s="382"/>
      <c r="W132" s="382"/>
      <c r="X132" s="382"/>
      <c r="Y132" s="382"/>
      <c r="Z132" s="382"/>
      <c r="AA132" s="382"/>
      <c r="AB132" s="382"/>
      <c r="AC132" s="382"/>
      <c r="AD132" s="382"/>
      <c r="AE132" s="388">
        <f t="shared" si="1"/>
        <v>0</v>
      </c>
      <c r="AF132" s="387">
        <f>(VLOOKUP($B132,'Attendance-January-2026'!$B:$AW,47,0))</f>
        <v>0</v>
      </c>
      <c r="AG132" s="387">
        <f>(VLOOKUP($B132,'Attendance-February-2026'!$B:$AW,47,0))</f>
        <v>0</v>
      </c>
      <c r="AH132" s="387"/>
      <c r="AI132" s="382"/>
      <c r="AJ132" s="382"/>
      <c r="AK132" s="382"/>
      <c r="AL132" s="382"/>
      <c r="AM132" s="382"/>
      <c r="AN132" s="382"/>
      <c r="AO132" s="382"/>
      <c r="AP132" s="382"/>
      <c r="AQ132" s="382"/>
      <c r="AR132" s="389">
        <f t="shared" si="2"/>
        <v>0</v>
      </c>
      <c r="AS132" s="390"/>
      <c r="AT132" s="382"/>
      <c r="AU132" s="382"/>
      <c r="AV132" s="382"/>
      <c r="AW132" s="386"/>
      <c r="AX132" s="391"/>
      <c r="AY132" s="391"/>
      <c r="AZ132" s="391"/>
      <c r="BA132" s="391"/>
      <c r="BB132" s="391"/>
      <c r="BC132" s="391"/>
      <c r="BD132" s="391"/>
      <c r="BE132" s="391"/>
      <c r="BF132" s="391"/>
      <c r="BG132" s="391"/>
    </row>
    <row r="133" hidden="1">
      <c r="A133" s="364"/>
      <c r="B133" s="364" t="s">
        <v>864</v>
      </c>
      <c r="C133" s="365" t="s">
        <v>865</v>
      </c>
      <c r="D133" s="364" t="s">
        <v>14</v>
      </c>
      <c r="E133" s="366">
        <v>3.0</v>
      </c>
      <c r="F133" s="367">
        <f>(VLOOKUP($B133,'Attendance-January-2026'!$B:$AJ,35,0))</f>
        <v>4</v>
      </c>
      <c r="G133" s="368"/>
      <c r="H133" s="367"/>
      <c r="I133" s="367"/>
      <c r="J133" s="367"/>
      <c r="K133" s="367"/>
      <c r="L133" s="367"/>
      <c r="M133" s="367"/>
      <c r="N133" s="367"/>
      <c r="O133" s="367"/>
      <c r="P133" s="367"/>
      <c r="Q133" s="370"/>
      <c r="R133" s="371"/>
      <c r="S133" s="372">
        <f>(VLOOKUP($B133,'Attendance-January-2026'!$B:$AW,48,0))</f>
        <v>0.5</v>
      </c>
      <c r="T133" s="372"/>
      <c r="U133" s="367"/>
      <c r="V133" s="367"/>
      <c r="W133" s="367"/>
      <c r="X133" s="367"/>
      <c r="Y133" s="367"/>
      <c r="Z133" s="367"/>
      <c r="AA133" s="367"/>
      <c r="AB133" s="367"/>
      <c r="AC133" s="367"/>
      <c r="AD133" s="367"/>
      <c r="AE133" s="373">
        <f t="shared" si="1"/>
        <v>0.5</v>
      </c>
      <c r="AF133" s="372">
        <f>(VLOOKUP($B133,'Attendance-January-2026'!$B:$AW,47,0))</f>
        <v>0</v>
      </c>
      <c r="AG133" s="372"/>
      <c r="AH133" s="367"/>
      <c r="AI133" s="367"/>
      <c r="AJ133" s="367"/>
      <c r="AK133" s="367"/>
      <c r="AL133" s="367"/>
      <c r="AM133" s="367"/>
      <c r="AN133" s="367"/>
      <c r="AO133" s="367"/>
      <c r="AP133" s="367"/>
      <c r="AQ133" s="367"/>
      <c r="AR133" s="373">
        <f t="shared" si="2"/>
        <v>0</v>
      </c>
      <c r="AS133" s="375"/>
      <c r="AT133" s="367"/>
      <c r="AU133" s="367"/>
      <c r="AV133" s="367"/>
      <c r="AW133" s="371"/>
      <c r="AX133" s="376"/>
      <c r="AY133" s="376"/>
      <c r="AZ133" s="376"/>
      <c r="BA133" s="376"/>
      <c r="BB133" s="376"/>
      <c r="BC133" s="376"/>
      <c r="BD133" s="376"/>
      <c r="BE133" s="376"/>
      <c r="BF133" s="376"/>
      <c r="BG133" s="376"/>
    </row>
    <row r="134" hidden="1">
      <c r="A134" s="364"/>
      <c r="B134" s="364" t="s">
        <v>866</v>
      </c>
      <c r="C134" s="365" t="s">
        <v>867</v>
      </c>
      <c r="D134" s="364" t="s">
        <v>14</v>
      </c>
      <c r="E134" s="366">
        <v>1.5</v>
      </c>
      <c r="F134" s="367">
        <f>(VLOOKUP($B134,'Attendance-January-2026'!$B:$AJ,35,0))</f>
        <v>1.5</v>
      </c>
      <c r="G134" s="368"/>
      <c r="H134" s="367"/>
      <c r="I134" s="367"/>
      <c r="J134" s="367"/>
      <c r="K134" s="367"/>
      <c r="L134" s="367"/>
      <c r="M134" s="367"/>
      <c r="N134" s="367"/>
      <c r="O134" s="367"/>
      <c r="P134" s="367"/>
      <c r="Q134" s="370"/>
      <c r="R134" s="371"/>
      <c r="S134" s="372">
        <f>(VLOOKUP($B134,'Attendance-January-2026'!$B:$AW,48,0))</f>
        <v>0</v>
      </c>
      <c r="T134" s="372"/>
      <c r="U134" s="367"/>
      <c r="V134" s="367"/>
      <c r="W134" s="367"/>
      <c r="X134" s="367"/>
      <c r="Y134" s="367"/>
      <c r="Z134" s="367"/>
      <c r="AA134" s="367"/>
      <c r="AB134" s="367"/>
      <c r="AC134" s="367"/>
      <c r="AD134" s="367"/>
      <c r="AE134" s="373">
        <f t="shared" si="1"/>
        <v>0</v>
      </c>
      <c r="AF134" s="372">
        <f>(VLOOKUP($B134,'Attendance-January-2026'!$B:$AW,47,0))</f>
        <v>0</v>
      </c>
      <c r="AG134" s="372"/>
      <c r="AH134" s="367"/>
      <c r="AI134" s="367"/>
      <c r="AJ134" s="367"/>
      <c r="AK134" s="367"/>
      <c r="AL134" s="367"/>
      <c r="AM134" s="367"/>
      <c r="AN134" s="367"/>
      <c r="AO134" s="367"/>
      <c r="AP134" s="367"/>
      <c r="AQ134" s="367"/>
      <c r="AR134" s="373">
        <f t="shared" si="2"/>
        <v>0</v>
      </c>
      <c r="AS134" s="375"/>
      <c r="AT134" s="367"/>
      <c r="AU134" s="367"/>
      <c r="AV134" s="367"/>
      <c r="AW134" s="371"/>
      <c r="AX134" s="376"/>
      <c r="AY134" s="376"/>
      <c r="AZ134" s="376"/>
      <c r="BA134" s="376"/>
      <c r="BB134" s="376"/>
      <c r="BC134" s="376"/>
      <c r="BD134" s="376"/>
      <c r="BE134" s="376"/>
      <c r="BF134" s="376"/>
      <c r="BG134" s="376"/>
    </row>
    <row r="135" hidden="1">
      <c r="A135" s="364"/>
      <c r="B135" s="364" t="s">
        <v>868</v>
      </c>
      <c r="C135" s="365" t="s">
        <v>869</v>
      </c>
      <c r="D135" s="364" t="s">
        <v>14</v>
      </c>
      <c r="E135" s="366">
        <v>1.0</v>
      </c>
      <c r="F135" s="367">
        <f>(VLOOKUP($B135,'Attendance-January-2026'!$B:$AJ,35,0))</f>
        <v>0</v>
      </c>
      <c r="G135" s="368"/>
      <c r="H135" s="367"/>
      <c r="I135" s="367"/>
      <c r="J135" s="367"/>
      <c r="K135" s="367"/>
      <c r="L135" s="367"/>
      <c r="M135" s="367"/>
      <c r="N135" s="367"/>
      <c r="O135" s="367"/>
      <c r="P135" s="367"/>
      <c r="Q135" s="370"/>
      <c r="R135" s="371"/>
      <c r="S135" s="372">
        <f>(VLOOKUP($B135,'Attendance-January-2026'!$B:$AW,48,0))</f>
        <v>1</v>
      </c>
      <c r="T135" s="372"/>
      <c r="U135" s="367"/>
      <c r="V135" s="367"/>
      <c r="W135" s="367"/>
      <c r="X135" s="367"/>
      <c r="Y135" s="367"/>
      <c r="Z135" s="367"/>
      <c r="AA135" s="367"/>
      <c r="AB135" s="367"/>
      <c r="AC135" s="367"/>
      <c r="AD135" s="367"/>
      <c r="AE135" s="373">
        <f t="shared" si="1"/>
        <v>1</v>
      </c>
      <c r="AF135" s="372">
        <f>(VLOOKUP($B135,'Attendance-January-2026'!$B:$AW,47,0))</f>
        <v>0</v>
      </c>
      <c r="AG135" s="372"/>
      <c r="AH135" s="367"/>
      <c r="AI135" s="367"/>
      <c r="AJ135" s="367"/>
      <c r="AK135" s="367"/>
      <c r="AL135" s="367"/>
      <c r="AM135" s="367"/>
      <c r="AN135" s="367"/>
      <c r="AO135" s="367"/>
      <c r="AP135" s="367"/>
      <c r="AQ135" s="367"/>
      <c r="AR135" s="373">
        <f t="shared" si="2"/>
        <v>0</v>
      </c>
      <c r="AS135" s="375"/>
      <c r="AT135" s="367"/>
      <c r="AU135" s="367"/>
      <c r="AV135" s="367"/>
      <c r="AW135" s="371"/>
      <c r="AX135" s="376"/>
      <c r="AY135" s="376"/>
      <c r="AZ135" s="376"/>
      <c r="BA135" s="376"/>
      <c r="BB135" s="376"/>
      <c r="BC135" s="376"/>
      <c r="BD135" s="376"/>
      <c r="BE135" s="376"/>
      <c r="BF135" s="376"/>
      <c r="BG135" s="376"/>
    </row>
    <row r="136" hidden="1">
      <c r="A136" s="364"/>
      <c r="B136" s="364" t="s">
        <v>870</v>
      </c>
      <c r="C136" s="365" t="s">
        <v>871</v>
      </c>
      <c r="D136" s="364" t="s">
        <v>14</v>
      </c>
      <c r="E136" s="366">
        <v>0.0</v>
      </c>
      <c r="F136" s="367">
        <f>(VLOOKUP($B136,'Attendance-January-2026'!$B:$AJ,35,0))</f>
        <v>1</v>
      </c>
      <c r="G136" s="368"/>
      <c r="H136" s="367"/>
      <c r="I136" s="367"/>
      <c r="J136" s="367"/>
      <c r="K136" s="367"/>
      <c r="L136" s="367"/>
      <c r="M136" s="367"/>
      <c r="N136" s="367"/>
      <c r="O136" s="367"/>
      <c r="P136" s="367"/>
      <c r="Q136" s="370"/>
      <c r="R136" s="371"/>
      <c r="S136" s="372">
        <f>(VLOOKUP($B136,'Attendance-January-2026'!$B:$AW,48,0))</f>
        <v>0</v>
      </c>
      <c r="T136" s="372"/>
      <c r="U136" s="367"/>
      <c r="V136" s="367"/>
      <c r="W136" s="367"/>
      <c r="X136" s="367"/>
      <c r="Y136" s="367"/>
      <c r="Z136" s="367"/>
      <c r="AA136" s="367"/>
      <c r="AB136" s="367"/>
      <c r="AC136" s="367"/>
      <c r="AD136" s="367"/>
      <c r="AE136" s="373">
        <f t="shared" si="1"/>
        <v>0</v>
      </c>
      <c r="AF136" s="372">
        <f>(VLOOKUP($B136,'Attendance-January-2026'!$B:$AW,47,0))</f>
        <v>0</v>
      </c>
      <c r="AG136" s="372"/>
      <c r="AH136" s="367"/>
      <c r="AI136" s="367"/>
      <c r="AJ136" s="367"/>
      <c r="AK136" s="367"/>
      <c r="AL136" s="367"/>
      <c r="AM136" s="367"/>
      <c r="AN136" s="367"/>
      <c r="AO136" s="367"/>
      <c r="AP136" s="367"/>
      <c r="AQ136" s="367"/>
      <c r="AR136" s="373">
        <f t="shared" si="2"/>
        <v>0</v>
      </c>
      <c r="AS136" s="375"/>
      <c r="AT136" s="367"/>
      <c r="AU136" s="367"/>
      <c r="AV136" s="367"/>
      <c r="AW136" s="371"/>
      <c r="AX136" s="376"/>
      <c r="AY136" s="376"/>
      <c r="AZ136" s="376"/>
      <c r="BA136" s="376"/>
      <c r="BB136" s="376"/>
      <c r="BC136" s="376"/>
      <c r="BD136" s="376"/>
      <c r="BE136" s="376"/>
      <c r="BF136" s="376"/>
      <c r="BG136" s="376"/>
    </row>
    <row r="137" hidden="1">
      <c r="A137" s="364"/>
      <c r="B137" s="364" t="s">
        <v>872</v>
      </c>
      <c r="C137" s="365" t="s">
        <v>873</v>
      </c>
      <c r="D137" s="364" t="s">
        <v>14</v>
      </c>
      <c r="E137" s="366">
        <v>5.0</v>
      </c>
      <c r="F137" s="367">
        <f>(VLOOKUP($B137,'Attendance-January-2026'!$B:$AJ,35,0))</f>
        <v>5</v>
      </c>
      <c r="G137" s="368"/>
      <c r="H137" s="367"/>
      <c r="I137" s="367"/>
      <c r="J137" s="367"/>
      <c r="K137" s="367"/>
      <c r="L137" s="367"/>
      <c r="M137" s="367"/>
      <c r="N137" s="367"/>
      <c r="O137" s="367"/>
      <c r="P137" s="367"/>
      <c r="Q137" s="370"/>
      <c r="R137" s="371"/>
      <c r="S137" s="372">
        <f>(VLOOKUP($B137,'Attendance-January-2026'!$B:$AW,48,0))</f>
        <v>0</v>
      </c>
      <c r="T137" s="372"/>
      <c r="U137" s="367"/>
      <c r="V137" s="367"/>
      <c r="W137" s="367"/>
      <c r="X137" s="367"/>
      <c r="Y137" s="367"/>
      <c r="Z137" s="367"/>
      <c r="AA137" s="367"/>
      <c r="AB137" s="367"/>
      <c r="AC137" s="367"/>
      <c r="AD137" s="367"/>
      <c r="AE137" s="373">
        <f t="shared" si="1"/>
        <v>0</v>
      </c>
      <c r="AF137" s="372">
        <f>(VLOOKUP($B137,'Attendance-January-2026'!$B:$AW,47,0))</f>
        <v>0</v>
      </c>
      <c r="AG137" s="372"/>
      <c r="AH137" s="367"/>
      <c r="AI137" s="367"/>
      <c r="AJ137" s="367"/>
      <c r="AK137" s="367"/>
      <c r="AL137" s="367"/>
      <c r="AM137" s="367"/>
      <c r="AN137" s="367"/>
      <c r="AO137" s="367"/>
      <c r="AP137" s="367"/>
      <c r="AQ137" s="367"/>
      <c r="AR137" s="373">
        <f t="shared" si="2"/>
        <v>0</v>
      </c>
      <c r="AS137" s="375"/>
      <c r="AT137" s="367"/>
      <c r="AU137" s="367"/>
      <c r="AV137" s="367"/>
      <c r="AW137" s="371"/>
      <c r="AX137" s="376"/>
      <c r="AY137" s="376"/>
      <c r="AZ137" s="376"/>
      <c r="BA137" s="376"/>
      <c r="BB137" s="376"/>
      <c r="BC137" s="376"/>
      <c r="BD137" s="376"/>
      <c r="BE137" s="376"/>
      <c r="BF137" s="376"/>
      <c r="BG137" s="376"/>
    </row>
    <row r="138" hidden="1">
      <c r="A138" s="364"/>
      <c r="B138" s="364" t="s">
        <v>874</v>
      </c>
      <c r="C138" s="365" t="s">
        <v>875</v>
      </c>
      <c r="D138" s="364" t="s">
        <v>14</v>
      </c>
      <c r="E138" s="366">
        <v>3.5</v>
      </c>
      <c r="F138" s="367">
        <f>(VLOOKUP($B138,'Attendance-January-2026'!$B:$AJ,35,0))</f>
        <v>1.5</v>
      </c>
      <c r="G138" s="368"/>
      <c r="H138" s="367"/>
      <c r="I138" s="367"/>
      <c r="J138" s="367"/>
      <c r="K138" s="367"/>
      <c r="L138" s="367"/>
      <c r="M138" s="367"/>
      <c r="N138" s="367"/>
      <c r="O138" s="367"/>
      <c r="P138" s="367"/>
      <c r="Q138" s="370"/>
      <c r="R138" s="371"/>
      <c r="S138" s="372">
        <f>(VLOOKUP($B138,'Attendance-January-2026'!$B:$AW,48,0))</f>
        <v>2</v>
      </c>
      <c r="T138" s="372"/>
      <c r="U138" s="367"/>
      <c r="V138" s="367"/>
      <c r="W138" s="367"/>
      <c r="X138" s="367"/>
      <c r="Y138" s="367"/>
      <c r="Z138" s="367"/>
      <c r="AA138" s="367"/>
      <c r="AB138" s="367"/>
      <c r="AC138" s="367"/>
      <c r="AD138" s="367"/>
      <c r="AE138" s="373">
        <f t="shared" si="1"/>
        <v>2</v>
      </c>
      <c r="AF138" s="372">
        <f>(VLOOKUP($B138,'Attendance-January-2026'!$B:$AW,47,0))</f>
        <v>0</v>
      </c>
      <c r="AG138" s="372"/>
      <c r="AH138" s="367"/>
      <c r="AI138" s="367"/>
      <c r="AJ138" s="367"/>
      <c r="AK138" s="367"/>
      <c r="AL138" s="367"/>
      <c r="AM138" s="367"/>
      <c r="AN138" s="367"/>
      <c r="AO138" s="367"/>
      <c r="AP138" s="367"/>
      <c r="AQ138" s="367"/>
      <c r="AR138" s="373">
        <f t="shared" si="2"/>
        <v>0</v>
      </c>
      <c r="AS138" s="375"/>
      <c r="AT138" s="367"/>
      <c r="AU138" s="367"/>
      <c r="AV138" s="367"/>
      <c r="AW138" s="371"/>
      <c r="AX138" s="376"/>
      <c r="AY138" s="376"/>
      <c r="AZ138" s="376"/>
      <c r="BA138" s="376"/>
      <c r="BB138" s="376"/>
      <c r="BC138" s="376"/>
      <c r="BD138" s="376"/>
      <c r="BE138" s="376"/>
      <c r="BF138" s="376"/>
      <c r="BG138" s="376"/>
    </row>
    <row r="139" hidden="1">
      <c r="A139" s="364"/>
      <c r="B139" s="364" t="s">
        <v>876</v>
      </c>
      <c r="C139" s="365" t="s">
        <v>877</v>
      </c>
      <c r="D139" s="364" t="s">
        <v>14</v>
      </c>
      <c r="E139" s="366">
        <v>7.0</v>
      </c>
      <c r="F139" s="367">
        <f>(VLOOKUP($B139,'Attendance-January-2026'!$B:$AJ,35,0))</f>
        <v>8</v>
      </c>
      <c r="G139" s="368"/>
      <c r="H139" s="367"/>
      <c r="I139" s="367"/>
      <c r="J139" s="367"/>
      <c r="K139" s="367"/>
      <c r="L139" s="367"/>
      <c r="M139" s="367"/>
      <c r="N139" s="367"/>
      <c r="O139" s="367"/>
      <c r="P139" s="367"/>
      <c r="Q139" s="370"/>
      <c r="R139" s="371"/>
      <c r="S139" s="372">
        <f>(VLOOKUP($B139,'Attendance-January-2026'!$B:$AW,48,0))</f>
        <v>0</v>
      </c>
      <c r="T139" s="372"/>
      <c r="U139" s="367"/>
      <c r="V139" s="367"/>
      <c r="W139" s="367"/>
      <c r="X139" s="367"/>
      <c r="Y139" s="367"/>
      <c r="Z139" s="367"/>
      <c r="AA139" s="367"/>
      <c r="AB139" s="367"/>
      <c r="AC139" s="367"/>
      <c r="AD139" s="367"/>
      <c r="AE139" s="373">
        <f t="shared" si="1"/>
        <v>0</v>
      </c>
      <c r="AF139" s="372">
        <f>(VLOOKUP($B139,'Attendance-January-2026'!$B:$AW,47,0))</f>
        <v>0</v>
      </c>
      <c r="AG139" s="372"/>
      <c r="AH139" s="367"/>
      <c r="AI139" s="367"/>
      <c r="AJ139" s="367"/>
      <c r="AK139" s="367"/>
      <c r="AL139" s="367"/>
      <c r="AM139" s="367"/>
      <c r="AN139" s="367"/>
      <c r="AO139" s="367"/>
      <c r="AP139" s="367"/>
      <c r="AQ139" s="367"/>
      <c r="AR139" s="373">
        <f t="shared" si="2"/>
        <v>0</v>
      </c>
      <c r="AS139" s="375"/>
      <c r="AT139" s="367"/>
      <c r="AU139" s="367"/>
      <c r="AV139" s="367"/>
      <c r="AW139" s="371"/>
      <c r="AX139" s="376"/>
      <c r="AY139" s="376"/>
      <c r="AZ139" s="376"/>
      <c r="BA139" s="376"/>
      <c r="BB139" s="376"/>
      <c r="BC139" s="376"/>
      <c r="BD139" s="376"/>
      <c r="BE139" s="376"/>
      <c r="BF139" s="376"/>
      <c r="BG139" s="376"/>
    </row>
    <row r="140" hidden="1">
      <c r="A140" s="364"/>
      <c r="B140" s="364" t="s">
        <v>878</v>
      </c>
      <c r="C140" s="365" t="s">
        <v>879</v>
      </c>
      <c r="D140" s="364" t="s">
        <v>14</v>
      </c>
      <c r="E140" s="366">
        <v>2.0</v>
      </c>
      <c r="F140" s="367">
        <f>(VLOOKUP($B140,'Attendance-January-2026'!$B:$AJ,35,0))</f>
        <v>1</v>
      </c>
      <c r="G140" s="368"/>
      <c r="H140" s="367"/>
      <c r="I140" s="367"/>
      <c r="J140" s="367"/>
      <c r="K140" s="367"/>
      <c r="L140" s="367"/>
      <c r="M140" s="367"/>
      <c r="N140" s="367"/>
      <c r="O140" s="367"/>
      <c r="P140" s="367"/>
      <c r="Q140" s="370"/>
      <c r="R140" s="371"/>
      <c r="S140" s="372">
        <f>(VLOOKUP($B140,'Attendance-January-2026'!$B:$AW,48,0))</f>
        <v>0</v>
      </c>
      <c r="T140" s="372"/>
      <c r="U140" s="367"/>
      <c r="V140" s="367"/>
      <c r="W140" s="367"/>
      <c r="X140" s="367"/>
      <c r="Y140" s="367"/>
      <c r="Z140" s="367"/>
      <c r="AA140" s="367"/>
      <c r="AB140" s="367"/>
      <c r="AC140" s="367"/>
      <c r="AD140" s="367"/>
      <c r="AE140" s="373">
        <f t="shared" si="1"/>
        <v>0</v>
      </c>
      <c r="AF140" s="372">
        <f>(VLOOKUP($B140,'Attendance-January-2026'!$B:$AW,47,0))</f>
        <v>0</v>
      </c>
      <c r="AG140" s="372"/>
      <c r="AH140" s="367"/>
      <c r="AI140" s="367"/>
      <c r="AJ140" s="367"/>
      <c r="AK140" s="367"/>
      <c r="AL140" s="367"/>
      <c r="AM140" s="367"/>
      <c r="AN140" s="367"/>
      <c r="AO140" s="367"/>
      <c r="AP140" s="367"/>
      <c r="AQ140" s="367"/>
      <c r="AR140" s="373">
        <f t="shared" si="2"/>
        <v>0</v>
      </c>
      <c r="AS140" s="375"/>
      <c r="AT140" s="367"/>
      <c r="AU140" s="367"/>
      <c r="AV140" s="367"/>
      <c r="AW140" s="371"/>
      <c r="AX140" s="376"/>
      <c r="AY140" s="376"/>
      <c r="AZ140" s="376"/>
      <c r="BA140" s="376"/>
      <c r="BB140" s="376"/>
      <c r="BC140" s="376"/>
      <c r="BD140" s="376"/>
      <c r="BE140" s="376"/>
      <c r="BF140" s="376"/>
      <c r="BG140" s="376"/>
    </row>
    <row r="141" hidden="1">
      <c r="A141" s="364"/>
      <c r="B141" s="364" t="s">
        <v>880</v>
      </c>
      <c r="C141" s="365" t="s">
        <v>881</v>
      </c>
      <c r="D141" s="364" t="s">
        <v>14</v>
      </c>
      <c r="E141" s="366">
        <v>1.5</v>
      </c>
      <c r="F141" s="367">
        <f>(VLOOKUP($B141,'Attendance-January-2026'!$B:$AJ,35,0))</f>
        <v>2.5</v>
      </c>
      <c r="G141" s="368"/>
      <c r="H141" s="367"/>
      <c r="I141" s="367"/>
      <c r="J141" s="367"/>
      <c r="K141" s="367"/>
      <c r="L141" s="367"/>
      <c r="M141" s="367"/>
      <c r="N141" s="367"/>
      <c r="O141" s="367"/>
      <c r="P141" s="367"/>
      <c r="Q141" s="370"/>
      <c r="R141" s="371"/>
      <c r="S141" s="372">
        <f>(VLOOKUP($B141,'Attendance-January-2026'!$B:$AW,48,0))</f>
        <v>0</v>
      </c>
      <c r="T141" s="372"/>
      <c r="U141" s="367"/>
      <c r="V141" s="367"/>
      <c r="W141" s="367"/>
      <c r="X141" s="367"/>
      <c r="Y141" s="367"/>
      <c r="Z141" s="367"/>
      <c r="AA141" s="367"/>
      <c r="AB141" s="367"/>
      <c r="AC141" s="367"/>
      <c r="AD141" s="367"/>
      <c r="AE141" s="373">
        <f t="shared" si="1"/>
        <v>0</v>
      </c>
      <c r="AF141" s="372">
        <f>(VLOOKUP($B141,'Attendance-January-2026'!$B:$AW,47,0))</f>
        <v>0</v>
      </c>
      <c r="AG141" s="372"/>
      <c r="AH141" s="367"/>
      <c r="AI141" s="367"/>
      <c r="AJ141" s="367"/>
      <c r="AK141" s="367"/>
      <c r="AL141" s="367"/>
      <c r="AM141" s="367"/>
      <c r="AN141" s="367"/>
      <c r="AO141" s="367"/>
      <c r="AP141" s="367"/>
      <c r="AQ141" s="367"/>
      <c r="AR141" s="373">
        <f t="shared" si="2"/>
        <v>0</v>
      </c>
      <c r="AS141" s="375"/>
      <c r="AT141" s="367"/>
      <c r="AU141" s="367"/>
      <c r="AV141" s="367"/>
      <c r="AW141" s="371"/>
      <c r="AX141" s="376"/>
      <c r="AY141" s="376"/>
      <c r="AZ141" s="376"/>
      <c r="BA141" s="376"/>
      <c r="BB141" s="376"/>
      <c r="BC141" s="376"/>
      <c r="BD141" s="376"/>
      <c r="BE141" s="376"/>
      <c r="BF141" s="376"/>
      <c r="BG141" s="376"/>
    </row>
    <row r="142" hidden="1">
      <c r="A142" s="364"/>
      <c r="B142" s="364" t="s">
        <v>882</v>
      </c>
      <c r="C142" s="365" t="s">
        <v>883</v>
      </c>
      <c r="D142" s="364" t="s">
        <v>14</v>
      </c>
      <c r="E142" s="366">
        <v>4.0</v>
      </c>
      <c r="F142" s="367">
        <f>(VLOOKUP($B142,'Attendance-January-2026'!$B:$AJ,35,0))</f>
        <v>1.5</v>
      </c>
      <c r="G142" s="368"/>
      <c r="H142" s="367"/>
      <c r="I142" s="367"/>
      <c r="J142" s="367"/>
      <c r="K142" s="367"/>
      <c r="L142" s="367"/>
      <c r="M142" s="367"/>
      <c r="N142" s="367"/>
      <c r="O142" s="367"/>
      <c r="P142" s="367"/>
      <c r="Q142" s="370"/>
      <c r="R142" s="371"/>
      <c r="S142" s="372">
        <f>(VLOOKUP($B142,'Attendance-January-2026'!$B:$AW,48,0))</f>
        <v>0</v>
      </c>
      <c r="T142" s="372"/>
      <c r="U142" s="367"/>
      <c r="V142" s="367"/>
      <c r="W142" s="367"/>
      <c r="X142" s="367"/>
      <c r="Y142" s="367"/>
      <c r="Z142" s="367"/>
      <c r="AA142" s="367"/>
      <c r="AB142" s="367"/>
      <c r="AC142" s="367"/>
      <c r="AD142" s="367"/>
      <c r="AE142" s="373">
        <f t="shared" si="1"/>
        <v>0</v>
      </c>
      <c r="AF142" s="372">
        <f>(VLOOKUP($B142,'Attendance-January-2026'!$B:$AW,47,0))</f>
        <v>0</v>
      </c>
      <c r="AG142" s="372"/>
      <c r="AH142" s="367"/>
      <c r="AI142" s="367"/>
      <c r="AJ142" s="367"/>
      <c r="AK142" s="367"/>
      <c r="AL142" s="367"/>
      <c r="AM142" s="367"/>
      <c r="AN142" s="367"/>
      <c r="AO142" s="367"/>
      <c r="AP142" s="367"/>
      <c r="AQ142" s="367"/>
      <c r="AR142" s="373">
        <f t="shared" si="2"/>
        <v>0</v>
      </c>
      <c r="AS142" s="375"/>
      <c r="AT142" s="367"/>
      <c r="AU142" s="367"/>
      <c r="AV142" s="367"/>
      <c r="AW142" s="371"/>
      <c r="AX142" s="376"/>
      <c r="AY142" s="376"/>
      <c r="AZ142" s="376"/>
      <c r="BA142" s="376"/>
      <c r="BB142" s="376"/>
      <c r="BC142" s="376"/>
      <c r="BD142" s="376"/>
      <c r="BE142" s="376"/>
      <c r="BF142" s="376"/>
      <c r="BG142" s="376"/>
    </row>
    <row r="143" hidden="1">
      <c r="A143" s="364"/>
      <c r="B143" s="364" t="s">
        <v>884</v>
      </c>
      <c r="C143" s="365" t="s">
        <v>885</v>
      </c>
      <c r="D143" s="364" t="s">
        <v>14</v>
      </c>
      <c r="E143" s="366">
        <v>3.0</v>
      </c>
      <c r="F143" s="367">
        <f>(VLOOKUP($B143,'Attendance-January-2026'!$B:$AJ,35,0))</f>
        <v>2</v>
      </c>
      <c r="G143" s="368"/>
      <c r="H143" s="367"/>
      <c r="I143" s="367"/>
      <c r="J143" s="367"/>
      <c r="K143" s="367"/>
      <c r="L143" s="367"/>
      <c r="M143" s="367"/>
      <c r="N143" s="367"/>
      <c r="O143" s="367"/>
      <c r="P143" s="367"/>
      <c r="Q143" s="370"/>
      <c r="R143" s="371"/>
      <c r="S143" s="372">
        <f>(VLOOKUP($B143,'Attendance-January-2026'!$B:$AW,48,0))</f>
        <v>0</v>
      </c>
      <c r="T143" s="372"/>
      <c r="U143" s="367"/>
      <c r="V143" s="367"/>
      <c r="W143" s="367"/>
      <c r="X143" s="367"/>
      <c r="Y143" s="367"/>
      <c r="Z143" s="367"/>
      <c r="AA143" s="367"/>
      <c r="AB143" s="367"/>
      <c r="AC143" s="367"/>
      <c r="AD143" s="367"/>
      <c r="AE143" s="373">
        <f t="shared" si="1"/>
        <v>0</v>
      </c>
      <c r="AF143" s="372">
        <f>(VLOOKUP($B143,'Attendance-January-2026'!$B:$AW,47,0))</f>
        <v>1</v>
      </c>
      <c r="AG143" s="372"/>
      <c r="AH143" s="367"/>
      <c r="AI143" s="367"/>
      <c r="AJ143" s="367"/>
      <c r="AK143" s="367"/>
      <c r="AL143" s="367"/>
      <c r="AM143" s="367"/>
      <c r="AN143" s="367"/>
      <c r="AO143" s="367"/>
      <c r="AP143" s="367"/>
      <c r="AQ143" s="367"/>
      <c r="AR143" s="373">
        <f t="shared" si="2"/>
        <v>1</v>
      </c>
      <c r="AS143" s="375"/>
      <c r="AT143" s="367"/>
      <c r="AU143" s="367"/>
      <c r="AV143" s="367"/>
      <c r="AW143" s="371"/>
      <c r="AX143" s="376"/>
      <c r="AY143" s="376"/>
      <c r="AZ143" s="376"/>
      <c r="BA143" s="376"/>
      <c r="BB143" s="376"/>
      <c r="BC143" s="376"/>
      <c r="BD143" s="376"/>
      <c r="BE143" s="376"/>
      <c r="BF143" s="376"/>
      <c r="BG143" s="376"/>
    </row>
    <row r="144" hidden="1">
      <c r="A144" s="364"/>
      <c r="B144" s="364" t="s">
        <v>886</v>
      </c>
      <c r="C144" s="365" t="s">
        <v>887</v>
      </c>
      <c r="D144" s="364" t="s">
        <v>14</v>
      </c>
      <c r="E144" s="366">
        <v>4.0</v>
      </c>
      <c r="F144" s="367">
        <f>(VLOOKUP($B144,'Attendance-January-2026'!$B:$AJ,35,0))</f>
        <v>5</v>
      </c>
      <c r="G144" s="368"/>
      <c r="H144" s="367"/>
      <c r="I144" s="367"/>
      <c r="J144" s="367"/>
      <c r="K144" s="367"/>
      <c r="L144" s="367"/>
      <c r="M144" s="367"/>
      <c r="N144" s="367"/>
      <c r="O144" s="367"/>
      <c r="P144" s="367"/>
      <c r="Q144" s="370"/>
      <c r="R144" s="371"/>
      <c r="S144" s="372">
        <f>(VLOOKUP($B144,'Attendance-January-2026'!$B:$AW,48,0))</f>
        <v>0</v>
      </c>
      <c r="T144" s="372"/>
      <c r="U144" s="367"/>
      <c r="V144" s="367"/>
      <c r="W144" s="367"/>
      <c r="X144" s="367"/>
      <c r="Y144" s="367"/>
      <c r="Z144" s="367"/>
      <c r="AA144" s="367"/>
      <c r="AB144" s="367"/>
      <c r="AC144" s="367"/>
      <c r="AD144" s="367"/>
      <c r="AE144" s="373">
        <f t="shared" si="1"/>
        <v>0</v>
      </c>
      <c r="AF144" s="372">
        <f>(VLOOKUP($B144,'Attendance-January-2026'!$B:$AW,47,0))</f>
        <v>0</v>
      </c>
      <c r="AG144" s="372"/>
      <c r="AH144" s="367"/>
      <c r="AI144" s="367"/>
      <c r="AJ144" s="367"/>
      <c r="AK144" s="367"/>
      <c r="AL144" s="367"/>
      <c r="AM144" s="367"/>
      <c r="AN144" s="367"/>
      <c r="AO144" s="367"/>
      <c r="AP144" s="367"/>
      <c r="AQ144" s="367"/>
      <c r="AR144" s="373">
        <f t="shared" si="2"/>
        <v>0</v>
      </c>
      <c r="AS144" s="375"/>
      <c r="AT144" s="367"/>
      <c r="AU144" s="367"/>
      <c r="AV144" s="367"/>
      <c r="AW144" s="371"/>
      <c r="AX144" s="376"/>
      <c r="AY144" s="376"/>
      <c r="AZ144" s="376"/>
      <c r="BA144" s="376"/>
      <c r="BB144" s="376"/>
      <c r="BC144" s="376"/>
      <c r="BD144" s="376"/>
      <c r="BE144" s="376"/>
      <c r="BF144" s="376"/>
      <c r="BG144" s="376"/>
    </row>
    <row r="145" hidden="1">
      <c r="A145" s="364"/>
      <c r="B145" s="364" t="s">
        <v>888</v>
      </c>
      <c r="C145" s="365" t="s">
        <v>889</v>
      </c>
      <c r="D145" s="364" t="s">
        <v>14</v>
      </c>
      <c r="E145" s="366">
        <v>1.0</v>
      </c>
      <c r="F145" s="367">
        <f>(VLOOKUP($B145,'Attendance-January-2026'!$B:$AJ,35,0))</f>
        <v>2</v>
      </c>
      <c r="G145" s="368"/>
      <c r="H145" s="367"/>
      <c r="I145" s="367"/>
      <c r="J145" s="367"/>
      <c r="K145" s="367"/>
      <c r="L145" s="367"/>
      <c r="M145" s="367"/>
      <c r="N145" s="367"/>
      <c r="O145" s="367"/>
      <c r="P145" s="367"/>
      <c r="Q145" s="370"/>
      <c r="R145" s="371"/>
      <c r="S145" s="372">
        <f>(VLOOKUP($B145,'Attendance-January-2026'!$B:$AW,48,0))</f>
        <v>0</v>
      </c>
      <c r="T145" s="372"/>
      <c r="U145" s="367"/>
      <c r="V145" s="367"/>
      <c r="W145" s="367"/>
      <c r="X145" s="367"/>
      <c r="Y145" s="367"/>
      <c r="Z145" s="367"/>
      <c r="AA145" s="367"/>
      <c r="AB145" s="367"/>
      <c r="AC145" s="367"/>
      <c r="AD145" s="367"/>
      <c r="AE145" s="373">
        <f t="shared" si="1"/>
        <v>0</v>
      </c>
      <c r="AF145" s="372">
        <f>(VLOOKUP($B145,'Attendance-January-2026'!$B:$AW,47,0))</f>
        <v>0</v>
      </c>
      <c r="AG145" s="372"/>
      <c r="AH145" s="367"/>
      <c r="AI145" s="367"/>
      <c r="AJ145" s="367"/>
      <c r="AK145" s="367"/>
      <c r="AL145" s="367"/>
      <c r="AM145" s="367"/>
      <c r="AN145" s="367"/>
      <c r="AO145" s="367"/>
      <c r="AP145" s="367"/>
      <c r="AQ145" s="367"/>
      <c r="AR145" s="373">
        <f t="shared" si="2"/>
        <v>0</v>
      </c>
      <c r="AS145" s="375"/>
      <c r="AT145" s="367"/>
      <c r="AU145" s="367"/>
      <c r="AV145" s="367"/>
      <c r="AW145" s="371"/>
      <c r="AX145" s="376"/>
      <c r="AY145" s="376"/>
      <c r="AZ145" s="376"/>
      <c r="BA145" s="376"/>
      <c r="BB145" s="376"/>
      <c r="BC145" s="376"/>
      <c r="BD145" s="376"/>
      <c r="BE145" s="376"/>
      <c r="BF145" s="376"/>
      <c r="BG145" s="376"/>
    </row>
    <row r="146" hidden="1">
      <c r="A146" s="364"/>
      <c r="B146" s="364" t="s">
        <v>890</v>
      </c>
      <c r="C146" s="365" t="s">
        <v>891</v>
      </c>
      <c r="D146" s="364" t="s">
        <v>14</v>
      </c>
      <c r="E146" s="366">
        <v>0.0</v>
      </c>
      <c r="F146" s="367">
        <f>(VLOOKUP($B146,'Attendance-January-2026'!$B:$AJ,35,0))</f>
        <v>0</v>
      </c>
      <c r="G146" s="368"/>
      <c r="H146" s="367"/>
      <c r="I146" s="367"/>
      <c r="J146" s="367"/>
      <c r="K146" s="367"/>
      <c r="L146" s="367"/>
      <c r="M146" s="367"/>
      <c r="N146" s="367"/>
      <c r="O146" s="367"/>
      <c r="P146" s="367"/>
      <c r="Q146" s="370"/>
      <c r="R146" s="371"/>
      <c r="S146" s="372">
        <f>(VLOOKUP($B146,'Attendance-January-2026'!$B:$AW,48,0))</f>
        <v>2</v>
      </c>
      <c r="T146" s="372"/>
      <c r="U146" s="367"/>
      <c r="V146" s="367"/>
      <c r="W146" s="367"/>
      <c r="X146" s="367"/>
      <c r="Y146" s="367"/>
      <c r="Z146" s="367"/>
      <c r="AA146" s="367"/>
      <c r="AB146" s="367"/>
      <c r="AC146" s="367"/>
      <c r="AD146" s="367"/>
      <c r="AE146" s="373">
        <f t="shared" si="1"/>
        <v>2</v>
      </c>
      <c r="AF146" s="372">
        <f>(VLOOKUP($B146,'Attendance-January-2026'!$B:$AW,47,0))</f>
        <v>3</v>
      </c>
      <c r="AG146" s="372"/>
      <c r="AH146" s="367"/>
      <c r="AI146" s="367"/>
      <c r="AJ146" s="367"/>
      <c r="AK146" s="367"/>
      <c r="AL146" s="367"/>
      <c r="AM146" s="367"/>
      <c r="AN146" s="367"/>
      <c r="AO146" s="367"/>
      <c r="AP146" s="367"/>
      <c r="AQ146" s="367"/>
      <c r="AR146" s="373">
        <f t="shared" si="2"/>
        <v>3</v>
      </c>
      <c r="AS146" s="375"/>
      <c r="AT146" s="367"/>
      <c r="AU146" s="367"/>
      <c r="AV146" s="367"/>
      <c r="AW146" s="371"/>
      <c r="AX146" s="376"/>
      <c r="AY146" s="376"/>
      <c r="AZ146" s="376"/>
      <c r="BA146" s="376"/>
      <c r="BB146" s="376"/>
      <c r="BC146" s="376"/>
      <c r="BD146" s="376"/>
      <c r="BE146" s="376"/>
      <c r="BF146" s="376"/>
      <c r="BG146" s="376"/>
    </row>
    <row r="147" hidden="1">
      <c r="A147" s="364"/>
      <c r="B147" s="364" t="s">
        <v>892</v>
      </c>
      <c r="C147" s="365" t="s">
        <v>893</v>
      </c>
      <c r="D147" s="364" t="s">
        <v>14</v>
      </c>
      <c r="E147" s="366">
        <v>1.0</v>
      </c>
      <c r="F147" s="367">
        <f>(VLOOKUP($B147,'Attendance-January-2026'!$B:$AJ,35,0))</f>
        <v>0</v>
      </c>
      <c r="G147" s="368"/>
      <c r="H147" s="367"/>
      <c r="I147" s="367"/>
      <c r="J147" s="367"/>
      <c r="K147" s="367"/>
      <c r="L147" s="367"/>
      <c r="M147" s="367"/>
      <c r="N147" s="367"/>
      <c r="O147" s="367"/>
      <c r="P147" s="367"/>
      <c r="Q147" s="370"/>
      <c r="R147" s="371"/>
      <c r="S147" s="372">
        <f>(VLOOKUP($B147,'Attendance-January-2026'!$B:$AW,48,0))</f>
        <v>0</v>
      </c>
      <c r="T147" s="372"/>
      <c r="U147" s="367"/>
      <c r="V147" s="367"/>
      <c r="W147" s="367"/>
      <c r="X147" s="367"/>
      <c r="Y147" s="367"/>
      <c r="Z147" s="367"/>
      <c r="AA147" s="367"/>
      <c r="AB147" s="367"/>
      <c r="AC147" s="367"/>
      <c r="AD147" s="367"/>
      <c r="AE147" s="373">
        <f t="shared" si="1"/>
        <v>0</v>
      </c>
      <c r="AF147" s="372">
        <f>(VLOOKUP($B147,'Attendance-January-2026'!$B:$AW,47,0))</f>
        <v>0</v>
      </c>
      <c r="AG147" s="372"/>
      <c r="AH147" s="367"/>
      <c r="AI147" s="367"/>
      <c r="AJ147" s="367"/>
      <c r="AK147" s="367"/>
      <c r="AL147" s="367"/>
      <c r="AM147" s="367"/>
      <c r="AN147" s="367"/>
      <c r="AO147" s="367"/>
      <c r="AP147" s="367"/>
      <c r="AQ147" s="367"/>
      <c r="AR147" s="373">
        <f t="shared" si="2"/>
        <v>0</v>
      </c>
      <c r="AS147" s="375"/>
      <c r="AT147" s="367"/>
      <c r="AU147" s="367"/>
      <c r="AV147" s="367"/>
      <c r="AW147" s="371"/>
      <c r="AX147" s="376"/>
      <c r="AY147" s="376"/>
      <c r="AZ147" s="376"/>
      <c r="BA147" s="376"/>
      <c r="BB147" s="376"/>
      <c r="BC147" s="376"/>
      <c r="BD147" s="376"/>
      <c r="BE147" s="376"/>
      <c r="BF147" s="376"/>
      <c r="BG147" s="376"/>
    </row>
    <row r="148" hidden="1">
      <c r="A148" s="364"/>
      <c r="B148" s="364" t="s">
        <v>894</v>
      </c>
      <c r="C148" s="365" t="s">
        <v>895</v>
      </c>
      <c r="D148" s="364" t="s">
        <v>14</v>
      </c>
      <c r="E148" s="366">
        <v>6.0</v>
      </c>
      <c r="F148" s="367">
        <f>(VLOOKUP($B148,'Attendance-January-2026'!$B:$AJ,35,0))</f>
        <v>5.5</v>
      </c>
      <c r="G148" s="368"/>
      <c r="H148" s="367"/>
      <c r="I148" s="367"/>
      <c r="J148" s="367"/>
      <c r="K148" s="367"/>
      <c r="L148" s="367"/>
      <c r="M148" s="367"/>
      <c r="N148" s="367"/>
      <c r="O148" s="367"/>
      <c r="P148" s="367"/>
      <c r="Q148" s="370"/>
      <c r="R148" s="371"/>
      <c r="S148" s="372">
        <f>(VLOOKUP($B148,'Attendance-January-2026'!$B:$AW,48,0))</f>
        <v>0</v>
      </c>
      <c r="T148" s="372"/>
      <c r="U148" s="367"/>
      <c r="V148" s="367"/>
      <c r="W148" s="367"/>
      <c r="X148" s="367"/>
      <c r="Y148" s="367"/>
      <c r="Z148" s="367"/>
      <c r="AA148" s="367"/>
      <c r="AB148" s="367"/>
      <c r="AC148" s="367"/>
      <c r="AD148" s="367"/>
      <c r="AE148" s="373">
        <f t="shared" si="1"/>
        <v>0</v>
      </c>
      <c r="AF148" s="372">
        <f>(VLOOKUP($B148,'Attendance-January-2026'!$B:$AW,47,0))</f>
        <v>0</v>
      </c>
      <c r="AG148" s="372"/>
      <c r="AH148" s="367"/>
      <c r="AI148" s="367"/>
      <c r="AJ148" s="367"/>
      <c r="AK148" s="367"/>
      <c r="AL148" s="367"/>
      <c r="AM148" s="367"/>
      <c r="AN148" s="367"/>
      <c r="AO148" s="367"/>
      <c r="AP148" s="367"/>
      <c r="AQ148" s="367"/>
      <c r="AR148" s="373">
        <f t="shared" si="2"/>
        <v>0</v>
      </c>
      <c r="AS148" s="375"/>
      <c r="AT148" s="367"/>
      <c r="AU148" s="367"/>
      <c r="AV148" s="367"/>
      <c r="AW148" s="371"/>
      <c r="AX148" s="376"/>
      <c r="AY148" s="376"/>
      <c r="AZ148" s="376"/>
      <c r="BA148" s="376"/>
      <c r="BB148" s="376"/>
      <c r="BC148" s="376"/>
      <c r="BD148" s="376"/>
      <c r="BE148" s="376"/>
      <c r="BF148" s="376"/>
      <c r="BG148" s="376"/>
    </row>
    <row r="149" hidden="1">
      <c r="A149" s="364"/>
      <c r="B149" s="364" t="s">
        <v>896</v>
      </c>
      <c r="C149" s="365" t="s">
        <v>897</v>
      </c>
      <c r="D149" s="364" t="s">
        <v>14</v>
      </c>
      <c r="E149" s="366">
        <v>0.5</v>
      </c>
      <c r="F149" s="367">
        <f>(VLOOKUP($B149,'Attendance-January-2026'!$B:$AJ,35,0))</f>
        <v>0.5</v>
      </c>
      <c r="G149" s="368"/>
      <c r="H149" s="367"/>
      <c r="I149" s="367"/>
      <c r="J149" s="367"/>
      <c r="K149" s="367"/>
      <c r="L149" s="367"/>
      <c r="M149" s="367"/>
      <c r="N149" s="367"/>
      <c r="O149" s="367"/>
      <c r="P149" s="367"/>
      <c r="Q149" s="370"/>
      <c r="R149" s="371"/>
      <c r="S149" s="372">
        <f>(VLOOKUP($B149,'Attendance-January-2026'!$B:$AW,48,0))</f>
        <v>1</v>
      </c>
      <c r="T149" s="372"/>
      <c r="U149" s="367"/>
      <c r="V149" s="367"/>
      <c r="W149" s="367"/>
      <c r="X149" s="367"/>
      <c r="Y149" s="367"/>
      <c r="Z149" s="367"/>
      <c r="AA149" s="367"/>
      <c r="AB149" s="367"/>
      <c r="AC149" s="367"/>
      <c r="AD149" s="367"/>
      <c r="AE149" s="373">
        <f t="shared" si="1"/>
        <v>1</v>
      </c>
      <c r="AF149" s="372">
        <f>(VLOOKUP($B149,'Attendance-January-2026'!$B:$AW,47,0))</f>
        <v>0</v>
      </c>
      <c r="AG149" s="372"/>
      <c r="AH149" s="367"/>
      <c r="AI149" s="367"/>
      <c r="AJ149" s="367"/>
      <c r="AK149" s="367"/>
      <c r="AL149" s="367"/>
      <c r="AM149" s="367"/>
      <c r="AN149" s="367"/>
      <c r="AO149" s="367"/>
      <c r="AP149" s="367"/>
      <c r="AQ149" s="367"/>
      <c r="AR149" s="373">
        <f t="shared" si="2"/>
        <v>0</v>
      </c>
      <c r="AS149" s="375"/>
      <c r="AT149" s="367"/>
      <c r="AU149" s="367"/>
      <c r="AV149" s="367"/>
      <c r="AW149" s="371"/>
      <c r="AX149" s="376"/>
      <c r="AY149" s="376"/>
      <c r="AZ149" s="376"/>
      <c r="BA149" s="376"/>
      <c r="BB149" s="376"/>
      <c r="BC149" s="376"/>
      <c r="BD149" s="376"/>
      <c r="BE149" s="376"/>
      <c r="BF149" s="376"/>
      <c r="BG149" s="376"/>
    </row>
    <row r="150" hidden="1">
      <c r="A150" s="364"/>
      <c r="B150" s="364" t="s">
        <v>898</v>
      </c>
      <c r="C150" s="365" t="s">
        <v>899</v>
      </c>
      <c r="D150" s="364" t="s">
        <v>14</v>
      </c>
      <c r="E150" s="366">
        <v>6.0</v>
      </c>
      <c r="F150" s="367">
        <f>(VLOOKUP($B150,'Attendance-January-2026'!$B:$AJ,35,0))</f>
        <v>7</v>
      </c>
      <c r="G150" s="368"/>
      <c r="H150" s="367"/>
      <c r="I150" s="367"/>
      <c r="J150" s="367"/>
      <c r="K150" s="367"/>
      <c r="L150" s="367"/>
      <c r="M150" s="367"/>
      <c r="N150" s="367"/>
      <c r="O150" s="367"/>
      <c r="P150" s="367"/>
      <c r="Q150" s="370"/>
      <c r="R150" s="371"/>
      <c r="S150" s="372">
        <f>(VLOOKUP($B150,'Attendance-January-2026'!$B:$AW,48,0))</f>
        <v>0</v>
      </c>
      <c r="T150" s="372"/>
      <c r="U150" s="367"/>
      <c r="V150" s="367"/>
      <c r="W150" s="367"/>
      <c r="X150" s="367"/>
      <c r="Y150" s="367"/>
      <c r="Z150" s="367"/>
      <c r="AA150" s="367"/>
      <c r="AB150" s="367"/>
      <c r="AC150" s="367"/>
      <c r="AD150" s="367"/>
      <c r="AE150" s="373">
        <f t="shared" si="1"/>
        <v>0</v>
      </c>
      <c r="AF150" s="372">
        <f>(VLOOKUP($B150,'Attendance-January-2026'!$B:$AW,47,0))</f>
        <v>0</v>
      </c>
      <c r="AG150" s="372"/>
      <c r="AH150" s="367"/>
      <c r="AI150" s="367"/>
      <c r="AJ150" s="367"/>
      <c r="AK150" s="367"/>
      <c r="AL150" s="367"/>
      <c r="AM150" s="367"/>
      <c r="AN150" s="367"/>
      <c r="AO150" s="367"/>
      <c r="AP150" s="367"/>
      <c r="AQ150" s="367"/>
      <c r="AR150" s="373">
        <f t="shared" si="2"/>
        <v>0</v>
      </c>
      <c r="AS150" s="375"/>
      <c r="AT150" s="367"/>
      <c r="AU150" s="367"/>
      <c r="AV150" s="367"/>
      <c r="AW150" s="371"/>
      <c r="AX150" s="376"/>
      <c r="AY150" s="376"/>
      <c r="AZ150" s="376"/>
      <c r="BA150" s="376"/>
      <c r="BB150" s="376"/>
      <c r="BC150" s="376"/>
      <c r="BD150" s="376"/>
      <c r="BE150" s="376"/>
      <c r="BF150" s="376"/>
      <c r="BG150" s="376"/>
    </row>
    <row r="151" hidden="1">
      <c r="A151" s="392"/>
      <c r="B151" s="392" t="s">
        <v>900</v>
      </c>
      <c r="C151" s="393" t="s">
        <v>901</v>
      </c>
      <c r="D151" s="392" t="s">
        <v>14</v>
      </c>
      <c r="E151" s="394">
        <v>2.0</v>
      </c>
      <c r="F151" s="395">
        <f>(VLOOKUP($B151,'Attendance-January-2026'!$B:$AJ,35,0))</f>
        <v>3</v>
      </c>
      <c r="G151" s="396"/>
      <c r="H151" s="395"/>
      <c r="I151" s="395"/>
      <c r="J151" s="395"/>
      <c r="K151" s="395"/>
      <c r="L151" s="395"/>
      <c r="M151" s="395"/>
      <c r="N151" s="395"/>
      <c r="O151" s="395"/>
      <c r="P151" s="395"/>
      <c r="Q151" s="397"/>
      <c r="R151" s="398"/>
      <c r="S151" s="399">
        <f>(VLOOKUP($B151,'Attendance-January-2026'!$B:$AW,48,0))</f>
        <v>0</v>
      </c>
      <c r="T151" s="372"/>
      <c r="U151" s="395"/>
      <c r="V151" s="395"/>
      <c r="W151" s="395"/>
      <c r="X151" s="395"/>
      <c r="Y151" s="395"/>
      <c r="Z151" s="395"/>
      <c r="AA151" s="395"/>
      <c r="AB151" s="395"/>
      <c r="AC151" s="395"/>
      <c r="AD151" s="395"/>
      <c r="AE151" s="400">
        <f t="shared" si="1"/>
        <v>0</v>
      </c>
      <c r="AF151" s="399">
        <f>(VLOOKUP($B151,'Attendance-January-2026'!$B:$AW,47,0))</f>
        <v>0</v>
      </c>
      <c r="AG151" s="372"/>
      <c r="AH151" s="395"/>
      <c r="AI151" s="395"/>
      <c r="AJ151" s="395"/>
      <c r="AK151" s="395"/>
      <c r="AL151" s="395"/>
      <c r="AM151" s="395"/>
      <c r="AN151" s="395"/>
      <c r="AO151" s="395"/>
      <c r="AP151" s="395"/>
      <c r="AQ151" s="395"/>
      <c r="AR151" s="400">
        <f t="shared" si="2"/>
        <v>0</v>
      </c>
      <c r="AS151" s="375"/>
      <c r="AT151" s="367"/>
      <c r="AU151" s="367"/>
      <c r="AV151" s="367"/>
      <c r="AW151" s="371"/>
      <c r="AX151" s="376"/>
      <c r="AY151" s="376"/>
      <c r="AZ151" s="376"/>
      <c r="BA151" s="376"/>
      <c r="BB151" s="376"/>
      <c r="BC151" s="376"/>
      <c r="BD151" s="376"/>
      <c r="BE151" s="376"/>
      <c r="BF151" s="376"/>
      <c r="BG151" s="376"/>
    </row>
    <row r="152"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</row>
    <row r="153"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</row>
    <row r="158"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</row>
    <row r="163"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</row>
    <row r="164"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</row>
    <row r="165"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</row>
    <row r="166"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</row>
    <row r="168"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</row>
    <row r="169"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</row>
    <row r="170"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</row>
    <row r="171"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</row>
    <row r="173"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  <row r="188"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</row>
    <row r="189"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</row>
    <row r="190"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</row>
    <row r="191"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</row>
    <row r="192"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</row>
    <row r="193"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</row>
    <row r="194"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</row>
    <row r="195"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</row>
    <row r="196"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</row>
    <row r="197"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</row>
    <row r="198"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</row>
    <row r="199"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</row>
    <row r="200"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</row>
    <row r="201"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</row>
    <row r="202"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</row>
    <row r="203"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</row>
    <row r="204"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</row>
    <row r="205"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</row>
    <row r="206"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</row>
    <row r="207"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</row>
    <row r="208"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</row>
    <row r="209"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</row>
    <row r="210"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</row>
    <row r="211"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</row>
    <row r="212"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</row>
    <row r="213"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</row>
    <row r="214"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</row>
    <row r="215"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</row>
    <row r="216"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</row>
    <row r="217"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</row>
    <row r="218"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</row>
    <row r="219"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</row>
    <row r="220"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</row>
    <row r="221"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</row>
    <row r="222"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</row>
    <row r="223"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</row>
    <row r="224"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</row>
    <row r="225"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</row>
    <row r="226"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</row>
    <row r="227"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</row>
    <row r="228"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</row>
    <row r="229"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</row>
    <row r="230"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</row>
    <row r="231"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</row>
    <row r="232"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</row>
    <row r="233"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</row>
    <row r="234"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</row>
    <row r="235"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</row>
    <row r="236"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</row>
    <row r="237"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</row>
    <row r="238"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</row>
    <row r="239"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</row>
    <row r="240"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</row>
    <row r="241"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</row>
    <row r="242"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</row>
    <row r="243"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</row>
    <row r="244"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</row>
    <row r="245"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</row>
    <row r="246"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</row>
    <row r="247"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</row>
    <row r="248"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</row>
    <row r="249"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</row>
    <row r="250"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</row>
    <row r="251"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</row>
    <row r="252"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</row>
    <row r="253"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</row>
    <row r="254"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</row>
    <row r="255"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</row>
    <row r="256"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</row>
    <row r="257"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</row>
    <row r="258"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</row>
    <row r="259"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</row>
    <row r="260"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</row>
    <row r="261"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</row>
    <row r="262"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</row>
    <row r="263"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</row>
    <row r="264"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</row>
    <row r="265"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</row>
    <row r="266"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</row>
    <row r="267"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</row>
    <row r="268"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</row>
    <row r="269"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</row>
    <row r="270"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</row>
    <row r="271"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</row>
    <row r="272"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</row>
    <row r="273"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</row>
    <row r="274"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</row>
    <row r="275"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</row>
    <row r="276"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</row>
    <row r="277"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</row>
    <row r="278"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</row>
    <row r="279"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</row>
    <row r="280"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</row>
    <row r="281"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</row>
    <row r="282"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</row>
    <row r="283"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</row>
    <row r="284"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</row>
    <row r="285"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</row>
    <row r="286"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</row>
    <row r="287"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</row>
    <row r="288"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</row>
    <row r="289"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</row>
    <row r="290"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</row>
    <row r="291"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</row>
    <row r="292"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</row>
    <row r="293"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</row>
    <row r="294"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</row>
    <row r="295"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</row>
    <row r="296"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</row>
    <row r="297"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</row>
    <row r="298"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</row>
    <row r="299"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</row>
    <row r="300"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</row>
    <row r="301"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</row>
    <row r="302"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</row>
    <row r="303"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</row>
    <row r="304"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</row>
    <row r="305"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</row>
    <row r="306"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</row>
    <row r="307"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</row>
    <row r="308"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</row>
    <row r="309"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</row>
    <row r="310"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</row>
    <row r="311"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</row>
    <row r="312"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</row>
    <row r="313"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</row>
    <row r="314"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</row>
    <row r="315"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</row>
    <row r="316"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</row>
    <row r="317"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</row>
    <row r="318"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</row>
    <row r="319"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</row>
    <row r="320"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</row>
    <row r="321"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</row>
    <row r="322"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</row>
    <row r="323"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</row>
    <row r="324"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</row>
    <row r="325"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</row>
    <row r="326"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</row>
    <row r="327"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</row>
    <row r="328"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</row>
    <row r="329"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</row>
    <row r="330"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</row>
    <row r="331"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</row>
    <row r="332"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</row>
    <row r="333"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</row>
    <row r="334"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</row>
    <row r="335"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</row>
    <row r="336"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</row>
    <row r="337"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</row>
    <row r="338"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</row>
    <row r="339"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</row>
    <row r="340"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</row>
    <row r="341"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</row>
    <row r="342"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</row>
    <row r="343"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</row>
    <row r="344"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</row>
    <row r="345"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</row>
    <row r="346"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</row>
    <row r="347"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</row>
    <row r="348"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</row>
    <row r="349"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</row>
    <row r="350"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</row>
    <row r="351"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</row>
    <row r="352"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</row>
    <row r="353"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</row>
    <row r="354"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</row>
    <row r="355"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</row>
    <row r="356"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</row>
    <row r="357"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</row>
    <row r="358"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</row>
    <row r="359"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</row>
    <row r="360"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</row>
    <row r="361"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</row>
    <row r="362"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</row>
    <row r="363"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</row>
    <row r="364"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</row>
    <row r="365"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</row>
    <row r="366"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</row>
    <row r="367"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</row>
    <row r="368"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</row>
    <row r="369"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</row>
    <row r="370"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</row>
    <row r="371"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</row>
    <row r="372"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</row>
    <row r="373"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</row>
    <row r="374"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</row>
    <row r="375"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</row>
    <row r="376"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</row>
    <row r="377"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</row>
    <row r="378"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</row>
    <row r="379"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</row>
    <row r="380"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</row>
    <row r="381"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</row>
    <row r="382"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</row>
    <row r="383"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</row>
    <row r="384"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</row>
    <row r="385"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</row>
    <row r="386"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</row>
    <row r="387"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</row>
    <row r="388"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</row>
    <row r="389"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</row>
    <row r="390"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</row>
    <row r="391"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</row>
    <row r="392"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</row>
    <row r="393"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</row>
    <row r="394"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</row>
    <row r="395"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</row>
    <row r="396"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</row>
    <row r="397"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</row>
    <row r="398"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</row>
    <row r="399"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</row>
    <row r="400"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</row>
    <row r="401"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</row>
    <row r="402"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</row>
    <row r="403"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</row>
    <row r="404"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</row>
    <row r="405"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</row>
    <row r="406"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</row>
    <row r="407"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</row>
    <row r="408"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</row>
    <row r="409"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</row>
    <row r="410"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</row>
    <row r="411"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</row>
    <row r="412"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</row>
    <row r="413"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</row>
    <row r="414"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</row>
    <row r="415"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</row>
    <row r="416"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</row>
    <row r="417"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</row>
    <row r="418"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</row>
    <row r="419"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</row>
    <row r="420"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</row>
    <row r="421"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</row>
    <row r="422"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</row>
    <row r="423"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</row>
    <row r="424"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</row>
    <row r="425"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</row>
    <row r="426"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</row>
    <row r="427"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</row>
    <row r="428"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</row>
    <row r="429"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</row>
    <row r="430"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</row>
    <row r="431"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</row>
    <row r="432"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</row>
    <row r="433"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</row>
    <row r="434"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</row>
    <row r="435"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</row>
    <row r="436"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</row>
    <row r="437"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</row>
    <row r="438"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</row>
    <row r="439"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</row>
    <row r="440"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</row>
    <row r="441"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</row>
    <row r="442"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</row>
    <row r="443"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</row>
    <row r="444"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</row>
    <row r="445"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</row>
    <row r="446"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</row>
    <row r="447"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</row>
    <row r="448"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</row>
    <row r="449"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</row>
    <row r="450"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</row>
    <row r="451"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</row>
    <row r="452"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</row>
    <row r="453"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</row>
    <row r="454"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</row>
    <row r="455"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</row>
    <row r="456"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</row>
    <row r="457"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</row>
    <row r="458"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</row>
    <row r="459"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</row>
    <row r="460"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</row>
    <row r="461"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</row>
    <row r="462"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</row>
    <row r="463"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</row>
    <row r="464"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</row>
    <row r="465"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</row>
    <row r="466"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</row>
    <row r="467"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</row>
    <row r="468"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</row>
    <row r="469"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</row>
    <row r="470"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</row>
    <row r="471"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</row>
    <row r="472"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</row>
    <row r="473"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</row>
    <row r="474"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</row>
    <row r="475"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</row>
    <row r="476"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</row>
    <row r="477"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</row>
    <row r="478"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</row>
    <row r="479"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</row>
    <row r="480"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</row>
    <row r="481"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</row>
    <row r="482"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</row>
    <row r="483"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</row>
    <row r="484"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</row>
    <row r="485"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</row>
    <row r="486"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</row>
    <row r="487"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</row>
    <row r="488"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</row>
    <row r="489"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</row>
    <row r="490"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</row>
    <row r="491"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</row>
    <row r="492"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</row>
    <row r="493"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</row>
    <row r="494"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</row>
    <row r="495"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</row>
    <row r="496"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</row>
    <row r="497"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</row>
    <row r="498"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</row>
    <row r="499"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</row>
    <row r="500"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</row>
    <row r="501"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</row>
    <row r="502"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</row>
    <row r="503"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</row>
    <row r="504"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</row>
    <row r="505"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</row>
    <row r="506"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</row>
    <row r="507"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</row>
    <row r="508"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</row>
    <row r="509"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</row>
    <row r="510"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</row>
    <row r="511"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</row>
    <row r="512"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</row>
    <row r="513"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</row>
    <row r="514"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</row>
    <row r="515"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</row>
    <row r="516"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</row>
    <row r="517"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</row>
    <row r="518"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</row>
    <row r="519"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</row>
    <row r="520"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</row>
    <row r="521"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</row>
    <row r="522"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</row>
    <row r="523"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</row>
    <row r="524"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</row>
    <row r="525"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</row>
    <row r="526"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</row>
    <row r="527"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</row>
    <row r="528"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</row>
    <row r="529"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</row>
    <row r="530"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</row>
    <row r="531"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</row>
    <row r="532"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</row>
    <row r="533"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</row>
    <row r="534"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</row>
    <row r="535"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</row>
    <row r="536"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</row>
    <row r="537"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</row>
    <row r="538"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</row>
    <row r="539"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</row>
    <row r="540"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</row>
    <row r="541"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</row>
    <row r="542"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</row>
    <row r="543"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</row>
    <row r="544"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</row>
    <row r="545"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</row>
    <row r="546"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</row>
    <row r="547"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</row>
    <row r="548"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</row>
    <row r="549"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</row>
    <row r="550"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</row>
    <row r="551"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</row>
    <row r="552"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</row>
    <row r="553"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</row>
    <row r="554"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</row>
    <row r="555"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</row>
    <row r="556"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</row>
    <row r="557"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</row>
    <row r="558"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</row>
    <row r="559"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</row>
    <row r="560"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</row>
    <row r="561"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</row>
    <row r="562"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</row>
    <row r="563"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</row>
    <row r="564"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</row>
    <row r="565"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</row>
    <row r="566"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</row>
    <row r="567"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</row>
    <row r="568"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</row>
    <row r="569"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</row>
    <row r="570"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</row>
    <row r="571"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</row>
    <row r="572"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</row>
    <row r="573"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</row>
    <row r="574"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</row>
    <row r="575"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</row>
    <row r="576"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</row>
    <row r="577"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</row>
    <row r="578"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</row>
    <row r="579"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</row>
    <row r="580"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</row>
    <row r="581"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</row>
    <row r="582"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</row>
    <row r="583"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</row>
    <row r="584"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</row>
    <row r="585"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</row>
    <row r="586"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</row>
    <row r="587"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</row>
    <row r="588"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</row>
    <row r="589"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</row>
    <row r="590"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</row>
    <row r="591"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</row>
    <row r="592"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</row>
    <row r="593"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</row>
    <row r="594"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</row>
    <row r="595"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</row>
    <row r="596"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</row>
    <row r="597"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</row>
    <row r="598"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</row>
    <row r="599"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</row>
    <row r="600"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</row>
    <row r="601"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</row>
    <row r="602"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</row>
    <row r="603"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</row>
    <row r="604"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</row>
    <row r="605"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</row>
    <row r="606"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</row>
    <row r="607"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</row>
    <row r="608"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</row>
    <row r="609"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</row>
    <row r="610"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</row>
    <row r="611"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</row>
    <row r="612"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</row>
    <row r="613"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</row>
    <row r="614"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</row>
    <row r="615"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</row>
    <row r="616"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</row>
    <row r="617"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</row>
    <row r="618"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</row>
    <row r="619"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</row>
    <row r="620"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</row>
    <row r="621"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</row>
    <row r="622"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</row>
    <row r="623"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</row>
    <row r="624"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</row>
    <row r="625"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</row>
    <row r="626"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</row>
    <row r="627"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</row>
    <row r="628"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</row>
    <row r="629"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</row>
    <row r="630"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</row>
    <row r="631"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</row>
    <row r="632"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</row>
    <row r="633"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</row>
    <row r="634"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</row>
    <row r="635"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</row>
    <row r="636"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</row>
    <row r="637"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</row>
    <row r="638"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</row>
    <row r="639"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</row>
    <row r="640"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</row>
    <row r="641"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</row>
    <row r="642"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</row>
    <row r="643"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</row>
    <row r="644"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</row>
    <row r="645"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</row>
    <row r="646"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</row>
    <row r="647"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</row>
    <row r="648"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</row>
    <row r="649"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</row>
    <row r="650"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</row>
    <row r="651"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</row>
    <row r="652"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</row>
    <row r="653"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</row>
    <row r="654"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</row>
    <row r="655"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</row>
    <row r="656"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</row>
    <row r="657"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</row>
    <row r="658"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</row>
    <row r="659"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</row>
    <row r="660"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</row>
    <row r="661"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</row>
    <row r="662"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</row>
    <row r="663"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</row>
    <row r="664"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</row>
    <row r="665"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</row>
    <row r="666"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</row>
    <row r="667"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</row>
    <row r="668"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</row>
    <row r="669"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</row>
    <row r="670"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</row>
    <row r="671"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</row>
    <row r="672"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</row>
    <row r="673"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</row>
    <row r="674"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</row>
    <row r="675"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</row>
    <row r="676"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</row>
    <row r="677"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</row>
    <row r="678"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</row>
    <row r="679"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</row>
    <row r="680"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</row>
    <row r="681"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</row>
    <row r="682"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</row>
    <row r="683"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</row>
    <row r="684"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</row>
    <row r="685"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</row>
    <row r="686"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</row>
    <row r="687"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</row>
    <row r="688"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</row>
    <row r="689"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</row>
    <row r="690"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</row>
    <row r="691"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</row>
    <row r="692"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</row>
    <row r="693"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</row>
    <row r="694"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</row>
    <row r="695"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</row>
    <row r="696"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</row>
    <row r="697"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</row>
    <row r="698"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</row>
    <row r="699"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</row>
    <row r="700"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</row>
    <row r="701"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</row>
    <row r="702"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</row>
    <row r="703"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</row>
    <row r="704"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</row>
    <row r="705"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</row>
    <row r="706"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</row>
    <row r="707"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</row>
    <row r="708"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</row>
    <row r="709"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</row>
    <row r="710"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</row>
    <row r="711"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</row>
    <row r="712"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</row>
    <row r="713"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</row>
    <row r="714"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</row>
    <row r="715"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</row>
    <row r="716"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</row>
    <row r="717"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</row>
    <row r="718"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</row>
    <row r="719"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</row>
    <row r="720"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</row>
    <row r="721"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</row>
    <row r="722"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</row>
    <row r="723"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</row>
    <row r="724"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</row>
    <row r="725"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</row>
    <row r="726"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</row>
    <row r="727"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</row>
    <row r="728"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</row>
    <row r="729"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</row>
    <row r="730"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</row>
    <row r="731"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</row>
    <row r="732"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</row>
    <row r="733"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</row>
    <row r="734"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</row>
    <row r="735"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</row>
    <row r="736"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</row>
    <row r="737"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</row>
    <row r="738"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</row>
    <row r="739"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</row>
    <row r="740"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</row>
    <row r="741"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</row>
    <row r="742"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</row>
    <row r="743"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</row>
    <row r="744"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</row>
    <row r="745"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</row>
    <row r="746"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</row>
    <row r="747"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</row>
    <row r="748"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</row>
    <row r="749"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</row>
    <row r="750"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</row>
    <row r="751"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</row>
    <row r="752"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</row>
    <row r="753"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</row>
    <row r="754"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</row>
    <row r="755"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</row>
    <row r="756"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</row>
    <row r="757"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</row>
    <row r="758"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</row>
    <row r="759"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</row>
    <row r="760"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</row>
    <row r="761"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</row>
    <row r="762"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</row>
    <row r="763"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</row>
    <row r="764"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</row>
    <row r="765"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</row>
    <row r="766"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</row>
    <row r="767"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</row>
    <row r="768"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</row>
    <row r="769"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</row>
    <row r="770"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</row>
    <row r="771"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</row>
    <row r="772"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</row>
    <row r="773"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</row>
    <row r="774"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</row>
    <row r="775"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</row>
    <row r="776"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</row>
    <row r="777"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</row>
    <row r="778"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</row>
    <row r="779"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</row>
    <row r="780"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</row>
    <row r="781"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</row>
    <row r="782"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</row>
    <row r="783"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</row>
    <row r="784"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</row>
    <row r="785"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</row>
    <row r="786"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</row>
    <row r="787"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</row>
    <row r="788"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</row>
    <row r="789"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</row>
    <row r="790"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</row>
    <row r="791"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</row>
    <row r="792"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</row>
    <row r="793"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</row>
    <row r="794"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</row>
    <row r="795"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</row>
    <row r="796"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</row>
    <row r="797"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</row>
    <row r="798"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</row>
    <row r="799"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</row>
    <row r="800"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</row>
    <row r="801"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</row>
    <row r="802"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</row>
    <row r="803"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</row>
    <row r="804"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</row>
    <row r="805"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</row>
    <row r="806"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</row>
    <row r="807"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</row>
    <row r="808"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</row>
    <row r="809"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</row>
    <row r="810"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</row>
    <row r="811"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</row>
    <row r="812"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</row>
    <row r="813"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</row>
    <row r="814"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</row>
    <row r="815"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</row>
    <row r="816"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</row>
    <row r="817"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</row>
    <row r="818"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</row>
    <row r="819"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</row>
    <row r="820"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</row>
    <row r="821"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</row>
    <row r="822"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</row>
    <row r="823"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</row>
    <row r="824"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</row>
    <row r="825"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</row>
    <row r="826"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</row>
    <row r="827"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</row>
    <row r="828"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</row>
    <row r="829"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</row>
    <row r="830"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</row>
    <row r="831"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</row>
    <row r="832"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</row>
    <row r="833"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</row>
    <row r="834"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</row>
    <row r="835"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</row>
    <row r="836"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</row>
    <row r="837"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</row>
    <row r="838"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</row>
    <row r="839"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</row>
    <row r="840"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</row>
    <row r="841"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</row>
    <row r="842"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</row>
    <row r="843"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</row>
    <row r="844"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</row>
    <row r="845"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</row>
    <row r="846"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</row>
    <row r="847"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</row>
    <row r="848"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</row>
    <row r="849"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</row>
    <row r="850"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</row>
    <row r="851"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</row>
    <row r="852"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</row>
    <row r="853"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</row>
    <row r="854"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</row>
    <row r="855"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</row>
    <row r="856"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</row>
    <row r="857"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</row>
    <row r="858"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</row>
    <row r="859"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</row>
    <row r="860"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</row>
    <row r="861"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</row>
    <row r="862"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</row>
    <row r="863"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</row>
    <row r="864"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</row>
    <row r="865"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</row>
    <row r="866"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</row>
    <row r="867"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</row>
    <row r="868"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</row>
    <row r="869"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</row>
    <row r="870"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</row>
    <row r="871"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</row>
    <row r="872"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</row>
    <row r="873"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</row>
    <row r="874"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</row>
    <row r="875"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</row>
    <row r="876"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</row>
    <row r="877"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</row>
    <row r="878"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</row>
    <row r="879"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</row>
    <row r="880"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</row>
    <row r="881"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</row>
    <row r="882"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</row>
    <row r="883"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</row>
    <row r="884"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</row>
    <row r="885"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</row>
    <row r="886"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</row>
    <row r="887"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</row>
    <row r="888"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</row>
    <row r="889"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</row>
    <row r="890"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</row>
    <row r="891"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</row>
    <row r="892"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</row>
    <row r="893"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</row>
    <row r="894"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</row>
    <row r="895"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</row>
    <row r="896"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</row>
    <row r="897"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</row>
    <row r="898"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</row>
    <row r="899"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</row>
    <row r="900"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</row>
    <row r="901"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</row>
    <row r="902"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</row>
    <row r="903"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</row>
    <row r="904"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</row>
    <row r="905"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</row>
    <row r="906"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</row>
    <row r="907"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</row>
    <row r="908"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</row>
    <row r="909"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</row>
    <row r="910"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</row>
    <row r="911"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</row>
    <row r="912"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</row>
    <row r="913"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</row>
    <row r="914"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</row>
    <row r="915"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</row>
    <row r="916"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</row>
    <row r="917"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</row>
    <row r="918"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</row>
    <row r="919"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</row>
    <row r="920"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</row>
    <row r="921"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</row>
    <row r="922"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</row>
    <row r="923"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</row>
    <row r="924"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</row>
    <row r="925"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</row>
    <row r="926"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</row>
    <row r="927"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</row>
    <row r="928"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</row>
    <row r="929"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</row>
    <row r="930"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</row>
    <row r="931"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</row>
    <row r="932"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</row>
    <row r="933"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</row>
    <row r="934"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</row>
    <row r="935"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</row>
    <row r="936"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</row>
    <row r="937"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</row>
    <row r="938"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</row>
    <row r="939"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</row>
    <row r="940"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</row>
    <row r="941"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</row>
    <row r="942"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</row>
    <row r="943"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</row>
    <row r="944"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</row>
    <row r="945"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</row>
    <row r="946"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</row>
    <row r="947"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</row>
    <row r="948"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</row>
    <row r="949"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</row>
    <row r="950"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</row>
    <row r="951"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</row>
    <row r="952"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</row>
    <row r="953"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</row>
    <row r="954"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</row>
    <row r="955"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</row>
    <row r="956"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</row>
    <row r="957"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</row>
    <row r="958"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</row>
    <row r="959"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</row>
    <row r="960"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</row>
    <row r="961"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</row>
    <row r="962"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</row>
    <row r="963"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</row>
    <row r="964"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</row>
    <row r="965"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</row>
    <row r="966"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</row>
    <row r="967"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</row>
    <row r="968"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</row>
    <row r="969"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</row>
    <row r="970"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</row>
    <row r="971"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</row>
    <row r="972"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</row>
    <row r="973"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</row>
    <row r="974"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</row>
    <row r="975"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</row>
    <row r="976"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</row>
    <row r="977"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</row>
    <row r="978"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</row>
    <row r="979"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</row>
    <row r="980"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</row>
    <row r="981"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</row>
    <row r="982"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</row>
    <row r="983"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</row>
    <row r="984"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</row>
    <row r="985"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</row>
    <row r="986"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</row>
    <row r="987"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</row>
    <row r="988"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</row>
    <row r="989"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</row>
    <row r="990"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</row>
    <row r="991"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</row>
    <row r="992"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</row>
    <row r="993"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</row>
    <row r="994"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</row>
    <row r="995"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</row>
    <row r="996"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</row>
    <row r="997"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</row>
    <row r="998"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</row>
  </sheetData>
  <mergeCells count="5">
    <mergeCell ref="E1:R1"/>
    <mergeCell ref="S1:AE1"/>
    <mergeCell ref="AF1:AR1"/>
    <mergeCell ref="AS1:AW1"/>
    <mergeCell ref="AX1:BF1"/>
  </mergeCells>
  <conditionalFormatting sqref="S4:AD151">
    <cfRule type="expression" dxfId="12" priority="1">
      <formula>value(S:AD)&gt;3</formula>
    </cfRule>
  </conditionalFormatting>
  <conditionalFormatting sqref="AY4:BF122">
    <cfRule type="expression" dxfId="13" priority="2">
      <formula>countif(AY:AY,AY4)&gt;1</formula>
    </cfRule>
  </conditionalFormatting>
  <conditionalFormatting sqref="AF4:AQ122">
    <cfRule type="expression" dxfId="14" priority="3">
      <formula>VALUE(AF:AF)&gt;2</formula>
    </cfRule>
  </conditionalFormatting>
  <conditionalFormatting sqref="AR4:AR122">
    <cfRule type="expression" dxfId="15" priority="4">
      <formula>VALUE(AR:AR)&gt;12</formula>
    </cfRule>
  </conditionalFormatting>
  <conditionalFormatting sqref="AE4:AE122">
    <cfRule type="expression" dxfId="16" priority="5">
      <formula>VALUE(AE:AE)&gt;12</formula>
    </cfRule>
  </conditionalFormatting>
  <dataValidations>
    <dataValidation type="custom" allowBlank="1" showDropDown="1" sqref="AY4:BF122">
      <formula1>OR(NOT(ISERROR(DATEVALUE(AY4))), AND(ISNUMBER(AY4), LEFT(CELL("format", AY4))="D"))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5.63"/>
    <col customWidth="1" min="4" max="4" width="19.0"/>
    <col customWidth="1" min="5" max="21" width="5.13"/>
    <col customWidth="1" min="22" max="22" width="5.0"/>
    <col customWidth="1" min="23" max="34" width="5.13"/>
    <col customWidth="1" min="35" max="36" width="5.63"/>
    <col customWidth="1" min="37" max="38" width="8.88"/>
    <col customWidth="1" min="39" max="40" width="5.75"/>
    <col customWidth="1" min="41" max="45" width="6.38"/>
    <col customWidth="1" min="46" max="46" width="5.75"/>
    <col customWidth="1" min="47" max="47" width="9.13"/>
    <col customWidth="1" min="48" max="49" width="6.38"/>
  </cols>
  <sheetData>
    <row r="1">
      <c r="A1" s="177" t="s">
        <v>0</v>
      </c>
      <c r="B1" s="177" t="s">
        <v>571</v>
      </c>
      <c r="C1" s="177" t="s">
        <v>572</v>
      </c>
      <c r="D1" s="177" t="s">
        <v>573</v>
      </c>
      <c r="E1" s="178">
        <v>46198.0</v>
      </c>
      <c r="F1" s="178">
        <v>46199.0</v>
      </c>
      <c r="G1" s="178">
        <v>46200.0</v>
      </c>
      <c r="H1" s="178">
        <v>46201.0</v>
      </c>
      <c r="I1" s="178">
        <v>46202.0</v>
      </c>
      <c r="J1" s="178">
        <v>46203.0</v>
      </c>
      <c r="K1" s="178">
        <v>46204.0</v>
      </c>
      <c r="L1" s="178">
        <v>46205.0</v>
      </c>
      <c r="M1" s="178">
        <v>46206.0</v>
      </c>
      <c r="N1" s="178">
        <v>46207.0</v>
      </c>
      <c r="O1" s="178">
        <v>46208.0</v>
      </c>
      <c r="P1" s="178">
        <v>46209.0</v>
      </c>
      <c r="Q1" s="178">
        <v>46210.0</v>
      </c>
      <c r="R1" s="178">
        <v>46211.0</v>
      </c>
      <c r="S1" s="178">
        <v>46212.0</v>
      </c>
      <c r="T1" s="178">
        <v>46213.0</v>
      </c>
      <c r="U1" s="178">
        <v>46214.0</v>
      </c>
      <c r="V1" s="178">
        <v>46215.0</v>
      </c>
      <c r="W1" s="178">
        <v>46216.0</v>
      </c>
      <c r="X1" s="178">
        <v>46217.0</v>
      </c>
      <c r="Y1" s="178">
        <v>46218.0</v>
      </c>
      <c r="Z1" s="178">
        <v>46219.0</v>
      </c>
      <c r="AA1" s="178">
        <v>46220.0</v>
      </c>
      <c r="AB1" s="178">
        <v>46221.0</v>
      </c>
      <c r="AC1" s="178">
        <v>46222.0</v>
      </c>
      <c r="AD1" s="178">
        <v>46223.0</v>
      </c>
      <c r="AE1" s="178">
        <v>46224.0</v>
      </c>
      <c r="AF1" s="178">
        <v>46225.0</v>
      </c>
      <c r="AG1" s="178">
        <v>46226.0</v>
      </c>
      <c r="AH1" s="178">
        <v>46227.0</v>
      </c>
      <c r="AI1" s="177" t="s">
        <v>574</v>
      </c>
      <c r="AJ1" s="177" t="s">
        <v>4</v>
      </c>
      <c r="AK1" s="177" t="s">
        <v>902</v>
      </c>
      <c r="AL1" s="177" t="s">
        <v>903</v>
      </c>
      <c r="AM1" s="179" t="s">
        <v>904</v>
      </c>
      <c r="AN1" s="180"/>
      <c r="AO1" s="179" t="s">
        <v>905</v>
      </c>
      <c r="AP1" s="180"/>
      <c r="AQ1" s="179" t="s">
        <v>906</v>
      </c>
      <c r="AR1" s="180"/>
      <c r="AS1" s="177" t="s">
        <v>580</v>
      </c>
      <c r="AT1" s="177" t="s">
        <v>581</v>
      </c>
      <c r="AU1" s="177" t="s">
        <v>582</v>
      </c>
      <c r="AV1" s="177" t="s">
        <v>583</v>
      </c>
      <c r="AW1" s="181"/>
    </row>
    <row r="2">
      <c r="A2" s="182"/>
      <c r="B2" s="182"/>
      <c r="C2" s="182"/>
      <c r="D2" s="182"/>
      <c r="E2" s="183" t="str">
        <f t="shared" ref="E2:AH2" si="1">CHOOSE(WEEKDAY(E1),"Sun","Mon","Tue","Wed","Thu","Fri","Sat")</f>
        <v>Thu</v>
      </c>
      <c r="F2" s="183" t="str">
        <f t="shared" si="1"/>
        <v>Fri</v>
      </c>
      <c r="G2" s="183" t="str">
        <f t="shared" si="1"/>
        <v>Sat</v>
      </c>
      <c r="H2" s="183" t="str">
        <f t="shared" si="1"/>
        <v>Sun</v>
      </c>
      <c r="I2" s="183" t="str">
        <f t="shared" si="1"/>
        <v>Mon</v>
      </c>
      <c r="J2" s="183" t="str">
        <f t="shared" si="1"/>
        <v>Tue</v>
      </c>
      <c r="K2" s="183" t="str">
        <f t="shared" si="1"/>
        <v>Wed</v>
      </c>
      <c r="L2" s="183" t="str">
        <f t="shared" si="1"/>
        <v>Thu</v>
      </c>
      <c r="M2" s="183" t="str">
        <f t="shared" si="1"/>
        <v>Fri</v>
      </c>
      <c r="N2" s="183" t="str">
        <f t="shared" si="1"/>
        <v>Sat</v>
      </c>
      <c r="O2" s="183" t="str">
        <f t="shared" si="1"/>
        <v>Sun</v>
      </c>
      <c r="P2" s="183" t="str">
        <f t="shared" si="1"/>
        <v>Mon</v>
      </c>
      <c r="Q2" s="183" t="str">
        <f t="shared" si="1"/>
        <v>Tue</v>
      </c>
      <c r="R2" s="183" t="str">
        <f t="shared" si="1"/>
        <v>Wed</v>
      </c>
      <c r="S2" s="183" t="str">
        <f t="shared" si="1"/>
        <v>Thu</v>
      </c>
      <c r="T2" s="183" t="str">
        <f t="shared" si="1"/>
        <v>Fri</v>
      </c>
      <c r="U2" s="183" t="str">
        <f t="shared" si="1"/>
        <v>Sat</v>
      </c>
      <c r="V2" s="183" t="str">
        <f t="shared" si="1"/>
        <v>Sun</v>
      </c>
      <c r="W2" s="183" t="str">
        <f t="shared" si="1"/>
        <v>Mon</v>
      </c>
      <c r="X2" s="183" t="str">
        <f t="shared" si="1"/>
        <v>Tue</v>
      </c>
      <c r="Y2" s="183" t="str">
        <f t="shared" si="1"/>
        <v>Wed</v>
      </c>
      <c r="Z2" s="183" t="str">
        <f t="shared" si="1"/>
        <v>Thu</v>
      </c>
      <c r="AA2" s="183" t="str">
        <f t="shared" si="1"/>
        <v>Fri</v>
      </c>
      <c r="AB2" s="183" t="str">
        <f t="shared" si="1"/>
        <v>Sat</v>
      </c>
      <c r="AC2" s="183" t="str">
        <f t="shared" si="1"/>
        <v>Sun</v>
      </c>
      <c r="AD2" s="183" t="str">
        <f t="shared" si="1"/>
        <v>Mon</v>
      </c>
      <c r="AE2" s="183" t="str">
        <f t="shared" si="1"/>
        <v>Tue</v>
      </c>
      <c r="AF2" s="183" t="str">
        <f t="shared" si="1"/>
        <v>Wed</v>
      </c>
      <c r="AG2" s="183" t="str">
        <f t="shared" si="1"/>
        <v>Thu</v>
      </c>
      <c r="AH2" s="183" t="str">
        <f t="shared" si="1"/>
        <v>Fri</v>
      </c>
      <c r="AI2" s="182"/>
      <c r="AJ2" s="182"/>
      <c r="AK2" s="182"/>
      <c r="AL2" s="182"/>
      <c r="AM2" s="184"/>
      <c r="AN2" s="185"/>
      <c r="AO2" s="184"/>
      <c r="AP2" s="185"/>
      <c r="AQ2" s="184"/>
      <c r="AR2" s="185"/>
      <c r="AS2" s="182"/>
      <c r="AT2" s="182"/>
      <c r="AU2" s="182"/>
      <c r="AV2" s="182"/>
      <c r="AW2" s="181"/>
    </row>
    <row r="3">
      <c r="A3" s="14"/>
      <c r="B3" s="14"/>
      <c r="C3" s="14"/>
      <c r="D3" s="14"/>
      <c r="E3" s="186">
        <f t="shared" ref="E3:AH3" si="2">countif(E5:E115,"x*")+countif(E5:E115,"b*")+countif(E5:E115,"a1")+countif(E5:E115,"a2")+countif(E5:E115,"c*")+countif(E5:E115,"d*")</f>
        <v>0</v>
      </c>
      <c r="F3" s="186">
        <f t="shared" si="2"/>
        <v>0</v>
      </c>
      <c r="G3" s="186">
        <f t="shared" si="2"/>
        <v>0</v>
      </c>
      <c r="H3" s="186">
        <f t="shared" si="2"/>
        <v>0</v>
      </c>
      <c r="I3" s="186">
        <f t="shared" si="2"/>
        <v>0</v>
      </c>
      <c r="J3" s="186">
        <f t="shared" si="2"/>
        <v>1</v>
      </c>
      <c r="K3" s="186">
        <f t="shared" si="2"/>
        <v>0</v>
      </c>
      <c r="L3" s="186">
        <f t="shared" si="2"/>
        <v>0</v>
      </c>
      <c r="M3" s="186">
        <f t="shared" si="2"/>
        <v>0</v>
      </c>
      <c r="N3" s="186">
        <f t="shared" si="2"/>
        <v>0</v>
      </c>
      <c r="O3" s="186">
        <f t="shared" si="2"/>
        <v>0</v>
      </c>
      <c r="P3" s="186">
        <f t="shared" si="2"/>
        <v>0</v>
      </c>
      <c r="Q3" s="186">
        <f t="shared" si="2"/>
        <v>0</v>
      </c>
      <c r="R3" s="186">
        <f t="shared" si="2"/>
        <v>0</v>
      </c>
      <c r="S3" s="186">
        <f t="shared" si="2"/>
        <v>0</v>
      </c>
      <c r="T3" s="186">
        <f t="shared" si="2"/>
        <v>0</v>
      </c>
      <c r="U3" s="186">
        <f t="shared" si="2"/>
        <v>0</v>
      </c>
      <c r="V3" s="186">
        <f t="shared" si="2"/>
        <v>0</v>
      </c>
      <c r="W3" s="186">
        <f t="shared" si="2"/>
        <v>0</v>
      </c>
      <c r="X3" s="186">
        <f t="shared" si="2"/>
        <v>0</v>
      </c>
      <c r="Y3" s="186">
        <f t="shared" si="2"/>
        <v>0</v>
      </c>
      <c r="Z3" s="186">
        <f t="shared" si="2"/>
        <v>0</v>
      </c>
      <c r="AA3" s="186">
        <f t="shared" si="2"/>
        <v>0</v>
      </c>
      <c r="AB3" s="186">
        <f t="shared" si="2"/>
        <v>0</v>
      </c>
      <c r="AC3" s="186">
        <f t="shared" si="2"/>
        <v>0</v>
      </c>
      <c r="AD3" s="186">
        <f t="shared" si="2"/>
        <v>0</v>
      </c>
      <c r="AE3" s="186">
        <f t="shared" si="2"/>
        <v>0</v>
      </c>
      <c r="AF3" s="186">
        <f t="shared" si="2"/>
        <v>0</v>
      </c>
      <c r="AG3" s="186">
        <f t="shared" si="2"/>
        <v>0</v>
      </c>
      <c r="AH3" s="186">
        <f t="shared" si="2"/>
        <v>0</v>
      </c>
      <c r="AI3" s="14"/>
      <c r="AJ3" s="14"/>
      <c r="AK3" s="14"/>
      <c r="AL3" s="14"/>
      <c r="AM3" s="187" t="s">
        <v>584</v>
      </c>
      <c r="AN3" s="188" t="s">
        <v>585</v>
      </c>
      <c r="AO3" s="187" t="s">
        <v>584</v>
      </c>
      <c r="AP3" s="188" t="s">
        <v>585</v>
      </c>
      <c r="AQ3" s="187" t="s">
        <v>584</v>
      </c>
      <c r="AR3" s="188" t="s">
        <v>585</v>
      </c>
      <c r="AS3" s="14"/>
      <c r="AT3" s="14"/>
      <c r="AU3" s="14"/>
      <c r="AV3" s="14"/>
      <c r="AW3" s="181"/>
    </row>
    <row r="4">
      <c r="A4" s="188"/>
      <c r="B4" s="189">
        <v>1.0</v>
      </c>
      <c r="C4" s="190">
        <v>2.0</v>
      </c>
      <c r="D4" s="189">
        <v>3.0</v>
      </c>
      <c r="E4" s="190">
        <v>4.0</v>
      </c>
      <c r="F4" s="189">
        <v>5.0</v>
      </c>
      <c r="G4" s="190">
        <v>6.0</v>
      </c>
      <c r="H4" s="189">
        <v>7.0</v>
      </c>
      <c r="I4" s="190">
        <v>8.0</v>
      </c>
      <c r="J4" s="189">
        <v>9.0</v>
      </c>
      <c r="K4" s="190">
        <v>10.0</v>
      </c>
      <c r="L4" s="189">
        <v>11.0</v>
      </c>
      <c r="M4" s="190">
        <v>12.0</v>
      </c>
      <c r="N4" s="189">
        <v>13.0</v>
      </c>
      <c r="O4" s="190">
        <v>14.0</v>
      </c>
      <c r="P4" s="189">
        <v>15.0</v>
      </c>
      <c r="Q4" s="190">
        <v>16.0</v>
      </c>
      <c r="R4" s="189">
        <v>17.0</v>
      </c>
      <c r="S4" s="190">
        <v>18.0</v>
      </c>
      <c r="T4" s="189">
        <v>19.0</v>
      </c>
      <c r="U4" s="190">
        <v>20.0</v>
      </c>
      <c r="V4" s="189">
        <v>21.0</v>
      </c>
      <c r="W4" s="190">
        <v>22.0</v>
      </c>
      <c r="X4" s="189">
        <v>23.0</v>
      </c>
      <c r="Y4" s="190">
        <v>24.0</v>
      </c>
      <c r="Z4" s="189">
        <v>25.0</v>
      </c>
      <c r="AA4" s="190">
        <v>26.0</v>
      </c>
      <c r="AB4" s="189">
        <v>27.0</v>
      </c>
      <c r="AC4" s="190">
        <v>28.0</v>
      </c>
      <c r="AD4" s="189">
        <v>29.0</v>
      </c>
      <c r="AE4" s="190">
        <v>30.0</v>
      </c>
      <c r="AF4" s="189">
        <v>31.0</v>
      </c>
      <c r="AG4" s="190">
        <v>32.0</v>
      </c>
      <c r="AH4" s="189">
        <v>33.0</v>
      </c>
      <c r="AI4" s="190">
        <v>34.0</v>
      </c>
      <c r="AJ4" s="189">
        <v>35.0</v>
      </c>
      <c r="AK4" s="190">
        <v>36.0</v>
      </c>
      <c r="AL4" s="189">
        <v>37.0</v>
      </c>
      <c r="AM4" s="190">
        <v>38.0</v>
      </c>
      <c r="AN4" s="189">
        <v>39.0</v>
      </c>
      <c r="AO4" s="190">
        <v>40.0</v>
      </c>
      <c r="AP4" s="189">
        <v>41.0</v>
      </c>
      <c r="AQ4" s="190">
        <v>42.0</v>
      </c>
      <c r="AR4" s="189">
        <v>43.0</v>
      </c>
      <c r="AS4" s="190">
        <v>44.0</v>
      </c>
      <c r="AT4" s="189">
        <v>45.0</v>
      </c>
      <c r="AU4" s="190">
        <v>46.0</v>
      </c>
      <c r="AV4" s="189">
        <v>47.0</v>
      </c>
      <c r="AW4" s="190">
        <v>48.0</v>
      </c>
    </row>
    <row r="5">
      <c r="A5" s="192">
        <v>1.0</v>
      </c>
      <c r="B5" s="192" t="s">
        <v>586</v>
      </c>
      <c r="C5" s="193" t="s">
        <v>443</v>
      </c>
      <c r="D5" s="192" t="s">
        <v>587</v>
      </c>
      <c r="E5" s="194" t="s">
        <v>6</v>
      </c>
      <c r="F5" s="194" t="s">
        <v>6</v>
      </c>
      <c r="G5" s="194" t="s">
        <v>6</v>
      </c>
      <c r="H5" s="195">
        <v>0.0</v>
      </c>
      <c r="I5" s="195"/>
      <c r="J5" s="195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7">
        <f>vlookup(B5,'Annual Leave-2026'!$B:$S,10,0)-countif(E5:AH5,"a")-(countif(E5:AH5,"a1")*0.5)-(countif(E5:AH5,"a2")*0.5)-(countif(E5:AH5,"b*")*0.5)-(countif(E5:AH5,"c*")*0.5)-(countif(E5:AH5,"d*")*0.5)-(countif(E5:AH5,"e*")*0.5)+1</f>
        <v>15</v>
      </c>
      <c r="AJ5" s="197">
        <f t="shared" ref="AJ5:AJ115" si="3">countif(E5:AH5,"x*")+countif(E5:AH5,"h")+countif(E5:AH5,"a*")+countif(E5:AH5,"b*")+countif(E5:AH5,"c*")+countif(E5:AH5,"d*")+countif(E5:AH5,"e*")+countif(E5:AH5,"u*1")*0.5+countif(E5:AH5,"u*2")*0.5+countif(E5:AH5,"l")</f>
        <v>3</v>
      </c>
      <c r="AK5" s="198"/>
      <c r="AL5" s="198"/>
      <c r="AM5" s="199"/>
      <c r="AN5" s="200"/>
      <c r="AO5" s="192"/>
      <c r="AP5" s="192"/>
      <c r="AQ5" s="192"/>
      <c r="AR5" s="192"/>
      <c r="AS5" s="192">
        <f t="shared" ref="AS5:AS115" si="4">countif(E5:AH5,"0")</f>
        <v>1</v>
      </c>
      <c r="AT5" s="192">
        <f t="shared" ref="AT5:AT115" si="5">countif(E5:AH5,"S")</f>
        <v>0</v>
      </c>
      <c r="AU5" s="201">
        <f t="shared" ref="AU5:AU115" si="6">countif(E5:AH5,"U")+(countif(E5:AH5,"U*1")*0.5)+(countif(E5:AH5,"U*2")*0.5)</f>
        <v>0</v>
      </c>
      <c r="AV5" s="202"/>
      <c r="AW5" s="203"/>
    </row>
    <row r="6">
      <c r="A6" s="204">
        <v>2.0</v>
      </c>
      <c r="B6" s="204" t="s">
        <v>589</v>
      </c>
      <c r="C6" s="205" t="s">
        <v>447</v>
      </c>
      <c r="D6" s="204" t="s">
        <v>590</v>
      </c>
      <c r="E6" s="195"/>
      <c r="F6" s="195"/>
      <c r="G6" s="195"/>
      <c r="H6" s="195"/>
      <c r="I6" s="195"/>
      <c r="J6" s="195"/>
      <c r="K6" s="195"/>
      <c r="L6" s="195" t="s">
        <v>6</v>
      </c>
      <c r="M6" s="195" t="s">
        <v>6</v>
      </c>
      <c r="N6" s="195" t="s">
        <v>6</v>
      </c>
      <c r="O6" s="195">
        <v>0.0</v>
      </c>
      <c r="P6" s="195" t="s">
        <v>6</v>
      </c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7">
        <f>vlookup(B6,'Annual Leave-2026'!$B:$S,10,0)-countif(E6:AH6,"a")-(countif(E6:AH6,"a1")*0.5)-(countif(E6:AH6,"a2")*0.5)-(countif(E6:AH6,"b*")*0.5)-(countif(E6:AH6,"c*")*0.5)-(countif(E6:AH6,"d*")*0.5)-(countif(E6:AH6,"e*")*0.5)+1</f>
        <v>3</v>
      </c>
      <c r="AJ6" s="197">
        <f t="shared" si="3"/>
        <v>4</v>
      </c>
      <c r="AK6" s="206"/>
      <c r="AL6" s="206"/>
      <c r="AM6" s="207"/>
      <c r="AN6" s="208"/>
      <c r="AO6" s="204"/>
      <c r="AP6" s="204"/>
      <c r="AQ6" s="204"/>
      <c r="AR6" s="209"/>
      <c r="AS6" s="209">
        <f t="shared" si="4"/>
        <v>1</v>
      </c>
      <c r="AT6" s="209">
        <f t="shared" si="5"/>
        <v>0</v>
      </c>
      <c r="AU6" s="210">
        <f t="shared" si="6"/>
        <v>0</v>
      </c>
      <c r="AV6" s="211"/>
      <c r="AW6" s="203"/>
    </row>
    <row r="7">
      <c r="A7" s="209">
        <v>3.0</v>
      </c>
      <c r="B7" s="212" t="s">
        <v>594</v>
      </c>
      <c r="C7" s="213" t="s">
        <v>451</v>
      </c>
      <c r="D7" s="212" t="s">
        <v>590</v>
      </c>
      <c r="E7" s="194"/>
      <c r="F7" s="194"/>
      <c r="G7" s="194"/>
      <c r="H7" s="194"/>
      <c r="I7" s="194"/>
      <c r="J7" s="194" t="s">
        <v>169</v>
      </c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218"/>
      <c r="AA7" s="194"/>
      <c r="AB7" s="194"/>
      <c r="AC7" s="194"/>
      <c r="AD7" s="194"/>
      <c r="AE7" s="194"/>
      <c r="AF7" s="194"/>
      <c r="AG7" s="194"/>
      <c r="AH7" s="194"/>
      <c r="AI7" s="197">
        <f>vlookup(B7,'Annual Leave-2026'!$B:$S,10,0)-countif(E7:AH7,"a")-(countif(E7:AH7,"a1")*0.5)-(countif(E7:AH7,"a2")*0.5)-(countif(E7:AH7,"b*")*0.5)-(countif(E7:AH7,"c*")*0.5)-(countif(E7:AH7,"d*")*0.5)-(countif(E7:AH7,"e*")*0.5)+1</f>
        <v>11</v>
      </c>
      <c r="AJ7" s="197">
        <f t="shared" si="3"/>
        <v>1</v>
      </c>
      <c r="AK7" s="214"/>
      <c r="AL7" s="214"/>
      <c r="AM7" s="215"/>
      <c r="AN7" s="216"/>
      <c r="AO7" s="209"/>
      <c r="AP7" s="209"/>
      <c r="AQ7" s="209"/>
      <c r="AR7" s="209"/>
      <c r="AS7" s="209">
        <f t="shared" si="4"/>
        <v>0</v>
      </c>
      <c r="AT7" s="209">
        <f t="shared" si="5"/>
        <v>0</v>
      </c>
      <c r="AU7" s="210">
        <f t="shared" si="6"/>
        <v>0</v>
      </c>
      <c r="AV7" s="212"/>
      <c r="AW7" s="217"/>
    </row>
    <row r="8">
      <c r="A8" s="204">
        <v>4.0</v>
      </c>
      <c r="B8" s="212" t="s">
        <v>595</v>
      </c>
      <c r="C8" s="213" t="s">
        <v>454</v>
      </c>
      <c r="D8" s="212" t="s">
        <v>590</v>
      </c>
      <c r="E8" s="194" t="s">
        <v>6</v>
      </c>
      <c r="F8" s="194" t="s">
        <v>6</v>
      </c>
      <c r="G8" s="194">
        <v>0.0</v>
      </c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218"/>
      <c r="AA8" s="194"/>
      <c r="AB8" s="194"/>
      <c r="AC8" s="194"/>
      <c r="AD8" s="194"/>
      <c r="AE8" s="194"/>
      <c r="AF8" s="194"/>
      <c r="AG8" s="194"/>
      <c r="AH8" s="194"/>
      <c r="AI8" s="197">
        <f>vlookup(B8,'Annual Leave-2026'!$B:$S,10,0)-countif(E8:AH8,"a")-(countif(E8:AH8,"a1")*0.5)-(countif(E8:AH8,"a2")*0.5)-(countif(E8:AH8,"b*")*0.5)-(countif(E8:AH8,"c*")*0.5)-(countif(E8:AH8,"d*")*0.5)-(countif(E8:AH8,"e*")*0.5)+1</f>
        <v>3</v>
      </c>
      <c r="AJ8" s="197">
        <f t="shared" si="3"/>
        <v>2</v>
      </c>
      <c r="AK8" s="214"/>
      <c r="AL8" s="214"/>
      <c r="AM8" s="215"/>
      <c r="AN8" s="216"/>
      <c r="AO8" s="209"/>
      <c r="AP8" s="209"/>
      <c r="AQ8" s="209"/>
      <c r="AR8" s="209"/>
      <c r="AS8" s="209">
        <f t="shared" si="4"/>
        <v>1</v>
      </c>
      <c r="AT8" s="209">
        <f t="shared" si="5"/>
        <v>0</v>
      </c>
      <c r="AU8" s="210">
        <f t="shared" si="6"/>
        <v>0</v>
      </c>
      <c r="AV8" s="212"/>
      <c r="AW8" s="217"/>
    </row>
    <row r="9">
      <c r="A9" s="209">
        <v>5.0</v>
      </c>
      <c r="B9" s="212" t="s">
        <v>596</v>
      </c>
      <c r="C9" s="213" t="s">
        <v>457</v>
      </c>
      <c r="D9" s="212" t="s">
        <v>590</v>
      </c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218"/>
      <c r="AA9" s="194"/>
      <c r="AB9" s="194"/>
      <c r="AC9" s="194"/>
      <c r="AD9" s="194"/>
      <c r="AE9" s="194"/>
      <c r="AF9" s="194"/>
      <c r="AG9" s="194"/>
      <c r="AH9" s="194"/>
      <c r="AI9" s="197">
        <f>vlookup(B9,'Annual Leave-2026'!$B:$S,10,0)-countif(E9:AH9,"a")-(countif(E9:AH9,"a1")*0.5)-(countif(E9:AH9,"a2")*0.5)-(countif(E9:AH9,"b*")*0.5)-(countif(E9:AH9,"c*")*0.5)-(countif(E9:AH9,"d*")*0.5)-(countif(E9:AH9,"e*")*0.5)+1</f>
        <v>10</v>
      </c>
      <c r="AJ9" s="197">
        <f t="shared" si="3"/>
        <v>0</v>
      </c>
      <c r="AK9" s="214"/>
      <c r="AL9" s="214"/>
      <c r="AM9" s="215"/>
      <c r="AN9" s="216"/>
      <c r="AO9" s="209"/>
      <c r="AP9" s="209"/>
      <c r="AQ9" s="209"/>
      <c r="AR9" s="209"/>
      <c r="AS9" s="209">
        <f t="shared" si="4"/>
        <v>0</v>
      </c>
      <c r="AT9" s="209">
        <f t="shared" si="5"/>
        <v>0</v>
      </c>
      <c r="AU9" s="210">
        <f t="shared" si="6"/>
        <v>0</v>
      </c>
      <c r="AV9" s="212"/>
      <c r="AW9" s="217"/>
    </row>
    <row r="10">
      <c r="A10" s="204">
        <v>6.0</v>
      </c>
      <c r="B10" s="212" t="s">
        <v>597</v>
      </c>
      <c r="C10" s="213" t="s">
        <v>460</v>
      </c>
      <c r="D10" s="212" t="s">
        <v>590</v>
      </c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218"/>
      <c r="AA10" s="194"/>
      <c r="AB10" s="194"/>
      <c r="AC10" s="194"/>
      <c r="AD10" s="194"/>
      <c r="AE10" s="194"/>
      <c r="AF10" s="194"/>
      <c r="AG10" s="194"/>
      <c r="AH10" s="194"/>
      <c r="AI10" s="197">
        <f>vlookup(B10,'Annual Leave-2026'!$B:$S,10,0)-countif(E10:AH10,"a")-(countif(E10:AH10,"a1")*0.5)-(countif(E10:AH10,"a2")*0.5)-(countif(E10:AH10,"b*")*0.5)-(countif(E10:AH10,"c*")*0.5)-(countif(E10:AH10,"d*")*0.5)-(countif(E10:AH10,"e*")*0.5)+1</f>
        <v>10</v>
      </c>
      <c r="AJ10" s="197">
        <f t="shared" si="3"/>
        <v>0</v>
      </c>
      <c r="AK10" s="214"/>
      <c r="AL10" s="214"/>
      <c r="AM10" s="215"/>
      <c r="AN10" s="216"/>
      <c r="AO10" s="209"/>
      <c r="AP10" s="209"/>
      <c r="AQ10" s="209"/>
      <c r="AR10" s="209"/>
      <c r="AS10" s="209">
        <f t="shared" si="4"/>
        <v>0</v>
      </c>
      <c r="AT10" s="209">
        <f t="shared" si="5"/>
        <v>0</v>
      </c>
      <c r="AU10" s="210">
        <f t="shared" si="6"/>
        <v>0</v>
      </c>
      <c r="AV10" s="212"/>
      <c r="AW10" s="217"/>
    </row>
    <row r="11">
      <c r="A11" s="209">
        <v>7.0</v>
      </c>
      <c r="B11" s="212" t="s">
        <v>598</v>
      </c>
      <c r="C11" s="213" t="s">
        <v>136</v>
      </c>
      <c r="D11" s="212" t="s">
        <v>432</v>
      </c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218"/>
      <c r="AA11" s="194"/>
      <c r="AB11" s="194"/>
      <c r="AC11" s="194"/>
      <c r="AD11" s="194"/>
      <c r="AE11" s="194"/>
      <c r="AF11" s="194"/>
      <c r="AG11" s="194"/>
      <c r="AH11" s="194"/>
      <c r="AI11" s="197">
        <f>vlookup(B11,'Annual Leave-2026'!$B:$S,10,0)-countif(E11:AH11,"a")-(countif(E11:AH11,"a1")*0.5)-(countif(E11:AH11,"a2")*0.5)-(countif(E11:AH11,"b*")*0.5)-(countif(E11:AH11,"c*")*0.5)-(countif(E11:AH11,"d*")*0.5)-(countif(E11:AH11,"e*")*0.5)+1</f>
        <v>8.5</v>
      </c>
      <c r="AJ11" s="197">
        <f t="shared" si="3"/>
        <v>0</v>
      </c>
      <c r="AK11" s="214"/>
      <c r="AL11" s="214"/>
      <c r="AM11" s="215"/>
      <c r="AN11" s="216"/>
      <c r="AO11" s="209"/>
      <c r="AP11" s="209"/>
      <c r="AQ11" s="209"/>
      <c r="AR11" s="209"/>
      <c r="AS11" s="209">
        <f t="shared" si="4"/>
        <v>0</v>
      </c>
      <c r="AT11" s="209">
        <f t="shared" si="5"/>
        <v>0</v>
      </c>
      <c r="AU11" s="210">
        <f t="shared" si="6"/>
        <v>0</v>
      </c>
      <c r="AV11" s="212"/>
      <c r="AW11" s="217"/>
    </row>
    <row r="12">
      <c r="A12" s="204">
        <v>8.0</v>
      </c>
      <c r="B12" s="212" t="s">
        <v>599</v>
      </c>
      <c r="C12" s="213" t="s">
        <v>139</v>
      </c>
      <c r="D12" s="212" t="s">
        <v>432</v>
      </c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218"/>
      <c r="AA12" s="194"/>
      <c r="AB12" s="194"/>
      <c r="AC12" s="194"/>
      <c r="AD12" s="194"/>
      <c r="AE12" s="194"/>
      <c r="AF12" s="194"/>
      <c r="AG12" s="194"/>
      <c r="AH12" s="194"/>
      <c r="AI12" s="197">
        <f>vlookup(B12,'Annual Leave-2026'!$B:$S,10,0)-countif(E12:AH12,"a")-(countif(E12:AH12,"a1")*0.5)-(countif(E12:AH12,"a2")*0.5)-(countif(E12:AH12,"b*")*0.5)-(countif(E12:AH12,"c*")*0.5)-(countif(E12:AH12,"d*")*0.5)-(countif(E12:AH12,"e*")*0.5)+1</f>
        <v>8</v>
      </c>
      <c r="AJ12" s="197">
        <f t="shared" si="3"/>
        <v>0</v>
      </c>
      <c r="AK12" s="214"/>
      <c r="AL12" s="214"/>
      <c r="AM12" s="215"/>
      <c r="AN12" s="216"/>
      <c r="AO12" s="209"/>
      <c r="AP12" s="209"/>
      <c r="AQ12" s="209"/>
      <c r="AR12" s="209"/>
      <c r="AS12" s="209">
        <f t="shared" si="4"/>
        <v>0</v>
      </c>
      <c r="AT12" s="209">
        <f t="shared" si="5"/>
        <v>0</v>
      </c>
      <c r="AU12" s="210">
        <f t="shared" si="6"/>
        <v>0</v>
      </c>
      <c r="AV12" s="212"/>
      <c r="AW12" s="217"/>
    </row>
    <row r="13">
      <c r="A13" s="209">
        <v>9.0</v>
      </c>
      <c r="B13" s="212" t="s">
        <v>601</v>
      </c>
      <c r="C13" s="213" t="s">
        <v>141</v>
      </c>
      <c r="D13" s="212" t="s">
        <v>432</v>
      </c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218"/>
      <c r="AA13" s="194"/>
      <c r="AB13" s="194"/>
      <c r="AC13" s="194"/>
      <c r="AD13" s="194"/>
      <c r="AE13" s="194"/>
      <c r="AF13" s="194"/>
      <c r="AG13" s="194"/>
      <c r="AH13" s="194"/>
      <c r="AI13" s="197">
        <f>vlookup(B13,'Annual Leave-2026'!$B:$S,10,0)-countif(E13:AH13,"a")-(countif(E13:AH13,"a1")*0.5)-(countif(E13:AH13,"a2")*0.5)-(countif(E13:AH13,"b*")*0.5)-(countif(E13:AH13,"c*")*0.5)-(countif(E13:AH13,"d*")*0.5)-(countif(E13:AH13,"e*")*0.5)+1</f>
        <v>12</v>
      </c>
      <c r="AJ13" s="197">
        <f t="shared" si="3"/>
        <v>0</v>
      </c>
      <c r="AK13" s="214"/>
      <c r="AL13" s="214"/>
      <c r="AM13" s="215"/>
      <c r="AN13" s="216"/>
      <c r="AO13" s="209"/>
      <c r="AP13" s="209"/>
      <c r="AQ13" s="209"/>
      <c r="AR13" s="209"/>
      <c r="AS13" s="209">
        <f t="shared" si="4"/>
        <v>0</v>
      </c>
      <c r="AT13" s="209">
        <f t="shared" si="5"/>
        <v>0</v>
      </c>
      <c r="AU13" s="210">
        <f t="shared" si="6"/>
        <v>0</v>
      </c>
      <c r="AV13" s="212"/>
      <c r="AW13" s="217"/>
    </row>
    <row r="14">
      <c r="A14" s="204">
        <v>10.0</v>
      </c>
      <c r="B14" s="212" t="s">
        <v>603</v>
      </c>
      <c r="C14" s="213" t="s">
        <v>143</v>
      </c>
      <c r="D14" s="212" t="s">
        <v>432</v>
      </c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218"/>
      <c r="AA14" s="194"/>
      <c r="AB14" s="194"/>
      <c r="AC14" s="194"/>
      <c r="AD14" s="194"/>
      <c r="AE14" s="194"/>
      <c r="AF14" s="194"/>
      <c r="AG14" s="194"/>
      <c r="AH14" s="194"/>
      <c r="AI14" s="197">
        <f>vlookup(B14,'Annual Leave-2026'!$B:$S,10,0)-countif(E14:AH14,"a")-(countif(E14:AH14,"a1")*0.5)-(countif(E14:AH14,"a2")*0.5)-(countif(E14:AH14,"b*")*0.5)-(countif(E14:AH14,"c*")*0.5)-(countif(E14:AH14,"d*")*0.5)-(countif(E14:AH14,"e*")*0.5)+1</f>
        <v>11</v>
      </c>
      <c r="AJ14" s="197">
        <f t="shared" si="3"/>
        <v>0</v>
      </c>
      <c r="AK14" s="214"/>
      <c r="AL14" s="214"/>
      <c r="AM14" s="215"/>
      <c r="AN14" s="216"/>
      <c r="AO14" s="209"/>
      <c r="AP14" s="209"/>
      <c r="AQ14" s="209"/>
      <c r="AR14" s="209"/>
      <c r="AS14" s="209">
        <f t="shared" si="4"/>
        <v>0</v>
      </c>
      <c r="AT14" s="209">
        <f t="shared" si="5"/>
        <v>0</v>
      </c>
      <c r="AU14" s="210">
        <f t="shared" si="6"/>
        <v>0</v>
      </c>
      <c r="AV14" s="212"/>
      <c r="AW14" s="217"/>
    </row>
    <row r="15">
      <c r="A15" s="209">
        <v>11.0</v>
      </c>
      <c r="B15" s="212" t="s">
        <v>604</v>
      </c>
      <c r="C15" s="213" t="s">
        <v>145</v>
      </c>
      <c r="D15" s="212" t="s">
        <v>432</v>
      </c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218"/>
      <c r="AA15" s="194"/>
      <c r="AB15" s="194"/>
      <c r="AC15" s="194"/>
      <c r="AD15" s="194"/>
      <c r="AE15" s="194"/>
      <c r="AF15" s="194"/>
      <c r="AG15" s="194"/>
      <c r="AH15" s="194"/>
      <c r="AI15" s="197">
        <f>vlookup(B15,'Annual Leave-2026'!$B:$S,10,0)-countif(E15:AH15,"a")-(countif(E15:AH15,"a1")*0.5)-(countif(E15:AH15,"a2")*0.5)-(countif(E15:AH15,"b*")*0.5)-(countif(E15:AH15,"c*")*0.5)-(countif(E15:AH15,"d*")*0.5)-(countif(E15:AH15,"e*")*0.5)+1</f>
        <v>4.5</v>
      </c>
      <c r="AJ15" s="197">
        <f t="shared" si="3"/>
        <v>0</v>
      </c>
      <c r="AK15" s="214"/>
      <c r="AL15" s="214"/>
      <c r="AM15" s="215"/>
      <c r="AN15" s="216"/>
      <c r="AO15" s="209"/>
      <c r="AP15" s="209"/>
      <c r="AQ15" s="209"/>
      <c r="AR15" s="209"/>
      <c r="AS15" s="209">
        <f t="shared" si="4"/>
        <v>0</v>
      </c>
      <c r="AT15" s="209">
        <f t="shared" si="5"/>
        <v>0</v>
      </c>
      <c r="AU15" s="210">
        <f t="shared" si="6"/>
        <v>0</v>
      </c>
      <c r="AV15" s="212"/>
      <c r="AW15" s="217"/>
    </row>
    <row r="16">
      <c r="A16" s="204">
        <v>12.0</v>
      </c>
      <c r="B16" s="212" t="s">
        <v>605</v>
      </c>
      <c r="C16" s="213" t="s">
        <v>147</v>
      </c>
      <c r="D16" s="212" t="s">
        <v>438</v>
      </c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218"/>
      <c r="AA16" s="194"/>
      <c r="AB16" s="194"/>
      <c r="AC16" s="194"/>
      <c r="AD16" s="194"/>
      <c r="AE16" s="194"/>
      <c r="AF16" s="194"/>
      <c r="AG16" s="194"/>
      <c r="AH16" s="194"/>
      <c r="AI16" s="197">
        <f>vlookup(B16,'Annual Leave-2026'!$B:$S,10,0)-countif(E16:AH16,"a")-(countif(E16:AH16,"a1")*0.5)-(countif(E16:AH16,"a2")*0.5)-(countif(E16:AH16,"b*")*0.5)-(countif(E16:AH16,"c*")*0.5)-(countif(E16:AH16,"d*")*0.5)-(countif(E16:AH16,"e*")*0.5)+1</f>
        <v>8</v>
      </c>
      <c r="AJ16" s="197">
        <f t="shared" si="3"/>
        <v>0</v>
      </c>
      <c r="AK16" s="214"/>
      <c r="AL16" s="214"/>
      <c r="AM16" s="215"/>
      <c r="AN16" s="216"/>
      <c r="AO16" s="209"/>
      <c r="AP16" s="209"/>
      <c r="AQ16" s="209"/>
      <c r="AR16" s="209"/>
      <c r="AS16" s="209">
        <f t="shared" si="4"/>
        <v>0</v>
      </c>
      <c r="AT16" s="209">
        <f t="shared" si="5"/>
        <v>0</v>
      </c>
      <c r="AU16" s="210">
        <f t="shared" si="6"/>
        <v>0</v>
      </c>
      <c r="AV16" s="212"/>
      <c r="AW16" s="217"/>
    </row>
    <row r="17">
      <c r="A17" s="209">
        <v>13.0</v>
      </c>
      <c r="B17" s="212" t="s">
        <v>606</v>
      </c>
      <c r="C17" s="213" t="s">
        <v>150</v>
      </c>
      <c r="D17" s="212" t="s">
        <v>438</v>
      </c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218"/>
      <c r="AA17" s="194"/>
      <c r="AB17" s="194"/>
      <c r="AC17" s="194"/>
      <c r="AD17" s="194"/>
      <c r="AE17" s="194"/>
      <c r="AF17" s="194"/>
      <c r="AG17" s="194"/>
      <c r="AH17" s="194"/>
      <c r="AI17" s="197">
        <f>vlookup(B17,'Annual Leave-2026'!$B:$S,10,0)-countif(E17:AH17,"a")-(countif(E17:AH17,"a1")*0.5)-(countif(E17:AH17,"a2")*0.5)-(countif(E17:AH17,"b*")*0.5)-(countif(E17:AH17,"c*")*0.5)-(countif(E17:AH17,"d*")*0.5)-(countif(E17:AH17,"e*")*0.5)+1</f>
        <v>7</v>
      </c>
      <c r="AJ17" s="197">
        <f t="shared" si="3"/>
        <v>0</v>
      </c>
      <c r="AK17" s="214"/>
      <c r="AL17" s="214"/>
      <c r="AM17" s="215"/>
      <c r="AN17" s="216"/>
      <c r="AO17" s="209"/>
      <c r="AP17" s="209"/>
      <c r="AQ17" s="209"/>
      <c r="AR17" s="209"/>
      <c r="AS17" s="209">
        <f t="shared" si="4"/>
        <v>0</v>
      </c>
      <c r="AT17" s="209">
        <f t="shared" si="5"/>
        <v>0</v>
      </c>
      <c r="AU17" s="210">
        <f t="shared" si="6"/>
        <v>0</v>
      </c>
      <c r="AV17" s="212"/>
      <c r="AW17" s="217"/>
    </row>
    <row r="18">
      <c r="A18" s="204">
        <v>14.0</v>
      </c>
      <c r="B18" s="212" t="s">
        <v>607</v>
      </c>
      <c r="C18" s="213" t="s">
        <v>152</v>
      </c>
      <c r="D18" s="212" t="s">
        <v>438</v>
      </c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218"/>
      <c r="AA18" s="194"/>
      <c r="AB18" s="194"/>
      <c r="AC18" s="194"/>
      <c r="AD18" s="194"/>
      <c r="AE18" s="194"/>
      <c r="AF18" s="194"/>
      <c r="AG18" s="194"/>
      <c r="AH18" s="194"/>
      <c r="AI18" s="197">
        <f>vlookup(B18,'Annual Leave-2026'!$B:$S,10,0)-countif(E18:AH18,"a")-(countif(E18:AH18,"a1")*0.5)-(countif(E18:AH18,"a2")*0.5)-(countif(E18:AH18,"b*")*0.5)-(countif(E18:AH18,"c*")*0.5)-(countif(E18:AH18,"d*")*0.5)-(countif(E18:AH18,"e*")*0.5)+1</f>
        <v>10</v>
      </c>
      <c r="AJ18" s="197">
        <f t="shared" si="3"/>
        <v>0</v>
      </c>
      <c r="AK18" s="214"/>
      <c r="AL18" s="214"/>
      <c r="AM18" s="215"/>
      <c r="AN18" s="216"/>
      <c r="AO18" s="209"/>
      <c r="AP18" s="209"/>
      <c r="AQ18" s="209"/>
      <c r="AR18" s="209"/>
      <c r="AS18" s="209">
        <f t="shared" si="4"/>
        <v>0</v>
      </c>
      <c r="AT18" s="209">
        <f t="shared" si="5"/>
        <v>0</v>
      </c>
      <c r="AU18" s="210">
        <f t="shared" si="6"/>
        <v>0</v>
      </c>
      <c r="AV18" s="212"/>
      <c r="AW18" s="217"/>
    </row>
    <row r="19">
      <c r="A19" s="209">
        <v>15.0</v>
      </c>
      <c r="B19" s="212" t="s">
        <v>608</v>
      </c>
      <c r="C19" s="213" t="s">
        <v>156</v>
      </c>
      <c r="D19" s="212" t="s">
        <v>438</v>
      </c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218"/>
      <c r="AA19" s="194"/>
      <c r="AB19" s="194"/>
      <c r="AC19" s="194"/>
      <c r="AD19" s="194"/>
      <c r="AE19" s="194"/>
      <c r="AF19" s="194"/>
      <c r="AG19" s="194"/>
      <c r="AH19" s="194"/>
      <c r="AI19" s="197">
        <f>vlookup(B19,'Annual Leave-2026'!$B:$S,10,0)-countif(E19:AH19,"a")-(countif(E19:AH19,"a1")*0.5)-(countif(E19:AH19,"a2")*0.5)-(countif(E19:AH19,"b*")*0.5)-(countif(E19:AH19,"c*")*0.5)-(countif(E19:AH19,"d*")*0.5)-(countif(E19:AH19,"e*")*0.5)+1</f>
        <v>4</v>
      </c>
      <c r="AJ19" s="197">
        <f t="shared" si="3"/>
        <v>0</v>
      </c>
      <c r="AK19" s="214"/>
      <c r="AL19" s="214"/>
      <c r="AM19" s="209"/>
      <c r="AN19" s="216"/>
      <c r="AO19" s="209"/>
      <c r="AP19" s="209"/>
      <c r="AQ19" s="209"/>
      <c r="AR19" s="209"/>
      <c r="AS19" s="209">
        <f t="shared" si="4"/>
        <v>0</v>
      </c>
      <c r="AT19" s="209">
        <f t="shared" si="5"/>
        <v>0</v>
      </c>
      <c r="AU19" s="210">
        <f t="shared" si="6"/>
        <v>0</v>
      </c>
      <c r="AV19" s="212"/>
      <c r="AW19" s="217"/>
    </row>
    <row r="20">
      <c r="A20" s="204">
        <v>16.0</v>
      </c>
      <c r="B20" s="212" t="s">
        <v>609</v>
      </c>
      <c r="C20" s="213" t="s">
        <v>154</v>
      </c>
      <c r="D20" s="212" t="s">
        <v>438</v>
      </c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218"/>
      <c r="AA20" s="194"/>
      <c r="AB20" s="194"/>
      <c r="AC20" s="194"/>
      <c r="AD20" s="194"/>
      <c r="AE20" s="194"/>
      <c r="AF20" s="194"/>
      <c r="AG20" s="194"/>
      <c r="AH20" s="194"/>
      <c r="AI20" s="197">
        <f>vlookup(B20,'Annual Leave-2026'!$B:$S,10,0)-countif(E20:AH20,"a")-(countif(E20:AH20,"a1")*0.5)-(countif(E20:AH20,"a2")*0.5)-(countif(E20:AH20,"b*")*0.5)-(countif(E20:AH20,"c*")*0.5)-(countif(E20:AH20,"d*")*0.5)-(countif(E20:AH20,"e*")*0.5)+1</f>
        <v>8</v>
      </c>
      <c r="AJ20" s="197">
        <f t="shared" si="3"/>
        <v>0</v>
      </c>
      <c r="AK20" s="214"/>
      <c r="AL20" s="214"/>
      <c r="AM20" s="209"/>
      <c r="AN20" s="216"/>
      <c r="AO20" s="209"/>
      <c r="AP20" s="209"/>
      <c r="AQ20" s="209"/>
      <c r="AR20" s="209"/>
      <c r="AS20" s="209">
        <f t="shared" si="4"/>
        <v>0</v>
      </c>
      <c r="AT20" s="209">
        <f t="shared" si="5"/>
        <v>0</v>
      </c>
      <c r="AU20" s="210">
        <f t="shared" si="6"/>
        <v>0</v>
      </c>
      <c r="AV20" s="212"/>
      <c r="AW20" s="217"/>
    </row>
    <row r="21">
      <c r="A21" s="209">
        <v>17.0</v>
      </c>
      <c r="B21" s="212" t="s">
        <v>610</v>
      </c>
      <c r="C21" s="213" t="s">
        <v>108</v>
      </c>
      <c r="D21" s="212" t="s">
        <v>420</v>
      </c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218"/>
      <c r="AA21" s="194"/>
      <c r="AB21" s="194"/>
      <c r="AC21" s="194"/>
      <c r="AD21" s="194"/>
      <c r="AE21" s="194"/>
      <c r="AF21" s="194"/>
      <c r="AG21" s="194"/>
      <c r="AH21" s="194"/>
      <c r="AI21" s="197">
        <f>vlookup(B21,'Annual Leave-2026'!$B:$S,10,0)-countif(E21:AH21,"a")-(countif(E21:AH21,"a1")*0.5)-(countif(E21:AH21,"a2")*0.5)-(countif(E21:AH21,"b*")*0.5)-(countif(E21:AH21,"c*")*0.5)-(countif(E21:AH21,"d*")*0.5)-(countif(E21:AH21,"e*")*0.5)+1</f>
        <v>6</v>
      </c>
      <c r="AJ21" s="197">
        <f t="shared" si="3"/>
        <v>0</v>
      </c>
      <c r="AK21" s="214"/>
      <c r="AL21" s="214"/>
      <c r="AM21" s="209"/>
      <c r="AN21" s="216"/>
      <c r="AO21" s="209"/>
      <c r="AP21" s="209"/>
      <c r="AQ21" s="209"/>
      <c r="AR21" s="209"/>
      <c r="AS21" s="209">
        <f t="shared" si="4"/>
        <v>0</v>
      </c>
      <c r="AT21" s="209">
        <f t="shared" si="5"/>
        <v>0</v>
      </c>
      <c r="AU21" s="210">
        <f t="shared" si="6"/>
        <v>0</v>
      </c>
      <c r="AV21" s="212"/>
      <c r="AW21" s="217"/>
    </row>
    <row r="22" ht="15.0" customHeight="1">
      <c r="A22" s="204">
        <v>18.0</v>
      </c>
      <c r="B22" s="212" t="s">
        <v>611</v>
      </c>
      <c r="C22" s="213" t="s">
        <v>128</v>
      </c>
      <c r="D22" s="212" t="s">
        <v>420</v>
      </c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218"/>
      <c r="AA22" s="194"/>
      <c r="AB22" s="194"/>
      <c r="AC22" s="194"/>
      <c r="AD22" s="194"/>
      <c r="AE22" s="194"/>
      <c r="AF22" s="194"/>
      <c r="AG22" s="194"/>
      <c r="AH22" s="194"/>
      <c r="AI22" s="197">
        <f>vlookup(B22,'Annual Leave-2026'!$B:$S,10,0)-countif(E22:AH22,"a")-(countif(E22:AH22,"a1")*0.5)-(countif(E22:AH22,"a2")*0.5)-(countif(E22:AH22,"b*")*0.5)-(countif(E22:AH22,"c*")*0.5)-(countif(E22:AH22,"d*")*0.5)-(countif(E22:AH22,"e*")*0.5)+1</f>
        <v>10</v>
      </c>
      <c r="AJ22" s="197">
        <f t="shared" si="3"/>
        <v>0</v>
      </c>
      <c r="AK22" s="214"/>
      <c r="AL22" s="214"/>
      <c r="AM22" s="209"/>
      <c r="AN22" s="209"/>
      <c r="AO22" s="209"/>
      <c r="AP22" s="209"/>
      <c r="AQ22" s="209"/>
      <c r="AR22" s="209"/>
      <c r="AS22" s="209">
        <f t="shared" si="4"/>
        <v>0</v>
      </c>
      <c r="AT22" s="209">
        <f t="shared" si="5"/>
        <v>0</v>
      </c>
      <c r="AU22" s="210">
        <f t="shared" si="6"/>
        <v>0</v>
      </c>
      <c r="AV22" s="212"/>
      <c r="AW22" s="217"/>
    </row>
    <row r="23">
      <c r="A23" s="209">
        <v>19.0</v>
      </c>
      <c r="B23" s="212" t="s">
        <v>612</v>
      </c>
      <c r="C23" s="213" t="s">
        <v>98</v>
      </c>
      <c r="D23" s="212" t="s">
        <v>420</v>
      </c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218"/>
      <c r="AA23" s="194"/>
      <c r="AB23" s="194"/>
      <c r="AC23" s="194"/>
      <c r="AD23" s="194"/>
      <c r="AE23" s="194"/>
      <c r="AF23" s="194"/>
      <c r="AG23" s="194"/>
      <c r="AH23" s="194"/>
      <c r="AI23" s="197">
        <f>vlookup(B23,'Annual Leave-2026'!$B:$S,10,0)-countif(E23:AH23,"a")-(countif(E23:AH23,"a1")*0.5)-(countif(E23:AH23,"a2")*0.5)-(countif(E23:AH23,"b*")*0.5)-(countif(E23:AH23,"c*")*0.5)-(countif(E23:AH23,"d*")*0.5)-(countif(E23:AH23,"e*")*0.5)+1</f>
        <v>8.5</v>
      </c>
      <c r="AJ23" s="197">
        <f t="shared" si="3"/>
        <v>0</v>
      </c>
      <c r="AK23" s="214"/>
      <c r="AL23" s="214"/>
      <c r="AM23" s="209"/>
      <c r="AN23" s="216"/>
      <c r="AO23" s="209"/>
      <c r="AP23" s="209"/>
      <c r="AQ23" s="209"/>
      <c r="AR23" s="209"/>
      <c r="AS23" s="209">
        <f t="shared" si="4"/>
        <v>0</v>
      </c>
      <c r="AT23" s="209">
        <f t="shared" si="5"/>
        <v>0</v>
      </c>
      <c r="AU23" s="210">
        <f t="shared" si="6"/>
        <v>0</v>
      </c>
      <c r="AV23" s="212"/>
      <c r="AW23" s="217"/>
    </row>
    <row r="24">
      <c r="A24" s="204">
        <v>20.0</v>
      </c>
      <c r="B24" s="212" t="s">
        <v>613</v>
      </c>
      <c r="C24" s="213" t="s">
        <v>103</v>
      </c>
      <c r="D24" s="212" t="s">
        <v>420</v>
      </c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218"/>
      <c r="AA24" s="194"/>
      <c r="AB24" s="194"/>
      <c r="AC24" s="194"/>
      <c r="AD24" s="194"/>
      <c r="AE24" s="194"/>
      <c r="AF24" s="194"/>
      <c r="AG24" s="194"/>
      <c r="AH24" s="194"/>
      <c r="AI24" s="197">
        <f>vlookup(B24,'Annual Leave-2026'!$B:$S,10,0)-countif(E24:AH24,"a")-(countif(E24:AH24,"a1")*0.5)-(countif(E24:AH24,"a2")*0.5)-(countif(E24:AH24,"b*")*0.5)-(countif(E24:AH24,"c*")*0.5)-(countif(E24:AH24,"d*")*0.5)-(countif(E24:AH24,"e*")*0.5)+1</f>
        <v>2.5</v>
      </c>
      <c r="AJ24" s="197">
        <f t="shared" si="3"/>
        <v>0</v>
      </c>
      <c r="AK24" s="214"/>
      <c r="AL24" s="214"/>
      <c r="AM24" s="209"/>
      <c r="AN24" s="216"/>
      <c r="AO24" s="209"/>
      <c r="AP24" s="209"/>
      <c r="AQ24" s="209"/>
      <c r="AR24" s="209"/>
      <c r="AS24" s="209">
        <f t="shared" si="4"/>
        <v>0</v>
      </c>
      <c r="AT24" s="209">
        <f t="shared" si="5"/>
        <v>0</v>
      </c>
      <c r="AU24" s="210">
        <f t="shared" si="6"/>
        <v>0</v>
      </c>
      <c r="AV24" s="212"/>
      <c r="AW24" s="217"/>
    </row>
    <row r="25">
      <c r="A25" s="209">
        <v>21.0</v>
      </c>
      <c r="B25" s="212" t="s">
        <v>614</v>
      </c>
      <c r="C25" s="213" t="s">
        <v>113</v>
      </c>
      <c r="D25" s="212" t="s">
        <v>420</v>
      </c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218"/>
      <c r="AA25" s="194"/>
      <c r="AB25" s="194"/>
      <c r="AC25" s="194"/>
      <c r="AD25" s="194"/>
      <c r="AE25" s="194"/>
      <c r="AF25" s="194"/>
      <c r="AG25" s="194"/>
      <c r="AH25" s="194"/>
      <c r="AI25" s="197">
        <f>vlookup(B25,'Annual Leave-2026'!$B:$S,10,0)-countif(E25:AH25,"a")-(countif(E25:AH25,"a1")*0.5)-(countif(E25:AH25,"a2")*0.5)-(countif(E25:AH25,"b*")*0.5)-(countif(E25:AH25,"c*")*0.5)-(countif(E25:AH25,"d*")*0.5)-(countif(E25:AH25,"e*")*0.5)+1</f>
        <v>4.5</v>
      </c>
      <c r="AJ25" s="197">
        <f t="shared" si="3"/>
        <v>0</v>
      </c>
      <c r="AK25" s="214"/>
      <c r="AL25" s="214"/>
      <c r="AM25" s="209"/>
      <c r="AN25" s="216"/>
      <c r="AO25" s="209"/>
      <c r="AP25" s="209"/>
      <c r="AQ25" s="209"/>
      <c r="AR25" s="209"/>
      <c r="AS25" s="209">
        <f t="shared" si="4"/>
        <v>0</v>
      </c>
      <c r="AT25" s="209">
        <f t="shared" si="5"/>
        <v>0</v>
      </c>
      <c r="AU25" s="210">
        <f t="shared" si="6"/>
        <v>0</v>
      </c>
      <c r="AV25" s="212"/>
      <c r="AW25" s="217"/>
    </row>
    <row r="26">
      <c r="A26" s="204">
        <v>22.0</v>
      </c>
      <c r="B26" s="218" t="s">
        <v>615</v>
      </c>
      <c r="C26" s="219" t="s">
        <v>92</v>
      </c>
      <c r="D26" s="212" t="s">
        <v>420</v>
      </c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218"/>
      <c r="AA26" s="194"/>
      <c r="AB26" s="194"/>
      <c r="AC26" s="194"/>
      <c r="AD26" s="194"/>
      <c r="AE26" s="194"/>
      <c r="AF26" s="194"/>
      <c r="AG26" s="194"/>
      <c r="AH26" s="194"/>
      <c r="AI26" s="197">
        <f>vlookup(B26,'Annual Leave-2026'!$B:$S,10,0)-countif(E26:AH26,"a")-(countif(E26:AH26,"a1")*0.5)-(countif(E26:AH26,"a2")*0.5)-(countif(E26:AH26,"b*")*0.5)-(countif(E26:AH26,"c*")*0.5)-(countif(E26:AH26,"d*")*0.5)-(countif(E26:AH26,"e*")*0.5)+1</f>
        <v>3</v>
      </c>
      <c r="AJ26" s="197">
        <f t="shared" si="3"/>
        <v>0</v>
      </c>
      <c r="AK26" s="214"/>
      <c r="AL26" s="214"/>
      <c r="AM26" s="209"/>
      <c r="AN26" s="220"/>
      <c r="AO26" s="209"/>
      <c r="AP26" s="209"/>
      <c r="AQ26" s="209"/>
      <c r="AR26" s="209"/>
      <c r="AS26" s="209">
        <f t="shared" si="4"/>
        <v>0</v>
      </c>
      <c r="AT26" s="209">
        <f t="shared" si="5"/>
        <v>0</v>
      </c>
      <c r="AU26" s="210">
        <f t="shared" si="6"/>
        <v>0</v>
      </c>
      <c r="AV26" s="212"/>
      <c r="AW26" s="217"/>
    </row>
    <row r="27">
      <c r="A27" s="209">
        <v>23.0</v>
      </c>
      <c r="B27" s="218" t="s">
        <v>616</v>
      </c>
      <c r="C27" s="219" t="s">
        <v>79</v>
      </c>
      <c r="D27" s="212" t="s">
        <v>420</v>
      </c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218"/>
      <c r="AA27" s="194"/>
      <c r="AB27" s="194"/>
      <c r="AC27" s="194"/>
      <c r="AD27" s="194"/>
      <c r="AE27" s="194"/>
      <c r="AF27" s="194"/>
      <c r="AG27" s="194"/>
      <c r="AH27" s="194"/>
      <c r="AI27" s="197">
        <f>vlookup(B27,'Annual Leave-2026'!$B:$S,10,0)-countif(E27:AH27,"a")-(countif(E27:AH27,"a1")*0.5)-(countif(E27:AH27,"a2")*0.5)-(countif(E27:AH27,"b*")*0.5)-(countif(E27:AH27,"c*")*0.5)-(countif(E27:AH27,"d*")*0.5)-(countif(E27:AH27,"e*")*0.5)+1</f>
        <v>6</v>
      </c>
      <c r="AJ27" s="197">
        <f t="shared" si="3"/>
        <v>0</v>
      </c>
      <c r="AK27" s="214"/>
      <c r="AL27" s="214"/>
      <c r="AM27" s="209"/>
      <c r="AN27" s="220"/>
      <c r="AO27" s="209"/>
      <c r="AP27" s="209"/>
      <c r="AQ27" s="209"/>
      <c r="AR27" s="209"/>
      <c r="AS27" s="209">
        <f t="shared" si="4"/>
        <v>0</v>
      </c>
      <c r="AT27" s="209">
        <f t="shared" si="5"/>
        <v>0</v>
      </c>
      <c r="AU27" s="210">
        <f t="shared" si="6"/>
        <v>0</v>
      </c>
      <c r="AV27" s="212"/>
      <c r="AW27" s="217"/>
    </row>
    <row r="28">
      <c r="A28" s="204">
        <v>24.0</v>
      </c>
      <c r="B28" s="218" t="s">
        <v>617</v>
      </c>
      <c r="C28" s="219" t="s">
        <v>133</v>
      </c>
      <c r="D28" s="212" t="s">
        <v>420</v>
      </c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>
        <v>0.0</v>
      </c>
      <c r="P28" s="194" t="s">
        <v>6</v>
      </c>
      <c r="Q28" s="194" t="s">
        <v>6</v>
      </c>
      <c r="R28" s="194" t="s">
        <v>6</v>
      </c>
      <c r="S28" s="194" t="s">
        <v>6</v>
      </c>
      <c r="T28" s="194"/>
      <c r="U28" s="194"/>
      <c r="V28" s="194"/>
      <c r="W28" s="194"/>
      <c r="X28" s="194"/>
      <c r="Y28" s="194"/>
      <c r="Z28" s="218"/>
      <c r="AA28" s="194"/>
      <c r="AB28" s="194"/>
      <c r="AC28" s="194"/>
      <c r="AD28" s="194"/>
      <c r="AE28" s="194"/>
      <c r="AF28" s="194"/>
      <c r="AG28" s="194"/>
      <c r="AH28" s="194"/>
      <c r="AI28" s="197">
        <f>vlookup(B28,'Annual Leave-2026'!$B:$S,10,0)-countif(E28:AH28,"a")-(countif(E28:AH28,"a1")*0.5)-(countif(E28:AH28,"a2")*0.5)-(countif(E28:AH28,"b*")*0.5)-(countif(E28:AH28,"c*")*0.5)-(countif(E28:AH28,"d*")*0.5)-(countif(E28:AH28,"e*")*0.5)+1</f>
        <v>1</v>
      </c>
      <c r="AJ28" s="197">
        <f t="shared" si="3"/>
        <v>4</v>
      </c>
      <c r="AK28" s="214"/>
      <c r="AL28" s="214"/>
      <c r="AM28" s="209"/>
      <c r="AN28" s="220"/>
      <c r="AO28" s="209"/>
      <c r="AP28" s="209"/>
      <c r="AQ28" s="209"/>
      <c r="AR28" s="209"/>
      <c r="AS28" s="209">
        <f t="shared" si="4"/>
        <v>1</v>
      </c>
      <c r="AT28" s="209">
        <f t="shared" si="5"/>
        <v>0</v>
      </c>
      <c r="AU28" s="210">
        <f t="shared" si="6"/>
        <v>0</v>
      </c>
      <c r="AV28" s="212"/>
      <c r="AW28" s="217"/>
    </row>
    <row r="29">
      <c r="A29" s="209">
        <v>25.0</v>
      </c>
      <c r="B29" s="218" t="s">
        <v>618</v>
      </c>
      <c r="C29" s="219" t="s">
        <v>86</v>
      </c>
      <c r="D29" s="212" t="s">
        <v>420</v>
      </c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218"/>
      <c r="AA29" s="194"/>
      <c r="AB29" s="194"/>
      <c r="AC29" s="194"/>
      <c r="AD29" s="194"/>
      <c r="AE29" s="194"/>
      <c r="AF29" s="194"/>
      <c r="AG29" s="194"/>
      <c r="AH29" s="194"/>
      <c r="AI29" s="197">
        <f>vlookup(B29,'Annual Leave-2026'!$B:$S,10,0)-countif(E29:AH29,"a")-(countif(E29:AH29,"a1")*0.5)-(countif(E29:AH29,"a2")*0.5)-(countif(E29:AH29,"b*")*0.5)-(countif(E29:AH29,"c*")*0.5)-(countif(E29:AH29,"d*")*0.5)-(countif(E29:AH29,"e*")*0.5)+1</f>
        <v>5</v>
      </c>
      <c r="AJ29" s="197">
        <f t="shared" si="3"/>
        <v>0</v>
      </c>
      <c r="AK29" s="214"/>
      <c r="AL29" s="214"/>
      <c r="AM29" s="209"/>
      <c r="AN29" s="220"/>
      <c r="AO29" s="209"/>
      <c r="AP29" s="209"/>
      <c r="AQ29" s="209"/>
      <c r="AR29" s="209"/>
      <c r="AS29" s="209">
        <f t="shared" si="4"/>
        <v>0</v>
      </c>
      <c r="AT29" s="209">
        <f t="shared" si="5"/>
        <v>0</v>
      </c>
      <c r="AU29" s="210">
        <f t="shared" si="6"/>
        <v>0</v>
      </c>
      <c r="AV29" s="212"/>
      <c r="AW29" s="217"/>
    </row>
    <row r="30">
      <c r="A30" s="204">
        <v>26.0</v>
      </c>
      <c r="B30" s="212" t="s">
        <v>619</v>
      </c>
      <c r="C30" s="213" t="s">
        <v>118</v>
      </c>
      <c r="D30" s="212" t="s">
        <v>420</v>
      </c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218"/>
      <c r="AA30" s="194"/>
      <c r="AB30" s="194"/>
      <c r="AC30" s="194"/>
      <c r="AD30" s="194"/>
      <c r="AE30" s="194"/>
      <c r="AF30" s="194"/>
      <c r="AG30" s="194"/>
      <c r="AH30" s="194"/>
      <c r="AI30" s="197">
        <f>vlookup(B30,'Annual Leave-2026'!$B:$S,10,0)-countif(E30:AH30,"a")-(countif(E30:AH30,"a1")*0.5)-(countif(E30:AH30,"a2")*0.5)-(countif(E30:AH30,"b*")*0.5)-(countif(E30:AH30,"c*")*0.5)-(countif(E30:AH30,"d*")*0.5)-(countif(E30:AH30,"e*")*0.5)+1</f>
        <v>4</v>
      </c>
      <c r="AJ30" s="197">
        <f t="shared" si="3"/>
        <v>0</v>
      </c>
      <c r="AK30" s="214"/>
      <c r="AL30" s="214"/>
      <c r="AM30" s="209"/>
      <c r="AN30" s="216"/>
      <c r="AO30" s="209"/>
      <c r="AP30" s="209"/>
      <c r="AQ30" s="209"/>
      <c r="AR30" s="209"/>
      <c r="AS30" s="209">
        <f t="shared" si="4"/>
        <v>0</v>
      </c>
      <c r="AT30" s="209">
        <f t="shared" si="5"/>
        <v>0</v>
      </c>
      <c r="AU30" s="210">
        <f t="shared" si="6"/>
        <v>0</v>
      </c>
      <c r="AV30" s="212"/>
      <c r="AW30" s="217"/>
    </row>
    <row r="31">
      <c r="A31" s="209">
        <v>27.0</v>
      </c>
      <c r="B31" s="212" t="s">
        <v>620</v>
      </c>
      <c r="C31" s="213" t="s">
        <v>123</v>
      </c>
      <c r="D31" s="212" t="s">
        <v>420</v>
      </c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218"/>
      <c r="AA31" s="194"/>
      <c r="AB31" s="194"/>
      <c r="AC31" s="194"/>
      <c r="AD31" s="194"/>
      <c r="AE31" s="194"/>
      <c r="AF31" s="194"/>
      <c r="AG31" s="194"/>
      <c r="AH31" s="194"/>
      <c r="AI31" s="197">
        <f>vlookup(B31,'Annual Leave-2026'!$B:$S,10,0)-countif(E31:AH31,"a")-(countif(E31:AH31,"a1")*0.5)-(countif(E31:AH31,"a2")*0.5)-(countif(E31:AH31,"b*")*0.5)-(countif(E31:AH31,"c*")*0.5)-(countif(E31:AH31,"d*")*0.5)-(countif(E31:AH31,"e*")*0.5)+1</f>
        <v>5.5</v>
      </c>
      <c r="AJ31" s="197">
        <f t="shared" si="3"/>
        <v>0</v>
      </c>
      <c r="AK31" s="214"/>
      <c r="AL31" s="214"/>
      <c r="AM31" s="209"/>
      <c r="AN31" s="216"/>
      <c r="AO31" s="209"/>
      <c r="AP31" s="209"/>
      <c r="AQ31" s="209"/>
      <c r="AR31" s="209"/>
      <c r="AS31" s="209">
        <f t="shared" si="4"/>
        <v>0</v>
      </c>
      <c r="AT31" s="209">
        <f t="shared" si="5"/>
        <v>0</v>
      </c>
      <c r="AU31" s="210">
        <f t="shared" si="6"/>
        <v>0</v>
      </c>
      <c r="AV31" s="212"/>
      <c r="AW31" s="217"/>
    </row>
    <row r="32">
      <c r="A32" s="204">
        <v>28.0</v>
      </c>
      <c r="B32" s="212" t="s">
        <v>621</v>
      </c>
      <c r="C32" s="213" t="s">
        <v>130</v>
      </c>
      <c r="D32" s="212" t="s">
        <v>374</v>
      </c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218"/>
      <c r="AA32" s="194"/>
      <c r="AB32" s="194"/>
      <c r="AC32" s="194"/>
      <c r="AD32" s="194"/>
      <c r="AE32" s="194"/>
      <c r="AF32" s="194"/>
      <c r="AG32" s="194"/>
      <c r="AH32" s="194"/>
      <c r="AI32" s="197">
        <f>vlookup(B32,'Annual Leave-2026'!$B:$S,10,0)-countif(E32:AH32,"a")-(countif(E32:AH32,"a1")*0.5)-(countif(E32:AH32,"a2")*0.5)-(countif(E32:AH32,"b*")*0.5)-(countif(E32:AH32,"c*")*0.5)-(countif(E32:AH32,"d*")*0.5)-(countif(E32:AH32,"e*")*0.5)+1</f>
        <v>4.5</v>
      </c>
      <c r="AJ32" s="197">
        <f t="shared" si="3"/>
        <v>0</v>
      </c>
      <c r="AK32" s="214"/>
      <c r="AL32" s="214"/>
      <c r="AM32" s="209"/>
      <c r="AN32" s="216"/>
      <c r="AO32" s="209"/>
      <c r="AP32" s="209"/>
      <c r="AQ32" s="209"/>
      <c r="AR32" s="209"/>
      <c r="AS32" s="209">
        <f t="shared" si="4"/>
        <v>0</v>
      </c>
      <c r="AT32" s="209">
        <f t="shared" si="5"/>
        <v>0</v>
      </c>
      <c r="AU32" s="210">
        <f t="shared" si="6"/>
        <v>0</v>
      </c>
      <c r="AV32" s="212"/>
      <c r="AW32" s="217"/>
    </row>
    <row r="33">
      <c r="A33" s="209">
        <v>29.0</v>
      </c>
      <c r="B33" s="212" t="s">
        <v>622</v>
      </c>
      <c r="C33" s="213" t="s">
        <v>107</v>
      </c>
      <c r="D33" s="212" t="s">
        <v>374</v>
      </c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218"/>
      <c r="AA33" s="194"/>
      <c r="AB33" s="194"/>
      <c r="AC33" s="194"/>
      <c r="AD33" s="194"/>
      <c r="AE33" s="194"/>
      <c r="AF33" s="194"/>
      <c r="AG33" s="194"/>
      <c r="AH33" s="194"/>
      <c r="AI33" s="197">
        <f>vlookup(B33,'Annual Leave-2026'!$B:$S,10,0)-countif(E33:AH33,"a")-(countif(E33:AH33,"a1")*0.5)-(countif(E33:AH33,"a2")*0.5)-(countif(E33:AH33,"b*")*0.5)-(countif(E33:AH33,"c*")*0.5)-(countif(E33:AH33,"d*")*0.5)-(countif(E33:AH33,"e*")*0.5)+1</f>
        <v>1.5</v>
      </c>
      <c r="AJ33" s="197">
        <f t="shared" si="3"/>
        <v>0</v>
      </c>
      <c r="AK33" s="214"/>
      <c r="AL33" s="214"/>
      <c r="AM33" s="209"/>
      <c r="AN33" s="216"/>
      <c r="AO33" s="209"/>
      <c r="AP33" s="209"/>
      <c r="AQ33" s="209"/>
      <c r="AR33" s="209"/>
      <c r="AS33" s="209">
        <f t="shared" si="4"/>
        <v>0</v>
      </c>
      <c r="AT33" s="209">
        <f t="shared" si="5"/>
        <v>0</v>
      </c>
      <c r="AU33" s="210">
        <f t="shared" si="6"/>
        <v>0</v>
      </c>
      <c r="AV33" s="212"/>
      <c r="AW33" s="217"/>
    </row>
    <row r="34">
      <c r="A34" s="204">
        <v>30.0</v>
      </c>
      <c r="B34" s="212" t="s">
        <v>623</v>
      </c>
      <c r="C34" s="213" t="s">
        <v>96</v>
      </c>
      <c r="D34" s="212" t="s">
        <v>374</v>
      </c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218"/>
      <c r="AA34" s="194"/>
      <c r="AB34" s="194"/>
      <c r="AC34" s="194"/>
      <c r="AD34" s="194"/>
      <c r="AE34" s="194"/>
      <c r="AF34" s="194"/>
      <c r="AG34" s="194"/>
      <c r="AH34" s="194"/>
      <c r="AI34" s="197">
        <f>vlookup(B34,'Annual Leave-2026'!$B:$S,10,0)-countif(E34:AH34,"a")-(countif(E34:AH34,"a1")*0.5)-(countif(E34:AH34,"a2")*0.5)-(countif(E34:AH34,"b*")*0.5)-(countif(E34:AH34,"c*")*0.5)-(countif(E34:AH34,"d*")*0.5)-(countif(E34:AH34,"e*")*0.5)+1</f>
        <v>1</v>
      </c>
      <c r="AJ34" s="197">
        <f t="shared" si="3"/>
        <v>0</v>
      </c>
      <c r="AK34" s="214"/>
      <c r="AL34" s="214"/>
      <c r="AM34" s="209"/>
      <c r="AN34" s="220"/>
      <c r="AO34" s="209"/>
      <c r="AP34" s="209"/>
      <c r="AQ34" s="209"/>
      <c r="AR34" s="209"/>
      <c r="AS34" s="209">
        <f t="shared" si="4"/>
        <v>0</v>
      </c>
      <c r="AT34" s="209">
        <f t="shared" si="5"/>
        <v>0</v>
      </c>
      <c r="AU34" s="210">
        <f t="shared" si="6"/>
        <v>0</v>
      </c>
      <c r="AV34" s="212"/>
      <c r="AW34" s="217"/>
    </row>
    <row r="35">
      <c r="A35" s="209">
        <v>31.0</v>
      </c>
      <c r="B35" s="212" t="s">
        <v>624</v>
      </c>
      <c r="C35" s="213" t="s">
        <v>112</v>
      </c>
      <c r="D35" s="212" t="s">
        <v>374</v>
      </c>
      <c r="E35" s="194"/>
      <c r="F35" s="194"/>
      <c r="G35" s="194"/>
      <c r="H35" s="194"/>
      <c r="I35" s="194"/>
      <c r="J35" s="194"/>
      <c r="K35" s="194"/>
      <c r="L35" s="194"/>
      <c r="M35" s="194"/>
      <c r="N35" s="194">
        <v>0.0</v>
      </c>
      <c r="O35" s="194" t="s">
        <v>6</v>
      </c>
      <c r="P35" s="194" t="s">
        <v>6</v>
      </c>
      <c r="Q35" s="194" t="s">
        <v>6</v>
      </c>
      <c r="R35" s="194" t="s">
        <v>6</v>
      </c>
      <c r="S35" s="194" t="s">
        <v>602</v>
      </c>
      <c r="T35" s="194" t="s">
        <v>602</v>
      </c>
      <c r="U35" s="194" t="s">
        <v>602</v>
      </c>
      <c r="V35" s="194">
        <v>0.0</v>
      </c>
      <c r="W35" s="194"/>
      <c r="X35" s="194"/>
      <c r="Y35" s="194"/>
      <c r="Z35" s="218"/>
      <c r="AA35" s="194"/>
      <c r="AB35" s="194"/>
      <c r="AC35" s="194"/>
      <c r="AD35" s="194"/>
      <c r="AE35" s="194"/>
      <c r="AF35" s="194"/>
      <c r="AG35" s="194"/>
      <c r="AH35" s="194"/>
      <c r="AI35" s="197">
        <f>vlookup(B35,'Annual Leave-2026'!$B:$S,10,0)-countif(E35:AH35,"a")-(countif(E35:AH35,"a1")*0.5)-(countif(E35:AH35,"a2")*0.5)-(countif(E35:AH35,"b*")*0.5)-(countif(E35:AH35,"c*")*0.5)-(countif(E35:AH35,"d*")*0.5)-(countif(E35:AH35,"e*")*0.5)+1</f>
        <v>0</v>
      </c>
      <c r="AJ35" s="197">
        <f t="shared" si="3"/>
        <v>4</v>
      </c>
      <c r="AK35" s="214"/>
      <c r="AL35" s="214"/>
      <c r="AM35" s="209"/>
      <c r="AN35" s="216"/>
      <c r="AO35" s="209"/>
      <c r="AP35" s="209"/>
      <c r="AQ35" s="209"/>
      <c r="AR35" s="209"/>
      <c r="AS35" s="209">
        <f t="shared" si="4"/>
        <v>2</v>
      </c>
      <c r="AT35" s="209">
        <f t="shared" si="5"/>
        <v>0</v>
      </c>
      <c r="AU35" s="210">
        <f t="shared" si="6"/>
        <v>3</v>
      </c>
      <c r="AV35" s="212"/>
      <c r="AW35" s="217"/>
    </row>
    <row r="36">
      <c r="A36" s="204">
        <v>32.0</v>
      </c>
      <c r="B36" s="218" t="s">
        <v>625</v>
      </c>
      <c r="C36" s="219" t="s">
        <v>127</v>
      </c>
      <c r="D36" s="212" t="s">
        <v>374</v>
      </c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218"/>
      <c r="AA36" s="194"/>
      <c r="AB36" s="194"/>
      <c r="AC36" s="194"/>
      <c r="AD36" s="194"/>
      <c r="AE36" s="194"/>
      <c r="AF36" s="194"/>
      <c r="AG36" s="194"/>
      <c r="AH36" s="194"/>
      <c r="AI36" s="197">
        <f>vlookup(B36,'Annual Leave-2026'!$B:$S,10,0)-countif(E36:AH36,"a")-(countif(E36:AH36,"a1")*0.5)-(countif(E36:AH36,"a2")*0.5)-(countif(E36:AH36,"b*")*0.5)-(countif(E36:AH36,"c*")*0.5)-(countif(E36:AH36,"d*")*0.5)-(countif(E36:AH36,"e*")*0.5)+1</f>
        <v>2.5</v>
      </c>
      <c r="AJ36" s="197">
        <f t="shared" si="3"/>
        <v>0</v>
      </c>
      <c r="AK36" s="214"/>
      <c r="AL36" s="214"/>
      <c r="AM36" s="209"/>
      <c r="AN36" s="220"/>
      <c r="AO36" s="209"/>
      <c r="AP36" s="209"/>
      <c r="AQ36" s="209"/>
      <c r="AR36" s="209"/>
      <c r="AS36" s="209">
        <f t="shared" si="4"/>
        <v>0</v>
      </c>
      <c r="AT36" s="209">
        <f t="shared" si="5"/>
        <v>0</v>
      </c>
      <c r="AU36" s="210">
        <f t="shared" si="6"/>
        <v>0</v>
      </c>
      <c r="AV36" s="212"/>
      <c r="AW36" s="217"/>
    </row>
    <row r="37">
      <c r="A37" s="209">
        <v>33.0</v>
      </c>
      <c r="B37" s="218" t="s">
        <v>626</v>
      </c>
      <c r="C37" s="219" t="s">
        <v>75</v>
      </c>
      <c r="D37" s="212" t="s">
        <v>374</v>
      </c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218"/>
      <c r="AA37" s="194"/>
      <c r="AB37" s="194"/>
      <c r="AC37" s="194"/>
      <c r="AD37" s="194"/>
      <c r="AE37" s="194"/>
      <c r="AF37" s="194"/>
      <c r="AG37" s="194"/>
      <c r="AH37" s="194"/>
      <c r="AI37" s="197">
        <f>vlookup(B37,'Annual Leave-2026'!$B:$S,10,0)-countif(E37:AH37,"a")-(countif(E37:AH37,"a1")*0.5)-(countif(E37:AH37,"a2")*0.5)-(countif(E37:AH37,"b*")*0.5)-(countif(E37:AH37,"c*")*0.5)-(countif(E37:AH37,"d*")*0.5)-(countif(E37:AH37,"e*")*0.5)+1</f>
        <v>4.5</v>
      </c>
      <c r="AJ37" s="197">
        <f t="shared" si="3"/>
        <v>0</v>
      </c>
      <c r="AK37" s="214"/>
      <c r="AL37" s="214"/>
      <c r="AM37" s="209"/>
      <c r="AN37" s="220"/>
      <c r="AO37" s="209"/>
      <c r="AP37" s="209"/>
      <c r="AQ37" s="209"/>
      <c r="AR37" s="209"/>
      <c r="AS37" s="209">
        <f t="shared" si="4"/>
        <v>0</v>
      </c>
      <c r="AT37" s="209">
        <f t="shared" si="5"/>
        <v>0</v>
      </c>
      <c r="AU37" s="210">
        <f t="shared" si="6"/>
        <v>0</v>
      </c>
      <c r="AV37" s="212"/>
      <c r="AW37" s="217"/>
    </row>
    <row r="38">
      <c r="A38" s="204">
        <v>34.0</v>
      </c>
      <c r="B38" s="218" t="s">
        <v>627</v>
      </c>
      <c r="C38" s="219" t="s">
        <v>77</v>
      </c>
      <c r="D38" s="212" t="s">
        <v>374</v>
      </c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218"/>
      <c r="AA38" s="194"/>
      <c r="AB38" s="194"/>
      <c r="AC38" s="194"/>
      <c r="AD38" s="194"/>
      <c r="AE38" s="194"/>
      <c r="AF38" s="194"/>
      <c r="AG38" s="194"/>
      <c r="AH38" s="194"/>
      <c r="AI38" s="197">
        <f>vlookup(B38,'Annual Leave-2026'!$B:$S,10,0)-countif(E38:AH38,"a")-(countif(E38:AH38,"a1")*0.5)-(countif(E38:AH38,"a2")*0.5)-(countif(E38:AH38,"b*")*0.5)-(countif(E38:AH38,"c*")*0.5)-(countif(E38:AH38,"d*")*0.5)-(countif(E38:AH38,"e*")*0.5)+1</f>
        <v>5.5</v>
      </c>
      <c r="AJ38" s="197">
        <f t="shared" si="3"/>
        <v>0</v>
      </c>
      <c r="AK38" s="214"/>
      <c r="AL38" s="214"/>
      <c r="AM38" s="209"/>
      <c r="AN38" s="220"/>
      <c r="AO38" s="209"/>
      <c r="AP38" s="209"/>
      <c r="AQ38" s="209"/>
      <c r="AR38" s="209"/>
      <c r="AS38" s="209">
        <f t="shared" si="4"/>
        <v>0</v>
      </c>
      <c r="AT38" s="209">
        <f t="shared" si="5"/>
        <v>0</v>
      </c>
      <c r="AU38" s="210">
        <f t="shared" si="6"/>
        <v>0</v>
      </c>
      <c r="AV38" s="212"/>
      <c r="AW38" s="217"/>
    </row>
    <row r="39">
      <c r="A39" s="209">
        <v>35.0</v>
      </c>
      <c r="B39" s="218" t="s">
        <v>628</v>
      </c>
      <c r="C39" s="219" t="s">
        <v>115</v>
      </c>
      <c r="D39" s="212" t="s">
        <v>374</v>
      </c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218"/>
      <c r="AA39" s="194"/>
      <c r="AB39" s="194"/>
      <c r="AC39" s="194"/>
      <c r="AD39" s="194"/>
      <c r="AE39" s="194"/>
      <c r="AF39" s="194"/>
      <c r="AG39" s="194"/>
      <c r="AH39" s="194"/>
      <c r="AI39" s="197">
        <f>vlookup(B39,'Annual Leave-2026'!$B:$S,10,0)-countif(E39:AH39,"a")-(countif(E39:AH39,"a1")*0.5)-(countif(E39:AH39,"a2")*0.5)-(countif(E39:AH39,"b*")*0.5)-(countif(E39:AH39,"c*")*0.5)-(countif(E39:AH39,"d*")*0.5)-(countif(E39:AH39,"e*")*0.5)+1</f>
        <v>6.5</v>
      </c>
      <c r="AJ39" s="197">
        <f t="shared" si="3"/>
        <v>0</v>
      </c>
      <c r="AK39" s="214"/>
      <c r="AL39" s="214"/>
      <c r="AM39" s="209"/>
      <c r="AN39" s="220"/>
      <c r="AO39" s="209"/>
      <c r="AP39" s="209"/>
      <c r="AQ39" s="209"/>
      <c r="AR39" s="209"/>
      <c r="AS39" s="209">
        <f t="shared" si="4"/>
        <v>0</v>
      </c>
      <c r="AT39" s="209">
        <f t="shared" si="5"/>
        <v>0</v>
      </c>
      <c r="AU39" s="210">
        <f t="shared" si="6"/>
        <v>0</v>
      </c>
      <c r="AV39" s="212"/>
      <c r="AW39" s="217"/>
    </row>
    <row r="40">
      <c r="A40" s="204">
        <v>36.0</v>
      </c>
      <c r="B40" s="212" t="s">
        <v>629</v>
      </c>
      <c r="C40" s="213" t="s">
        <v>100</v>
      </c>
      <c r="D40" s="212" t="s">
        <v>374</v>
      </c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218"/>
      <c r="AA40" s="194"/>
      <c r="AB40" s="194"/>
      <c r="AC40" s="194"/>
      <c r="AD40" s="194"/>
      <c r="AE40" s="194"/>
      <c r="AF40" s="194"/>
      <c r="AG40" s="194"/>
      <c r="AH40" s="194"/>
      <c r="AI40" s="197">
        <f>vlookup(B40,'Annual Leave-2026'!$B:$S,10,0)-countif(E40:AH40,"a")-(countif(E40:AH40,"a1")*0.5)-(countif(E40:AH40,"a2")*0.5)-(countif(E40:AH40,"b*")*0.5)-(countif(E40:AH40,"c*")*0.5)-(countif(E40:AH40,"d*")*0.5)-(countif(E40:AH40,"e*")*0.5)+1</f>
        <v>7.5</v>
      </c>
      <c r="AJ40" s="197">
        <f t="shared" si="3"/>
        <v>0</v>
      </c>
      <c r="AK40" s="214"/>
      <c r="AL40" s="214"/>
      <c r="AM40" s="209"/>
      <c r="AN40" s="216"/>
      <c r="AO40" s="209"/>
      <c r="AP40" s="209"/>
      <c r="AQ40" s="209"/>
      <c r="AR40" s="209"/>
      <c r="AS40" s="209">
        <f t="shared" si="4"/>
        <v>0</v>
      </c>
      <c r="AT40" s="209">
        <f t="shared" si="5"/>
        <v>0</v>
      </c>
      <c r="AU40" s="210">
        <f t="shared" si="6"/>
        <v>0</v>
      </c>
      <c r="AV40" s="212"/>
      <c r="AW40" s="217"/>
    </row>
    <row r="41">
      <c r="A41" s="209">
        <v>37.0</v>
      </c>
      <c r="B41" s="212" t="s">
        <v>630</v>
      </c>
      <c r="C41" s="213" t="s">
        <v>120</v>
      </c>
      <c r="D41" s="212" t="s">
        <v>374</v>
      </c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218"/>
      <c r="AA41" s="194"/>
      <c r="AB41" s="194"/>
      <c r="AC41" s="194"/>
      <c r="AD41" s="194"/>
      <c r="AE41" s="194"/>
      <c r="AF41" s="194"/>
      <c r="AG41" s="194"/>
      <c r="AH41" s="194"/>
      <c r="AI41" s="197">
        <f>vlookup(B41,'Annual Leave-2026'!$B:$S,10,0)-countif(E41:AH41,"a")-(countif(E41:AH41,"a1")*0.5)-(countif(E41:AH41,"a2")*0.5)-(countif(E41:AH41,"b*")*0.5)-(countif(E41:AH41,"c*")*0.5)-(countif(E41:AH41,"d*")*0.5)-(countif(E41:AH41,"e*")*0.5)+1</f>
        <v>5.5</v>
      </c>
      <c r="AJ41" s="197">
        <f t="shared" si="3"/>
        <v>0</v>
      </c>
      <c r="AK41" s="214"/>
      <c r="AL41" s="214"/>
      <c r="AM41" s="209"/>
      <c r="AN41" s="216"/>
      <c r="AO41" s="209"/>
      <c r="AP41" s="209"/>
      <c r="AQ41" s="209"/>
      <c r="AR41" s="209"/>
      <c r="AS41" s="209">
        <f t="shared" si="4"/>
        <v>0</v>
      </c>
      <c r="AT41" s="209">
        <f t="shared" si="5"/>
        <v>0</v>
      </c>
      <c r="AU41" s="210">
        <f t="shared" si="6"/>
        <v>0</v>
      </c>
      <c r="AV41" s="212"/>
      <c r="AW41" s="217"/>
    </row>
    <row r="42">
      <c r="A42" s="204">
        <v>38.0</v>
      </c>
      <c r="B42" s="218" t="s">
        <v>631</v>
      </c>
      <c r="C42" s="219" t="s">
        <v>97</v>
      </c>
      <c r="D42" s="212" t="s">
        <v>374</v>
      </c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218"/>
      <c r="AA42" s="194"/>
      <c r="AB42" s="194"/>
      <c r="AC42" s="194"/>
      <c r="AD42" s="194"/>
      <c r="AE42" s="194"/>
      <c r="AF42" s="194"/>
      <c r="AG42" s="194"/>
      <c r="AH42" s="194"/>
      <c r="AI42" s="197">
        <f>vlookup(B42,'Annual Leave-2026'!$B:$S,10,0)-countif(E42:AH42,"a")-(countif(E42:AH42,"a1")*0.5)-(countif(E42:AH42,"a2")*0.5)-(countif(E42:AH42,"b*")*0.5)-(countif(E42:AH42,"c*")*0.5)-(countif(E42:AH42,"d*")*0.5)-(countif(E42:AH42,"e*")*0.5)+1</f>
        <v>6</v>
      </c>
      <c r="AJ42" s="197">
        <f t="shared" si="3"/>
        <v>0</v>
      </c>
      <c r="AK42" s="214"/>
      <c r="AL42" s="214"/>
      <c r="AM42" s="209"/>
      <c r="AN42" s="220"/>
      <c r="AO42" s="209"/>
      <c r="AP42" s="209"/>
      <c r="AQ42" s="209"/>
      <c r="AR42" s="209"/>
      <c r="AS42" s="209">
        <f t="shared" si="4"/>
        <v>0</v>
      </c>
      <c r="AT42" s="209">
        <f t="shared" si="5"/>
        <v>0</v>
      </c>
      <c r="AU42" s="210">
        <f t="shared" si="6"/>
        <v>0</v>
      </c>
      <c r="AV42" s="212"/>
      <c r="AW42" s="217"/>
    </row>
    <row r="43">
      <c r="A43" s="209">
        <v>39.0</v>
      </c>
      <c r="B43" s="218" t="s">
        <v>632</v>
      </c>
      <c r="C43" s="219" t="s">
        <v>111</v>
      </c>
      <c r="D43" s="212" t="s">
        <v>374</v>
      </c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218"/>
      <c r="AA43" s="194"/>
      <c r="AB43" s="194"/>
      <c r="AC43" s="194"/>
      <c r="AD43" s="194"/>
      <c r="AE43" s="194"/>
      <c r="AF43" s="194"/>
      <c r="AG43" s="194"/>
      <c r="AH43" s="194"/>
      <c r="AI43" s="197">
        <f>vlookup(B43,'Annual Leave-2026'!$B:$S,10,0)-countif(E43:AH43,"a")-(countif(E43:AH43,"a1")*0.5)-(countif(E43:AH43,"a2")*0.5)-(countif(E43:AH43,"b*")*0.5)-(countif(E43:AH43,"c*")*0.5)-(countif(E43:AH43,"d*")*0.5)-(countif(E43:AH43,"e*")*0.5)+1</f>
        <v>1</v>
      </c>
      <c r="AJ43" s="197">
        <f t="shared" si="3"/>
        <v>0</v>
      </c>
      <c r="AK43" s="214"/>
      <c r="AL43" s="214"/>
      <c r="AM43" s="209"/>
      <c r="AN43" s="220"/>
      <c r="AO43" s="209"/>
      <c r="AP43" s="209"/>
      <c r="AQ43" s="209"/>
      <c r="AR43" s="209"/>
      <c r="AS43" s="209">
        <f t="shared" si="4"/>
        <v>0</v>
      </c>
      <c r="AT43" s="209">
        <f t="shared" si="5"/>
        <v>0</v>
      </c>
      <c r="AU43" s="210">
        <f t="shared" si="6"/>
        <v>0</v>
      </c>
      <c r="AV43" s="212"/>
      <c r="AW43" s="217"/>
    </row>
    <row r="44">
      <c r="A44" s="204">
        <v>40.0</v>
      </c>
      <c r="B44" s="218" t="s">
        <v>634</v>
      </c>
      <c r="C44" s="219" t="s">
        <v>85</v>
      </c>
      <c r="D44" s="212" t="s">
        <v>374</v>
      </c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218"/>
      <c r="AA44" s="194"/>
      <c r="AB44" s="194"/>
      <c r="AC44" s="194"/>
      <c r="AD44" s="194"/>
      <c r="AE44" s="194"/>
      <c r="AF44" s="194"/>
      <c r="AG44" s="194"/>
      <c r="AH44" s="194"/>
      <c r="AI44" s="197">
        <f>vlookup(B44,'Annual Leave-2026'!$B:$S,10,0)-countif(E44:AH44,"a")-(countif(E44:AH44,"a1")*0.5)-(countif(E44:AH44,"a2")*0.5)-(countif(E44:AH44,"b*")*0.5)-(countif(E44:AH44,"c*")*0.5)-(countif(E44:AH44,"d*")*0.5)-(countif(E44:AH44,"e*")*0.5)+1</f>
        <v>4</v>
      </c>
      <c r="AJ44" s="197">
        <f t="shared" si="3"/>
        <v>0</v>
      </c>
      <c r="AK44" s="214"/>
      <c r="AL44" s="214"/>
      <c r="AM44" s="209"/>
      <c r="AN44" s="220"/>
      <c r="AO44" s="209"/>
      <c r="AP44" s="209"/>
      <c r="AQ44" s="209"/>
      <c r="AR44" s="209"/>
      <c r="AS44" s="209">
        <f t="shared" si="4"/>
        <v>0</v>
      </c>
      <c r="AT44" s="209">
        <f t="shared" si="5"/>
        <v>0</v>
      </c>
      <c r="AU44" s="210">
        <f t="shared" si="6"/>
        <v>0</v>
      </c>
      <c r="AV44" s="212"/>
      <c r="AW44" s="217"/>
    </row>
    <row r="45">
      <c r="A45" s="209">
        <v>41.0</v>
      </c>
      <c r="B45" s="218" t="s">
        <v>635</v>
      </c>
      <c r="C45" s="219" t="s">
        <v>94</v>
      </c>
      <c r="D45" s="212" t="s">
        <v>374</v>
      </c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218"/>
      <c r="AA45" s="194"/>
      <c r="AB45" s="194"/>
      <c r="AC45" s="194"/>
      <c r="AD45" s="194"/>
      <c r="AE45" s="194"/>
      <c r="AF45" s="194"/>
      <c r="AG45" s="194"/>
      <c r="AH45" s="194"/>
      <c r="AI45" s="197">
        <f>vlookup(B45,'Annual Leave-2026'!$B:$S,10,0)-countif(E45:AH45,"a")-(countif(E45:AH45,"a1")*0.5)-(countif(E45:AH45,"a2")*0.5)-(countif(E45:AH45,"b*")*0.5)-(countif(E45:AH45,"c*")*0.5)-(countif(E45:AH45,"d*")*0.5)-(countif(E45:AH45,"e*")*0.5)+1</f>
        <v>6.5</v>
      </c>
      <c r="AJ45" s="197">
        <f t="shared" si="3"/>
        <v>0</v>
      </c>
      <c r="AK45" s="214"/>
      <c r="AL45" s="214"/>
      <c r="AM45" s="209"/>
      <c r="AN45" s="220"/>
      <c r="AO45" s="209"/>
      <c r="AP45" s="209"/>
      <c r="AQ45" s="209"/>
      <c r="AR45" s="209"/>
      <c r="AS45" s="209">
        <f t="shared" si="4"/>
        <v>0</v>
      </c>
      <c r="AT45" s="209">
        <f t="shared" si="5"/>
        <v>0</v>
      </c>
      <c r="AU45" s="210">
        <f t="shared" si="6"/>
        <v>0</v>
      </c>
      <c r="AV45" s="212"/>
      <c r="AW45" s="217"/>
    </row>
    <row r="46">
      <c r="A46" s="204">
        <v>42.0</v>
      </c>
      <c r="B46" s="218" t="s">
        <v>636</v>
      </c>
      <c r="C46" s="219" t="s">
        <v>126</v>
      </c>
      <c r="D46" s="212" t="s">
        <v>374</v>
      </c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218"/>
      <c r="AA46" s="194"/>
      <c r="AB46" s="194"/>
      <c r="AC46" s="194"/>
      <c r="AD46" s="194"/>
      <c r="AE46" s="194"/>
      <c r="AF46" s="194"/>
      <c r="AG46" s="194"/>
      <c r="AH46" s="194"/>
      <c r="AI46" s="197">
        <f>vlookup(B46,'Annual Leave-2026'!$B:$S,10,0)-countif(E46:AH46,"a")-(countif(E46:AH46,"a1")*0.5)-(countif(E46:AH46,"a2")*0.5)-(countif(E46:AH46,"b*")*0.5)-(countif(E46:AH46,"c*")*0.5)-(countif(E46:AH46,"d*")*0.5)-(countif(E46:AH46,"e*")*0.5)+1</f>
        <v>4.5</v>
      </c>
      <c r="AJ46" s="197">
        <f t="shared" si="3"/>
        <v>0</v>
      </c>
      <c r="AK46" s="214"/>
      <c r="AL46" s="214"/>
      <c r="AM46" s="209"/>
      <c r="AN46" s="220"/>
      <c r="AO46" s="209"/>
      <c r="AP46" s="209"/>
      <c r="AQ46" s="209"/>
      <c r="AR46" s="209"/>
      <c r="AS46" s="209">
        <f t="shared" si="4"/>
        <v>0</v>
      </c>
      <c r="AT46" s="209">
        <f t="shared" si="5"/>
        <v>0</v>
      </c>
      <c r="AU46" s="210">
        <f t="shared" si="6"/>
        <v>0</v>
      </c>
      <c r="AV46" s="212"/>
      <c r="AW46" s="217"/>
    </row>
    <row r="47">
      <c r="A47" s="209">
        <v>43.0</v>
      </c>
      <c r="B47" s="218" t="s">
        <v>637</v>
      </c>
      <c r="C47" s="219" t="s">
        <v>78</v>
      </c>
      <c r="D47" s="212" t="s">
        <v>374</v>
      </c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218"/>
      <c r="AA47" s="194"/>
      <c r="AB47" s="194"/>
      <c r="AC47" s="194"/>
      <c r="AD47" s="194"/>
      <c r="AE47" s="194"/>
      <c r="AF47" s="194"/>
      <c r="AG47" s="194"/>
      <c r="AH47" s="194"/>
      <c r="AI47" s="197">
        <f>vlookup(B47,'Annual Leave-2026'!$B:$S,10,0)-countif(E47:AH47,"a")-(countif(E47:AH47,"a1")*0.5)-(countif(E47:AH47,"a2")*0.5)-(countif(E47:AH47,"b*")*0.5)-(countif(E47:AH47,"c*")*0.5)-(countif(E47:AH47,"d*")*0.5)-(countif(E47:AH47,"e*")*0.5)+1</f>
        <v>5</v>
      </c>
      <c r="AJ47" s="197">
        <f t="shared" si="3"/>
        <v>0</v>
      </c>
      <c r="AK47" s="214"/>
      <c r="AL47" s="214"/>
      <c r="AM47" s="209"/>
      <c r="AN47" s="220"/>
      <c r="AO47" s="209"/>
      <c r="AP47" s="209"/>
      <c r="AQ47" s="209"/>
      <c r="AR47" s="209"/>
      <c r="AS47" s="209">
        <f t="shared" si="4"/>
        <v>0</v>
      </c>
      <c r="AT47" s="209">
        <f t="shared" si="5"/>
        <v>0</v>
      </c>
      <c r="AU47" s="210">
        <f t="shared" si="6"/>
        <v>0</v>
      </c>
      <c r="AV47" s="212"/>
      <c r="AW47" s="217"/>
    </row>
    <row r="48">
      <c r="A48" s="204">
        <v>44.0</v>
      </c>
      <c r="B48" s="218" t="s">
        <v>638</v>
      </c>
      <c r="C48" s="219" t="s">
        <v>90</v>
      </c>
      <c r="D48" s="212" t="s">
        <v>374</v>
      </c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218"/>
      <c r="AA48" s="194"/>
      <c r="AB48" s="194"/>
      <c r="AC48" s="194"/>
      <c r="AD48" s="194"/>
      <c r="AE48" s="194"/>
      <c r="AF48" s="194"/>
      <c r="AG48" s="194"/>
      <c r="AH48" s="194"/>
      <c r="AI48" s="197">
        <f>vlookup(B48,'Annual Leave-2026'!$B:$S,10,0)-countif(E48:AH48,"a")-(countif(E48:AH48,"a1")*0.5)-(countif(E48:AH48,"a2")*0.5)-(countif(E48:AH48,"b*")*0.5)-(countif(E48:AH48,"c*")*0.5)-(countif(E48:AH48,"d*")*0.5)-(countif(E48:AH48,"e*")*0.5)+1</f>
        <v>8.5</v>
      </c>
      <c r="AJ48" s="197">
        <f t="shared" si="3"/>
        <v>0</v>
      </c>
      <c r="AK48" s="214"/>
      <c r="AL48" s="214"/>
      <c r="AM48" s="209"/>
      <c r="AN48" s="220"/>
      <c r="AO48" s="209"/>
      <c r="AP48" s="209"/>
      <c r="AQ48" s="209"/>
      <c r="AR48" s="209"/>
      <c r="AS48" s="209">
        <f t="shared" si="4"/>
        <v>0</v>
      </c>
      <c r="AT48" s="209">
        <f t="shared" si="5"/>
        <v>0</v>
      </c>
      <c r="AU48" s="210">
        <f t="shared" si="6"/>
        <v>0</v>
      </c>
      <c r="AV48" s="212"/>
      <c r="AW48" s="217"/>
    </row>
    <row r="49">
      <c r="A49" s="209">
        <v>45.0</v>
      </c>
      <c r="B49" s="218" t="s">
        <v>639</v>
      </c>
      <c r="C49" s="219" t="s">
        <v>106</v>
      </c>
      <c r="D49" s="212" t="s">
        <v>374</v>
      </c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218"/>
      <c r="AA49" s="194"/>
      <c r="AB49" s="194"/>
      <c r="AC49" s="194"/>
      <c r="AD49" s="194"/>
      <c r="AE49" s="194"/>
      <c r="AF49" s="194"/>
      <c r="AG49" s="194"/>
      <c r="AH49" s="194"/>
      <c r="AI49" s="197">
        <f>vlookup(B49,'Annual Leave-2026'!$B:$S,10,0)-countif(E49:AH49,"a")-(countif(E49:AH49,"a1")*0.5)-(countif(E49:AH49,"a2")*0.5)-(countif(E49:AH49,"b*")*0.5)-(countif(E49:AH49,"c*")*0.5)-(countif(E49:AH49,"d*")*0.5)-(countif(E49:AH49,"e*")*0.5)+1</f>
        <v>8</v>
      </c>
      <c r="AJ49" s="197">
        <f t="shared" si="3"/>
        <v>0</v>
      </c>
      <c r="AK49" s="214"/>
      <c r="AL49" s="214"/>
      <c r="AM49" s="218"/>
      <c r="AN49" s="220"/>
      <c r="AO49" s="209"/>
      <c r="AP49" s="209"/>
      <c r="AQ49" s="209"/>
      <c r="AR49" s="209"/>
      <c r="AS49" s="209">
        <f t="shared" si="4"/>
        <v>0</v>
      </c>
      <c r="AT49" s="209">
        <f t="shared" si="5"/>
        <v>0</v>
      </c>
      <c r="AU49" s="210">
        <f t="shared" si="6"/>
        <v>0</v>
      </c>
      <c r="AV49" s="222"/>
      <c r="AW49" s="217"/>
    </row>
    <row r="50">
      <c r="A50" s="204">
        <v>46.0</v>
      </c>
      <c r="B50" s="218" t="s">
        <v>640</v>
      </c>
      <c r="C50" s="219" t="s">
        <v>109</v>
      </c>
      <c r="D50" s="212" t="s">
        <v>374</v>
      </c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218"/>
      <c r="AA50" s="194"/>
      <c r="AB50" s="194"/>
      <c r="AC50" s="194"/>
      <c r="AD50" s="194"/>
      <c r="AE50" s="194"/>
      <c r="AF50" s="194"/>
      <c r="AG50" s="194"/>
      <c r="AH50" s="194"/>
      <c r="AI50" s="197">
        <f>vlookup(B50,'Annual Leave-2026'!$B:$S,10,0)-countif(E50:AH50,"a")-(countif(E50:AH50,"a1")*0.5)-(countif(E50:AH50,"a2")*0.5)-(countif(E50:AH50,"b*")*0.5)-(countif(E50:AH50,"c*")*0.5)-(countif(E50:AH50,"d*")*0.5)-(countif(E50:AH50,"e*")*0.5)+1</f>
        <v>1.5</v>
      </c>
      <c r="AJ50" s="197">
        <f t="shared" si="3"/>
        <v>0</v>
      </c>
      <c r="AK50" s="214"/>
      <c r="AL50" s="214"/>
      <c r="AM50" s="218"/>
      <c r="AN50" s="220"/>
      <c r="AO50" s="209"/>
      <c r="AP50" s="209"/>
      <c r="AQ50" s="209"/>
      <c r="AR50" s="209"/>
      <c r="AS50" s="209">
        <f t="shared" si="4"/>
        <v>0</v>
      </c>
      <c r="AT50" s="209">
        <f t="shared" si="5"/>
        <v>0</v>
      </c>
      <c r="AU50" s="210">
        <f t="shared" si="6"/>
        <v>0</v>
      </c>
      <c r="AV50" s="222"/>
      <c r="AW50" s="217"/>
    </row>
    <row r="51">
      <c r="A51" s="209">
        <v>47.0</v>
      </c>
      <c r="B51" s="218" t="s">
        <v>642</v>
      </c>
      <c r="C51" s="219" t="s">
        <v>117</v>
      </c>
      <c r="D51" s="212" t="s">
        <v>374</v>
      </c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218"/>
      <c r="AA51" s="194"/>
      <c r="AB51" s="194"/>
      <c r="AC51" s="194"/>
      <c r="AD51" s="194"/>
      <c r="AE51" s="194"/>
      <c r="AF51" s="194"/>
      <c r="AG51" s="194"/>
      <c r="AH51" s="194"/>
      <c r="AI51" s="197">
        <f>vlookup(B51,'Annual Leave-2026'!$B:$S,10,0)-countif(E51:AH51,"a")-(countif(E51:AH51,"a1")*0.5)-(countif(E51:AH51,"a2")*0.5)-(countif(E51:AH51,"b*")*0.5)-(countif(E51:AH51,"c*")*0.5)-(countif(E51:AH51,"d*")*0.5)-(countif(E51:AH51,"e*")*0.5)+1</f>
        <v>5.5</v>
      </c>
      <c r="AJ51" s="197">
        <f t="shared" si="3"/>
        <v>0</v>
      </c>
      <c r="AK51" s="214"/>
      <c r="AL51" s="214"/>
      <c r="AM51" s="218"/>
      <c r="AN51" s="220"/>
      <c r="AO51" s="209"/>
      <c r="AP51" s="209"/>
      <c r="AQ51" s="209"/>
      <c r="AR51" s="209"/>
      <c r="AS51" s="209">
        <f t="shared" si="4"/>
        <v>0</v>
      </c>
      <c r="AT51" s="209">
        <f t="shared" si="5"/>
        <v>0</v>
      </c>
      <c r="AU51" s="210">
        <f t="shared" si="6"/>
        <v>0</v>
      </c>
      <c r="AV51" s="222"/>
      <c r="AW51" s="217"/>
    </row>
    <row r="52">
      <c r="A52" s="204">
        <v>48.0</v>
      </c>
      <c r="B52" s="212" t="s">
        <v>643</v>
      </c>
      <c r="C52" s="213" t="s">
        <v>88</v>
      </c>
      <c r="D52" s="212" t="s">
        <v>374</v>
      </c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218"/>
      <c r="AA52" s="194"/>
      <c r="AB52" s="194"/>
      <c r="AC52" s="194"/>
      <c r="AD52" s="194"/>
      <c r="AE52" s="194"/>
      <c r="AF52" s="194"/>
      <c r="AG52" s="194"/>
      <c r="AH52" s="194"/>
      <c r="AI52" s="197">
        <f>vlookup(B52,'Annual Leave-2026'!$B:$S,10,0)-countif(E52:AH52,"a")-(countif(E52:AH52,"a1")*0.5)-(countif(E52:AH52,"a2")*0.5)-(countif(E52:AH52,"b*")*0.5)-(countif(E52:AH52,"c*")*0.5)-(countif(E52:AH52,"d*")*0.5)-(countif(E52:AH52,"e*")*0.5)+1</f>
        <v>5</v>
      </c>
      <c r="AJ52" s="197">
        <f t="shared" si="3"/>
        <v>0</v>
      </c>
      <c r="AK52" s="214"/>
      <c r="AL52" s="214"/>
      <c r="AM52" s="209"/>
      <c r="AN52" s="216"/>
      <c r="AO52" s="209"/>
      <c r="AP52" s="209"/>
      <c r="AQ52" s="209"/>
      <c r="AR52" s="209"/>
      <c r="AS52" s="209">
        <f t="shared" si="4"/>
        <v>0</v>
      </c>
      <c r="AT52" s="209">
        <f t="shared" si="5"/>
        <v>0</v>
      </c>
      <c r="AU52" s="210">
        <f t="shared" si="6"/>
        <v>0</v>
      </c>
      <c r="AV52" s="212"/>
      <c r="AW52" s="217"/>
    </row>
    <row r="53">
      <c r="A53" s="209">
        <v>49.0</v>
      </c>
      <c r="B53" s="212" t="s">
        <v>644</v>
      </c>
      <c r="C53" s="213" t="s">
        <v>125</v>
      </c>
      <c r="D53" s="212" t="s">
        <v>374</v>
      </c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218"/>
      <c r="AA53" s="194"/>
      <c r="AB53" s="194"/>
      <c r="AC53" s="194"/>
      <c r="AD53" s="194"/>
      <c r="AE53" s="194"/>
      <c r="AF53" s="194"/>
      <c r="AG53" s="194"/>
      <c r="AH53" s="194"/>
      <c r="AI53" s="197">
        <f>vlookup(B53,'Annual Leave-2026'!$B:$S,10,0)-countif(E53:AH53,"a")-(countif(E53:AH53,"a1")*0.5)-(countif(E53:AH53,"a2")*0.5)-(countif(E53:AH53,"b*")*0.5)-(countif(E53:AH53,"c*")*0.5)-(countif(E53:AH53,"d*")*0.5)-(countif(E53:AH53,"e*")*0.5)+1</f>
        <v>6</v>
      </c>
      <c r="AJ53" s="197">
        <f t="shared" si="3"/>
        <v>0</v>
      </c>
      <c r="AK53" s="214"/>
      <c r="AL53" s="214"/>
      <c r="AM53" s="209"/>
      <c r="AN53" s="216"/>
      <c r="AO53" s="209"/>
      <c r="AP53" s="209"/>
      <c r="AQ53" s="209"/>
      <c r="AR53" s="209"/>
      <c r="AS53" s="209">
        <f t="shared" si="4"/>
        <v>0</v>
      </c>
      <c r="AT53" s="209">
        <f t="shared" si="5"/>
        <v>0</v>
      </c>
      <c r="AU53" s="210">
        <f t="shared" si="6"/>
        <v>0</v>
      </c>
      <c r="AV53" s="212"/>
      <c r="AW53" s="217"/>
    </row>
    <row r="54">
      <c r="A54" s="204">
        <v>50.0</v>
      </c>
      <c r="B54" s="212" t="s">
        <v>645</v>
      </c>
      <c r="C54" s="213" t="s">
        <v>87</v>
      </c>
      <c r="D54" s="212" t="s">
        <v>374</v>
      </c>
      <c r="E54" s="194"/>
      <c r="F54" s="194"/>
      <c r="G54" s="194" t="s">
        <v>6</v>
      </c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218"/>
      <c r="AA54" s="194"/>
      <c r="AB54" s="194"/>
      <c r="AC54" s="194"/>
      <c r="AD54" s="194"/>
      <c r="AE54" s="194"/>
      <c r="AF54" s="194"/>
      <c r="AG54" s="194"/>
      <c r="AH54" s="194"/>
      <c r="AI54" s="197">
        <f>vlookup(B54,'Annual Leave-2026'!$B:$S,10,0)-countif(E54:AH54,"a")-(countif(E54:AH54,"a1")*0.5)-(countif(E54:AH54,"a2")*0.5)-(countif(E54:AH54,"b*")*0.5)-(countif(E54:AH54,"c*")*0.5)-(countif(E54:AH54,"d*")*0.5)-(countif(E54:AH54,"e*")*0.5)+1</f>
        <v>4</v>
      </c>
      <c r="AJ54" s="197">
        <f t="shared" si="3"/>
        <v>1</v>
      </c>
      <c r="AK54" s="214"/>
      <c r="AL54" s="214"/>
      <c r="AM54" s="209"/>
      <c r="AN54" s="216"/>
      <c r="AO54" s="209"/>
      <c r="AP54" s="209"/>
      <c r="AQ54" s="209"/>
      <c r="AR54" s="209"/>
      <c r="AS54" s="209">
        <f t="shared" si="4"/>
        <v>0</v>
      </c>
      <c r="AT54" s="209">
        <f t="shared" si="5"/>
        <v>0</v>
      </c>
      <c r="AU54" s="210">
        <f t="shared" si="6"/>
        <v>0</v>
      </c>
      <c r="AV54" s="212"/>
      <c r="AW54" s="217"/>
    </row>
    <row r="55">
      <c r="A55" s="209">
        <v>51.0</v>
      </c>
      <c r="B55" s="218" t="s">
        <v>646</v>
      </c>
      <c r="C55" s="219" t="s">
        <v>124</v>
      </c>
      <c r="D55" s="218" t="s">
        <v>374</v>
      </c>
      <c r="E55" s="194" t="s">
        <v>6</v>
      </c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218"/>
      <c r="AA55" s="194"/>
      <c r="AB55" s="194"/>
      <c r="AC55" s="194"/>
      <c r="AD55" s="194"/>
      <c r="AE55" s="194"/>
      <c r="AF55" s="194"/>
      <c r="AG55" s="194"/>
      <c r="AH55" s="194"/>
      <c r="AI55" s="197">
        <f>vlookup(B55,'Annual Leave-2026'!$B:$S,10,0)-countif(E55:AH55,"a")-(countif(E55:AH55,"a1")*0.5)-(countif(E55:AH55,"a2")*0.5)-(countif(E55:AH55,"b*")*0.5)-(countif(E55:AH55,"c*")*0.5)-(countif(E55:AH55,"d*")*0.5)-(countif(E55:AH55,"e*")*0.5)+1</f>
        <v>2.5</v>
      </c>
      <c r="AJ55" s="197">
        <f t="shared" si="3"/>
        <v>1</v>
      </c>
      <c r="AK55" s="214"/>
      <c r="AL55" s="214"/>
      <c r="AM55" s="218"/>
      <c r="AN55" s="220"/>
      <c r="AO55" s="209"/>
      <c r="AP55" s="209"/>
      <c r="AQ55" s="209"/>
      <c r="AR55" s="209"/>
      <c r="AS55" s="209">
        <f t="shared" si="4"/>
        <v>0</v>
      </c>
      <c r="AT55" s="209">
        <f t="shared" si="5"/>
        <v>0</v>
      </c>
      <c r="AU55" s="210">
        <f t="shared" si="6"/>
        <v>0</v>
      </c>
      <c r="AV55" s="222"/>
      <c r="AW55" s="217"/>
    </row>
    <row r="56">
      <c r="A56" s="204">
        <v>52.0</v>
      </c>
      <c r="B56" s="218" t="s">
        <v>647</v>
      </c>
      <c r="C56" s="219" t="s">
        <v>84</v>
      </c>
      <c r="D56" s="212" t="s">
        <v>374</v>
      </c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218"/>
      <c r="AA56" s="194"/>
      <c r="AB56" s="194"/>
      <c r="AC56" s="194"/>
      <c r="AD56" s="194"/>
      <c r="AE56" s="194"/>
      <c r="AF56" s="194"/>
      <c r="AG56" s="194"/>
      <c r="AH56" s="194"/>
      <c r="AI56" s="197">
        <f>vlookup(B56,'Annual Leave-2026'!$B:$S,10,0)-countif(E56:AH56,"a")-(countif(E56:AH56,"a1")*0.5)-(countif(E56:AH56,"a2")*0.5)-(countif(E56:AH56,"b*")*0.5)-(countif(E56:AH56,"c*")*0.5)-(countif(E56:AH56,"d*")*0.5)-(countif(E56:AH56,"e*")*0.5)+1</f>
        <v>2</v>
      </c>
      <c r="AJ56" s="197">
        <f t="shared" si="3"/>
        <v>0</v>
      </c>
      <c r="AK56" s="214"/>
      <c r="AL56" s="214"/>
      <c r="AM56" s="209"/>
      <c r="AN56" s="220"/>
      <c r="AO56" s="209"/>
      <c r="AP56" s="209"/>
      <c r="AQ56" s="209"/>
      <c r="AR56" s="209"/>
      <c r="AS56" s="209">
        <f t="shared" si="4"/>
        <v>0</v>
      </c>
      <c r="AT56" s="209">
        <f t="shared" si="5"/>
        <v>0</v>
      </c>
      <c r="AU56" s="210">
        <f t="shared" si="6"/>
        <v>0</v>
      </c>
      <c r="AV56" s="212"/>
      <c r="AW56" s="217"/>
    </row>
    <row r="57">
      <c r="A57" s="209">
        <v>53.0</v>
      </c>
      <c r="B57" s="218" t="s">
        <v>648</v>
      </c>
      <c r="C57" s="219" t="s">
        <v>121</v>
      </c>
      <c r="D57" s="212" t="s">
        <v>374</v>
      </c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218"/>
      <c r="AA57" s="194"/>
      <c r="AB57" s="194"/>
      <c r="AC57" s="194"/>
      <c r="AD57" s="194"/>
      <c r="AE57" s="194"/>
      <c r="AF57" s="194"/>
      <c r="AG57" s="194"/>
      <c r="AH57" s="194"/>
      <c r="AI57" s="197">
        <f>vlookup(B57,'Annual Leave-2026'!$B:$S,10,0)-countif(E57:AH57,"a")-(countif(E57:AH57,"a1")*0.5)-(countif(E57:AH57,"a2")*0.5)-(countif(E57:AH57,"b*")*0.5)-(countif(E57:AH57,"c*")*0.5)-(countif(E57:AH57,"d*")*0.5)-(countif(E57:AH57,"e*")*0.5)+1</f>
        <v>5</v>
      </c>
      <c r="AJ57" s="197">
        <f t="shared" si="3"/>
        <v>0</v>
      </c>
      <c r="AK57" s="214"/>
      <c r="AL57" s="214"/>
      <c r="AM57" s="209"/>
      <c r="AN57" s="220"/>
      <c r="AO57" s="209"/>
      <c r="AP57" s="209"/>
      <c r="AQ57" s="209"/>
      <c r="AR57" s="209"/>
      <c r="AS57" s="209">
        <f t="shared" si="4"/>
        <v>0</v>
      </c>
      <c r="AT57" s="209">
        <f t="shared" si="5"/>
        <v>0</v>
      </c>
      <c r="AU57" s="210">
        <f t="shared" si="6"/>
        <v>0</v>
      </c>
      <c r="AV57" s="212"/>
      <c r="AW57" s="217"/>
    </row>
    <row r="58">
      <c r="A58" s="204">
        <v>54.0</v>
      </c>
      <c r="B58" s="218" t="s">
        <v>649</v>
      </c>
      <c r="C58" s="219" t="s">
        <v>110</v>
      </c>
      <c r="D58" s="212" t="s">
        <v>374</v>
      </c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218"/>
      <c r="AA58" s="194"/>
      <c r="AB58" s="194"/>
      <c r="AC58" s="194"/>
      <c r="AD58" s="194"/>
      <c r="AE58" s="194"/>
      <c r="AF58" s="194"/>
      <c r="AG58" s="194"/>
      <c r="AH58" s="194"/>
      <c r="AI58" s="197">
        <f>vlookup(B58,'Annual Leave-2026'!$B:$S,10,0)-countif(E58:AH58,"a")-(countif(E58:AH58,"a1")*0.5)-(countif(E58:AH58,"a2")*0.5)-(countif(E58:AH58,"b*")*0.5)-(countif(E58:AH58,"c*")*0.5)-(countif(E58:AH58,"d*")*0.5)-(countif(E58:AH58,"e*")*0.5)+1</f>
        <v>2</v>
      </c>
      <c r="AJ58" s="197">
        <f t="shared" si="3"/>
        <v>0</v>
      </c>
      <c r="AK58" s="214"/>
      <c r="AL58" s="214"/>
      <c r="AM58" s="209"/>
      <c r="AN58" s="220"/>
      <c r="AO58" s="209"/>
      <c r="AP58" s="209"/>
      <c r="AQ58" s="209"/>
      <c r="AR58" s="209"/>
      <c r="AS58" s="209">
        <f t="shared" si="4"/>
        <v>0</v>
      </c>
      <c r="AT58" s="209">
        <f t="shared" si="5"/>
        <v>0</v>
      </c>
      <c r="AU58" s="210">
        <f t="shared" si="6"/>
        <v>0</v>
      </c>
      <c r="AV58" s="212"/>
      <c r="AW58" s="217"/>
    </row>
    <row r="59">
      <c r="A59" s="209">
        <v>55.0</v>
      </c>
      <c r="B59" s="218" t="s">
        <v>651</v>
      </c>
      <c r="C59" s="219" t="s">
        <v>122</v>
      </c>
      <c r="D59" s="212" t="s">
        <v>374</v>
      </c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218"/>
      <c r="AA59" s="194"/>
      <c r="AB59" s="194"/>
      <c r="AC59" s="194"/>
      <c r="AD59" s="194"/>
      <c r="AE59" s="194"/>
      <c r="AF59" s="194"/>
      <c r="AG59" s="194"/>
      <c r="AH59" s="194"/>
      <c r="AI59" s="197">
        <f>vlookup(B59,'Annual Leave-2026'!$B:$S,10,0)-countif(E59:AH59,"a")-(countif(E59:AH59,"a1")*0.5)-(countif(E59:AH59,"a2")*0.5)-(countif(E59:AH59,"b*")*0.5)-(countif(E59:AH59,"c*")*0.5)-(countif(E59:AH59,"d*")*0.5)-(countif(E59:AH59,"e*")*0.5)+1</f>
        <v>5.5</v>
      </c>
      <c r="AJ59" s="197">
        <f t="shared" si="3"/>
        <v>0</v>
      </c>
      <c r="AK59" s="214"/>
      <c r="AL59" s="214"/>
      <c r="AM59" s="218"/>
      <c r="AN59" s="220"/>
      <c r="AO59" s="209"/>
      <c r="AP59" s="209"/>
      <c r="AQ59" s="209"/>
      <c r="AR59" s="209"/>
      <c r="AS59" s="209">
        <f t="shared" si="4"/>
        <v>0</v>
      </c>
      <c r="AT59" s="209">
        <f t="shared" si="5"/>
        <v>0</v>
      </c>
      <c r="AU59" s="210">
        <f t="shared" si="6"/>
        <v>0</v>
      </c>
      <c r="AV59" s="222"/>
      <c r="AW59" s="217"/>
    </row>
    <row r="60">
      <c r="A60" s="204">
        <v>56.0</v>
      </c>
      <c r="B60" s="218" t="s">
        <v>652</v>
      </c>
      <c r="C60" s="219" t="s">
        <v>114</v>
      </c>
      <c r="D60" s="212" t="s">
        <v>374</v>
      </c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218"/>
      <c r="AA60" s="194"/>
      <c r="AB60" s="194"/>
      <c r="AC60" s="194"/>
      <c r="AD60" s="194"/>
      <c r="AE60" s="194"/>
      <c r="AF60" s="194"/>
      <c r="AG60" s="194"/>
      <c r="AH60" s="194"/>
      <c r="AI60" s="197">
        <f>vlookup(B60,'Annual Leave-2026'!$B:$S,10,0)-countif(E60:AH60,"a")-(countif(E60:AH60,"a1")*0.5)-(countif(E60:AH60,"a2")*0.5)-(countif(E60:AH60,"b*")*0.5)-(countif(E60:AH60,"c*")*0.5)-(countif(E60:AH60,"d*")*0.5)-(countif(E60:AH60,"e*")*0.5)+1</f>
        <v>2.5</v>
      </c>
      <c r="AJ60" s="197">
        <f t="shared" si="3"/>
        <v>0</v>
      </c>
      <c r="AK60" s="214"/>
      <c r="AL60" s="214"/>
      <c r="AM60" s="218"/>
      <c r="AN60" s="220"/>
      <c r="AO60" s="209"/>
      <c r="AP60" s="209"/>
      <c r="AQ60" s="209"/>
      <c r="AR60" s="209"/>
      <c r="AS60" s="209">
        <f t="shared" si="4"/>
        <v>0</v>
      </c>
      <c r="AT60" s="209">
        <f t="shared" si="5"/>
        <v>0</v>
      </c>
      <c r="AU60" s="210">
        <f t="shared" si="6"/>
        <v>0</v>
      </c>
      <c r="AV60" s="222"/>
      <c r="AW60" s="217"/>
    </row>
    <row r="61">
      <c r="A61" s="209">
        <v>57.0</v>
      </c>
      <c r="B61" s="218" t="s">
        <v>653</v>
      </c>
      <c r="C61" s="219" t="s">
        <v>119</v>
      </c>
      <c r="D61" s="212" t="s">
        <v>374</v>
      </c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218"/>
      <c r="AA61" s="194"/>
      <c r="AB61" s="194"/>
      <c r="AC61" s="194"/>
      <c r="AD61" s="194"/>
      <c r="AE61" s="194"/>
      <c r="AF61" s="194"/>
      <c r="AG61" s="194"/>
      <c r="AH61" s="194"/>
      <c r="AI61" s="197">
        <f>vlookup(B61,'Annual Leave-2026'!$B:$S,10,0)-countif(E61:AH61,"a")-(countif(E61:AH61,"a1")*0.5)-(countif(E61:AH61,"a2")*0.5)-(countif(E61:AH61,"b*")*0.5)-(countif(E61:AH61,"c*")*0.5)-(countif(E61:AH61,"d*")*0.5)-(countif(E61:AH61,"e*")*0.5)+1</f>
        <v>6.5</v>
      </c>
      <c r="AJ61" s="197">
        <f t="shared" si="3"/>
        <v>0</v>
      </c>
      <c r="AK61" s="214"/>
      <c r="AL61" s="214"/>
      <c r="AM61" s="218"/>
      <c r="AN61" s="220"/>
      <c r="AO61" s="209"/>
      <c r="AP61" s="209"/>
      <c r="AQ61" s="209"/>
      <c r="AR61" s="209"/>
      <c r="AS61" s="209">
        <f t="shared" si="4"/>
        <v>0</v>
      </c>
      <c r="AT61" s="209">
        <f t="shared" si="5"/>
        <v>0</v>
      </c>
      <c r="AU61" s="210">
        <f t="shared" si="6"/>
        <v>0</v>
      </c>
      <c r="AV61" s="222"/>
      <c r="AW61" s="217"/>
    </row>
    <row r="62">
      <c r="A62" s="204">
        <v>58.0</v>
      </c>
      <c r="B62" s="218" t="s">
        <v>654</v>
      </c>
      <c r="C62" s="219" t="s">
        <v>99</v>
      </c>
      <c r="D62" s="212" t="s">
        <v>374</v>
      </c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218"/>
      <c r="AA62" s="194"/>
      <c r="AB62" s="194"/>
      <c r="AC62" s="194"/>
      <c r="AD62" s="194"/>
      <c r="AE62" s="194"/>
      <c r="AF62" s="194"/>
      <c r="AG62" s="194"/>
      <c r="AH62" s="194"/>
      <c r="AI62" s="197">
        <f>vlookup(B62,'Annual Leave-2026'!$B:$S,10,0)-countif(E62:AH62,"a")-(countif(E62:AH62,"a1")*0.5)-(countif(E62:AH62,"a2")*0.5)-(countif(E62:AH62,"b*")*0.5)-(countif(E62:AH62,"c*")*0.5)-(countif(E62:AH62,"d*")*0.5)-(countif(E62:AH62,"e*")*0.5)+1</f>
        <v>5.5</v>
      </c>
      <c r="AJ62" s="197">
        <f t="shared" si="3"/>
        <v>0</v>
      </c>
      <c r="AK62" s="214"/>
      <c r="AL62" s="214"/>
      <c r="AM62" s="218"/>
      <c r="AN62" s="220"/>
      <c r="AO62" s="209"/>
      <c r="AP62" s="209"/>
      <c r="AQ62" s="209"/>
      <c r="AR62" s="209"/>
      <c r="AS62" s="209">
        <f t="shared" si="4"/>
        <v>0</v>
      </c>
      <c r="AT62" s="209">
        <f t="shared" si="5"/>
        <v>0</v>
      </c>
      <c r="AU62" s="210">
        <f t="shared" si="6"/>
        <v>0</v>
      </c>
      <c r="AV62" s="222"/>
      <c r="AW62" s="217"/>
    </row>
    <row r="63">
      <c r="A63" s="209">
        <v>59.0</v>
      </c>
      <c r="B63" s="218" t="s">
        <v>655</v>
      </c>
      <c r="C63" s="219" t="s">
        <v>82</v>
      </c>
      <c r="D63" s="218" t="s">
        <v>374</v>
      </c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218"/>
      <c r="AA63" s="194"/>
      <c r="AB63" s="194"/>
      <c r="AC63" s="194"/>
      <c r="AD63" s="194"/>
      <c r="AE63" s="194"/>
      <c r="AF63" s="194"/>
      <c r="AG63" s="194"/>
      <c r="AH63" s="194"/>
      <c r="AI63" s="197">
        <f>vlookup(B63,'Annual Leave-2026'!$B:$S,10,0)-countif(E63:AH63,"a")-(countif(E63:AH63,"a1")*0.5)-(countif(E63:AH63,"a2")*0.5)-(countif(E63:AH63,"b*")*0.5)-(countif(E63:AH63,"c*")*0.5)-(countif(E63:AH63,"d*")*0.5)-(countif(E63:AH63,"e*")*0.5)+1</f>
        <v>2</v>
      </c>
      <c r="AJ63" s="197">
        <f t="shared" si="3"/>
        <v>0</v>
      </c>
      <c r="AK63" s="214"/>
      <c r="AL63" s="214"/>
      <c r="AM63" s="218"/>
      <c r="AN63" s="220"/>
      <c r="AO63" s="209"/>
      <c r="AP63" s="209"/>
      <c r="AQ63" s="209"/>
      <c r="AR63" s="209"/>
      <c r="AS63" s="209">
        <f t="shared" si="4"/>
        <v>0</v>
      </c>
      <c r="AT63" s="209">
        <f t="shared" si="5"/>
        <v>0</v>
      </c>
      <c r="AU63" s="210">
        <f t="shared" si="6"/>
        <v>0</v>
      </c>
      <c r="AV63" s="222"/>
      <c r="AW63" s="217"/>
    </row>
    <row r="64">
      <c r="A64" s="204">
        <v>60.0</v>
      </c>
      <c r="B64" s="212" t="s">
        <v>656</v>
      </c>
      <c r="C64" s="213" t="s">
        <v>104</v>
      </c>
      <c r="D64" s="212" t="s">
        <v>374</v>
      </c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218"/>
      <c r="AA64" s="194"/>
      <c r="AB64" s="194"/>
      <c r="AC64" s="194"/>
      <c r="AD64" s="194"/>
      <c r="AE64" s="194"/>
      <c r="AF64" s="194"/>
      <c r="AG64" s="194"/>
      <c r="AH64" s="194"/>
      <c r="AI64" s="197">
        <f>vlookup(B64,'Annual Leave-2026'!$B:$S,10,0)-countif(E64:AH64,"a")-(countif(E64:AH64,"a1")*0.5)-(countif(E64:AH64,"a2")*0.5)-(countif(E64:AH64,"b*")*0.5)-(countif(E64:AH64,"c*")*0.5)-(countif(E64:AH64,"d*")*0.5)-(countif(E64:AH64,"e*")*0.5)+1</f>
        <v>4</v>
      </c>
      <c r="AJ64" s="197">
        <f t="shared" si="3"/>
        <v>0</v>
      </c>
      <c r="AK64" s="214"/>
      <c r="AL64" s="214"/>
      <c r="AM64" s="209"/>
      <c r="AN64" s="216"/>
      <c r="AO64" s="209"/>
      <c r="AP64" s="209"/>
      <c r="AQ64" s="209"/>
      <c r="AR64" s="209"/>
      <c r="AS64" s="209">
        <f t="shared" si="4"/>
        <v>0</v>
      </c>
      <c r="AT64" s="209">
        <f t="shared" si="5"/>
        <v>0</v>
      </c>
      <c r="AU64" s="210">
        <f t="shared" si="6"/>
        <v>0</v>
      </c>
      <c r="AV64" s="212"/>
      <c r="AW64" s="217"/>
    </row>
    <row r="65">
      <c r="A65" s="209">
        <v>61.0</v>
      </c>
      <c r="B65" s="218" t="s">
        <v>657</v>
      </c>
      <c r="C65" s="219" t="s">
        <v>132</v>
      </c>
      <c r="D65" s="212" t="s">
        <v>374</v>
      </c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218"/>
      <c r="AA65" s="194"/>
      <c r="AB65" s="194"/>
      <c r="AC65" s="194"/>
      <c r="AD65" s="194"/>
      <c r="AE65" s="194"/>
      <c r="AF65" s="194"/>
      <c r="AG65" s="194"/>
      <c r="AH65" s="194"/>
      <c r="AI65" s="197">
        <f>vlookup(B65,'Annual Leave-2026'!$B:$S,10,0)-countif(E65:AH65,"a")-(countif(E65:AH65,"a1")*0.5)-(countif(E65:AH65,"a2")*0.5)-(countif(E65:AH65,"b*")*0.5)-(countif(E65:AH65,"c*")*0.5)-(countif(E65:AH65,"d*")*0.5)-(countif(E65:AH65,"e*")*0.5)+1</f>
        <v>7</v>
      </c>
      <c r="AJ65" s="197">
        <f t="shared" si="3"/>
        <v>0</v>
      </c>
      <c r="AK65" s="214"/>
      <c r="AL65" s="214"/>
      <c r="AM65" s="209"/>
      <c r="AN65" s="220"/>
      <c r="AO65" s="209"/>
      <c r="AP65" s="209"/>
      <c r="AQ65" s="209"/>
      <c r="AR65" s="209"/>
      <c r="AS65" s="209">
        <f t="shared" si="4"/>
        <v>0</v>
      </c>
      <c r="AT65" s="209">
        <f t="shared" si="5"/>
        <v>0</v>
      </c>
      <c r="AU65" s="210">
        <f t="shared" si="6"/>
        <v>0</v>
      </c>
      <c r="AV65" s="212"/>
      <c r="AW65" s="217"/>
    </row>
    <row r="66">
      <c r="A66" s="204">
        <v>62.0</v>
      </c>
      <c r="B66" s="218" t="s">
        <v>658</v>
      </c>
      <c r="C66" s="219" t="s">
        <v>95</v>
      </c>
      <c r="D66" s="212" t="s">
        <v>374</v>
      </c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218"/>
      <c r="AA66" s="194"/>
      <c r="AB66" s="194"/>
      <c r="AC66" s="194"/>
      <c r="AD66" s="194"/>
      <c r="AE66" s="194"/>
      <c r="AF66" s="194"/>
      <c r="AG66" s="194"/>
      <c r="AH66" s="194"/>
      <c r="AI66" s="197">
        <f>vlookup(B66,'Annual Leave-2026'!$B:$S,10,0)-countif(E66:AH66,"a")-(countif(E66:AH66,"a1")*0.5)-(countif(E66:AH66,"a2")*0.5)-(countif(E66:AH66,"b*")*0.5)-(countif(E66:AH66,"c*")*0.5)-(countif(E66:AH66,"d*")*0.5)-(countif(E66:AH66,"e*")*0.5)+1</f>
        <v>8</v>
      </c>
      <c r="AJ66" s="197">
        <f t="shared" si="3"/>
        <v>0</v>
      </c>
      <c r="AK66" s="214"/>
      <c r="AL66" s="214"/>
      <c r="AM66" s="209"/>
      <c r="AN66" s="220"/>
      <c r="AO66" s="209"/>
      <c r="AP66" s="209"/>
      <c r="AQ66" s="209"/>
      <c r="AR66" s="209"/>
      <c r="AS66" s="209">
        <f t="shared" si="4"/>
        <v>0</v>
      </c>
      <c r="AT66" s="209">
        <f t="shared" si="5"/>
        <v>0</v>
      </c>
      <c r="AU66" s="210">
        <f t="shared" si="6"/>
        <v>0</v>
      </c>
      <c r="AV66" s="212"/>
      <c r="AW66" s="217"/>
    </row>
    <row r="67">
      <c r="A67" s="209">
        <v>63.0</v>
      </c>
      <c r="B67" s="218" t="s">
        <v>659</v>
      </c>
      <c r="C67" s="219" t="s">
        <v>102</v>
      </c>
      <c r="D67" s="212" t="s">
        <v>374</v>
      </c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218"/>
      <c r="AA67" s="194"/>
      <c r="AB67" s="194"/>
      <c r="AC67" s="194"/>
      <c r="AD67" s="194"/>
      <c r="AE67" s="194"/>
      <c r="AF67" s="194"/>
      <c r="AG67" s="194"/>
      <c r="AH67" s="194"/>
      <c r="AI67" s="197">
        <f>vlookup(B67,'Annual Leave-2026'!$B:$S,10,0)-countif(E67:AH67,"a")-(countif(E67:AH67,"a1")*0.5)-(countif(E67:AH67,"a2")*0.5)-(countif(E67:AH67,"b*")*0.5)-(countif(E67:AH67,"c*")*0.5)-(countif(E67:AH67,"d*")*0.5)-(countif(E67:AH67,"e*")*0.5)+1</f>
        <v>4</v>
      </c>
      <c r="AJ67" s="197">
        <f t="shared" si="3"/>
        <v>0</v>
      </c>
      <c r="AK67" s="214"/>
      <c r="AL67" s="214"/>
      <c r="AM67" s="209"/>
      <c r="AN67" s="220"/>
      <c r="AO67" s="209"/>
      <c r="AP67" s="209"/>
      <c r="AQ67" s="209"/>
      <c r="AR67" s="209"/>
      <c r="AS67" s="209">
        <f t="shared" si="4"/>
        <v>0</v>
      </c>
      <c r="AT67" s="209">
        <f t="shared" si="5"/>
        <v>0</v>
      </c>
      <c r="AU67" s="210">
        <f t="shared" si="6"/>
        <v>0</v>
      </c>
      <c r="AV67" s="212"/>
      <c r="AW67" s="217"/>
    </row>
    <row r="68">
      <c r="A68" s="204">
        <v>64.0</v>
      </c>
      <c r="B68" s="218" t="s">
        <v>660</v>
      </c>
      <c r="C68" s="219" t="s">
        <v>116</v>
      </c>
      <c r="D68" s="212" t="s">
        <v>374</v>
      </c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218"/>
      <c r="AA68" s="194"/>
      <c r="AB68" s="194"/>
      <c r="AC68" s="194"/>
      <c r="AD68" s="194"/>
      <c r="AE68" s="194"/>
      <c r="AF68" s="194"/>
      <c r="AG68" s="194"/>
      <c r="AH68" s="194"/>
      <c r="AI68" s="197">
        <f>vlookup(B68,'Annual Leave-2026'!$B:$S,10,0)-countif(E68:AH68,"a")-(countif(E68:AH68,"a1")*0.5)-(countif(E68:AH68,"a2")*0.5)-(countif(E68:AH68,"b*")*0.5)-(countif(E68:AH68,"c*")*0.5)-(countif(E68:AH68,"d*")*0.5)-(countif(E68:AH68,"e*")*0.5)+1</f>
        <v>9</v>
      </c>
      <c r="AJ68" s="197">
        <f t="shared" si="3"/>
        <v>0</v>
      </c>
      <c r="AK68" s="214"/>
      <c r="AL68" s="214"/>
      <c r="AM68" s="209"/>
      <c r="AN68" s="220"/>
      <c r="AO68" s="209"/>
      <c r="AP68" s="209"/>
      <c r="AQ68" s="209"/>
      <c r="AR68" s="209"/>
      <c r="AS68" s="209">
        <f t="shared" si="4"/>
        <v>0</v>
      </c>
      <c r="AT68" s="209">
        <f t="shared" si="5"/>
        <v>0</v>
      </c>
      <c r="AU68" s="210">
        <f t="shared" si="6"/>
        <v>0</v>
      </c>
      <c r="AV68" s="222"/>
      <c r="AW68" s="217"/>
    </row>
    <row r="69">
      <c r="A69" s="209">
        <v>65.0</v>
      </c>
      <c r="B69" s="218" t="s">
        <v>661</v>
      </c>
      <c r="C69" s="219" t="s">
        <v>83</v>
      </c>
      <c r="D69" s="212" t="s">
        <v>374</v>
      </c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218"/>
      <c r="AA69" s="194"/>
      <c r="AB69" s="194"/>
      <c r="AC69" s="194"/>
      <c r="AD69" s="194"/>
      <c r="AE69" s="194"/>
      <c r="AF69" s="194"/>
      <c r="AG69" s="194"/>
      <c r="AH69" s="194"/>
      <c r="AI69" s="197">
        <f>vlookup(B69,'Annual Leave-2026'!$B:$S,10,0)-countif(E69:AH69,"a")-(countif(E69:AH69,"a1")*0.5)-(countif(E69:AH69,"a2")*0.5)-(countif(E69:AH69,"b*")*0.5)-(countif(E69:AH69,"c*")*0.5)-(countif(E69:AH69,"d*")*0.5)-(countif(E69:AH69,"e*")*0.5)+1</f>
        <v>4</v>
      </c>
      <c r="AJ69" s="197">
        <f t="shared" si="3"/>
        <v>0</v>
      </c>
      <c r="AK69" s="214"/>
      <c r="AL69" s="214"/>
      <c r="AM69" s="218"/>
      <c r="AN69" s="220"/>
      <c r="AO69" s="209"/>
      <c r="AP69" s="209"/>
      <c r="AQ69" s="209"/>
      <c r="AR69" s="209"/>
      <c r="AS69" s="209">
        <f t="shared" si="4"/>
        <v>0</v>
      </c>
      <c r="AT69" s="209">
        <f t="shared" si="5"/>
        <v>0</v>
      </c>
      <c r="AU69" s="210">
        <f t="shared" si="6"/>
        <v>0</v>
      </c>
      <c r="AV69" s="222"/>
      <c r="AW69" s="217"/>
    </row>
    <row r="70">
      <c r="A70" s="204">
        <v>66.0</v>
      </c>
      <c r="B70" s="218" t="s">
        <v>662</v>
      </c>
      <c r="C70" s="219" t="s">
        <v>129</v>
      </c>
      <c r="D70" s="212" t="s">
        <v>374</v>
      </c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218"/>
      <c r="AA70" s="194"/>
      <c r="AB70" s="194"/>
      <c r="AC70" s="194"/>
      <c r="AD70" s="194"/>
      <c r="AE70" s="194"/>
      <c r="AF70" s="194"/>
      <c r="AG70" s="194"/>
      <c r="AH70" s="194"/>
      <c r="AI70" s="197">
        <f>vlookup(B70,'Annual Leave-2026'!$B:$S,10,0)-countif(E70:AH70,"a")-(countif(E70:AH70,"a1")*0.5)-(countif(E70:AH70,"a2")*0.5)-(countif(E70:AH70,"b*")*0.5)-(countif(E70:AH70,"c*")*0.5)-(countif(E70:AH70,"d*")*0.5)-(countif(E70:AH70,"e*")*0.5)+1</f>
        <v>1.5</v>
      </c>
      <c r="AJ70" s="197">
        <f t="shared" si="3"/>
        <v>0</v>
      </c>
      <c r="AK70" s="214"/>
      <c r="AL70" s="214"/>
      <c r="AM70" s="218"/>
      <c r="AN70" s="220"/>
      <c r="AO70" s="209"/>
      <c r="AP70" s="209"/>
      <c r="AQ70" s="209"/>
      <c r="AR70" s="209"/>
      <c r="AS70" s="209">
        <f t="shared" si="4"/>
        <v>0</v>
      </c>
      <c r="AT70" s="209">
        <f t="shared" si="5"/>
        <v>0</v>
      </c>
      <c r="AU70" s="210">
        <f t="shared" si="6"/>
        <v>0</v>
      </c>
      <c r="AV70" s="222"/>
      <c r="AW70" s="217"/>
    </row>
    <row r="71">
      <c r="A71" s="209">
        <v>67.0</v>
      </c>
      <c r="B71" s="218" t="s">
        <v>663</v>
      </c>
      <c r="C71" s="219" t="s">
        <v>81</v>
      </c>
      <c r="D71" s="212" t="s">
        <v>374</v>
      </c>
      <c r="E71" s="194"/>
      <c r="F71" s="194" t="s">
        <v>6</v>
      </c>
      <c r="G71" s="194" t="s">
        <v>6</v>
      </c>
      <c r="H71" s="194" t="s">
        <v>6</v>
      </c>
      <c r="I71" s="194">
        <v>0.0</v>
      </c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218"/>
      <c r="AA71" s="194"/>
      <c r="AB71" s="194"/>
      <c r="AC71" s="194"/>
      <c r="AD71" s="194"/>
      <c r="AE71" s="194"/>
      <c r="AF71" s="194"/>
      <c r="AG71" s="194"/>
      <c r="AH71" s="194"/>
      <c r="AI71" s="197">
        <f>vlookup(B71,'Annual Leave-2026'!$B:$S,10,0)-countif(E71:AH71,"a")-(countif(E71:AH71,"a1")*0.5)-(countif(E71:AH71,"a2")*0.5)-(countif(E71:AH71,"b*")*0.5)-(countif(E71:AH71,"c*")*0.5)-(countif(E71:AH71,"d*")*0.5)-(countif(E71:AH71,"e*")*0.5)+1</f>
        <v>1</v>
      </c>
      <c r="AJ71" s="197">
        <f t="shared" si="3"/>
        <v>3</v>
      </c>
      <c r="AK71" s="214"/>
      <c r="AL71" s="214"/>
      <c r="AM71" s="218"/>
      <c r="AN71" s="220"/>
      <c r="AO71" s="209"/>
      <c r="AP71" s="209"/>
      <c r="AQ71" s="209"/>
      <c r="AR71" s="209"/>
      <c r="AS71" s="209">
        <f t="shared" si="4"/>
        <v>1</v>
      </c>
      <c r="AT71" s="209">
        <f t="shared" si="5"/>
        <v>0</v>
      </c>
      <c r="AU71" s="210">
        <f t="shared" si="6"/>
        <v>0</v>
      </c>
      <c r="AV71" s="222"/>
      <c r="AW71" s="217"/>
    </row>
    <row r="72">
      <c r="A72" s="204">
        <v>68.0</v>
      </c>
      <c r="B72" s="218" t="s">
        <v>664</v>
      </c>
      <c r="C72" s="219" t="s">
        <v>89</v>
      </c>
      <c r="D72" s="218" t="s">
        <v>374</v>
      </c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218"/>
      <c r="AA72" s="194"/>
      <c r="AB72" s="194"/>
      <c r="AC72" s="194"/>
      <c r="AD72" s="194"/>
      <c r="AE72" s="194"/>
      <c r="AF72" s="194"/>
      <c r="AG72" s="194"/>
      <c r="AH72" s="194"/>
      <c r="AI72" s="197">
        <f>vlookup(B72,'Annual Leave-2026'!$B:$S,10,0)-countif(E72:AH72,"a")-(countif(E72:AH72,"a1")*0.5)-(countif(E72:AH72,"a2")*0.5)-(countif(E72:AH72,"b*")*0.5)-(countif(E72:AH72,"c*")*0.5)-(countif(E72:AH72,"d*")*0.5)-(countif(E72:AH72,"e*")*0.5)+1</f>
        <v>3</v>
      </c>
      <c r="AJ72" s="197">
        <f t="shared" si="3"/>
        <v>0</v>
      </c>
      <c r="AK72" s="214"/>
      <c r="AL72" s="214"/>
      <c r="AM72" s="218"/>
      <c r="AN72" s="220"/>
      <c r="AO72" s="209"/>
      <c r="AP72" s="209"/>
      <c r="AQ72" s="209"/>
      <c r="AR72" s="209"/>
      <c r="AS72" s="209">
        <f t="shared" si="4"/>
        <v>0</v>
      </c>
      <c r="AT72" s="209">
        <f t="shared" si="5"/>
        <v>0</v>
      </c>
      <c r="AU72" s="210">
        <f t="shared" si="6"/>
        <v>0</v>
      </c>
      <c r="AV72" s="222"/>
      <c r="AW72" s="217"/>
    </row>
    <row r="73">
      <c r="A73" s="209">
        <v>69.0</v>
      </c>
      <c r="B73" s="218" t="s">
        <v>665</v>
      </c>
      <c r="C73" s="219" t="s">
        <v>27</v>
      </c>
      <c r="D73" s="218" t="s">
        <v>325</v>
      </c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218"/>
      <c r="AA73" s="194"/>
      <c r="AB73" s="194"/>
      <c r="AC73" s="194"/>
      <c r="AD73" s="194"/>
      <c r="AE73" s="194"/>
      <c r="AF73" s="194"/>
      <c r="AG73" s="194"/>
      <c r="AH73" s="194"/>
      <c r="AI73" s="197">
        <f>vlookup(B73,'Annual Leave-2026'!$B:$S,10,0)-countif(E73:AH73,"a")-(countif(E73:AH73,"a1")*0.5)-(countif(E73:AH73,"a2")*0.5)-(countif(E73:AH73,"b*")*0.5)-(countif(E73:AH73,"c*")*0.5)-(countif(E73:AH73,"d*")*0.5)-(countif(E73:AH73,"e*")*0.5)+1</f>
        <v>8</v>
      </c>
      <c r="AJ73" s="197">
        <f t="shared" si="3"/>
        <v>0</v>
      </c>
      <c r="AK73" s="214"/>
      <c r="AL73" s="214"/>
      <c r="AM73" s="218"/>
      <c r="AN73" s="220"/>
      <c r="AO73" s="209"/>
      <c r="AP73" s="209"/>
      <c r="AQ73" s="209"/>
      <c r="AR73" s="209"/>
      <c r="AS73" s="209">
        <f t="shared" si="4"/>
        <v>0</v>
      </c>
      <c r="AT73" s="209">
        <f t="shared" si="5"/>
        <v>0</v>
      </c>
      <c r="AU73" s="210">
        <f t="shared" si="6"/>
        <v>0</v>
      </c>
      <c r="AV73" s="222"/>
      <c r="AW73" s="217"/>
    </row>
    <row r="74">
      <c r="A74" s="204">
        <v>70.0</v>
      </c>
      <c r="B74" s="212" t="s">
        <v>666</v>
      </c>
      <c r="C74" s="213" t="s">
        <v>23</v>
      </c>
      <c r="D74" s="212" t="s">
        <v>325</v>
      </c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218"/>
      <c r="AA74" s="194"/>
      <c r="AB74" s="194"/>
      <c r="AC74" s="194"/>
      <c r="AD74" s="194"/>
      <c r="AE74" s="194"/>
      <c r="AF74" s="194"/>
      <c r="AG74" s="194"/>
      <c r="AH74" s="194"/>
      <c r="AI74" s="197">
        <f>vlookup(B74,'Annual Leave-2026'!$B:$S,10,0)-countif(E74:AH74,"a")-(countif(E74:AH74,"a1")*0.5)-(countif(E74:AH74,"a2")*0.5)-(countif(E74:AH74,"b*")*0.5)-(countif(E74:AH74,"c*")*0.5)-(countif(E74:AH74,"d*")*0.5)-(countif(E74:AH74,"e*")*0.5)+1</f>
        <v>6</v>
      </c>
      <c r="AJ74" s="197">
        <f t="shared" si="3"/>
        <v>0</v>
      </c>
      <c r="AK74" s="214"/>
      <c r="AL74" s="214"/>
      <c r="AM74" s="209"/>
      <c r="AN74" s="216"/>
      <c r="AO74" s="209"/>
      <c r="AP74" s="209"/>
      <c r="AQ74" s="209"/>
      <c r="AR74" s="209"/>
      <c r="AS74" s="209">
        <f t="shared" si="4"/>
        <v>0</v>
      </c>
      <c r="AT74" s="209">
        <f t="shared" si="5"/>
        <v>0</v>
      </c>
      <c r="AU74" s="210">
        <f t="shared" si="6"/>
        <v>0</v>
      </c>
      <c r="AV74" s="212"/>
      <c r="AW74" s="217"/>
    </row>
    <row r="75">
      <c r="A75" s="209">
        <v>71.0</v>
      </c>
      <c r="B75" s="212" t="s">
        <v>667</v>
      </c>
      <c r="C75" s="213" t="s">
        <v>72</v>
      </c>
      <c r="D75" s="212" t="s">
        <v>335</v>
      </c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218"/>
      <c r="AA75" s="194"/>
      <c r="AB75" s="194"/>
      <c r="AC75" s="194"/>
      <c r="AD75" s="194"/>
      <c r="AE75" s="194"/>
      <c r="AF75" s="194"/>
      <c r="AG75" s="194"/>
      <c r="AH75" s="194"/>
      <c r="AI75" s="197">
        <f>vlookup(B75,'Annual Leave-2026'!$B:$S,10,0)-countif(E75:AH75,"a")-(countif(E75:AH75,"a1")*0.5)-(countif(E75:AH75,"a2")*0.5)-(countif(E75:AH75,"b*")*0.5)-(countif(E75:AH75,"c*")*0.5)-(countif(E75:AH75,"d*")*0.5)-(countif(E75:AH75,"e*")*0.5)+1</f>
        <v>3</v>
      </c>
      <c r="AJ75" s="197">
        <f t="shared" si="3"/>
        <v>0</v>
      </c>
      <c r="AK75" s="214"/>
      <c r="AL75" s="214"/>
      <c r="AM75" s="209"/>
      <c r="AN75" s="216"/>
      <c r="AO75" s="209"/>
      <c r="AP75" s="209"/>
      <c r="AQ75" s="209"/>
      <c r="AR75" s="209"/>
      <c r="AS75" s="209">
        <f t="shared" si="4"/>
        <v>0</v>
      </c>
      <c r="AT75" s="209">
        <f t="shared" si="5"/>
        <v>0</v>
      </c>
      <c r="AU75" s="210">
        <f t="shared" si="6"/>
        <v>0</v>
      </c>
      <c r="AV75" s="212"/>
      <c r="AW75" s="217"/>
    </row>
    <row r="76">
      <c r="A76" s="204">
        <v>72.0</v>
      </c>
      <c r="B76" s="212" t="s">
        <v>668</v>
      </c>
      <c r="C76" s="213" t="s">
        <v>62</v>
      </c>
      <c r="D76" s="212" t="s">
        <v>335</v>
      </c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218"/>
      <c r="AA76" s="194"/>
      <c r="AB76" s="194"/>
      <c r="AC76" s="194"/>
      <c r="AD76" s="194"/>
      <c r="AE76" s="194"/>
      <c r="AF76" s="194"/>
      <c r="AG76" s="194"/>
      <c r="AH76" s="194"/>
      <c r="AI76" s="197">
        <f>vlookup(B76,'Annual Leave-2026'!$B:$S,10,0)-countif(E76:AH76,"a")-(countif(E76:AH76,"a1")*0.5)-(countif(E76:AH76,"a2")*0.5)-(countif(E76:AH76,"b*")*0.5)-(countif(E76:AH76,"c*")*0.5)-(countif(E76:AH76,"d*")*0.5)-(countif(E76:AH76,"e*")*0.5)+1</f>
        <v>2</v>
      </c>
      <c r="AJ76" s="197">
        <f t="shared" si="3"/>
        <v>0</v>
      </c>
      <c r="AK76" s="214"/>
      <c r="AL76" s="214"/>
      <c r="AM76" s="209"/>
      <c r="AN76" s="216"/>
      <c r="AO76" s="209"/>
      <c r="AP76" s="209"/>
      <c r="AQ76" s="209"/>
      <c r="AR76" s="209"/>
      <c r="AS76" s="209">
        <f t="shared" si="4"/>
        <v>0</v>
      </c>
      <c r="AT76" s="209">
        <f t="shared" si="5"/>
        <v>0</v>
      </c>
      <c r="AU76" s="210">
        <f t="shared" si="6"/>
        <v>0</v>
      </c>
      <c r="AV76" s="212"/>
      <c r="AW76" s="217"/>
    </row>
    <row r="77">
      <c r="A77" s="209">
        <v>73.0</v>
      </c>
      <c r="B77" s="212" t="s">
        <v>669</v>
      </c>
      <c r="C77" s="213" t="s">
        <v>38</v>
      </c>
      <c r="D77" s="212" t="s">
        <v>335</v>
      </c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218"/>
      <c r="AA77" s="194"/>
      <c r="AB77" s="194"/>
      <c r="AC77" s="194"/>
      <c r="AD77" s="194"/>
      <c r="AE77" s="194"/>
      <c r="AF77" s="194"/>
      <c r="AG77" s="194"/>
      <c r="AH77" s="194"/>
      <c r="AI77" s="197">
        <f>vlookup(B77,'Annual Leave-2026'!$B:$S,10,0)-countif(E77:AH77,"a")-(countif(E77:AH77,"a1")*0.5)-(countif(E77:AH77,"a2")*0.5)-(countif(E77:AH77,"b*")*0.5)-(countif(E77:AH77,"c*")*0.5)-(countif(E77:AH77,"d*")*0.5)-(countif(E77:AH77,"e*")*0.5)+1</f>
        <v>3</v>
      </c>
      <c r="AJ77" s="197">
        <f t="shared" si="3"/>
        <v>0</v>
      </c>
      <c r="AK77" s="214"/>
      <c r="AL77" s="214"/>
      <c r="AM77" s="209"/>
      <c r="AN77" s="216"/>
      <c r="AO77" s="209"/>
      <c r="AP77" s="209"/>
      <c r="AQ77" s="209"/>
      <c r="AR77" s="209"/>
      <c r="AS77" s="209">
        <f t="shared" si="4"/>
        <v>0</v>
      </c>
      <c r="AT77" s="209">
        <f t="shared" si="5"/>
        <v>0</v>
      </c>
      <c r="AU77" s="210">
        <f t="shared" si="6"/>
        <v>0</v>
      </c>
      <c r="AV77" s="212"/>
      <c r="AW77" s="217"/>
    </row>
    <row r="78">
      <c r="A78" s="204">
        <v>74.0</v>
      </c>
      <c r="B78" s="212" t="s">
        <v>670</v>
      </c>
      <c r="C78" s="213" t="s">
        <v>71</v>
      </c>
      <c r="D78" s="212" t="s">
        <v>335</v>
      </c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218"/>
      <c r="AA78" s="194"/>
      <c r="AB78" s="194"/>
      <c r="AC78" s="194"/>
      <c r="AD78" s="194"/>
      <c r="AE78" s="194"/>
      <c r="AF78" s="194"/>
      <c r="AG78" s="194"/>
      <c r="AH78" s="194"/>
      <c r="AI78" s="197">
        <f>vlookup(B78,'Annual Leave-2026'!$B:$S,10,0)-countif(E78:AH78,"a")-(countif(E78:AH78,"a1")*0.5)-(countif(E78:AH78,"a2")*0.5)-(countif(E78:AH78,"b*")*0.5)-(countif(E78:AH78,"c*")*0.5)-(countif(E78:AH78,"d*")*0.5)-(countif(E78:AH78,"e*")*0.5)+1</f>
        <v>1</v>
      </c>
      <c r="AJ78" s="197">
        <f t="shared" si="3"/>
        <v>0</v>
      </c>
      <c r="AK78" s="214"/>
      <c r="AL78" s="214"/>
      <c r="AM78" s="209"/>
      <c r="AN78" s="216"/>
      <c r="AO78" s="209"/>
      <c r="AP78" s="209"/>
      <c r="AQ78" s="209"/>
      <c r="AR78" s="209"/>
      <c r="AS78" s="209">
        <f t="shared" si="4"/>
        <v>0</v>
      </c>
      <c r="AT78" s="209">
        <f t="shared" si="5"/>
        <v>0</v>
      </c>
      <c r="AU78" s="210">
        <f t="shared" si="6"/>
        <v>0</v>
      </c>
      <c r="AV78" s="212"/>
      <c r="AW78" s="217"/>
    </row>
    <row r="79">
      <c r="A79" s="209">
        <v>75.0</v>
      </c>
      <c r="B79" s="212" t="s">
        <v>671</v>
      </c>
      <c r="C79" s="213" t="s">
        <v>60</v>
      </c>
      <c r="D79" s="212" t="s">
        <v>335</v>
      </c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218"/>
      <c r="AA79" s="194"/>
      <c r="AB79" s="194"/>
      <c r="AC79" s="194"/>
      <c r="AD79" s="194"/>
      <c r="AE79" s="194"/>
      <c r="AF79" s="194"/>
      <c r="AG79" s="194"/>
      <c r="AH79" s="194"/>
      <c r="AI79" s="197">
        <f>vlookup(B79,'Annual Leave-2026'!$B:$S,10,0)-countif(E79:AH79,"a")-(countif(E79:AH79,"a1")*0.5)-(countif(E79:AH79,"a2")*0.5)-(countif(E79:AH79,"b*")*0.5)-(countif(E79:AH79,"c*")*0.5)-(countif(E79:AH79,"d*")*0.5)-(countif(E79:AH79,"e*")*0.5)+1</f>
        <v>1</v>
      </c>
      <c r="AJ79" s="197">
        <f t="shared" si="3"/>
        <v>0</v>
      </c>
      <c r="AK79" s="214"/>
      <c r="AL79" s="214"/>
      <c r="AM79" s="209"/>
      <c r="AN79" s="216"/>
      <c r="AO79" s="209"/>
      <c r="AP79" s="209"/>
      <c r="AQ79" s="209"/>
      <c r="AR79" s="209"/>
      <c r="AS79" s="209">
        <f t="shared" si="4"/>
        <v>0</v>
      </c>
      <c r="AT79" s="209">
        <f t="shared" si="5"/>
        <v>0</v>
      </c>
      <c r="AU79" s="210">
        <f t="shared" si="6"/>
        <v>0</v>
      </c>
      <c r="AV79" s="212"/>
      <c r="AW79" s="217"/>
    </row>
    <row r="80">
      <c r="A80" s="204">
        <v>76.0</v>
      </c>
      <c r="B80" s="218" t="s">
        <v>672</v>
      </c>
      <c r="C80" s="219" t="s">
        <v>56</v>
      </c>
      <c r="D80" s="212" t="s">
        <v>325</v>
      </c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218"/>
      <c r="AA80" s="194"/>
      <c r="AB80" s="194"/>
      <c r="AC80" s="194"/>
      <c r="AD80" s="194"/>
      <c r="AE80" s="194"/>
      <c r="AF80" s="194"/>
      <c r="AG80" s="194"/>
      <c r="AH80" s="194"/>
      <c r="AI80" s="197">
        <f>vlookup(B80,'Annual Leave-2026'!$B:$S,10,0)-countif(E80:AH80,"a")-(countif(E80:AH80,"a1")*0.5)-(countif(E80:AH80,"a2")*0.5)-(countif(E80:AH80,"b*")*0.5)-(countif(E80:AH80,"c*")*0.5)-(countif(E80:AH80,"d*")*0.5)-(countif(E80:AH80,"e*")*0.5)+1</f>
        <v>3</v>
      </c>
      <c r="AJ80" s="197">
        <f t="shared" si="3"/>
        <v>0</v>
      </c>
      <c r="AK80" s="214"/>
      <c r="AL80" s="214"/>
      <c r="AM80" s="209"/>
      <c r="AN80" s="220"/>
      <c r="AO80" s="209"/>
      <c r="AP80" s="209"/>
      <c r="AQ80" s="209"/>
      <c r="AR80" s="209"/>
      <c r="AS80" s="209">
        <f t="shared" si="4"/>
        <v>0</v>
      </c>
      <c r="AT80" s="209">
        <f t="shared" si="5"/>
        <v>0</v>
      </c>
      <c r="AU80" s="210">
        <f t="shared" si="6"/>
        <v>0</v>
      </c>
      <c r="AV80" s="212"/>
      <c r="AW80" s="217"/>
    </row>
    <row r="81">
      <c r="A81" s="209">
        <v>77.0</v>
      </c>
      <c r="B81" s="218" t="s">
        <v>673</v>
      </c>
      <c r="C81" s="219" t="s">
        <v>13</v>
      </c>
      <c r="D81" s="212" t="s">
        <v>325</v>
      </c>
      <c r="E81" s="194"/>
      <c r="F81" s="194"/>
      <c r="G81" s="194"/>
      <c r="H81" s="194" t="s">
        <v>6</v>
      </c>
      <c r="I81" s="194" t="s">
        <v>6</v>
      </c>
      <c r="J81" s="194" t="s">
        <v>6</v>
      </c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218"/>
      <c r="AA81" s="194"/>
      <c r="AB81" s="194"/>
      <c r="AC81" s="194"/>
      <c r="AD81" s="194"/>
      <c r="AE81" s="194"/>
      <c r="AF81" s="194"/>
      <c r="AG81" s="194"/>
      <c r="AH81" s="194"/>
      <c r="AI81" s="197">
        <f>vlookup(B81,'Annual Leave-2026'!$B:$S,10,0)-countif(E81:AH81,"a")-(countif(E81:AH81,"a1")*0.5)-(countif(E81:AH81,"a2")*0.5)-(countif(E81:AH81,"b*")*0.5)-(countif(E81:AH81,"c*")*0.5)-(countif(E81:AH81,"d*")*0.5)-(countif(E81:AH81,"e*")*0.5)+1</f>
        <v>1</v>
      </c>
      <c r="AJ81" s="197">
        <f t="shared" si="3"/>
        <v>3</v>
      </c>
      <c r="AK81" s="214"/>
      <c r="AL81" s="214"/>
      <c r="AM81" s="209"/>
      <c r="AN81" s="220"/>
      <c r="AO81" s="209"/>
      <c r="AP81" s="209"/>
      <c r="AQ81" s="209"/>
      <c r="AR81" s="209"/>
      <c r="AS81" s="209">
        <f t="shared" si="4"/>
        <v>0</v>
      </c>
      <c r="AT81" s="209">
        <f t="shared" si="5"/>
        <v>0</v>
      </c>
      <c r="AU81" s="210">
        <f t="shared" si="6"/>
        <v>0</v>
      </c>
      <c r="AV81" s="212"/>
      <c r="AW81" s="217"/>
    </row>
    <row r="82">
      <c r="A82" s="204">
        <v>78.0</v>
      </c>
      <c r="B82" s="218" t="s">
        <v>674</v>
      </c>
      <c r="C82" s="219" t="s">
        <v>52</v>
      </c>
      <c r="D82" s="212" t="s">
        <v>325</v>
      </c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218"/>
      <c r="AA82" s="194"/>
      <c r="AB82" s="194"/>
      <c r="AC82" s="194"/>
      <c r="AD82" s="194"/>
      <c r="AE82" s="194"/>
      <c r="AF82" s="194"/>
      <c r="AG82" s="194"/>
      <c r="AH82" s="194"/>
      <c r="AI82" s="197">
        <f>vlookup(B82,'Annual Leave-2026'!$B:$S,10,0)-countif(E82:AH82,"a")-(countif(E82:AH82,"a1")*0.5)-(countif(E82:AH82,"a2")*0.5)-(countif(E82:AH82,"b*")*0.5)-(countif(E82:AH82,"c*")*0.5)-(countif(E82:AH82,"d*")*0.5)-(countif(E82:AH82,"e*")*0.5)+1</f>
        <v>2</v>
      </c>
      <c r="AJ82" s="197">
        <f t="shared" si="3"/>
        <v>0</v>
      </c>
      <c r="AK82" s="214"/>
      <c r="AL82" s="214"/>
      <c r="AM82" s="209"/>
      <c r="AN82" s="220"/>
      <c r="AO82" s="209"/>
      <c r="AP82" s="209"/>
      <c r="AQ82" s="209"/>
      <c r="AR82" s="209"/>
      <c r="AS82" s="209">
        <f t="shared" si="4"/>
        <v>0</v>
      </c>
      <c r="AT82" s="209">
        <f t="shared" si="5"/>
        <v>0</v>
      </c>
      <c r="AU82" s="210">
        <f t="shared" si="6"/>
        <v>0</v>
      </c>
      <c r="AV82" s="212"/>
      <c r="AW82" s="217"/>
    </row>
    <row r="83">
      <c r="A83" s="209">
        <v>79.0</v>
      </c>
      <c r="B83" s="218" t="s">
        <v>675</v>
      </c>
      <c r="C83" s="219" t="s">
        <v>63</v>
      </c>
      <c r="D83" s="212" t="s">
        <v>325</v>
      </c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218"/>
      <c r="AA83" s="194"/>
      <c r="AB83" s="194"/>
      <c r="AC83" s="194"/>
      <c r="AD83" s="194"/>
      <c r="AE83" s="194"/>
      <c r="AF83" s="194"/>
      <c r="AG83" s="194"/>
      <c r="AH83" s="194"/>
      <c r="AI83" s="197">
        <f>vlookup(B83,'Annual Leave-2026'!$B:$S,10,0)-countif(E83:AH83,"a")-(countif(E83:AH83,"a1")*0.5)-(countif(E83:AH83,"a2")*0.5)-(countif(E83:AH83,"b*")*0.5)-(countif(E83:AH83,"c*")*0.5)-(countif(E83:AH83,"d*")*0.5)-(countif(E83:AH83,"e*")*0.5)+1</f>
        <v>2</v>
      </c>
      <c r="AJ83" s="197">
        <f t="shared" si="3"/>
        <v>0</v>
      </c>
      <c r="AK83" s="214"/>
      <c r="AL83" s="214"/>
      <c r="AM83" s="209"/>
      <c r="AN83" s="220"/>
      <c r="AO83" s="209"/>
      <c r="AP83" s="209"/>
      <c r="AQ83" s="209"/>
      <c r="AR83" s="209"/>
      <c r="AS83" s="209">
        <f t="shared" si="4"/>
        <v>0</v>
      </c>
      <c r="AT83" s="209">
        <f t="shared" si="5"/>
        <v>0</v>
      </c>
      <c r="AU83" s="210">
        <f t="shared" si="6"/>
        <v>0</v>
      </c>
      <c r="AV83" s="212"/>
      <c r="AW83" s="217"/>
    </row>
    <row r="84">
      <c r="A84" s="204">
        <v>80.0</v>
      </c>
      <c r="B84" s="218" t="s">
        <v>676</v>
      </c>
      <c r="C84" s="219" t="s">
        <v>57</v>
      </c>
      <c r="D84" s="212" t="s">
        <v>325</v>
      </c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218"/>
      <c r="AA84" s="194"/>
      <c r="AB84" s="194"/>
      <c r="AC84" s="194"/>
      <c r="AD84" s="194"/>
      <c r="AE84" s="194"/>
      <c r="AF84" s="194"/>
      <c r="AG84" s="194"/>
      <c r="AH84" s="194"/>
      <c r="AI84" s="197">
        <f>vlookup(B84,'Annual Leave-2026'!$B:$S,10,0)-countif(E84:AH84,"a")-(countif(E84:AH84,"a1")*0.5)-(countif(E84:AH84,"a2")*0.5)-(countif(E84:AH84,"b*")*0.5)-(countif(E84:AH84,"c*")*0.5)-(countif(E84:AH84,"d*")*0.5)-(countif(E84:AH84,"e*")*0.5)+1</f>
        <v>2.5</v>
      </c>
      <c r="AJ84" s="197">
        <f t="shared" si="3"/>
        <v>0</v>
      </c>
      <c r="AK84" s="214"/>
      <c r="AL84" s="214"/>
      <c r="AM84" s="209"/>
      <c r="AN84" s="220"/>
      <c r="AO84" s="209"/>
      <c r="AP84" s="209"/>
      <c r="AQ84" s="209"/>
      <c r="AR84" s="209"/>
      <c r="AS84" s="209">
        <f t="shared" si="4"/>
        <v>0</v>
      </c>
      <c r="AT84" s="209">
        <f t="shared" si="5"/>
        <v>0</v>
      </c>
      <c r="AU84" s="210">
        <f t="shared" si="6"/>
        <v>0</v>
      </c>
      <c r="AV84" s="212"/>
      <c r="AW84" s="217"/>
    </row>
    <row r="85">
      <c r="A85" s="209">
        <v>81.0</v>
      </c>
      <c r="B85" s="218" t="s">
        <v>677</v>
      </c>
      <c r="C85" s="219" t="s">
        <v>16</v>
      </c>
      <c r="D85" s="212" t="s">
        <v>325</v>
      </c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218"/>
      <c r="AA85" s="194"/>
      <c r="AB85" s="194"/>
      <c r="AC85" s="194"/>
      <c r="AD85" s="194"/>
      <c r="AE85" s="194"/>
      <c r="AF85" s="194"/>
      <c r="AG85" s="194"/>
      <c r="AH85" s="194"/>
      <c r="AI85" s="197">
        <f>vlookup(B85,'Annual Leave-2026'!$B:$S,10,0)-countif(E85:AH85,"a")-(countif(E85:AH85,"a1")*0.5)-(countif(E85:AH85,"a2")*0.5)-(countif(E85:AH85,"b*")*0.5)-(countif(E85:AH85,"c*")*0.5)-(countif(E85:AH85,"d*")*0.5)-(countif(E85:AH85,"e*")*0.5)+1</f>
        <v>2</v>
      </c>
      <c r="AJ85" s="197">
        <f t="shared" si="3"/>
        <v>0</v>
      </c>
      <c r="AK85" s="214"/>
      <c r="AL85" s="214"/>
      <c r="AM85" s="209"/>
      <c r="AN85" s="220"/>
      <c r="AO85" s="209"/>
      <c r="AP85" s="209"/>
      <c r="AQ85" s="209"/>
      <c r="AR85" s="209"/>
      <c r="AS85" s="209">
        <f t="shared" si="4"/>
        <v>0</v>
      </c>
      <c r="AT85" s="209">
        <f t="shared" si="5"/>
        <v>0</v>
      </c>
      <c r="AU85" s="210">
        <f t="shared" si="6"/>
        <v>0</v>
      </c>
      <c r="AV85" s="212"/>
      <c r="AW85" s="217"/>
    </row>
    <row r="86">
      <c r="A86" s="204">
        <v>82.0</v>
      </c>
      <c r="B86" s="218" t="s">
        <v>678</v>
      </c>
      <c r="C86" s="219" t="s">
        <v>21</v>
      </c>
      <c r="D86" s="212" t="s">
        <v>325</v>
      </c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218"/>
      <c r="AA86" s="194"/>
      <c r="AB86" s="194"/>
      <c r="AC86" s="194"/>
      <c r="AD86" s="194"/>
      <c r="AE86" s="194"/>
      <c r="AF86" s="194"/>
      <c r="AG86" s="194"/>
      <c r="AH86" s="194"/>
      <c r="AI86" s="197">
        <f>vlookup(B86,'Annual Leave-2026'!$B:$S,10,0)-countif(E86:AH86,"a")-(countif(E86:AH86,"a1")*0.5)-(countif(E86:AH86,"a2")*0.5)-(countif(E86:AH86,"b*")*0.5)-(countif(E86:AH86,"c*")*0.5)-(countif(E86:AH86,"d*")*0.5)-(countif(E86:AH86,"e*")*0.5)+1</f>
        <v>3</v>
      </c>
      <c r="AJ86" s="197">
        <f t="shared" si="3"/>
        <v>0</v>
      </c>
      <c r="AK86" s="214"/>
      <c r="AL86" s="214"/>
      <c r="AM86" s="209"/>
      <c r="AN86" s="220"/>
      <c r="AO86" s="209"/>
      <c r="AP86" s="209"/>
      <c r="AQ86" s="209"/>
      <c r="AR86" s="209"/>
      <c r="AS86" s="209">
        <f t="shared" si="4"/>
        <v>0</v>
      </c>
      <c r="AT86" s="209">
        <f t="shared" si="5"/>
        <v>0</v>
      </c>
      <c r="AU86" s="210">
        <f t="shared" si="6"/>
        <v>0</v>
      </c>
      <c r="AV86" s="212"/>
      <c r="AW86" s="217"/>
    </row>
    <row r="87">
      <c r="A87" s="209">
        <v>83.0</v>
      </c>
      <c r="B87" s="218" t="s">
        <v>679</v>
      </c>
      <c r="C87" s="219" t="s">
        <v>46</v>
      </c>
      <c r="D87" s="212" t="s">
        <v>325</v>
      </c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218"/>
      <c r="AA87" s="194"/>
      <c r="AB87" s="194"/>
      <c r="AC87" s="194"/>
      <c r="AD87" s="194"/>
      <c r="AE87" s="194"/>
      <c r="AF87" s="194"/>
      <c r="AG87" s="194"/>
      <c r="AH87" s="194"/>
      <c r="AI87" s="197">
        <f>vlookup(B87,'Annual Leave-2026'!$B:$S,10,0)-countif(E87:AH87,"a")-(countif(E87:AH87,"a1")*0.5)-(countif(E87:AH87,"a2")*0.5)-(countif(E87:AH87,"b*")*0.5)-(countif(E87:AH87,"c*")*0.5)-(countif(E87:AH87,"d*")*0.5)-(countif(E87:AH87,"e*")*0.5)+1</f>
        <v>8</v>
      </c>
      <c r="AJ87" s="197">
        <f t="shared" si="3"/>
        <v>0</v>
      </c>
      <c r="AK87" s="214"/>
      <c r="AL87" s="214"/>
      <c r="AM87" s="209"/>
      <c r="AN87" s="220"/>
      <c r="AO87" s="209"/>
      <c r="AP87" s="209"/>
      <c r="AQ87" s="209"/>
      <c r="AR87" s="209"/>
      <c r="AS87" s="209">
        <f t="shared" si="4"/>
        <v>0</v>
      </c>
      <c r="AT87" s="209">
        <f t="shared" si="5"/>
        <v>0</v>
      </c>
      <c r="AU87" s="210">
        <f t="shared" si="6"/>
        <v>0</v>
      </c>
      <c r="AV87" s="212"/>
      <c r="AW87" s="217"/>
    </row>
    <row r="88">
      <c r="A88" s="204">
        <v>84.0</v>
      </c>
      <c r="B88" s="218" t="s">
        <v>680</v>
      </c>
      <c r="C88" s="219" t="s">
        <v>50</v>
      </c>
      <c r="D88" s="212" t="s">
        <v>325</v>
      </c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218"/>
      <c r="AA88" s="194"/>
      <c r="AB88" s="194"/>
      <c r="AC88" s="194"/>
      <c r="AD88" s="194"/>
      <c r="AE88" s="194"/>
      <c r="AF88" s="194"/>
      <c r="AG88" s="194"/>
      <c r="AH88" s="194"/>
      <c r="AI88" s="197">
        <f>vlookup(B88,'Annual Leave-2026'!$B:$S,10,0)-countif(E88:AH88,"a")-(countif(E88:AH88,"a1")*0.5)-(countif(E88:AH88,"a2")*0.5)-(countif(E88:AH88,"b*")*0.5)-(countif(E88:AH88,"c*")*0.5)-(countif(E88:AH88,"d*")*0.5)-(countif(E88:AH88,"e*")*0.5)+1</f>
        <v>4</v>
      </c>
      <c r="AJ88" s="197">
        <f t="shared" si="3"/>
        <v>0</v>
      </c>
      <c r="AK88" s="214"/>
      <c r="AL88" s="214"/>
      <c r="AM88" s="209"/>
      <c r="AN88" s="220"/>
      <c r="AO88" s="209"/>
      <c r="AP88" s="209"/>
      <c r="AQ88" s="209"/>
      <c r="AR88" s="209"/>
      <c r="AS88" s="209">
        <f t="shared" si="4"/>
        <v>0</v>
      </c>
      <c r="AT88" s="209">
        <f t="shared" si="5"/>
        <v>0</v>
      </c>
      <c r="AU88" s="210">
        <f t="shared" si="6"/>
        <v>0</v>
      </c>
      <c r="AV88" s="212"/>
      <c r="AW88" s="217"/>
    </row>
    <row r="89">
      <c r="A89" s="209">
        <v>85.0</v>
      </c>
      <c r="B89" s="218" t="s">
        <v>681</v>
      </c>
      <c r="C89" s="219" t="s">
        <v>41</v>
      </c>
      <c r="D89" s="212" t="s">
        <v>325</v>
      </c>
      <c r="E89" s="194"/>
      <c r="F89" s="194"/>
      <c r="G89" s="194"/>
      <c r="H89" s="194"/>
      <c r="I89" s="194"/>
      <c r="J89" s="194"/>
      <c r="K89" s="194"/>
      <c r="L89" s="194" t="s">
        <v>6</v>
      </c>
      <c r="M89" s="194" t="s">
        <v>6</v>
      </c>
      <c r="N89" s="194">
        <v>0.0</v>
      </c>
      <c r="O89" s="194" t="s">
        <v>6</v>
      </c>
      <c r="P89" s="194" t="s">
        <v>6</v>
      </c>
      <c r="Q89" s="194" t="s">
        <v>6</v>
      </c>
      <c r="R89" s="194" t="s">
        <v>6</v>
      </c>
      <c r="S89" s="194"/>
      <c r="T89" s="194"/>
      <c r="U89" s="194"/>
      <c r="V89" s="194"/>
      <c r="W89" s="194"/>
      <c r="X89" s="194"/>
      <c r="Y89" s="194"/>
      <c r="Z89" s="218"/>
      <c r="AA89" s="194"/>
      <c r="AB89" s="194"/>
      <c r="AC89" s="194"/>
      <c r="AD89" s="194"/>
      <c r="AE89" s="194"/>
      <c r="AF89" s="194"/>
      <c r="AG89" s="194"/>
      <c r="AH89" s="194"/>
      <c r="AI89" s="197">
        <f>vlookup(B89,'Annual Leave-2026'!$B:$S,10,0)-countif(E89:AH89,"a")-(countif(E89:AH89,"a1")*0.5)-(countif(E89:AH89,"a2")*0.5)-(countif(E89:AH89,"b*")*0.5)-(countif(E89:AH89,"c*")*0.5)-(countif(E89:AH89,"d*")*0.5)-(countif(E89:AH89,"e*")*0.5)+1</f>
        <v>2</v>
      </c>
      <c r="AJ89" s="197">
        <f t="shared" si="3"/>
        <v>6</v>
      </c>
      <c r="AK89" s="214"/>
      <c r="AL89" s="214"/>
      <c r="AM89" s="209"/>
      <c r="AN89" s="220"/>
      <c r="AO89" s="209"/>
      <c r="AP89" s="209"/>
      <c r="AQ89" s="209"/>
      <c r="AR89" s="209"/>
      <c r="AS89" s="209">
        <f t="shared" si="4"/>
        <v>1</v>
      </c>
      <c r="AT89" s="209">
        <f t="shared" si="5"/>
        <v>0</v>
      </c>
      <c r="AU89" s="210">
        <f t="shared" si="6"/>
        <v>0</v>
      </c>
      <c r="AV89" s="212"/>
      <c r="AW89" s="217"/>
    </row>
    <row r="90">
      <c r="A90" s="204">
        <v>86.0</v>
      </c>
      <c r="B90" s="218" t="s">
        <v>682</v>
      </c>
      <c r="C90" s="219" t="s">
        <v>25</v>
      </c>
      <c r="D90" s="212" t="s">
        <v>325</v>
      </c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218"/>
      <c r="AA90" s="194"/>
      <c r="AB90" s="194"/>
      <c r="AC90" s="194"/>
      <c r="AD90" s="194"/>
      <c r="AE90" s="194"/>
      <c r="AF90" s="194"/>
      <c r="AG90" s="194"/>
      <c r="AH90" s="194"/>
      <c r="AI90" s="197">
        <f>vlookup(B90,'Annual Leave-2026'!$B:$S,10,0)-countif(E90:AH90,"a")-(countif(E90:AH90,"a1")*0.5)-(countif(E90:AH90,"a2")*0.5)-(countif(E90:AH90,"b*")*0.5)-(countif(E90:AH90,"c*")*0.5)-(countif(E90:AH90,"d*")*0.5)-(countif(E90:AH90,"e*")*0.5)+1</f>
        <v>5</v>
      </c>
      <c r="AJ90" s="197">
        <f t="shared" si="3"/>
        <v>0</v>
      </c>
      <c r="AK90" s="214"/>
      <c r="AL90" s="214"/>
      <c r="AM90" s="209"/>
      <c r="AN90" s="220"/>
      <c r="AO90" s="209"/>
      <c r="AP90" s="209"/>
      <c r="AQ90" s="209"/>
      <c r="AR90" s="209"/>
      <c r="AS90" s="209">
        <f t="shared" si="4"/>
        <v>0</v>
      </c>
      <c r="AT90" s="209">
        <f t="shared" si="5"/>
        <v>0</v>
      </c>
      <c r="AU90" s="210">
        <f t="shared" si="6"/>
        <v>0</v>
      </c>
      <c r="AV90" s="212"/>
      <c r="AW90" s="217"/>
    </row>
    <row r="91">
      <c r="A91" s="209">
        <v>87.0</v>
      </c>
      <c r="B91" s="218" t="s">
        <v>683</v>
      </c>
      <c r="C91" s="219" t="s">
        <v>28</v>
      </c>
      <c r="D91" s="212" t="s">
        <v>325</v>
      </c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218"/>
      <c r="AA91" s="194"/>
      <c r="AB91" s="194"/>
      <c r="AC91" s="194"/>
      <c r="AD91" s="194"/>
      <c r="AE91" s="194"/>
      <c r="AF91" s="194"/>
      <c r="AG91" s="194"/>
      <c r="AH91" s="194"/>
      <c r="AI91" s="197">
        <f>vlookup(B91,'Annual Leave-2026'!$B:$S,10,0)-countif(E91:AH91,"a")-(countif(E91:AH91,"a1")*0.5)-(countif(E91:AH91,"a2")*0.5)-(countif(E91:AH91,"b*")*0.5)-(countif(E91:AH91,"c*")*0.5)-(countif(E91:AH91,"d*")*0.5)-(countif(E91:AH91,"e*")*0.5)+1</f>
        <v>3</v>
      </c>
      <c r="AJ91" s="197">
        <f t="shared" si="3"/>
        <v>0</v>
      </c>
      <c r="AK91" s="214"/>
      <c r="AL91" s="214"/>
      <c r="AM91" s="209"/>
      <c r="AN91" s="220"/>
      <c r="AO91" s="209"/>
      <c r="AP91" s="209"/>
      <c r="AQ91" s="209"/>
      <c r="AR91" s="209"/>
      <c r="AS91" s="209">
        <f t="shared" si="4"/>
        <v>0</v>
      </c>
      <c r="AT91" s="209">
        <f t="shared" si="5"/>
        <v>0</v>
      </c>
      <c r="AU91" s="210">
        <f t="shared" si="6"/>
        <v>0</v>
      </c>
      <c r="AV91" s="212"/>
      <c r="AW91" s="217"/>
    </row>
    <row r="92">
      <c r="A92" s="204">
        <v>88.0</v>
      </c>
      <c r="B92" s="218" t="s">
        <v>684</v>
      </c>
      <c r="C92" s="219" t="s">
        <v>61</v>
      </c>
      <c r="D92" s="212" t="s">
        <v>325</v>
      </c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218"/>
      <c r="AA92" s="194"/>
      <c r="AB92" s="194"/>
      <c r="AC92" s="194"/>
      <c r="AD92" s="194"/>
      <c r="AE92" s="194"/>
      <c r="AF92" s="194"/>
      <c r="AG92" s="194"/>
      <c r="AH92" s="194"/>
      <c r="AI92" s="197">
        <f>vlookup(B92,'Annual Leave-2026'!$B:$S,10,0)-countif(E92:AH92,"a")-(countif(E92:AH92,"a1")*0.5)-(countif(E92:AH92,"a2")*0.5)-(countif(E92:AH92,"b*")*0.5)-(countif(E92:AH92,"c*")*0.5)-(countif(E92:AH92,"d*")*0.5)-(countif(E92:AH92,"e*")*0.5)+1</f>
        <v>3.5</v>
      </c>
      <c r="AJ92" s="197">
        <f t="shared" si="3"/>
        <v>0</v>
      </c>
      <c r="AK92" s="214"/>
      <c r="AL92" s="214"/>
      <c r="AM92" s="209"/>
      <c r="AN92" s="220"/>
      <c r="AO92" s="209"/>
      <c r="AP92" s="209"/>
      <c r="AQ92" s="209"/>
      <c r="AR92" s="209"/>
      <c r="AS92" s="209">
        <f t="shared" si="4"/>
        <v>0</v>
      </c>
      <c r="AT92" s="209">
        <f t="shared" si="5"/>
        <v>0</v>
      </c>
      <c r="AU92" s="210">
        <f t="shared" si="6"/>
        <v>0</v>
      </c>
      <c r="AV92" s="212"/>
      <c r="AW92" s="217"/>
    </row>
    <row r="93">
      <c r="A93" s="209">
        <v>89.0</v>
      </c>
      <c r="B93" s="218" t="s">
        <v>685</v>
      </c>
      <c r="C93" s="219" t="s">
        <v>17</v>
      </c>
      <c r="D93" s="212" t="s">
        <v>325</v>
      </c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218"/>
      <c r="AA93" s="194"/>
      <c r="AB93" s="194"/>
      <c r="AC93" s="194"/>
      <c r="AD93" s="194"/>
      <c r="AE93" s="194"/>
      <c r="AF93" s="194"/>
      <c r="AG93" s="194"/>
      <c r="AH93" s="194"/>
      <c r="AI93" s="197">
        <f>vlookup(B93,'Annual Leave-2026'!$B:$S,10,0)-countif(E93:AH93,"a")-(countif(E93:AH93,"a1")*0.5)-(countif(E93:AH93,"a2")*0.5)-(countif(E93:AH93,"b*")*0.5)-(countif(E93:AH93,"c*")*0.5)-(countif(E93:AH93,"d*")*0.5)-(countif(E93:AH93,"e*")*0.5)+1</f>
        <v>2</v>
      </c>
      <c r="AJ93" s="197">
        <f t="shared" si="3"/>
        <v>0</v>
      </c>
      <c r="AK93" s="214"/>
      <c r="AL93" s="214"/>
      <c r="AM93" s="209"/>
      <c r="AN93" s="220"/>
      <c r="AO93" s="209"/>
      <c r="AP93" s="209"/>
      <c r="AQ93" s="209"/>
      <c r="AR93" s="209"/>
      <c r="AS93" s="209">
        <f t="shared" si="4"/>
        <v>0</v>
      </c>
      <c r="AT93" s="209">
        <f t="shared" si="5"/>
        <v>0</v>
      </c>
      <c r="AU93" s="210">
        <f t="shared" si="6"/>
        <v>0</v>
      </c>
      <c r="AV93" s="212"/>
      <c r="AW93" s="217"/>
    </row>
    <row r="94">
      <c r="A94" s="204">
        <v>90.0</v>
      </c>
      <c r="B94" s="218" t="s">
        <v>686</v>
      </c>
      <c r="C94" s="219" t="s">
        <v>49</v>
      </c>
      <c r="D94" s="212" t="s">
        <v>325</v>
      </c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218"/>
      <c r="AA94" s="194"/>
      <c r="AB94" s="194"/>
      <c r="AC94" s="194"/>
      <c r="AD94" s="194"/>
      <c r="AE94" s="194"/>
      <c r="AF94" s="194"/>
      <c r="AG94" s="194"/>
      <c r="AH94" s="194"/>
      <c r="AI94" s="197">
        <f>vlookup(B94,'Annual Leave-2026'!$B:$S,10,0)-countif(E94:AH94,"a")-(countif(E94:AH94,"a1")*0.5)-(countif(E94:AH94,"a2")*0.5)-(countif(E94:AH94,"b*")*0.5)-(countif(E94:AH94,"c*")*0.5)-(countif(E94:AH94,"d*")*0.5)-(countif(E94:AH94,"e*")*0.5)+1</f>
        <v>4</v>
      </c>
      <c r="AJ94" s="197">
        <f t="shared" si="3"/>
        <v>0</v>
      </c>
      <c r="AK94" s="214"/>
      <c r="AL94" s="214"/>
      <c r="AM94" s="209"/>
      <c r="AN94" s="220"/>
      <c r="AO94" s="209"/>
      <c r="AP94" s="209"/>
      <c r="AQ94" s="209"/>
      <c r="AR94" s="209"/>
      <c r="AS94" s="209">
        <f t="shared" si="4"/>
        <v>0</v>
      </c>
      <c r="AT94" s="209">
        <f t="shared" si="5"/>
        <v>0</v>
      </c>
      <c r="AU94" s="210">
        <f t="shared" si="6"/>
        <v>0</v>
      </c>
      <c r="AV94" s="212"/>
      <c r="AW94" s="217"/>
    </row>
    <row r="95">
      <c r="A95" s="209">
        <v>91.0</v>
      </c>
      <c r="B95" s="218" t="s">
        <v>687</v>
      </c>
      <c r="C95" s="219" t="s">
        <v>66</v>
      </c>
      <c r="D95" s="212" t="s">
        <v>325</v>
      </c>
      <c r="E95" s="194" t="s">
        <v>6</v>
      </c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218"/>
      <c r="AA95" s="194"/>
      <c r="AB95" s="194"/>
      <c r="AC95" s="194"/>
      <c r="AD95" s="194"/>
      <c r="AE95" s="194"/>
      <c r="AF95" s="194"/>
      <c r="AG95" s="194"/>
      <c r="AH95" s="194"/>
      <c r="AI95" s="197">
        <f>vlookup(B95,'Annual Leave-2026'!$B:$S,10,0)-countif(E95:AH95,"a")-(countif(E95:AH95,"a1")*0.5)-(countif(E95:AH95,"a2")*0.5)-(countif(E95:AH95,"b*")*0.5)-(countif(E95:AH95,"c*")*0.5)-(countif(E95:AH95,"d*")*0.5)-(countif(E95:AH95,"e*")*0.5)+1</f>
        <v>0.5</v>
      </c>
      <c r="AJ95" s="197">
        <f t="shared" si="3"/>
        <v>1</v>
      </c>
      <c r="AK95" s="214"/>
      <c r="AL95" s="214"/>
      <c r="AM95" s="209"/>
      <c r="AN95" s="220"/>
      <c r="AO95" s="209"/>
      <c r="AP95" s="209"/>
      <c r="AQ95" s="209"/>
      <c r="AR95" s="209"/>
      <c r="AS95" s="209">
        <f t="shared" si="4"/>
        <v>0</v>
      </c>
      <c r="AT95" s="209">
        <f t="shared" si="5"/>
        <v>0</v>
      </c>
      <c r="AU95" s="210">
        <f t="shared" si="6"/>
        <v>0</v>
      </c>
      <c r="AV95" s="212"/>
      <c r="AW95" s="217"/>
    </row>
    <row r="96">
      <c r="A96" s="204">
        <v>92.0</v>
      </c>
      <c r="B96" s="218" t="s">
        <v>688</v>
      </c>
      <c r="C96" s="219" t="s">
        <v>22</v>
      </c>
      <c r="D96" s="212" t="s">
        <v>325</v>
      </c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218"/>
      <c r="AA96" s="194"/>
      <c r="AB96" s="194"/>
      <c r="AC96" s="194"/>
      <c r="AD96" s="194"/>
      <c r="AE96" s="194"/>
      <c r="AF96" s="194"/>
      <c r="AG96" s="194"/>
      <c r="AH96" s="194"/>
      <c r="AI96" s="197">
        <f>vlookup(B96,'Annual Leave-2026'!$B:$S,10,0)-countif(E96:AH96,"a")-(countif(E96:AH96,"a1")*0.5)-(countif(E96:AH96,"a2")*0.5)-(countif(E96:AH96,"b*")*0.5)-(countif(E96:AH96,"c*")*0.5)-(countif(E96:AH96,"d*")*0.5)-(countif(E96:AH96,"e*")*0.5)+1</f>
        <v>2.5</v>
      </c>
      <c r="AJ96" s="197">
        <f t="shared" si="3"/>
        <v>0</v>
      </c>
      <c r="AK96" s="214"/>
      <c r="AL96" s="214"/>
      <c r="AM96" s="209"/>
      <c r="AN96" s="220"/>
      <c r="AO96" s="209"/>
      <c r="AP96" s="209"/>
      <c r="AQ96" s="209"/>
      <c r="AR96" s="209"/>
      <c r="AS96" s="209">
        <f t="shared" si="4"/>
        <v>0</v>
      </c>
      <c r="AT96" s="209">
        <f t="shared" si="5"/>
        <v>0</v>
      </c>
      <c r="AU96" s="210">
        <f t="shared" si="6"/>
        <v>0</v>
      </c>
      <c r="AV96" s="222"/>
      <c r="AW96" s="217"/>
    </row>
    <row r="97">
      <c r="A97" s="209">
        <v>93.0</v>
      </c>
      <c r="B97" s="218" t="s">
        <v>689</v>
      </c>
      <c r="C97" s="219" t="s">
        <v>55</v>
      </c>
      <c r="D97" s="212" t="s">
        <v>325</v>
      </c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218"/>
      <c r="AA97" s="194"/>
      <c r="AB97" s="194"/>
      <c r="AC97" s="194"/>
      <c r="AD97" s="194"/>
      <c r="AE97" s="194"/>
      <c r="AF97" s="194"/>
      <c r="AG97" s="194"/>
      <c r="AH97" s="194"/>
      <c r="AI97" s="197">
        <f>vlookup(B97,'Annual Leave-2026'!$B:$S,10,0)-countif(E97:AH97,"a")-(countif(E97:AH97,"a1")*0.5)-(countif(E97:AH97,"a2")*0.5)-(countif(E97:AH97,"b*")*0.5)-(countif(E97:AH97,"c*")*0.5)-(countif(E97:AH97,"d*")*0.5)-(countif(E97:AH97,"e*")*0.5)+1</f>
        <v>7.5</v>
      </c>
      <c r="AJ97" s="197">
        <f t="shared" si="3"/>
        <v>0</v>
      </c>
      <c r="AK97" s="214"/>
      <c r="AL97" s="214"/>
      <c r="AM97" s="209"/>
      <c r="AN97" s="220"/>
      <c r="AO97" s="209"/>
      <c r="AP97" s="209"/>
      <c r="AQ97" s="209"/>
      <c r="AR97" s="209"/>
      <c r="AS97" s="209">
        <f t="shared" si="4"/>
        <v>0</v>
      </c>
      <c r="AT97" s="209">
        <f t="shared" si="5"/>
        <v>0</v>
      </c>
      <c r="AU97" s="210">
        <f t="shared" si="6"/>
        <v>0</v>
      </c>
      <c r="AV97" s="222"/>
      <c r="AW97" s="217"/>
    </row>
    <row r="98">
      <c r="A98" s="204">
        <v>94.0</v>
      </c>
      <c r="B98" s="218" t="s">
        <v>690</v>
      </c>
      <c r="C98" s="219" t="s">
        <v>45</v>
      </c>
      <c r="D98" s="212" t="s">
        <v>325</v>
      </c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218"/>
      <c r="AA98" s="194"/>
      <c r="AB98" s="194"/>
      <c r="AC98" s="194"/>
      <c r="AD98" s="194"/>
      <c r="AE98" s="194"/>
      <c r="AF98" s="194"/>
      <c r="AG98" s="194"/>
      <c r="AH98" s="194"/>
      <c r="AI98" s="197">
        <f>vlookup(B98,'Annual Leave-2026'!$B:$S,10,0)-countif(E98:AH98,"a")-(countif(E98:AH98,"a1")*0.5)-(countif(E98:AH98,"a2")*0.5)-(countif(E98:AH98,"b*")*0.5)-(countif(E98:AH98,"c*")*0.5)-(countif(E98:AH98,"d*")*0.5)-(countif(E98:AH98,"e*")*0.5)+1</f>
        <v>5.5</v>
      </c>
      <c r="AJ98" s="197">
        <f t="shared" si="3"/>
        <v>0</v>
      </c>
      <c r="AK98" s="214"/>
      <c r="AL98" s="214"/>
      <c r="AM98" s="209"/>
      <c r="AN98" s="220"/>
      <c r="AO98" s="209"/>
      <c r="AP98" s="209"/>
      <c r="AQ98" s="209"/>
      <c r="AR98" s="209"/>
      <c r="AS98" s="209">
        <f t="shared" si="4"/>
        <v>0</v>
      </c>
      <c r="AT98" s="209">
        <f t="shared" si="5"/>
        <v>0</v>
      </c>
      <c r="AU98" s="210">
        <f t="shared" si="6"/>
        <v>0</v>
      </c>
      <c r="AV98" s="222"/>
      <c r="AW98" s="217"/>
    </row>
    <row r="99">
      <c r="A99" s="209">
        <v>95.0</v>
      </c>
      <c r="B99" s="218" t="s">
        <v>691</v>
      </c>
      <c r="C99" s="219" t="s">
        <v>31</v>
      </c>
      <c r="D99" s="212" t="s">
        <v>325</v>
      </c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218"/>
      <c r="AA99" s="194"/>
      <c r="AB99" s="194"/>
      <c r="AC99" s="194"/>
      <c r="AD99" s="194"/>
      <c r="AE99" s="194"/>
      <c r="AF99" s="194"/>
      <c r="AG99" s="194"/>
      <c r="AH99" s="194"/>
      <c r="AI99" s="197">
        <f>vlookup(B99,'Annual Leave-2026'!$B:$S,10,0)-countif(E99:AH99,"a")-(countif(E99:AH99,"a1")*0.5)-(countif(E99:AH99,"a2")*0.5)-(countif(E99:AH99,"b*")*0.5)-(countif(E99:AH99,"c*")*0.5)-(countif(E99:AH99,"d*")*0.5)-(countif(E99:AH99,"e*")*0.5)+1</f>
        <v>2.5</v>
      </c>
      <c r="AJ99" s="197">
        <f t="shared" si="3"/>
        <v>0</v>
      </c>
      <c r="AK99" s="214"/>
      <c r="AL99" s="214"/>
      <c r="AM99" s="209"/>
      <c r="AN99" s="220"/>
      <c r="AO99" s="209"/>
      <c r="AP99" s="209"/>
      <c r="AQ99" s="209"/>
      <c r="AR99" s="209"/>
      <c r="AS99" s="209">
        <f t="shared" si="4"/>
        <v>0</v>
      </c>
      <c r="AT99" s="209">
        <f t="shared" si="5"/>
        <v>0</v>
      </c>
      <c r="AU99" s="210">
        <f t="shared" si="6"/>
        <v>0</v>
      </c>
      <c r="AV99" s="222"/>
      <c r="AW99" s="217"/>
    </row>
    <row r="100">
      <c r="A100" s="204">
        <v>96.0</v>
      </c>
      <c r="B100" s="218" t="s">
        <v>692</v>
      </c>
      <c r="C100" s="219" t="s">
        <v>24</v>
      </c>
      <c r="D100" s="212" t="s">
        <v>325</v>
      </c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218"/>
      <c r="AA100" s="194"/>
      <c r="AB100" s="194"/>
      <c r="AC100" s="194"/>
      <c r="AD100" s="194"/>
      <c r="AE100" s="194"/>
      <c r="AF100" s="194"/>
      <c r="AG100" s="194"/>
      <c r="AH100" s="194"/>
      <c r="AI100" s="197">
        <f>vlookup(B100,'Annual Leave-2026'!$B:$S,10,0)-countif(E100:AH100,"a")-(countif(E100:AH100,"a1")*0.5)-(countif(E100:AH100,"a2")*0.5)-(countif(E100:AH100,"b*")*0.5)-(countif(E100:AH100,"c*")*0.5)-(countif(E100:AH100,"d*")*0.5)-(countif(E100:AH100,"e*")*0.5)+1</f>
        <v>5</v>
      </c>
      <c r="AJ100" s="197">
        <f t="shared" si="3"/>
        <v>0</v>
      </c>
      <c r="AK100" s="214"/>
      <c r="AL100" s="214"/>
      <c r="AM100" s="209"/>
      <c r="AN100" s="220"/>
      <c r="AO100" s="209"/>
      <c r="AP100" s="209"/>
      <c r="AQ100" s="209"/>
      <c r="AR100" s="209"/>
      <c r="AS100" s="209">
        <f t="shared" si="4"/>
        <v>0</v>
      </c>
      <c r="AT100" s="209">
        <f t="shared" si="5"/>
        <v>0</v>
      </c>
      <c r="AU100" s="210">
        <f t="shared" si="6"/>
        <v>0</v>
      </c>
      <c r="AV100" s="222"/>
      <c r="AW100" s="217"/>
    </row>
    <row r="101">
      <c r="A101" s="209">
        <v>97.0</v>
      </c>
      <c r="B101" s="218" t="s">
        <v>693</v>
      </c>
      <c r="C101" s="219" t="s">
        <v>35</v>
      </c>
      <c r="D101" s="212" t="s">
        <v>325</v>
      </c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218"/>
      <c r="AA101" s="194"/>
      <c r="AB101" s="194"/>
      <c r="AC101" s="194"/>
      <c r="AD101" s="194"/>
      <c r="AE101" s="194"/>
      <c r="AF101" s="194"/>
      <c r="AG101" s="194"/>
      <c r="AH101" s="194"/>
      <c r="AI101" s="197">
        <f>vlookup(B101,'Annual Leave-2026'!$B:$S,10,0)-countif(E101:AH101,"a")-(countif(E101:AH101,"a1")*0.5)-(countif(E101:AH101,"a2")*0.5)-(countif(E101:AH101,"b*")*0.5)-(countif(E101:AH101,"c*")*0.5)-(countif(E101:AH101,"d*")*0.5)-(countif(E101:AH101,"e*")*0.5)+1</f>
        <v>6</v>
      </c>
      <c r="AJ101" s="197">
        <f t="shared" si="3"/>
        <v>0</v>
      </c>
      <c r="AK101" s="214"/>
      <c r="AL101" s="214"/>
      <c r="AM101" s="209"/>
      <c r="AN101" s="220"/>
      <c r="AO101" s="209"/>
      <c r="AP101" s="209"/>
      <c r="AQ101" s="209"/>
      <c r="AR101" s="209"/>
      <c r="AS101" s="209">
        <f t="shared" si="4"/>
        <v>0</v>
      </c>
      <c r="AT101" s="209">
        <f t="shared" si="5"/>
        <v>0</v>
      </c>
      <c r="AU101" s="210">
        <f t="shared" si="6"/>
        <v>0</v>
      </c>
      <c r="AV101" s="222"/>
      <c r="AW101" s="217"/>
    </row>
    <row r="102">
      <c r="A102" s="204">
        <v>98.0</v>
      </c>
      <c r="B102" s="218" t="s">
        <v>694</v>
      </c>
      <c r="C102" s="219" t="s">
        <v>48</v>
      </c>
      <c r="D102" s="212" t="s">
        <v>325</v>
      </c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218"/>
      <c r="AA102" s="194"/>
      <c r="AB102" s="194"/>
      <c r="AC102" s="194"/>
      <c r="AD102" s="194"/>
      <c r="AE102" s="194"/>
      <c r="AF102" s="194"/>
      <c r="AG102" s="194"/>
      <c r="AH102" s="194"/>
      <c r="AI102" s="197">
        <f>vlookup(B102,'Annual Leave-2026'!$B:$S,10,0)-countif(E102:AH102,"a")-(countif(E102:AH102,"a1")*0.5)-(countif(E102:AH102,"a2")*0.5)-(countif(E102:AH102,"b*")*0.5)-(countif(E102:AH102,"c*")*0.5)-(countif(E102:AH102,"d*")*0.5)-(countif(E102:AH102,"e*")*0.5)+1</f>
        <v>7.5</v>
      </c>
      <c r="AJ102" s="197">
        <f t="shared" si="3"/>
        <v>0</v>
      </c>
      <c r="AK102" s="214"/>
      <c r="AL102" s="214"/>
      <c r="AM102" s="209"/>
      <c r="AN102" s="220"/>
      <c r="AO102" s="209"/>
      <c r="AP102" s="209"/>
      <c r="AQ102" s="209"/>
      <c r="AR102" s="209"/>
      <c r="AS102" s="209">
        <f t="shared" si="4"/>
        <v>0</v>
      </c>
      <c r="AT102" s="209">
        <f t="shared" si="5"/>
        <v>0</v>
      </c>
      <c r="AU102" s="210">
        <f t="shared" si="6"/>
        <v>0</v>
      </c>
      <c r="AV102" s="222"/>
      <c r="AW102" s="217"/>
    </row>
    <row r="103">
      <c r="A103" s="209">
        <v>99.0</v>
      </c>
      <c r="B103" s="218" t="s">
        <v>696</v>
      </c>
      <c r="C103" s="219" t="s">
        <v>54</v>
      </c>
      <c r="D103" s="212" t="s">
        <v>325</v>
      </c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218"/>
      <c r="AA103" s="194"/>
      <c r="AB103" s="194"/>
      <c r="AC103" s="194"/>
      <c r="AD103" s="194"/>
      <c r="AE103" s="194"/>
      <c r="AF103" s="194"/>
      <c r="AG103" s="194"/>
      <c r="AH103" s="194"/>
      <c r="AI103" s="197">
        <f>vlookup(B103,'Annual Leave-2026'!$B:$S,10,0)-countif(E103:AH103,"a")-(countif(E103:AH103,"a1")*0.5)-(countif(E103:AH103,"a2")*0.5)-(countif(E103:AH103,"b*")*0.5)-(countif(E103:AH103,"c*")*0.5)-(countif(E103:AH103,"d*")*0.5)-(countif(E103:AH103,"e*")*0.5)+1</f>
        <v>3.5</v>
      </c>
      <c r="AJ103" s="197">
        <f t="shared" si="3"/>
        <v>0</v>
      </c>
      <c r="AK103" s="214"/>
      <c r="AL103" s="214"/>
      <c r="AM103" s="218"/>
      <c r="AN103" s="220"/>
      <c r="AO103" s="209"/>
      <c r="AP103" s="209"/>
      <c r="AQ103" s="209"/>
      <c r="AR103" s="209"/>
      <c r="AS103" s="209">
        <f t="shared" si="4"/>
        <v>0</v>
      </c>
      <c r="AT103" s="209">
        <f t="shared" si="5"/>
        <v>0</v>
      </c>
      <c r="AU103" s="210">
        <f t="shared" si="6"/>
        <v>0</v>
      </c>
      <c r="AV103" s="222"/>
      <c r="AW103" s="217"/>
    </row>
    <row r="104">
      <c r="A104" s="204">
        <v>100.0</v>
      </c>
      <c r="B104" s="218" t="s">
        <v>697</v>
      </c>
      <c r="C104" s="219" t="s">
        <v>70</v>
      </c>
      <c r="D104" s="212" t="s">
        <v>325</v>
      </c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218"/>
      <c r="AA104" s="194"/>
      <c r="AB104" s="194"/>
      <c r="AC104" s="194"/>
      <c r="AD104" s="194"/>
      <c r="AE104" s="194"/>
      <c r="AF104" s="194"/>
      <c r="AG104" s="194"/>
      <c r="AH104" s="194"/>
      <c r="AI104" s="197">
        <f>vlookup(B104,'Annual Leave-2026'!$B:$S,10,0)-countif(E104:AH104,"a")-(countif(E104:AH104,"a1")*0.5)-(countif(E104:AH104,"a2")*0.5)-(countif(E104:AH104,"b*")*0.5)-(countif(E104:AH104,"c*")*0.5)-(countif(E104:AH104,"d*")*0.5)-(countif(E104:AH104,"e*")*0.5)+1</f>
        <v>4</v>
      </c>
      <c r="AJ104" s="197">
        <f t="shared" si="3"/>
        <v>0</v>
      </c>
      <c r="AK104" s="214"/>
      <c r="AL104" s="214"/>
      <c r="AM104" s="218"/>
      <c r="AN104" s="220"/>
      <c r="AO104" s="209"/>
      <c r="AP104" s="209"/>
      <c r="AQ104" s="209"/>
      <c r="AR104" s="209"/>
      <c r="AS104" s="209">
        <f t="shared" si="4"/>
        <v>0</v>
      </c>
      <c r="AT104" s="209">
        <f t="shared" si="5"/>
        <v>0</v>
      </c>
      <c r="AU104" s="210">
        <f t="shared" si="6"/>
        <v>0</v>
      </c>
      <c r="AV104" s="222"/>
      <c r="AW104" s="217"/>
    </row>
    <row r="105">
      <c r="A105" s="209">
        <v>101.0</v>
      </c>
      <c r="B105" s="218" t="s">
        <v>698</v>
      </c>
      <c r="C105" s="219" t="s">
        <v>19</v>
      </c>
      <c r="D105" s="212" t="s">
        <v>325</v>
      </c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218"/>
      <c r="AA105" s="194"/>
      <c r="AB105" s="194"/>
      <c r="AC105" s="194"/>
      <c r="AD105" s="194"/>
      <c r="AE105" s="194"/>
      <c r="AF105" s="194"/>
      <c r="AG105" s="194"/>
      <c r="AH105" s="194"/>
      <c r="AI105" s="197">
        <f>vlookup(B105,'Annual Leave-2026'!$B:$S,10,0)-countif(E105:AH105,"a")-(countif(E105:AH105,"a1")*0.5)-(countif(E105:AH105,"a2")*0.5)-(countif(E105:AH105,"b*")*0.5)-(countif(E105:AH105,"c*")*0.5)-(countif(E105:AH105,"d*")*0.5)-(countif(E105:AH105,"e*")*0.5)+1</f>
        <v>4</v>
      </c>
      <c r="AJ105" s="197">
        <f t="shared" si="3"/>
        <v>0</v>
      </c>
      <c r="AK105" s="214"/>
      <c r="AL105" s="214"/>
      <c r="AM105" s="218"/>
      <c r="AN105" s="220"/>
      <c r="AO105" s="209"/>
      <c r="AP105" s="209"/>
      <c r="AQ105" s="209"/>
      <c r="AR105" s="209"/>
      <c r="AS105" s="209">
        <f t="shared" si="4"/>
        <v>0</v>
      </c>
      <c r="AT105" s="209">
        <f t="shared" si="5"/>
        <v>0</v>
      </c>
      <c r="AU105" s="210">
        <f t="shared" si="6"/>
        <v>0</v>
      </c>
      <c r="AV105" s="222"/>
      <c r="AW105" s="217"/>
    </row>
    <row r="106">
      <c r="A106" s="204">
        <v>102.0</v>
      </c>
      <c r="B106" s="218" t="s">
        <v>699</v>
      </c>
      <c r="C106" s="219" t="s">
        <v>33</v>
      </c>
      <c r="D106" s="212" t="s">
        <v>325</v>
      </c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218"/>
      <c r="AA106" s="194"/>
      <c r="AB106" s="194"/>
      <c r="AC106" s="194"/>
      <c r="AD106" s="194"/>
      <c r="AE106" s="194"/>
      <c r="AF106" s="194"/>
      <c r="AG106" s="194"/>
      <c r="AH106" s="194"/>
      <c r="AI106" s="197">
        <f>vlookup(B106,'Annual Leave-2026'!$B:$S,10,0)-countif(E106:AH106,"a")-(countif(E106:AH106,"a1")*0.5)-(countif(E106:AH106,"a2")*0.5)-(countif(E106:AH106,"b*")*0.5)-(countif(E106:AH106,"c*")*0.5)-(countif(E106:AH106,"d*")*0.5)-(countif(E106:AH106,"e*")*0.5)+1</f>
        <v>4</v>
      </c>
      <c r="AJ106" s="197">
        <f t="shared" si="3"/>
        <v>0</v>
      </c>
      <c r="AK106" s="214"/>
      <c r="AL106" s="214"/>
      <c r="AM106" s="218"/>
      <c r="AN106" s="220"/>
      <c r="AO106" s="209"/>
      <c r="AP106" s="209"/>
      <c r="AQ106" s="209"/>
      <c r="AR106" s="209"/>
      <c r="AS106" s="209">
        <f t="shared" si="4"/>
        <v>0</v>
      </c>
      <c r="AT106" s="209">
        <f t="shared" si="5"/>
        <v>0</v>
      </c>
      <c r="AU106" s="210">
        <f t="shared" si="6"/>
        <v>0</v>
      </c>
      <c r="AV106" s="222"/>
      <c r="AW106" s="217"/>
    </row>
    <row r="107">
      <c r="A107" s="209">
        <v>103.0</v>
      </c>
      <c r="B107" s="218" t="s">
        <v>700</v>
      </c>
      <c r="C107" s="219" t="s">
        <v>65</v>
      </c>
      <c r="D107" s="212" t="s">
        <v>325</v>
      </c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218"/>
      <c r="AA107" s="194"/>
      <c r="AB107" s="194"/>
      <c r="AC107" s="194"/>
      <c r="AD107" s="194"/>
      <c r="AE107" s="194"/>
      <c r="AF107" s="194"/>
      <c r="AG107" s="194"/>
      <c r="AH107" s="194"/>
      <c r="AI107" s="197">
        <f>vlookup(B107,'Annual Leave-2026'!$B:$S,10,0)-countif(E107:AH107,"a")-(countif(E107:AH107,"a1")*0.5)-(countif(E107:AH107,"a2")*0.5)-(countif(E107:AH107,"b*")*0.5)-(countif(E107:AH107,"c*")*0.5)-(countif(E107:AH107,"d*")*0.5)-(countif(E107:AH107,"e*")*0.5)+1</f>
        <v>1.5</v>
      </c>
      <c r="AJ107" s="197">
        <f t="shared" si="3"/>
        <v>0</v>
      </c>
      <c r="AK107" s="214"/>
      <c r="AL107" s="214"/>
      <c r="AM107" s="218"/>
      <c r="AN107" s="220"/>
      <c r="AO107" s="209"/>
      <c r="AP107" s="209"/>
      <c r="AQ107" s="209"/>
      <c r="AR107" s="209"/>
      <c r="AS107" s="209">
        <f t="shared" si="4"/>
        <v>0</v>
      </c>
      <c r="AT107" s="209">
        <f t="shared" si="5"/>
        <v>0</v>
      </c>
      <c r="AU107" s="210">
        <f t="shared" si="6"/>
        <v>0</v>
      </c>
      <c r="AV107" s="222"/>
      <c r="AW107" s="217"/>
    </row>
    <row r="108">
      <c r="A108" s="204">
        <v>104.0</v>
      </c>
      <c r="B108" s="218" t="s">
        <v>701</v>
      </c>
      <c r="C108" s="219" t="s">
        <v>51</v>
      </c>
      <c r="D108" s="212" t="s">
        <v>325</v>
      </c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218"/>
      <c r="AA108" s="194"/>
      <c r="AB108" s="194"/>
      <c r="AC108" s="194"/>
      <c r="AD108" s="194"/>
      <c r="AE108" s="194"/>
      <c r="AF108" s="194"/>
      <c r="AG108" s="194"/>
      <c r="AH108" s="194"/>
      <c r="AI108" s="197">
        <f>vlookup(B108,'Annual Leave-2026'!$B:$S,10,0)-countif(E108:AH108,"a")-(countif(E108:AH108,"a1")*0.5)-(countif(E108:AH108,"a2")*0.5)-(countif(E108:AH108,"b*")*0.5)-(countif(E108:AH108,"c*")*0.5)-(countif(E108:AH108,"d*")*0.5)-(countif(E108:AH108,"e*")*0.5)+1</f>
        <v>1.5</v>
      </c>
      <c r="AJ108" s="197">
        <f t="shared" si="3"/>
        <v>0</v>
      </c>
      <c r="AK108" s="214"/>
      <c r="AL108" s="214"/>
      <c r="AM108" s="218"/>
      <c r="AN108" s="220"/>
      <c r="AO108" s="209"/>
      <c r="AP108" s="209"/>
      <c r="AQ108" s="209"/>
      <c r="AR108" s="209"/>
      <c r="AS108" s="209">
        <f t="shared" si="4"/>
        <v>0</v>
      </c>
      <c r="AT108" s="209">
        <f t="shared" si="5"/>
        <v>0</v>
      </c>
      <c r="AU108" s="210">
        <f t="shared" si="6"/>
        <v>0</v>
      </c>
      <c r="AV108" s="222"/>
      <c r="AW108" s="217"/>
    </row>
    <row r="109">
      <c r="A109" s="209">
        <v>105.0</v>
      </c>
      <c r="B109" s="218" t="s">
        <v>702</v>
      </c>
      <c r="C109" s="219" t="s">
        <v>58</v>
      </c>
      <c r="D109" s="218" t="s">
        <v>325</v>
      </c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218"/>
      <c r="AA109" s="194"/>
      <c r="AB109" s="194"/>
      <c r="AC109" s="194"/>
      <c r="AD109" s="194"/>
      <c r="AE109" s="194"/>
      <c r="AF109" s="194"/>
      <c r="AG109" s="194"/>
      <c r="AH109" s="194"/>
      <c r="AI109" s="197">
        <f>vlookup(B109,'Annual Leave-2026'!$B:$S,10,0)-countif(E109:AH109,"a")-(countif(E109:AH109,"a1")*0.5)-(countif(E109:AH109,"a2")*0.5)-(countif(E109:AH109,"b*")*0.5)-(countif(E109:AH109,"c*")*0.5)-(countif(E109:AH109,"d*")*0.5)-(countif(E109:AH109,"e*")*0.5)+1</f>
        <v>2</v>
      </c>
      <c r="AJ109" s="197">
        <f t="shared" si="3"/>
        <v>0</v>
      </c>
      <c r="AK109" s="214"/>
      <c r="AL109" s="214"/>
      <c r="AM109" s="218"/>
      <c r="AN109" s="220"/>
      <c r="AO109" s="209"/>
      <c r="AP109" s="209"/>
      <c r="AQ109" s="209"/>
      <c r="AR109" s="209"/>
      <c r="AS109" s="209">
        <f t="shared" si="4"/>
        <v>0</v>
      </c>
      <c r="AT109" s="209">
        <f t="shared" si="5"/>
        <v>0</v>
      </c>
      <c r="AU109" s="210">
        <f t="shared" si="6"/>
        <v>0</v>
      </c>
      <c r="AV109" s="222"/>
      <c r="AW109" s="217"/>
    </row>
    <row r="110">
      <c r="A110" s="204">
        <v>106.0</v>
      </c>
      <c r="B110" s="218" t="s">
        <v>703</v>
      </c>
      <c r="C110" s="219" t="s">
        <v>43</v>
      </c>
      <c r="D110" s="218" t="s">
        <v>325</v>
      </c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218"/>
      <c r="AA110" s="194"/>
      <c r="AB110" s="194"/>
      <c r="AC110" s="194"/>
      <c r="AD110" s="194"/>
      <c r="AE110" s="194"/>
      <c r="AF110" s="194"/>
      <c r="AG110" s="194"/>
      <c r="AH110" s="194"/>
      <c r="AI110" s="197">
        <f>vlookup(B110,'Annual Leave-2026'!$B:$S,10,0)-countif(E110:AH110,"a")-(countif(E110:AH110,"a1")*0.5)-(countif(E110:AH110,"a2")*0.5)-(countif(E110:AH110,"b*")*0.5)-(countif(E110:AH110,"c*")*0.5)-(countif(E110:AH110,"d*")*0.5)-(countif(E110:AH110,"e*")*0.5)+1</f>
        <v>1</v>
      </c>
      <c r="AJ110" s="197">
        <f t="shared" si="3"/>
        <v>0</v>
      </c>
      <c r="AK110" s="214"/>
      <c r="AL110" s="214"/>
      <c r="AM110" s="218"/>
      <c r="AN110" s="220"/>
      <c r="AO110" s="209"/>
      <c r="AP110" s="209"/>
      <c r="AQ110" s="209"/>
      <c r="AR110" s="209"/>
      <c r="AS110" s="209">
        <f t="shared" si="4"/>
        <v>0</v>
      </c>
      <c r="AT110" s="209">
        <f t="shared" si="5"/>
        <v>0</v>
      </c>
      <c r="AU110" s="210">
        <f t="shared" si="6"/>
        <v>0</v>
      </c>
      <c r="AV110" s="222"/>
      <c r="AW110" s="217"/>
    </row>
    <row r="111">
      <c r="A111" s="209">
        <v>107.0</v>
      </c>
      <c r="B111" s="224" t="s">
        <v>704</v>
      </c>
      <c r="C111" s="225" t="s">
        <v>36</v>
      </c>
      <c r="D111" s="224" t="s">
        <v>325</v>
      </c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218"/>
      <c r="AA111" s="194"/>
      <c r="AB111" s="194"/>
      <c r="AC111" s="194"/>
      <c r="AD111" s="194"/>
      <c r="AE111" s="194"/>
      <c r="AF111" s="194"/>
      <c r="AG111" s="194"/>
      <c r="AH111" s="194"/>
      <c r="AI111" s="197">
        <f>vlookup(B111,'Annual Leave-2026'!$B:$S,10,0)-countif(E111:AH111,"a")-(countif(E111:AH111,"a1")*0.5)-(countif(E111:AH111,"a2")*0.5)-(countif(E111:AH111,"b*")*0.5)-(countif(E111:AH111,"c*")*0.5)-(countif(E111:AH111,"d*")*0.5)-(countif(E111:AH111,"e*")*0.5)+1</f>
        <v>2</v>
      </c>
      <c r="AJ111" s="197">
        <f t="shared" si="3"/>
        <v>0</v>
      </c>
      <c r="AK111" s="214"/>
      <c r="AL111" s="214"/>
      <c r="AM111" s="218"/>
      <c r="AN111" s="220"/>
      <c r="AO111" s="209"/>
      <c r="AP111" s="209"/>
      <c r="AQ111" s="209"/>
      <c r="AR111" s="209"/>
      <c r="AS111" s="209">
        <f t="shared" si="4"/>
        <v>0</v>
      </c>
      <c r="AT111" s="209">
        <f t="shared" si="5"/>
        <v>0</v>
      </c>
      <c r="AU111" s="210">
        <f t="shared" si="6"/>
        <v>0</v>
      </c>
      <c r="AV111" s="222"/>
      <c r="AW111" s="226"/>
    </row>
    <row r="112">
      <c r="A112" s="204">
        <v>108.0</v>
      </c>
      <c r="B112" s="218" t="s">
        <v>705</v>
      </c>
      <c r="C112" s="219" t="s">
        <v>18</v>
      </c>
      <c r="D112" s="218" t="s">
        <v>325</v>
      </c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218"/>
      <c r="AA112" s="194"/>
      <c r="AB112" s="194"/>
      <c r="AC112" s="194"/>
      <c r="AD112" s="194"/>
      <c r="AE112" s="194"/>
      <c r="AF112" s="194"/>
      <c r="AG112" s="194"/>
      <c r="AH112" s="194"/>
      <c r="AI112" s="197">
        <f>vlookup(B112,'Annual Leave-2026'!$B:$S,10,0)-countif(E112:AH112,"a")-(countif(E112:AH112,"a1")*0.5)-(countif(E112:AH112,"a2")*0.5)-(countif(E112:AH112,"b*")*0.5)-(countif(E112:AH112,"c*")*0.5)-(countif(E112:AH112,"d*")*0.5)-(countif(E112:AH112,"e*")*0.5)+1</f>
        <v>3</v>
      </c>
      <c r="AJ112" s="197">
        <f t="shared" si="3"/>
        <v>0</v>
      </c>
      <c r="AK112" s="214"/>
      <c r="AL112" s="214"/>
      <c r="AM112" s="218"/>
      <c r="AN112" s="220"/>
      <c r="AO112" s="209"/>
      <c r="AP112" s="209"/>
      <c r="AQ112" s="209"/>
      <c r="AR112" s="209"/>
      <c r="AS112" s="209">
        <f t="shared" si="4"/>
        <v>0</v>
      </c>
      <c r="AT112" s="209">
        <f t="shared" si="5"/>
        <v>0</v>
      </c>
      <c r="AU112" s="210">
        <f t="shared" si="6"/>
        <v>0</v>
      </c>
      <c r="AV112" s="222"/>
      <c r="AW112" s="226"/>
    </row>
    <row r="113">
      <c r="A113" s="209">
        <v>109.0</v>
      </c>
      <c r="B113" s="218" t="s">
        <v>706</v>
      </c>
      <c r="C113" s="219" t="s">
        <v>39</v>
      </c>
      <c r="D113" s="218" t="s">
        <v>325</v>
      </c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218"/>
      <c r="AA113" s="194"/>
      <c r="AB113" s="194"/>
      <c r="AC113" s="194"/>
      <c r="AD113" s="194"/>
      <c r="AE113" s="194"/>
      <c r="AF113" s="194"/>
      <c r="AG113" s="194"/>
      <c r="AH113" s="194"/>
      <c r="AI113" s="197">
        <f>vlookup(B113,'Annual Leave-2026'!$B:$S,10,0)-countif(E113:AH113,"a")-(countif(E113:AH113,"a1")*0.5)-(countif(E113:AH113,"a2")*0.5)-(countif(E113:AH113,"b*")*0.5)-(countif(E113:AH113,"c*")*0.5)-(countif(E113:AH113,"d*")*0.5)-(countif(E113:AH113,"e*")*0.5)+1</f>
        <v>6</v>
      </c>
      <c r="AJ113" s="197">
        <f t="shared" si="3"/>
        <v>0</v>
      </c>
      <c r="AK113" s="214"/>
      <c r="AL113" s="214"/>
      <c r="AM113" s="218"/>
      <c r="AN113" s="220"/>
      <c r="AO113" s="209"/>
      <c r="AP113" s="209"/>
      <c r="AQ113" s="209"/>
      <c r="AR113" s="209"/>
      <c r="AS113" s="209">
        <f t="shared" si="4"/>
        <v>0</v>
      </c>
      <c r="AT113" s="209">
        <f t="shared" si="5"/>
        <v>0</v>
      </c>
      <c r="AU113" s="210">
        <f t="shared" si="6"/>
        <v>0</v>
      </c>
      <c r="AV113" s="222"/>
      <c r="AW113" s="226"/>
    </row>
    <row r="114">
      <c r="A114" s="204">
        <v>110.0</v>
      </c>
      <c r="B114" s="224" t="s">
        <v>707</v>
      </c>
      <c r="C114" s="225" t="s">
        <v>69</v>
      </c>
      <c r="D114" s="224" t="s">
        <v>325</v>
      </c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218"/>
      <c r="AA114" s="194"/>
      <c r="AB114" s="194"/>
      <c r="AC114" s="194"/>
      <c r="AD114" s="194"/>
      <c r="AE114" s="194"/>
      <c r="AF114" s="194"/>
      <c r="AG114" s="194"/>
      <c r="AH114" s="194"/>
      <c r="AI114" s="197">
        <f>vlookup(B114,'Annual Leave-2026'!$B:$S,10,0)-countif(E114:AH114,"a")-(countif(E114:AH114,"a1")*0.5)-(countif(E114:AH114,"a2")*0.5)-(countif(E114:AH114,"b*")*0.5)-(countif(E114:AH114,"c*")*0.5)-(countif(E114:AH114,"d*")*0.5)-(countif(E114:AH114,"e*")*0.5)+1</f>
        <v>1</v>
      </c>
      <c r="AJ114" s="197">
        <f t="shared" si="3"/>
        <v>0</v>
      </c>
      <c r="AK114" s="214"/>
      <c r="AL114" s="214"/>
      <c r="AM114" s="218"/>
      <c r="AN114" s="220"/>
      <c r="AO114" s="209"/>
      <c r="AP114" s="209"/>
      <c r="AQ114" s="209"/>
      <c r="AR114" s="209"/>
      <c r="AS114" s="209">
        <f t="shared" si="4"/>
        <v>0</v>
      </c>
      <c r="AT114" s="209">
        <f t="shared" si="5"/>
        <v>0</v>
      </c>
      <c r="AU114" s="210">
        <f t="shared" si="6"/>
        <v>0</v>
      </c>
      <c r="AV114" s="222"/>
      <c r="AW114" s="226"/>
    </row>
    <row r="115">
      <c r="A115" s="209">
        <v>111.0</v>
      </c>
      <c r="B115" s="218" t="s">
        <v>708</v>
      </c>
      <c r="C115" s="219" t="s">
        <v>29</v>
      </c>
      <c r="D115" s="218" t="s">
        <v>325</v>
      </c>
      <c r="E115" s="194"/>
      <c r="F115" s="194"/>
      <c r="G115" s="194"/>
      <c r="H115" s="194" t="s">
        <v>6</v>
      </c>
      <c r="I115" s="194">
        <v>0.0</v>
      </c>
      <c r="J115" s="194" t="s">
        <v>6</v>
      </c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218"/>
      <c r="AA115" s="194"/>
      <c r="AB115" s="194"/>
      <c r="AC115" s="194"/>
      <c r="AD115" s="194"/>
      <c r="AE115" s="194"/>
      <c r="AF115" s="194"/>
      <c r="AG115" s="194"/>
      <c r="AH115" s="194"/>
      <c r="AI115" s="197">
        <f>vlookup(B115,'Annual Leave-2026'!$B:$S,10,0)-countif(E115:AH115,"a")-(countif(E115:AH115,"a1")*0.5)-(countif(E115:AH115,"a2")*0.5)-(countif(E115:AH115,"b*")*0.5)-(countif(E115:AH115,"c*")*0.5)-(countif(E115:AH115,"d*")*0.5)-(countif(E115:AH115,"e*")*0.5)+1</f>
        <v>3.5</v>
      </c>
      <c r="AJ115" s="197">
        <f t="shared" si="3"/>
        <v>2</v>
      </c>
      <c r="AK115" s="214"/>
      <c r="AL115" s="214"/>
      <c r="AM115" s="218"/>
      <c r="AN115" s="220"/>
      <c r="AO115" s="209"/>
      <c r="AP115" s="209"/>
      <c r="AQ115" s="209"/>
      <c r="AR115" s="209"/>
      <c r="AS115" s="209">
        <f t="shared" si="4"/>
        <v>1</v>
      </c>
      <c r="AT115" s="209">
        <f t="shared" si="5"/>
        <v>0</v>
      </c>
      <c r="AU115" s="210">
        <f t="shared" si="6"/>
        <v>0</v>
      </c>
      <c r="AV115" s="222"/>
      <c r="AW115" s="226"/>
    </row>
    <row r="116">
      <c r="A116" s="228"/>
      <c r="B116" s="221"/>
      <c r="C116" s="229"/>
      <c r="D116" s="230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2"/>
      <c r="AD116" s="232"/>
      <c r="AE116" s="231"/>
      <c r="AF116" s="231"/>
      <c r="AG116" s="231"/>
      <c r="AH116" s="231"/>
      <c r="AI116" s="233"/>
      <c r="AJ116" s="233"/>
      <c r="AK116" s="234"/>
      <c r="AL116" s="234"/>
      <c r="AM116" s="221"/>
      <c r="AN116" s="235"/>
      <c r="AO116" s="228"/>
      <c r="AP116" s="228"/>
      <c r="AQ116" s="228"/>
      <c r="AR116" s="228"/>
      <c r="AS116" s="228"/>
      <c r="AT116" s="230"/>
      <c r="AU116" s="236"/>
      <c r="AV116" s="237"/>
      <c r="AW116" s="72"/>
    </row>
    <row r="117">
      <c r="A117" s="72"/>
      <c r="B117" s="72"/>
      <c r="C117" s="238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</row>
    <row r="118">
      <c r="A118" s="221" t="s">
        <v>591</v>
      </c>
      <c r="B118" s="221"/>
      <c r="C118" s="229" t="s">
        <v>714</v>
      </c>
      <c r="D118" s="230"/>
      <c r="E118" s="230"/>
      <c r="F118" s="230"/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230"/>
      <c r="AG118" s="230"/>
      <c r="AH118" s="230"/>
      <c r="AI118" s="230"/>
      <c r="AJ118" s="230"/>
      <c r="AK118" s="230"/>
      <c r="AL118" s="230"/>
      <c r="AM118" s="230"/>
      <c r="AN118" s="230"/>
      <c r="AO118" s="230"/>
      <c r="AP118" s="230"/>
      <c r="AQ118" s="230"/>
      <c r="AR118" s="230"/>
      <c r="AS118" s="230"/>
      <c r="AT118" s="230"/>
      <c r="AU118" s="237"/>
      <c r="AV118" s="237"/>
      <c r="AW118" s="237"/>
    </row>
    <row r="119">
      <c r="A119" s="221" t="s">
        <v>715</v>
      </c>
      <c r="B119" s="221"/>
      <c r="C119" s="229" t="s">
        <v>716</v>
      </c>
      <c r="D119" s="230"/>
      <c r="E119" s="230"/>
      <c r="F119" s="230"/>
      <c r="G119" s="230"/>
      <c r="H119" s="230"/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230"/>
      <c r="AJ119" s="230"/>
      <c r="AK119" s="230"/>
      <c r="AL119" s="230"/>
      <c r="AM119" s="230"/>
      <c r="AN119" s="230"/>
      <c r="AO119" s="230"/>
      <c r="AP119" s="230"/>
      <c r="AQ119" s="230"/>
      <c r="AR119" s="230"/>
      <c r="AS119" s="230"/>
      <c r="AT119" s="230"/>
      <c r="AU119" s="237"/>
      <c r="AV119" s="237"/>
      <c r="AW119" s="237"/>
    </row>
    <row r="120">
      <c r="A120" s="221" t="s">
        <v>717</v>
      </c>
      <c r="B120" s="221"/>
      <c r="C120" s="229" t="s">
        <v>718</v>
      </c>
      <c r="D120" s="230"/>
      <c r="E120" s="230"/>
      <c r="F120" s="230"/>
      <c r="G120" s="230"/>
      <c r="H120" s="230"/>
      <c r="I120" s="230"/>
      <c r="J120" s="230"/>
      <c r="K120" s="230"/>
      <c r="L120" s="230"/>
      <c r="M120" s="221" t="s">
        <v>570</v>
      </c>
      <c r="N120" s="230"/>
      <c r="O120" s="230"/>
      <c r="P120" s="230"/>
      <c r="Q120" s="230"/>
      <c r="R120" s="230"/>
      <c r="S120" s="221"/>
      <c r="T120" s="230"/>
      <c r="U120" s="230"/>
      <c r="V120" s="230"/>
      <c r="W120" s="230"/>
      <c r="X120" s="230"/>
      <c r="Y120" s="230"/>
      <c r="Z120" s="230"/>
      <c r="AA120" s="230"/>
      <c r="AB120" s="230"/>
      <c r="AC120" s="230"/>
      <c r="AD120" s="230"/>
      <c r="AE120" s="230"/>
      <c r="AF120" s="230"/>
      <c r="AG120" s="230"/>
      <c r="AH120" s="230"/>
      <c r="AI120" s="230"/>
      <c r="AJ120" s="230"/>
      <c r="AK120" s="230"/>
      <c r="AL120" s="230"/>
      <c r="AM120" s="230"/>
      <c r="AN120" s="230"/>
      <c r="AO120" s="230"/>
      <c r="AP120" s="230"/>
      <c r="AQ120" s="230"/>
      <c r="AR120" s="230"/>
      <c r="AS120" s="230"/>
      <c r="AT120" s="230"/>
      <c r="AU120" s="237"/>
      <c r="AV120" s="237"/>
      <c r="AW120" s="237"/>
    </row>
    <row r="121">
      <c r="A121" s="221" t="s">
        <v>588</v>
      </c>
      <c r="B121" s="221"/>
      <c r="C121" s="229" t="s">
        <v>719</v>
      </c>
      <c r="D121" s="230"/>
      <c r="E121" s="230"/>
      <c r="F121" s="230"/>
      <c r="G121" s="230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230"/>
      <c r="AG121" s="230"/>
      <c r="AH121" s="230"/>
      <c r="AI121" s="230"/>
      <c r="AJ121" s="230"/>
      <c r="AK121" s="230"/>
      <c r="AL121" s="230"/>
      <c r="AM121" s="230"/>
      <c r="AN121" s="230"/>
      <c r="AO121" s="230"/>
      <c r="AP121" s="230"/>
      <c r="AQ121" s="230"/>
      <c r="AR121" s="230"/>
      <c r="AS121" s="230"/>
      <c r="AT121" s="230"/>
      <c r="AU121" s="237"/>
      <c r="AV121" s="237"/>
      <c r="AW121" s="237"/>
    </row>
    <row r="122">
      <c r="A122" s="221" t="s">
        <v>593</v>
      </c>
      <c r="B122" s="221"/>
      <c r="C122" s="229" t="s">
        <v>720</v>
      </c>
      <c r="D122" s="230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230"/>
      <c r="W122" s="230"/>
      <c r="X122" s="230"/>
      <c r="Y122" s="230"/>
      <c r="Z122" s="230"/>
      <c r="AA122" s="230"/>
      <c r="AB122" s="230"/>
      <c r="AC122" s="230"/>
      <c r="AD122" s="230"/>
      <c r="AE122" s="230"/>
      <c r="AF122" s="230"/>
      <c r="AG122" s="230"/>
      <c r="AH122" s="230"/>
      <c r="AI122" s="230"/>
      <c r="AJ122" s="230"/>
      <c r="AK122" s="230"/>
      <c r="AL122" s="230"/>
      <c r="AM122" s="230"/>
      <c r="AN122" s="230"/>
      <c r="AO122" s="230"/>
      <c r="AP122" s="230"/>
      <c r="AQ122" s="230"/>
      <c r="AR122" s="230"/>
      <c r="AS122" s="230"/>
      <c r="AT122" s="230"/>
      <c r="AU122" s="237"/>
      <c r="AV122" s="237"/>
      <c r="AW122" s="237"/>
    </row>
    <row r="123">
      <c r="A123" s="221" t="s">
        <v>721</v>
      </c>
      <c r="B123" s="221"/>
      <c r="C123" s="229" t="s">
        <v>722</v>
      </c>
      <c r="D123" s="230"/>
      <c r="E123" s="230"/>
      <c r="F123" s="230"/>
      <c r="G123" s="230"/>
      <c r="H123" s="230"/>
      <c r="I123" s="230"/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  <c r="V123" s="230"/>
      <c r="W123" s="230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30"/>
      <c r="AJ123" s="230"/>
      <c r="AK123" s="230"/>
      <c r="AL123" s="230"/>
      <c r="AM123" s="230"/>
      <c r="AN123" s="230"/>
      <c r="AO123" s="230"/>
      <c r="AP123" s="230"/>
      <c r="AQ123" s="230"/>
      <c r="AR123" s="230"/>
      <c r="AS123" s="230"/>
      <c r="AT123" s="230"/>
      <c r="AU123" s="237"/>
      <c r="AV123" s="237"/>
      <c r="AW123" s="237"/>
    </row>
    <row r="124">
      <c r="A124" s="221" t="s">
        <v>723</v>
      </c>
      <c r="B124" s="221"/>
      <c r="C124" s="229" t="s">
        <v>724</v>
      </c>
      <c r="D124" s="230"/>
      <c r="E124" s="230"/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7"/>
      <c r="AV124" s="237"/>
      <c r="AW124" s="237"/>
    </row>
    <row r="125">
      <c r="A125" s="221" t="s">
        <v>725</v>
      </c>
      <c r="B125" s="221"/>
      <c r="C125" s="229" t="s">
        <v>726</v>
      </c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  <c r="AJ125" s="230"/>
      <c r="AK125" s="230"/>
      <c r="AL125" s="230"/>
      <c r="AM125" s="230"/>
      <c r="AN125" s="230"/>
      <c r="AO125" s="230"/>
      <c r="AP125" s="230"/>
      <c r="AQ125" s="230"/>
      <c r="AR125" s="230"/>
      <c r="AS125" s="230"/>
      <c r="AT125" s="230"/>
      <c r="AU125" s="237"/>
      <c r="AV125" s="237"/>
      <c r="AW125" s="237"/>
    </row>
    <row r="126">
      <c r="A126" s="221" t="s">
        <v>727</v>
      </c>
      <c r="B126" s="221"/>
      <c r="C126" s="229" t="s">
        <v>728</v>
      </c>
      <c r="D126" s="230"/>
      <c r="E126" s="230"/>
      <c r="F126" s="230"/>
      <c r="G126" s="230"/>
      <c r="H126" s="230"/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30"/>
      <c r="AJ126" s="230"/>
      <c r="AK126" s="230"/>
      <c r="AL126" s="230"/>
      <c r="AM126" s="230"/>
      <c r="AN126" s="230"/>
      <c r="AO126" s="230"/>
      <c r="AP126" s="230"/>
      <c r="AQ126" s="230"/>
      <c r="AR126" s="230"/>
      <c r="AS126" s="230"/>
      <c r="AT126" s="230"/>
      <c r="AU126" s="237"/>
      <c r="AV126" s="237"/>
      <c r="AW126" s="237"/>
    </row>
    <row r="127">
      <c r="A127" s="221" t="s">
        <v>729</v>
      </c>
      <c r="B127" s="230"/>
      <c r="C127" s="229" t="s">
        <v>730</v>
      </c>
      <c r="D127" s="230"/>
      <c r="E127" s="230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230"/>
      <c r="AJ127" s="230"/>
      <c r="AK127" s="230"/>
      <c r="AL127" s="230"/>
      <c r="AM127" s="230"/>
      <c r="AN127" s="230"/>
      <c r="AO127" s="230"/>
      <c r="AP127" s="230"/>
      <c r="AQ127" s="230"/>
      <c r="AR127" s="230"/>
      <c r="AS127" s="230"/>
      <c r="AT127" s="230"/>
      <c r="AU127" s="237"/>
      <c r="AV127" s="237"/>
      <c r="AW127" s="237"/>
    </row>
    <row r="128">
      <c r="A128" s="221" t="s">
        <v>731</v>
      </c>
      <c r="B128" s="230"/>
      <c r="C128" s="229" t="s">
        <v>732</v>
      </c>
      <c r="D128" s="230"/>
      <c r="E128" s="230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230"/>
      <c r="AJ128" s="230"/>
      <c r="AK128" s="230"/>
      <c r="AL128" s="230"/>
      <c r="AM128" s="230"/>
      <c r="AN128" s="230"/>
      <c r="AO128" s="230"/>
      <c r="AP128" s="230"/>
      <c r="AQ128" s="230"/>
      <c r="AR128" s="230"/>
      <c r="AS128" s="230"/>
      <c r="AT128" s="230"/>
      <c r="AU128" s="237"/>
      <c r="AV128" s="237"/>
      <c r="AW128" s="237"/>
    </row>
    <row r="129">
      <c r="A129" s="221" t="s">
        <v>733</v>
      </c>
      <c r="B129" s="230"/>
      <c r="C129" s="229" t="s">
        <v>734</v>
      </c>
      <c r="D129" s="230"/>
      <c r="E129" s="230"/>
      <c r="F129" s="230"/>
      <c r="G129" s="230"/>
      <c r="H129" s="230"/>
      <c r="I129" s="230"/>
      <c r="J129" s="221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  <c r="AL129" s="230"/>
      <c r="AM129" s="230"/>
      <c r="AN129" s="230"/>
      <c r="AO129" s="230"/>
      <c r="AP129" s="230"/>
      <c r="AQ129" s="230"/>
      <c r="AR129" s="230"/>
      <c r="AS129" s="230"/>
      <c r="AT129" s="230"/>
      <c r="AU129" s="237"/>
      <c r="AV129" s="237"/>
      <c r="AW129" s="237"/>
    </row>
    <row r="130">
      <c r="A130" s="221" t="s">
        <v>735</v>
      </c>
      <c r="B130" s="230"/>
      <c r="C130" s="229" t="s">
        <v>736</v>
      </c>
      <c r="D130" s="230"/>
      <c r="E130" s="230"/>
      <c r="F130" s="230"/>
      <c r="G130" s="230"/>
      <c r="H130" s="230"/>
      <c r="I130" s="230"/>
      <c r="J130" s="221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230"/>
      <c r="AN130" s="230"/>
      <c r="AO130" s="230"/>
      <c r="AP130" s="230"/>
      <c r="AQ130" s="230"/>
      <c r="AR130" s="230"/>
      <c r="AS130" s="230"/>
      <c r="AT130" s="230"/>
      <c r="AU130" s="237"/>
      <c r="AV130" s="237"/>
      <c r="AW130" s="237"/>
    </row>
    <row r="131">
      <c r="A131" s="221" t="s">
        <v>737</v>
      </c>
      <c r="B131" s="230"/>
      <c r="C131" s="229" t="s">
        <v>738</v>
      </c>
      <c r="D131" s="230"/>
      <c r="E131" s="230"/>
      <c r="F131" s="230"/>
      <c r="G131" s="230"/>
      <c r="H131" s="230"/>
      <c r="I131" s="230"/>
      <c r="J131" s="221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230"/>
      <c r="AJ131" s="230"/>
      <c r="AK131" s="230"/>
      <c r="AL131" s="230"/>
      <c r="AM131" s="230"/>
      <c r="AN131" s="230"/>
      <c r="AO131" s="230"/>
      <c r="AP131" s="230"/>
      <c r="AQ131" s="230"/>
      <c r="AR131" s="230"/>
      <c r="AS131" s="230"/>
      <c r="AT131" s="230"/>
      <c r="AU131" s="237"/>
      <c r="AV131" s="237"/>
      <c r="AW131" s="237"/>
    </row>
    <row r="132">
      <c r="A132" s="221" t="s">
        <v>739</v>
      </c>
      <c r="B132" s="230"/>
      <c r="C132" s="229" t="s">
        <v>740</v>
      </c>
      <c r="D132" s="230"/>
      <c r="E132" s="230"/>
      <c r="F132" s="230"/>
      <c r="G132" s="230"/>
      <c r="H132" s="230"/>
      <c r="I132" s="230"/>
      <c r="J132" s="239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  <c r="AL132" s="230"/>
      <c r="AM132" s="230"/>
      <c r="AN132" s="230"/>
      <c r="AO132" s="230"/>
      <c r="AP132" s="230"/>
      <c r="AQ132" s="230"/>
      <c r="AR132" s="230"/>
      <c r="AS132" s="230"/>
      <c r="AT132" s="230"/>
      <c r="AU132" s="237"/>
      <c r="AV132" s="237"/>
      <c r="AW132" s="237"/>
    </row>
    <row r="133">
      <c r="A133" s="221" t="s">
        <v>741</v>
      </c>
      <c r="B133" s="230"/>
      <c r="C133" s="229" t="s">
        <v>742</v>
      </c>
      <c r="D133" s="230"/>
      <c r="E133" s="230"/>
      <c r="F133" s="230"/>
      <c r="G133" s="230"/>
      <c r="H133" s="230"/>
      <c r="I133" s="230"/>
      <c r="J133" s="221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237"/>
      <c r="AV133" s="237"/>
      <c r="AW133" s="237"/>
    </row>
    <row r="134">
      <c r="A134" s="221" t="s">
        <v>743</v>
      </c>
      <c r="B134" s="230"/>
      <c r="C134" s="229" t="s">
        <v>744</v>
      </c>
      <c r="D134" s="230"/>
      <c r="E134" s="230"/>
      <c r="F134" s="230"/>
      <c r="G134" s="230"/>
      <c r="H134" s="230"/>
      <c r="I134" s="230"/>
      <c r="J134" s="221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7"/>
      <c r="AV134" s="237"/>
      <c r="AW134" s="237"/>
    </row>
    <row r="135">
      <c r="A135" s="221" t="s">
        <v>745</v>
      </c>
      <c r="B135" s="230"/>
      <c r="C135" s="229" t="s">
        <v>746</v>
      </c>
      <c r="D135" s="230"/>
      <c r="E135" s="230"/>
      <c r="F135" s="230"/>
      <c r="G135" s="230"/>
      <c r="H135" s="230"/>
      <c r="I135" s="230"/>
      <c r="J135" s="221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7"/>
      <c r="AV135" s="237"/>
      <c r="AW135" s="237"/>
    </row>
    <row r="136">
      <c r="A136" s="221" t="s">
        <v>747</v>
      </c>
      <c r="B136" s="230"/>
      <c r="C136" s="229" t="s">
        <v>748</v>
      </c>
      <c r="D136" s="230"/>
      <c r="E136" s="230"/>
      <c r="F136" s="230"/>
      <c r="G136" s="230"/>
      <c r="H136" s="230"/>
      <c r="I136" s="230"/>
      <c r="J136" s="221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7"/>
      <c r="AV136" s="237"/>
      <c r="AW136" s="237"/>
    </row>
    <row r="137">
      <c r="A137" s="221" t="s">
        <v>749</v>
      </c>
      <c r="B137" s="230"/>
      <c r="C137" s="229" t="s">
        <v>750</v>
      </c>
      <c r="D137" s="230"/>
      <c r="E137" s="230"/>
      <c r="F137" s="230"/>
      <c r="G137" s="230"/>
      <c r="H137" s="230"/>
      <c r="I137" s="230"/>
      <c r="J137" s="221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7"/>
      <c r="AV137" s="237"/>
      <c r="AW137" s="237"/>
    </row>
    <row r="138">
      <c r="A138" s="221" t="s">
        <v>163</v>
      </c>
      <c r="B138" s="230"/>
      <c r="C138" s="229" t="s">
        <v>751</v>
      </c>
      <c r="D138" s="230"/>
      <c r="E138" s="230"/>
      <c r="F138" s="230"/>
      <c r="G138" s="230"/>
      <c r="H138" s="230"/>
      <c r="I138" s="230"/>
      <c r="J138" s="221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7"/>
      <c r="AV138" s="237"/>
      <c r="AW138" s="237"/>
    </row>
    <row r="139">
      <c r="A139" s="221" t="s">
        <v>164</v>
      </c>
      <c r="B139" s="221"/>
      <c r="C139" s="229" t="s">
        <v>752</v>
      </c>
      <c r="D139" s="240"/>
      <c r="E139" s="230"/>
      <c r="F139" s="230"/>
      <c r="G139" s="230"/>
      <c r="H139" s="230"/>
      <c r="I139" s="230"/>
      <c r="J139" s="221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7"/>
      <c r="AV139" s="237"/>
      <c r="AW139" s="237"/>
    </row>
    <row r="140">
      <c r="A140" s="221" t="s">
        <v>165</v>
      </c>
      <c r="B140" s="221"/>
      <c r="C140" s="229" t="s">
        <v>753</v>
      </c>
      <c r="D140" s="240"/>
      <c r="E140" s="230"/>
      <c r="F140" s="230"/>
      <c r="G140" s="230"/>
      <c r="H140" s="230"/>
      <c r="I140" s="230"/>
      <c r="J140" s="221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7"/>
      <c r="AV140" s="237"/>
      <c r="AW140" s="237"/>
    </row>
    <row r="141">
      <c r="A141" s="221" t="s">
        <v>166</v>
      </c>
      <c r="B141" s="221"/>
      <c r="C141" s="229" t="s">
        <v>754</v>
      </c>
      <c r="D141" s="240"/>
      <c r="E141" s="230"/>
      <c r="F141" s="230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7"/>
      <c r="AV141" s="237"/>
      <c r="AW141" s="237"/>
    </row>
    <row r="142">
      <c r="A142" s="221" t="s">
        <v>167</v>
      </c>
      <c r="B142" s="221"/>
      <c r="C142" s="229" t="s">
        <v>755</v>
      </c>
      <c r="D142" s="240"/>
      <c r="E142" s="230"/>
      <c r="F142" s="230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7"/>
      <c r="AV142" s="237"/>
      <c r="AW142" s="237"/>
    </row>
    <row r="143">
      <c r="A143" s="221" t="s">
        <v>168</v>
      </c>
      <c r="B143" s="221"/>
      <c r="C143" s="229" t="s">
        <v>756</v>
      </c>
      <c r="D143" s="240"/>
      <c r="E143" s="230"/>
      <c r="F143" s="230"/>
      <c r="G143" s="230"/>
      <c r="H143" s="230"/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7"/>
      <c r="AV143" s="237"/>
      <c r="AW143" s="237"/>
    </row>
    <row r="144">
      <c r="A144" s="221" t="s">
        <v>169</v>
      </c>
      <c r="B144" s="221"/>
      <c r="C144" s="229" t="s">
        <v>757</v>
      </c>
      <c r="D144" s="240"/>
      <c r="E144" s="230"/>
      <c r="F144" s="230"/>
      <c r="G144" s="230"/>
      <c r="H144" s="230"/>
      <c r="I144" s="230"/>
      <c r="J144" s="230"/>
      <c r="K144" s="221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7"/>
      <c r="AV144" s="237"/>
      <c r="AW144" s="237"/>
    </row>
    <row r="145">
      <c r="A145" s="221" t="s">
        <v>170</v>
      </c>
      <c r="B145" s="221"/>
      <c r="C145" s="229" t="s">
        <v>758</v>
      </c>
      <c r="D145" s="240"/>
      <c r="E145" s="230"/>
      <c r="F145" s="230"/>
      <c r="G145" s="230"/>
      <c r="H145" s="230"/>
      <c r="I145" s="230"/>
      <c r="J145" s="230"/>
      <c r="K145" s="221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7"/>
      <c r="AV145" s="237"/>
      <c r="AW145" s="237"/>
    </row>
    <row r="146">
      <c r="A146" s="221" t="s">
        <v>171</v>
      </c>
      <c r="B146" s="221"/>
      <c r="C146" s="229" t="s">
        <v>759</v>
      </c>
      <c r="D146" s="240"/>
      <c r="E146" s="230"/>
      <c r="F146" s="230"/>
      <c r="G146" s="230"/>
      <c r="H146" s="230"/>
      <c r="I146" s="230"/>
      <c r="J146" s="230"/>
      <c r="K146" s="221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7"/>
      <c r="AV146" s="237"/>
      <c r="AW146" s="237"/>
    </row>
    <row r="147">
      <c r="A147" s="221" t="s">
        <v>172</v>
      </c>
      <c r="B147" s="221"/>
      <c r="C147" s="229" t="s">
        <v>760</v>
      </c>
      <c r="D147" s="240"/>
      <c r="E147" s="230"/>
      <c r="F147" s="230"/>
      <c r="G147" s="230"/>
      <c r="H147" s="230"/>
      <c r="I147" s="230"/>
      <c r="J147" s="230"/>
      <c r="K147" s="221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7"/>
      <c r="AV147" s="237"/>
      <c r="AW147" s="237"/>
    </row>
    <row r="148">
      <c r="A148" s="221" t="s">
        <v>650</v>
      </c>
      <c r="B148" s="221"/>
      <c r="C148" s="229" t="s">
        <v>761</v>
      </c>
      <c r="D148" s="240"/>
      <c r="E148" s="230"/>
      <c r="F148" s="230"/>
      <c r="G148" s="230"/>
      <c r="H148" s="230"/>
      <c r="I148" s="230"/>
      <c r="J148" s="230"/>
      <c r="K148" s="221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7"/>
      <c r="AV148" s="237"/>
      <c r="AW148" s="237"/>
    </row>
    <row r="149">
      <c r="A149" s="221" t="s">
        <v>641</v>
      </c>
      <c r="B149" s="221"/>
      <c r="C149" s="229" t="s">
        <v>762</v>
      </c>
      <c r="D149" s="240"/>
      <c r="E149" s="230"/>
      <c r="F149" s="230"/>
      <c r="G149" s="230"/>
      <c r="H149" s="230"/>
      <c r="I149" s="230"/>
      <c r="J149" s="230"/>
      <c r="K149" s="221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7"/>
      <c r="AV149" s="237"/>
      <c r="AW149" s="237"/>
    </row>
    <row r="150">
      <c r="A150" s="221" t="s">
        <v>763</v>
      </c>
      <c r="B150" s="221"/>
      <c r="C150" s="229" t="s">
        <v>764</v>
      </c>
      <c r="D150" s="240"/>
      <c r="E150" s="230"/>
      <c r="F150" s="230"/>
      <c r="G150" s="230"/>
      <c r="H150" s="230"/>
      <c r="I150" s="230"/>
      <c r="J150" s="230"/>
      <c r="K150" s="221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  <c r="V150" s="230"/>
      <c r="W150" s="230"/>
      <c r="X150" s="230"/>
      <c r="Y150" s="230"/>
      <c r="Z150" s="230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230"/>
      <c r="AL150" s="230"/>
      <c r="AM150" s="230"/>
      <c r="AN150" s="230"/>
      <c r="AO150" s="230"/>
      <c r="AP150" s="230"/>
      <c r="AQ150" s="230"/>
      <c r="AR150" s="230"/>
      <c r="AS150" s="230"/>
      <c r="AT150" s="230"/>
      <c r="AU150" s="237"/>
      <c r="AV150" s="237"/>
      <c r="AW150" s="237"/>
    </row>
    <row r="151">
      <c r="A151" s="221" t="s">
        <v>765</v>
      </c>
      <c r="B151" s="221"/>
      <c r="C151" s="229" t="s">
        <v>766</v>
      </c>
      <c r="D151" s="240"/>
      <c r="E151" s="230"/>
      <c r="F151" s="230"/>
      <c r="G151" s="230"/>
      <c r="H151" s="230"/>
      <c r="I151" s="230"/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  <c r="V151" s="230"/>
      <c r="W151" s="230"/>
      <c r="X151" s="230"/>
      <c r="Y151" s="230"/>
      <c r="Z151" s="230"/>
      <c r="AA151" s="230"/>
      <c r="AB151" s="230"/>
      <c r="AC151" s="230"/>
      <c r="AD151" s="230"/>
      <c r="AE151" s="230"/>
      <c r="AF151" s="230"/>
      <c r="AG151" s="230"/>
      <c r="AH151" s="230"/>
      <c r="AI151" s="230"/>
      <c r="AJ151" s="230"/>
      <c r="AK151" s="230"/>
      <c r="AL151" s="230"/>
      <c r="AM151" s="230"/>
      <c r="AN151" s="230"/>
      <c r="AO151" s="230"/>
      <c r="AP151" s="230"/>
      <c r="AQ151" s="230"/>
      <c r="AR151" s="230"/>
      <c r="AS151" s="230"/>
      <c r="AT151" s="230"/>
      <c r="AU151" s="237"/>
      <c r="AV151" s="237"/>
      <c r="AW151" s="237"/>
    </row>
    <row r="152">
      <c r="A152" s="221" t="s">
        <v>767</v>
      </c>
      <c r="B152" s="221"/>
      <c r="C152" s="229" t="s">
        <v>768</v>
      </c>
      <c r="D152" s="240"/>
      <c r="E152" s="230"/>
      <c r="F152" s="230"/>
      <c r="G152" s="230"/>
      <c r="H152" s="230"/>
      <c r="I152" s="230"/>
      <c r="J152" s="230"/>
      <c r="K152" s="230"/>
      <c r="L152" s="72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230"/>
      <c r="AN152" s="230"/>
      <c r="AO152" s="230"/>
      <c r="AP152" s="230"/>
      <c r="AQ152" s="230"/>
      <c r="AR152" s="230"/>
      <c r="AS152" s="230"/>
      <c r="AT152" s="230"/>
      <c r="AU152" s="237"/>
      <c r="AV152" s="237"/>
      <c r="AW152" s="237"/>
    </row>
    <row r="153">
      <c r="A153" s="221" t="s">
        <v>769</v>
      </c>
      <c r="B153" s="221"/>
      <c r="C153" s="229" t="s">
        <v>770</v>
      </c>
      <c r="D153" s="240"/>
      <c r="E153" s="230"/>
      <c r="F153" s="230"/>
      <c r="G153" s="230"/>
      <c r="H153" s="230"/>
      <c r="I153" s="230"/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  <c r="Z153" s="230"/>
      <c r="AA153" s="230"/>
      <c r="AB153" s="230"/>
      <c r="AC153" s="230"/>
      <c r="AD153" s="230"/>
      <c r="AE153" s="230"/>
      <c r="AF153" s="230"/>
      <c r="AG153" s="230"/>
      <c r="AH153" s="230"/>
      <c r="AI153" s="230"/>
      <c r="AJ153" s="230"/>
      <c r="AK153" s="230"/>
      <c r="AL153" s="230"/>
      <c r="AM153" s="230"/>
      <c r="AN153" s="230"/>
      <c r="AO153" s="230"/>
      <c r="AP153" s="230"/>
      <c r="AQ153" s="230"/>
      <c r="AR153" s="230"/>
      <c r="AS153" s="230"/>
      <c r="AT153" s="230"/>
      <c r="AU153" s="237"/>
      <c r="AV153" s="237"/>
      <c r="AW153" s="237"/>
    </row>
    <row r="154">
      <c r="A154" s="221" t="s">
        <v>771</v>
      </c>
      <c r="B154" s="221"/>
      <c r="C154" s="229" t="s">
        <v>772</v>
      </c>
      <c r="D154" s="240"/>
      <c r="E154" s="230"/>
      <c r="F154" s="230"/>
      <c r="G154" s="230"/>
      <c r="H154" s="230"/>
      <c r="I154" s="230"/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  <c r="Z154" s="230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230"/>
      <c r="AL154" s="230"/>
      <c r="AM154" s="230"/>
      <c r="AN154" s="230"/>
      <c r="AO154" s="230"/>
      <c r="AP154" s="230"/>
      <c r="AQ154" s="230"/>
      <c r="AR154" s="230"/>
      <c r="AS154" s="230"/>
      <c r="AT154" s="230"/>
      <c r="AU154" s="237"/>
      <c r="AV154" s="237"/>
      <c r="AW154" s="237"/>
    </row>
    <row r="155">
      <c r="A155" s="221" t="s">
        <v>773</v>
      </c>
      <c r="B155" s="221"/>
      <c r="C155" s="229" t="s">
        <v>774</v>
      </c>
      <c r="D155" s="240"/>
      <c r="E155" s="230"/>
      <c r="F155" s="230"/>
      <c r="G155" s="230"/>
      <c r="H155" s="230"/>
      <c r="I155" s="230"/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7"/>
      <c r="AV155" s="237"/>
      <c r="AW155" s="237"/>
    </row>
    <row r="156">
      <c r="A156" s="221" t="s">
        <v>775</v>
      </c>
      <c r="B156" s="221"/>
      <c r="C156" s="229" t="s">
        <v>776</v>
      </c>
      <c r="D156" s="240"/>
      <c r="E156" s="230"/>
      <c r="F156" s="230"/>
      <c r="G156" s="230"/>
      <c r="H156" s="230"/>
      <c r="I156" s="230"/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  <c r="Z156" s="230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230"/>
      <c r="AL156" s="230"/>
      <c r="AM156" s="230"/>
      <c r="AN156" s="230"/>
      <c r="AO156" s="230"/>
      <c r="AP156" s="230"/>
      <c r="AQ156" s="230"/>
      <c r="AR156" s="230"/>
      <c r="AS156" s="230"/>
      <c r="AT156" s="230"/>
      <c r="AU156" s="237"/>
      <c r="AV156" s="237"/>
      <c r="AW156" s="237"/>
    </row>
    <row r="157">
      <c r="A157" s="221" t="s">
        <v>633</v>
      </c>
      <c r="B157" s="221"/>
      <c r="C157" s="229" t="s">
        <v>777</v>
      </c>
      <c r="D157" s="240"/>
      <c r="E157" s="230"/>
      <c r="F157" s="230"/>
      <c r="G157" s="230"/>
      <c r="H157" s="230"/>
      <c r="I157" s="230"/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  <c r="V157" s="230"/>
      <c r="W157" s="230"/>
      <c r="X157" s="230"/>
      <c r="Y157" s="230"/>
      <c r="Z157" s="230"/>
      <c r="AA157" s="230"/>
      <c r="AB157" s="230"/>
      <c r="AC157" s="230"/>
      <c r="AD157" s="230"/>
      <c r="AE157" s="230"/>
      <c r="AF157" s="230"/>
      <c r="AG157" s="230"/>
      <c r="AH157" s="230"/>
      <c r="AI157" s="230"/>
      <c r="AJ157" s="230"/>
      <c r="AK157" s="230"/>
      <c r="AL157" s="230"/>
      <c r="AM157" s="230"/>
      <c r="AN157" s="230"/>
      <c r="AO157" s="230"/>
      <c r="AP157" s="230"/>
      <c r="AQ157" s="230"/>
      <c r="AR157" s="230"/>
      <c r="AS157" s="230"/>
      <c r="AT157" s="230"/>
      <c r="AU157" s="237"/>
      <c r="AV157" s="237"/>
      <c r="AW157" s="237"/>
    </row>
    <row r="158">
      <c r="A158" s="221" t="s">
        <v>6</v>
      </c>
      <c r="B158" s="221"/>
      <c r="C158" s="229" t="s">
        <v>778</v>
      </c>
      <c r="D158" s="240"/>
      <c r="E158" s="230"/>
      <c r="F158" s="230"/>
      <c r="G158" s="230"/>
      <c r="H158" s="230"/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30"/>
      <c r="Z158" s="230"/>
      <c r="AA158" s="230"/>
      <c r="AB158" s="230"/>
      <c r="AC158" s="230"/>
      <c r="AD158" s="230"/>
      <c r="AE158" s="230"/>
      <c r="AF158" s="230"/>
      <c r="AG158" s="230"/>
      <c r="AH158" s="230"/>
      <c r="AI158" s="230"/>
      <c r="AJ158" s="230"/>
      <c r="AK158" s="230"/>
      <c r="AL158" s="230"/>
      <c r="AM158" s="230"/>
      <c r="AN158" s="230"/>
      <c r="AO158" s="230"/>
      <c r="AP158" s="230"/>
      <c r="AQ158" s="230"/>
      <c r="AR158" s="230"/>
      <c r="AS158" s="230"/>
      <c r="AT158" s="230"/>
      <c r="AU158" s="237"/>
      <c r="AV158" s="237"/>
      <c r="AW158" s="237"/>
    </row>
    <row r="159">
      <c r="A159" s="221" t="s">
        <v>15</v>
      </c>
      <c r="B159" s="221"/>
      <c r="C159" s="229" t="s">
        <v>779</v>
      </c>
      <c r="D159" s="240"/>
      <c r="E159" s="230"/>
      <c r="F159" s="230"/>
      <c r="G159" s="230"/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30"/>
      <c r="Z159" s="230"/>
      <c r="AA159" s="230"/>
      <c r="AB159" s="230"/>
      <c r="AC159" s="230"/>
      <c r="AD159" s="230"/>
      <c r="AE159" s="230"/>
      <c r="AF159" s="230"/>
      <c r="AG159" s="230"/>
      <c r="AH159" s="230"/>
      <c r="AI159" s="230"/>
      <c r="AJ159" s="230"/>
      <c r="AK159" s="230"/>
      <c r="AL159" s="230"/>
      <c r="AM159" s="230"/>
      <c r="AN159" s="230"/>
      <c r="AO159" s="230"/>
      <c r="AP159" s="230"/>
      <c r="AQ159" s="230"/>
      <c r="AR159" s="230"/>
      <c r="AS159" s="230"/>
      <c r="AT159" s="230"/>
      <c r="AU159" s="237"/>
      <c r="AV159" s="237"/>
      <c r="AW159" s="237"/>
    </row>
    <row r="160">
      <c r="A160" s="241">
        <v>0.0</v>
      </c>
      <c r="B160" s="221"/>
      <c r="C160" s="229" t="s">
        <v>780</v>
      </c>
      <c r="D160" s="240"/>
      <c r="E160" s="230"/>
      <c r="F160" s="230"/>
      <c r="G160" s="230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30"/>
      <c r="Z160" s="230"/>
      <c r="AA160" s="230"/>
      <c r="AB160" s="230"/>
      <c r="AC160" s="230"/>
      <c r="AD160" s="230"/>
      <c r="AE160" s="230"/>
      <c r="AF160" s="230"/>
      <c r="AG160" s="230"/>
      <c r="AH160" s="230"/>
      <c r="AI160" s="230"/>
      <c r="AJ160" s="230"/>
      <c r="AK160" s="230"/>
      <c r="AL160" s="230"/>
      <c r="AM160" s="230"/>
      <c r="AN160" s="230"/>
      <c r="AO160" s="230"/>
      <c r="AP160" s="230"/>
      <c r="AQ160" s="230"/>
      <c r="AR160" s="230"/>
      <c r="AS160" s="230"/>
      <c r="AT160" s="230"/>
      <c r="AU160" s="237"/>
      <c r="AV160" s="237"/>
      <c r="AW160" s="237"/>
    </row>
    <row r="161">
      <c r="A161" s="221" t="s">
        <v>602</v>
      </c>
      <c r="B161" s="221"/>
      <c r="C161" s="229" t="s">
        <v>781</v>
      </c>
      <c r="D161" s="240"/>
      <c r="E161" s="230"/>
      <c r="F161" s="230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230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0"/>
      <c r="AL161" s="230"/>
      <c r="AM161" s="230"/>
      <c r="AN161" s="230"/>
      <c r="AO161" s="230"/>
      <c r="AP161" s="230"/>
      <c r="AQ161" s="230"/>
      <c r="AR161" s="230"/>
      <c r="AS161" s="230"/>
      <c r="AT161" s="230"/>
      <c r="AU161" s="237"/>
      <c r="AV161" s="237"/>
      <c r="AW161" s="237"/>
    </row>
    <row r="162">
      <c r="A162" s="221" t="s">
        <v>592</v>
      </c>
      <c r="B162" s="230"/>
      <c r="C162" s="229" t="s">
        <v>782</v>
      </c>
      <c r="D162" s="240"/>
      <c r="E162" s="230"/>
      <c r="F162" s="230"/>
      <c r="G162" s="230"/>
      <c r="H162" s="230"/>
      <c r="I162" s="230"/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  <c r="Z162" s="230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230"/>
      <c r="AL162" s="230"/>
      <c r="AM162" s="230"/>
      <c r="AN162" s="230"/>
      <c r="AO162" s="230"/>
      <c r="AP162" s="230"/>
      <c r="AQ162" s="230"/>
      <c r="AR162" s="230"/>
      <c r="AS162" s="230"/>
      <c r="AT162" s="230"/>
      <c r="AU162" s="237"/>
      <c r="AV162" s="237"/>
      <c r="AW162" s="237"/>
    </row>
    <row r="163">
      <c r="A163" s="242" t="s">
        <v>600</v>
      </c>
      <c r="B163" s="230"/>
      <c r="C163" s="229" t="s">
        <v>783</v>
      </c>
      <c r="D163" s="240"/>
      <c r="E163" s="230"/>
      <c r="F163" s="230"/>
      <c r="G163" s="23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30"/>
      <c r="Z163" s="230"/>
      <c r="AA163" s="230"/>
      <c r="AB163" s="230"/>
      <c r="AC163" s="230"/>
      <c r="AD163" s="230"/>
      <c r="AE163" s="230"/>
      <c r="AF163" s="230"/>
      <c r="AG163" s="230"/>
      <c r="AH163" s="230"/>
      <c r="AI163" s="230"/>
      <c r="AJ163" s="230"/>
      <c r="AK163" s="230"/>
      <c r="AL163" s="230"/>
      <c r="AM163" s="230"/>
      <c r="AN163" s="230"/>
      <c r="AO163" s="230"/>
      <c r="AP163" s="230"/>
      <c r="AQ163" s="230"/>
      <c r="AR163" s="230"/>
      <c r="AS163" s="230"/>
      <c r="AT163" s="230"/>
      <c r="AU163" s="237"/>
      <c r="AV163" s="237"/>
      <c r="AW163" s="237"/>
    </row>
    <row r="164">
      <c r="A164" s="230"/>
      <c r="B164" s="230"/>
      <c r="C164" s="243"/>
      <c r="D164" s="240"/>
      <c r="E164" s="230"/>
      <c r="F164" s="230"/>
      <c r="G164" s="23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  <c r="Z164" s="230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230"/>
      <c r="AL164" s="230"/>
      <c r="AM164" s="230"/>
      <c r="AN164" s="230"/>
      <c r="AO164" s="230"/>
      <c r="AP164" s="230"/>
      <c r="AQ164" s="230"/>
      <c r="AR164" s="230"/>
      <c r="AS164" s="230"/>
      <c r="AT164" s="230"/>
      <c r="AU164" s="237"/>
      <c r="AV164" s="237"/>
      <c r="AW164" s="237"/>
    </row>
  </sheetData>
  <autoFilter ref="$A$4:$AW$115">
    <sortState ref="A4:AW115">
      <sortCondition ref="A4:A115"/>
      <sortCondition ref="K4:K115"/>
    </sortState>
  </autoFilter>
  <customSheetViews>
    <customSheetView guid="{D07C4982-03A0-4B18-8D58-201E5E00EA3D}" filter="1" showAutoFilter="1">
      <autoFilter ref="$A$4:$AW$115">
        <filterColumn colId="48">
          <filters/>
        </filterColumn>
      </autoFilter>
    </customSheetView>
  </customSheetViews>
  <mergeCells count="15">
    <mergeCell ref="AL1:AL3"/>
    <mergeCell ref="AM1:AN2"/>
    <mergeCell ref="AO1:AP2"/>
    <mergeCell ref="AQ1:AR2"/>
    <mergeCell ref="AS1:AS3"/>
    <mergeCell ref="AT1:AT3"/>
    <mergeCell ref="AU1:AU3"/>
    <mergeCell ref="AV1:AV3"/>
    <mergeCell ref="A1:A3"/>
    <mergeCell ref="B1:B3"/>
    <mergeCell ref="C1:C3"/>
    <mergeCell ref="D1:D3"/>
    <mergeCell ref="AI1:AI3"/>
    <mergeCell ref="AJ1:AJ3"/>
    <mergeCell ref="AK1:AK3"/>
  </mergeCells>
  <conditionalFormatting sqref="E5:AH116 A118:A163">
    <cfRule type="containsText" dxfId="3" priority="1" operator="containsText" text="X4">
      <formula>NOT(ISERROR(SEARCH(("X4"),(E5))))</formula>
    </cfRule>
  </conditionalFormatting>
  <conditionalFormatting sqref="E5:AH116 A118:A163">
    <cfRule type="containsText" dxfId="3" priority="2" operator="containsText" text="X3">
      <formula>NOT(ISERROR(SEARCH(("X3"),(E5))))</formula>
    </cfRule>
  </conditionalFormatting>
  <conditionalFormatting sqref="E5:AH116 A118:A163">
    <cfRule type="containsText" dxfId="3" priority="3" operator="containsText" text="X2">
      <formula>NOT(ISERROR(SEARCH(("X2"),(E5))))</formula>
    </cfRule>
  </conditionalFormatting>
  <conditionalFormatting sqref="E5:AJ116 A118:A163">
    <cfRule type="beginsWith" dxfId="4" priority="4" operator="beginsWith" text="X">
      <formula>LEFT((E5),LEN("X"))=("X")</formula>
    </cfRule>
  </conditionalFormatting>
  <conditionalFormatting sqref="E5:AH117 A118:A164">
    <cfRule type="cellIs" dxfId="5" priority="5" operator="equal">
      <formula>"H"</formula>
    </cfRule>
  </conditionalFormatting>
  <conditionalFormatting sqref="E5:AH116 A118:A163">
    <cfRule type="cellIs" dxfId="6" priority="6" operator="equal">
      <formula>0</formula>
    </cfRule>
  </conditionalFormatting>
  <conditionalFormatting sqref="E5:AH117 A118:A164">
    <cfRule type="cellIs" dxfId="7" priority="7" operator="equal">
      <formula>"S"</formula>
    </cfRule>
  </conditionalFormatting>
  <conditionalFormatting sqref="E5:AH117 A118:A164">
    <cfRule type="cellIs" dxfId="8" priority="8" operator="equal">
      <formula>"A"</formula>
    </cfRule>
  </conditionalFormatting>
  <conditionalFormatting sqref="E5:AH116 A161">
    <cfRule type="cellIs" dxfId="9" priority="9" operator="equal">
      <formula>"U"</formula>
    </cfRule>
  </conditionalFormatting>
  <conditionalFormatting sqref="E5:AH116 A118:A163">
    <cfRule type="endsWith" dxfId="10" priority="10" operator="endsWith" text="2">
      <formula>RIGHT((E5),LEN("2"))=("2")</formula>
    </cfRule>
  </conditionalFormatting>
  <conditionalFormatting sqref="E5:AM117 AN5:AN102 AN111:AN117">
    <cfRule type="containsText" dxfId="11" priority="11" operator="containsText" text="L">
      <formula>NOT(ISERROR(SEARCH(("L"),(E5))))</formula>
    </cfRule>
  </conditionalFormatting>
  <conditionalFormatting sqref="E5:AH116 A118:A163">
    <cfRule type="endsWith" dxfId="10" priority="12" operator="endsWith" text="1">
      <formula>RIGHT((E5),LEN("1"))=("1")</formula>
    </cfRule>
  </conditionalFormatting>
  <conditionalFormatting sqref="E2:AH2">
    <cfRule type="cellIs" dxfId="0" priority="13" operator="equal">
      <formula>"Sun"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5.63"/>
    <col customWidth="1" min="4" max="4" width="19.0"/>
    <col customWidth="1" min="5" max="21" width="5.13"/>
    <col customWidth="1" min="22" max="22" width="5.0"/>
    <col customWidth="1" min="23" max="35" width="5.13"/>
    <col customWidth="1" min="36" max="36" width="6.63"/>
    <col customWidth="1" min="37" max="37" width="5.63"/>
    <col customWidth="1" min="38" max="40" width="8.88"/>
    <col customWidth="1" min="41" max="46" width="5.75"/>
    <col customWidth="1" min="47" max="48" width="6.38"/>
    <col customWidth="1" min="49" max="49" width="9.13"/>
    <col customWidth="1" min="50" max="51" width="6.38"/>
    <col customWidth="1" min="52" max="52" width="9.38"/>
  </cols>
  <sheetData>
    <row r="1">
      <c r="A1" s="177" t="s">
        <v>0</v>
      </c>
      <c r="B1" s="177" t="s">
        <v>571</v>
      </c>
      <c r="C1" s="177" t="s">
        <v>572</v>
      </c>
      <c r="D1" s="177" t="s">
        <v>573</v>
      </c>
      <c r="E1" s="178">
        <v>46106.0</v>
      </c>
      <c r="F1" s="178">
        <v>46107.0</v>
      </c>
      <c r="G1" s="178">
        <v>46108.0</v>
      </c>
      <c r="H1" s="178">
        <v>46109.0</v>
      </c>
      <c r="I1" s="178">
        <v>46110.0</v>
      </c>
      <c r="J1" s="178">
        <v>46111.0</v>
      </c>
      <c r="K1" s="178">
        <v>46112.0</v>
      </c>
      <c r="L1" s="178">
        <v>46113.0</v>
      </c>
      <c r="M1" s="178">
        <v>46114.0</v>
      </c>
      <c r="N1" s="178">
        <v>46115.0</v>
      </c>
      <c r="O1" s="178">
        <v>46116.0</v>
      </c>
      <c r="P1" s="178">
        <v>46117.0</v>
      </c>
      <c r="Q1" s="178">
        <v>46118.0</v>
      </c>
      <c r="R1" s="178">
        <v>46119.0</v>
      </c>
      <c r="S1" s="178">
        <v>46120.0</v>
      </c>
      <c r="T1" s="178">
        <v>46121.0</v>
      </c>
      <c r="U1" s="178">
        <v>46122.0</v>
      </c>
      <c r="V1" s="178">
        <v>46123.0</v>
      </c>
      <c r="W1" s="178">
        <v>46124.0</v>
      </c>
      <c r="X1" s="178">
        <v>46125.0</v>
      </c>
      <c r="Y1" s="178">
        <v>46126.0</v>
      </c>
      <c r="Z1" s="178">
        <v>46127.0</v>
      </c>
      <c r="AA1" s="178">
        <v>46128.0</v>
      </c>
      <c r="AB1" s="178">
        <v>46129.0</v>
      </c>
      <c r="AC1" s="178">
        <v>46130.0</v>
      </c>
      <c r="AD1" s="178">
        <v>46131.0</v>
      </c>
      <c r="AE1" s="178">
        <v>46132.0</v>
      </c>
      <c r="AF1" s="178">
        <v>46133.0</v>
      </c>
      <c r="AG1" s="178">
        <v>46134.0</v>
      </c>
      <c r="AH1" s="178">
        <v>46135.0</v>
      </c>
      <c r="AI1" s="178">
        <v>46136.0</v>
      </c>
      <c r="AJ1" s="177" t="s">
        <v>574</v>
      </c>
      <c r="AK1" s="177" t="s">
        <v>4</v>
      </c>
      <c r="AL1" s="177" t="s">
        <v>907</v>
      </c>
      <c r="AM1" s="177" t="s">
        <v>908</v>
      </c>
      <c r="AN1" s="401" t="s">
        <v>909</v>
      </c>
      <c r="AO1" s="179" t="s">
        <v>910</v>
      </c>
      <c r="AP1" s="180"/>
      <c r="AQ1" s="179" t="s">
        <v>911</v>
      </c>
      <c r="AR1" s="180"/>
      <c r="AS1" s="179" t="s">
        <v>912</v>
      </c>
      <c r="AT1" s="180"/>
      <c r="AU1" s="177" t="s">
        <v>580</v>
      </c>
      <c r="AV1" s="177" t="s">
        <v>581</v>
      </c>
      <c r="AW1" s="177" t="s">
        <v>582</v>
      </c>
      <c r="AX1" s="177" t="s">
        <v>583</v>
      </c>
      <c r="AY1" s="181"/>
      <c r="AZ1" s="181"/>
    </row>
    <row r="2">
      <c r="A2" s="182"/>
      <c r="B2" s="182"/>
      <c r="C2" s="182"/>
      <c r="D2" s="182"/>
      <c r="E2" s="183" t="str">
        <f t="shared" ref="E2:AI2" si="1">CHOOSE(WEEKDAY(E1),"Sun","Mon","Tue","Wed","Thu","Fri","Sat")</f>
        <v>Wed</v>
      </c>
      <c r="F2" s="183" t="str">
        <f t="shared" si="1"/>
        <v>Thu</v>
      </c>
      <c r="G2" s="183" t="str">
        <f t="shared" si="1"/>
        <v>Fri</v>
      </c>
      <c r="H2" s="183" t="str">
        <f t="shared" si="1"/>
        <v>Sat</v>
      </c>
      <c r="I2" s="183" t="str">
        <f t="shared" si="1"/>
        <v>Sun</v>
      </c>
      <c r="J2" s="183" t="str">
        <f t="shared" si="1"/>
        <v>Mon</v>
      </c>
      <c r="K2" s="183" t="str">
        <f t="shared" si="1"/>
        <v>Tue</v>
      </c>
      <c r="L2" s="183" t="str">
        <f t="shared" si="1"/>
        <v>Wed</v>
      </c>
      <c r="M2" s="183" t="str">
        <f t="shared" si="1"/>
        <v>Thu</v>
      </c>
      <c r="N2" s="183" t="str">
        <f t="shared" si="1"/>
        <v>Fri</v>
      </c>
      <c r="O2" s="183" t="str">
        <f t="shared" si="1"/>
        <v>Sat</v>
      </c>
      <c r="P2" s="183" t="str">
        <f t="shared" si="1"/>
        <v>Sun</v>
      </c>
      <c r="Q2" s="183" t="str">
        <f t="shared" si="1"/>
        <v>Mon</v>
      </c>
      <c r="R2" s="183" t="str">
        <f t="shared" si="1"/>
        <v>Tue</v>
      </c>
      <c r="S2" s="183" t="str">
        <f t="shared" si="1"/>
        <v>Wed</v>
      </c>
      <c r="T2" s="183" t="str">
        <f t="shared" si="1"/>
        <v>Thu</v>
      </c>
      <c r="U2" s="183" t="str">
        <f t="shared" si="1"/>
        <v>Fri</v>
      </c>
      <c r="V2" s="183" t="str">
        <f t="shared" si="1"/>
        <v>Sat</v>
      </c>
      <c r="W2" s="183" t="str">
        <f t="shared" si="1"/>
        <v>Sun</v>
      </c>
      <c r="X2" s="183" t="str">
        <f t="shared" si="1"/>
        <v>Mon</v>
      </c>
      <c r="Y2" s="183" t="str">
        <f t="shared" si="1"/>
        <v>Tue</v>
      </c>
      <c r="Z2" s="183" t="str">
        <f t="shared" si="1"/>
        <v>Wed</v>
      </c>
      <c r="AA2" s="183" t="str">
        <f t="shared" si="1"/>
        <v>Thu</v>
      </c>
      <c r="AB2" s="183" t="str">
        <f t="shared" si="1"/>
        <v>Fri</v>
      </c>
      <c r="AC2" s="183" t="str">
        <f t="shared" si="1"/>
        <v>Sat</v>
      </c>
      <c r="AD2" s="183" t="str">
        <f t="shared" si="1"/>
        <v>Sun</v>
      </c>
      <c r="AE2" s="183" t="str">
        <f t="shared" si="1"/>
        <v>Mon</v>
      </c>
      <c r="AF2" s="183" t="str">
        <f t="shared" si="1"/>
        <v>Tue</v>
      </c>
      <c r="AG2" s="183" t="str">
        <f t="shared" si="1"/>
        <v>Wed</v>
      </c>
      <c r="AH2" s="183" t="str">
        <f t="shared" si="1"/>
        <v>Thu</v>
      </c>
      <c r="AI2" s="183" t="str">
        <f t="shared" si="1"/>
        <v>Fri</v>
      </c>
      <c r="AJ2" s="182"/>
      <c r="AK2" s="182"/>
      <c r="AL2" s="182"/>
      <c r="AM2" s="182"/>
      <c r="AN2" s="182"/>
      <c r="AO2" s="184"/>
      <c r="AP2" s="185"/>
      <c r="AQ2" s="184"/>
      <c r="AR2" s="185"/>
      <c r="AS2" s="184"/>
      <c r="AT2" s="185"/>
      <c r="AU2" s="182"/>
      <c r="AV2" s="182"/>
      <c r="AW2" s="182"/>
      <c r="AX2" s="182"/>
      <c r="AY2" s="181"/>
      <c r="AZ2" s="181"/>
    </row>
    <row r="3">
      <c r="A3" s="14"/>
      <c r="B3" s="14"/>
      <c r="C3" s="14"/>
      <c r="D3" s="14"/>
      <c r="E3" s="186">
        <f t="shared" ref="E3:AI3" si="2">countif(E5:E123,"x*")+countif(E5:E123,"b*")+countif(E5:E123,"a1")+countif(E5:E123,"a2")+countif(E5:E123,"c*")+countif(E5:E123,"d*")</f>
        <v>109</v>
      </c>
      <c r="F3" s="186">
        <f t="shared" si="2"/>
        <v>110</v>
      </c>
      <c r="G3" s="186">
        <f t="shared" si="2"/>
        <v>107</v>
      </c>
      <c r="H3" s="186">
        <f t="shared" si="2"/>
        <v>59</v>
      </c>
      <c r="I3" s="186">
        <f t="shared" si="2"/>
        <v>53</v>
      </c>
      <c r="J3" s="186">
        <f t="shared" si="2"/>
        <v>99</v>
      </c>
      <c r="K3" s="186">
        <f t="shared" si="2"/>
        <v>109</v>
      </c>
      <c r="L3" s="186">
        <f t="shared" si="2"/>
        <v>112</v>
      </c>
      <c r="M3" s="186">
        <f t="shared" si="2"/>
        <v>111</v>
      </c>
      <c r="N3" s="186">
        <f t="shared" si="2"/>
        <v>105</v>
      </c>
      <c r="O3" s="186">
        <f t="shared" si="2"/>
        <v>57</v>
      </c>
      <c r="P3" s="186">
        <f t="shared" si="2"/>
        <v>38</v>
      </c>
      <c r="Q3" s="186">
        <f t="shared" si="2"/>
        <v>102</v>
      </c>
      <c r="R3" s="186">
        <f t="shared" si="2"/>
        <v>114</v>
      </c>
      <c r="S3" s="186">
        <f t="shared" si="2"/>
        <v>115</v>
      </c>
      <c r="T3" s="186">
        <f t="shared" si="2"/>
        <v>113</v>
      </c>
      <c r="U3" s="186">
        <f t="shared" si="2"/>
        <v>111</v>
      </c>
      <c r="V3" s="186">
        <f t="shared" si="2"/>
        <v>72</v>
      </c>
      <c r="W3" s="186">
        <f t="shared" si="2"/>
        <v>53</v>
      </c>
      <c r="X3" s="186">
        <f t="shared" si="2"/>
        <v>91</v>
      </c>
      <c r="Y3" s="186">
        <f t="shared" si="2"/>
        <v>110</v>
      </c>
      <c r="Z3" s="186">
        <f t="shared" si="2"/>
        <v>111</v>
      </c>
      <c r="AA3" s="186">
        <f t="shared" si="2"/>
        <v>111</v>
      </c>
      <c r="AB3" s="186">
        <f t="shared" si="2"/>
        <v>114</v>
      </c>
      <c r="AC3" s="186">
        <f t="shared" si="2"/>
        <v>69</v>
      </c>
      <c r="AD3" s="186">
        <f t="shared" si="2"/>
        <v>58</v>
      </c>
      <c r="AE3" s="186">
        <f t="shared" si="2"/>
        <v>92</v>
      </c>
      <c r="AF3" s="186">
        <f t="shared" si="2"/>
        <v>115</v>
      </c>
      <c r="AG3" s="186">
        <f t="shared" si="2"/>
        <v>115</v>
      </c>
      <c r="AH3" s="186">
        <f t="shared" si="2"/>
        <v>116</v>
      </c>
      <c r="AI3" s="186">
        <f t="shared" si="2"/>
        <v>114</v>
      </c>
      <c r="AJ3" s="14"/>
      <c r="AK3" s="14"/>
      <c r="AL3" s="14"/>
      <c r="AM3" s="14"/>
      <c r="AN3" s="14"/>
      <c r="AO3" s="187" t="s">
        <v>584</v>
      </c>
      <c r="AP3" s="188" t="s">
        <v>585</v>
      </c>
      <c r="AQ3" s="187" t="s">
        <v>584</v>
      </c>
      <c r="AR3" s="188" t="s">
        <v>585</v>
      </c>
      <c r="AS3" s="187" t="s">
        <v>584</v>
      </c>
      <c r="AT3" s="188" t="s">
        <v>585</v>
      </c>
      <c r="AU3" s="14"/>
      <c r="AV3" s="14"/>
      <c r="AW3" s="14"/>
      <c r="AX3" s="14"/>
      <c r="AY3" s="181"/>
      <c r="AZ3" s="181"/>
    </row>
    <row r="4">
      <c r="A4" s="402"/>
      <c r="B4" s="403">
        <v>1.0</v>
      </c>
      <c r="C4" s="403">
        <v>2.0</v>
      </c>
      <c r="D4" s="403">
        <v>3.0</v>
      </c>
      <c r="E4" s="403">
        <v>4.0</v>
      </c>
      <c r="F4" s="403">
        <v>5.0</v>
      </c>
      <c r="G4" s="403">
        <v>6.0</v>
      </c>
      <c r="H4" s="403">
        <v>7.0</v>
      </c>
      <c r="I4" s="403">
        <v>8.0</v>
      </c>
      <c r="J4" s="403">
        <v>9.0</v>
      </c>
      <c r="K4" s="403">
        <v>10.0</v>
      </c>
      <c r="L4" s="403">
        <v>11.0</v>
      </c>
      <c r="M4" s="403">
        <v>12.0</v>
      </c>
      <c r="N4" s="403">
        <v>13.0</v>
      </c>
      <c r="O4" s="403">
        <v>14.0</v>
      </c>
      <c r="P4" s="403">
        <v>15.0</v>
      </c>
      <c r="Q4" s="403">
        <v>16.0</v>
      </c>
      <c r="R4" s="403">
        <v>17.0</v>
      </c>
      <c r="S4" s="403">
        <v>18.0</v>
      </c>
      <c r="T4" s="403">
        <v>19.0</v>
      </c>
      <c r="U4" s="403">
        <v>20.0</v>
      </c>
      <c r="V4" s="403">
        <v>21.0</v>
      </c>
      <c r="W4" s="403">
        <v>22.0</v>
      </c>
      <c r="X4" s="403">
        <v>23.0</v>
      </c>
      <c r="Y4" s="403">
        <v>24.0</v>
      </c>
      <c r="Z4" s="403">
        <v>25.0</v>
      </c>
      <c r="AA4" s="403">
        <v>26.0</v>
      </c>
      <c r="AB4" s="403">
        <v>27.0</v>
      </c>
      <c r="AC4" s="403">
        <v>28.0</v>
      </c>
      <c r="AD4" s="403">
        <v>29.0</v>
      </c>
      <c r="AE4" s="403">
        <v>30.0</v>
      </c>
      <c r="AF4" s="403">
        <v>31.0</v>
      </c>
      <c r="AG4" s="403">
        <v>32.0</v>
      </c>
      <c r="AH4" s="403">
        <v>33.0</v>
      </c>
      <c r="AI4" s="403">
        <v>34.0</v>
      </c>
      <c r="AJ4" s="403">
        <v>35.0</v>
      </c>
      <c r="AK4" s="403">
        <v>36.0</v>
      </c>
      <c r="AL4" s="403">
        <v>37.0</v>
      </c>
      <c r="AM4" s="403">
        <v>38.0</v>
      </c>
      <c r="AN4" s="403">
        <v>39.0</v>
      </c>
      <c r="AO4" s="403">
        <v>40.0</v>
      </c>
      <c r="AP4" s="403">
        <v>41.0</v>
      </c>
      <c r="AQ4" s="403">
        <v>42.0</v>
      </c>
      <c r="AR4" s="403">
        <v>43.0</v>
      </c>
      <c r="AS4" s="403">
        <v>44.0</v>
      </c>
      <c r="AT4" s="403">
        <v>45.0</v>
      </c>
      <c r="AU4" s="403">
        <v>46.0</v>
      </c>
      <c r="AV4" s="403">
        <v>47.0</v>
      </c>
      <c r="AW4" s="403">
        <v>48.0</v>
      </c>
      <c r="AX4" s="402"/>
      <c r="AY4" s="191"/>
      <c r="AZ4" s="181"/>
    </row>
    <row r="5">
      <c r="A5" s="192">
        <v>1.0</v>
      </c>
      <c r="B5" s="192" t="s">
        <v>586</v>
      </c>
      <c r="C5" s="193" t="s">
        <v>443</v>
      </c>
      <c r="D5" s="192" t="s">
        <v>446</v>
      </c>
      <c r="E5" s="195" t="s">
        <v>593</v>
      </c>
      <c r="F5" s="195" t="s">
        <v>593</v>
      </c>
      <c r="G5" s="195" t="s">
        <v>593</v>
      </c>
      <c r="H5" s="195" t="s">
        <v>593</v>
      </c>
      <c r="I5" s="195">
        <v>0.0</v>
      </c>
      <c r="J5" s="195" t="s">
        <v>593</v>
      </c>
      <c r="K5" s="196" t="s">
        <v>593</v>
      </c>
      <c r="L5" s="196" t="s">
        <v>593</v>
      </c>
      <c r="M5" s="196" t="s">
        <v>593</v>
      </c>
      <c r="N5" s="196" t="s">
        <v>593</v>
      </c>
      <c r="O5" s="194">
        <v>0.0</v>
      </c>
      <c r="P5" s="194" t="s">
        <v>588</v>
      </c>
      <c r="Q5" s="194" t="s">
        <v>588</v>
      </c>
      <c r="R5" s="194" t="s">
        <v>588</v>
      </c>
      <c r="S5" s="196" t="s">
        <v>588</v>
      </c>
      <c r="T5" s="196" t="s">
        <v>588</v>
      </c>
      <c r="U5" s="196" t="s">
        <v>588</v>
      </c>
      <c r="V5" s="196" t="s">
        <v>588</v>
      </c>
      <c r="W5" s="196">
        <v>0.0</v>
      </c>
      <c r="X5" s="196" t="s">
        <v>588</v>
      </c>
      <c r="Y5" s="196" t="s">
        <v>588</v>
      </c>
      <c r="Z5" s="196" t="s">
        <v>588</v>
      </c>
      <c r="AA5" s="196" t="s">
        <v>588</v>
      </c>
      <c r="AB5" s="196" t="s">
        <v>588</v>
      </c>
      <c r="AC5" s="196" t="s">
        <v>588</v>
      </c>
      <c r="AD5" s="196">
        <v>0.0</v>
      </c>
      <c r="AE5" s="196" t="s">
        <v>588</v>
      </c>
      <c r="AF5" s="196" t="s">
        <v>588</v>
      </c>
      <c r="AG5" s="196" t="s">
        <v>588</v>
      </c>
      <c r="AH5" s="196" t="s">
        <v>588</v>
      </c>
      <c r="AI5" s="196" t="s">
        <v>588</v>
      </c>
      <c r="AJ5" s="197">
        <f>vlookup(B5,'Annual Leave-2026'!$B:$S,7,0)-countif(E5:AI5,"a")-(countif(E5:AI5,"a1")*0.5)-(countif(E5:AI5,"a2")*0.5)-(countif(E5:AI5,"b*")*0.5)-(countif(E5:AI5,"c*")*0.5)-(countif(E5:AI5,"d*")*0.5)-(countif(E5:AI5,"e*")*0.5)+1</f>
        <v>14</v>
      </c>
      <c r="AK5" s="197">
        <f t="shared" ref="AK5:AK125" si="3">countif(E5:AI5,"x*")+countif(E5:AI5,"h")+countif(E5:AI5,"a*")+countif(E5:AI5,"b*")+countif(E5:AI5,"c*")+countif(E5:AI5,"d*")+countif(E5:AI5,"e*")+countif(E5:AI5,"u*1")*0.5+countif(E5:AI5,"u*2")*0.5+countif(E5:AI5,"l")</f>
        <v>27</v>
      </c>
      <c r="AL5" s="198"/>
      <c r="AM5" s="198"/>
      <c r="AN5" s="198"/>
      <c r="AO5" s="199"/>
      <c r="AP5" s="200"/>
      <c r="AQ5" s="192"/>
      <c r="AR5" s="192"/>
      <c r="AS5" s="192"/>
      <c r="AT5" s="192"/>
      <c r="AU5" s="192">
        <f t="shared" ref="AU5:AU125" si="4">countif(E5:AI5,"0")</f>
        <v>4</v>
      </c>
      <c r="AV5" s="192">
        <f t="shared" ref="AV5:AV125" si="5">countif(E5:AI5,"S")</f>
        <v>0</v>
      </c>
      <c r="AW5" s="201">
        <f t="shared" ref="AW5:AW125" si="6">countif(E5:AI5,"U")+(countif(E5:AI5,"U*1")*0.5)+(countif(E5:AI5,"U*2")*0.5)</f>
        <v>0</v>
      </c>
      <c r="AX5" s="202"/>
      <c r="AY5" s="203"/>
      <c r="AZ5" s="404"/>
    </row>
    <row r="6">
      <c r="A6" s="204">
        <v>2.0</v>
      </c>
      <c r="B6" s="204" t="s">
        <v>589</v>
      </c>
      <c r="C6" s="205" t="s">
        <v>447</v>
      </c>
      <c r="D6" s="204" t="s">
        <v>450</v>
      </c>
      <c r="E6" s="194" t="s">
        <v>588</v>
      </c>
      <c r="F6" s="194" t="s">
        <v>588</v>
      </c>
      <c r="G6" s="194" t="s">
        <v>588</v>
      </c>
      <c r="H6" s="194">
        <v>0.0</v>
      </c>
      <c r="I6" s="194" t="s">
        <v>588</v>
      </c>
      <c r="J6" s="194" t="s">
        <v>588</v>
      </c>
      <c r="K6" s="194" t="s">
        <v>588</v>
      </c>
      <c r="L6" s="194" t="s">
        <v>588</v>
      </c>
      <c r="M6" s="194" t="s">
        <v>588</v>
      </c>
      <c r="N6" s="194" t="s">
        <v>588</v>
      </c>
      <c r="O6" s="194" t="s">
        <v>588</v>
      </c>
      <c r="P6" s="194">
        <v>0.0</v>
      </c>
      <c r="Q6" s="194" t="s">
        <v>591</v>
      </c>
      <c r="R6" s="194" t="s">
        <v>591</v>
      </c>
      <c r="S6" s="194" t="s">
        <v>591</v>
      </c>
      <c r="T6" s="194" t="s">
        <v>6</v>
      </c>
      <c r="U6" s="194" t="s">
        <v>6</v>
      </c>
      <c r="V6" s="194">
        <v>0.0</v>
      </c>
      <c r="W6" s="194" t="s">
        <v>591</v>
      </c>
      <c r="X6" s="194" t="s">
        <v>591</v>
      </c>
      <c r="Y6" s="194" t="s">
        <v>591</v>
      </c>
      <c r="Z6" s="194" t="s">
        <v>591</v>
      </c>
      <c r="AA6" s="194" t="s">
        <v>591</v>
      </c>
      <c r="AB6" s="194" t="s">
        <v>591</v>
      </c>
      <c r="AC6" s="194" t="s">
        <v>591</v>
      </c>
      <c r="AD6" s="194">
        <v>0.0</v>
      </c>
      <c r="AE6" s="194" t="s">
        <v>588</v>
      </c>
      <c r="AF6" s="194" t="s">
        <v>588</v>
      </c>
      <c r="AG6" s="194" t="s">
        <v>588</v>
      </c>
      <c r="AH6" s="194" t="s">
        <v>588</v>
      </c>
      <c r="AI6" s="194" t="s">
        <v>588</v>
      </c>
      <c r="AJ6" s="197">
        <f>vlookup(B6,'Annual Leave-2026'!$B:$S,7,0)-countif(E6:AI6,"a")-(countif(E6:AI6,"a1")*0.5)-(countif(E6:AI6,"a2")*0.5)-(countif(E6:AI6,"b*")*0.5)-(countif(E6:AI6,"c*")*0.5)-(countif(E6:AI6,"d*")*0.5)-(countif(E6:AI6,"e*")*0.5)+1</f>
        <v>4.5</v>
      </c>
      <c r="AK6" s="197">
        <f t="shared" si="3"/>
        <v>27</v>
      </c>
      <c r="AL6" s="206"/>
      <c r="AM6" s="206"/>
      <c r="AN6" s="206"/>
      <c r="AO6" s="207"/>
      <c r="AP6" s="208"/>
      <c r="AQ6" s="204"/>
      <c r="AR6" s="204"/>
      <c r="AS6" s="204"/>
      <c r="AT6" s="209"/>
      <c r="AU6" s="209">
        <f t="shared" si="4"/>
        <v>4</v>
      </c>
      <c r="AV6" s="209">
        <f t="shared" si="5"/>
        <v>0</v>
      </c>
      <c r="AW6" s="210">
        <f t="shared" si="6"/>
        <v>0</v>
      </c>
      <c r="AX6" s="211"/>
      <c r="AY6" s="203"/>
      <c r="AZ6" s="404"/>
    </row>
    <row r="7">
      <c r="A7" s="209">
        <v>3.0</v>
      </c>
      <c r="B7" s="212" t="s">
        <v>594</v>
      </c>
      <c r="C7" s="213" t="s">
        <v>451</v>
      </c>
      <c r="D7" s="212" t="s">
        <v>450</v>
      </c>
      <c r="E7" s="194" t="s">
        <v>717</v>
      </c>
      <c r="F7" s="194" t="s">
        <v>717</v>
      </c>
      <c r="G7" s="194" t="s">
        <v>717</v>
      </c>
      <c r="H7" s="194" t="s">
        <v>717</v>
      </c>
      <c r="I7" s="194">
        <v>0.0</v>
      </c>
      <c r="J7" s="194" t="s">
        <v>717</v>
      </c>
      <c r="K7" s="194" t="s">
        <v>717</v>
      </c>
      <c r="L7" s="194" t="s">
        <v>717</v>
      </c>
      <c r="M7" s="194" t="s">
        <v>717</v>
      </c>
      <c r="N7" s="194" t="s">
        <v>717</v>
      </c>
      <c r="O7" s="194" t="s">
        <v>717</v>
      </c>
      <c r="P7" s="194">
        <v>0.0</v>
      </c>
      <c r="Q7" s="194" t="s">
        <v>588</v>
      </c>
      <c r="R7" s="194" t="s">
        <v>588</v>
      </c>
      <c r="S7" s="194" t="s">
        <v>588</v>
      </c>
      <c r="T7" s="194" t="s">
        <v>588</v>
      </c>
      <c r="U7" s="194" t="s">
        <v>169</v>
      </c>
      <c r="V7" s="194" t="s">
        <v>6</v>
      </c>
      <c r="W7" s="194">
        <v>0.0</v>
      </c>
      <c r="X7" s="194" t="s">
        <v>588</v>
      </c>
      <c r="Y7" s="194" t="s">
        <v>588</v>
      </c>
      <c r="Z7" s="194" t="s">
        <v>588</v>
      </c>
      <c r="AA7" s="194" t="s">
        <v>588</v>
      </c>
      <c r="AB7" s="194" t="s">
        <v>588</v>
      </c>
      <c r="AC7" s="194" t="s">
        <v>588</v>
      </c>
      <c r="AD7" s="194" t="s">
        <v>588</v>
      </c>
      <c r="AE7" s="194">
        <v>0.0</v>
      </c>
      <c r="AF7" s="194" t="s">
        <v>591</v>
      </c>
      <c r="AG7" s="194" t="s">
        <v>591</v>
      </c>
      <c r="AH7" s="194" t="s">
        <v>591</v>
      </c>
      <c r="AI7" s="194" t="s">
        <v>591</v>
      </c>
      <c r="AJ7" s="197">
        <f>vlookup(B7,'Annual Leave-2026'!$B:$S,7,0)-countif(E7:AI7,"a")-(countif(E7:AI7,"a1")*0.5)-(countif(E7:AI7,"a2")*0.5)-(countif(E7:AI7,"b*")*0.5)-(countif(E7:AI7,"c*")*0.5)-(countif(E7:AI7,"d*")*0.5)-(countif(E7:AI7,"e*")*0.5)+1</f>
        <v>8</v>
      </c>
      <c r="AK7" s="197">
        <f t="shared" si="3"/>
        <v>27</v>
      </c>
      <c r="AL7" s="214"/>
      <c r="AM7" s="214"/>
      <c r="AN7" s="214"/>
      <c r="AO7" s="215"/>
      <c r="AP7" s="216"/>
      <c r="AQ7" s="209"/>
      <c r="AR7" s="209"/>
      <c r="AS7" s="209"/>
      <c r="AT7" s="209"/>
      <c r="AU7" s="209">
        <f t="shared" si="4"/>
        <v>4</v>
      </c>
      <c r="AV7" s="209">
        <f t="shared" si="5"/>
        <v>0</v>
      </c>
      <c r="AW7" s="210">
        <f t="shared" si="6"/>
        <v>0</v>
      </c>
      <c r="AX7" s="212"/>
      <c r="AY7" s="217"/>
      <c r="AZ7" s="404"/>
    </row>
    <row r="8">
      <c r="A8" s="204">
        <v>4.0</v>
      </c>
      <c r="B8" s="212" t="s">
        <v>595</v>
      </c>
      <c r="C8" s="213" t="s">
        <v>454</v>
      </c>
      <c r="D8" s="212" t="s">
        <v>450</v>
      </c>
      <c r="E8" s="194" t="s">
        <v>715</v>
      </c>
      <c r="F8" s="194" t="s">
        <v>715</v>
      </c>
      <c r="G8" s="194" t="s">
        <v>715</v>
      </c>
      <c r="H8" s="194">
        <v>0.0</v>
      </c>
      <c r="I8" s="194" t="s">
        <v>715</v>
      </c>
      <c r="J8" s="194" t="s">
        <v>715</v>
      </c>
      <c r="K8" s="194" t="s">
        <v>715</v>
      </c>
      <c r="L8" s="194" t="s">
        <v>715</v>
      </c>
      <c r="M8" s="194" t="s">
        <v>715</v>
      </c>
      <c r="N8" s="194" t="s">
        <v>715</v>
      </c>
      <c r="O8" s="194">
        <v>0.0</v>
      </c>
      <c r="P8" s="194" t="s">
        <v>588</v>
      </c>
      <c r="Q8" s="194" t="s">
        <v>588</v>
      </c>
      <c r="R8" s="194" t="s">
        <v>588</v>
      </c>
      <c r="S8" s="194" t="s">
        <v>588</v>
      </c>
      <c r="T8" s="194" t="s">
        <v>588</v>
      </c>
      <c r="U8" s="194" t="s">
        <v>588</v>
      </c>
      <c r="V8" s="194" t="s">
        <v>588</v>
      </c>
      <c r="W8" s="194">
        <v>0.0</v>
      </c>
      <c r="X8" s="194" t="s">
        <v>588</v>
      </c>
      <c r="Y8" s="194" t="s">
        <v>588</v>
      </c>
      <c r="Z8" s="194" t="s">
        <v>588</v>
      </c>
      <c r="AA8" s="194" t="s">
        <v>591</v>
      </c>
      <c r="AB8" s="194" t="s">
        <v>591</v>
      </c>
      <c r="AC8" s="194">
        <v>0.0</v>
      </c>
      <c r="AD8" s="194" t="s">
        <v>591</v>
      </c>
      <c r="AE8" s="194" t="s">
        <v>591</v>
      </c>
      <c r="AF8" s="194" t="s">
        <v>591</v>
      </c>
      <c r="AG8" s="194" t="s">
        <v>591</v>
      </c>
      <c r="AH8" s="194" t="s">
        <v>591</v>
      </c>
      <c r="AI8" s="194" t="s">
        <v>591</v>
      </c>
      <c r="AJ8" s="197">
        <f>vlookup(B8,'Annual Leave-2026'!$B:$S,7,0)-countif(E8:AI8,"a")-(countif(E8:AI8,"a1")*0.5)-(countif(E8:AI8,"a2")*0.5)-(countif(E8:AI8,"b*")*0.5)-(countif(E8:AI8,"c*")*0.5)-(countif(E8:AI8,"d*")*0.5)-(countif(E8:AI8,"e*")*0.5)+1</f>
        <v>5.5</v>
      </c>
      <c r="AK8" s="197">
        <f t="shared" si="3"/>
        <v>27</v>
      </c>
      <c r="AL8" s="214"/>
      <c r="AM8" s="214"/>
      <c r="AN8" s="214"/>
      <c r="AO8" s="215"/>
      <c r="AP8" s="216"/>
      <c r="AQ8" s="209"/>
      <c r="AR8" s="209"/>
      <c r="AS8" s="209"/>
      <c r="AT8" s="209"/>
      <c r="AU8" s="209">
        <f t="shared" si="4"/>
        <v>4</v>
      </c>
      <c r="AV8" s="209">
        <f t="shared" si="5"/>
        <v>0</v>
      </c>
      <c r="AW8" s="210">
        <f t="shared" si="6"/>
        <v>0</v>
      </c>
      <c r="AX8" s="212"/>
      <c r="AY8" s="217"/>
      <c r="AZ8" s="404"/>
    </row>
    <row r="9">
      <c r="A9" s="209">
        <v>5.0</v>
      </c>
      <c r="B9" s="212" t="s">
        <v>596</v>
      </c>
      <c r="C9" s="213" t="s">
        <v>457</v>
      </c>
      <c r="D9" s="212" t="s">
        <v>450</v>
      </c>
      <c r="E9" s="194" t="s">
        <v>591</v>
      </c>
      <c r="F9" s="194" t="s">
        <v>591</v>
      </c>
      <c r="G9" s="194" t="s">
        <v>591</v>
      </c>
      <c r="H9" s="194">
        <v>0.0</v>
      </c>
      <c r="I9" s="194" t="s">
        <v>591</v>
      </c>
      <c r="J9" s="194" t="s">
        <v>591</v>
      </c>
      <c r="K9" s="194" t="s">
        <v>591</v>
      </c>
      <c r="L9" s="194" t="s">
        <v>591</v>
      </c>
      <c r="M9" s="194" t="s">
        <v>592</v>
      </c>
      <c r="N9" s="194" t="s">
        <v>591</v>
      </c>
      <c r="O9" s="194" t="s">
        <v>591</v>
      </c>
      <c r="P9" s="194">
        <v>0.0</v>
      </c>
      <c r="Q9" s="194" t="s">
        <v>6</v>
      </c>
      <c r="R9" s="194" t="s">
        <v>588</v>
      </c>
      <c r="S9" s="194" t="s">
        <v>588</v>
      </c>
      <c r="T9" s="194" t="s">
        <v>588</v>
      </c>
      <c r="U9" s="194" t="s">
        <v>588</v>
      </c>
      <c r="V9" s="194" t="s">
        <v>588</v>
      </c>
      <c r="W9" s="194" t="s">
        <v>588</v>
      </c>
      <c r="X9" s="194">
        <v>0.0</v>
      </c>
      <c r="Y9" s="194" t="s">
        <v>588</v>
      </c>
      <c r="Z9" s="194" t="s">
        <v>588</v>
      </c>
      <c r="AA9" s="194" t="s">
        <v>588</v>
      </c>
      <c r="AB9" s="194" t="s">
        <v>588</v>
      </c>
      <c r="AC9" s="194" t="s">
        <v>588</v>
      </c>
      <c r="AD9" s="194">
        <v>0.0</v>
      </c>
      <c r="AE9" s="194" t="s">
        <v>588</v>
      </c>
      <c r="AF9" s="194" t="s">
        <v>588</v>
      </c>
      <c r="AG9" s="194" t="s">
        <v>588</v>
      </c>
      <c r="AH9" s="194" t="s">
        <v>588</v>
      </c>
      <c r="AI9" s="194" t="s">
        <v>588</v>
      </c>
      <c r="AJ9" s="197">
        <f>vlookup(B9,'Annual Leave-2026'!$B:$S,7,0)-countif(E9:AI9,"a")-(countif(E9:AI9,"a1")*0.5)-(countif(E9:AI9,"a2")*0.5)-(countif(E9:AI9,"b*")*0.5)-(countif(E9:AI9,"c*")*0.5)-(countif(E9:AI9,"d*")*0.5)-(countif(E9:AI9,"e*")*0.5)+1</f>
        <v>6</v>
      </c>
      <c r="AK9" s="197">
        <f t="shared" si="3"/>
        <v>26</v>
      </c>
      <c r="AL9" s="214"/>
      <c r="AM9" s="214"/>
      <c r="AN9" s="214"/>
      <c r="AO9" s="215"/>
      <c r="AP9" s="216"/>
      <c r="AQ9" s="209"/>
      <c r="AR9" s="209"/>
      <c r="AS9" s="209"/>
      <c r="AT9" s="209"/>
      <c r="AU9" s="209">
        <f t="shared" si="4"/>
        <v>4</v>
      </c>
      <c r="AV9" s="209">
        <f t="shared" si="5"/>
        <v>1</v>
      </c>
      <c r="AW9" s="210">
        <f t="shared" si="6"/>
        <v>0</v>
      </c>
      <c r="AX9" s="212"/>
      <c r="AY9" s="217"/>
      <c r="AZ9" s="404"/>
    </row>
    <row r="10">
      <c r="A10" s="204">
        <v>6.0</v>
      </c>
      <c r="B10" s="212" t="s">
        <v>597</v>
      </c>
      <c r="C10" s="213" t="s">
        <v>460</v>
      </c>
      <c r="D10" s="212" t="s">
        <v>450</v>
      </c>
      <c r="E10" s="194" t="s">
        <v>717</v>
      </c>
      <c r="F10" s="194" t="s">
        <v>717</v>
      </c>
      <c r="G10" s="194" t="s">
        <v>717</v>
      </c>
      <c r="H10" s="194" t="s">
        <v>717</v>
      </c>
      <c r="I10" s="194">
        <v>0.0</v>
      </c>
      <c r="J10" s="194" t="s">
        <v>717</v>
      </c>
      <c r="K10" s="194" t="s">
        <v>717</v>
      </c>
      <c r="L10" s="194" t="s">
        <v>717</v>
      </c>
      <c r="M10" s="194" t="s">
        <v>717</v>
      </c>
      <c r="N10" s="194" t="s">
        <v>717</v>
      </c>
      <c r="O10" s="194" t="s">
        <v>717</v>
      </c>
      <c r="P10" s="194">
        <v>0.0</v>
      </c>
      <c r="Q10" s="194" t="s">
        <v>592</v>
      </c>
      <c r="R10" s="194" t="s">
        <v>593</v>
      </c>
      <c r="S10" s="194" t="s">
        <v>593</v>
      </c>
      <c r="T10" s="194" t="s">
        <v>593</v>
      </c>
      <c r="U10" s="194" t="s">
        <v>593</v>
      </c>
      <c r="V10" s="194" t="s">
        <v>593</v>
      </c>
      <c r="W10" s="194">
        <v>0.0</v>
      </c>
      <c r="X10" s="194" t="s">
        <v>593</v>
      </c>
      <c r="Y10" s="194" t="s">
        <v>593</v>
      </c>
      <c r="Z10" s="218" t="s">
        <v>593</v>
      </c>
      <c r="AA10" s="218" t="s">
        <v>593</v>
      </c>
      <c r="AB10" s="218" t="s">
        <v>593</v>
      </c>
      <c r="AC10" s="194">
        <v>0.0</v>
      </c>
      <c r="AD10" s="194" t="s">
        <v>593</v>
      </c>
      <c r="AE10" s="194" t="s">
        <v>593</v>
      </c>
      <c r="AF10" s="194" t="s">
        <v>593</v>
      </c>
      <c r="AG10" s="194" t="s">
        <v>593</v>
      </c>
      <c r="AH10" s="194" t="s">
        <v>593</v>
      </c>
      <c r="AI10" s="194" t="s">
        <v>593</v>
      </c>
      <c r="AJ10" s="197">
        <f>vlookup(B10,'Annual Leave-2026'!$B:$S,7,0)-countif(E10:AI10,"a")-(countif(E10:AI10,"a1")*0.5)-(countif(E10:AI10,"a2")*0.5)-(countif(E10:AI10,"b*")*0.5)-(countif(E10:AI10,"c*")*0.5)-(countif(E10:AI10,"d*")*0.5)-(countif(E10:AI10,"e*")*0.5)+1</f>
        <v>6</v>
      </c>
      <c r="AK10" s="197">
        <f t="shared" si="3"/>
        <v>26</v>
      </c>
      <c r="AL10" s="214"/>
      <c r="AM10" s="214"/>
      <c r="AN10" s="214"/>
      <c r="AO10" s="215"/>
      <c r="AP10" s="216"/>
      <c r="AQ10" s="209"/>
      <c r="AR10" s="209"/>
      <c r="AS10" s="209"/>
      <c r="AT10" s="209"/>
      <c r="AU10" s="209">
        <f t="shared" si="4"/>
        <v>4</v>
      </c>
      <c r="AV10" s="209">
        <f t="shared" si="5"/>
        <v>1</v>
      </c>
      <c r="AW10" s="210">
        <f t="shared" si="6"/>
        <v>0</v>
      </c>
      <c r="AX10" s="212"/>
      <c r="AY10" s="217"/>
      <c r="AZ10" s="404"/>
    </row>
    <row r="11">
      <c r="A11" s="209">
        <v>7.0</v>
      </c>
      <c r="B11" s="212" t="s">
        <v>598</v>
      </c>
      <c r="C11" s="213" t="s">
        <v>136</v>
      </c>
      <c r="D11" s="212" t="s">
        <v>137</v>
      </c>
      <c r="E11" s="405" t="s">
        <v>588</v>
      </c>
      <c r="F11" s="194" t="s">
        <v>169</v>
      </c>
      <c r="G11" s="218" t="s">
        <v>588</v>
      </c>
      <c r="H11" s="194" t="s">
        <v>588</v>
      </c>
      <c r="I11" s="194">
        <v>0.0</v>
      </c>
      <c r="J11" s="194" t="s">
        <v>588</v>
      </c>
      <c r="K11" s="194" t="s">
        <v>588</v>
      </c>
      <c r="L11" s="194" t="s">
        <v>588</v>
      </c>
      <c r="M11" s="194" t="s">
        <v>588</v>
      </c>
      <c r="N11" s="194" t="s">
        <v>588</v>
      </c>
      <c r="O11" s="194" t="s">
        <v>588</v>
      </c>
      <c r="P11" s="194">
        <v>0.0</v>
      </c>
      <c r="Q11" s="194" t="s">
        <v>588</v>
      </c>
      <c r="R11" s="194" t="s">
        <v>588</v>
      </c>
      <c r="S11" s="194" t="s">
        <v>588</v>
      </c>
      <c r="T11" s="194" t="s">
        <v>588</v>
      </c>
      <c r="U11" s="194" t="s">
        <v>588</v>
      </c>
      <c r="V11" s="194" t="s">
        <v>588</v>
      </c>
      <c r="W11" s="194">
        <v>0.0</v>
      </c>
      <c r="X11" s="194" t="s">
        <v>588</v>
      </c>
      <c r="Y11" s="194" t="s">
        <v>588</v>
      </c>
      <c r="Z11" s="218" t="s">
        <v>588</v>
      </c>
      <c r="AA11" s="194" t="s">
        <v>588</v>
      </c>
      <c r="AB11" s="194" t="s">
        <v>588</v>
      </c>
      <c r="AC11" s="194">
        <v>0.0</v>
      </c>
      <c r="AD11" s="194" t="s">
        <v>588</v>
      </c>
      <c r="AE11" s="194" t="s">
        <v>588</v>
      </c>
      <c r="AF11" s="194" t="s">
        <v>588</v>
      </c>
      <c r="AG11" s="194" t="s">
        <v>588</v>
      </c>
      <c r="AH11" s="194" t="s">
        <v>588</v>
      </c>
      <c r="AI11" s="194" t="s">
        <v>588</v>
      </c>
      <c r="AJ11" s="197">
        <f>vlookup(B11,'Annual Leave-2026'!$B:$S,7,0)-countif(E11:AI11,"a")-(countif(E11:AI11,"a1")*0.5)-(countif(E11:AI11,"a2")*0.5)-(countif(E11:AI11,"b*")*0.5)-(countif(E11:AI11,"c*")*0.5)-(countif(E11:AI11,"d*")*0.5)-(countif(E11:AI11,"e*")*0.5)+1</f>
        <v>4.5</v>
      </c>
      <c r="AK11" s="197">
        <f t="shared" si="3"/>
        <v>27</v>
      </c>
      <c r="AL11" s="406">
        <f>VLOOKUP(B11,'Working Time-April-26'!$B:$AK,35,0)/60</f>
        <v>-0.5</v>
      </c>
      <c r="AM11" s="406">
        <f>VLOOKUP(B11,'Working Time-April-26'!$B:$AK,36,0)/60</f>
        <v>0</v>
      </c>
      <c r="AN11" s="214"/>
      <c r="AO11" s="215"/>
      <c r="AP11" s="216"/>
      <c r="AQ11" s="209"/>
      <c r="AR11" s="209"/>
      <c r="AS11" s="209"/>
      <c r="AT11" s="209"/>
      <c r="AU11" s="209">
        <f t="shared" si="4"/>
        <v>4</v>
      </c>
      <c r="AV11" s="209">
        <f t="shared" si="5"/>
        <v>0</v>
      </c>
      <c r="AW11" s="210">
        <f t="shared" si="6"/>
        <v>0</v>
      </c>
      <c r="AX11" s="212"/>
      <c r="AY11" s="217" t="str">
        <f t="array" ref="AY11:AY123">XLOOKUP(C11:C123,'Schedule April_26'!C4:C125,'Schedule April_26'!W4:W125)</f>
        <v>D</v>
      </c>
      <c r="AZ11" s="404">
        <f t="array" ref="AZ11:AZ123">XLOOKUP(C11:C123,'Schedule April_26'!C4:C125,'Schedule April_26'!F4:F125)</f>
        <v>0</v>
      </c>
    </row>
    <row r="12">
      <c r="A12" s="204">
        <v>8.0</v>
      </c>
      <c r="B12" s="212" t="s">
        <v>599</v>
      </c>
      <c r="C12" s="213" t="s">
        <v>139</v>
      </c>
      <c r="D12" s="212" t="s">
        <v>137</v>
      </c>
      <c r="E12" s="194" t="s">
        <v>591</v>
      </c>
      <c r="F12" s="194" t="s">
        <v>591</v>
      </c>
      <c r="G12" s="194" t="s">
        <v>591</v>
      </c>
      <c r="H12" s="194" t="s">
        <v>591</v>
      </c>
      <c r="I12" s="194">
        <v>0.0</v>
      </c>
      <c r="J12" s="194" t="s">
        <v>591</v>
      </c>
      <c r="K12" s="194" t="s">
        <v>591</v>
      </c>
      <c r="L12" s="194" t="s">
        <v>591</v>
      </c>
      <c r="M12" s="194" t="s">
        <v>591</v>
      </c>
      <c r="N12" s="194" t="s">
        <v>591</v>
      </c>
      <c r="O12" s="194" t="s">
        <v>591</v>
      </c>
      <c r="P12" s="194">
        <v>0.0</v>
      </c>
      <c r="Q12" s="194" t="s">
        <v>591</v>
      </c>
      <c r="R12" s="194" t="s">
        <v>591</v>
      </c>
      <c r="S12" s="194" t="s">
        <v>591</v>
      </c>
      <c r="T12" s="194" t="s">
        <v>591</v>
      </c>
      <c r="U12" s="194" t="s">
        <v>591</v>
      </c>
      <c r="V12" s="194" t="s">
        <v>591</v>
      </c>
      <c r="W12" s="194">
        <v>0.0</v>
      </c>
      <c r="X12" s="194" t="s">
        <v>591</v>
      </c>
      <c r="Y12" s="194" t="s">
        <v>591</v>
      </c>
      <c r="Z12" s="194" t="s">
        <v>591</v>
      </c>
      <c r="AA12" s="194" t="s">
        <v>591</v>
      </c>
      <c r="AB12" s="194" t="s">
        <v>591</v>
      </c>
      <c r="AC12" s="194">
        <v>0.0</v>
      </c>
      <c r="AD12" s="194" t="s">
        <v>591</v>
      </c>
      <c r="AE12" s="194" t="s">
        <v>591</v>
      </c>
      <c r="AF12" s="194" t="s">
        <v>591</v>
      </c>
      <c r="AG12" s="194" t="s">
        <v>591</v>
      </c>
      <c r="AH12" s="194" t="s">
        <v>591</v>
      </c>
      <c r="AI12" s="194" t="s">
        <v>591</v>
      </c>
      <c r="AJ12" s="197">
        <f>vlookup(B12,'Annual Leave-2026'!$B:$S,7,0)-countif(E12:AI12,"a")-(countif(E12:AI12,"a1")*0.5)-(countif(E12:AI12,"a2")*0.5)-(countif(E12:AI12,"b*")*0.5)-(countif(E12:AI12,"c*")*0.5)-(countif(E12:AI12,"d*")*0.5)-(countif(E12:AI12,"e*")*0.5)+1</f>
        <v>8</v>
      </c>
      <c r="AK12" s="197">
        <f t="shared" si="3"/>
        <v>27</v>
      </c>
      <c r="AL12" s="406">
        <f>VLOOKUP(B12,'Working Time-April-26'!$B:$AK,35,0)/60</f>
        <v>0</v>
      </c>
      <c r="AM12" s="406">
        <f>VLOOKUP(B12,'Working Time-April-26'!$B:$AK,36,0)/60</f>
        <v>0</v>
      </c>
      <c r="AN12" s="214"/>
      <c r="AO12" s="215"/>
      <c r="AP12" s="216"/>
      <c r="AQ12" s="209"/>
      <c r="AR12" s="209"/>
      <c r="AS12" s="209"/>
      <c r="AT12" s="209"/>
      <c r="AU12" s="209">
        <f t="shared" si="4"/>
        <v>4</v>
      </c>
      <c r="AV12" s="209">
        <f t="shared" si="5"/>
        <v>0</v>
      </c>
      <c r="AW12" s="210">
        <f t="shared" si="6"/>
        <v>0</v>
      </c>
      <c r="AX12" s="212"/>
      <c r="AY12" s="217" t="s">
        <v>6</v>
      </c>
      <c r="AZ12" s="404">
        <v>0.625</v>
      </c>
    </row>
    <row r="13">
      <c r="A13" s="209">
        <v>9.0</v>
      </c>
      <c r="B13" s="212" t="s">
        <v>601</v>
      </c>
      <c r="C13" s="213" t="s">
        <v>141</v>
      </c>
      <c r="D13" s="212" t="s">
        <v>137</v>
      </c>
      <c r="E13" s="194" t="s">
        <v>717</v>
      </c>
      <c r="F13" s="194" t="s">
        <v>717</v>
      </c>
      <c r="G13" s="194" t="s">
        <v>717</v>
      </c>
      <c r="H13" s="194" t="s">
        <v>717</v>
      </c>
      <c r="I13" s="194">
        <v>0.0</v>
      </c>
      <c r="J13" s="194" t="s">
        <v>717</v>
      </c>
      <c r="K13" s="194" t="s">
        <v>167</v>
      </c>
      <c r="L13" s="194" t="s">
        <v>592</v>
      </c>
      <c r="M13" s="194" t="s">
        <v>592</v>
      </c>
      <c r="N13" s="194" t="s">
        <v>717</v>
      </c>
      <c r="O13" s="194" t="s">
        <v>717</v>
      </c>
      <c r="P13" s="194">
        <v>0.0</v>
      </c>
      <c r="Q13" s="194" t="s">
        <v>593</v>
      </c>
      <c r="R13" s="194" t="s">
        <v>593</v>
      </c>
      <c r="S13" s="194" t="s">
        <v>593</v>
      </c>
      <c r="T13" s="194" t="s">
        <v>593</v>
      </c>
      <c r="U13" s="194" t="s">
        <v>593</v>
      </c>
      <c r="V13" s="194" t="s">
        <v>593</v>
      </c>
      <c r="W13" s="194">
        <v>0.0</v>
      </c>
      <c r="X13" s="194" t="s">
        <v>593</v>
      </c>
      <c r="Y13" s="194" t="s">
        <v>593</v>
      </c>
      <c r="Z13" s="194" t="s">
        <v>593</v>
      </c>
      <c r="AA13" s="194" t="s">
        <v>593</v>
      </c>
      <c r="AB13" s="194" t="s">
        <v>588</v>
      </c>
      <c r="AC13" s="194" t="s">
        <v>588</v>
      </c>
      <c r="AD13" s="194">
        <v>0.0</v>
      </c>
      <c r="AE13" s="194" t="s">
        <v>588</v>
      </c>
      <c r="AF13" s="194" t="s">
        <v>588</v>
      </c>
      <c r="AG13" s="194" t="s">
        <v>588</v>
      </c>
      <c r="AH13" s="194" t="s">
        <v>588</v>
      </c>
      <c r="AI13" s="194" t="s">
        <v>588</v>
      </c>
      <c r="AJ13" s="197">
        <f>vlookup(B13,'Annual Leave-2026'!$B:$S,7,0)-countif(E13:AI13,"a")-(countif(E13:AI13,"a1")*0.5)-(countif(E13:AI13,"a2")*0.5)-(countif(E13:AI13,"b*")*0.5)-(countif(E13:AI13,"c*")*0.5)-(countif(E13:AI13,"d*")*0.5)-(countif(E13:AI13,"e*")*0.5)+1</f>
        <v>11.5</v>
      </c>
      <c r="AK13" s="197">
        <f t="shared" si="3"/>
        <v>25</v>
      </c>
      <c r="AL13" s="406">
        <f>VLOOKUP(B13,'Working Time-April-26'!$B:$AK,35,0)/60</f>
        <v>-0.8333333333</v>
      </c>
      <c r="AM13" s="406">
        <f>VLOOKUP(B13,'Working Time-April-26'!$B:$AK,36,0)/60</f>
        <v>0</v>
      </c>
      <c r="AN13" s="214"/>
      <c r="AO13" s="215"/>
      <c r="AP13" s="216"/>
      <c r="AQ13" s="209"/>
      <c r="AR13" s="209"/>
      <c r="AS13" s="209"/>
      <c r="AT13" s="209"/>
      <c r="AU13" s="209">
        <f t="shared" si="4"/>
        <v>4</v>
      </c>
      <c r="AV13" s="209">
        <f t="shared" si="5"/>
        <v>2</v>
      </c>
      <c r="AW13" s="210">
        <f t="shared" si="6"/>
        <v>0</v>
      </c>
      <c r="AX13" s="212"/>
      <c r="AY13" s="217" t="s">
        <v>10</v>
      </c>
      <c r="AZ13" s="404">
        <v>0.0</v>
      </c>
    </row>
    <row r="14">
      <c r="A14" s="204">
        <v>10.0</v>
      </c>
      <c r="B14" s="212" t="s">
        <v>603</v>
      </c>
      <c r="C14" s="213" t="s">
        <v>143</v>
      </c>
      <c r="D14" s="212" t="s">
        <v>137</v>
      </c>
      <c r="E14" s="194" t="s">
        <v>715</v>
      </c>
      <c r="F14" s="194" t="s">
        <v>715</v>
      </c>
      <c r="G14" s="194" t="s">
        <v>715</v>
      </c>
      <c r="H14" s="194" t="s">
        <v>715</v>
      </c>
      <c r="I14" s="194">
        <v>0.0</v>
      </c>
      <c r="J14" s="194" t="s">
        <v>6</v>
      </c>
      <c r="K14" s="194" t="s">
        <v>715</v>
      </c>
      <c r="L14" s="194" t="s">
        <v>715</v>
      </c>
      <c r="M14" s="194" t="s">
        <v>715</v>
      </c>
      <c r="N14" s="194" t="s">
        <v>715</v>
      </c>
      <c r="O14" s="194">
        <v>0.0</v>
      </c>
      <c r="P14" s="194" t="s">
        <v>593</v>
      </c>
      <c r="Q14" s="194" t="s">
        <v>593</v>
      </c>
      <c r="R14" s="194" t="s">
        <v>593</v>
      </c>
      <c r="S14" s="194" t="s">
        <v>593</v>
      </c>
      <c r="T14" s="194" t="s">
        <v>593</v>
      </c>
      <c r="U14" s="194" t="s">
        <v>593</v>
      </c>
      <c r="V14" s="194">
        <v>0.0</v>
      </c>
      <c r="W14" s="194" t="s">
        <v>593</v>
      </c>
      <c r="X14" s="194" t="s">
        <v>593</v>
      </c>
      <c r="Y14" s="194" t="s">
        <v>593</v>
      </c>
      <c r="Z14" s="194" t="s">
        <v>593</v>
      </c>
      <c r="AA14" s="194" t="s">
        <v>591</v>
      </c>
      <c r="AB14" s="194" t="s">
        <v>591</v>
      </c>
      <c r="AC14" s="194" t="s">
        <v>591</v>
      </c>
      <c r="AD14" s="194">
        <v>0.0</v>
      </c>
      <c r="AE14" s="194" t="s">
        <v>591</v>
      </c>
      <c r="AF14" s="194" t="s">
        <v>591</v>
      </c>
      <c r="AG14" s="194" t="s">
        <v>591</v>
      </c>
      <c r="AH14" s="194" t="s">
        <v>591</v>
      </c>
      <c r="AI14" s="194" t="s">
        <v>591</v>
      </c>
      <c r="AJ14" s="197">
        <f>vlookup(B14,'Annual Leave-2026'!$B:$S,7,0)-countif(E14:AI14,"a")-(countif(E14:AI14,"a1")*0.5)-(countif(E14:AI14,"a2")*0.5)-(countif(E14:AI14,"b*")*0.5)-(countif(E14:AI14,"c*")*0.5)-(countif(E14:AI14,"d*")*0.5)-(countif(E14:AI14,"e*")*0.5)+1</f>
        <v>15</v>
      </c>
      <c r="AK14" s="197">
        <f t="shared" si="3"/>
        <v>27</v>
      </c>
      <c r="AL14" s="406">
        <f>VLOOKUP(B14,'Working Time-April-26'!$B:$AK,35,0)/60</f>
        <v>-0.1833333333</v>
      </c>
      <c r="AM14" s="406">
        <f>VLOOKUP(B14,'Working Time-April-26'!$B:$AK,36,0)/60</f>
        <v>0</v>
      </c>
      <c r="AN14" s="214"/>
      <c r="AO14" s="215"/>
      <c r="AP14" s="216"/>
      <c r="AQ14" s="209"/>
      <c r="AR14" s="209"/>
      <c r="AS14" s="209"/>
      <c r="AT14" s="209"/>
      <c r="AU14" s="209">
        <f t="shared" si="4"/>
        <v>4</v>
      </c>
      <c r="AV14" s="209">
        <f t="shared" si="5"/>
        <v>0</v>
      </c>
      <c r="AW14" s="210">
        <f t="shared" si="6"/>
        <v>0</v>
      </c>
      <c r="AX14" s="212"/>
      <c r="AY14" s="217" t="s">
        <v>10</v>
      </c>
      <c r="AZ14" s="404">
        <v>0.625</v>
      </c>
    </row>
    <row r="15">
      <c r="A15" s="209">
        <v>11.0</v>
      </c>
      <c r="B15" s="212" t="s">
        <v>604</v>
      </c>
      <c r="C15" s="213" t="s">
        <v>145</v>
      </c>
      <c r="D15" s="212" t="s">
        <v>137</v>
      </c>
      <c r="E15" s="194" t="s">
        <v>593</v>
      </c>
      <c r="F15" s="194" t="s">
        <v>593</v>
      </c>
      <c r="G15" s="194" t="s">
        <v>593</v>
      </c>
      <c r="H15" s="194" t="s">
        <v>171</v>
      </c>
      <c r="I15" s="194">
        <v>0.0</v>
      </c>
      <c r="J15" s="194" t="s">
        <v>593</v>
      </c>
      <c r="K15" s="194" t="s">
        <v>593</v>
      </c>
      <c r="L15" s="194" t="s">
        <v>593</v>
      </c>
      <c r="M15" s="194" t="s">
        <v>593</v>
      </c>
      <c r="N15" s="194" t="s">
        <v>593</v>
      </c>
      <c r="O15" s="194" t="s">
        <v>593</v>
      </c>
      <c r="P15" s="194">
        <v>0.0</v>
      </c>
      <c r="Q15" s="194" t="s">
        <v>593</v>
      </c>
      <c r="R15" s="194" t="s">
        <v>593</v>
      </c>
      <c r="S15" s="194" t="s">
        <v>593</v>
      </c>
      <c r="T15" s="194" t="s">
        <v>593</v>
      </c>
      <c r="U15" s="194" t="s">
        <v>593</v>
      </c>
      <c r="V15" s="194" t="s">
        <v>593</v>
      </c>
      <c r="W15" s="194">
        <v>0.0</v>
      </c>
      <c r="X15" s="194" t="s">
        <v>593</v>
      </c>
      <c r="Y15" s="194" t="s">
        <v>593</v>
      </c>
      <c r="Z15" s="194" t="s">
        <v>593</v>
      </c>
      <c r="AA15" s="194" t="s">
        <v>593</v>
      </c>
      <c r="AB15" s="194" t="s">
        <v>593</v>
      </c>
      <c r="AC15" s="194" t="s">
        <v>593</v>
      </c>
      <c r="AD15" s="194">
        <v>0.0</v>
      </c>
      <c r="AE15" s="194" t="s">
        <v>6</v>
      </c>
      <c r="AF15" s="194" t="s">
        <v>6</v>
      </c>
      <c r="AG15" s="194" t="s">
        <v>6</v>
      </c>
      <c r="AH15" s="194" t="s">
        <v>593</v>
      </c>
      <c r="AI15" s="194" t="s">
        <v>593</v>
      </c>
      <c r="AJ15" s="197">
        <f>vlookup(B15,'Annual Leave-2026'!$B:$S,7,0)-countif(E15:AI15,"a")-(countif(E15:AI15,"a1")*0.5)-(countif(E15:AI15,"a2")*0.5)-(countif(E15:AI15,"b*")*0.5)-(countif(E15:AI15,"c*")*0.5)-(countif(E15:AI15,"d*")*0.5)-(countif(E15:AI15,"e*")*0.5)+1</f>
        <v>1</v>
      </c>
      <c r="AK15" s="197">
        <f t="shared" si="3"/>
        <v>27</v>
      </c>
      <c r="AL15" s="406">
        <f>VLOOKUP(B15,'Working Time-April-26'!$B:$AK,35,0)/60</f>
        <v>0</v>
      </c>
      <c r="AM15" s="406">
        <f>VLOOKUP(B15,'Working Time-April-26'!$B:$AK,36,0)/60</f>
        <v>0</v>
      </c>
      <c r="AN15" s="214"/>
      <c r="AO15" s="215"/>
      <c r="AP15" s="216"/>
      <c r="AQ15" s="209"/>
      <c r="AR15" s="209"/>
      <c r="AS15" s="209"/>
      <c r="AT15" s="209"/>
      <c r="AU15" s="209">
        <f t="shared" si="4"/>
        <v>4</v>
      </c>
      <c r="AV15" s="209">
        <f t="shared" si="5"/>
        <v>0</v>
      </c>
      <c r="AW15" s="210">
        <f t="shared" si="6"/>
        <v>0</v>
      </c>
      <c r="AX15" s="212"/>
      <c r="AY15" s="217" t="s">
        <v>10</v>
      </c>
      <c r="AZ15" s="404">
        <v>0.25</v>
      </c>
    </row>
    <row r="16">
      <c r="A16" s="204">
        <v>12.0</v>
      </c>
      <c r="B16" s="212" t="s">
        <v>605</v>
      </c>
      <c r="C16" s="213" t="s">
        <v>147</v>
      </c>
      <c r="D16" s="212" t="s">
        <v>148</v>
      </c>
      <c r="E16" s="405" t="s">
        <v>588</v>
      </c>
      <c r="F16" s="218" t="s">
        <v>588</v>
      </c>
      <c r="G16" s="218" t="s">
        <v>588</v>
      </c>
      <c r="H16" s="194">
        <v>0.0</v>
      </c>
      <c r="I16" s="221" t="s">
        <v>588</v>
      </c>
      <c r="J16" s="194" t="s">
        <v>588</v>
      </c>
      <c r="K16" s="194" t="s">
        <v>588</v>
      </c>
      <c r="L16" s="194" t="s">
        <v>588</v>
      </c>
      <c r="M16" s="194" t="s">
        <v>588</v>
      </c>
      <c r="N16" s="194" t="s">
        <v>588</v>
      </c>
      <c r="O16" s="194">
        <v>0.0</v>
      </c>
      <c r="P16" s="194" t="s">
        <v>593</v>
      </c>
      <c r="Q16" s="194" t="s">
        <v>593</v>
      </c>
      <c r="R16" s="194" t="s">
        <v>593</v>
      </c>
      <c r="S16" s="194" t="s">
        <v>593</v>
      </c>
      <c r="T16" s="194" t="s">
        <v>593</v>
      </c>
      <c r="U16" s="194" t="s">
        <v>593</v>
      </c>
      <c r="V16" s="194">
        <v>0.0</v>
      </c>
      <c r="W16" s="194" t="s">
        <v>593</v>
      </c>
      <c r="X16" s="194" t="s">
        <v>593</v>
      </c>
      <c r="Y16" s="194" t="s">
        <v>593</v>
      </c>
      <c r="Z16" s="194" t="s">
        <v>593</v>
      </c>
      <c r="AA16" s="194" t="s">
        <v>593</v>
      </c>
      <c r="AB16" s="194" t="s">
        <v>593</v>
      </c>
      <c r="AC16" s="194">
        <v>0.0</v>
      </c>
      <c r="AD16" s="194" t="s">
        <v>593</v>
      </c>
      <c r="AE16" s="194" t="s">
        <v>593</v>
      </c>
      <c r="AF16" s="194" t="s">
        <v>593</v>
      </c>
      <c r="AG16" s="194" t="s">
        <v>593</v>
      </c>
      <c r="AH16" s="194" t="s">
        <v>593</v>
      </c>
      <c r="AI16" s="194" t="s">
        <v>593</v>
      </c>
      <c r="AJ16" s="197">
        <f>vlookup(B16,'Annual Leave-2026'!$B:$S,7,0)-countif(E16:AI16,"a")-(countif(E16:AI16,"a1")*0.5)-(countif(E16:AI16,"a2")*0.5)-(countif(E16:AI16,"b*")*0.5)-(countif(E16:AI16,"c*")*0.5)-(countif(E16:AI16,"d*")*0.5)-(countif(E16:AI16,"e*")*0.5)+1</f>
        <v>4</v>
      </c>
      <c r="AK16" s="197">
        <f t="shared" si="3"/>
        <v>27</v>
      </c>
      <c r="AL16" s="406">
        <f>VLOOKUP(B16,'Working Time-April-26'!$B:$AK,35,0)/60</f>
        <v>0</v>
      </c>
      <c r="AM16" s="406">
        <f>VLOOKUP(B16,'Working Time-April-26'!$B:$AK,36,0)/60</f>
        <v>0</v>
      </c>
      <c r="AN16" s="214"/>
      <c r="AO16" s="215"/>
      <c r="AP16" s="216"/>
      <c r="AQ16" s="209"/>
      <c r="AR16" s="209"/>
      <c r="AS16" s="209"/>
      <c r="AT16" s="209"/>
      <c r="AU16" s="209">
        <f t="shared" si="4"/>
        <v>4</v>
      </c>
      <c r="AV16" s="209">
        <f t="shared" si="5"/>
        <v>0</v>
      </c>
      <c r="AW16" s="210">
        <f t="shared" si="6"/>
        <v>0</v>
      </c>
      <c r="AX16" s="212"/>
      <c r="AY16" s="217" t="s">
        <v>10</v>
      </c>
      <c r="AZ16" s="404">
        <v>0.25</v>
      </c>
    </row>
    <row r="17">
      <c r="A17" s="209">
        <v>13.0</v>
      </c>
      <c r="B17" s="212" t="s">
        <v>606</v>
      </c>
      <c r="C17" s="213" t="s">
        <v>150</v>
      </c>
      <c r="D17" s="212" t="s">
        <v>148</v>
      </c>
      <c r="E17" s="194" t="s">
        <v>593</v>
      </c>
      <c r="F17" s="194" t="s">
        <v>593</v>
      </c>
      <c r="G17" s="194" t="s">
        <v>593</v>
      </c>
      <c r="H17" s="194">
        <v>0.0</v>
      </c>
      <c r="I17" s="194" t="s">
        <v>593</v>
      </c>
      <c r="J17" s="194" t="s">
        <v>593</v>
      </c>
      <c r="K17" s="194" t="s">
        <v>593</v>
      </c>
      <c r="L17" s="194" t="s">
        <v>6</v>
      </c>
      <c r="M17" s="194" t="s">
        <v>6</v>
      </c>
      <c r="N17" s="194" t="s">
        <v>6</v>
      </c>
      <c r="O17" s="194">
        <v>0.0</v>
      </c>
      <c r="P17" s="194" t="s">
        <v>588</v>
      </c>
      <c r="Q17" s="194" t="s">
        <v>588</v>
      </c>
      <c r="R17" s="194" t="s">
        <v>592</v>
      </c>
      <c r="S17" s="194" t="s">
        <v>592</v>
      </c>
      <c r="T17" s="194" t="s">
        <v>592</v>
      </c>
      <c r="U17" s="194" t="s">
        <v>592</v>
      </c>
      <c r="V17" s="194">
        <v>0.0</v>
      </c>
      <c r="W17" s="194" t="s">
        <v>592</v>
      </c>
      <c r="X17" s="194" t="s">
        <v>592</v>
      </c>
      <c r="Y17" s="194" t="s">
        <v>592</v>
      </c>
      <c r="Z17" s="194" t="s">
        <v>592</v>
      </c>
      <c r="AA17" s="194" t="s">
        <v>592</v>
      </c>
      <c r="AB17" s="194" t="s">
        <v>592</v>
      </c>
      <c r="AC17" s="194" t="s">
        <v>592</v>
      </c>
      <c r="AD17" s="194">
        <v>0.0</v>
      </c>
      <c r="AE17" s="194" t="s">
        <v>593</v>
      </c>
      <c r="AF17" s="194" t="s">
        <v>593</v>
      </c>
      <c r="AG17" s="194" t="s">
        <v>593</v>
      </c>
      <c r="AH17" s="194" t="s">
        <v>593</v>
      </c>
      <c r="AI17" s="194" t="s">
        <v>593</v>
      </c>
      <c r="AJ17" s="197">
        <f>vlookup(B17,'Annual Leave-2026'!$B:$S,7,0)-countif(E17:AI17,"a")-(countif(E17:AI17,"a1")*0.5)-(countif(E17:AI17,"a2")*0.5)-(countif(E17:AI17,"b*")*0.5)-(countif(E17:AI17,"c*")*0.5)-(countif(E17:AI17,"d*")*0.5)-(countif(E17:AI17,"e*")*0.5)+1</f>
        <v>3</v>
      </c>
      <c r="AK17" s="197">
        <f t="shared" si="3"/>
        <v>16</v>
      </c>
      <c r="AL17" s="406">
        <f>VLOOKUP(B17,'Working Time-April-26'!$B:$AK,35,0)/60</f>
        <v>0</v>
      </c>
      <c r="AM17" s="406">
        <f>VLOOKUP(B17,'Working Time-April-26'!$B:$AK,36,0)/60</f>
        <v>0</v>
      </c>
      <c r="AN17" s="214"/>
      <c r="AO17" s="215"/>
      <c r="AP17" s="216"/>
      <c r="AQ17" s="209"/>
      <c r="AR17" s="209"/>
      <c r="AS17" s="209"/>
      <c r="AT17" s="209"/>
      <c r="AU17" s="209">
        <f t="shared" si="4"/>
        <v>4</v>
      </c>
      <c r="AV17" s="209">
        <f t="shared" si="5"/>
        <v>11</v>
      </c>
      <c r="AW17" s="210">
        <f t="shared" si="6"/>
        <v>0</v>
      </c>
      <c r="AX17" s="212"/>
      <c r="AY17" s="217" t="s">
        <v>10</v>
      </c>
      <c r="AZ17" s="404">
        <v>0.25</v>
      </c>
    </row>
    <row r="18">
      <c r="A18" s="204">
        <v>14.0</v>
      </c>
      <c r="B18" s="212" t="s">
        <v>607</v>
      </c>
      <c r="C18" s="213" t="s">
        <v>152</v>
      </c>
      <c r="D18" s="212" t="s">
        <v>148</v>
      </c>
      <c r="E18" s="194" t="s">
        <v>715</v>
      </c>
      <c r="F18" s="194" t="s">
        <v>715</v>
      </c>
      <c r="G18" s="194" t="s">
        <v>715</v>
      </c>
      <c r="H18" s="194">
        <v>0.0</v>
      </c>
      <c r="I18" s="194" t="s">
        <v>715</v>
      </c>
      <c r="J18" s="194" t="s">
        <v>715</v>
      </c>
      <c r="K18" s="194" t="s">
        <v>715</v>
      </c>
      <c r="L18" s="194" t="s">
        <v>715</v>
      </c>
      <c r="M18" s="194" t="s">
        <v>715</v>
      </c>
      <c r="N18" s="194" t="s">
        <v>715</v>
      </c>
      <c r="O18" s="194" t="s">
        <v>715</v>
      </c>
      <c r="P18" s="194">
        <v>0.0</v>
      </c>
      <c r="Q18" s="194" t="s">
        <v>593</v>
      </c>
      <c r="R18" s="194" t="s">
        <v>593</v>
      </c>
      <c r="S18" s="194" t="s">
        <v>593</v>
      </c>
      <c r="T18" s="194" t="s">
        <v>593</v>
      </c>
      <c r="U18" s="194" t="s">
        <v>588</v>
      </c>
      <c r="V18" s="194">
        <v>0.0</v>
      </c>
      <c r="W18" s="194" t="s">
        <v>588</v>
      </c>
      <c r="X18" s="194" t="s">
        <v>588</v>
      </c>
      <c r="Y18" s="194" t="s">
        <v>588</v>
      </c>
      <c r="Z18" s="218" t="s">
        <v>588</v>
      </c>
      <c r="AA18" s="194" t="s">
        <v>588</v>
      </c>
      <c r="AB18" s="194" t="s">
        <v>588</v>
      </c>
      <c r="AC18" s="194" t="s">
        <v>588</v>
      </c>
      <c r="AD18" s="194">
        <v>0.0</v>
      </c>
      <c r="AE18" s="194" t="s">
        <v>588</v>
      </c>
      <c r="AF18" s="194" t="s">
        <v>588</v>
      </c>
      <c r="AG18" s="194" t="s">
        <v>588</v>
      </c>
      <c r="AH18" s="194" t="s">
        <v>588</v>
      </c>
      <c r="AI18" s="194" t="s">
        <v>588</v>
      </c>
      <c r="AJ18" s="197">
        <f>vlookup(B18,'Annual Leave-2026'!$B:$S,7,0)-countif(E18:AI18,"a")-(countif(E18:AI18,"a1")*0.5)-(countif(E18:AI18,"a2")*0.5)-(countif(E18:AI18,"b*")*0.5)-(countif(E18:AI18,"c*")*0.5)-(countif(E18:AI18,"d*")*0.5)-(countif(E18:AI18,"e*")*0.5)+1</f>
        <v>8.5</v>
      </c>
      <c r="AK18" s="197">
        <f t="shared" si="3"/>
        <v>27</v>
      </c>
      <c r="AL18" s="406">
        <f>VLOOKUP(B18,'Working Time-April-26'!$B:$AK,35,0)/60</f>
        <v>-0.2833333333</v>
      </c>
      <c r="AM18" s="406">
        <f>VLOOKUP(B18,'Working Time-April-26'!$B:$AK,36,0)/60</f>
        <v>0</v>
      </c>
      <c r="AN18" s="214"/>
      <c r="AO18" s="215"/>
      <c r="AP18" s="216"/>
      <c r="AQ18" s="209"/>
      <c r="AR18" s="209"/>
      <c r="AS18" s="209"/>
      <c r="AT18" s="209"/>
      <c r="AU18" s="209">
        <f t="shared" si="4"/>
        <v>4</v>
      </c>
      <c r="AV18" s="209">
        <f t="shared" si="5"/>
        <v>0</v>
      </c>
      <c r="AW18" s="210">
        <f t="shared" si="6"/>
        <v>0</v>
      </c>
      <c r="AX18" s="212"/>
      <c r="AY18" s="217" t="s">
        <v>9</v>
      </c>
      <c r="AZ18" s="404">
        <v>0.0</v>
      </c>
    </row>
    <row r="19">
      <c r="A19" s="209">
        <v>15.0</v>
      </c>
      <c r="B19" s="212" t="s">
        <v>608</v>
      </c>
      <c r="C19" s="213" t="s">
        <v>156</v>
      </c>
      <c r="D19" s="212" t="s">
        <v>148</v>
      </c>
      <c r="E19" s="194" t="s">
        <v>717</v>
      </c>
      <c r="F19" s="194" t="s">
        <v>717</v>
      </c>
      <c r="G19" s="194" t="s">
        <v>717</v>
      </c>
      <c r="H19" s="194">
        <v>0.0</v>
      </c>
      <c r="I19" s="194" t="s">
        <v>717</v>
      </c>
      <c r="J19" s="194" t="s">
        <v>717</v>
      </c>
      <c r="K19" s="194" t="s">
        <v>717</v>
      </c>
      <c r="L19" s="194" t="s">
        <v>717</v>
      </c>
      <c r="M19" s="194" t="s">
        <v>167</v>
      </c>
      <c r="N19" s="194" t="s">
        <v>6</v>
      </c>
      <c r="O19" s="194">
        <v>0.0</v>
      </c>
      <c r="P19" s="194" t="s">
        <v>6</v>
      </c>
      <c r="Q19" s="194" t="s">
        <v>592</v>
      </c>
      <c r="R19" s="194" t="s">
        <v>591</v>
      </c>
      <c r="S19" s="194" t="s">
        <v>591</v>
      </c>
      <c r="T19" s="194" t="s">
        <v>591</v>
      </c>
      <c r="U19" s="194" t="s">
        <v>591</v>
      </c>
      <c r="V19" s="194">
        <v>0.0</v>
      </c>
      <c r="W19" s="194" t="s">
        <v>591</v>
      </c>
      <c r="X19" s="194" t="s">
        <v>591</v>
      </c>
      <c r="Y19" s="194" t="s">
        <v>591</v>
      </c>
      <c r="Z19" s="194" t="s">
        <v>163</v>
      </c>
      <c r="AA19" s="194" t="s">
        <v>592</v>
      </c>
      <c r="AB19" s="194" t="s">
        <v>591</v>
      </c>
      <c r="AC19" s="194" t="s">
        <v>591</v>
      </c>
      <c r="AD19" s="194">
        <v>0.0</v>
      </c>
      <c r="AE19" s="194" t="s">
        <v>591</v>
      </c>
      <c r="AF19" s="194" t="s">
        <v>591</v>
      </c>
      <c r="AG19" s="194" t="s">
        <v>591</v>
      </c>
      <c r="AH19" s="194" t="s">
        <v>591</v>
      </c>
      <c r="AI19" s="194" t="s">
        <v>591</v>
      </c>
      <c r="AJ19" s="197">
        <f>vlookup(B19,'Annual Leave-2026'!$B:$S,7,0)-countif(E19:AI19,"a")-(countif(E19:AI19,"a1")*0.5)-(countif(E19:AI19,"a2")*0.5)-(countif(E19:AI19,"b*")*0.5)-(countif(E19:AI19,"c*")*0.5)-(countif(E19:AI19,"d*")*0.5)-(countif(E19:AI19,"e*")*0.5)+1</f>
        <v>1.5</v>
      </c>
      <c r="AK19" s="197">
        <f t="shared" si="3"/>
        <v>25</v>
      </c>
      <c r="AL19" s="406">
        <f>VLOOKUP(B19,'Working Time-April-26'!$B:$AK,35,0)/60</f>
        <v>0</v>
      </c>
      <c r="AM19" s="406">
        <f>VLOOKUP(B19,'Working Time-April-26'!$B:$AK,36,0)/60</f>
        <v>0</v>
      </c>
      <c r="AN19" s="214"/>
      <c r="AO19" s="209"/>
      <c r="AP19" s="216"/>
      <c r="AQ19" s="209"/>
      <c r="AR19" s="209"/>
      <c r="AS19" s="209"/>
      <c r="AT19" s="209"/>
      <c r="AU19" s="209">
        <f t="shared" si="4"/>
        <v>4</v>
      </c>
      <c r="AV19" s="209">
        <f t="shared" si="5"/>
        <v>2</v>
      </c>
      <c r="AW19" s="210">
        <f t="shared" si="6"/>
        <v>0</v>
      </c>
      <c r="AX19" s="212"/>
      <c r="AY19" s="217" t="s">
        <v>6</v>
      </c>
      <c r="AZ19" s="404">
        <v>0.625</v>
      </c>
    </row>
    <row r="20">
      <c r="A20" s="204">
        <v>16.0</v>
      </c>
      <c r="B20" s="212" t="s">
        <v>609</v>
      </c>
      <c r="C20" s="213" t="s">
        <v>154</v>
      </c>
      <c r="D20" s="212" t="s">
        <v>148</v>
      </c>
      <c r="E20" s="194" t="s">
        <v>591</v>
      </c>
      <c r="F20" s="194" t="s">
        <v>591</v>
      </c>
      <c r="G20" s="194" t="s">
        <v>591</v>
      </c>
      <c r="H20" s="194">
        <v>0.0</v>
      </c>
      <c r="I20" s="194" t="s">
        <v>591</v>
      </c>
      <c r="J20" s="194" t="s">
        <v>591</v>
      </c>
      <c r="K20" s="194" t="s">
        <v>591</v>
      </c>
      <c r="L20" s="194" t="s">
        <v>591</v>
      </c>
      <c r="M20" s="194" t="s">
        <v>591</v>
      </c>
      <c r="N20" s="194" t="s">
        <v>6</v>
      </c>
      <c r="O20" s="194">
        <v>0.0</v>
      </c>
      <c r="P20" s="194" t="s">
        <v>6</v>
      </c>
      <c r="Q20" s="194" t="s">
        <v>593</v>
      </c>
      <c r="R20" s="194" t="s">
        <v>593</v>
      </c>
      <c r="S20" s="194" t="s">
        <v>593</v>
      </c>
      <c r="T20" s="194" t="s">
        <v>593</v>
      </c>
      <c r="U20" s="194" t="s">
        <v>593</v>
      </c>
      <c r="V20" s="194">
        <v>0.0</v>
      </c>
      <c r="W20" s="194" t="s">
        <v>593</v>
      </c>
      <c r="X20" s="194" t="s">
        <v>593</v>
      </c>
      <c r="Y20" s="194" t="s">
        <v>593</v>
      </c>
      <c r="Z20" s="194" t="s">
        <v>593</v>
      </c>
      <c r="AA20" s="194" t="s">
        <v>593</v>
      </c>
      <c r="AB20" s="194" t="s">
        <v>588</v>
      </c>
      <c r="AC20" s="194">
        <v>0.0</v>
      </c>
      <c r="AD20" s="194" t="s">
        <v>588</v>
      </c>
      <c r="AE20" s="194" t="s">
        <v>588</v>
      </c>
      <c r="AF20" s="194" t="s">
        <v>588</v>
      </c>
      <c r="AG20" s="194" t="s">
        <v>588</v>
      </c>
      <c r="AH20" s="194" t="s">
        <v>588</v>
      </c>
      <c r="AI20" s="194" t="s">
        <v>588</v>
      </c>
      <c r="AJ20" s="197">
        <f>vlookup(B20,'Annual Leave-2026'!$B:$S,7,0)-countif(E20:AI20,"a")-(countif(E20:AI20,"a1")*0.5)-(countif(E20:AI20,"a2")*0.5)-(countif(E20:AI20,"b*")*0.5)-(countif(E20:AI20,"c*")*0.5)-(countif(E20:AI20,"d*")*0.5)-(countif(E20:AI20,"e*")*0.5)+1</f>
        <v>5</v>
      </c>
      <c r="AK20" s="197">
        <f t="shared" si="3"/>
        <v>27</v>
      </c>
      <c r="AL20" s="406">
        <f>VLOOKUP(B20,'Working Time-April-26'!$B:$AK,35,0)/60</f>
        <v>-0.35</v>
      </c>
      <c r="AM20" s="406">
        <f>VLOOKUP(B20,'Working Time-April-26'!$B:$AK,36,0)/60</f>
        <v>0</v>
      </c>
      <c r="AN20" s="214"/>
      <c r="AO20" s="209"/>
      <c r="AP20" s="216"/>
      <c r="AQ20" s="209"/>
      <c r="AR20" s="209"/>
      <c r="AS20" s="209"/>
      <c r="AT20" s="209"/>
      <c r="AU20" s="209">
        <f t="shared" si="4"/>
        <v>4</v>
      </c>
      <c r="AV20" s="209">
        <f t="shared" si="5"/>
        <v>0</v>
      </c>
      <c r="AW20" s="210">
        <f t="shared" si="6"/>
        <v>0</v>
      </c>
      <c r="AX20" s="212"/>
      <c r="AY20" s="217" t="s">
        <v>10</v>
      </c>
      <c r="AZ20" s="404">
        <v>0.0</v>
      </c>
    </row>
    <row r="21">
      <c r="A21" s="209">
        <v>17.0</v>
      </c>
      <c r="B21" s="212" t="s">
        <v>610</v>
      </c>
      <c r="C21" s="213" t="s">
        <v>108</v>
      </c>
      <c r="D21" s="212" t="s">
        <v>80</v>
      </c>
      <c r="E21" s="194" t="s">
        <v>591</v>
      </c>
      <c r="F21" s="194" t="s">
        <v>591</v>
      </c>
      <c r="G21" s="194" t="s">
        <v>591</v>
      </c>
      <c r="H21" s="194">
        <v>0.0</v>
      </c>
      <c r="I21" s="194" t="s">
        <v>591</v>
      </c>
      <c r="J21" s="194" t="s">
        <v>591</v>
      </c>
      <c r="K21" s="194" t="s">
        <v>591</v>
      </c>
      <c r="L21" s="194" t="s">
        <v>591</v>
      </c>
      <c r="M21" s="194" t="s">
        <v>591</v>
      </c>
      <c r="N21" s="194" t="s">
        <v>6</v>
      </c>
      <c r="O21" s="194" t="s">
        <v>6</v>
      </c>
      <c r="P21" s="194">
        <v>0.0</v>
      </c>
      <c r="Q21" s="194" t="s">
        <v>593</v>
      </c>
      <c r="R21" s="194" t="s">
        <v>593</v>
      </c>
      <c r="S21" s="194" t="s">
        <v>593</v>
      </c>
      <c r="T21" s="194" t="s">
        <v>593</v>
      </c>
      <c r="U21" s="194" t="s">
        <v>591</v>
      </c>
      <c r="V21" s="194">
        <v>0.0</v>
      </c>
      <c r="W21" s="194" t="s">
        <v>591</v>
      </c>
      <c r="X21" s="194" t="s">
        <v>591</v>
      </c>
      <c r="Y21" s="194" t="s">
        <v>591</v>
      </c>
      <c r="Z21" s="194" t="s">
        <v>591</v>
      </c>
      <c r="AA21" s="194" t="s">
        <v>591</v>
      </c>
      <c r="AB21" s="194" t="s">
        <v>591</v>
      </c>
      <c r="AC21" s="194" t="s">
        <v>591</v>
      </c>
      <c r="AD21" s="194">
        <v>0.0</v>
      </c>
      <c r="AE21" s="194" t="s">
        <v>591</v>
      </c>
      <c r="AF21" s="194" t="s">
        <v>591</v>
      </c>
      <c r="AG21" s="194" t="s">
        <v>591</v>
      </c>
      <c r="AH21" s="194" t="s">
        <v>591</v>
      </c>
      <c r="AI21" s="194" t="s">
        <v>591</v>
      </c>
      <c r="AJ21" s="197">
        <f>vlookup(B21,'Annual Leave-2026'!$B:$S,7,0)-countif(E21:AI21,"a")-(countif(E21:AI21,"a1")*0.5)-(countif(E21:AI21,"a2")*0.5)-(countif(E21:AI21,"b*")*0.5)-(countif(E21:AI21,"c*")*0.5)-(countif(E21:AI21,"d*")*0.5)-(countif(E21:AI21,"e*")*0.5)+1</f>
        <v>2</v>
      </c>
      <c r="AK21" s="197">
        <f t="shared" si="3"/>
        <v>27</v>
      </c>
      <c r="AL21" s="406">
        <f>VLOOKUP(B21,'Working Time-April-26'!$B:$AK,35,0)/60</f>
        <v>0</v>
      </c>
      <c r="AM21" s="406">
        <f>VLOOKUP(B21,'Working Time-April-26'!$B:$AK,36,0)/60</f>
        <v>0</v>
      </c>
      <c r="AN21" s="214"/>
      <c r="AO21" s="209"/>
      <c r="AP21" s="216"/>
      <c r="AQ21" s="209"/>
      <c r="AR21" s="209"/>
      <c r="AS21" s="209"/>
      <c r="AT21" s="209"/>
      <c r="AU21" s="209">
        <f t="shared" si="4"/>
        <v>4</v>
      </c>
      <c r="AV21" s="209">
        <f t="shared" si="5"/>
        <v>0</v>
      </c>
      <c r="AW21" s="210">
        <f t="shared" si="6"/>
        <v>0</v>
      </c>
      <c r="AX21" s="212"/>
      <c r="AY21" s="217" t="s">
        <v>6</v>
      </c>
      <c r="AZ21" s="404">
        <v>0.625</v>
      </c>
    </row>
    <row r="22" ht="15.0" customHeight="1">
      <c r="A22" s="204">
        <v>18.0</v>
      </c>
      <c r="B22" s="212" t="s">
        <v>611</v>
      </c>
      <c r="C22" s="213" t="s">
        <v>128</v>
      </c>
      <c r="D22" s="212" t="s">
        <v>80</v>
      </c>
      <c r="E22" s="405" t="s">
        <v>588</v>
      </c>
      <c r="F22" s="218" t="s">
        <v>588</v>
      </c>
      <c r="G22" s="218" t="s">
        <v>588</v>
      </c>
      <c r="H22" s="194" t="s">
        <v>588</v>
      </c>
      <c r="I22" s="194">
        <v>0.0</v>
      </c>
      <c r="J22" s="194" t="s">
        <v>717</v>
      </c>
      <c r="K22" s="194" t="s">
        <v>717</v>
      </c>
      <c r="L22" s="194" t="s">
        <v>717</v>
      </c>
      <c r="M22" s="194" t="s">
        <v>717</v>
      </c>
      <c r="N22" s="194" t="s">
        <v>717</v>
      </c>
      <c r="O22" s="194" t="s">
        <v>717</v>
      </c>
      <c r="P22" s="194">
        <v>0.0</v>
      </c>
      <c r="Q22" s="194" t="s">
        <v>593</v>
      </c>
      <c r="R22" s="194" t="s">
        <v>593</v>
      </c>
      <c r="S22" s="194" t="s">
        <v>593</v>
      </c>
      <c r="T22" s="194" t="s">
        <v>593</v>
      </c>
      <c r="U22" s="194" t="s">
        <v>593</v>
      </c>
      <c r="V22" s="194" t="s">
        <v>593</v>
      </c>
      <c r="W22" s="194">
        <v>0.0</v>
      </c>
      <c r="X22" s="194" t="s">
        <v>593</v>
      </c>
      <c r="Y22" s="194" t="s">
        <v>593</v>
      </c>
      <c r="Z22" s="194" t="s">
        <v>593</v>
      </c>
      <c r="AA22" s="194" t="s">
        <v>593</v>
      </c>
      <c r="AB22" s="194" t="s">
        <v>588</v>
      </c>
      <c r="AC22" s="194">
        <v>0.0</v>
      </c>
      <c r="AD22" s="194" t="s">
        <v>588</v>
      </c>
      <c r="AE22" s="194" t="s">
        <v>588</v>
      </c>
      <c r="AF22" s="194" t="s">
        <v>588</v>
      </c>
      <c r="AG22" s="194" t="s">
        <v>588</v>
      </c>
      <c r="AH22" s="194" t="s">
        <v>588</v>
      </c>
      <c r="AI22" s="194" t="s">
        <v>588</v>
      </c>
      <c r="AJ22" s="197">
        <f>vlookup(B22,'Annual Leave-2026'!$B:$S,7,0)-countif(E22:AI22,"a")-(countif(E22:AI22,"a1")*0.5)-(countif(E22:AI22,"a2")*0.5)-(countif(E22:AI22,"b*")*0.5)-(countif(E22:AI22,"c*")*0.5)-(countif(E22:AI22,"d*")*0.5)-(countif(E22:AI22,"e*")*0.5)+1</f>
        <v>7</v>
      </c>
      <c r="AK22" s="197">
        <f t="shared" si="3"/>
        <v>27</v>
      </c>
      <c r="AL22" s="406">
        <f>VLOOKUP(B22,'Working Time-April-26'!$B:$AK,35,0)/60</f>
        <v>0</v>
      </c>
      <c r="AM22" s="406">
        <f>VLOOKUP(B22,'Working Time-April-26'!$B:$AK,36,0)/60</f>
        <v>0</v>
      </c>
      <c r="AN22" s="214"/>
      <c r="AO22" s="209"/>
      <c r="AP22" s="209"/>
      <c r="AQ22" s="209"/>
      <c r="AR22" s="209"/>
      <c r="AS22" s="209"/>
      <c r="AT22" s="209"/>
      <c r="AU22" s="209">
        <f t="shared" si="4"/>
        <v>4</v>
      </c>
      <c r="AV22" s="209">
        <f t="shared" si="5"/>
        <v>0</v>
      </c>
      <c r="AW22" s="210">
        <f t="shared" si="6"/>
        <v>0</v>
      </c>
      <c r="AX22" s="212"/>
      <c r="AY22" s="217" t="s">
        <v>10</v>
      </c>
      <c r="AZ22" s="404">
        <v>0.25</v>
      </c>
    </row>
    <row r="23">
      <c r="A23" s="209">
        <v>19.0</v>
      </c>
      <c r="B23" s="212" t="s">
        <v>612</v>
      </c>
      <c r="C23" s="213" t="s">
        <v>98</v>
      </c>
      <c r="D23" s="212" t="s">
        <v>80</v>
      </c>
      <c r="E23" s="194" t="s">
        <v>715</v>
      </c>
      <c r="F23" s="194" t="s">
        <v>715</v>
      </c>
      <c r="G23" s="194" t="s">
        <v>715</v>
      </c>
      <c r="H23" s="194" t="s">
        <v>715</v>
      </c>
      <c r="I23" s="194">
        <v>0.0</v>
      </c>
      <c r="J23" s="194" t="s">
        <v>715</v>
      </c>
      <c r="K23" s="194" t="s">
        <v>715</v>
      </c>
      <c r="L23" s="194" t="s">
        <v>715</v>
      </c>
      <c r="M23" s="194" t="s">
        <v>715</v>
      </c>
      <c r="N23" s="194" t="s">
        <v>715</v>
      </c>
      <c r="O23" s="194" t="s">
        <v>715</v>
      </c>
      <c r="P23" s="194">
        <v>0.0</v>
      </c>
      <c r="Q23" s="194" t="s">
        <v>593</v>
      </c>
      <c r="R23" s="194" t="s">
        <v>593</v>
      </c>
      <c r="S23" s="194" t="s">
        <v>593</v>
      </c>
      <c r="T23" s="194" t="s">
        <v>593</v>
      </c>
      <c r="U23" s="194" t="s">
        <v>593</v>
      </c>
      <c r="V23" s="194" t="s">
        <v>593</v>
      </c>
      <c r="W23" s="194">
        <v>0.0</v>
      </c>
      <c r="X23" s="194" t="s">
        <v>593</v>
      </c>
      <c r="Y23" s="194" t="s">
        <v>593</v>
      </c>
      <c r="Z23" s="194" t="s">
        <v>593</v>
      </c>
      <c r="AA23" s="194" t="s">
        <v>593</v>
      </c>
      <c r="AB23" s="194" t="s">
        <v>588</v>
      </c>
      <c r="AC23" s="194" t="s">
        <v>588</v>
      </c>
      <c r="AD23" s="194">
        <v>0.0</v>
      </c>
      <c r="AE23" s="194" t="s">
        <v>588</v>
      </c>
      <c r="AF23" s="194" t="s">
        <v>588</v>
      </c>
      <c r="AG23" s="194" t="s">
        <v>588</v>
      </c>
      <c r="AH23" s="194" t="s">
        <v>588</v>
      </c>
      <c r="AI23" s="194" t="s">
        <v>588</v>
      </c>
      <c r="AJ23" s="197">
        <f>vlookup(B23,'Annual Leave-2026'!$B:$S,7,0)-countif(E23:AI23,"a")-(countif(E23:AI23,"a1")*0.5)-(countif(E23:AI23,"a2")*0.5)-(countif(E23:AI23,"b*")*0.5)-(countif(E23:AI23,"c*")*0.5)-(countif(E23:AI23,"d*")*0.5)-(countif(E23:AI23,"e*")*0.5)+1</f>
        <v>4.5</v>
      </c>
      <c r="AK23" s="197">
        <f t="shared" si="3"/>
        <v>27</v>
      </c>
      <c r="AL23" s="406">
        <f>VLOOKUP(B23,'Working Time-April-26'!$B:$AK,35,0)/60</f>
        <v>0</v>
      </c>
      <c r="AM23" s="406">
        <f>VLOOKUP(B23,'Working Time-April-26'!$B:$AK,36,0)/60</f>
        <v>0</v>
      </c>
      <c r="AN23" s="214"/>
      <c r="AO23" s="209"/>
      <c r="AP23" s="216"/>
      <c r="AQ23" s="209"/>
      <c r="AR23" s="209"/>
      <c r="AS23" s="209"/>
      <c r="AT23" s="209"/>
      <c r="AU23" s="209">
        <f t="shared" si="4"/>
        <v>4</v>
      </c>
      <c r="AV23" s="209">
        <f t="shared" si="5"/>
        <v>0</v>
      </c>
      <c r="AW23" s="210">
        <f t="shared" si="6"/>
        <v>0</v>
      </c>
      <c r="AX23" s="212"/>
      <c r="AY23" s="217" t="s">
        <v>10</v>
      </c>
      <c r="AZ23" s="404">
        <v>0.375</v>
      </c>
    </row>
    <row r="24">
      <c r="A24" s="204">
        <v>20.0</v>
      </c>
      <c r="B24" s="212" t="s">
        <v>613</v>
      </c>
      <c r="C24" s="213" t="s">
        <v>103</v>
      </c>
      <c r="D24" s="212" t="s">
        <v>80</v>
      </c>
      <c r="E24" s="194" t="s">
        <v>715</v>
      </c>
      <c r="F24" s="194" t="s">
        <v>715</v>
      </c>
      <c r="G24" s="194" t="s">
        <v>6</v>
      </c>
      <c r="H24" s="194" t="s">
        <v>715</v>
      </c>
      <c r="I24" s="194">
        <v>0.0</v>
      </c>
      <c r="J24" s="194" t="s">
        <v>591</v>
      </c>
      <c r="K24" s="194" t="s">
        <v>591</v>
      </c>
      <c r="L24" s="194" t="s">
        <v>591</v>
      </c>
      <c r="M24" s="194" t="s">
        <v>591</v>
      </c>
      <c r="N24" s="194" t="s">
        <v>591</v>
      </c>
      <c r="O24" s="194" t="s">
        <v>591</v>
      </c>
      <c r="P24" s="194">
        <v>0.0</v>
      </c>
      <c r="Q24" s="194" t="s">
        <v>593</v>
      </c>
      <c r="R24" s="194" t="s">
        <v>593</v>
      </c>
      <c r="S24" s="194" t="s">
        <v>593</v>
      </c>
      <c r="T24" s="194" t="s">
        <v>593</v>
      </c>
      <c r="U24" s="194" t="s">
        <v>593</v>
      </c>
      <c r="V24" s="194">
        <v>0.0</v>
      </c>
      <c r="W24" s="194" t="s">
        <v>593</v>
      </c>
      <c r="X24" s="194" t="s">
        <v>593</v>
      </c>
      <c r="Y24" s="194" t="s">
        <v>593</v>
      </c>
      <c r="Z24" s="194" t="s">
        <v>593</v>
      </c>
      <c r="AA24" s="194" t="s">
        <v>593</v>
      </c>
      <c r="AB24" s="194" t="s">
        <v>588</v>
      </c>
      <c r="AC24" s="194" t="s">
        <v>588</v>
      </c>
      <c r="AD24" s="194" t="s">
        <v>588</v>
      </c>
      <c r="AE24" s="194">
        <v>0.0</v>
      </c>
      <c r="AF24" s="194" t="s">
        <v>588</v>
      </c>
      <c r="AG24" s="194" t="s">
        <v>588</v>
      </c>
      <c r="AH24" s="194" t="s">
        <v>588</v>
      </c>
      <c r="AI24" s="194" t="s">
        <v>588</v>
      </c>
      <c r="AJ24" s="197">
        <f>vlookup(B24,'Annual Leave-2026'!$B:$S,7,0)-countif(E24:AI24,"a")-(countif(E24:AI24,"a1")*0.5)-(countif(E24:AI24,"a2")*0.5)-(countif(E24:AI24,"b*")*0.5)-(countif(E24:AI24,"c*")*0.5)-(countif(E24:AI24,"d*")*0.5)-(countif(E24:AI24,"e*")*0.5)+1</f>
        <v>2.5</v>
      </c>
      <c r="AK24" s="197">
        <f t="shared" si="3"/>
        <v>27</v>
      </c>
      <c r="AL24" s="406">
        <f>VLOOKUP(B24,'Working Time-April-26'!$B:$AK,35,0)/60</f>
        <v>0</v>
      </c>
      <c r="AM24" s="406">
        <f>VLOOKUP(B24,'Working Time-April-26'!$B:$AK,36,0)/60</f>
        <v>0</v>
      </c>
      <c r="AN24" s="214"/>
      <c r="AO24" s="209"/>
      <c r="AP24" s="216"/>
      <c r="AQ24" s="209"/>
      <c r="AR24" s="209"/>
      <c r="AS24" s="209"/>
      <c r="AT24" s="209"/>
      <c r="AU24" s="209">
        <f t="shared" si="4"/>
        <v>4</v>
      </c>
      <c r="AV24" s="209">
        <f t="shared" si="5"/>
        <v>0</v>
      </c>
      <c r="AW24" s="210">
        <f t="shared" si="6"/>
        <v>0</v>
      </c>
      <c r="AX24" s="212"/>
      <c r="AY24" s="217" t="s">
        <v>10</v>
      </c>
      <c r="AZ24" s="404">
        <v>0.375</v>
      </c>
    </row>
    <row r="25">
      <c r="A25" s="209">
        <v>21.0</v>
      </c>
      <c r="B25" s="212" t="s">
        <v>614</v>
      </c>
      <c r="C25" s="213" t="s">
        <v>113</v>
      </c>
      <c r="D25" s="212" t="s">
        <v>80</v>
      </c>
      <c r="E25" s="194" t="s">
        <v>591</v>
      </c>
      <c r="F25" s="194" t="s">
        <v>591</v>
      </c>
      <c r="G25" s="194" t="s">
        <v>591</v>
      </c>
      <c r="H25" s="194">
        <v>0.0</v>
      </c>
      <c r="I25" s="194" t="s">
        <v>593</v>
      </c>
      <c r="J25" s="194" t="s">
        <v>593</v>
      </c>
      <c r="K25" s="194" t="s">
        <v>593</v>
      </c>
      <c r="L25" s="194" t="s">
        <v>593</v>
      </c>
      <c r="M25" s="194" t="s">
        <v>593</v>
      </c>
      <c r="N25" s="194" t="s">
        <v>593</v>
      </c>
      <c r="O25" s="194" t="s">
        <v>6</v>
      </c>
      <c r="P25" s="194">
        <v>0.0</v>
      </c>
      <c r="Q25" s="194" t="s">
        <v>6</v>
      </c>
      <c r="R25" s="194" t="s">
        <v>588</v>
      </c>
      <c r="S25" s="194" t="s">
        <v>588</v>
      </c>
      <c r="T25" s="194" t="s">
        <v>588</v>
      </c>
      <c r="U25" s="194" t="s">
        <v>588</v>
      </c>
      <c r="V25" s="194" t="s">
        <v>588</v>
      </c>
      <c r="W25" s="194" t="s">
        <v>588</v>
      </c>
      <c r="X25" s="194">
        <v>0.0</v>
      </c>
      <c r="Y25" s="194" t="s">
        <v>588</v>
      </c>
      <c r="Z25" s="218" t="s">
        <v>588</v>
      </c>
      <c r="AA25" s="194" t="s">
        <v>588</v>
      </c>
      <c r="AB25" s="194" t="s">
        <v>588</v>
      </c>
      <c r="AC25" s="194" t="s">
        <v>588</v>
      </c>
      <c r="AD25" s="194">
        <v>0.0</v>
      </c>
      <c r="AE25" s="194" t="s">
        <v>588</v>
      </c>
      <c r="AF25" s="194" t="s">
        <v>588</v>
      </c>
      <c r="AG25" s="194" t="s">
        <v>588</v>
      </c>
      <c r="AH25" s="194" t="s">
        <v>588</v>
      </c>
      <c r="AI25" s="194" t="s">
        <v>588</v>
      </c>
      <c r="AJ25" s="197">
        <f>vlookup(B25,'Annual Leave-2026'!$B:$S,7,0)-countif(E25:AI25,"a")-(countif(E25:AI25,"a1")*0.5)-(countif(E25:AI25,"a2")*0.5)-(countif(E25:AI25,"b*")*0.5)-(countif(E25:AI25,"c*")*0.5)-(countif(E25:AI25,"d*")*0.5)-(countif(E25:AI25,"e*")*0.5)+1</f>
        <v>1.5</v>
      </c>
      <c r="AK25" s="197">
        <f t="shared" si="3"/>
        <v>27</v>
      </c>
      <c r="AL25" s="406">
        <f>VLOOKUP(B25,'Working Time-April-26'!$B:$AK,35,0)/60</f>
        <v>0</v>
      </c>
      <c r="AM25" s="406">
        <f>VLOOKUP(B25,'Working Time-April-26'!$B:$AK,36,0)/60</f>
        <v>0</v>
      </c>
      <c r="AN25" s="214"/>
      <c r="AO25" s="209"/>
      <c r="AP25" s="216"/>
      <c r="AQ25" s="209"/>
      <c r="AR25" s="209"/>
      <c r="AS25" s="209"/>
      <c r="AT25" s="209"/>
      <c r="AU25" s="209">
        <f t="shared" si="4"/>
        <v>4</v>
      </c>
      <c r="AV25" s="209">
        <f t="shared" si="5"/>
        <v>0</v>
      </c>
      <c r="AW25" s="210">
        <f t="shared" si="6"/>
        <v>0</v>
      </c>
      <c r="AX25" s="212"/>
      <c r="AY25" s="217" t="s">
        <v>9</v>
      </c>
      <c r="AZ25" s="404">
        <v>0.0</v>
      </c>
    </row>
    <row r="26">
      <c r="A26" s="204">
        <v>22.0</v>
      </c>
      <c r="B26" s="218" t="s">
        <v>615</v>
      </c>
      <c r="C26" s="219" t="s">
        <v>92</v>
      </c>
      <c r="D26" s="212" t="s">
        <v>80</v>
      </c>
      <c r="E26" s="194" t="s">
        <v>6</v>
      </c>
      <c r="F26" s="194" t="s">
        <v>715</v>
      </c>
      <c r="G26" s="194" t="s">
        <v>715</v>
      </c>
      <c r="H26" s="194">
        <v>0.0</v>
      </c>
      <c r="I26" s="194" t="s">
        <v>715</v>
      </c>
      <c r="J26" s="194" t="s">
        <v>715</v>
      </c>
      <c r="K26" s="194" t="s">
        <v>715</v>
      </c>
      <c r="L26" s="194" t="s">
        <v>715</v>
      </c>
      <c r="M26" s="194" t="s">
        <v>715</v>
      </c>
      <c r="N26" s="194" t="s">
        <v>715</v>
      </c>
      <c r="O26" s="194">
        <v>0.0</v>
      </c>
      <c r="P26" s="221" t="s">
        <v>591</v>
      </c>
      <c r="Q26" s="194" t="s">
        <v>591</v>
      </c>
      <c r="R26" s="194" t="s">
        <v>591</v>
      </c>
      <c r="S26" s="194" t="s">
        <v>591</v>
      </c>
      <c r="T26" s="194" t="s">
        <v>591</v>
      </c>
      <c r="U26" s="194" t="s">
        <v>591</v>
      </c>
      <c r="V26" s="194" t="s">
        <v>591</v>
      </c>
      <c r="W26" s="194">
        <v>0.0</v>
      </c>
      <c r="X26" s="194" t="s">
        <v>591</v>
      </c>
      <c r="Y26" s="194" t="s">
        <v>591</v>
      </c>
      <c r="Z26" s="194" t="s">
        <v>591</v>
      </c>
      <c r="AA26" s="194" t="s">
        <v>591</v>
      </c>
      <c r="AB26" s="194" t="s">
        <v>591</v>
      </c>
      <c r="AC26" s="194">
        <v>0.0</v>
      </c>
      <c r="AD26" s="194" t="s">
        <v>591</v>
      </c>
      <c r="AE26" s="194" t="s">
        <v>591</v>
      </c>
      <c r="AF26" s="194" t="s">
        <v>591</v>
      </c>
      <c r="AG26" s="194" t="s">
        <v>591</v>
      </c>
      <c r="AH26" s="194" t="s">
        <v>591</v>
      </c>
      <c r="AI26" s="194" t="s">
        <v>591</v>
      </c>
      <c r="AJ26" s="197">
        <f>vlookup(B26,'Annual Leave-2026'!$B:$S,7,0)-countif(E26:AI26,"a")-(countif(E26:AI26,"a1")*0.5)-(countif(E26:AI26,"a2")*0.5)-(countif(E26:AI26,"b*")*0.5)-(countif(E26:AI26,"c*")*0.5)-(countif(E26:AI26,"d*")*0.5)-(countif(E26:AI26,"e*")*0.5)+1</f>
        <v>0</v>
      </c>
      <c r="AK26" s="197">
        <f t="shared" si="3"/>
        <v>27</v>
      </c>
      <c r="AL26" s="406">
        <f>VLOOKUP(B26,'Working Time-April-26'!$B:$AK,35,0)/60</f>
        <v>0</v>
      </c>
      <c r="AM26" s="406">
        <f>VLOOKUP(B26,'Working Time-April-26'!$B:$AK,36,0)/60</f>
        <v>0</v>
      </c>
      <c r="AN26" s="214"/>
      <c r="AO26" s="209"/>
      <c r="AP26" s="220"/>
      <c r="AQ26" s="209"/>
      <c r="AR26" s="209"/>
      <c r="AS26" s="209"/>
      <c r="AT26" s="209"/>
      <c r="AU26" s="209">
        <f t="shared" si="4"/>
        <v>4</v>
      </c>
      <c r="AV26" s="209">
        <f t="shared" si="5"/>
        <v>0</v>
      </c>
      <c r="AW26" s="210">
        <f t="shared" si="6"/>
        <v>0</v>
      </c>
      <c r="AX26" s="212"/>
      <c r="AY26" s="217" t="s">
        <v>6</v>
      </c>
      <c r="AZ26" s="404">
        <v>0.625</v>
      </c>
    </row>
    <row r="27">
      <c r="A27" s="209">
        <v>23.0</v>
      </c>
      <c r="B27" s="218" t="s">
        <v>616</v>
      </c>
      <c r="C27" s="219" t="s">
        <v>79</v>
      </c>
      <c r="D27" s="212" t="s">
        <v>80</v>
      </c>
      <c r="E27" s="194" t="s">
        <v>717</v>
      </c>
      <c r="F27" s="194" t="s">
        <v>717</v>
      </c>
      <c r="G27" s="194" t="s">
        <v>717</v>
      </c>
      <c r="H27" s="194">
        <v>0.0</v>
      </c>
      <c r="I27" s="194" t="s">
        <v>717</v>
      </c>
      <c r="J27" s="194" t="s">
        <v>717</v>
      </c>
      <c r="K27" s="194" t="s">
        <v>592</v>
      </c>
      <c r="L27" s="194" t="s">
        <v>592</v>
      </c>
      <c r="M27" s="194" t="s">
        <v>717</v>
      </c>
      <c r="N27" s="194" t="s">
        <v>167</v>
      </c>
      <c r="O27" s="194" t="s">
        <v>717</v>
      </c>
      <c r="P27" s="194">
        <v>0.0</v>
      </c>
      <c r="Q27" s="194" t="s">
        <v>593</v>
      </c>
      <c r="R27" s="194" t="s">
        <v>593</v>
      </c>
      <c r="S27" s="194" t="s">
        <v>593</v>
      </c>
      <c r="T27" s="194" t="s">
        <v>593</v>
      </c>
      <c r="U27" s="194" t="s">
        <v>593</v>
      </c>
      <c r="V27" s="194">
        <v>0.0</v>
      </c>
      <c r="W27" s="194" t="s">
        <v>593</v>
      </c>
      <c r="X27" s="194" t="s">
        <v>593</v>
      </c>
      <c r="Y27" s="194" t="s">
        <v>593</v>
      </c>
      <c r="Z27" s="194" t="s">
        <v>593</v>
      </c>
      <c r="AA27" s="194" t="s">
        <v>593</v>
      </c>
      <c r="AB27" s="194" t="s">
        <v>593</v>
      </c>
      <c r="AC27" s="194">
        <v>0.0</v>
      </c>
      <c r="AD27" s="194" t="s">
        <v>593</v>
      </c>
      <c r="AE27" s="194" t="s">
        <v>593</v>
      </c>
      <c r="AF27" s="194" t="s">
        <v>593</v>
      </c>
      <c r="AG27" s="194" t="s">
        <v>593</v>
      </c>
      <c r="AH27" s="194" t="s">
        <v>593</v>
      </c>
      <c r="AI27" s="194" t="s">
        <v>593</v>
      </c>
      <c r="AJ27" s="197">
        <f>vlookup(B27,'Annual Leave-2026'!$B:$S,7,0)-countif(E27:AI27,"a")-(countif(E27:AI27,"a1")*0.5)-(countif(E27:AI27,"a2")*0.5)-(countif(E27:AI27,"b*")*0.5)-(countif(E27:AI27,"c*")*0.5)-(countif(E27:AI27,"d*")*0.5)-(countif(E27:AI27,"e*")*0.5)+1</f>
        <v>3</v>
      </c>
      <c r="AK27" s="197">
        <f t="shared" si="3"/>
        <v>25</v>
      </c>
      <c r="AL27" s="406">
        <f>VLOOKUP(B27,'Working Time-April-26'!$B:$AK,35,0)/60</f>
        <v>0</v>
      </c>
      <c r="AM27" s="406">
        <f>VLOOKUP(B27,'Working Time-April-26'!$B:$AK,36,0)/60</f>
        <v>0</v>
      </c>
      <c r="AN27" s="214"/>
      <c r="AO27" s="209"/>
      <c r="AP27" s="220"/>
      <c r="AQ27" s="209"/>
      <c r="AR27" s="209"/>
      <c r="AS27" s="209"/>
      <c r="AT27" s="209"/>
      <c r="AU27" s="209">
        <f t="shared" si="4"/>
        <v>4</v>
      </c>
      <c r="AV27" s="209">
        <f t="shared" si="5"/>
        <v>2</v>
      </c>
      <c r="AW27" s="210">
        <f t="shared" si="6"/>
        <v>0</v>
      </c>
      <c r="AX27" s="212"/>
      <c r="AY27" s="217" t="s">
        <v>10</v>
      </c>
      <c r="AZ27" s="404">
        <v>0.25</v>
      </c>
    </row>
    <row r="28">
      <c r="A28" s="204">
        <v>24.0</v>
      </c>
      <c r="B28" s="218" t="s">
        <v>617</v>
      </c>
      <c r="C28" s="219" t="s">
        <v>133</v>
      </c>
      <c r="D28" s="212" t="s">
        <v>80</v>
      </c>
      <c r="E28" s="194" t="s">
        <v>717</v>
      </c>
      <c r="F28" s="194" t="s">
        <v>717</v>
      </c>
      <c r="G28" s="194" t="s">
        <v>717</v>
      </c>
      <c r="H28" s="194">
        <v>0.0</v>
      </c>
      <c r="I28" s="194" t="s">
        <v>717</v>
      </c>
      <c r="J28" s="194" t="s">
        <v>717</v>
      </c>
      <c r="K28" s="194" t="s">
        <v>717</v>
      </c>
      <c r="L28" s="194" t="s">
        <v>717</v>
      </c>
      <c r="M28" s="194" t="s">
        <v>717</v>
      </c>
      <c r="N28" s="194" t="s">
        <v>717</v>
      </c>
      <c r="O28" s="194">
        <v>0.0</v>
      </c>
      <c r="P28" s="194" t="s">
        <v>593</v>
      </c>
      <c r="Q28" s="194" t="s">
        <v>593</v>
      </c>
      <c r="R28" s="194" t="s">
        <v>593</v>
      </c>
      <c r="S28" s="194" t="s">
        <v>593</v>
      </c>
      <c r="T28" s="194" t="s">
        <v>6</v>
      </c>
      <c r="U28" s="194" t="s">
        <v>591</v>
      </c>
      <c r="V28" s="194" t="s">
        <v>591</v>
      </c>
      <c r="W28" s="194">
        <v>0.0</v>
      </c>
      <c r="X28" s="194" t="s">
        <v>591</v>
      </c>
      <c r="Y28" s="194" t="s">
        <v>591</v>
      </c>
      <c r="Z28" s="194" t="s">
        <v>591</v>
      </c>
      <c r="AA28" s="194" t="s">
        <v>591</v>
      </c>
      <c r="AB28" s="194" t="s">
        <v>591</v>
      </c>
      <c r="AC28" s="194">
        <v>0.0</v>
      </c>
      <c r="AD28" s="194" t="s">
        <v>591</v>
      </c>
      <c r="AE28" s="194" t="s">
        <v>591</v>
      </c>
      <c r="AF28" s="194" t="s">
        <v>591</v>
      </c>
      <c r="AG28" s="194" t="s">
        <v>591</v>
      </c>
      <c r="AH28" s="194" t="s">
        <v>591</v>
      </c>
      <c r="AI28" s="194" t="s">
        <v>591</v>
      </c>
      <c r="AJ28" s="197">
        <f>vlookup(B28,'Annual Leave-2026'!$B:$S,7,0)-countif(E28:AI28,"a")-(countif(E28:AI28,"a1")*0.5)-(countif(E28:AI28,"a2")*0.5)-(countif(E28:AI28,"b*")*0.5)-(countif(E28:AI28,"c*")*0.5)-(countif(E28:AI28,"d*")*0.5)-(countif(E28:AI28,"e*")*0.5)+1</f>
        <v>2</v>
      </c>
      <c r="AK28" s="197">
        <f t="shared" si="3"/>
        <v>27</v>
      </c>
      <c r="AL28" s="406">
        <f>VLOOKUP(B28,'Working Time-April-26'!$B:$AK,35,0)/60</f>
        <v>0</v>
      </c>
      <c r="AM28" s="406">
        <f>VLOOKUP(B28,'Working Time-April-26'!$B:$AK,36,0)/60</f>
        <v>0</v>
      </c>
      <c r="AN28" s="214"/>
      <c r="AO28" s="209"/>
      <c r="AP28" s="220"/>
      <c r="AQ28" s="209"/>
      <c r="AR28" s="209"/>
      <c r="AS28" s="209"/>
      <c r="AT28" s="209"/>
      <c r="AU28" s="209">
        <f t="shared" si="4"/>
        <v>4</v>
      </c>
      <c r="AV28" s="209">
        <f t="shared" si="5"/>
        <v>0</v>
      </c>
      <c r="AW28" s="210">
        <f t="shared" si="6"/>
        <v>0</v>
      </c>
      <c r="AX28" s="212"/>
      <c r="AY28" s="217" t="s">
        <v>6</v>
      </c>
      <c r="AZ28" s="404">
        <v>0.625</v>
      </c>
    </row>
    <row r="29">
      <c r="A29" s="209">
        <v>25.0</v>
      </c>
      <c r="B29" s="218" t="s">
        <v>618</v>
      </c>
      <c r="C29" s="219" t="s">
        <v>86</v>
      </c>
      <c r="D29" s="212" t="s">
        <v>80</v>
      </c>
      <c r="E29" s="194" t="s">
        <v>717</v>
      </c>
      <c r="F29" s="194" t="s">
        <v>717</v>
      </c>
      <c r="G29" s="194" t="s">
        <v>717</v>
      </c>
      <c r="H29" s="194" t="s">
        <v>168</v>
      </c>
      <c r="I29" s="194">
        <v>0.0</v>
      </c>
      <c r="J29" s="194" t="s">
        <v>715</v>
      </c>
      <c r="K29" s="194" t="s">
        <v>715</v>
      </c>
      <c r="L29" s="194" t="s">
        <v>715</v>
      </c>
      <c r="M29" s="194" t="s">
        <v>715</v>
      </c>
      <c r="N29" s="194" t="s">
        <v>6</v>
      </c>
      <c r="O29" s="194" t="s">
        <v>6</v>
      </c>
      <c r="P29" s="194">
        <v>0.0</v>
      </c>
      <c r="Q29" s="194" t="s">
        <v>6</v>
      </c>
      <c r="R29" s="194" t="s">
        <v>593</v>
      </c>
      <c r="S29" s="194" t="s">
        <v>593</v>
      </c>
      <c r="T29" s="194" t="s">
        <v>593</v>
      </c>
      <c r="U29" s="194" t="s">
        <v>593</v>
      </c>
      <c r="V29" s="194" t="s">
        <v>593</v>
      </c>
      <c r="W29" s="194">
        <v>0.0</v>
      </c>
      <c r="X29" s="194" t="s">
        <v>593</v>
      </c>
      <c r="Y29" s="194" t="s">
        <v>593</v>
      </c>
      <c r="Z29" s="194" t="s">
        <v>593</v>
      </c>
      <c r="AA29" s="194" t="s">
        <v>593</v>
      </c>
      <c r="AB29" s="194" t="s">
        <v>593</v>
      </c>
      <c r="AC29" s="194" t="s">
        <v>593</v>
      </c>
      <c r="AD29" s="194">
        <v>0.0</v>
      </c>
      <c r="AE29" s="194" t="s">
        <v>593</v>
      </c>
      <c r="AF29" s="194" t="s">
        <v>593</v>
      </c>
      <c r="AG29" s="194" t="s">
        <v>593</v>
      </c>
      <c r="AH29" s="194" t="s">
        <v>593</v>
      </c>
      <c r="AI29" s="194" t="s">
        <v>593</v>
      </c>
      <c r="AJ29" s="197">
        <f>vlookup(B29,'Annual Leave-2026'!$B:$S,7,0)-countif(E29:AI29,"a")-(countif(E29:AI29,"a1")*0.5)-(countif(E29:AI29,"a2")*0.5)-(countif(E29:AI29,"b*")*0.5)-(countif(E29:AI29,"c*")*0.5)-(countif(E29:AI29,"d*")*0.5)-(countif(E29:AI29,"e*")*0.5)+1</f>
        <v>2</v>
      </c>
      <c r="AK29" s="197">
        <f t="shared" si="3"/>
        <v>27</v>
      </c>
      <c r="AL29" s="406">
        <f>VLOOKUP(B29,'Working Time-April-26'!$B:$AK,35,0)/60</f>
        <v>0</v>
      </c>
      <c r="AM29" s="406">
        <f>VLOOKUP(B29,'Working Time-April-26'!$B:$AK,36,0)/60</f>
        <v>0</v>
      </c>
      <c r="AN29" s="214"/>
      <c r="AO29" s="209"/>
      <c r="AP29" s="220"/>
      <c r="AQ29" s="209"/>
      <c r="AR29" s="209"/>
      <c r="AS29" s="209"/>
      <c r="AT29" s="209"/>
      <c r="AU29" s="209">
        <f t="shared" si="4"/>
        <v>4</v>
      </c>
      <c r="AV29" s="209">
        <f t="shared" si="5"/>
        <v>0</v>
      </c>
      <c r="AW29" s="210">
        <f t="shared" si="6"/>
        <v>0</v>
      </c>
      <c r="AX29" s="212"/>
      <c r="AY29" s="217" t="s">
        <v>10</v>
      </c>
      <c r="AZ29" s="404">
        <v>0.25</v>
      </c>
    </row>
    <row r="30">
      <c r="A30" s="204">
        <v>26.0</v>
      </c>
      <c r="B30" s="212" t="s">
        <v>619</v>
      </c>
      <c r="C30" s="213" t="s">
        <v>118</v>
      </c>
      <c r="D30" s="212" t="s">
        <v>80</v>
      </c>
      <c r="E30" s="194" t="s">
        <v>593</v>
      </c>
      <c r="F30" s="194" t="s">
        <v>593</v>
      </c>
      <c r="G30" s="194" t="s">
        <v>593</v>
      </c>
      <c r="H30" s="194" t="s">
        <v>593</v>
      </c>
      <c r="I30" s="194">
        <v>0.0</v>
      </c>
      <c r="J30" s="194" t="s">
        <v>588</v>
      </c>
      <c r="K30" s="194" t="s">
        <v>588</v>
      </c>
      <c r="L30" s="194" t="s">
        <v>588</v>
      </c>
      <c r="M30" s="194" t="s">
        <v>588</v>
      </c>
      <c r="N30" s="194" t="s">
        <v>169</v>
      </c>
      <c r="O30" s="194">
        <v>0.0</v>
      </c>
      <c r="P30" s="194" t="s">
        <v>588</v>
      </c>
      <c r="Q30" s="194" t="s">
        <v>588</v>
      </c>
      <c r="R30" s="194" t="s">
        <v>588</v>
      </c>
      <c r="S30" s="194" t="s">
        <v>588</v>
      </c>
      <c r="T30" s="194" t="s">
        <v>588</v>
      </c>
      <c r="U30" s="194" t="s">
        <v>588</v>
      </c>
      <c r="V30" s="194" t="s">
        <v>588</v>
      </c>
      <c r="W30" s="194">
        <v>0.0</v>
      </c>
      <c r="X30" s="194" t="s">
        <v>592</v>
      </c>
      <c r="Y30" s="194" t="s">
        <v>592</v>
      </c>
      <c r="Z30" s="218" t="s">
        <v>588</v>
      </c>
      <c r="AA30" s="194" t="s">
        <v>588</v>
      </c>
      <c r="AB30" s="194" t="s">
        <v>588</v>
      </c>
      <c r="AC30" s="194" t="s">
        <v>588</v>
      </c>
      <c r="AD30" s="194">
        <v>0.0</v>
      </c>
      <c r="AE30" s="194" t="s">
        <v>588</v>
      </c>
      <c r="AF30" s="194" t="s">
        <v>588</v>
      </c>
      <c r="AG30" s="194" t="s">
        <v>588</v>
      </c>
      <c r="AH30" s="194" t="s">
        <v>588</v>
      </c>
      <c r="AI30" s="194" t="s">
        <v>588</v>
      </c>
      <c r="AJ30" s="197">
        <f>vlookup(B30,'Annual Leave-2026'!$B:$S,7,0)-countif(E30:AI30,"a")-(countif(E30:AI30,"a1")*0.5)-(countif(E30:AI30,"a2")*0.5)-(countif(E30:AI30,"b*")*0.5)-(countif(E30:AI30,"c*")*0.5)-(countif(E30:AI30,"d*")*0.5)-(countif(E30:AI30,"e*")*0.5)+1</f>
        <v>2</v>
      </c>
      <c r="AK30" s="197">
        <f t="shared" si="3"/>
        <v>25</v>
      </c>
      <c r="AL30" s="406">
        <f>VLOOKUP(B30,'Working Time-April-26'!$B:$AK,35,0)/60</f>
        <v>0</v>
      </c>
      <c r="AM30" s="406">
        <f>VLOOKUP(B30,'Working Time-April-26'!$B:$AK,36,0)/60</f>
        <v>0</v>
      </c>
      <c r="AN30" s="214"/>
      <c r="AO30" s="209"/>
      <c r="AP30" s="216"/>
      <c r="AQ30" s="209"/>
      <c r="AR30" s="209"/>
      <c r="AS30" s="209"/>
      <c r="AT30" s="209"/>
      <c r="AU30" s="209">
        <f t="shared" si="4"/>
        <v>4</v>
      </c>
      <c r="AV30" s="209">
        <f t="shared" si="5"/>
        <v>2</v>
      </c>
      <c r="AW30" s="210">
        <f t="shared" si="6"/>
        <v>0</v>
      </c>
      <c r="AX30" s="212"/>
      <c r="AY30" s="217" t="s">
        <v>9</v>
      </c>
      <c r="AZ30" s="404">
        <v>0.0</v>
      </c>
    </row>
    <row r="31">
      <c r="A31" s="209">
        <v>27.0</v>
      </c>
      <c r="B31" s="212" t="s">
        <v>620</v>
      </c>
      <c r="C31" s="213" t="s">
        <v>123</v>
      </c>
      <c r="D31" s="212" t="s">
        <v>80</v>
      </c>
      <c r="E31" s="405" t="s">
        <v>588</v>
      </c>
      <c r="F31" s="218" t="s">
        <v>588</v>
      </c>
      <c r="G31" s="218" t="s">
        <v>588</v>
      </c>
      <c r="H31" s="194">
        <v>0.0</v>
      </c>
      <c r="I31" s="194" t="s">
        <v>169</v>
      </c>
      <c r="J31" s="194" t="s">
        <v>588</v>
      </c>
      <c r="K31" s="194" t="s">
        <v>588</v>
      </c>
      <c r="L31" s="194" t="s">
        <v>588</v>
      </c>
      <c r="M31" s="194" t="s">
        <v>588</v>
      </c>
      <c r="N31" s="194" t="s">
        <v>588</v>
      </c>
      <c r="O31" s="194" t="s">
        <v>588</v>
      </c>
      <c r="P31" s="194">
        <v>0.0</v>
      </c>
      <c r="Q31" s="194" t="s">
        <v>591</v>
      </c>
      <c r="R31" s="194" t="s">
        <v>591</v>
      </c>
      <c r="S31" s="194" t="s">
        <v>591</v>
      </c>
      <c r="T31" s="194" t="s">
        <v>591</v>
      </c>
      <c r="U31" s="194" t="s">
        <v>591</v>
      </c>
      <c r="V31" s="194">
        <v>0.0</v>
      </c>
      <c r="W31" s="194" t="s">
        <v>591</v>
      </c>
      <c r="X31" s="194" t="s">
        <v>591</v>
      </c>
      <c r="Y31" s="194" t="s">
        <v>591</v>
      </c>
      <c r="Z31" s="194" t="s">
        <v>591</v>
      </c>
      <c r="AA31" s="194" t="s">
        <v>591</v>
      </c>
      <c r="AB31" s="194" t="s">
        <v>591</v>
      </c>
      <c r="AC31" s="194" t="s">
        <v>591</v>
      </c>
      <c r="AD31" s="194">
        <v>0.0</v>
      </c>
      <c r="AE31" s="194" t="s">
        <v>591</v>
      </c>
      <c r="AF31" s="194" t="s">
        <v>591</v>
      </c>
      <c r="AG31" s="194" t="s">
        <v>591</v>
      </c>
      <c r="AH31" s="194" t="s">
        <v>591</v>
      </c>
      <c r="AI31" s="194" t="s">
        <v>591</v>
      </c>
      <c r="AJ31" s="197">
        <f>vlookup(B31,'Annual Leave-2026'!$B:$S,7,0)-countif(E31:AI31,"a")-(countif(E31:AI31,"a1")*0.5)-(countif(E31:AI31,"a2")*0.5)-(countif(E31:AI31,"b*")*0.5)-(countif(E31:AI31,"c*")*0.5)-(countif(E31:AI31,"d*")*0.5)-(countif(E31:AI31,"e*")*0.5)+1</f>
        <v>4</v>
      </c>
      <c r="AK31" s="197">
        <f t="shared" si="3"/>
        <v>27</v>
      </c>
      <c r="AL31" s="406">
        <f>VLOOKUP(B31,'Working Time-April-26'!$B:$AK,35,0)/60</f>
        <v>0</v>
      </c>
      <c r="AM31" s="406">
        <f>VLOOKUP(B31,'Working Time-April-26'!$B:$AK,36,0)/60</f>
        <v>0</v>
      </c>
      <c r="AN31" s="214"/>
      <c r="AO31" s="209"/>
      <c r="AP31" s="216"/>
      <c r="AQ31" s="209"/>
      <c r="AR31" s="209"/>
      <c r="AS31" s="209"/>
      <c r="AT31" s="209"/>
      <c r="AU31" s="209">
        <f t="shared" si="4"/>
        <v>4</v>
      </c>
      <c r="AV31" s="209">
        <f t="shared" si="5"/>
        <v>0</v>
      </c>
      <c r="AW31" s="210">
        <f t="shared" si="6"/>
        <v>0</v>
      </c>
      <c r="AX31" s="212"/>
      <c r="AY31" s="217" t="s">
        <v>6</v>
      </c>
      <c r="AZ31" s="404">
        <v>0.625</v>
      </c>
    </row>
    <row r="32">
      <c r="A32" s="204">
        <v>28.0</v>
      </c>
      <c r="B32" s="212" t="s">
        <v>621</v>
      </c>
      <c r="C32" s="213" t="s">
        <v>130</v>
      </c>
      <c r="D32" s="212" t="s">
        <v>76</v>
      </c>
      <c r="E32" s="194" t="s">
        <v>717</v>
      </c>
      <c r="F32" s="194" t="s">
        <v>717</v>
      </c>
      <c r="G32" s="194" t="s">
        <v>717</v>
      </c>
      <c r="H32" s="194" t="s">
        <v>717</v>
      </c>
      <c r="I32" s="194" t="s">
        <v>717</v>
      </c>
      <c r="J32" s="194">
        <v>0.0</v>
      </c>
      <c r="K32" s="194" t="s">
        <v>717</v>
      </c>
      <c r="L32" s="194" t="s">
        <v>717</v>
      </c>
      <c r="M32" s="194" t="s">
        <v>717</v>
      </c>
      <c r="N32" s="194" t="s">
        <v>717</v>
      </c>
      <c r="O32" s="194" t="s">
        <v>717</v>
      </c>
      <c r="P32" s="194">
        <v>0.0</v>
      </c>
      <c r="Q32" s="194" t="s">
        <v>591</v>
      </c>
      <c r="R32" s="194" t="s">
        <v>591</v>
      </c>
      <c r="S32" s="194" t="s">
        <v>591</v>
      </c>
      <c r="T32" s="194" t="s">
        <v>591</v>
      </c>
      <c r="U32" s="194" t="s">
        <v>591</v>
      </c>
      <c r="V32" s="194" t="s">
        <v>591</v>
      </c>
      <c r="W32" s="194">
        <v>0.0</v>
      </c>
      <c r="X32" s="194" t="s">
        <v>591</v>
      </c>
      <c r="Y32" s="194" t="s">
        <v>591</v>
      </c>
      <c r="Z32" s="194" t="s">
        <v>591</v>
      </c>
      <c r="AA32" s="194" t="s">
        <v>591</v>
      </c>
      <c r="AB32" s="194" t="s">
        <v>591</v>
      </c>
      <c r="AC32" s="194">
        <v>0.0</v>
      </c>
      <c r="AD32" s="194" t="s">
        <v>591</v>
      </c>
      <c r="AE32" s="194" t="s">
        <v>591</v>
      </c>
      <c r="AF32" s="194" t="s">
        <v>591</v>
      </c>
      <c r="AG32" s="194" t="s">
        <v>591</v>
      </c>
      <c r="AH32" s="194" t="s">
        <v>591</v>
      </c>
      <c r="AI32" s="194" t="s">
        <v>591</v>
      </c>
      <c r="AJ32" s="197">
        <f>vlookup(B32,'Annual Leave-2026'!$B:$S,7,0)-countif(E32:AI32,"a")-(countif(E32:AI32,"a1")*0.5)-(countif(E32:AI32,"a2")*0.5)-(countif(E32:AI32,"b*")*0.5)-(countif(E32:AI32,"c*")*0.5)-(countif(E32:AI32,"d*")*0.5)-(countif(E32:AI32,"e*")*0.5)+1</f>
        <v>5.5</v>
      </c>
      <c r="AK32" s="197">
        <f t="shared" si="3"/>
        <v>27</v>
      </c>
      <c r="AL32" s="406">
        <f>VLOOKUP(B32,'Working Time-April-26'!$B:$AK,35,0)/60</f>
        <v>0</v>
      </c>
      <c r="AM32" s="406">
        <f>VLOOKUP(B32,'Working Time-April-26'!$B:$AK,36,0)/60</f>
        <v>0</v>
      </c>
      <c r="AN32" s="214"/>
      <c r="AO32" s="209"/>
      <c r="AP32" s="216"/>
      <c r="AQ32" s="209"/>
      <c r="AR32" s="209"/>
      <c r="AS32" s="209"/>
      <c r="AT32" s="209"/>
      <c r="AU32" s="209">
        <f t="shared" si="4"/>
        <v>4</v>
      </c>
      <c r="AV32" s="209">
        <f t="shared" si="5"/>
        <v>0</v>
      </c>
      <c r="AW32" s="210">
        <f t="shared" si="6"/>
        <v>0</v>
      </c>
      <c r="AX32" s="212"/>
      <c r="AY32" s="217" t="s">
        <v>6</v>
      </c>
      <c r="AZ32" s="404">
        <v>0.625</v>
      </c>
    </row>
    <row r="33">
      <c r="A33" s="209">
        <v>29.0</v>
      </c>
      <c r="B33" s="212" t="s">
        <v>622</v>
      </c>
      <c r="C33" s="213" t="s">
        <v>107</v>
      </c>
      <c r="D33" s="212" t="s">
        <v>76</v>
      </c>
      <c r="E33" s="194" t="s">
        <v>591</v>
      </c>
      <c r="F33" s="194" t="s">
        <v>591</v>
      </c>
      <c r="G33" s="194" t="s">
        <v>591</v>
      </c>
      <c r="H33" s="194">
        <v>0.0</v>
      </c>
      <c r="I33" s="194" t="s">
        <v>591</v>
      </c>
      <c r="J33" s="194" t="s">
        <v>591</v>
      </c>
      <c r="K33" s="194" t="s">
        <v>591</v>
      </c>
      <c r="L33" s="194" t="s">
        <v>591</v>
      </c>
      <c r="M33" s="194" t="s">
        <v>591</v>
      </c>
      <c r="N33" s="194" t="s">
        <v>591</v>
      </c>
      <c r="O33" s="194" t="s">
        <v>6</v>
      </c>
      <c r="P33" s="194">
        <v>0.0</v>
      </c>
      <c r="Q33" s="194" t="s">
        <v>593</v>
      </c>
      <c r="R33" s="194" t="s">
        <v>593</v>
      </c>
      <c r="S33" s="194" t="s">
        <v>593</v>
      </c>
      <c r="T33" s="194" t="s">
        <v>593</v>
      </c>
      <c r="U33" s="194" t="s">
        <v>593</v>
      </c>
      <c r="V33" s="194" t="s">
        <v>593</v>
      </c>
      <c r="W33" s="194">
        <v>0.0</v>
      </c>
      <c r="X33" s="194" t="s">
        <v>593</v>
      </c>
      <c r="Y33" s="194" t="s">
        <v>593</v>
      </c>
      <c r="Z33" s="194" t="s">
        <v>593</v>
      </c>
      <c r="AA33" s="194" t="s">
        <v>593</v>
      </c>
      <c r="AB33" s="194" t="s">
        <v>588</v>
      </c>
      <c r="AC33" s="194" t="s">
        <v>588</v>
      </c>
      <c r="AD33" s="194">
        <v>0.0</v>
      </c>
      <c r="AE33" s="194" t="s">
        <v>588</v>
      </c>
      <c r="AF33" s="194" t="s">
        <v>588</v>
      </c>
      <c r="AG33" s="194" t="s">
        <v>588</v>
      </c>
      <c r="AH33" s="194" t="s">
        <v>588</v>
      </c>
      <c r="AI33" s="194" t="s">
        <v>588</v>
      </c>
      <c r="AJ33" s="197">
        <f>vlookup(B33,'Annual Leave-2026'!$B:$S,7,0)-countif(E33:AI33,"a")-(countif(E33:AI33,"a1")*0.5)-(countif(E33:AI33,"a2")*0.5)-(countif(E33:AI33,"b*")*0.5)-(countif(E33:AI33,"c*")*0.5)-(countif(E33:AI33,"d*")*0.5)-(countif(E33:AI33,"e*")*0.5)+1</f>
        <v>1</v>
      </c>
      <c r="AK33" s="197">
        <f t="shared" si="3"/>
        <v>27</v>
      </c>
      <c r="AL33" s="406">
        <f>VLOOKUP(B33,'Working Time-April-26'!$B:$AK,35,0)/60</f>
        <v>0</v>
      </c>
      <c r="AM33" s="406">
        <f>VLOOKUP(B33,'Working Time-April-26'!$B:$AK,36,0)/60</f>
        <v>0</v>
      </c>
      <c r="AN33" s="214"/>
      <c r="AO33" s="209"/>
      <c r="AP33" s="216"/>
      <c r="AQ33" s="209"/>
      <c r="AR33" s="209"/>
      <c r="AS33" s="209"/>
      <c r="AT33" s="209"/>
      <c r="AU33" s="209">
        <f t="shared" si="4"/>
        <v>4</v>
      </c>
      <c r="AV33" s="209">
        <f t="shared" si="5"/>
        <v>0</v>
      </c>
      <c r="AW33" s="210">
        <f t="shared" si="6"/>
        <v>0</v>
      </c>
      <c r="AX33" s="212"/>
      <c r="AY33" s="217" t="s">
        <v>10</v>
      </c>
      <c r="AZ33" s="404">
        <v>0.25</v>
      </c>
    </row>
    <row r="34">
      <c r="A34" s="204">
        <v>30.0</v>
      </c>
      <c r="B34" s="212" t="s">
        <v>623</v>
      </c>
      <c r="C34" s="213" t="s">
        <v>96</v>
      </c>
      <c r="D34" s="212" t="s">
        <v>76</v>
      </c>
      <c r="E34" s="194" t="s">
        <v>715</v>
      </c>
      <c r="F34" s="194" t="s">
        <v>715</v>
      </c>
      <c r="G34" s="194" t="s">
        <v>715</v>
      </c>
      <c r="H34" s="194" t="s">
        <v>715</v>
      </c>
      <c r="I34" s="194">
        <v>0.0</v>
      </c>
      <c r="J34" s="194" t="s">
        <v>715</v>
      </c>
      <c r="K34" s="194" t="s">
        <v>715</v>
      </c>
      <c r="L34" s="194" t="s">
        <v>715</v>
      </c>
      <c r="M34" s="194" t="s">
        <v>715</v>
      </c>
      <c r="N34" s="194" t="s">
        <v>715</v>
      </c>
      <c r="O34" s="194" t="s">
        <v>715</v>
      </c>
      <c r="P34" s="194">
        <v>0.0</v>
      </c>
      <c r="Q34" s="194" t="s">
        <v>593</v>
      </c>
      <c r="R34" s="194" t="s">
        <v>593</v>
      </c>
      <c r="S34" s="194" t="s">
        <v>593</v>
      </c>
      <c r="T34" s="194" t="s">
        <v>591</v>
      </c>
      <c r="U34" s="194" t="s">
        <v>591</v>
      </c>
      <c r="V34" s="194">
        <v>0.0</v>
      </c>
      <c r="W34" s="194" t="s">
        <v>591</v>
      </c>
      <c r="X34" s="194" t="s">
        <v>591</v>
      </c>
      <c r="Y34" s="194" t="s">
        <v>591</v>
      </c>
      <c r="Z34" s="194" t="s">
        <v>591</v>
      </c>
      <c r="AA34" s="194" t="s">
        <v>602</v>
      </c>
      <c r="AB34" s="194" t="s">
        <v>591</v>
      </c>
      <c r="AC34" s="194" t="s">
        <v>591</v>
      </c>
      <c r="AD34" s="194" t="s">
        <v>591</v>
      </c>
      <c r="AE34" s="194">
        <v>0.0</v>
      </c>
      <c r="AF34" s="194" t="s">
        <v>591</v>
      </c>
      <c r="AG34" s="194" t="s">
        <v>591</v>
      </c>
      <c r="AH34" s="194" t="s">
        <v>591</v>
      </c>
      <c r="AI34" s="194" t="s">
        <v>591</v>
      </c>
      <c r="AJ34" s="197">
        <f>vlookup(B34,'Annual Leave-2026'!$B:$S,7,0)-countif(E34:AI34,"a")-(countif(E34:AI34,"a1")*0.5)-(countif(E34:AI34,"a2")*0.5)-(countif(E34:AI34,"b*")*0.5)-(countif(E34:AI34,"c*")*0.5)-(countif(E34:AI34,"d*")*0.5)-(countif(E34:AI34,"e*")*0.5)+1</f>
        <v>1</v>
      </c>
      <c r="AK34" s="197">
        <f t="shared" si="3"/>
        <v>26</v>
      </c>
      <c r="AL34" s="406">
        <f>VLOOKUP(B34,'Working Time-April-26'!$B:$AK,35,0)/60</f>
        <v>0</v>
      </c>
      <c r="AM34" s="406">
        <f>VLOOKUP(B34,'Working Time-April-26'!$B:$AK,36,0)/60</f>
        <v>-1</v>
      </c>
      <c r="AN34" s="214"/>
      <c r="AO34" s="209"/>
      <c r="AP34" s="220"/>
      <c r="AQ34" s="209"/>
      <c r="AR34" s="209"/>
      <c r="AS34" s="209"/>
      <c r="AT34" s="209"/>
      <c r="AU34" s="209">
        <f t="shared" si="4"/>
        <v>4</v>
      </c>
      <c r="AV34" s="209">
        <f t="shared" si="5"/>
        <v>0</v>
      </c>
      <c r="AW34" s="210">
        <f t="shared" si="6"/>
        <v>1</v>
      </c>
      <c r="AX34" s="212"/>
      <c r="AY34" s="217" t="s">
        <v>6</v>
      </c>
      <c r="AZ34" s="404">
        <v>0.625</v>
      </c>
    </row>
    <row r="35">
      <c r="A35" s="209">
        <v>31.0</v>
      </c>
      <c r="B35" s="212" t="s">
        <v>624</v>
      </c>
      <c r="C35" s="213" t="s">
        <v>112</v>
      </c>
      <c r="D35" s="212" t="s">
        <v>76</v>
      </c>
      <c r="E35" s="194" t="s">
        <v>591</v>
      </c>
      <c r="F35" s="194" t="s">
        <v>591</v>
      </c>
      <c r="G35" s="194" t="s">
        <v>591</v>
      </c>
      <c r="H35" s="194" t="s">
        <v>591</v>
      </c>
      <c r="I35" s="194">
        <v>0.0</v>
      </c>
      <c r="J35" s="194" t="s">
        <v>593</v>
      </c>
      <c r="K35" s="194" t="s">
        <v>593</v>
      </c>
      <c r="L35" s="194" t="s">
        <v>593</v>
      </c>
      <c r="M35" s="194" t="s">
        <v>593</v>
      </c>
      <c r="N35" s="194" t="s">
        <v>593</v>
      </c>
      <c r="O35" s="194" t="s">
        <v>171</v>
      </c>
      <c r="P35" s="194">
        <v>0.0</v>
      </c>
      <c r="Q35" s="194" t="s">
        <v>593</v>
      </c>
      <c r="R35" s="194" t="s">
        <v>593</v>
      </c>
      <c r="S35" s="194" t="s">
        <v>593</v>
      </c>
      <c r="T35" s="194" t="s">
        <v>593</v>
      </c>
      <c r="U35" s="194" t="s">
        <v>593</v>
      </c>
      <c r="V35" s="194" t="s">
        <v>593</v>
      </c>
      <c r="W35" s="194">
        <v>0.0</v>
      </c>
      <c r="X35" s="194" t="s">
        <v>593</v>
      </c>
      <c r="Y35" s="194" t="s">
        <v>593</v>
      </c>
      <c r="Z35" s="194" t="s">
        <v>593</v>
      </c>
      <c r="AA35" s="194" t="s">
        <v>593</v>
      </c>
      <c r="AB35" s="194" t="s">
        <v>588</v>
      </c>
      <c r="AC35" s="194" t="s">
        <v>588</v>
      </c>
      <c r="AD35" s="194" t="s">
        <v>588</v>
      </c>
      <c r="AE35" s="194">
        <v>0.0</v>
      </c>
      <c r="AF35" s="194" t="s">
        <v>588</v>
      </c>
      <c r="AG35" s="194" t="s">
        <v>588</v>
      </c>
      <c r="AH35" s="194" t="s">
        <v>588</v>
      </c>
      <c r="AI35" s="194" t="s">
        <v>588</v>
      </c>
      <c r="AJ35" s="197">
        <f>vlookup(B35,'Annual Leave-2026'!$B:$S,7,0)-countif(E35:AI35,"a")-(countif(E35:AI35,"a1")*0.5)-(countif(E35:AI35,"a2")*0.5)-(countif(E35:AI35,"b*")*0.5)-(countif(E35:AI35,"c*")*0.5)-(countif(E35:AI35,"d*")*0.5)-(countif(E35:AI35,"e*")*0.5)+1</f>
        <v>3</v>
      </c>
      <c r="AK35" s="197">
        <f t="shared" si="3"/>
        <v>27</v>
      </c>
      <c r="AL35" s="406">
        <f>VLOOKUP(B35,'Working Time-April-26'!$B:$AK,35,0)/60</f>
        <v>0</v>
      </c>
      <c r="AM35" s="406">
        <f>VLOOKUP(B35,'Working Time-April-26'!$B:$AK,36,0)/60</f>
        <v>0</v>
      </c>
      <c r="AN35" s="214"/>
      <c r="AO35" s="209"/>
      <c r="AP35" s="216"/>
      <c r="AQ35" s="209"/>
      <c r="AR35" s="209"/>
      <c r="AS35" s="209"/>
      <c r="AT35" s="209"/>
      <c r="AU35" s="209">
        <f t="shared" si="4"/>
        <v>4</v>
      </c>
      <c r="AV35" s="209">
        <f t="shared" si="5"/>
        <v>0</v>
      </c>
      <c r="AW35" s="210">
        <f t="shared" si="6"/>
        <v>0</v>
      </c>
      <c r="AX35" s="212"/>
      <c r="AY35" s="217" t="s">
        <v>10</v>
      </c>
      <c r="AZ35" s="404">
        <v>0.25</v>
      </c>
    </row>
    <row r="36">
      <c r="A36" s="204">
        <v>32.0</v>
      </c>
      <c r="B36" s="218" t="s">
        <v>816</v>
      </c>
      <c r="C36" s="219" t="s">
        <v>101</v>
      </c>
      <c r="D36" s="212" t="s">
        <v>76</v>
      </c>
      <c r="E36" s="194" t="s">
        <v>715</v>
      </c>
      <c r="F36" s="194" t="s">
        <v>715</v>
      </c>
      <c r="G36" s="194" t="s">
        <v>715</v>
      </c>
      <c r="H36" s="194" t="s">
        <v>715</v>
      </c>
      <c r="I36" s="194">
        <v>0.0</v>
      </c>
      <c r="J36" s="194" t="s">
        <v>591</v>
      </c>
      <c r="K36" s="194" t="s">
        <v>591</v>
      </c>
      <c r="L36" s="194" t="s">
        <v>591</v>
      </c>
      <c r="M36" s="194" t="s">
        <v>591</v>
      </c>
      <c r="N36" s="194" t="s">
        <v>6</v>
      </c>
      <c r="O36" s="194" t="s">
        <v>6</v>
      </c>
      <c r="P36" s="194">
        <v>0.0</v>
      </c>
      <c r="Q36" s="194" t="s">
        <v>593</v>
      </c>
      <c r="R36" s="194" t="s">
        <v>593</v>
      </c>
      <c r="S36" s="194" t="s">
        <v>593</v>
      </c>
      <c r="T36" s="194" t="s">
        <v>591</v>
      </c>
      <c r="U36" s="194" t="s">
        <v>591</v>
      </c>
      <c r="V36" s="194" t="s">
        <v>591</v>
      </c>
      <c r="W36" s="194">
        <v>0.0</v>
      </c>
      <c r="X36" s="194" t="s">
        <v>591</v>
      </c>
      <c r="Y36" s="194" t="s">
        <v>591</v>
      </c>
      <c r="Z36" s="194" t="s">
        <v>591</v>
      </c>
      <c r="AA36" s="194" t="s">
        <v>592</v>
      </c>
      <c r="AB36" s="194" t="s">
        <v>592</v>
      </c>
      <c r="AC36" s="194" t="s">
        <v>592</v>
      </c>
      <c r="AD36" s="194">
        <v>0.0</v>
      </c>
      <c r="AE36" s="194" t="s">
        <v>592</v>
      </c>
      <c r="AF36" s="194" t="s">
        <v>592</v>
      </c>
      <c r="AG36" s="194" t="s">
        <v>592</v>
      </c>
      <c r="AH36" s="194" t="s">
        <v>592</v>
      </c>
      <c r="AI36" s="194" t="s">
        <v>592</v>
      </c>
      <c r="AJ36" s="197">
        <f>vlookup(B36,'Annual Leave-2026'!$B:$S,7,0)-countif(E36:AI36,"a")-(countif(E36:AI36,"a1")*0.5)-(countif(E36:AI36,"a2")*0.5)-(countif(E36:AI36,"b*")*0.5)-(countif(E36:AI36,"c*")*0.5)-(countif(E36:AI36,"d*")*0.5)-(countif(E36:AI36,"e*")*0.5)+1</f>
        <v>0</v>
      </c>
      <c r="AK36" s="197">
        <f t="shared" si="3"/>
        <v>19</v>
      </c>
      <c r="AL36" s="406">
        <f>VLOOKUP(B36,'Working Time-April-26'!$B:$AK,35,0)/60</f>
        <v>0</v>
      </c>
      <c r="AM36" s="406">
        <f>VLOOKUP(B36,'Working Time-April-26'!$B:$AK,36,0)/60</f>
        <v>-1</v>
      </c>
      <c r="AN36" s="214"/>
      <c r="AO36" s="209"/>
      <c r="AP36" s="220"/>
      <c r="AQ36" s="209"/>
      <c r="AR36" s="209"/>
      <c r="AS36" s="209"/>
      <c r="AT36" s="209"/>
      <c r="AU36" s="209">
        <f t="shared" si="4"/>
        <v>4</v>
      </c>
      <c r="AV36" s="209">
        <f t="shared" si="5"/>
        <v>8</v>
      </c>
      <c r="AW36" s="210">
        <f t="shared" si="6"/>
        <v>0</v>
      </c>
      <c r="AX36" s="212"/>
      <c r="AY36" s="217" t="s">
        <v>6</v>
      </c>
      <c r="AZ36" s="404">
        <v>0.625</v>
      </c>
    </row>
    <row r="37">
      <c r="A37" s="209">
        <v>33.0</v>
      </c>
      <c r="B37" s="218" t="s">
        <v>625</v>
      </c>
      <c r="C37" s="219" t="s">
        <v>127</v>
      </c>
      <c r="D37" s="212" t="s">
        <v>76</v>
      </c>
      <c r="E37" s="405" t="s">
        <v>588</v>
      </c>
      <c r="F37" s="218" t="s">
        <v>588</v>
      </c>
      <c r="G37" s="218" t="s">
        <v>588</v>
      </c>
      <c r="H37" s="194" t="s">
        <v>588</v>
      </c>
      <c r="I37" s="221" t="s">
        <v>588</v>
      </c>
      <c r="J37" s="194">
        <v>0.0</v>
      </c>
      <c r="K37" s="194" t="s">
        <v>717</v>
      </c>
      <c r="L37" s="194" t="s">
        <v>717</v>
      </c>
      <c r="M37" s="194" t="s">
        <v>717</v>
      </c>
      <c r="N37" s="194" t="s">
        <v>6</v>
      </c>
      <c r="O37" s="194" t="s">
        <v>6</v>
      </c>
      <c r="P37" s="194">
        <v>0.0</v>
      </c>
      <c r="Q37" s="194" t="s">
        <v>6</v>
      </c>
      <c r="R37" s="194" t="s">
        <v>6</v>
      </c>
      <c r="S37" s="194" t="s">
        <v>591</v>
      </c>
      <c r="T37" s="194" t="s">
        <v>591</v>
      </c>
      <c r="U37" s="194" t="s">
        <v>591</v>
      </c>
      <c r="V37" s="194">
        <v>0.0</v>
      </c>
      <c r="W37" s="194" t="s">
        <v>591</v>
      </c>
      <c r="X37" s="194" t="s">
        <v>591</v>
      </c>
      <c r="Y37" s="194" t="s">
        <v>591</v>
      </c>
      <c r="Z37" s="194" t="s">
        <v>591</v>
      </c>
      <c r="AA37" s="194" t="s">
        <v>591</v>
      </c>
      <c r="AB37" s="194" t="s">
        <v>591</v>
      </c>
      <c r="AC37" s="194" t="s">
        <v>591</v>
      </c>
      <c r="AD37" s="194">
        <v>0.0</v>
      </c>
      <c r="AE37" s="194" t="s">
        <v>591</v>
      </c>
      <c r="AF37" s="194" t="s">
        <v>591</v>
      </c>
      <c r="AG37" s="194" t="s">
        <v>591</v>
      </c>
      <c r="AH37" s="194" t="s">
        <v>591</v>
      </c>
      <c r="AI37" s="194" t="s">
        <v>591</v>
      </c>
      <c r="AJ37" s="197">
        <f>vlookup(B37,'Annual Leave-2026'!$B:$S,7,0)-countif(E37:AI37,"a")-(countif(E37:AI37,"a1")*0.5)-(countif(E37:AI37,"a2")*0.5)-(countif(E37:AI37,"b*")*0.5)-(countif(E37:AI37,"c*")*0.5)-(countif(E37:AI37,"d*")*0.5)-(countif(E37:AI37,"e*")*0.5)+1</f>
        <v>0</v>
      </c>
      <c r="AK37" s="197">
        <f t="shared" si="3"/>
        <v>27</v>
      </c>
      <c r="AL37" s="406">
        <f>VLOOKUP(B37,'Working Time-April-26'!$B:$AK,35,0)/60</f>
        <v>0</v>
      </c>
      <c r="AM37" s="406">
        <f>VLOOKUP(B37,'Working Time-April-26'!$B:$AK,36,0)/60</f>
        <v>0</v>
      </c>
      <c r="AN37" s="214"/>
      <c r="AO37" s="209"/>
      <c r="AP37" s="220"/>
      <c r="AQ37" s="209"/>
      <c r="AR37" s="209"/>
      <c r="AS37" s="209"/>
      <c r="AT37" s="209"/>
      <c r="AU37" s="209">
        <f t="shared" si="4"/>
        <v>4</v>
      </c>
      <c r="AV37" s="209">
        <f t="shared" si="5"/>
        <v>0</v>
      </c>
      <c r="AW37" s="210">
        <f t="shared" si="6"/>
        <v>0</v>
      </c>
      <c r="AX37" s="212"/>
      <c r="AY37" s="217" t="s">
        <v>6</v>
      </c>
      <c r="AZ37" s="404">
        <v>0.625</v>
      </c>
    </row>
    <row r="38">
      <c r="A38" s="204">
        <v>34.0</v>
      </c>
      <c r="B38" s="218" t="s">
        <v>626</v>
      </c>
      <c r="C38" s="219" t="s">
        <v>75</v>
      </c>
      <c r="D38" s="212" t="s">
        <v>76</v>
      </c>
      <c r="E38" s="194" t="s">
        <v>717</v>
      </c>
      <c r="F38" s="194" t="s">
        <v>717</v>
      </c>
      <c r="G38" s="194" t="s">
        <v>717</v>
      </c>
      <c r="H38" s="194">
        <v>0.0</v>
      </c>
      <c r="I38" s="194" t="s">
        <v>717</v>
      </c>
      <c r="J38" s="194" t="s">
        <v>717</v>
      </c>
      <c r="K38" s="194" t="s">
        <v>717</v>
      </c>
      <c r="L38" s="194" t="s">
        <v>717</v>
      </c>
      <c r="M38" s="194" t="s">
        <v>717</v>
      </c>
      <c r="N38" s="194" t="s">
        <v>717</v>
      </c>
      <c r="O38" s="194">
        <v>0.0</v>
      </c>
      <c r="P38" s="221" t="s">
        <v>591</v>
      </c>
      <c r="Q38" s="194" t="s">
        <v>591</v>
      </c>
      <c r="R38" s="194" t="s">
        <v>591</v>
      </c>
      <c r="S38" s="194" t="s">
        <v>591</v>
      </c>
      <c r="T38" s="194" t="s">
        <v>591</v>
      </c>
      <c r="U38" s="194" t="s">
        <v>591</v>
      </c>
      <c r="V38" s="194" t="s">
        <v>591</v>
      </c>
      <c r="W38" s="194">
        <v>0.0</v>
      </c>
      <c r="X38" s="194" t="s">
        <v>591</v>
      </c>
      <c r="Y38" s="194" t="s">
        <v>591</v>
      </c>
      <c r="Z38" s="194" t="s">
        <v>591</v>
      </c>
      <c r="AA38" s="194" t="s">
        <v>591</v>
      </c>
      <c r="AB38" s="194" t="s">
        <v>591</v>
      </c>
      <c r="AC38" s="194">
        <v>0.0</v>
      </c>
      <c r="AD38" s="194" t="s">
        <v>591</v>
      </c>
      <c r="AE38" s="194" t="s">
        <v>591</v>
      </c>
      <c r="AF38" s="194" t="s">
        <v>591</v>
      </c>
      <c r="AG38" s="194" t="s">
        <v>591</v>
      </c>
      <c r="AH38" s="194" t="s">
        <v>591</v>
      </c>
      <c r="AI38" s="194" t="s">
        <v>591</v>
      </c>
      <c r="AJ38" s="197">
        <f>vlookup(B38,'Annual Leave-2026'!$B:$S,7,0)-countif(E38:AI38,"a")-(countif(E38:AI38,"a1")*0.5)-(countif(E38:AI38,"a2")*0.5)-(countif(E38:AI38,"b*")*0.5)-(countif(E38:AI38,"c*")*0.5)-(countif(E38:AI38,"d*")*0.5)-(countif(E38:AI38,"e*")*0.5)+1</f>
        <v>3.5</v>
      </c>
      <c r="AK38" s="197">
        <f t="shared" si="3"/>
        <v>27</v>
      </c>
      <c r="AL38" s="406">
        <f>VLOOKUP(B38,'Working Time-April-26'!$B:$AK,35,0)/60</f>
        <v>0</v>
      </c>
      <c r="AM38" s="406">
        <f>VLOOKUP(B38,'Working Time-April-26'!$B:$AK,36,0)/60</f>
        <v>0</v>
      </c>
      <c r="AN38" s="214"/>
      <c r="AO38" s="209"/>
      <c r="AP38" s="220"/>
      <c r="AQ38" s="209"/>
      <c r="AR38" s="209"/>
      <c r="AS38" s="209"/>
      <c r="AT38" s="209"/>
      <c r="AU38" s="209">
        <f t="shared" si="4"/>
        <v>4</v>
      </c>
      <c r="AV38" s="209">
        <f t="shared" si="5"/>
        <v>0</v>
      </c>
      <c r="AW38" s="210">
        <f t="shared" si="6"/>
        <v>0</v>
      </c>
      <c r="AX38" s="212"/>
      <c r="AY38" s="217" t="s">
        <v>6</v>
      </c>
      <c r="AZ38" s="404">
        <v>0.625</v>
      </c>
    </row>
    <row r="39">
      <c r="A39" s="209">
        <v>35.0</v>
      </c>
      <c r="B39" s="218" t="s">
        <v>627</v>
      </c>
      <c r="C39" s="219" t="s">
        <v>77</v>
      </c>
      <c r="D39" s="212" t="s">
        <v>76</v>
      </c>
      <c r="E39" s="194" t="s">
        <v>593</v>
      </c>
      <c r="F39" s="194" t="s">
        <v>593</v>
      </c>
      <c r="G39" s="194" t="s">
        <v>593</v>
      </c>
      <c r="H39" s="194">
        <v>0.0</v>
      </c>
      <c r="I39" s="194" t="s">
        <v>593</v>
      </c>
      <c r="J39" s="194" t="s">
        <v>593</v>
      </c>
      <c r="K39" s="194" t="s">
        <v>593</v>
      </c>
      <c r="L39" s="194" t="s">
        <v>593</v>
      </c>
      <c r="M39" s="194" t="s">
        <v>593</v>
      </c>
      <c r="N39" s="194" t="s">
        <v>593</v>
      </c>
      <c r="O39" s="194">
        <v>0.0</v>
      </c>
      <c r="P39" s="194" t="s">
        <v>602</v>
      </c>
      <c r="Q39" s="194" t="s">
        <v>592</v>
      </c>
      <c r="R39" s="194" t="s">
        <v>592</v>
      </c>
      <c r="S39" s="194" t="s">
        <v>592</v>
      </c>
      <c r="T39" s="194" t="s">
        <v>593</v>
      </c>
      <c r="U39" s="194" t="s">
        <v>593</v>
      </c>
      <c r="V39" s="194" t="s">
        <v>593</v>
      </c>
      <c r="W39" s="194">
        <v>0.0</v>
      </c>
      <c r="X39" s="194" t="s">
        <v>593</v>
      </c>
      <c r="Y39" s="194" t="s">
        <v>593</v>
      </c>
      <c r="Z39" s="194" t="s">
        <v>593</v>
      </c>
      <c r="AA39" s="194" t="s">
        <v>593</v>
      </c>
      <c r="AB39" s="194" t="s">
        <v>593</v>
      </c>
      <c r="AC39" s="194">
        <v>0.0</v>
      </c>
      <c r="AD39" s="194" t="s">
        <v>593</v>
      </c>
      <c r="AE39" s="194" t="s">
        <v>593</v>
      </c>
      <c r="AF39" s="194" t="s">
        <v>593</v>
      </c>
      <c r="AG39" s="194" t="s">
        <v>593</v>
      </c>
      <c r="AH39" s="194" t="s">
        <v>593</v>
      </c>
      <c r="AI39" s="194" t="s">
        <v>593</v>
      </c>
      <c r="AJ39" s="197">
        <f>vlookup(B39,'Annual Leave-2026'!$B:$S,7,0)-countif(E39:AI39,"a")-(countif(E39:AI39,"a1")*0.5)-(countif(E39:AI39,"a2")*0.5)-(countif(E39:AI39,"b*")*0.5)-(countif(E39:AI39,"c*")*0.5)-(countif(E39:AI39,"d*")*0.5)-(countif(E39:AI39,"e*")*0.5)+1</f>
        <v>3</v>
      </c>
      <c r="AK39" s="197">
        <f t="shared" si="3"/>
        <v>23</v>
      </c>
      <c r="AL39" s="406">
        <f>VLOOKUP(B39,'Working Time-April-26'!$B:$AK,35,0)/60</f>
        <v>-0.9</v>
      </c>
      <c r="AM39" s="406">
        <f>VLOOKUP(B39,'Working Time-April-26'!$B:$AK,36,0)/60</f>
        <v>0</v>
      </c>
      <c r="AN39" s="214"/>
      <c r="AO39" s="209"/>
      <c r="AP39" s="220"/>
      <c r="AQ39" s="209"/>
      <c r="AR39" s="209"/>
      <c r="AS39" s="209"/>
      <c r="AT39" s="209"/>
      <c r="AU39" s="209">
        <f t="shared" si="4"/>
        <v>4</v>
      </c>
      <c r="AV39" s="209">
        <f t="shared" si="5"/>
        <v>3</v>
      </c>
      <c r="AW39" s="210">
        <f t="shared" si="6"/>
        <v>1</v>
      </c>
      <c r="AX39" s="212"/>
      <c r="AY39" s="217" t="s">
        <v>10</v>
      </c>
      <c r="AZ39" s="404">
        <v>0.375</v>
      </c>
    </row>
    <row r="40">
      <c r="A40" s="204">
        <v>36.0</v>
      </c>
      <c r="B40" s="218" t="s">
        <v>628</v>
      </c>
      <c r="C40" s="219" t="s">
        <v>115</v>
      </c>
      <c r="D40" s="212" t="s">
        <v>76</v>
      </c>
      <c r="E40" s="194" t="s">
        <v>593</v>
      </c>
      <c r="F40" s="194" t="s">
        <v>593</v>
      </c>
      <c r="G40" s="194" t="s">
        <v>593</v>
      </c>
      <c r="H40" s="194">
        <v>0.0</v>
      </c>
      <c r="I40" s="221" t="s">
        <v>588</v>
      </c>
      <c r="J40" s="194" t="s">
        <v>588</v>
      </c>
      <c r="K40" s="194" t="s">
        <v>588</v>
      </c>
      <c r="L40" s="194" t="s">
        <v>588</v>
      </c>
      <c r="M40" s="194" t="s">
        <v>588</v>
      </c>
      <c r="N40" s="194" t="s">
        <v>588</v>
      </c>
      <c r="O40" s="194" t="s">
        <v>588</v>
      </c>
      <c r="P40" s="194">
        <v>0.0</v>
      </c>
      <c r="Q40" s="194" t="s">
        <v>588</v>
      </c>
      <c r="R40" s="194" t="s">
        <v>588</v>
      </c>
      <c r="S40" s="194" t="s">
        <v>588</v>
      </c>
      <c r="T40" s="194" t="s">
        <v>588</v>
      </c>
      <c r="U40" s="194" t="s">
        <v>588</v>
      </c>
      <c r="V40" s="194">
        <v>0.0</v>
      </c>
      <c r="W40" s="194" t="s">
        <v>588</v>
      </c>
      <c r="X40" s="194" t="s">
        <v>588</v>
      </c>
      <c r="Y40" s="194" t="s">
        <v>588</v>
      </c>
      <c r="Z40" s="218" t="s">
        <v>588</v>
      </c>
      <c r="AA40" s="194" t="s">
        <v>588</v>
      </c>
      <c r="AB40" s="194" t="s">
        <v>588</v>
      </c>
      <c r="AC40" s="194">
        <v>0.0</v>
      </c>
      <c r="AD40" s="194" t="s">
        <v>591</v>
      </c>
      <c r="AE40" s="194" t="s">
        <v>591</v>
      </c>
      <c r="AF40" s="194" t="s">
        <v>591</v>
      </c>
      <c r="AG40" s="194" t="s">
        <v>591</v>
      </c>
      <c r="AH40" s="194" t="s">
        <v>591</v>
      </c>
      <c r="AI40" s="194" t="s">
        <v>591</v>
      </c>
      <c r="AJ40" s="197">
        <f>vlookup(B40,'Annual Leave-2026'!$B:$S,7,0)-countif(E40:AI40,"a")-(countif(E40:AI40,"a1")*0.5)-(countif(E40:AI40,"a2")*0.5)-(countif(E40:AI40,"b*")*0.5)-(countif(E40:AI40,"c*")*0.5)-(countif(E40:AI40,"d*")*0.5)-(countif(E40:AI40,"e*")*0.5)+1</f>
        <v>3</v>
      </c>
      <c r="AK40" s="197">
        <f t="shared" si="3"/>
        <v>27</v>
      </c>
      <c r="AL40" s="406">
        <f>VLOOKUP(B40,'Working Time-April-26'!$B:$AK,35,0)/60</f>
        <v>0</v>
      </c>
      <c r="AM40" s="406">
        <f>VLOOKUP(B40,'Working Time-April-26'!$B:$AK,36,0)/60</f>
        <v>0</v>
      </c>
      <c r="AN40" s="214"/>
      <c r="AO40" s="209"/>
      <c r="AP40" s="220"/>
      <c r="AQ40" s="209"/>
      <c r="AR40" s="209"/>
      <c r="AS40" s="209"/>
      <c r="AT40" s="209"/>
      <c r="AU40" s="209">
        <f t="shared" si="4"/>
        <v>4</v>
      </c>
      <c r="AV40" s="209">
        <f t="shared" si="5"/>
        <v>0</v>
      </c>
      <c r="AW40" s="210">
        <f t="shared" si="6"/>
        <v>0</v>
      </c>
      <c r="AX40" s="212"/>
      <c r="AY40" s="217" t="s">
        <v>9</v>
      </c>
      <c r="AZ40" s="404">
        <v>0.0</v>
      </c>
    </row>
    <row r="41">
      <c r="A41" s="209">
        <v>37.0</v>
      </c>
      <c r="B41" s="212" t="s">
        <v>629</v>
      </c>
      <c r="C41" s="213" t="s">
        <v>100</v>
      </c>
      <c r="D41" s="212" t="s">
        <v>76</v>
      </c>
      <c r="E41" s="194" t="s">
        <v>715</v>
      </c>
      <c r="F41" s="194" t="s">
        <v>715</v>
      </c>
      <c r="G41" s="194" t="s">
        <v>715</v>
      </c>
      <c r="H41" s="194" t="s">
        <v>715</v>
      </c>
      <c r="I41" s="194">
        <v>0.0</v>
      </c>
      <c r="J41" s="194" t="s">
        <v>591</v>
      </c>
      <c r="K41" s="194" t="s">
        <v>591</v>
      </c>
      <c r="L41" s="194" t="s">
        <v>591</v>
      </c>
      <c r="M41" s="194" t="s">
        <v>591</v>
      </c>
      <c r="N41" s="194" t="s">
        <v>591</v>
      </c>
      <c r="O41" s="194">
        <v>0.0</v>
      </c>
      <c r="P41" s="194" t="s">
        <v>172</v>
      </c>
      <c r="Q41" s="194" t="s">
        <v>593</v>
      </c>
      <c r="R41" s="194" t="s">
        <v>593</v>
      </c>
      <c r="S41" s="194" t="s">
        <v>593</v>
      </c>
      <c r="T41" s="194" t="s">
        <v>593</v>
      </c>
      <c r="U41" s="194" t="s">
        <v>593</v>
      </c>
      <c r="V41" s="194">
        <v>0.0</v>
      </c>
      <c r="W41" s="194" t="s">
        <v>593</v>
      </c>
      <c r="X41" s="194" t="s">
        <v>593</v>
      </c>
      <c r="Y41" s="194" t="s">
        <v>593</v>
      </c>
      <c r="Z41" s="194" t="s">
        <v>593</v>
      </c>
      <c r="AA41" s="194" t="s">
        <v>593</v>
      </c>
      <c r="AB41" s="194" t="s">
        <v>588</v>
      </c>
      <c r="AC41" s="194" t="s">
        <v>588</v>
      </c>
      <c r="AD41" s="194">
        <v>0.0</v>
      </c>
      <c r="AE41" s="194" t="s">
        <v>588</v>
      </c>
      <c r="AF41" s="194" t="s">
        <v>588</v>
      </c>
      <c r="AG41" s="194" t="s">
        <v>588</v>
      </c>
      <c r="AH41" s="194" t="s">
        <v>588</v>
      </c>
      <c r="AI41" s="194" t="s">
        <v>588</v>
      </c>
      <c r="AJ41" s="197">
        <f>vlookup(B41,'Annual Leave-2026'!$B:$S,7,0)-countif(E41:AI41,"a")-(countif(E41:AI41,"a1")*0.5)-(countif(E41:AI41,"a2")*0.5)-(countif(E41:AI41,"b*")*0.5)-(countif(E41:AI41,"c*")*0.5)-(countif(E41:AI41,"d*")*0.5)-(countif(E41:AI41,"e*")*0.5)+1</f>
        <v>10</v>
      </c>
      <c r="AK41" s="197">
        <f t="shared" si="3"/>
        <v>27</v>
      </c>
      <c r="AL41" s="406">
        <f>VLOOKUP(B41,'Working Time-April-26'!$B:$AK,35,0)/60</f>
        <v>0</v>
      </c>
      <c r="AM41" s="406">
        <f>VLOOKUP(B41,'Working Time-April-26'!$B:$AK,36,0)/60</f>
        <v>0</v>
      </c>
      <c r="AN41" s="214"/>
      <c r="AO41" s="209"/>
      <c r="AP41" s="216"/>
      <c r="AQ41" s="209"/>
      <c r="AR41" s="209"/>
      <c r="AS41" s="209"/>
      <c r="AT41" s="209"/>
      <c r="AU41" s="209">
        <f t="shared" si="4"/>
        <v>4</v>
      </c>
      <c r="AV41" s="209">
        <f t="shared" si="5"/>
        <v>0</v>
      </c>
      <c r="AW41" s="210">
        <f t="shared" si="6"/>
        <v>0</v>
      </c>
      <c r="AX41" s="212"/>
      <c r="AY41" s="217" t="s">
        <v>10</v>
      </c>
      <c r="AZ41" s="404">
        <v>0.25</v>
      </c>
    </row>
    <row r="42">
      <c r="A42" s="204">
        <v>38.0</v>
      </c>
      <c r="B42" s="212" t="s">
        <v>630</v>
      </c>
      <c r="C42" s="213" t="s">
        <v>120</v>
      </c>
      <c r="D42" s="212" t="s">
        <v>76</v>
      </c>
      <c r="E42" s="405" t="s">
        <v>588</v>
      </c>
      <c r="F42" s="218" t="s">
        <v>588</v>
      </c>
      <c r="G42" s="218" t="s">
        <v>588</v>
      </c>
      <c r="H42" s="194" t="s">
        <v>588</v>
      </c>
      <c r="I42" s="194">
        <v>0.0</v>
      </c>
      <c r="J42" s="194" t="s">
        <v>588</v>
      </c>
      <c r="K42" s="194" t="s">
        <v>588</v>
      </c>
      <c r="L42" s="194" t="s">
        <v>588</v>
      </c>
      <c r="M42" s="194" t="s">
        <v>588</v>
      </c>
      <c r="N42" s="194" t="s">
        <v>588</v>
      </c>
      <c r="O42" s="194" t="s">
        <v>588</v>
      </c>
      <c r="P42" s="194">
        <v>0.0</v>
      </c>
      <c r="Q42" s="194" t="s">
        <v>593</v>
      </c>
      <c r="R42" s="194" t="s">
        <v>593</v>
      </c>
      <c r="S42" s="194" t="s">
        <v>593</v>
      </c>
      <c r="T42" s="194" t="s">
        <v>593</v>
      </c>
      <c r="U42" s="194" t="s">
        <v>593</v>
      </c>
      <c r="V42" s="194" t="s">
        <v>593</v>
      </c>
      <c r="W42" s="194">
        <v>0.0</v>
      </c>
      <c r="X42" s="194" t="s">
        <v>593</v>
      </c>
      <c r="Y42" s="194" t="s">
        <v>593</v>
      </c>
      <c r="Z42" s="194" t="s">
        <v>593</v>
      </c>
      <c r="AA42" s="194" t="s">
        <v>593</v>
      </c>
      <c r="AB42" s="194" t="s">
        <v>588</v>
      </c>
      <c r="AC42" s="194" t="s">
        <v>588</v>
      </c>
      <c r="AD42" s="194">
        <v>0.0</v>
      </c>
      <c r="AE42" s="194" t="s">
        <v>588</v>
      </c>
      <c r="AF42" s="194" t="s">
        <v>588</v>
      </c>
      <c r="AG42" s="194" t="s">
        <v>588</v>
      </c>
      <c r="AH42" s="194" t="s">
        <v>588</v>
      </c>
      <c r="AI42" s="194" t="s">
        <v>588</v>
      </c>
      <c r="AJ42" s="197">
        <f>vlookup(B42,'Annual Leave-2026'!$B:$S,7,0)-countif(E42:AI42,"a")-(countif(E42:AI42,"a1")*0.5)-(countif(E42:AI42,"a2")*0.5)-(countif(E42:AI42,"b*")*0.5)-(countif(E42:AI42,"c*")*0.5)-(countif(E42:AI42,"d*")*0.5)-(countif(E42:AI42,"e*")*0.5)+1</f>
        <v>3.5</v>
      </c>
      <c r="AK42" s="197">
        <f t="shared" si="3"/>
        <v>27</v>
      </c>
      <c r="AL42" s="406">
        <f>VLOOKUP(B42,'Working Time-April-26'!$B:$AK,35,0)/60</f>
        <v>0</v>
      </c>
      <c r="AM42" s="406">
        <f>VLOOKUP(B42,'Working Time-April-26'!$B:$AK,36,0)/60</f>
        <v>0</v>
      </c>
      <c r="AN42" s="214"/>
      <c r="AO42" s="209"/>
      <c r="AP42" s="216"/>
      <c r="AQ42" s="209"/>
      <c r="AR42" s="209"/>
      <c r="AS42" s="209"/>
      <c r="AT42" s="209"/>
      <c r="AU42" s="209">
        <f t="shared" si="4"/>
        <v>4</v>
      </c>
      <c r="AV42" s="209">
        <f t="shared" si="5"/>
        <v>0</v>
      </c>
      <c r="AW42" s="210">
        <f t="shared" si="6"/>
        <v>0</v>
      </c>
      <c r="AX42" s="212"/>
      <c r="AY42" s="217" t="s">
        <v>10</v>
      </c>
      <c r="AZ42" s="404">
        <v>0.25</v>
      </c>
    </row>
    <row r="43">
      <c r="A43" s="204">
        <v>40.0</v>
      </c>
      <c r="B43" s="218" t="s">
        <v>631</v>
      </c>
      <c r="C43" s="219" t="s">
        <v>97</v>
      </c>
      <c r="D43" s="212" t="s">
        <v>76</v>
      </c>
      <c r="E43" s="194" t="s">
        <v>715</v>
      </c>
      <c r="F43" s="194" t="s">
        <v>715</v>
      </c>
      <c r="G43" s="194" t="s">
        <v>715</v>
      </c>
      <c r="H43" s="194" t="s">
        <v>715</v>
      </c>
      <c r="I43" s="194">
        <v>0.0</v>
      </c>
      <c r="J43" s="194" t="s">
        <v>715</v>
      </c>
      <c r="K43" s="194" t="s">
        <v>715</v>
      </c>
      <c r="L43" s="194" t="s">
        <v>715</v>
      </c>
      <c r="M43" s="194" t="s">
        <v>715</v>
      </c>
      <c r="N43" s="194" t="s">
        <v>715</v>
      </c>
      <c r="O43" s="194" t="s">
        <v>715</v>
      </c>
      <c r="P43" s="194">
        <v>0.0</v>
      </c>
      <c r="Q43" s="194" t="s">
        <v>593</v>
      </c>
      <c r="R43" s="194" t="s">
        <v>593</v>
      </c>
      <c r="S43" s="194" t="s">
        <v>593</v>
      </c>
      <c r="T43" s="194" t="s">
        <v>593</v>
      </c>
      <c r="U43" s="194" t="s">
        <v>593</v>
      </c>
      <c r="V43" s="194" t="s">
        <v>593</v>
      </c>
      <c r="W43" s="194">
        <v>0.0</v>
      </c>
      <c r="X43" s="194" t="s">
        <v>593</v>
      </c>
      <c r="Y43" s="194" t="s">
        <v>593</v>
      </c>
      <c r="Z43" s="194" t="s">
        <v>593</v>
      </c>
      <c r="AA43" s="194" t="s">
        <v>593</v>
      </c>
      <c r="AB43" s="194" t="s">
        <v>588</v>
      </c>
      <c r="AC43" s="194" t="s">
        <v>588</v>
      </c>
      <c r="AD43" s="194" t="s">
        <v>588</v>
      </c>
      <c r="AE43" s="194">
        <v>0.0</v>
      </c>
      <c r="AF43" s="194" t="s">
        <v>588</v>
      </c>
      <c r="AG43" s="194" t="s">
        <v>588</v>
      </c>
      <c r="AH43" s="194" t="s">
        <v>588</v>
      </c>
      <c r="AI43" s="194" t="s">
        <v>588</v>
      </c>
      <c r="AJ43" s="197">
        <f>vlookup(B43,'Annual Leave-2026'!$B:$S,7,0)-countif(E43:AI43,"a")-(countif(E43:AI43,"a1")*0.5)-(countif(E43:AI43,"a2")*0.5)-(countif(E43:AI43,"b*")*0.5)-(countif(E43:AI43,"c*")*0.5)-(countif(E43:AI43,"d*")*0.5)-(countif(E43:AI43,"e*")*0.5)+1</f>
        <v>4</v>
      </c>
      <c r="AK43" s="197">
        <f t="shared" si="3"/>
        <v>27</v>
      </c>
      <c r="AL43" s="406">
        <f>VLOOKUP(B43,'Working Time-April-26'!$B:$AK,35,0)/60</f>
        <v>0</v>
      </c>
      <c r="AM43" s="406">
        <f>VLOOKUP(B43,'Working Time-April-26'!$B:$AK,36,0)/60</f>
        <v>0</v>
      </c>
      <c r="AN43" s="214"/>
      <c r="AO43" s="209"/>
      <c r="AP43" s="220"/>
      <c r="AQ43" s="209"/>
      <c r="AR43" s="209"/>
      <c r="AS43" s="209"/>
      <c r="AT43" s="209"/>
      <c r="AU43" s="209">
        <f t="shared" si="4"/>
        <v>4</v>
      </c>
      <c r="AV43" s="209">
        <f t="shared" si="5"/>
        <v>0</v>
      </c>
      <c r="AW43" s="210">
        <f t="shared" si="6"/>
        <v>0</v>
      </c>
      <c r="AX43" s="212"/>
      <c r="AY43" s="217" t="s">
        <v>10</v>
      </c>
      <c r="AZ43" s="404">
        <v>0.25</v>
      </c>
    </row>
    <row r="44">
      <c r="A44" s="209">
        <v>41.0</v>
      </c>
      <c r="B44" s="218" t="s">
        <v>632</v>
      </c>
      <c r="C44" s="219" t="s">
        <v>111</v>
      </c>
      <c r="D44" s="212" t="s">
        <v>76</v>
      </c>
      <c r="E44" s="194" t="s">
        <v>591</v>
      </c>
      <c r="F44" s="194" t="s">
        <v>163</v>
      </c>
      <c r="G44" s="194" t="s">
        <v>591</v>
      </c>
      <c r="H44" s="194" t="s">
        <v>163</v>
      </c>
      <c r="I44" s="194">
        <v>0.0</v>
      </c>
      <c r="J44" s="194" t="s">
        <v>633</v>
      </c>
      <c r="K44" s="194" t="s">
        <v>593</v>
      </c>
      <c r="L44" s="194" t="s">
        <v>593</v>
      </c>
      <c r="M44" s="194" t="s">
        <v>593</v>
      </c>
      <c r="N44" s="194" t="s">
        <v>593</v>
      </c>
      <c r="O44" s="194">
        <v>0.0</v>
      </c>
      <c r="P44" s="194" t="s">
        <v>593</v>
      </c>
      <c r="Q44" s="194" t="s">
        <v>593</v>
      </c>
      <c r="R44" s="194" t="s">
        <v>593</v>
      </c>
      <c r="S44" s="194" t="s">
        <v>593</v>
      </c>
      <c r="T44" s="194" t="s">
        <v>591</v>
      </c>
      <c r="U44" s="194" t="s">
        <v>591</v>
      </c>
      <c r="V44" s="194" t="s">
        <v>591</v>
      </c>
      <c r="W44" s="194">
        <v>0.0</v>
      </c>
      <c r="X44" s="194" t="s">
        <v>591</v>
      </c>
      <c r="Y44" s="194" t="s">
        <v>591</v>
      </c>
      <c r="Z44" s="194" t="s">
        <v>591</v>
      </c>
      <c r="AA44" s="194" t="s">
        <v>591</v>
      </c>
      <c r="AB44" s="194" t="s">
        <v>591</v>
      </c>
      <c r="AC44" s="194" t="s">
        <v>591</v>
      </c>
      <c r="AD44" s="194" t="s">
        <v>591</v>
      </c>
      <c r="AE44" s="194">
        <v>0.0</v>
      </c>
      <c r="AF44" s="194" t="s">
        <v>591</v>
      </c>
      <c r="AG44" s="194" t="s">
        <v>591</v>
      </c>
      <c r="AH44" s="194" t="s">
        <v>591</v>
      </c>
      <c r="AI44" s="194" t="s">
        <v>591</v>
      </c>
      <c r="AJ44" s="197">
        <f>vlookup(B44,'Annual Leave-2026'!$B:$S,7,0)-countif(E44:AI44,"a")-(countif(E44:AI44,"a1")*0.5)-(countif(E44:AI44,"a2")*0.5)-(countif(E44:AI44,"b*")*0.5)-(countif(E44:AI44,"c*")*0.5)-(countif(E44:AI44,"d*")*0.5)-(countif(E44:AI44,"e*")*0.5)+1</f>
        <v>0</v>
      </c>
      <c r="AK44" s="197">
        <f t="shared" si="3"/>
        <v>26.5</v>
      </c>
      <c r="AL44" s="406">
        <f>VLOOKUP(B44,'Working Time-April-26'!$B:$AK,35,0)/60</f>
        <v>0</v>
      </c>
      <c r="AM44" s="406">
        <f>VLOOKUP(B44,'Working Time-April-26'!$B:$AK,36,0)/60</f>
        <v>0</v>
      </c>
      <c r="AN44" s="214"/>
      <c r="AO44" s="209"/>
      <c r="AP44" s="220"/>
      <c r="AQ44" s="209"/>
      <c r="AR44" s="209"/>
      <c r="AS44" s="209"/>
      <c r="AT44" s="209"/>
      <c r="AU44" s="209">
        <f t="shared" si="4"/>
        <v>4</v>
      </c>
      <c r="AV44" s="209">
        <f t="shared" si="5"/>
        <v>0</v>
      </c>
      <c r="AW44" s="210">
        <f t="shared" si="6"/>
        <v>0.5</v>
      </c>
      <c r="AX44" s="212"/>
      <c r="AY44" s="217" t="s">
        <v>6</v>
      </c>
      <c r="AZ44" s="404">
        <v>0.625</v>
      </c>
    </row>
    <row r="45">
      <c r="A45" s="204">
        <v>42.0</v>
      </c>
      <c r="B45" s="218" t="s">
        <v>634</v>
      </c>
      <c r="C45" s="219" t="s">
        <v>85</v>
      </c>
      <c r="D45" s="212" t="s">
        <v>76</v>
      </c>
      <c r="E45" s="194" t="s">
        <v>717</v>
      </c>
      <c r="F45" s="194" t="s">
        <v>717</v>
      </c>
      <c r="G45" s="194" t="s">
        <v>717</v>
      </c>
      <c r="H45" s="194" t="s">
        <v>717</v>
      </c>
      <c r="I45" s="194">
        <v>0.0</v>
      </c>
      <c r="J45" s="194" t="s">
        <v>715</v>
      </c>
      <c r="K45" s="194" t="s">
        <v>715</v>
      </c>
      <c r="L45" s="194" t="s">
        <v>715</v>
      </c>
      <c r="M45" s="194" t="s">
        <v>715</v>
      </c>
      <c r="N45" s="194" t="s">
        <v>715</v>
      </c>
      <c r="O45" s="194" t="s">
        <v>592</v>
      </c>
      <c r="P45" s="194">
        <v>0.0</v>
      </c>
      <c r="Q45" s="194" t="s">
        <v>593</v>
      </c>
      <c r="R45" s="194" t="s">
        <v>593</v>
      </c>
      <c r="S45" s="194" t="s">
        <v>593</v>
      </c>
      <c r="T45" s="194" t="s">
        <v>593</v>
      </c>
      <c r="U45" s="194" t="s">
        <v>593</v>
      </c>
      <c r="V45" s="194" t="s">
        <v>593</v>
      </c>
      <c r="W45" s="194" t="s">
        <v>6</v>
      </c>
      <c r="X45" s="194">
        <v>0.0</v>
      </c>
      <c r="Y45" s="194" t="s">
        <v>593</v>
      </c>
      <c r="Z45" s="194" t="s">
        <v>593</v>
      </c>
      <c r="AA45" s="194" t="s">
        <v>593</v>
      </c>
      <c r="AB45" s="194" t="s">
        <v>593</v>
      </c>
      <c r="AC45" s="194" t="s">
        <v>593</v>
      </c>
      <c r="AD45" s="194">
        <v>0.0</v>
      </c>
      <c r="AE45" s="194" t="s">
        <v>593</v>
      </c>
      <c r="AF45" s="194" t="s">
        <v>593</v>
      </c>
      <c r="AG45" s="194" t="s">
        <v>593</v>
      </c>
      <c r="AH45" s="194" t="s">
        <v>593</v>
      </c>
      <c r="AI45" s="194" t="s">
        <v>593</v>
      </c>
      <c r="AJ45" s="197">
        <f>vlookup(B45,'Annual Leave-2026'!$B:$S,7,0)-countif(E45:AI45,"a")-(countif(E45:AI45,"a1")*0.5)-(countif(E45:AI45,"a2")*0.5)-(countif(E45:AI45,"b*")*0.5)-(countif(E45:AI45,"c*")*0.5)-(countif(E45:AI45,"d*")*0.5)-(countif(E45:AI45,"e*")*0.5)+1</f>
        <v>2</v>
      </c>
      <c r="AK45" s="197">
        <f t="shared" si="3"/>
        <v>26</v>
      </c>
      <c r="AL45" s="406">
        <f>VLOOKUP(B45,'Working Time-April-26'!$B:$AK,35,0)/60</f>
        <v>0</v>
      </c>
      <c r="AM45" s="406">
        <f>VLOOKUP(B45,'Working Time-April-26'!$B:$AK,36,0)/60</f>
        <v>0</v>
      </c>
      <c r="AN45" s="214"/>
      <c r="AO45" s="209"/>
      <c r="AP45" s="220"/>
      <c r="AQ45" s="209"/>
      <c r="AR45" s="209"/>
      <c r="AS45" s="209"/>
      <c r="AT45" s="209"/>
      <c r="AU45" s="209">
        <f t="shared" si="4"/>
        <v>4</v>
      </c>
      <c r="AV45" s="209">
        <f t="shared" si="5"/>
        <v>1</v>
      </c>
      <c r="AW45" s="210">
        <f t="shared" si="6"/>
        <v>0</v>
      </c>
      <c r="AX45" s="212"/>
      <c r="AY45" s="217" t="s">
        <v>10</v>
      </c>
      <c r="AZ45" s="404">
        <v>0.25</v>
      </c>
    </row>
    <row r="46">
      <c r="A46" s="209">
        <v>43.0</v>
      </c>
      <c r="B46" s="218" t="s">
        <v>635</v>
      </c>
      <c r="C46" s="219" t="s">
        <v>94</v>
      </c>
      <c r="D46" s="212" t="s">
        <v>76</v>
      </c>
      <c r="E46" s="194" t="s">
        <v>715</v>
      </c>
      <c r="F46" s="194" t="s">
        <v>715</v>
      </c>
      <c r="G46" s="194" t="s">
        <v>715</v>
      </c>
      <c r="H46" s="194">
        <v>0.0</v>
      </c>
      <c r="I46" s="194" t="s">
        <v>715</v>
      </c>
      <c r="J46" s="194" t="s">
        <v>715</v>
      </c>
      <c r="K46" s="194" t="s">
        <v>715</v>
      </c>
      <c r="L46" s="194" t="s">
        <v>715</v>
      </c>
      <c r="M46" s="194" t="s">
        <v>715</v>
      </c>
      <c r="N46" s="194" t="s">
        <v>715</v>
      </c>
      <c r="O46" s="194">
        <v>0.0</v>
      </c>
      <c r="P46" s="194" t="s">
        <v>6</v>
      </c>
      <c r="Q46" s="194" t="s">
        <v>593</v>
      </c>
      <c r="R46" s="194" t="s">
        <v>593</v>
      </c>
      <c r="S46" s="194" t="s">
        <v>593</v>
      </c>
      <c r="T46" s="194" t="s">
        <v>591</v>
      </c>
      <c r="U46" s="194" t="s">
        <v>591</v>
      </c>
      <c r="V46" s="194" t="s">
        <v>591</v>
      </c>
      <c r="W46" s="194">
        <v>0.0</v>
      </c>
      <c r="X46" s="194" t="s">
        <v>591</v>
      </c>
      <c r="Y46" s="194" t="s">
        <v>591</v>
      </c>
      <c r="Z46" s="218" t="s">
        <v>592</v>
      </c>
      <c r="AA46" s="194" t="s">
        <v>591</v>
      </c>
      <c r="AB46" s="194" t="s">
        <v>591</v>
      </c>
      <c r="AC46" s="194" t="s">
        <v>591</v>
      </c>
      <c r="AD46" s="194" t="s">
        <v>591</v>
      </c>
      <c r="AE46" s="194">
        <v>0.0</v>
      </c>
      <c r="AF46" s="194" t="s">
        <v>591</v>
      </c>
      <c r="AG46" s="194" t="s">
        <v>591</v>
      </c>
      <c r="AH46" s="194" t="s">
        <v>591</v>
      </c>
      <c r="AI46" s="194" t="s">
        <v>591</v>
      </c>
      <c r="AJ46" s="197">
        <f>vlookup(B46,'Annual Leave-2026'!$B:$S,7,0)-countif(E46:AI46,"a")-(countif(E46:AI46,"a1")*0.5)-(countif(E46:AI46,"a2")*0.5)-(countif(E46:AI46,"b*")*0.5)-(countif(E46:AI46,"c*")*0.5)-(countif(E46:AI46,"d*")*0.5)-(countif(E46:AI46,"e*")*0.5)+1</f>
        <v>5</v>
      </c>
      <c r="AK46" s="197">
        <f t="shared" si="3"/>
        <v>26</v>
      </c>
      <c r="AL46" s="406">
        <f>VLOOKUP(B46,'Working Time-April-26'!$B:$AK,35,0)/60</f>
        <v>-0.5333333333</v>
      </c>
      <c r="AM46" s="406">
        <f>VLOOKUP(B46,'Working Time-April-26'!$B:$AK,36,0)/60</f>
        <v>0</v>
      </c>
      <c r="AN46" s="214"/>
      <c r="AO46" s="209"/>
      <c r="AP46" s="220"/>
      <c r="AQ46" s="209"/>
      <c r="AR46" s="209"/>
      <c r="AS46" s="209"/>
      <c r="AT46" s="209"/>
      <c r="AU46" s="209">
        <f t="shared" si="4"/>
        <v>4</v>
      </c>
      <c r="AV46" s="209">
        <f t="shared" si="5"/>
        <v>1</v>
      </c>
      <c r="AW46" s="210">
        <f t="shared" si="6"/>
        <v>0</v>
      </c>
      <c r="AX46" s="212"/>
      <c r="AY46" s="217" t="s">
        <v>6</v>
      </c>
      <c r="AZ46" s="404">
        <v>0.625</v>
      </c>
    </row>
    <row r="47">
      <c r="A47" s="204">
        <v>44.0</v>
      </c>
      <c r="B47" s="218" t="s">
        <v>636</v>
      </c>
      <c r="C47" s="219" t="s">
        <v>126</v>
      </c>
      <c r="D47" s="212" t="s">
        <v>76</v>
      </c>
      <c r="E47" s="405" t="s">
        <v>588</v>
      </c>
      <c r="F47" s="218" t="s">
        <v>588</v>
      </c>
      <c r="G47" s="218" t="s">
        <v>588</v>
      </c>
      <c r="H47" s="194" t="s">
        <v>588</v>
      </c>
      <c r="I47" s="221" t="s">
        <v>588</v>
      </c>
      <c r="J47" s="194">
        <v>0.0</v>
      </c>
      <c r="K47" s="194" t="s">
        <v>717</v>
      </c>
      <c r="L47" s="194" t="s">
        <v>717</v>
      </c>
      <c r="M47" s="194" t="s">
        <v>717</v>
      </c>
      <c r="N47" s="194" t="s">
        <v>717</v>
      </c>
      <c r="O47" s="194" t="s">
        <v>717</v>
      </c>
      <c r="P47" s="194">
        <v>0.0</v>
      </c>
      <c r="Q47" s="194" t="s">
        <v>591</v>
      </c>
      <c r="R47" s="194" t="s">
        <v>591</v>
      </c>
      <c r="S47" s="194" t="s">
        <v>591</v>
      </c>
      <c r="T47" s="194" t="s">
        <v>591</v>
      </c>
      <c r="U47" s="194" t="s">
        <v>591</v>
      </c>
      <c r="V47" s="194">
        <v>0.0</v>
      </c>
      <c r="W47" s="194" t="s">
        <v>6</v>
      </c>
      <c r="X47" s="194" t="s">
        <v>6</v>
      </c>
      <c r="Y47" s="194" t="s">
        <v>592</v>
      </c>
      <c r="Z47" s="194" t="s">
        <v>591</v>
      </c>
      <c r="AA47" s="194" t="s">
        <v>591</v>
      </c>
      <c r="AB47" s="194" t="s">
        <v>591</v>
      </c>
      <c r="AC47" s="194">
        <v>0.0</v>
      </c>
      <c r="AD47" s="194" t="s">
        <v>588</v>
      </c>
      <c r="AE47" s="194" t="s">
        <v>588</v>
      </c>
      <c r="AF47" s="194" t="s">
        <v>588</v>
      </c>
      <c r="AG47" s="194" t="s">
        <v>588</v>
      </c>
      <c r="AH47" s="194" t="s">
        <v>588</v>
      </c>
      <c r="AI47" s="194" t="s">
        <v>588</v>
      </c>
      <c r="AJ47" s="197">
        <f>vlookup(B47,'Annual Leave-2026'!$B:$S,7,0)-countif(E47:AI47,"a")-(countif(E47:AI47,"a1")*0.5)-(countif(E47:AI47,"a2")*0.5)-(countif(E47:AI47,"b*")*0.5)-(countif(E47:AI47,"c*")*0.5)-(countif(E47:AI47,"d*")*0.5)-(countif(E47:AI47,"e*")*0.5)+1</f>
        <v>1.5</v>
      </c>
      <c r="AK47" s="197">
        <f t="shared" si="3"/>
        <v>26</v>
      </c>
      <c r="AL47" s="406">
        <f>VLOOKUP(B47,'Working Time-April-26'!$B:$AK,35,0)/60</f>
        <v>0</v>
      </c>
      <c r="AM47" s="406">
        <f>VLOOKUP(B47,'Working Time-April-26'!$B:$AK,36,0)/60</f>
        <v>0</v>
      </c>
      <c r="AN47" s="214"/>
      <c r="AO47" s="209"/>
      <c r="AP47" s="220"/>
      <c r="AQ47" s="209"/>
      <c r="AR47" s="209"/>
      <c r="AS47" s="209"/>
      <c r="AT47" s="209"/>
      <c r="AU47" s="209">
        <f t="shared" si="4"/>
        <v>4</v>
      </c>
      <c r="AV47" s="209">
        <f t="shared" si="5"/>
        <v>1</v>
      </c>
      <c r="AW47" s="210">
        <f t="shared" si="6"/>
        <v>0</v>
      </c>
      <c r="AX47" s="212"/>
      <c r="AY47" s="217" t="s">
        <v>6</v>
      </c>
      <c r="AZ47" s="404">
        <v>0.625</v>
      </c>
    </row>
    <row r="48">
      <c r="A48" s="209">
        <v>45.0</v>
      </c>
      <c r="B48" s="218" t="s">
        <v>637</v>
      </c>
      <c r="C48" s="219" t="s">
        <v>78</v>
      </c>
      <c r="D48" s="212" t="s">
        <v>76</v>
      </c>
      <c r="E48" s="194" t="s">
        <v>717</v>
      </c>
      <c r="F48" s="194" t="s">
        <v>717</v>
      </c>
      <c r="G48" s="194" t="s">
        <v>717</v>
      </c>
      <c r="H48" s="194">
        <v>0.0</v>
      </c>
      <c r="I48" s="194" t="s">
        <v>717</v>
      </c>
      <c r="J48" s="194" t="s">
        <v>717</v>
      </c>
      <c r="K48" s="194" t="s">
        <v>717</v>
      </c>
      <c r="L48" s="194" t="s">
        <v>717</v>
      </c>
      <c r="M48" s="194" t="s">
        <v>717</v>
      </c>
      <c r="N48" s="194" t="s">
        <v>717</v>
      </c>
      <c r="O48" s="194">
        <v>0.0</v>
      </c>
      <c r="P48" s="221" t="s">
        <v>591</v>
      </c>
      <c r="Q48" s="194" t="s">
        <v>591</v>
      </c>
      <c r="R48" s="194" t="s">
        <v>591</v>
      </c>
      <c r="S48" s="194" t="s">
        <v>591</v>
      </c>
      <c r="T48" s="194" t="s">
        <v>591</v>
      </c>
      <c r="U48" s="194" t="s">
        <v>591</v>
      </c>
      <c r="V48" s="194" t="s">
        <v>591</v>
      </c>
      <c r="W48" s="194">
        <v>0.0</v>
      </c>
      <c r="X48" s="194" t="s">
        <v>591</v>
      </c>
      <c r="Y48" s="194" t="s">
        <v>591</v>
      </c>
      <c r="Z48" s="194" t="s">
        <v>591</v>
      </c>
      <c r="AA48" s="194" t="s">
        <v>591</v>
      </c>
      <c r="AB48" s="194" t="s">
        <v>591</v>
      </c>
      <c r="AC48" s="194">
        <v>0.0</v>
      </c>
      <c r="AD48" s="194" t="s">
        <v>6</v>
      </c>
      <c r="AE48" s="194" t="s">
        <v>6</v>
      </c>
      <c r="AF48" s="194" t="s">
        <v>6</v>
      </c>
      <c r="AG48" s="194" t="s">
        <v>6</v>
      </c>
      <c r="AH48" s="194" t="s">
        <v>591</v>
      </c>
      <c r="AI48" s="194" t="s">
        <v>591</v>
      </c>
      <c r="AJ48" s="197">
        <f>vlookup(B48,'Annual Leave-2026'!$B:$S,7,0)-countif(E48:AI48,"a")-(countif(E48:AI48,"a1")*0.5)-(countif(E48:AI48,"a2")*0.5)-(countif(E48:AI48,"b*")*0.5)-(countif(E48:AI48,"c*")*0.5)-(countif(E48:AI48,"d*")*0.5)-(countif(E48:AI48,"e*")*0.5)+1</f>
        <v>1</v>
      </c>
      <c r="AK48" s="197">
        <f t="shared" si="3"/>
        <v>27</v>
      </c>
      <c r="AL48" s="406">
        <f>VLOOKUP(B48,'Working Time-April-26'!$B:$AK,35,0)/60</f>
        <v>0</v>
      </c>
      <c r="AM48" s="406">
        <f>VLOOKUP(B48,'Working Time-April-26'!$B:$AK,36,0)/60</f>
        <v>0</v>
      </c>
      <c r="AN48" s="214"/>
      <c r="AO48" s="209"/>
      <c r="AP48" s="220"/>
      <c r="AQ48" s="209"/>
      <c r="AR48" s="209"/>
      <c r="AS48" s="209"/>
      <c r="AT48" s="209"/>
      <c r="AU48" s="209">
        <f t="shared" si="4"/>
        <v>4</v>
      </c>
      <c r="AV48" s="209">
        <f t="shared" si="5"/>
        <v>0</v>
      </c>
      <c r="AW48" s="210">
        <f t="shared" si="6"/>
        <v>0</v>
      </c>
      <c r="AX48" s="212"/>
      <c r="AY48" s="217" t="s">
        <v>6</v>
      </c>
      <c r="AZ48" s="404">
        <v>0.625</v>
      </c>
    </row>
    <row r="49">
      <c r="A49" s="204">
        <v>46.0</v>
      </c>
      <c r="B49" s="218" t="s">
        <v>638</v>
      </c>
      <c r="C49" s="219" t="s">
        <v>90</v>
      </c>
      <c r="D49" s="212" t="s">
        <v>76</v>
      </c>
      <c r="E49" s="194" t="s">
        <v>715</v>
      </c>
      <c r="F49" s="194" t="s">
        <v>715</v>
      </c>
      <c r="G49" s="194" t="s">
        <v>715</v>
      </c>
      <c r="H49" s="194">
        <v>0.0</v>
      </c>
      <c r="I49" s="194" t="s">
        <v>715</v>
      </c>
      <c r="J49" s="194" t="s">
        <v>715</v>
      </c>
      <c r="K49" s="194" t="s">
        <v>715</v>
      </c>
      <c r="L49" s="194" t="s">
        <v>715</v>
      </c>
      <c r="M49" s="194" t="s">
        <v>715</v>
      </c>
      <c r="N49" s="194" t="s">
        <v>715</v>
      </c>
      <c r="O49" s="194">
        <v>0.0</v>
      </c>
      <c r="P49" s="194" t="s">
        <v>6</v>
      </c>
      <c r="Q49" s="194" t="s">
        <v>593</v>
      </c>
      <c r="R49" s="194" t="s">
        <v>593</v>
      </c>
      <c r="S49" s="194" t="s">
        <v>593</v>
      </c>
      <c r="T49" s="194" t="s">
        <v>591</v>
      </c>
      <c r="U49" s="194" t="s">
        <v>591</v>
      </c>
      <c r="V49" s="194">
        <v>0.0</v>
      </c>
      <c r="W49" s="194" t="s">
        <v>591</v>
      </c>
      <c r="X49" s="194" t="s">
        <v>591</v>
      </c>
      <c r="Y49" s="194" t="s">
        <v>591</v>
      </c>
      <c r="Z49" s="194" t="s">
        <v>591</v>
      </c>
      <c r="AA49" s="194" t="s">
        <v>591</v>
      </c>
      <c r="AB49" s="194" t="s">
        <v>591</v>
      </c>
      <c r="AC49" s="194" t="s">
        <v>6</v>
      </c>
      <c r="AD49" s="194">
        <v>0.0</v>
      </c>
      <c r="AE49" s="194" t="s">
        <v>591</v>
      </c>
      <c r="AF49" s="194" t="s">
        <v>591</v>
      </c>
      <c r="AG49" s="194" t="s">
        <v>591</v>
      </c>
      <c r="AH49" s="194" t="s">
        <v>591</v>
      </c>
      <c r="AI49" s="194" t="s">
        <v>591</v>
      </c>
      <c r="AJ49" s="197">
        <f>vlookup(B49,'Annual Leave-2026'!$B:$S,7,0)-countif(E49:AI49,"a")-(countif(E49:AI49,"a1")*0.5)-(countif(E49:AI49,"a2")*0.5)-(countif(E49:AI49,"b*")*0.5)-(countif(E49:AI49,"c*")*0.5)-(countif(E49:AI49,"d*")*0.5)-(countif(E49:AI49,"e*")*0.5)+1</f>
        <v>8.5</v>
      </c>
      <c r="AK49" s="197">
        <f t="shared" si="3"/>
        <v>27</v>
      </c>
      <c r="AL49" s="406">
        <f>VLOOKUP(B49,'Working Time-April-26'!$B:$AK,35,0)/60</f>
        <v>0</v>
      </c>
      <c r="AM49" s="406">
        <f>VLOOKUP(B49,'Working Time-April-26'!$B:$AK,36,0)/60</f>
        <v>0</v>
      </c>
      <c r="AN49" s="214"/>
      <c r="AO49" s="209"/>
      <c r="AP49" s="220"/>
      <c r="AQ49" s="209"/>
      <c r="AR49" s="209"/>
      <c r="AS49" s="209"/>
      <c r="AT49" s="209"/>
      <c r="AU49" s="209">
        <f t="shared" si="4"/>
        <v>4</v>
      </c>
      <c r="AV49" s="209">
        <f t="shared" si="5"/>
        <v>0</v>
      </c>
      <c r="AW49" s="210">
        <f t="shared" si="6"/>
        <v>0</v>
      </c>
      <c r="AX49" s="212"/>
      <c r="AY49" s="217" t="s">
        <v>6</v>
      </c>
      <c r="AZ49" s="404">
        <v>0.625</v>
      </c>
    </row>
    <row r="50">
      <c r="A50" s="209">
        <v>47.0</v>
      </c>
      <c r="B50" s="218" t="s">
        <v>639</v>
      </c>
      <c r="C50" s="219" t="s">
        <v>106</v>
      </c>
      <c r="D50" s="212" t="s">
        <v>76</v>
      </c>
      <c r="E50" s="194" t="s">
        <v>591</v>
      </c>
      <c r="F50" s="194" t="s">
        <v>591</v>
      </c>
      <c r="G50" s="194" t="s">
        <v>591</v>
      </c>
      <c r="H50" s="194">
        <v>0.0</v>
      </c>
      <c r="I50" s="194" t="s">
        <v>591</v>
      </c>
      <c r="J50" s="194" t="s">
        <v>591</v>
      </c>
      <c r="K50" s="194" t="s">
        <v>591</v>
      </c>
      <c r="L50" s="194" t="s">
        <v>591</v>
      </c>
      <c r="M50" s="194" t="s">
        <v>591</v>
      </c>
      <c r="N50" s="194" t="s">
        <v>591</v>
      </c>
      <c r="O50" s="194" t="s">
        <v>591</v>
      </c>
      <c r="P50" s="194">
        <v>0.0</v>
      </c>
      <c r="Q50" s="194" t="s">
        <v>593</v>
      </c>
      <c r="R50" s="194" t="s">
        <v>593</v>
      </c>
      <c r="S50" s="194" t="s">
        <v>593</v>
      </c>
      <c r="T50" s="194" t="s">
        <v>591</v>
      </c>
      <c r="U50" s="194" t="s">
        <v>591</v>
      </c>
      <c r="V50" s="194" t="s">
        <v>591</v>
      </c>
      <c r="W50" s="194" t="s">
        <v>591</v>
      </c>
      <c r="X50" s="194">
        <v>0.0</v>
      </c>
      <c r="Y50" s="194" t="s">
        <v>591</v>
      </c>
      <c r="Z50" s="194" t="s">
        <v>591</v>
      </c>
      <c r="AA50" s="194" t="s">
        <v>591</v>
      </c>
      <c r="AB50" s="194" t="s">
        <v>591</v>
      </c>
      <c r="AC50" s="194" t="s">
        <v>591</v>
      </c>
      <c r="AD50" s="194">
        <v>0.0</v>
      </c>
      <c r="AE50" s="194" t="s">
        <v>591</v>
      </c>
      <c r="AF50" s="194" t="s">
        <v>591</v>
      </c>
      <c r="AG50" s="194" t="s">
        <v>591</v>
      </c>
      <c r="AH50" s="194" t="s">
        <v>591</v>
      </c>
      <c r="AI50" s="194" t="s">
        <v>591</v>
      </c>
      <c r="AJ50" s="197">
        <f>vlookup(B50,'Annual Leave-2026'!$B:$S,7,0)-countif(E50:AI50,"a")-(countif(E50:AI50,"a1")*0.5)-(countif(E50:AI50,"a2")*0.5)-(countif(E50:AI50,"b*")*0.5)-(countif(E50:AI50,"c*")*0.5)-(countif(E50:AI50,"d*")*0.5)-(countif(E50:AI50,"e*")*0.5)+1</f>
        <v>9.5</v>
      </c>
      <c r="AK50" s="197">
        <f t="shared" si="3"/>
        <v>27</v>
      </c>
      <c r="AL50" s="406">
        <f>VLOOKUP(B50,'Working Time-April-26'!$B:$AK,35,0)/60</f>
        <v>0</v>
      </c>
      <c r="AM50" s="406">
        <f>VLOOKUP(B50,'Working Time-April-26'!$B:$AK,36,0)/60</f>
        <v>0</v>
      </c>
      <c r="AN50" s="214"/>
      <c r="AO50" s="218"/>
      <c r="AP50" s="220"/>
      <c r="AQ50" s="209"/>
      <c r="AR50" s="209"/>
      <c r="AS50" s="209"/>
      <c r="AT50" s="209"/>
      <c r="AU50" s="209">
        <f t="shared" si="4"/>
        <v>4</v>
      </c>
      <c r="AV50" s="209">
        <f t="shared" si="5"/>
        <v>0</v>
      </c>
      <c r="AW50" s="210">
        <f t="shared" si="6"/>
        <v>0</v>
      </c>
      <c r="AX50" s="222"/>
      <c r="AY50" s="217" t="s">
        <v>6</v>
      </c>
      <c r="AZ50" s="404">
        <v>0.625</v>
      </c>
    </row>
    <row r="51">
      <c r="A51" s="204">
        <v>48.0</v>
      </c>
      <c r="B51" s="218" t="s">
        <v>640</v>
      </c>
      <c r="C51" s="219" t="s">
        <v>109</v>
      </c>
      <c r="D51" s="212" t="s">
        <v>76</v>
      </c>
      <c r="E51" s="194" t="s">
        <v>591</v>
      </c>
      <c r="F51" s="194" t="s">
        <v>591</v>
      </c>
      <c r="G51" s="194" t="s">
        <v>591</v>
      </c>
      <c r="H51" s="194" t="s">
        <v>602</v>
      </c>
      <c r="I51" s="194">
        <v>0.0</v>
      </c>
      <c r="J51" s="194" t="s">
        <v>593</v>
      </c>
      <c r="K51" s="194" t="s">
        <v>593</v>
      </c>
      <c r="L51" s="194" t="s">
        <v>593</v>
      </c>
      <c r="M51" s="194" t="s">
        <v>593</v>
      </c>
      <c r="N51" s="194" t="s">
        <v>593</v>
      </c>
      <c r="O51" s="194">
        <v>0.0</v>
      </c>
      <c r="P51" s="194" t="s">
        <v>602</v>
      </c>
      <c r="Q51" s="194" t="s">
        <v>588</v>
      </c>
      <c r="R51" s="194" t="s">
        <v>588</v>
      </c>
      <c r="S51" s="194" t="s">
        <v>588</v>
      </c>
      <c r="T51" s="194" t="s">
        <v>592</v>
      </c>
      <c r="U51" s="194" t="s">
        <v>592</v>
      </c>
      <c r="V51" s="194">
        <v>0.0</v>
      </c>
      <c r="W51" s="194" t="s">
        <v>588</v>
      </c>
      <c r="X51" s="194" t="s">
        <v>588</v>
      </c>
      <c r="Y51" s="194" t="s">
        <v>588</v>
      </c>
      <c r="Z51" s="218" t="s">
        <v>588</v>
      </c>
      <c r="AA51" s="194" t="s">
        <v>588</v>
      </c>
      <c r="AB51" s="194" t="s">
        <v>588</v>
      </c>
      <c r="AC51" s="194" t="s">
        <v>588</v>
      </c>
      <c r="AD51" s="194">
        <v>0.0</v>
      </c>
      <c r="AE51" s="194" t="s">
        <v>588</v>
      </c>
      <c r="AF51" s="194" t="s">
        <v>588</v>
      </c>
      <c r="AG51" s="194" t="s">
        <v>588</v>
      </c>
      <c r="AH51" s="194" t="s">
        <v>588</v>
      </c>
      <c r="AI51" s="194" t="s">
        <v>588</v>
      </c>
      <c r="AJ51" s="197">
        <f>vlookup(B51,'Annual Leave-2026'!$B:$S,7,0)-countif(E51:AI51,"a")-(countif(E51:AI51,"a1")*0.5)-(countif(E51:AI51,"a2")*0.5)-(countif(E51:AI51,"b*")*0.5)-(countif(E51:AI51,"c*")*0.5)-(countif(E51:AI51,"d*")*0.5)-(countif(E51:AI51,"e*")*0.5)+1</f>
        <v>1</v>
      </c>
      <c r="AK51" s="197">
        <f t="shared" si="3"/>
        <v>23</v>
      </c>
      <c r="AL51" s="406">
        <f>VLOOKUP(B51,'Working Time-April-26'!$B:$AK,35,0)/60</f>
        <v>0</v>
      </c>
      <c r="AM51" s="406">
        <f>VLOOKUP(B51,'Working Time-April-26'!$B:$AK,36,0)/60</f>
        <v>0</v>
      </c>
      <c r="AN51" s="214"/>
      <c r="AO51" s="218"/>
      <c r="AP51" s="220"/>
      <c r="AQ51" s="209"/>
      <c r="AR51" s="209"/>
      <c r="AS51" s="209"/>
      <c r="AT51" s="209"/>
      <c r="AU51" s="209">
        <f t="shared" si="4"/>
        <v>4</v>
      </c>
      <c r="AV51" s="209">
        <f t="shared" si="5"/>
        <v>2</v>
      </c>
      <c r="AW51" s="210">
        <f t="shared" si="6"/>
        <v>2</v>
      </c>
      <c r="AX51" s="222"/>
      <c r="AY51" s="217" t="s">
        <v>9</v>
      </c>
      <c r="AZ51" s="404">
        <v>0.0</v>
      </c>
    </row>
    <row r="52">
      <c r="A52" s="209">
        <v>49.0</v>
      </c>
      <c r="B52" s="218" t="s">
        <v>642</v>
      </c>
      <c r="C52" s="219" t="s">
        <v>117</v>
      </c>
      <c r="D52" s="212" t="s">
        <v>76</v>
      </c>
      <c r="E52" s="194" t="s">
        <v>6</v>
      </c>
      <c r="F52" s="194" t="s">
        <v>6</v>
      </c>
      <c r="G52" s="194" t="s">
        <v>6</v>
      </c>
      <c r="H52" s="194">
        <v>0.0</v>
      </c>
      <c r="I52" s="194" t="s">
        <v>6</v>
      </c>
      <c r="J52" s="194" t="s">
        <v>6</v>
      </c>
      <c r="K52" s="194" t="s">
        <v>6</v>
      </c>
      <c r="L52" s="194" t="s">
        <v>588</v>
      </c>
      <c r="M52" s="194" t="s">
        <v>588</v>
      </c>
      <c r="N52" s="194" t="s">
        <v>588</v>
      </c>
      <c r="O52" s="194" t="s">
        <v>588</v>
      </c>
      <c r="P52" s="194" t="s">
        <v>588</v>
      </c>
      <c r="Q52" s="194">
        <v>0.0</v>
      </c>
      <c r="R52" s="194" t="s">
        <v>588</v>
      </c>
      <c r="S52" s="194" t="s">
        <v>588</v>
      </c>
      <c r="T52" s="194" t="s">
        <v>588</v>
      </c>
      <c r="U52" s="194" t="s">
        <v>588</v>
      </c>
      <c r="V52" s="194" t="s">
        <v>588</v>
      </c>
      <c r="W52" s="194" t="s">
        <v>588</v>
      </c>
      <c r="X52" s="194">
        <v>0.0</v>
      </c>
      <c r="Y52" s="194" t="s">
        <v>588</v>
      </c>
      <c r="Z52" s="218" t="s">
        <v>588</v>
      </c>
      <c r="AA52" s="194" t="s">
        <v>588</v>
      </c>
      <c r="AB52" s="194" t="s">
        <v>588</v>
      </c>
      <c r="AC52" s="194" t="s">
        <v>588</v>
      </c>
      <c r="AD52" s="194" t="s">
        <v>588</v>
      </c>
      <c r="AE52" s="194">
        <v>0.0</v>
      </c>
      <c r="AF52" s="194" t="s">
        <v>588</v>
      </c>
      <c r="AG52" s="194" t="s">
        <v>588</v>
      </c>
      <c r="AH52" s="194" t="s">
        <v>588</v>
      </c>
      <c r="AI52" s="194" t="s">
        <v>588</v>
      </c>
      <c r="AJ52" s="197">
        <f>vlookup(B52,'Annual Leave-2026'!$B:$S,7,0)-countif(E52:AI52,"a")-(countif(E52:AI52,"a1")*0.5)-(countif(E52:AI52,"a2")*0.5)-(countif(E52:AI52,"b*")*0.5)-(countif(E52:AI52,"c*")*0.5)-(countif(E52:AI52,"d*")*0.5)-(countif(E52:AI52,"e*")*0.5)+1</f>
        <v>1.5</v>
      </c>
      <c r="AK52" s="197">
        <f t="shared" si="3"/>
        <v>27</v>
      </c>
      <c r="AL52" s="406">
        <f>VLOOKUP(B52,'Working Time-April-26'!$B:$AK,35,0)/60</f>
        <v>0</v>
      </c>
      <c r="AM52" s="406">
        <f>VLOOKUP(B52,'Working Time-April-26'!$B:$AK,36,0)/60</f>
        <v>0</v>
      </c>
      <c r="AN52" s="214"/>
      <c r="AO52" s="218"/>
      <c r="AP52" s="220"/>
      <c r="AQ52" s="209"/>
      <c r="AR52" s="209"/>
      <c r="AS52" s="209"/>
      <c r="AT52" s="209"/>
      <c r="AU52" s="209">
        <f t="shared" si="4"/>
        <v>4</v>
      </c>
      <c r="AV52" s="209">
        <f t="shared" si="5"/>
        <v>0</v>
      </c>
      <c r="AW52" s="210">
        <f t="shared" si="6"/>
        <v>0</v>
      </c>
      <c r="AX52" s="222"/>
      <c r="AY52" s="217" t="s">
        <v>9</v>
      </c>
      <c r="AZ52" s="404">
        <v>0.0</v>
      </c>
    </row>
    <row r="53">
      <c r="A53" s="204">
        <v>50.0</v>
      </c>
      <c r="B53" s="212" t="s">
        <v>643</v>
      </c>
      <c r="C53" s="213" t="s">
        <v>88</v>
      </c>
      <c r="D53" s="212" t="s">
        <v>76</v>
      </c>
      <c r="E53" s="194" t="s">
        <v>715</v>
      </c>
      <c r="F53" s="194" t="s">
        <v>715</v>
      </c>
      <c r="G53" s="194" t="s">
        <v>715</v>
      </c>
      <c r="H53" s="194">
        <v>0.0</v>
      </c>
      <c r="I53" s="194" t="s">
        <v>715</v>
      </c>
      <c r="J53" s="194" t="s">
        <v>715</v>
      </c>
      <c r="K53" s="194" t="s">
        <v>715</v>
      </c>
      <c r="L53" s="194" t="s">
        <v>715</v>
      </c>
      <c r="M53" s="194" t="s">
        <v>715</v>
      </c>
      <c r="N53" s="194" t="s">
        <v>715</v>
      </c>
      <c r="O53" s="194" t="s">
        <v>166</v>
      </c>
      <c r="P53" s="194">
        <v>0.0</v>
      </c>
      <c r="Q53" s="194" t="s">
        <v>593</v>
      </c>
      <c r="R53" s="194" t="s">
        <v>593</v>
      </c>
      <c r="S53" s="194" t="s">
        <v>593</v>
      </c>
      <c r="T53" s="194" t="s">
        <v>593</v>
      </c>
      <c r="U53" s="194" t="s">
        <v>593</v>
      </c>
      <c r="V53" s="194" t="s">
        <v>593</v>
      </c>
      <c r="W53" s="194" t="s">
        <v>593</v>
      </c>
      <c r="X53" s="194">
        <v>0.0</v>
      </c>
      <c r="Y53" s="194" t="s">
        <v>593</v>
      </c>
      <c r="Z53" s="194" t="s">
        <v>593</v>
      </c>
      <c r="AA53" s="194" t="s">
        <v>593</v>
      </c>
      <c r="AB53" s="194" t="s">
        <v>593</v>
      </c>
      <c r="AC53" s="194">
        <v>0.0</v>
      </c>
      <c r="AD53" s="194" t="s">
        <v>593</v>
      </c>
      <c r="AE53" s="194" t="s">
        <v>593</v>
      </c>
      <c r="AF53" s="194" t="s">
        <v>593</v>
      </c>
      <c r="AG53" s="194" t="s">
        <v>593</v>
      </c>
      <c r="AH53" s="194" t="s">
        <v>593</v>
      </c>
      <c r="AI53" s="194" t="s">
        <v>593</v>
      </c>
      <c r="AJ53" s="197">
        <f>vlookup(B53,'Annual Leave-2026'!$B:$S,7,0)-countif(E53:AI53,"a")-(countif(E53:AI53,"a1")*0.5)-(countif(E53:AI53,"a2")*0.5)-(countif(E53:AI53,"b*")*0.5)-(countif(E53:AI53,"c*")*0.5)-(countif(E53:AI53,"d*")*0.5)-(countif(E53:AI53,"e*")*0.5)+1</f>
        <v>2</v>
      </c>
      <c r="AK53" s="197">
        <f t="shared" si="3"/>
        <v>27</v>
      </c>
      <c r="AL53" s="406">
        <f>VLOOKUP(B53,'Working Time-April-26'!$B:$AK,35,0)/60</f>
        <v>0</v>
      </c>
      <c r="AM53" s="406">
        <f>VLOOKUP(B53,'Working Time-April-26'!$B:$AK,36,0)/60</f>
        <v>0</v>
      </c>
      <c r="AN53" s="214"/>
      <c r="AO53" s="209"/>
      <c r="AP53" s="216"/>
      <c r="AQ53" s="209"/>
      <c r="AR53" s="209"/>
      <c r="AS53" s="209"/>
      <c r="AT53" s="209"/>
      <c r="AU53" s="209">
        <f t="shared" si="4"/>
        <v>4</v>
      </c>
      <c r="AV53" s="209">
        <f t="shared" si="5"/>
        <v>0</v>
      </c>
      <c r="AW53" s="210">
        <f t="shared" si="6"/>
        <v>0</v>
      </c>
      <c r="AX53" s="212"/>
      <c r="AY53" s="217" t="s">
        <v>10</v>
      </c>
      <c r="AZ53" s="404">
        <v>0.25</v>
      </c>
    </row>
    <row r="54">
      <c r="A54" s="209">
        <v>51.0</v>
      </c>
      <c r="B54" s="212" t="s">
        <v>644</v>
      </c>
      <c r="C54" s="213" t="s">
        <v>125</v>
      </c>
      <c r="D54" s="212" t="s">
        <v>76</v>
      </c>
      <c r="E54" s="405" t="s">
        <v>588</v>
      </c>
      <c r="F54" s="218" t="s">
        <v>588</v>
      </c>
      <c r="G54" s="218" t="s">
        <v>588</v>
      </c>
      <c r="H54" s="194" t="s">
        <v>588</v>
      </c>
      <c r="I54" s="194" t="s">
        <v>6</v>
      </c>
      <c r="J54" s="194">
        <v>0.0</v>
      </c>
      <c r="K54" s="194" t="s">
        <v>717</v>
      </c>
      <c r="L54" s="194" t="s">
        <v>717</v>
      </c>
      <c r="M54" s="194" t="s">
        <v>717</v>
      </c>
      <c r="N54" s="194" t="s">
        <v>717</v>
      </c>
      <c r="O54" s="194" t="s">
        <v>717</v>
      </c>
      <c r="P54" s="194">
        <v>0.0</v>
      </c>
      <c r="Q54" s="194" t="s">
        <v>591</v>
      </c>
      <c r="R54" s="194" t="s">
        <v>591</v>
      </c>
      <c r="S54" s="194" t="s">
        <v>591</v>
      </c>
      <c r="T54" s="194" t="s">
        <v>591</v>
      </c>
      <c r="U54" s="194" t="s">
        <v>591</v>
      </c>
      <c r="V54" s="194">
        <v>0.0</v>
      </c>
      <c r="W54" s="194" t="s">
        <v>591</v>
      </c>
      <c r="X54" s="194" t="s">
        <v>591</v>
      </c>
      <c r="Y54" s="194" t="s">
        <v>591</v>
      </c>
      <c r="Z54" s="194" t="s">
        <v>591</v>
      </c>
      <c r="AA54" s="194" t="s">
        <v>591</v>
      </c>
      <c r="AB54" s="194" t="s">
        <v>591</v>
      </c>
      <c r="AC54" s="194">
        <v>0.0</v>
      </c>
      <c r="AD54" s="194" t="s">
        <v>591</v>
      </c>
      <c r="AE54" s="194" t="s">
        <v>591</v>
      </c>
      <c r="AF54" s="194" t="s">
        <v>591</v>
      </c>
      <c r="AG54" s="194" t="s">
        <v>591</v>
      </c>
      <c r="AH54" s="194" t="s">
        <v>591</v>
      </c>
      <c r="AI54" s="194" t="s">
        <v>591</v>
      </c>
      <c r="AJ54" s="197">
        <f>vlookup(B54,'Annual Leave-2026'!$B:$S,7,0)-countif(E54:AI54,"a")-(countif(E54:AI54,"a1")*0.5)-(countif(E54:AI54,"a2")*0.5)-(countif(E54:AI54,"b*")*0.5)-(countif(E54:AI54,"c*")*0.5)-(countif(E54:AI54,"d*")*0.5)-(countif(E54:AI54,"e*")*0.5)+1</f>
        <v>4</v>
      </c>
      <c r="AK54" s="197">
        <f t="shared" si="3"/>
        <v>27</v>
      </c>
      <c r="AL54" s="406">
        <f>VLOOKUP(B54,'Working Time-April-26'!$B:$AK,35,0)/60</f>
        <v>0</v>
      </c>
      <c r="AM54" s="406">
        <f>VLOOKUP(B54,'Working Time-April-26'!$B:$AK,36,0)/60</f>
        <v>0</v>
      </c>
      <c r="AN54" s="214"/>
      <c r="AO54" s="209"/>
      <c r="AP54" s="216"/>
      <c r="AQ54" s="209"/>
      <c r="AR54" s="209"/>
      <c r="AS54" s="209"/>
      <c r="AT54" s="209"/>
      <c r="AU54" s="209">
        <f t="shared" si="4"/>
        <v>4</v>
      </c>
      <c r="AV54" s="209">
        <f t="shared" si="5"/>
        <v>0</v>
      </c>
      <c r="AW54" s="210">
        <f t="shared" si="6"/>
        <v>0</v>
      </c>
      <c r="AX54" s="212"/>
      <c r="AY54" s="217" t="s">
        <v>6</v>
      </c>
      <c r="AZ54" s="404">
        <v>0.625</v>
      </c>
    </row>
    <row r="55">
      <c r="A55" s="204">
        <v>52.0</v>
      </c>
      <c r="B55" s="212" t="s">
        <v>645</v>
      </c>
      <c r="C55" s="213" t="s">
        <v>87</v>
      </c>
      <c r="D55" s="212" t="s">
        <v>76</v>
      </c>
      <c r="E55" s="194" t="s">
        <v>715</v>
      </c>
      <c r="F55" s="194" t="s">
        <v>715</v>
      </c>
      <c r="G55" s="194" t="s">
        <v>715</v>
      </c>
      <c r="H55" s="194">
        <v>0.0</v>
      </c>
      <c r="I55" s="194" t="s">
        <v>715</v>
      </c>
      <c r="J55" s="194" t="s">
        <v>715</v>
      </c>
      <c r="K55" s="194" t="s">
        <v>715</v>
      </c>
      <c r="L55" s="194" t="s">
        <v>715</v>
      </c>
      <c r="M55" s="194" t="s">
        <v>715</v>
      </c>
      <c r="N55" s="194" t="s">
        <v>715</v>
      </c>
      <c r="O55" s="194" t="s">
        <v>715</v>
      </c>
      <c r="P55" s="194">
        <v>0.0</v>
      </c>
      <c r="Q55" s="194" t="s">
        <v>593</v>
      </c>
      <c r="R55" s="194" t="s">
        <v>593</v>
      </c>
      <c r="S55" s="194" t="s">
        <v>593</v>
      </c>
      <c r="T55" s="194" t="s">
        <v>593</v>
      </c>
      <c r="U55" s="194" t="s">
        <v>593</v>
      </c>
      <c r="V55" s="194" t="s">
        <v>171</v>
      </c>
      <c r="W55" s="194" t="s">
        <v>602</v>
      </c>
      <c r="X55" s="194">
        <v>0.0</v>
      </c>
      <c r="Y55" s="194" t="s">
        <v>593</v>
      </c>
      <c r="Z55" s="194" t="s">
        <v>593</v>
      </c>
      <c r="AA55" s="194" t="s">
        <v>593</v>
      </c>
      <c r="AB55" s="194" t="s">
        <v>593</v>
      </c>
      <c r="AC55" s="194" t="s">
        <v>593</v>
      </c>
      <c r="AD55" s="194">
        <v>0.0</v>
      </c>
      <c r="AE55" s="194" t="s">
        <v>593</v>
      </c>
      <c r="AF55" s="194" t="s">
        <v>593</v>
      </c>
      <c r="AG55" s="194" t="s">
        <v>593</v>
      </c>
      <c r="AH55" s="194" t="s">
        <v>593</v>
      </c>
      <c r="AI55" s="194" t="s">
        <v>593</v>
      </c>
      <c r="AJ55" s="197">
        <f>vlookup(B55,'Annual Leave-2026'!$B:$S,7,0)-countif(E55:AI55,"a")-(countif(E55:AI55,"a1")*0.5)-(countif(E55:AI55,"a2")*0.5)-(countif(E55:AI55,"b*")*0.5)-(countif(E55:AI55,"c*")*0.5)-(countif(E55:AI55,"d*")*0.5)-(countif(E55:AI55,"e*")*0.5)+1</f>
        <v>1.5</v>
      </c>
      <c r="AK55" s="197">
        <f t="shared" si="3"/>
        <v>26</v>
      </c>
      <c r="AL55" s="406">
        <f>VLOOKUP(B55,'Working Time-April-26'!$B:$AK,35,0)/60</f>
        <v>-0.1</v>
      </c>
      <c r="AM55" s="406">
        <f>VLOOKUP(B55,'Working Time-April-26'!$B:$AK,36,0)/60</f>
        <v>0</v>
      </c>
      <c r="AN55" s="214"/>
      <c r="AO55" s="209"/>
      <c r="AP55" s="216"/>
      <c r="AQ55" s="209"/>
      <c r="AR55" s="209"/>
      <c r="AS55" s="209"/>
      <c r="AT55" s="209"/>
      <c r="AU55" s="209">
        <f t="shared" si="4"/>
        <v>4</v>
      </c>
      <c r="AV55" s="209">
        <f t="shared" si="5"/>
        <v>0</v>
      </c>
      <c r="AW55" s="210">
        <f t="shared" si="6"/>
        <v>1</v>
      </c>
      <c r="AX55" s="212"/>
      <c r="AY55" s="217" t="s">
        <v>10</v>
      </c>
      <c r="AZ55" s="404">
        <v>0.25</v>
      </c>
    </row>
    <row r="56">
      <c r="A56" s="209">
        <v>53.0</v>
      </c>
      <c r="B56" s="218" t="s">
        <v>646</v>
      </c>
      <c r="C56" s="219" t="s">
        <v>124</v>
      </c>
      <c r="D56" s="218" t="s">
        <v>76</v>
      </c>
      <c r="E56" s="405" t="s">
        <v>588</v>
      </c>
      <c r="F56" s="218" t="s">
        <v>588</v>
      </c>
      <c r="G56" s="218" t="s">
        <v>588</v>
      </c>
      <c r="H56" s="194" t="s">
        <v>588</v>
      </c>
      <c r="I56" s="194" t="s">
        <v>169</v>
      </c>
      <c r="J56" s="194">
        <v>0.0</v>
      </c>
      <c r="K56" s="194" t="s">
        <v>717</v>
      </c>
      <c r="L56" s="194" t="s">
        <v>717</v>
      </c>
      <c r="M56" s="194" t="s">
        <v>717</v>
      </c>
      <c r="N56" s="194" t="s">
        <v>717</v>
      </c>
      <c r="O56" s="194" t="s">
        <v>717</v>
      </c>
      <c r="P56" s="194">
        <v>0.0</v>
      </c>
      <c r="Q56" s="194" t="s">
        <v>591</v>
      </c>
      <c r="R56" s="194" t="s">
        <v>591</v>
      </c>
      <c r="S56" s="194" t="s">
        <v>591</v>
      </c>
      <c r="T56" s="194" t="s">
        <v>591</v>
      </c>
      <c r="U56" s="194" t="s">
        <v>591</v>
      </c>
      <c r="V56" s="194">
        <v>0.0</v>
      </c>
      <c r="W56" s="194" t="s">
        <v>591</v>
      </c>
      <c r="X56" s="194" t="s">
        <v>591</v>
      </c>
      <c r="Y56" s="194" t="s">
        <v>591</v>
      </c>
      <c r="Z56" s="194" t="s">
        <v>591</v>
      </c>
      <c r="AA56" s="194" t="s">
        <v>591</v>
      </c>
      <c r="AB56" s="194" t="s">
        <v>591</v>
      </c>
      <c r="AC56" s="194" t="s">
        <v>163</v>
      </c>
      <c r="AD56" s="194">
        <v>0.0</v>
      </c>
      <c r="AE56" s="194" t="s">
        <v>591</v>
      </c>
      <c r="AF56" s="194" t="s">
        <v>591</v>
      </c>
      <c r="AG56" s="194" t="s">
        <v>163</v>
      </c>
      <c r="AH56" s="194" t="s">
        <v>591</v>
      </c>
      <c r="AI56" s="194" t="s">
        <v>591</v>
      </c>
      <c r="AJ56" s="197">
        <f>vlookup(B56,'Annual Leave-2026'!$B:$S,7,0)-countif(E56:AI56,"a")-(countif(E56:AI56,"a1")*0.5)-(countif(E56:AI56,"a2")*0.5)-(countif(E56:AI56,"b*")*0.5)-(countif(E56:AI56,"c*")*0.5)-(countif(E56:AI56,"d*")*0.5)-(countif(E56:AI56,"e*")*0.5)+1</f>
        <v>7.5</v>
      </c>
      <c r="AK56" s="197">
        <f t="shared" si="3"/>
        <v>27</v>
      </c>
      <c r="AL56" s="406">
        <f>VLOOKUP(B56,'Working Time-April-26'!$B:$AK,35,0)/60</f>
        <v>0</v>
      </c>
      <c r="AM56" s="406">
        <f>VLOOKUP(B56,'Working Time-April-26'!$B:$AK,36,0)/60</f>
        <v>0</v>
      </c>
      <c r="AN56" s="214"/>
      <c r="AO56" s="218"/>
      <c r="AP56" s="220"/>
      <c r="AQ56" s="209"/>
      <c r="AR56" s="209"/>
      <c r="AS56" s="209"/>
      <c r="AT56" s="209"/>
      <c r="AU56" s="209">
        <f t="shared" si="4"/>
        <v>4</v>
      </c>
      <c r="AV56" s="209">
        <f t="shared" si="5"/>
        <v>0</v>
      </c>
      <c r="AW56" s="210">
        <f t="shared" si="6"/>
        <v>0</v>
      </c>
      <c r="AX56" s="222"/>
      <c r="AY56" s="217" t="s">
        <v>6</v>
      </c>
      <c r="AZ56" s="404">
        <v>0.625</v>
      </c>
    </row>
    <row r="57">
      <c r="A57" s="204">
        <v>54.0</v>
      </c>
      <c r="B57" s="218" t="s">
        <v>647</v>
      </c>
      <c r="C57" s="219" t="s">
        <v>84</v>
      </c>
      <c r="D57" s="212" t="s">
        <v>76</v>
      </c>
      <c r="E57" s="194" t="s">
        <v>592</v>
      </c>
      <c r="F57" s="194" t="s">
        <v>592</v>
      </c>
      <c r="G57" s="194" t="s">
        <v>592</v>
      </c>
      <c r="H57" s="194" t="s">
        <v>592</v>
      </c>
      <c r="I57" s="194">
        <v>0.0</v>
      </c>
      <c r="J57" s="194" t="s">
        <v>592</v>
      </c>
      <c r="K57" s="194" t="s">
        <v>592</v>
      </c>
      <c r="L57" s="194" t="s">
        <v>592</v>
      </c>
      <c r="M57" s="194" t="s">
        <v>592</v>
      </c>
      <c r="N57" s="194" t="s">
        <v>592</v>
      </c>
      <c r="O57" s="194" t="s">
        <v>592</v>
      </c>
      <c r="P57" s="194">
        <v>0.0</v>
      </c>
      <c r="Q57" s="194" t="s">
        <v>592</v>
      </c>
      <c r="R57" s="194" t="s">
        <v>593</v>
      </c>
      <c r="S57" s="194" t="s">
        <v>593</v>
      </c>
      <c r="T57" s="194" t="s">
        <v>593</v>
      </c>
      <c r="U57" s="194" t="s">
        <v>593</v>
      </c>
      <c r="V57" s="194">
        <v>0.0</v>
      </c>
      <c r="W57" s="194" t="s">
        <v>593</v>
      </c>
      <c r="X57" s="194" t="s">
        <v>593</v>
      </c>
      <c r="Y57" s="194" t="s">
        <v>593</v>
      </c>
      <c r="Z57" s="194" t="s">
        <v>593</v>
      </c>
      <c r="AA57" s="194" t="s">
        <v>593</v>
      </c>
      <c r="AB57" s="194" t="s">
        <v>593</v>
      </c>
      <c r="AC57" s="194">
        <v>0.0</v>
      </c>
      <c r="AD57" s="194" t="s">
        <v>593</v>
      </c>
      <c r="AE57" s="194" t="s">
        <v>593</v>
      </c>
      <c r="AF57" s="194" t="s">
        <v>593</v>
      </c>
      <c r="AG57" s="194" t="s">
        <v>593</v>
      </c>
      <c r="AH57" s="194" t="s">
        <v>593</v>
      </c>
      <c r="AI57" s="194" t="s">
        <v>592</v>
      </c>
      <c r="AJ57" s="197">
        <f>vlookup(B57,'Annual Leave-2026'!$B:$S,7,0)-countif(E57:AI57,"a")-(countif(E57:AI57,"a1")*0.5)-(countif(E57:AI57,"a2")*0.5)-(countif(E57:AI57,"b*")*0.5)-(countif(E57:AI57,"c*")*0.5)-(countif(E57:AI57,"d*")*0.5)-(countif(E57:AI57,"e*")*0.5)+1</f>
        <v>1.5</v>
      </c>
      <c r="AK57" s="197">
        <f t="shared" si="3"/>
        <v>15</v>
      </c>
      <c r="AL57" s="406">
        <f>VLOOKUP(B57,'Working Time-April-26'!$B:$AK,35,0)/60</f>
        <v>0</v>
      </c>
      <c r="AM57" s="406">
        <f>VLOOKUP(B57,'Working Time-April-26'!$B:$AK,36,0)/60</f>
        <v>0</v>
      </c>
      <c r="AN57" s="214"/>
      <c r="AO57" s="209"/>
      <c r="AP57" s="220"/>
      <c r="AQ57" s="209"/>
      <c r="AR57" s="209"/>
      <c r="AS57" s="209"/>
      <c r="AT57" s="209"/>
      <c r="AU57" s="209">
        <f t="shared" si="4"/>
        <v>4</v>
      </c>
      <c r="AV57" s="209">
        <f t="shared" si="5"/>
        <v>12</v>
      </c>
      <c r="AW57" s="210">
        <f t="shared" si="6"/>
        <v>0</v>
      </c>
      <c r="AX57" s="212"/>
      <c r="AY57" s="217" t="s">
        <v>10</v>
      </c>
      <c r="AZ57" s="404">
        <v>0.25</v>
      </c>
    </row>
    <row r="58">
      <c r="A58" s="209">
        <v>55.0</v>
      </c>
      <c r="B58" s="218" t="s">
        <v>648</v>
      </c>
      <c r="C58" s="219" t="s">
        <v>121</v>
      </c>
      <c r="D58" s="212" t="s">
        <v>76</v>
      </c>
      <c r="E58" s="405" t="s">
        <v>588</v>
      </c>
      <c r="F58" s="218" t="s">
        <v>588</v>
      </c>
      <c r="G58" s="218" t="s">
        <v>588</v>
      </c>
      <c r="H58" s="194" t="s">
        <v>588</v>
      </c>
      <c r="I58" s="194">
        <v>0.0</v>
      </c>
      <c r="J58" s="194" t="s">
        <v>588</v>
      </c>
      <c r="K58" s="194" t="s">
        <v>588</v>
      </c>
      <c r="L58" s="194" t="s">
        <v>588</v>
      </c>
      <c r="M58" s="194" t="s">
        <v>588</v>
      </c>
      <c r="N58" s="194" t="s">
        <v>588</v>
      </c>
      <c r="O58" s="194" t="s">
        <v>588</v>
      </c>
      <c r="P58" s="194" t="s">
        <v>588</v>
      </c>
      <c r="Q58" s="194">
        <v>0.0</v>
      </c>
      <c r="R58" s="194" t="s">
        <v>588</v>
      </c>
      <c r="S58" s="194" t="s">
        <v>588</v>
      </c>
      <c r="T58" s="194" t="s">
        <v>588</v>
      </c>
      <c r="U58" s="194" t="s">
        <v>588</v>
      </c>
      <c r="V58" s="194" t="s">
        <v>588</v>
      </c>
      <c r="W58" s="194" t="s">
        <v>588</v>
      </c>
      <c r="X58" s="194">
        <v>0.0</v>
      </c>
      <c r="Y58" s="194" t="s">
        <v>588</v>
      </c>
      <c r="Z58" s="218" t="s">
        <v>6</v>
      </c>
      <c r="AA58" s="194" t="s">
        <v>6</v>
      </c>
      <c r="AB58" s="194" t="s">
        <v>6</v>
      </c>
      <c r="AC58" s="194" t="s">
        <v>6</v>
      </c>
      <c r="AD58" s="194">
        <v>0.0</v>
      </c>
      <c r="AE58" s="194" t="s">
        <v>588</v>
      </c>
      <c r="AF58" s="194" t="s">
        <v>588</v>
      </c>
      <c r="AG58" s="194" t="s">
        <v>588</v>
      </c>
      <c r="AH58" s="194" t="s">
        <v>588</v>
      </c>
      <c r="AI58" s="194" t="s">
        <v>588</v>
      </c>
      <c r="AJ58" s="197">
        <f>vlookup(B58,'Annual Leave-2026'!$B:$S,7,0)-countif(E58:AI58,"a")-(countif(E58:AI58,"a1")*0.5)-(countif(E58:AI58,"a2")*0.5)-(countif(E58:AI58,"b*")*0.5)-(countif(E58:AI58,"c*")*0.5)-(countif(E58:AI58,"d*")*0.5)-(countif(E58:AI58,"e*")*0.5)+1</f>
        <v>1.5</v>
      </c>
      <c r="AK58" s="197">
        <f t="shared" si="3"/>
        <v>27</v>
      </c>
      <c r="AL58" s="406">
        <f>VLOOKUP(B58,'Working Time-April-26'!$B:$AK,35,0)/60</f>
        <v>0</v>
      </c>
      <c r="AM58" s="406">
        <f>VLOOKUP(B58,'Working Time-April-26'!$B:$AK,36,0)/60</f>
        <v>0</v>
      </c>
      <c r="AN58" s="214"/>
      <c r="AO58" s="209"/>
      <c r="AP58" s="220"/>
      <c r="AQ58" s="209"/>
      <c r="AR58" s="209"/>
      <c r="AS58" s="209"/>
      <c r="AT58" s="209"/>
      <c r="AU58" s="209">
        <f t="shared" si="4"/>
        <v>4</v>
      </c>
      <c r="AV58" s="209">
        <f t="shared" si="5"/>
        <v>0</v>
      </c>
      <c r="AW58" s="210">
        <f t="shared" si="6"/>
        <v>0</v>
      </c>
      <c r="AX58" s="212"/>
      <c r="AY58" s="217" t="s">
        <v>9</v>
      </c>
      <c r="AZ58" s="404">
        <v>0.0</v>
      </c>
    </row>
    <row r="59">
      <c r="A59" s="204">
        <v>56.0</v>
      </c>
      <c r="B59" s="218" t="s">
        <v>649</v>
      </c>
      <c r="C59" s="219" t="s">
        <v>110</v>
      </c>
      <c r="D59" s="212" t="s">
        <v>76</v>
      </c>
      <c r="E59" s="194" t="s">
        <v>591</v>
      </c>
      <c r="F59" s="194" t="s">
        <v>591</v>
      </c>
      <c r="G59" s="194" t="s">
        <v>591</v>
      </c>
      <c r="H59" s="194" t="s">
        <v>591</v>
      </c>
      <c r="I59" s="194">
        <v>0.0</v>
      </c>
      <c r="J59" s="194" t="s">
        <v>593</v>
      </c>
      <c r="K59" s="194" t="s">
        <v>593</v>
      </c>
      <c r="L59" s="194" t="s">
        <v>593</v>
      </c>
      <c r="M59" s="194" t="s">
        <v>593</v>
      </c>
      <c r="N59" s="194" t="s">
        <v>593</v>
      </c>
      <c r="O59" s="194">
        <v>0.0</v>
      </c>
      <c r="P59" s="194" t="s">
        <v>588</v>
      </c>
      <c r="Q59" s="194" t="s">
        <v>588</v>
      </c>
      <c r="R59" s="194" t="s">
        <v>588</v>
      </c>
      <c r="S59" s="194" t="s">
        <v>588</v>
      </c>
      <c r="T59" s="194" t="s">
        <v>588</v>
      </c>
      <c r="U59" s="194" t="s">
        <v>588</v>
      </c>
      <c r="V59" s="194">
        <v>0.0</v>
      </c>
      <c r="W59" s="194" t="s">
        <v>588</v>
      </c>
      <c r="X59" s="194" t="s">
        <v>588</v>
      </c>
      <c r="Y59" s="194" t="s">
        <v>588</v>
      </c>
      <c r="Z59" s="218" t="s">
        <v>588</v>
      </c>
      <c r="AA59" s="194" t="s">
        <v>588</v>
      </c>
      <c r="AB59" s="194" t="s">
        <v>588</v>
      </c>
      <c r="AC59" s="194">
        <v>0.0</v>
      </c>
      <c r="AD59" s="194" t="s">
        <v>588</v>
      </c>
      <c r="AE59" s="194" t="s">
        <v>588</v>
      </c>
      <c r="AF59" s="194" t="s">
        <v>588</v>
      </c>
      <c r="AG59" s="194" t="s">
        <v>588</v>
      </c>
      <c r="AH59" s="194" t="s">
        <v>588</v>
      </c>
      <c r="AI59" s="194" t="s">
        <v>588</v>
      </c>
      <c r="AJ59" s="197">
        <f>vlookup(B59,'Annual Leave-2026'!$B:$S,7,0)-countif(E59:AI59,"a")-(countif(E59:AI59,"a1")*0.5)-(countif(E59:AI59,"a2")*0.5)-(countif(E59:AI59,"b*")*0.5)-(countif(E59:AI59,"c*")*0.5)-(countif(E59:AI59,"d*")*0.5)-(countif(E59:AI59,"e*")*0.5)+1</f>
        <v>1</v>
      </c>
      <c r="AK59" s="197">
        <f t="shared" si="3"/>
        <v>27</v>
      </c>
      <c r="AL59" s="406">
        <f>VLOOKUP(B59,'Working Time-April-26'!$B:$AK,35,0)/60</f>
        <v>0</v>
      </c>
      <c r="AM59" s="406">
        <f>VLOOKUP(B59,'Working Time-April-26'!$B:$AK,36,0)/60</f>
        <v>0</v>
      </c>
      <c r="AN59" s="214"/>
      <c r="AO59" s="209"/>
      <c r="AP59" s="220"/>
      <c r="AQ59" s="209"/>
      <c r="AR59" s="209"/>
      <c r="AS59" s="209"/>
      <c r="AT59" s="209"/>
      <c r="AU59" s="209">
        <f t="shared" si="4"/>
        <v>4</v>
      </c>
      <c r="AV59" s="209">
        <f t="shared" si="5"/>
        <v>0</v>
      </c>
      <c r="AW59" s="210">
        <f t="shared" si="6"/>
        <v>0</v>
      </c>
      <c r="AX59" s="212"/>
      <c r="AY59" s="217" t="s">
        <v>9</v>
      </c>
      <c r="AZ59" s="404">
        <v>0.0</v>
      </c>
    </row>
    <row r="60">
      <c r="A60" s="209">
        <v>57.0</v>
      </c>
      <c r="B60" s="218" t="s">
        <v>712</v>
      </c>
      <c r="C60" s="219" t="s">
        <v>105</v>
      </c>
      <c r="D60" s="212" t="s">
        <v>76</v>
      </c>
      <c r="E60" s="194" t="s">
        <v>591</v>
      </c>
      <c r="F60" s="194" t="s">
        <v>591</v>
      </c>
      <c r="G60" s="194" t="s">
        <v>591</v>
      </c>
      <c r="H60" s="194">
        <v>0.0</v>
      </c>
      <c r="I60" s="194" t="s">
        <v>591</v>
      </c>
      <c r="J60" s="194" t="s">
        <v>591</v>
      </c>
      <c r="K60" s="194" t="s">
        <v>591</v>
      </c>
      <c r="L60" s="194" t="s">
        <v>591</v>
      </c>
      <c r="M60" s="194" t="s">
        <v>591</v>
      </c>
      <c r="N60" s="194" t="s">
        <v>6</v>
      </c>
      <c r="O60" s="194">
        <v>0.0</v>
      </c>
      <c r="P60" s="194" t="s">
        <v>6</v>
      </c>
      <c r="Q60" s="194" t="s">
        <v>593</v>
      </c>
      <c r="R60" s="194" t="s">
        <v>593</v>
      </c>
      <c r="S60" s="194" t="s">
        <v>593</v>
      </c>
      <c r="T60" s="194" t="s">
        <v>591</v>
      </c>
      <c r="U60" s="194" t="s">
        <v>591</v>
      </c>
      <c r="V60" s="194" t="s">
        <v>591</v>
      </c>
      <c r="W60" s="194">
        <v>0.0</v>
      </c>
      <c r="X60" s="194" t="s">
        <v>591</v>
      </c>
      <c r="Y60" s="194" t="s">
        <v>591</v>
      </c>
      <c r="Z60" s="194" t="s">
        <v>591</v>
      </c>
      <c r="AA60" s="194" t="s">
        <v>592</v>
      </c>
      <c r="AB60" s="194" t="s">
        <v>591</v>
      </c>
      <c r="AC60" s="194" t="s">
        <v>591</v>
      </c>
      <c r="AD60" s="194" t="s">
        <v>591</v>
      </c>
      <c r="AE60" s="194">
        <v>0.0</v>
      </c>
      <c r="AF60" s="194" t="s">
        <v>591</v>
      </c>
      <c r="AG60" s="194" t="s">
        <v>591</v>
      </c>
      <c r="AH60" s="194" t="s">
        <v>591</v>
      </c>
      <c r="AI60" s="194" t="s">
        <v>591</v>
      </c>
      <c r="AJ60" s="197">
        <f>vlookup(B60,'Annual Leave-2026'!$B:$S,7,0)-countif(E60:AI60,"a")-(countif(E60:AI60,"a1")*0.5)-(countif(E60:AI60,"a2")*0.5)-(countif(E60:AI60,"b*")*0.5)-(countif(E60:AI60,"c*")*0.5)-(countif(E60:AI60,"d*")*0.5)-(countif(E60:AI60,"e*")*0.5)+1</f>
        <v>1</v>
      </c>
      <c r="AK60" s="197">
        <f t="shared" si="3"/>
        <v>26</v>
      </c>
      <c r="AL60" s="406">
        <f>VLOOKUP(B60,'Working Time-April-26'!$B:$AK,35,0)/60</f>
        <v>0</v>
      </c>
      <c r="AM60" s="406">
        <f>VLOOKUP(B60,'Working Time-April-26'!$B:$AK,36,0)/60</f>
        <v>0</v>
      </c>
      <c r="AN60" s="214"/>
      <c r="AO60" s="209"/>
      <c r="AP60" s="220"/>
      <c r="AQ60" s="209"/>
      <c r="AR60" s="209"/>
      <c r="AS60" s="209"/>
      <c r="AT60" s="209"/>
      <c r="AU60" s="209">
        <f t="shared" si="4"/>
        <v>4</v>
      </c>
      <c r="AV60" s="209">
        <f t="shared" si="5"/>
        <v>1</v>
      </c>
      <c r="AW60" s="210">
        <f t="shared" si="6"/>
        <v>0</v>
      </c>
      <c r="AX60" s="212"/>
      <c r="AY60" s="217" t="s">
        <v>6</v>
      </c>
      <c r="AZ60" s="404">
        <v>0.625</v>
      </c>
    </row>
    <row r="61">
      <c r="A61" s="204">
        <v>58.0</v>
      </c>
      <c r="B61" s="218" t="s">
        <v>651</v>
      </c>
      <c r="C61" s="219" t="s">
        <v>122</v>
      </c>
      <c r="D61" s="212" t="s">
        <v>76</v>
      </c>
      <c r="E61" s="405" t="s">
        <v>588</v>
      </c>
      <c r="F61" s="218" t="s">
        <v>588</v>
      </c>
      <c r="G61" s="218" t="s">
        <v>588</v>
      </c>
      <c r="H61" s="194" t="s">
        <v>588</v>
      </c>
      <c r="I61" s="194">
        <v>0.0</v>
      </c>
      <c r="J61" s="194" t="s">
        <v>588</v>
      </c>
      <c r="K61" s="194" t="s">
        <v>588</v>
      </c>
      <c r="L61" s="194" t="s">
        <v>588</v>
      </c>
      <c r="M61" s="194" t="s">
        <v>588</v>
      </c>
      <c r="N61" s="194" t="s">
        <v>588</v>
      </c>
      <c r="O61" s="194" t="s">
        <v>588</v>
      </c>
      <c r="P61" s="194" t="s">
        <v>588</v>
      </c>
      <c r="Q61" s="194">
        <v>0.0</v>
      </c>
      <c r="R61" s="194" t="s">
        <v>588</v>
      </c>
      <c r="S61" s="194" t="s">
        <v>588</v>
      </c>
      <c r="T61" s="194" t="s">
        <v>588</v>
      </c>
      <c r="U61" s="194" t="s">
        <v>588</v>
      </c>
      <c r="V61" s="194" t="s">
        <v>169</v>
      </c>
      <c r="W61" s="194" t="s">
        <v>6</v>
      </c>
      <c r="X61" s="194">
        <v>0.0</v>
      </c>
      <c r="Y61" s="194" t="s">
        <v>592</v>
      </c>
      <c r="Z61" s="218" t="s">
        <v>588</v>
      </c>
      <c r="AA61" s="194" t="s">
        <v>588</v>
      </c>
      <c r="AB61" s="194" t="s">
        <v>588</v>
      </c>
      <c r="AC61" s="194">
        <v>0.0</v>
      </c>
      <c r="AD61" s="194" t="s">
        <v>588</v>
      </c>
      <c r="AE61" s="194" t="s">
        <v>588</v>
      </c>
      <c r="AF61" s="194" t="s">
        <v>588</v>
      </c>
      <c r="AG61" s="194" t="s">
        <v>588</v>
      </c>
      <c r="AH61" s="194" t="s">
        <v>588</v>
      </c>
      <c r="AI61" s="194" t="s">
        <v>588</v>
      </c>
      <c r="AJ61" s="197">
        <f>vlookup(B61,'Annual Leave-2026'!$B:$S,7,0)-countif(E61:AI61,"a")-(countif(E61:AI61,"a1")*0.5)-(countif(E61:AI61,"a2")*0.5)-(countif(E61:AI61,"b*")*0.5)-(countif(E61:AI61,"c*")*0.5)-(countif(E61:AI61,"d*")*0.5)-(countif(E61:AI61,"e*")*0.5)+1</f>
        <v>2.5</v>
      </c>
      <c r="AK61" s="197">
        <f t="shared" si="3"/>
        <v>26</v>
      </c>
      <c r="AL61" s="406">
        <f>VLOOKUP(B61,'Working Time-April-26'!$B:$AK,35,0)/60</f>
        <v>0</v>
      </c>
      <c r="AM61" s="406">
        <f>VLOOKUP(B61,'Working Time-April-26'!$B:$AK,36,0)/60</f>
        <v>0</v>
      </c>
      <c r="AN61" s="214"/>
      <c r="AO61" s="218"/>
      <c r="AP61" s="220"/>
      <c r="AQ61" s="209"/>
      <c r="AR61" s="209"/>
      <c r="AS61" s="209"/>
      <c r="AT61" s="209"/>
      <c r="AU61" s="209">
        <f t="shared" si="4"/>
        <v>4</v>
      </c>
      <c r="AV61" s="209">
        <f t="shared" si="5"/>
        <v>1</v>
      </c>
      <c r="AW61" s="210">
        <f t="shared" si="6"/>
        <v>0</v>
      </c>
      <c r="AX61" s="222"/>
      <c r="AY61" s="217" t="s">
        <v>9</v>
      </c>
      <c r="AZ61" s="404">
        <v>0.0</v>
      </c>
    </row>
    <row r="62">
      <c r="A62" s="209">
        <v>59.0</v>
      </c>
      <c r="B62" s="218" t="s">
        <v>818</v>
      </c>
      <c r="C62" s="219" t="s">
        <v>93</v>
      </c>
      <c r="D62" s="212" t="s">
        <v>76</v>
      </c>
      <c r="E62" s="194" t="s">
        <v>6</v>
      </c>
      <c r="F62" s="194" t="s">
        <v>6</v>
      </c>
      <c r="G62" s="194" t="s">
        <v>602</v>
      </c>
      <c r="H62" s="194" t="s">
        <v>715</v>
      </c>
      <c r="I62" s="194">
        <v>0.0</v>
      </c>
      <c r="J62" s="194" t="s">
        <v>715</v>
      </c>
      <c r="K62" s="194" t="s">
        <v>715</v>
      </c>
      <c r="L62" s="194" t="s">
        <v>715</v>
      </c>
      <c r="M62" s="194" t="s">
        <v>715</v>
      </c>
      <c r="N62" s="194" t="s">
        <v>715</v>
      </c>
      <c r="O62" s="194">
        <v>0.0</v>
      </c>
      <c r="P62" s="221" t="s">
        <v>591</v>
      </c>
      <c r="Q62" s="194" t="s">
        <v>591</v>
      </c>
      <c r="R62" s="194" t="s">
        <v>591</v>
      </c>
      <c r="S62" s="194" t="s">
        <v>591</v>
      </c>
      <c r="T62" s="194" t="s">
        <v>602</v>
      </c>
      <c r="U62" s="194" t="s">
        <v>591</v>
      </c>
      <c r="V62" s="194">
        <v>0.0</v>
      </c>
      <c r="W62" s="194" t="s">
        <v>591</v>
      </c>
      <c r="X62" s="194" t="s">
        <v>591</v>
      </c>
      <c r="Y62" s="194" t="s">
        <v>591</v>
      </c>
      <c r="Z62" s="194" t="s">
        <v>591</v>
      </c>
      <c r="AA62" s="194" t="s">
        <v>591</v>
      </c>
      <c r="AB62" s="194" t="s">
        <v>591</v>
      </c>
      <c r="AC62" s="194" t="s">
        <v>602</v>
      </c>
      <c r="AD62" s="194">
        <v>0.0</v>
      </c>
      <c r="AE62" s="194" t="s">
        <v>602</v>
      </c>
      <c r="AF62" s="194" t="s">
        <v>591</v>
      </c>
      <c r="AG62" s="194" t="s">
        <v>591</v>
      </c>
      <c r="AH62" s="194" t="s">
        <v>591</v>
      </c>
      <c r="AI62" s="194" t="s">
        <v>591</v>
      </c>
      <c r="AJ62" s="197">
        <f>vlookup(B62,'Annual Leave-2026'!$B:$S,7,0)-countif(E62:AI62,"a")-(countif(E62:AI62,"a1")*0.5)-(countif(E62:AI62,"a2")*0.5)-(countif(E62:AI62,"b*")*0.5)-(countif(E62:AI62,"c*")*0.5)-(countif(E62:AI62,"d*")*0.5)-(countif(E62:AI62,"e*")*0.5)+1</f>
        <v>0</v>
      </c>
      <c r="AK62" s="197">
        <f t="shared" si="3"/>
        <v>23</v>
      </c>
      <c r="AL62" s="406">
        <f>VLOOKUP(B62,'Working Time-April-26'!$B:$AK,35,0)/60</f>
        <v>0</v>
      </c>
      <c r="AM62" s="406">
        <f>VLOOKUP(B62,'Working Time-April-26'!$B:$AK,36,0)/60</f>
        <v>0</v>
      </c>
      <c r="AN62" s="214"/>
      <c r="AO62" s="218"/>
      <c r="AP62" s="220"/>
      <c r="AQ62" s="209"/>
      <c r="AR62" s="209"/>
      <c r="AS62" s="209"/>
      <c r="AT62" s="209"/>
      <c r="AU62" s="209">
        <f t="shared" si="4"/>
        <v>4</v>
      </c>
      <c r="AV62" s="209">
        <f t="shared" si="5"/>
        <v>0</v>
      </c>
      <c r="AW62" s="210">
        <f t="shared" si="6"/>
        <v>4</v>
      </c>
      <c r="AX62" s="222"/>
      <c r="AY62" s="217" t="s">
        <v>6</v>
      </c>
      <c r="AZ62" s="404">
        <v>0.625</v>
      </c>
    </row>
    <row r="63">
      <c r="A63" s="204">
        <v>60.0</v>
      </c>
      <c r="B63" s="218" t="s">
        <v>652</v>
      </c>
      <c r="C63" s="219" t="s">
        <v>114</v>
      </c>
      <c r="D63" s="212" t="s">
        <v>76</v>
      </c>
      <c r="E63" s="194" t="s">
        <v>593</v>
      </c>
      <c r="F63" s="194" t="s">
        <v>593</v>
      </c>
      <c r="G63" s="194" t="s">
        <v>593</v>
      </c>
      <c r="H63" s="194" t="s">
        <v>6</v>
      </c>
      <c r="I63" s="194">
        <v>0.0</v>
      </c>
      <c r="J63" s="194" t="s">
        <v>6</v>
      </c>
      <c r="K63" s="194" t="s">
        <v>602</v>
      </c>
      <c r="L63" s="194" t="s">
        <v>588</v>
      </c>
      <c r="M63" s="194" t="s">
        <v>588</v>
      </c>
      <c r="N63" s="194" t="s">
        <v>588</v>
      </c>
      <c r="O63" s="194" t="s">
        <v>588</v>
      </c>
      <c r="P63" s="194">
        <v>0.0</v>
      </c>
      <c r="Q63" s="194" t="s">
        <v>588</v>
      </c>
      <c r="R63" s="194" t="s">
        <v>588</v>
      </c>
      <c r="S63" s="194" t="s">
        <v>588</v>
      </c>
      <c r="T63" s="194" t="s">
        <v>588</v>
      </c>
      <c r="U63" s="194" t="s">
        <v>588</v>
      </c>
      <c r="V63" s="194" t="s">
        <v>588</v>
      </c>
      <c r="W63" s="194">
        <v>0.0</v>
      </c>
      <c r="X63" s="194" t="s">
        <v>588</v>
      </c>
      <c r="Y63" s="194" t="s">
        <v>588</v>
      </c>
      <c r="Z63" s="218" t="s">
        <v>588</v>
      </c>
      <c r="AA63" s="194" t="s">
        <v>588</v>
      </c>
      <c r="AB63" s="194" t="s">
        <v>588</v>
      </c>
      <c r="AC63" s="194" t="s">
        <v>588</v>
      </c>
      <c r="AD63" s="194" t="s">
        <v>588</v>
      </c>
      <c r="AE63" s="194">
        <v>0.0</v>
      </c>
      <c r="AF63" s="194" t="s">
        <v>588</v>
      </c>
      <c r="AG63" s="194" t="s">
        <v>588</v>
      </c>
      <c r="AH63" s="194" t="s">
        <v>588</v>
      </c>
      <c r="AI63" s="194" t="s">
        <v>588</v>
      </c>
      <c r="AJ63" s="197">
        <f>vlookup(B63,'Annual Leave-2026'!$B:$S,7,0)-countif(E63:AI63,"a")-(countif(E63:AI63,"a1")*0.5)-(countif(E63:AI63,"a2")*0.5)-(countif(E63:AI63,"b*")*0.5)-(countif(E63:AI63,"c*")*0.5)-(countif(E63:AI63,"d*")*0.5)-(countif(E63:AI63,"e*")*0.5)+1+1</f>
        <v>0.5</v>
      </c>
      <c r="AK63" s="197">
        <f t="shared" si="3"/>
        <v>26</v>
      </c>
      <c r="AL63" s="406">
        <f>VLOOKUP(B63,'Working Time-April-26'!$B:$AK,35,0)/60</f>
        <v>-0.1666666667</v>
      </c>
      <c r="AM63" s="406">
        <f>VLOOKUP(B63,'Working Time-April-26'!$B:$AK,36,0)/60</f>
        <v>0</v>
      </c>
      <c r="AN63" s="214"/>
      <c r="AO63" s="218"/>
      <c r="AP63" s="220"/>
      <c r="AQ63" s="209"/>
      <c r="AR63" s="209"/>
      <c r="AS63" s="209"/>
      <c r="AT63" s="209"/>
      <c r="AU63" s="209">
        <f t="shared" si="4"/>
        <v>4</v>
      </c>
      <c r="AV63" s="209">
        <f t="shared" si="5"/>
        <v>0</v>
      </c>
      <c r="AW63" s="210">
        <f t="shared" si="6"/>
        <v>1</v>
      </c>
      <c r="AX63" s="222"/>
      <c r="AY63" s="217" t="s">
        <v>9</v>
      </c>
      <c r="AZ63" s="404">
        <v>0.0</v>
      </c>
    </row>
    <row r="64">
      <c r="A64" s="209">
        <v>61.0</v>
      </c>
      <c r="B64" s="218" t="s">
        <v>653</v>
      </c>
      <c r="C64" s="219" t="s">
        <v>119</v>
      </c>
      <c r="D64" s="212" t="s">
        <v>76</v>
      </c>
      <c r="E64" s="405" t="s">
        <v>588</v>
      </c>
      <c r="F64" s="218" t="s">
        <v>588</v>
      </c>
      <c r="G64" s="218" t="s">
        <v>588</v>
      </c>
      <c r="H64" s="194" t="s">
        <v>588</v>
      </c>
      <c r="I64" s="194">
        <v>0.0</v>
      </c>
      <c r="J64" s="194" t="s">
        <v>588</v>
      </c>
      <c r="K64" s="194" t="s">
        <v>588</v>
      </c>
      <c r="L64" s="194" t="s">
        <v>588</v>
      </c>
      <c r="M64" s="194" t="s">
        <v>588</v>
      </c>
      <c r="N64" s="194" t="s">
        <v>588</v>
      </c>
      <c r="O64" s="194" t="s">
        <v>588</v>
      </c>
      <c r="P64" s="194" t="s">
        <v>588</v>
      </c>
      <c r="Q64" s="194">
        <v>0.0</v>
      </c>
      <c r="R64" s="194" t="s">
        <v>588</v>
      </c>
      <c r="S64" s="194" t="s">
        <v>588</v>
      </c>
      <c r="T64" s="194" t="s">
        <v>588</v>
      </c>
      <c r="U64" s="194" t="s">
        <v>588</v>
      </c>
      <c r="V64" s="194" t="s">
        <v>588</v>
      </c>
      <c r="W64" s="194">
        <v>0.0</v>
      </c>
      <c r="X64" s="194" t="s">
        <v>588</v>
      </c>
      <c r="Y64" s="194" t="s">
        <v>588</v>
      </c>
      <c r="Z64" s="218" t="s">
        <v>588</v>
      </c>
      <c r="AA64" s="194" t="s">
        <v>588</v>
      </c>
      <c r="AB64" s="194" t="s">
        <v>588</v>
      </c>
      <c r="AC64" s="194" t="s">
        <v>588</v>
      </c>
      <c r="AD64" s="194">
        <v>0.0</v>
      </c>
      <c r="AE64" s="194" t="s">
        <v>588</v>
      </c>
      <c r="AF64" s="194" t="s">
        <v>588</v>
      </c>
      <c r="AG64" s="194" t="s">
        <v>588</v>
      </c>
      <c r="AH64" s="194" t="s">
        <v>588</v>
      </c>
      <c r="AI64" s="194" t="s">
        <v>588</v>
      </c>
      <c r="AJ64" s="197">
        <f>vlookup(B64,'Annual Leave-2026'!$B:$S,7,0)-countif(E64:AI64,"a")-(countif(E64:AI64,"a1")*0.5)-(countif(E64:AI64,"a2")*0.5)-(countif(E64:AI64,"b*")*0.5)-(countif(E64:AI64,"c*")*0.5)-(countif(E64:AI64,"d*")*0.5)-(countif(E64:AI64,"e*")*0.5)+1</f>
        <v>7</v>
      </c>
      <c r="AK64" s="197">
        <f t="shared" si="3"/>
        <v>27</v>
      </c>
      <c r="AL64" s="406">
        <f>VLOOKUP(B64,'Working Time-April-26'!$B:$AK,35,0)/60</f>
        <v>0</v>
      </c>
      <c r="AM64" s="406">
        <f>VLOOKUP(B64,'Working Time-April-26'!$B:$AK,36,0)/60</f>
        <v>0</v>
      </c>
      <c r="AN64" s="214"/>
      <c r="AO64" s="218"/>
      <c r="AP64" s="220"/>
      <c r="AQ64" s="209"/>
      <c r="AR64" s="209"/>
      <c r="AS64" s="209"/>
      <c r="AT64" s="209"/>
      <c r="AU64" s="209">
        <f t="shared" si="4"/>
        <v>4</v>
      </c>
      <c r="AV64" s="209">
        <f t="shared" si="5"/>
        <v>0</v>
      </c>
      <c r="AW64" s="210">
        <f t="shared" si="6"/>
        <v>0</v>
      </c>
      <c r="AX64" s="222"/>
      <c r="AY64" s="217" t="s">
        <v>9</v>
      </c>
      <c r="AZ64" s="404">
        <v>0.0</v>
      </c>
    </row>
    <row r="65">
      <c r="A65" s="204">
        <v>62.0</v>
      </c>
      <c r="B65" s="218" t="s">
        <v>654</v>
      </c>
      <c r="C65" s="219" t="s">
        <v>99</v>
      </c>
      <c r="D65" s="212" t="s">
        <v>76</v>
      </c>
      <c r="E65" s="194" t="s">
        <v>715</v>
      </c>
      <c r="F65" s="194" t="s">
        <v>715</v>
      </c>
      <c r="G65" s="194" t="s">
        <v>715</v>
      </c>
      <c r="H65" s="194" t="s">
        <v>715</v>
      </c>
      <c r="I65" s="194">
        <v>0.0</v>
      </c>
      <c r="J65" s="194" t="s">
        <v>591</v>
      </c>
      <c r="K65" s="194" t="s">
        <v>591</v>
      </c>
      <c r="L65" s="194" t="s">
        <v>591</v>
      </c>
      <c r="M65" s="194" t="s">
        <v>591</v>
      </c>
      <c r="N65" s="194" t="s">
        <v>591</v>
      </c>
      <c r="O65" s="194">
        <v>0.0</v>
      </c>
      <c r="P65" s="194" t="s">
        <v>593</v>
      </c>
      <c r="Q65" s="194" t="s">
        <v>593</v>
      </c>
      <c r="R65" s="194" t="s">
        <v>593</v>
      </c>
      <c r="S65" s="194" t="s">
        <v>593</v>
      </c>
      <c r="T65" s="194" t="s">
        <v>593</v>
      </c>
      <c r="U65" s="194" t="s">
        <v>593</v>
      </c>
      <c r="V65" s="194">
        <v>0.0</v>
      </c>
      <c r="W65" s="194" t="s">
        <v>593</v>
      </c>
      <c r="X65" s="194" t="s">
        <v>593</v>
      </c>
      <c r="Y65" s="194" t="s">
        <v>593</v>
      </c>
      <c r="Z65" s="194" t="s">
        <v>593</v>
      </c>
      <c r="AA65" s="194" t="s">
        <v>591</v>
      </c>
      <c r="AB65" s="194" t="s">
        <v>591</v>
      </c>
      <c r="AC65" s="194" t="s">
        <v>591</v>
      </c>
      <c r="AD65" s="194">
        <v>0.0</v>
      </c>
      <c r="AE65" s="194" t="s">
        <v>591</v>
      </c>
      <c r="AF65" s="194" t="s">
        <v>591</v>
      </c>
      <c r="AG65" s="194" t="s">
        <v>591</v>
      </c>
      <c r="AH65" s="194" t="s">
        <v>591</v>
      </c>
      <c r="AI65" s="194" t="s">
        <v>591</v>
      </c>
      <c r="AJ65" s="197">
        <f>vlookup(B65,'Annual Leave-2026'!$B:$S,7,0)-countif(E65:AI65,"a")-(countif(E65:AI65,"a1")*0.5)-(countif(E65:AI65,"a2")*0.5)-(countif(E65:AI65,"b*")*0.5)-(countif(E65:AI65,"c*")*0.5)-(countif(E65:AI65,"d*")*0.5)-(countif(E65:AI65,"e*")*0.5)+1</f>
        <v>2.5</v>
      </c>
      <c r="AK65" s="197">
        <f t="shared" si="3"/>
        <v>27</v>
      </c>
      <c r="AL65" s="406">
        <f>VLOOKUP(B65,'Working Time-April-26'!$B:$AK,35,0)/60</f>
        <v>0</v>
      </c>
      <c r="AM65" s="406">
        <f>VLOOKUP(B65,'Working Time-April-26'!$B:$AK,36,0)/60</f>
        <v>0</v>
      </c>
      <c r="AN65" s="214"/>
      <c r="AO65" s="218"/>
      <c r="AP65" s="220"/>
      <c r="AQ65" s="209"/>
      <c r="AR65" s="209"/>
      <c r="AS65" s="209"/>
      <c r="AT65" s="209"/>
      <c r="AU65" s="209">
        <f t="shared" si="4"/>
        <v>4</v>
      </c>
      <c r="AV65" s="209">
        <f t="shared" si="5"/>
        <v>0</v>
      </c>
      <c r="AW65" s="210">
        <f t="shared" si="6"/>
        <v>0</v>
      </c>
      <c r="AX65" s="222"/>
      <c r="AY65" s="217" t="s">
        <v>10</v>
      </c>
      <c r="AZ65" s="404">
        <v>0.375</v>
      </c>
    </row>
    <row r="66">
      <c r="A66" s="209">
        <v>63.0</v>
      </c>
      <c r="B66" s="218" t="s">
        <v>655</v>
      </c>
      <c r="C66" s="219" t="s">
        <v>82</v>
      </c>
      <c r="D66" s="218" t="s">
        <v>76</v>
      </c>
      <c r="E66" s="194" t="s">
        <v>717</v>
      </c>
      <c r="F66" s="194" t="s">
        <v>592</v>
      </c>
      <c r="G66" s="194" t="s">
        <v>592</v>
      </c>
      <c r="H66" s="194" t="s">
        <v>6</v>
      </c>
      <c r="I66" s="194">
        <v>0.0</v>
      </c>
      <c r="J66" s="194" t="s">
        <v>715</v>
      </c>
      <c r="K66" s="194" t="s">
        <v>715</v>
      </c>
      <c r="L66" s="194" t="s">
        <v>715</v>
      </c>
      <c r="M66" s="194" t="s">
        <v>715</v>
      </c>
      <c r="N66" s="194" t="s">
        <v>715</v>
      </c>
      <c r="O66" s="194" t="s">
        <v>715</v>
      </c>
      <c r="P66" s="194">
        <v>0.0</v>
      </c>
      <c r="Q66" s="194" t="s">
        <v>593</v>
      </c>
      <c r="R66" s="194" t="s">
        <v>593</v>
      </c>
      <c r="S66" s="194" t="s">
        <v>593</v>
      </c>
      <c r="T66" s="194" t="s">
        <v>593</v>
      </c>
      <c r="U66" s="194" t="s">
        <v>593</v>
      </c>
      <c r="V66" s="194" t="s">
        <v>593</v>
      </c>
      <c r="W66" s="194" t="s">
        <v>593</v>
      </c>
      <c r="X66" s="194">
        <v>0.0</v>
      </c>
      <c r="Y66" s="194" t="s">
        <v>593</v>
      </c>
      <c r="Z66" s="194" t="s">
        <v>593</v>
      </c>
      <c r="AA66" s="194" t="s">
        <v>591</v>
      </c>
      <c r="AB66" s="194" t="s">
        <v>591</v>
      </c>
      <c r="AC66" s="194">
        <v>0.0</v>
      </c>
      <c r="AD66" s="194" t="s">
        <v>591</v>
      </c>
      <c r="AE66" s="194" t="s">
        <v>591</v>
      </c>
      <c r="AF66" s="194" t="s">
        <v>591</v>
      </c>
      <c r="AG66" s="194" t="s">
        <v>591</v>
      </c>
      <c r="AH66" s="194" t="s">
        <v>591</v>
      </c>
      <c r="AI66" s="194" t="s">
        <v>591</v>
      </c>
      <c r="AJ66" s="197">
        <f>vlookup(B66,'Annual Leave-2026'!$B:$S,7,0)-countif(E66:AI66,"a")-(countif(E66:AI66,"a1")*0.5)-(countif(E66:AI66,"a2")*0.5)-(countif(E66:AI66,"b*")*0.5)-(countif(E66:AI66,"c*")*0.5)-(countif(E66:AI66,"d*")*0.5)-(countif(E66:AI66,"e*")*0.5)+1</f>
        <v>0</v>
      </c>
      <c r="AK66" s="197">
        <f t="shared" si="3"/>
        <v>25</v>
      </c>
      <c r="AL66" s="406">
        <f>VLOOKUP(B66,'Working Time-April-26'!$B:$AK,35,0)/60</f>
        <v>0</v>
      </c>
      <c r="AM66" s="406">
        <f>VLOOKUP(B66,'Working Time-April-26'!$B:$AK,36,0)/60</f>
        <v>0</v>
      </c>
      <c r="AN66" s="214"/>
      <c r="AO66" s="218"/>
      <c r="AP66" s="220"/>
      <c r="AQ66" s="209"/>
      <c r="AR66" s="209"/>
      <c r="AS66" s="209"/>
      <c r="AT66" s="209"/>
      <c r="AU66" s="209">
        <f t="shared" si="4"/>
        <v>4</v>
      </c>
      <c r="AV66" s="209">
        <f t="shared" si="5"/>
        <v>2</v>
      </c>
      <c r="AW66" s="210">
        <f t="shared" si="6"/>
        <v>0</v>
      </c>
      <c r="AX66" s="222"/>
      <c r="AY66" s="217" t="s">
        <v>10</v>
      </c>
      <c r="AZ66" s="404">
        <v>0.375</v>
      </c>
    </row>
    <row r="67">
      <c r="A67" s="204">
        <v>64.0</v>
      </c>
      <c r="B67" s="212" t="s">
        <v>656</v>
      </c>
      <c r="C67" s="213" t="s">
        <v>104</v>
      </c>
      <c r="D67" s="212" t="s">
        <v>76</v>
      </c>
      <c r="E67" s="194" t="s">
        <v>591</v>
      </c>
      <c r="F67" s="194" t="s">
        <v>591</v>
      </c>
      <c r="G67" s="194" t="s">
        <v>591</v>
      </c>
      <c r="H67" s="194">
        <v>0.0</v>
      </c>
      <c r="I67" s="194" t="s">
        <v>591</v>
      </c>
      <c r="J67" s="194" t="s">
        <v>591</v>
      </c>
      <c r="K67" s="194" t="s">
        <v>591</v>
      </c>
      <c r="L67" s="194" t="s">
        <v>591</v>
      </c>
      <c r="M67" s="194" t="s">
        <v>591</v>
      </c>
      <c r="N67" s="194" t="s">
        <v>591</v>
      </c>
      <c r="O67" s="194" t="s">
        <v>591</v>
      </c>
      <c r="P67" s="194">
        <v>0.0</v>
      </c>
      <c r="Q67" s="194" t="s">
        <v>593</v>
      </c>
      <c r="R67" s="194" t="s">
        <v>593</v>
      </c>
      <c r="S67" s="194" t="s">
        <v>593</v>
      </c>
      <c r="T67" s="194" t="s">
        <v>593</v>
      </c>
      <c r="U67" s="194" t="s">
        <v>593</v>
      </c>
      <c r="V67" s="194" t="s">
        <v>593</v>
      </c>
      <c r="W67" s="194">
        <v>0.0</v>
      </c>
      <c r="X67" s="194" t="s">
        <v>593</v>
      </c>
      <c r="Y67" s="194" t="s">
        <v>593</v>
      </c>
      <c r="Z67" s="194" t="s">
        <v>593</v>
      </c>
      <c r="AA67" s="194" t="s">
        <v>593</v>
      </c>
      <c r="AB67" s="194" t="s">
        <v>588</v>
      </c>
      <c r="AC67" s="194" t="s">
        <v>588</v>
      </c>
      <c r="AD67" s="194" t="s">
        <v>588</v>
      </c>
      <c r="AE67" s="194">
        <v>0.0</v>
      </c>
      <c r="AF67" s="194" t="s">
        <v>588</v>
      </c>
      <c r="AG67" s="194" t="s">
        <v>588</v>
      </c>
      <c r="AH67" s="194" t="s">
        <v>588</v>
      </c>
      <c r="AI67" s="194" t="s">
        <v>588</v>
      </c>
      <c r="AJ67" s="197">
        <f>vlookup(B67,'Annual Leave-2026'!$B:$S,7,0)-countif(E67:AI67,"a")-(countif(E67:AI67,"a1")*0.5)-(countif(E67:AI67,"a2")*0.5)-(countif(E67:AI67,"b*")*0.5)-(countif(E67:AI67,"c*")*0.5)-(countif(E67:AI67,"d*")*0.5)-(countif(E67:AI67,"e*")*0.5)+1</f>
        <v>1</v>
      </c>
      <c r="AK67" s="197">
        <f t="shared" si="3"/>
        <v>27</v>
      </c>
      <c r="AL67" s="406">
        <f>VLOOKUP(B67,'Working Time-April-26'!$B:$AK,35,0)/60</f>
        <v>0</v>
      </c>
      <c r="AM67" s="406">
        <f>VLOOKUP(B67,'Working Time-April-26'!$B:$AK,36,0)/60</f>
        <v>0</v>
      </c>
      <c r="AN67" s="214"/>
      <c r="AO67" s="209"/>
      <c r="AP67" s="216"/>
      <c r="AQ67" s="209"/>
      <c r="AR67" s="209"/>
      <c r="AS67" s="209"/>
      <c r="AT67" s="209"/>
      <c r="AU67" s="209">
        <f t="shared" si="4"/>
        <v>4</v>
      </c>
      <c r="AV67" s="209">
        <f t="shared" si="5"/>
        <v>0</v>
      </c>
      <c r="AW67" s="210">
        <f t="shared" si="6"/>
        <v>0</v>
      </c>
      <c r="AX67" s="212"/>
      <c r="AY67" s="217" t="s">
        <v>10</v>
      </c>
      <c r="AZ67" s="404">
        <v>0.25</v>
      </c>
    </row>
    <row r="68">
      <c r="A68" s="209">
        <v>65.0</v>
      </c>
      <c r="B68" s="212" t="s">
        <v>710</v>
      </c>
      <c r="C68" s="213" t="s">
        <v>91</v>
      </c>
      <c r="D68" s="212" t="s">
        <v>76</v>
      </c>
      <c r="E68" s="194" t="s">
        <v>715</v>
      </c>
      <c r="F68" s="194" t="s">
        <v>715</v>
      </c>
      <c r="G68" s="194" t="s">
        <v>715</v>
      </c>
      <c r="H68" s="194" t="s">
        <v>715</v>
      </c>
      <c r="I68" s="194">
        <v>0.0</v>
      </c>
      <c r="J68" s="194" t="s">
        <v>715</v>
      </c>
      <c r="K68" s="194" t="s">
        <v>715</v>
      </c>
      <c r="L68" s="194" t="s">
        <v>715</v>
      </c>
      <c r="M68" s="194" t="s">
        <v>715</v>
      </c>
      <c r="N68" s="194" t="s">
        <v>715</v>
      </c>
      <c r="O68" s="194">
        <v>0.0</v>
      </c>
      <c r="P68" s="194" t="s">
        <v>593</v>
      </c>
      <c r="Q68" s="194" t="s">
        <v>593</v>
      </c>
      <c r="R68" s="194" t="s">
        <v>593</v>
      </c>
      <c r="S68" s="194" t="s">
        <v>593</v>
      </c>
      <c r="T68" s="194" t="s">
        <v>593</v>
      </c>
      <c r="U68" s="194" t="s">
        <v>593</v>
      </c>
      <c r="V68" s="194" t="s">
        <v>593</v>
      </c>
      <c r="W68" s="194">
        <v>0.0</v>
      </c>
      <c r="X68" s="194" t="s">
        <v>593</v>
      </c>
      <c r="Y68" s="194" t="s">
        <v>593</v>
      </c>
      <c r="Z68" s="194" t="s">
        <v>593</v>
      </c>
      <c r="AA68" s="194" t="s">
        <v>593</v>
      </c>
      <c r="AB68" s="194" t="s">
        <v>588</v>
      </c>
      <c r="AC68" s="194" t="s">
        <v>588</v>
      </c>
      <c r="AD68" s="194">
        <v>0.0</v>
      </c>
      <c r="AE68" s="194" t="s">
        <v>588</v>
      </c>
      <c r="AF68" s="194" t="s">
        <v>588</v>
      </c>
      <c r="AG68" s="194" t="s">
        <v>588</v>
      </c>
      <c r="AH68" s="194" t="s">
        <v>588</v>
      </c>
      <c r="AI68" s="194" t="s">
        <v>588</v>
      </c>
      <c r="AJ68" s="197">
        <f>vlookup(B68,'Annual Leave-2026'!$B:$S,7,0)-countif(E68:AI68,"a")-(countif(E68:AI68,"a1")*0.5)-(countif(E68:AI68,"a2")*0.5)-(countif(E68:AI68,"b*")*0.5)-(countif(E68:AI68,"c*")*0.5)-(countif(E68:AI68,"d*")*0.5)-(countif(E68:AI68,"e*")*0.5)+1</f>
        <v>2.5</v>
      </c>
      <c r="AK68" s="197">
        <f t="shared" si="3"/>
        <v>27</v>
      </c>
      <c r="AL68" s="406">
        <f>VLOOKUP(B68,'Working Time-April-26'!$B:$AK,35,0)/60</f>
        <v>0</v>
      </c>
      <c r="AM68" s="406">
        <f>VLOOKUP(B68,'Working Time-April-26'!$B:$AK,36,0)/60</f>
        <v>0</v>
      </c>
      <c r="AN68" s="214"/>
      <c r="AO68" s="209"/>
      <c r="AP68" s="216"/>
      <c r="AQ68" s="209"/>
      <c r="AR68" s="209"/>
      <c r="AS68" s="209"/>
      <c r="AT68" s="209"/>
      <c r="AU68" s="209">
        <f t="shared" si="4"/>
        <v>4</v>
      </c>
      <c r="AV68" s="209">
        <f t="shared" si="5"/>
        <v>0</v>
      </c>
      <c r="AW68" s="210">
        <f t="shared" si="6"/>
        <v>0</v>
      </c>
      <c r="AX68" s="212"/>
      <c r="AY68" s="217" t="s">
        <v>10</v>
      </c>
      <c r="AZ68" s="404">
        <v>0.25</v>
      </c>
    </row>
    <row r="69">
      <c r="A69" s="204">
        <v>66.0</v>
      </c>
      <c r="B69" s="218" t="s">
        <v>657</v>
      </c>
      <c r="C69" s="219" t="s">
        <v>132</v>
      </c>
      <c r="D69" s="212" t="s">
        <v>76</v>
      </c>
      <c r="E69" s="194" t="s">
        <v>717</v>
      </c>
      <c r="F69" s="194" t="s">
        <v>717</v>
      </c>
      <c r="G69" s="194" t="s">
        <v>717</v>
      </c>
      <c r="H69" s="194" t="s">
        <v>717</v>
      </c>
      <c r="I69" s="194" t="s">
        <v>717</v>
      </c>
      <c r="J69" s="194">
        <v>0.0</v>
      </c>
      <c r="K69" s="194" t="s">
        <v>717</v>
      </c>
      <c r="L69" s="194" t="s">
        <v>717</v>
      </c>
      <c r="M69" s="194" t="s">
        <v>717</v>
      </c>
      <c r="N69" s="194" t="s">
        <v>717</v>
      </c>
      <c r="O69" s="194">
        <v>0.0</v>
      </c>
      <c r="P69" s="221" t="s">
        <v>591</v>
      </c>
      <c r="Q69" s="194" t="s">
        <v>591</v>
      </c>
      <c r="R69" s="194" t="s">
        <v>591</v>
      </c>
      <c r="S69" s="194" t="s">
        <v>591</v>
      </c>
      <c r="T69" s="194" t="s">
        <v>591</v>
      </c>
      <c r="U69" s="194" t="s">
        <v>591</v>
      </c>
      <c r="V69" s="194" t="s">
        <v>591</v>
      </c>
      <c r="W69" s="194">
        <v>0.0</v>
      </c>
      <c r="X69" s="194" t="s">
        <v>591</v>
      </c>
      <c r="Y69" s="194" t="s">
        <v>591</v>
      </c>
      <c r="Z69" s="194" t="s">
        <v>591</v>
      </c>
      <c r="AA69" s="194" t="s">
        <v>591</v>
      </c>
      <c r="AB69" s="194" t="s">
        <v>591</v>
      </c>
      <c r="AC69" s="194" t="s">
        <v>591</v>
      </c>
      <c r="AD69" s="194">
        <v>0.0</v>
      </c>
      <c r="AE69" s="194" t="s">
        <v>591</v>
      </c>
      <c r="AF69" s="194" t="s">
        <v>163</v>
      </c>
      <c r="AG69" s="194" t="s">
        <v>591</v>
      </c>
      <c r="AH69" s="194" t="s">
        <v>591</v>
      </c>
      <c r="AI69" s="194" t="s">
        <v>591</v>
      </c>
      <c r="AJ69" s="197">
        <f>vlookup(B69,'Annual Leave-2026'!$B:$S,7,0)-countif(E69:AI69,"a")-(countif(E69:AI69,"a1")*0.5)-(countif(E69:AI69,"a2")*0.5)-(countif(E69:AI69,"b*")*0.5)-(countif(E69:AI69,"c*")*0.5)-(countif(E69:AI69,"d*")*0.5)-(countif(E69:AI69,"e*")*0.5)+1</f>
        <v>3.5</v>
      </c>
      <c r="AK69" s="197">
        <f t="shared" si="3"/>
        <v>27</v>
      </c>
      <c r="AL69" s="406">
        <f>VLOOKUP(B69,'Working Time-April-26'!$B:$AK,35,0)/60</f>
        <v>0</v>
      </c>
      <c r="AM69" s="406">
        <f>VLOOKUP(B69,'Working Time-April-26'!$B:$AK,36,0)/60</f>
        <v>0</v>
      </c>
      <c r="AN69" s="214"/>
      <c r="AO69" s="209"/>
      <c r="AP69" s="220"/>
      <c r="AQ69" s="209"/>
      <c r="AR69" s="209"/>
      <c r="AS69" s="209"/>
      <c r="AT69" s="209"/>
      <c r="AU69" s="209">
        <f t="shared" si="4"/>
        <v>4</v>
      </c>
      <c r="AV69" s="209">
        <f t="shared" si="5"/>
        <v>0</v>
      </c>
      <c r="AW69" s="210">
        <f t="shared" si="6"/>
        <v>0</v>
      </c>
      <c r="AX69" s="212"/>
      <c r="AY69" s="217" t="s">
        <v>6</v>
      </c>
      <c r="AZ69" s="404">
        <v>0.625</v>
      </c>
    </row>
    <row r="70">
      <c r="A70" s="209">
        <v>67.0</v>
      </c>
      <c r="B70" s="218" t="s">
        <v>658</v>
      </c>
      <c r="C70" s="219" t="s">
        <v>95</v>
      </c>
      <c r="D70" s="212" t="s">
        <v>76</v>
      </c>
      <c r="E70" s="194" t="s">
        <v>715</v>
      </c>
      <c r="F70" s="194" t="s">
        <v>715</v>
      </c>
      <c r="G70" s="194" t="s">
        <v>715</v>
      </c>
      <c r="H70" s="194" t="s">
        <v>715</v>
      </c>
      <c r="I70" s="194">
        <v>0.0</v>
      </c>
      <c r="J70" s="194" t="s">
        <v>715</v>
      </c>
      <c r="K70" s="194" t="s">
        <v>715</v>
      </c>
      <c r="L70" s="194" t="s">
        <v>715</v>
      </c>
      <c r="M70" s="194" t="s">
        <v>715</v>
      </c>
      <c r="N70" s="194" t="s">
        <v>715</v>
      </c>
      <c r="O70" s="194" t="s">
        <v>715</v>
      </c>
      <c r="P70" s="194">
        <v>0.0</v>
      </c>
      <c r="Q70" s="194" t="s">
        <v>593</v>
      </c>
      <c r="R70" s="194" t="s">
        <v>593</v>
      </c>
      <c r="S70" s="194" t="s">
        <v>593</v>
      </c>
      <c r="T70" s="194" t="s">
        <v>591</v>
      </c>
      <c r="U70" s="194" t="s">
        <v>591</v>
      </c>
      <c r="V70" s="194" t="s">
        <v>591</v>
      </c>
      <c r="W70" s="194">
        <v>0.0</v>
      </c>
      <c r="X70" s="194" t="s">
        <v>591</v>
      </c>
      <c r="Y70" s="194" t="s">
        <v>591</v>
      </c>
      <c r="Z70" s="194" t="s">
        <v>591</v>
      </c>
      <c r="AA70" s="194" t="s">
        <v>591</v>
      </c>
      <c r="AB70" s="194" t="s">
        <v>591</v>
      </c>
      <c r="AC70" s="194" t="s">
        <v>591</v>
      </c>
      <c r="AD70" s="194" t="s">
        <v>591</v>
      </c>
      <c r="AE70" s="194">
        <v>0.0</v>
      </c>
      <c r="AF70" s="194" t="s">
        <v>591</v>
      </c>
      <c r="AG70" s="194" t="s">
        <v>591</v>
      </c>
      <c r="AH70" s="194" t="s">
        <v>591</v>
      </c>
      <c r="AI70" s="194" t="s">
        <v>591</v>
      </c>
      <c r="AJ70" s="197">
        <f>vlookup(B70,'Annual Leave-2026'!$B:$S,7,0)-countif(E70:AI70,"a")-(countif(E70:AI70,"a1")*0.5)-(countif(E70:AI70,"a2")*0.5)-(countif(E70:AI70,"b*")*0.5)-(countif(E70:AI70,"c*")*0.5)-(countif(E70:AI70,"d*")*0.5)-(countif(E70:AI70,"e*")*0.5)+1</f>
        <v>4.5</v>
      </c>
      <c r="AK70" s="197">
        <f t="shared" si="3"/>
        <v>27</v>
      </c>
      <c r="AL70" s="406">
        <f>VLOOKUP(B70,'Working Time-April-26'!$B:$AK,35,0)/60</f>
        <v>0</v>
      </c>
      <c r="AM70" s="406">
        <f>VLOOKUP(B70,'Working Time-April-26'!$B:$AK,36,0)/60</f>
        <v>0</v>
      </c>
      <c r="AN70" s="214"/>
      <c r="AO70" s="209"/>
      <c r="AP70" s="220"/>
      <c r="AQ70" s="209"/>
      <c r="AR70" s="209"/>
      <c r="AS70" s="209"/>
      <c r="AT70" s="209"/>
      <c r="AU70" s="209">
        <f t="shared" si="4"/>
        <v>4</v>
      </c>
      <c r="AV70" s="209">
        <f t="shared" si="5"/>
        <v>0</v>
      </c>
      <c r="AW70" s="210">
        <f t="shared" si="6"/>
        <v>0</v>
      </c>
      <c r="AX70" s="212"/>
      <c r="AY70" s="217" t="s">
        <v>6</v>
      </c>
      <c r="AZ70" s="404">
        <v>0.625</v>
      </c>
    </row>
    <row r="71">
      <c r="A71" s="204">
        <v>68.0</v>
      </c>
      <c r="B71" s="218" t="s">
        <v>659</v>
      </c>
      <c r="C71" s="219" t="s">
        <v>102</v>
      </c>
      <c r="D71" s="212" t="s">
        <v>76</v>
      </c>
      <c r="E71" s="194" t="s">
        <v>715</v>
      </c>
      <c r="F71" s="194" t="s">
        <v>715</v>
      </c>
      <c r="G71" s="194" t="s">
        <v>715</v>
      </c>
      <c r="H71" s="194" t="s">
        <v>715</v>
      </c>
      <c r="I71" s="194">
        <v>0.0</v>
      </c>
      <c r="J71" s="194" t="s">
        <v>591</v>
      </c>
      <c r="K71" s="194" t="s">
        <v>591</v>
      </c>
      <c r="L71" s="194" t="s">
        <v>591</v>
      </c>
      <c r="M71" s="194" t="s">
        <v>592</v>
      </c>
      <c r="N71" s="194" t="s">
        <v>592</v>
      </c>
      <c r="O71" s="194">
        <v>0.0</v>
      </c>
      <c r="P71" s="194" t="s">
        <v>6</v>
      </c>
      <c r="Q71" s="194" t="s">
        <v>592</v>
      </c>
      <c r="R71" s="194" t="s">
        <v>593</v>
      </c>
      <c r="S71" s="194" t="s">
        <v>593</v>
      </c>
      <c r="T71" s="194" t="s">
        <v>593</v>
      </c>
      <c r="U71" s="194" t="s">
        <v>593</v>
      </c>
      <c r="V71" s="194" t="s">
        <v>593</v>
      </c>
      <c r="W71" s="194">
        <v>0.0</v>
      </c>
      <c r="X71" s="194" t="s">
        <v>593</v>
      </c>
      <c r="Y71" s="194" t="s">
        <v>593</v>
      </c>
      <c r="Z71" s="218" t="s">
        <v>592</v>
      </c>
      <c r="AA71" s="194" t="s">
        <v>592</v>
      </c>
      <c r="AB71" s="194" t="s">
        <v>592</v>
      </c>
      <c r="AC71" s="194">
        <v>0.0</v>
      </c>
      <c r="AD71" s="194" t="s">
        <v>6</v>
      </c>
      <c r="AE71" s="194" t="s">
        <v>588</v>
      </c>
      <c r="AF71" s="194" t="s">
        <v>588</v>
      </c>
      <c r="AG71" s="194" t="s">
        <v>588</v>
      </c>
      <c r="AH71" s="194" t="s">
        <v>588</v>
      </c>
      <c r="AI71" s="194" t="s">
        <v>588</v>
      </c>
      <c r="AJ71" s="197">
        <f>vlookup(B71,'Annual Leave-2026'!$B:$S,7,0)-countif(E71:AI71,"a")-(countif(E71:AI71,"a1")*0.5)-(countif(E71:AI71,"a2")*0.5)-(countif(E71:AI71,"b*")*0.5)-(countif(E71:AI71,"c*")*0.5)-(countif(E71:AI71,"d*")*0.5)-(countif(E71:AI71,"e*")*0.5)+1</f>
        <v>0</v>
      </c>
      <c r="AK71" s="197">
        <f t="shared" si="3"/>
        <v>21</v>
      </c>
      <c r="AL71" s="406">
        <f>VLOOKUP(B71,'Working Time-April-26'!$B:$AK,35,0)/60</f>
        <v>0</v>
      </c>
      <c r="AM71" s="406">
        <f>VLOOKUP(B71,'Working Time-April-26'!$B:$AK,36,0)/60</f>
        <v>0</v>
      </c>
      <c r="AN71" s="214"/>
      <c r="AO71" s="209"/>
      <c r="AP71" s="220"/>
      <c r="AQ71" s="209"/>
      <c r="AR71" s="209"/>
      <c r="AS71" s="209"/>
      <c r="AT71" s="209"/>
      <c r="AU71" s="209">
        <f t="shared" si="4"/>
        <v>4</v>
      </c>
      <c r="AV71" s="209">
        <f t="shared" si="5"/>
        <v>6</v>
      </c>
      <c r="AW71" s="210">
        <f t="shared" si="6"/>
        <v>0</v>
      </c>
      <c r="AX71" s="212"/>
      <c r="AY71" s="217" t="s">
        <v>10</v>
      </c>
      <c r="AZ71" s="404">
        <v>0.25</v>
      </c>
    </row>
    <row r="72">
      <c r="A72" s="209">
        <v>69.0</v>
      </c>
      <c r="B72" s="218" t="s">
        <v>660</v>
      </c>
      <c r="C72" s="219" t="s">
        <v>116</v>
      </c>
      <c r="D72" s="212" t="s">
        <v>76</v>
      </c>
      <c r="E72" s="194" t="s">
        <v>593</v>
      </c>
      <c r="F72" s="194" t="s">
        <v>593</v>
      </c>
      <c r="G72" s="194" t="s">
        <v>593</v>
      </c>
      <c r="H72" s="194">
        <v>0.0</v>
      </c>
      <c r="I72" s="221" t="s">
        <v>588</v>
      </c>
      <c r="J72" s="194" t="s">
        <v>588</v>
      </c>
      <c r="K72" s="194" t="s">
        <v>588</v>
      </c>
      <c r="L72" s="194" t="s">
        <v>588</v>
      </c>
      <c r="M72" s="194" t="s">
        <v>588</v>
      </c>
      <c r="N72" s="194" t="s">
        <v>588</v>
      </c>
      <c r="O72" s="194" t="s">
        <v>588</v>
      </c>
      <c r="P72" s="194">
        <v>0.0</v>
      </c>
      <c r="Q72" s="194" t="s">
        <v>588</v>
      </c>
      <c r="R72" s="194" t="s">
        <v>588</v>
      </c>
      <c r="S72" s="194" t="s">
        <v>588</v>
      </c>
      <c r="T72" s="194" t="s">
        <v>588</v>
      </c>
      <c r="U72" s="194" t="s">
        <v>588</v>
      </c>
      <c r="V72" s="194" t="s">
        <v>588</v>
      </c>
      <c r="W72" s="194">
        <v>0.0</v>
      </c>
      <c r="X72" s="194" t="s">
        <v>588</v>
      </c>
      <c r="Y72" s="194" t="s">
        <v>588</v>
      </c>
      <c r="Z72" s="218" t="s">
        <v>588</v>
      </c>
      <c r="AA72" s="194" t="s">
        <v>588</v>
      </c>
      <c r="AB72" s="194" t="s">
        <v>588</v>
      </c>
      <c r="AC72" s="194" t="s">
        <v>588</v>
      </c>
      <c r="AD72" s="194" t="s">
        <v>588</v>
      </c>
      <c r="AE72" s="194">
        <v>0.0</v>
      </c>
      <c r="AF72" s="194" t="s">
        <v>588</v>
      </c>
      <c r="AG72" s="194" t="s">
        <v>588</v>
      </c>
      <c r="AH72" s="194" t="s">
        <v>588</v>
      </c>
      <c r="AI72" s="194" t="s">
        <v>588</v>
      </c>
      <c r="AJ72" s="197">
        <f>vlookup(B72,'Annual Leave-2026'!$B:$S,7,0)-countif(E72:AI72,"a")-(countif(E72:AI72,"a1")*0.5)-(countif(E72:AI72,"a2")*0.5)-(countif(E72:AI72,"b*")*0.5)-(countif(E72:AI72,"c*")*0.5)-(countif(E72:AI72,"d*")*0.5)-(countif(E72:AI72,"e*")*0.5)+1</f>
        <v>5.5</v>
      </c>
      <c r="AK72" s="197">
        <f t="shared" si="3"/>
        <v>27</v>
      </c>
      <c r="AL72" s="406">
        <f>VLOOKUP(B72,'Working Time-April-26'!$B:$AK,35,0)/60</f>
        <v>0</v>
      </c>
      <c r="AM72" s="406">
        <f>VLOOKUP(B72,'Working Time-April-26'!$B:$AK,36,0)/60</f>
        <v>0</v>
      </c>
      <c r="AN72" s="214"/>
      <c r="AO72" s="209"/>
      <c r="AP72" s="220"/>
      <c r="AQ72" s="209"/>
      <c r="AR72" s="209"/>
      <c r="AS72" s="209"/>
      <c r="AT72" s="209"/>
      <c r="AU72" s="209">
        <f t="shared" si="4"/>
        <v>4</v>
      </c>
      <c r="AV72" s="209">
        <f t="shared" si="5"/>
        <v>0</v>
      </c>
      <c r="AW72" s="210">
        <f t="shared" si="6"/>
        <v>0</v>
      </c>
      <c r="AX72" s="222"/>
      <c r="AY72" s="217" t="s">
        <v>9</v>
      </c>
      <c r="AZ72" s="404">
        <v>0.0</v>
      </c>
    </row>
    <row r="73">
      <c r="A73" s="204">
        <v>70.0</v>
      </c>
      <c r="B73" s="218" t="s">
        <v>661</v>
      </c>
      <c r="C73" s="219" t="s">
        <v>83</v>
      </c>
      <c r="D73" s="212" t="s">
        <v>76</v>
      </c>
      <c r="E73" s="194" t="s">
        <v>717</v>
      </c>
      <c r="F73" s="194" t="s">
        <v>717</v>
      </c>
      <c r="G73" s="194" t="s">
        <v>717</v>
      </c>
      <c r="H73" s="194" t="s">
        <v>717</v>
      </c>
      <c r="I73" s="194">
        <v>0.0</v>
      </c>
      <c r="J73" s="194" t="s">
        <v>715</v>
      </c>
      <c r="K73" s="194" t="s">
        <v>715</v>
      </c>
      <c r="L73" s="194" t="s">
        <v>715</v>
      </c>
      <c r="M73" s="194" t="s">
        <v>715</v>
      </c>
      <c r="N73" s="194" t="s">
        <v>715</v>
      </c>
      <c r="O73" s="194" t="s">
        <v>715</v>
      </c>
      <c r="P73" s="194">
        <v>0.0</v>
      </c>
      <c r="Q73" s="194" t="s">
        <v>593</v>
      </c>
      <c r="R73" s="194" t="s">
        <v>593</v>
      </c>
      <c r="S73" s="194" t="s">
        <v>593</v>
      </c>
      <c r="T73" s="194" t="s">
        <v>593</v>
      </c>
      <c r="U73" s="194" t="s">
        <v>593</v>
      </c>
      <c r="V73" s="194" t="s">
        <v>593</v>
      </c>
      <c r="W73" s="194" t="s">
        <v>593</v>
      </c>
      <c r="X73" s="194">
        <v>0.0</v>
      </c>
      <c r="Y73" s="194" t="s">
        <v>593</v>
      </c>
      <c r="Z73" s="194" t="s">
        <v>593</v>
      </c>
      <c r="AA73" s="194" t="s">
        <v>593</v>
      </c>
      <c r="AB73" s="194" t="s">
        <v>588</v>
      </c>
      <c r="AC73" s="194">
        <v>0.0</v>
      </c>
      <c r="AD73" s="194" t="s">
        <v>771</v>
      </c>
      <c r="AE73" s="194" t="s">
        <v>588</v>
      </c>
      <c r="AF73" s="194" t="s">
        <v>588</v>
      </c>
      <c r="AG73" s="194" t="s">
        <v>588</v>
      </c>
      <c r="AH73" s="194" t="s">
        <v>588</v>
      </c>
      <c r="AI73" s="194" t="s">
        <v>588</v>
      </c>
      <c r="AJ73" s="197">
        <f>vlookup(B73,'Annual Leave-2026'!$B:$S,7,0)-countif(E73:AI73,"a")-(countif(E73:AI73,"a1")*0.5)-(countif(E73:AI73,"a2")*0.5)-(countif(E73:AI73,"b*")*0.5)-(countif(E73:AI73,"c*")*0.5)-(countif(E73:AI73,"d*")*0.5)-(countif(E73:AI73,"e*")*0.5)+1</f>
        <v>1.5</v>
      </c>
      <c r="AK73" s="197">
        <f t="shared" si="3"/>
        <v>26.5</v>
      </c>
      <c r="AL73" s="406">
        <f>VLOOKUP(B73,'Working Time-April-26'!$B:$AK,35,0)/60</f>
        <v>0</v>
      </c>
      <c r="AM73" s="406">
        <f>VLOOKUP(B73,'Working Time-April-26'!$B:$AK,36,0)/60</f>
        <v>0</v>
      </c>
      <c r="AN73" s="214"/>
      <c r="AO73" s="218"/>
      <c r="AP73" s="220"/>
      <c r="AQ73" s="209"/>
      <c r="AR73" s="209"/>
      <c r="AS73" s="209"/>
      <c r="AT73" s="209"/>
      <c r="AU73" s="209">
        <f t="shared" si="4"/>
        <v>4</v>
      </c>
      <c r="AV73" s="209">
        <f t="shared" si="5"/>
        <v>0</v>
      </c>
      <c r="AW73" s="210">
        <f t="shared" si="6"/>
        <v>0.5</v>
      </c>
      <c r="AX73" s="222"/>
      <c r="AY73" s="217" t="s">
        <v>10</v>
      </c>
      <c r="AZ73" s="404">
        <v>0.25</v>
      </c>
    </row>
    <row r="74">
      <c r="A74" s="209">
        <v>71.0</v>
      </c>
      <c r="B74" s="218" t="s">
        <v>662</v>
      </c>
      <c r="C74" s="219" t="s">
        <v>129</v>
      </c>
      <c r="D74" s="212" t="s">
        <v>76</v>
      </c>
      <c r="E74" s="194" t="s">
        <v>717</v>
      </c>
      <c r="F74" s="194" t="s">
        <v>717</v>
      </c>
      <c r="G74" s="194" t="s">
        <v>717</v>
      </c>
      <c r="H74" s="194" t="s">
        <v>717</v>
      </c>
      <c r="I74" s="194" t="s">
        <v>717</v>
      </c>
      <c r="J74" s="194">
        <v>0.0</v>
      </c>
      <c r="K74" s="194" t="s">
        <v>717</v>
      </c>
      <c r="L74" s="194" t="s">
        <v>717</v>
      </c>
      <c r="M74" s="194" t="s">
        <v>717</v>
      </c>
      <c r="N74" s="194" t="s">
        <v>717</v>
      </c>
      <c r="O74" s="194">
        <v>0.0</v>
      </c>
      <c r="P74" s="221" t="s">
        <v>591</v>
      </c>
      <c r="Q74" s="194" t="s">
        <v>591</v>
      </c>
      <c r="R74" s="194" t="s">
        <v>591</v>
      </c>
      <c r="S74" s="194" t="s">
        <v>591</v>
      </c>
      <c r="T74" s="194" t="s">
        <v>591</v>
      </c>
      <c r="U74" s="194" t="s">
        <v>591</v>
      </c>
      <c r="V74" s="194" t="s">
        <v>591</v>
      </c>
      <c r="W74" s="194">
        <v>0.0</v>
      </c>
      <c r="X74" s="194" t="s">
        <v>591</v>
      </c>
      <c r="Y74" s="194" t="s">
        <v>591</v>
      </c>
      <c r="Z74" s="194" t="s">
        <v>591</v>
      </c>
      <c r="AA74" s="194" t="s">
        <v>591</v>
      </c>
      <c r="AB74" s="194" t="s">
        <v>591</v>
      </c>
      <c r="AC74" s="194">
        <v>0.0</v>
      </c>
      <c r="AD74" s="194" t="s">
        <v>6</v>
      </c>
      <c r="AE74" s="194" t="s">
        <v>591</v>
      </c>
      <c r="AF74" s="194" t="s">
        <v>591</v>
      </c>
      <c r="AG74" s="194" t="s">
        <v>591</v>
      </c>
      <c r="AH74" s="194" t="s">
        <v>591</v>
      </c>
      <c r="AI74" s="194" t="s">
        <v>591</v>
      </c>
      <c r="AJ74" s="197">
        <f>vlookup(B74,'Annual Leave-2026'!$B:$S,7,0)-countif(E74:AI74,"a")-(countif(E74:AI74,"a1")*0.5)-(countif(E74:AI74,"a2")*0.5)-(countif(E74:AI74,"b*")*0.5)-(countif(E74:AI74,"c*")*0.5)-(countif(E74:AI74,"d*")*0.5)-(countif(E74:AI74,"e*")*0.5)+1</f>
        <v>1</v>
      </c>
      <c r="AK74" s="197">
        <f t="shared" si="3"/>
        <v>27</v>
      </c>
      <c r="AL74" s="406">
        <f>VLOOKUP(B74,'Working Time-April-26'!$B:$AK,35,0)/60</f>
        <v>0</v>
      </c>
      <c r="AM74" s="406">
        <f>VLOOKUP(B74,'Working Time-April-26'!$B:$AK,36,0)/60</f>
        <v>0</v>
      </c>
      <c r="AN74" s="214"/>
      <c r="AO74" s="218"/>
      <c r="AP74" s="220"/>
      <c r="AQ74" s="209"/>
      <c r="AR74" s="209"/>
      <c r="AS74" s="209"/>
      <c r="AT74" s="209"/>
      <c r="AU74" s="209">
        <f t="shared" si="4"/>
        <v>4</v>
      </c>
      <c r="AV74" s="209">
        <f t="shared" si="5"/>
        <v>0</v>
      </c>
      <c r="AW74" s="210">
        <f t="shared" si="6"/>
        <v>0</v>
      </c>
      <c r="AX74" s="222"/>
      <c r="AY74" s="217" t="s">
        <v>6</v>
      </c>
      <c r="AZ74" s="404">
        <v>0.625</v>
      </c>
    </row>
    <row r="75">
      <c r="A75" s="204">
        <v>72.0</v>
      </c>
      <c r="B75" s="218" t="s">
        <v>663</v>
      </c>
      <c r="C75" s="219" t="s">
        <v>81</v>
      </c>
      <c r="D75" s="212" t="s">
        <v>76</v>
      </c>
      <c r="E75" s="194" t="s">
        <v>717</v>
      </c>
      <c r="F75" s="194" t="s">
        <v>717</v>
      </c>
      <c r="G75" s="194" t="s">
        <v>717</v>
      </c>
      <c r="H75" s="194" t="s">
        <v>717</v>
      </c>
      <c r="I75" s="194">
        <v>0.0</v>
      </c>
      <c r="J75" s="194" t="s">
        <v>715</v>
      </c>
      <c r="K75" s="194" t="s">
        <v>715</v>
      </c>
      <c r="L75" s="194" t="s">
        <v>715</v>
      </c>
      <c r="M75" s="194" t="s">
        <v>715</v>
      </c>
      <c r="N75" s="194" t="s">
        <v>715</v>
      </c>
      <c r="O75" s="194" t="s">
        <v>6</v>
      </c>
      <c r="P75" s="194">
        <v>0.0</v>
      </c>
      <c r="Q75" s="194" t="s">
        <v>593</v>
      </c>
      <c r="R75" s="194" t="s">
        <v>593</v>
      </c>
      <c r="S75" s="194" t="s">
        <v>593</v>
      </c>
      <c r="T75" s="194" t="s">
        <v>593</v>
      </c>
      <c r="U75" s="194" t="s">
        <v>593</v>
      </c>
      <c r="V75" s="194" t="s">
        <v>593</v>
      </c>
      <c r="W75" s="194" t="s">
        <v>593</v>
      </c>
      <c r="X75" s="194">
        <v>0.0</v>
      </c>
      <c r="Y75" s="194" t="s">
        <v>593</v>
      </c>
      <c r="Z75" s="194" t="s">
        <v>593</v>
      </c>
      <c r="AA75" s="194" t="s">
        <v>593</v>
      </c>
      <c r="AB75" s="194" t="s">
        <v>593</v>
      </c>
      <c r="AC75" s="194" t="s">
        <v>593</v>
      </c>
      <c r="AD75" s="194">
        <v>0.0</v>
      </c>
      <c r="AE75" s="194" t="s">
        <v>593</v>
      </c>
      <c r="AF75" s="194" t="s">
        <v>593</v>
      </c>
      <c r="AG75" s="194" t="s">
        <v>593</v>
      </c>
      <c r="AH75" s="194" t="s">
        <v>593</v>
      </c>
      <c r="AI75" s="194" t="s">
        <v>593</v>
      </c>
      <c r="AJ75" s="197">
        <f>vlookup(B75,'Annual Leave-2026'!$B:$S,7,0)-countif(E75:AI75,"a")-(countif(E75:AI75,"a1")*0.5)-(countif(E75:AI75,"a2")*0.5)-(countif(E75:AI75,"b*")*0.5)-(countif(E75:AI75,"c*")*0.5)-(countif(E75:AI75,"d*")*0.5)-(countif(E75:AI75,"e*")*0.5)+1</f>
        <v>1</v>
      </c>
      <c r="AK75" s="197">
        <f t="shared" si="3"/>
        <v>27</v>
      </c>
      <c r="AL75" s="406">
        <f>VLOOKUP(B75,'Working Time-April-26'!$B:$AK,35,0)/60</f>
        <v>0</v>
      </c>
      <c r="AM75" s="406">
        <f>VLOOKUP(B75,'Working Time-April-26'!$B:$AK,36,0)/60</f>
        <v>0</v>
      </c>
      <c r="AN75" s="214"/>
      <c r="AO75" s="218"/>
      <c r="AP75" s="220"/>
      <c r="AQ75" s="209"/>
      <c r="AR75" s="209"/>
      <c r="AS75" s="209"/>
      <c r="AT75" s="209"/>
      <c r="AU75" s="209">
        <f t="shared" si="4"/>
        <v>4</v>
      </c>
      <c r="AV75" s="209">
        <f t="shared" si="5"/>
        <v>0</v>
      </c>
      <c r="AW75" s="210">
        <f t="shared" si="6"/>
        <v>0</v>
      </c>
      <c r="AX75" s="222"/>
      <c r="AY75" s="217" t="s">
        <v>10</v>
      </c>
      <c r="AZ75" s="404">
        <v>0.25</v>
      </c>
    </row>
    <row r="76">
      <c r="A76" s="209">
        <v>73.0</v>
      </c>
      <c r="B76" s="218" t="s">
        <v>664</v>
      </c>
      <c r="C76" s="219" t="s">
        <v>89</v>
      </c>
      <c r="D76" s="218" t="s">
        <v>76</v>
      </c>
      <c r="E76" s="194" t="s">
        <v>715</v>
      </c>
      <c r="F76" s="194" t="s">
        <v>715</v>
      </c>
      <c r="G76" s="194" t="s">
        <v>715</v>
      </c>
      <c r="H76" s="194">
        <v>0.0</v>
      </c>
      <c r="I76" s="194" t="s">
        <v>6</v>
      </c>
      <c r="J76" s="194" t="s">
        <v>715</v>
      </c>
      <c r="K76" s="194" t="s">
        <v>715</v>
      </c>
      <c r="L76" s="194" t="s">
        <v>715</v>
      </c>
      <c r="M76" s="194" t="s">
        <v>715</v>
      </c>
      <c r="N76" s="194" t="s">
        <v>715</v>
      </c>
      <c r="O76" s="194">
        <v>0.0</v>
      </c>
      <c r="P76" s="194" t="s">
        <v>593</v>
      </c>
      <c r="Q76" s="194" t="s">
        <v>593</v>
      </c>
      <c r="R76" s="194" t="s">
        <v>593</v>
      </c>
      <c r="S76" s="194" t="s">
        <v>593</v>
      </c>
      <c r="T76" s="194" t="s">
        <v>593</v>
      </c>
      <c r="U76" s="194" t="s">
        <v>593</v>
      </c>
      <c r="V76" s="194" t="s">
        <v>593</v>
      </c>
      <c r="W76" s="194">
        <v>0.0</v>
      </c>
      <c r="X76" s="194" t="s">
        <v>593</v>
      </c>
      <c r="Y76" s="194" t="s">
        <v>593</v>
      </c>
      <c r="Z76" s="194" t="s">
        <v>593</v>
      </c>
      <c r="AA76" s="194" t="s">
        <v>593</v>
      </c>
      <c r="AB76" s="194" t="s">
        <v>593</v>
      </c>
      <c r="AC76" s="194" t="s">
        <v>593</v>
      </c>
      <c r="AD76" s="194">
        <v>0.0</v>
      </c>
      <c r="AE76" s="194" t="s">
        <v>593</v>
      </c>
      <c r="AF76" s="194" t="s">
        <v>593</v>
      </c>
      <c r="AG76" s="194" t="s">
        <v>593</v>
      </c>
      <c r="AH76" s="194" t="s">
        <v>593</v>
      </c>
      <c r="AI76" s="194" t="s">
        <v>593</v>
      </c>
      <c r="AJ76" s="197">
        <f>vlookup(B76,'Annual Leave-2026'!$B:$S,7,0)-countif(E76:AI76,"a")-(countif(E76:AI76,"a1")*0.5)-(countif(E76:AI76,"a2")*0.5)-(countif(E76:AI76,"b*")*0.5)-(countif(E76:AI76,"c*")*0.5)-(countif(E76:AI76,"d*")*0.5)-(countif(E76:AI76,"e*")*0.5)+1</f>
        <v>1.5</v>
      </c>
      <c r="AK76" s="197">
        <f t="shared" si="3"/>
        <v>27</v>
      </c>
      <c r="AL76" s="406">
        <f>VLOOKUP(B76,'Working Time-April-26'!$B:$AK,35,0)/60</f>
        <v>0</v>
      </c>
      <c r="AM76" s="406">
        <f>VLOOKUP(B76,'Working Time-April-26'!$B:$AK,36,0)/60</f>
        <v>0</v>
      </c>
      <c r="AN76" s="214"/>
      <c r="AO76" s="218"/>
      <c r="AP76" s="220"/>
      <c r="AQ76" s="209"/>
      <c r="AR76" s="209"/>
      <c r="AS76" s="209"/>
      <c r="AT76" s="209"/>
      <c r="AU76" s="209">
        <f t="shared" si="4"/>
        <v>4</v>
      </c>
      <c r="AV76" s="209">
        <f t="shared" si="5"/>
        <v>0</v>
      </c>
      <c r="AW76" s="210">
        <f t="shared" si="6"/>
        <v>0</v>
      </c>
      <c r="AX76" s="222"/>
      <c r="AY76" s="217" t="s">
        <v>10</v>
      </c>
      <c r="AZ76" s="404">
        <v>0.25</v>
      </c>
    </row>
    <row r="77">
      <c r="A77" s="204">
        <v>74.0</v>
      </c>
      <c r="B77" s="218" t="s">
        <v>665</v>
      </c>
      <c r="C77" s="219" t="s">
        <v>27</v>
      </c>
      <c r="D77" s="218" t="s">
        <v>14</v>
      </c>
      <c r="E77" s="194" t="s">
        <v>715</v>
      </c>
      <c r="F77" s="194" t="s">
        <v>715</v>
      </c>
      <c r="G77" s="194" t="s">
        <v>715</v>
      </c>
      <c r="H77" s="194" t="s">
        <v>715</v>
      </c>
      <c r="I77" s="194">
        <v>0.0</v>
      </c>
      <c r="J77" s="194" t="s">
        <v>591</v>
      </c>
      <c r="K77" s="194" t="s">
        <v>591</v>
      </c>
      <c r="L77" s="194" t="s">
        <v>591</v>
      </c>
      <c r="M77" s="194" t="s">
        <v>591</v>
      </c>
      <c r="N77" s="194" t="s">
        <v>591</v>
      </c>
      <c r="O77" s="194">
        <v>0.0</v>
      </c>
      <c r="P77" s="194" t="s">
        <v>593</v>
      </c>
      <c r="Q77" s="194" t="s">
        <v>593</v>
      </c>
      <c r="R77" s="194" t="s">
        <v>593</v>
      </c>
      <c r="S77" s="194" t="s">
        <v>593</v>
      </c>
      <c r="T77" s="194" t="s">
        <v>593</v>
      </c>
      <c r="U77" s="194" t="s">
        <v>593</v>
      </c>
      <c r="V77" s="194">
        <v>0.0</v>
      </c>
      <c r="W77" s="194" t="s">
        <v>593</v>
      </c>
      <c r="X77" s="194" t="s">
        <v>593</v>
      </c>
      <c r="Y77" s="194" t="s">
        <v>593</v>
      </c>
      <c r="Z77" s="194" t="s">
        <v>593</v>
      </c>
      <c r="AA77" s="194" t="s">
        <v>591</v>
      </c>
      <c r="AB77" s="194" t="s">
        <v>591</v>
      </c>
      <c r="AC77" s="194" t="s">
        <v>591</v>
      </c>
      <c r="AD77" s="194">
        <v>0.0</v>
      </c>
      <c r="AE77" s="194" t="s">
        <v>591</v>
      </c>
      <c r="AF77" s="194" t="s">
        <v>591</v>
      </c>
      <c r="AG77" s="194" t="s">
        <v>591</v>
      </c>
      <c r="AH77" s="194" t="s">
        <v>591</v>
      </c>
      <c r="AI77" s="194" t="s">
        <v>591</v>
      </c>
      <c r="AJ77" s="197">
        <f>vlookup(B77,'Annual Leave-2026'!$B:$S,7,0)-countif(E77:AI77,"a")-(countif(E77:AI77,"a1")*0.5)-(countif(E77:AI77,"a2")*0.5)-(countif(E77:AI77,"b*")*0.5)-(countif(E77:AI77,"c*")*0.5)-(countif(E77:AI77,"d*")*0.5)-(countif(E77:AI77,"e*")*0.5)+1</f>
        <v>5</v>
      </c>
      <c r="AK77" s="197">
        <f t="shared" si="3"/>
        <v>27</v>
      </c>
      <c r="AL77" s="406">
        <f>VLOOKUP(B77,'Working Time-April-26'!$B:$AK,35,0)/60</f>
        <v>0</v>
      </c>
      <c r="AM77" s="406">
        <f>VLOOKUP(B77,'Working Time-April-26'!$B:$AK,36,0)/60</f>
        <v>0</v>
      </c>
      <c r="AN77" s="214"/>
      <c r="AO77" s="218"/>
      <c r="AP77" s="220"/>
      <c r="AQ77" s="209"/>
      <c r="AR77" s="209"/>
      <c r="AS77" s="209"/>
      <c r="AT77" s="209"/>
      <c r="AU77" s="209">
        <f t="shared" si="4"/>
        <v>4</v>
      </c>
      <c r="AV77" s="209">
        <f t="shared" si="5"/>
        <v>0</v>
      </c>
      <c r="AW77" s="210">
        <f t="shared" si="6"/>
        <v>0</v>
      </c>
      <c r="AX77" s="222"/>
      <c r="AY77" s="217" t="s">
        <v>10</v>
      </c>
      <c r="AZ77" s="404">
        <v>0.375</v>
      </c>
    </row>
    <row r="78">
      <c r="A78" s="209">
        <v>75.0</v>
      </c>
      <c r="B78" s="212" t="s">
        <v>666</v>
      </c>
      <c r="C78" s="213" t="s">
        <v>23</v>
      </c>
      <c r="D78" s="212" t="s">
        <v>14</v>
      </c>
      <c r="E78" s="194" t="s">
        <v>715</v>
      </c>
      <c r="F78" s="194" t="s">
        <v>715</v>
      </c>
      <c r="G78" s="194" t="s">
        <v>715</v>
      </c>
      <c r="H78" s="194">
        <v>0.0</v>
      </c>
      <c r="I78" s="194" t="s">
        <v>715</v>
      </c>
      <c r="J78" s="194" t="s">
        <v>715</v>
      </c>
      <c r="K78" s="194" t="s">
        <v>592</v>
      </c>
      <c r="L78" s="194" t="s">
        <v>715</v>
      </c>
      <c r="M78" s="194" t="s">
        <v>715</v>
      </c>
      <c r="N78" s="194" t="s">
        <v>715</v>
      </c>
      <c r="O78" s="194" t="s">
        <v>715</v>
      </c>
      <c r="P78" s="194">
        <v>0.0</v>
      </c>
      <c r="Q78" s="194" t="s">
        <v>593</v>
      </c>
      <c r="R78" s="194" t="s">
        <v>593</v>
      </c>
      <c r="S78" s="194" t="s">
        <v>593</v>
      </c>
      <c r="T78" s="194" t="s">
        <v>593</v>
      </c>
      <c r="U78" s="194" t="s">
        <v>593</v>
      </c>
      <c r="V78" s="194">
        <v>0.0</v>
      </c>
      <c r="W78" s="194" t="s">
        <v>593</v>
      </c>
      <c r="X78" s="194" t="s">
        <v>593</v>
      </c>
      <c r="Y78" s="194" t="s">
        <v>593</v>
      </c>
      <c r="Z78" s="194" t="s">
        <v>593</v>
      </c>
      <c r="AA78" s="194" t="s">
        <v>591</v>
      </c>
      <c r="AB78" s="194" t="s">
        <v>591</v>
      </c>
      <c r="AC78" s="194">
        <v>0.0</v>
      </c>
      <c r="AD78" s="194" t="s">
        <v>591</v>
      </c>
      <c r="AE78" s="194" t="s">
        <v>591</v>
      </c>
      <c r="AF78" s="194" t="s">
        <v>591</v>
      </c>
      <c r="AG78" s="194" t="s">
        <v>591</v>
      </c>
      <c r="AH78" s="194" t="s">
        <v>591</v>
      </c>
      <c r="AI78" s="194" t="s">
        <v>591</v>
      </c>
      <c r="AJ78" s="197">
        <f>vlookup(B78,'Annual Leave-2026'!$B:$S,7,0)-countif(E78:AI78,"a")-(countif(E78:AI78,"a1")*0.5)-(countif(E78:AI78,"a2")*0.5)-(countif(E78:AI78,"b*")*0.5)-(countif(E78:AI78,"c*")*0.5)-(countif(E78:AI78,"d*")*0.5)-(countif(E78:AI78,"e*")*0.5)+1</f>
        <v>3</v>
      </c>
      <c r="AK78" s="197">
        <f t="shared" si="3"/>
        <v>26</v>
      </c>
      <c r="AL78" s="406">
        <f>VLOOKUP(B78,'Working Time-April-26'!$B:$AK,35,0)/60</f>
        <v>0</v>
      </c>
      <c r="AM78" s="406">
        <f>VLOOKUP(B78,'Working Time-April-26'!$B:$AK,36,0)/60</f>
        <v>0</v>
      </c>
      <c r="AN78" s="214"/>
      <c r="AO78" s="209"/>
      <c r="AP78" s="216"/>
      <c r="AQ78" s="209"/>
      <c r="AR78" s="209"/>
      <c r="AS78" s="209"/>
      <c r="AT78" s="209"/>
      <c r="AU78" s="209">
        <f t="shared" si="4"/>
        <v>4</v>
      </c>
      <c r="AV78" s="209">
        <f t="shared" si="5"/>
        <v>1</v>
      </c>
      <c r="AW78" s="210">
        <f t="shared" si="6"/>
        <v>0</v>
      </c>
      <c r="AX78" s="212"/>
      <c r="AY78" s="217" t="s">
        <v>10</v>
      </c>
      <c r="AZ78" s="404">
        <v>0.375</v>
      </c>
    </row>
    <row r="79">
      <c r="A79" s="204">
        <v>76.0</v>
      </c>
      <c r="B79" s="212" t="s">
        <v>667</v>
      </c>
      <c r="C79" s="213" t="s">
        <v>72</v>
      </c>
      <c r="D79" s="212" t="s">
        <v>186</v>
      </c>
      <c r="E79" s="194" t="s">
        <v>717</v>
      </c>
      <c r="F79" s="194" t="s">
        <v>717</v>
      </c>
      <c r="G79" s="194" t="s">
        <v>717</v>
      </c>
      <c r="H79" s="194">
        <v>0.0</v>
      </c>
      <c r="I79" s="194" t="s">
        <v>592</v>
      </c>
      <c r="J79" s="194" t="s">
        <v>592</v>
      </c>
      <c r="K79" s="194" t="s">
        <v>6</v>
      </c>
      <c r="L79" s="194" t="s">
        <v>717</v>
      </c>
      <c r="M79" s="194" t="s">
        <v>717</v>
      </c>
      <c r="N79" s="194" t="s">
        <v>717</v>
      </c>
      <c r="O79" s="194">
        <v>0.0</v>
      </c>
      <c r="P79" s="221" t="s">
        <v>591</v>
      </c>
      <c r="Q79" s="194" t="s">
        <v>591</v>
      </c>
      <c r="R79" s="194" t="s">
        <v>591</v>
      </c>
      <c r="S79" s="194" t="s">
        <v>591</v>
      </c>
      <c r="T79" s="194" t="s">
        <v>591</v>
      </c>
      <c r="U79" s="194" t="s">
        <v>591</v>
      </c>
      <c r="V79" s="194">
        <v>0.0</v>
      </c>
      <c r="W79" s="194" t="s">
        <v>591</v>
      </c>
      <c r="X79" s="194" t="s">
        <v>591</v>
      </c>
      <c r="Y79" s="194" t="s">
        <v>591</v>
      </c>
      <c r="Z79" s="194" t="s">
        <v>591</v>
      </c>
      <c r="AA79" s="194" t="s">
        <v>591</v>
      </c>
      <c r="AB79" s="194" t="s">
        <v>591</v>
      </c>
      <c r="AC79" s="194" t="s">
        <v>591</v>
      </c>
      <c r="AD79" s="194">
        <v>0.0</v>
      </c>
      <c r="AE79" s="194" t="s">
        <v>591</v>
      </c>
      <c r="AF79" s="194" t="s">
        <v>591</v>
      </c>
      <c r="AG79" s="194" t="s">
        <v>591</v>
      </c>
      <c r="AH79" s="194" t="s">
        <v>591</v>
      </c>
      <c r="AI79" s="194" t="s">
        <v>591</v>
      </c>
      <c r="AJ79" s="197">
        <f>vlookup(B79,'Annual Leave-2026'!$B:$S,7,0)-countif(E79:AI79,"a")-(countif(E79:AI79,"a1")*0.5)-(countif(E79:AI79,"a2")*0.5)-(countif(E79:AI79,"b*")*0.5)-(countif(E79:AI79,"c*")*0.5)-(countif(E79:AI79,"d*")*0.5)-(countif(E79:AI79,"e*")*0.5)+1</f>
        <v>1</v>
      </c>
      <c r="AK79" s="197">
        <f t="shared" si="3"/>
        <v>25</v>
      </c>
      <c r="AL79" s="406">
        <f>VLOOKUP(B79,'Working Time-April-26'!$B:$AK,35,0)/60</f>
        <v>0</v>
      </c>
      <c r="AM79" s="406">
        <f>VLOOKUP(B79,'Working Time-April-26'!$B:$AK,36,0)/60</f>
        <v>-1.25</v>
      </c>
      <c r="AN79" s="214"/>
      <c r="AO79" s="209"/>
      <c r="AP79" s="216"/>
      <c r="AQ79" s="209"/>
      <c r="AR79" s="209"/>
      <c r="AS79" s="209"/>
      <c r="AT79" s="209"/>
      <c r="AU79" s="209">
        <f t="shared" si="4"/>
        <v>4</v>
      </c>
      <c r="AV79" s="209">
        <f t="shared" si="5"/>
        <v>2</v>
      </c>
      <c r="AW79" s="210">
        <f t="shared" si="6"/>
        <v>0</v>
      </c>
      <c r="AX79" s="212"/>
      <c r="AY79" s="217" t="s">
        <v>6</v>
      </c>
      <c r="AZ79" s="404">
        <v>0.625</v>
      </c>
    </row>
    <row r="80">
      <c r="A80" s="209">
        <v>77.0</v>
      </c>
      <c r="B80" s="212" t="s">
        <v>668</v>
      </c>
      <c r="C80" s="213" t="s">
        <v>62</v>
      </c>
      <c r="D80" s="212" t="s">
        <v>186</v>
      </c>
      <c r="E80" s="194" t="s">
        <v>593</v>
      </c>
      <c r="F80" s="194" t="s">
        <v>593</v>
      </c>
      <c r="G80" s="221" t="s">
        <v>592</v>
      </c>
      <c r="H80" s="194">
        <v>0.0</v>
      </c>
      <c r="I80" s="194" t="s">
        <v>593</v>
      </c>
      <c r="J80" s="194" t="s">
        <v>593</v>
      </c>
      <c r="K80" s="194" t="s">
        <v>593</v>
      </c>
      <c r="L80" s="194" t="s">
        <v>593</v>
      </c>
      <c r="M80" s="194" t="s">
        <v>593</v>
      </c>
      <c r="N80" s="194" t="s">
        <v>592</v>
      </c>
      <c r="O80" s="194">
        <v>0.0</v>
      </c>
      <c r="P80" s="194" t="s">
        <v>593</v>
      </c>
      <c r="Q80" s="194" t="s">
        <v>172</v>
      </c>
      <c r="R80" s="194" t="s">
        <v>593</v>
      </c>
      <c r="S80" s="194" t="s">
        <v>593</v>
      </c>
      <c r="T80" s="194" t="s">
        <v>593</v>
      </c>
      <c r="U80" s="194" t="s">
        <v>633</v>
      </c>
      <c r="V80" s="194">
        <v>0.0</v>
      </c>
      <c r="W80" s="194" t="s">
        <v>593</v>
      </c>
      <c r="X80" s="194" t="s">
        <v>593</v>
      </c>
      <c r="Y80" s="194" t="s">
        <v>593</v>
      </c>
      <c r="Z80" s="194" t="s">
        <v>593</v>
      </c>
      <c r="AA80" s="194" t="s">
        <v>593</v>
      </c>
      <c r="AB80" s="194" t="s">
        <v>593</v>
      </c>
      <c r="AC80" s="194" t="s">
        <v>593</v>
      </c>
      <c r="AD80" s="194">
        <v>0.0</v>
      </c>
      <c r="AE80" s="194" t="s">
        <v>592</v>
      </c>
      <c r="AF80" s="194" t="s">
        <v>592</v>
      </c>
      <c r="AG80" s="194" t="s">
        <v>592</v>
      </c>
      <c r="AH80" s="194" t="s">
        <v>592</v>
      </c>
      <c r="AI80" s="194" t="s">
        <v>592</v>
      </c>
      <c r="AJ80" s="197">
        <f>vlookup(B80,'Annual Leave-2026'!$B:$S,7,0)-countif(E80:AI80,"a")-(countif(E80:AI80,"a1")*0.5)-(countif(E80:AI80,"a2")*0.5)-(countif(E80:AI80,"b*")*0.5)-(countif(E80:AI80,"c*")*0.5)-(countif(E80:AI80,"d*")*0.5)-(countif(E80:AI80,"e*")*0.5)+1</f>
        <v>4</v>
      </c>
      <c r="AK80" s="197">
        <f t="shared" si="3"/>
        <v>19.5</v>
      </c>
      <c r="AL80" s="406">
        <f>VLOOKUP(B80,'Working Time-April-26'!$B:$AK,35,0)/60</f>
        <v>-0.1833333333</v>
      </c>
      <c r="AM80" s="406">
        <f>VLOOKUP(B80,'Working Time-April-26'!$B:$AK,36,0)/60</f>
        <v>0</v>
      </c>
      <c r="AN80" s="214"/>
      <c r="AO80" s="209"/>
      <c r="AP80" s="216"/>
      <c r="AQ80" s="209"/>
      <c r="AR80" s="209"/>
      <c r="AS80" s="209"/>
      <c r="AT80" s="209"/>
      <c r="AU80" s="209">
        <f t="shared" si="4"/>
        <v>4</v>
      </c>
      <c r="AV80" s="209">
        <f t="shared" si="5"/>
        <v>7</v>
      </c>
      <c r="AW80" s="210">
        <f t="shared" si="6"/>
        <v>0.5</v>
      </c>
      <c r="AX80" s="212"/>
      <c r="AY80" s="217" t="s">
        <v>10</v>
      </c>
      <c r="AZ80" s="404">
        <v>0.375</v>
      </c>
    </row>
    <row r="81">
      <c r="A81" s="204">
        <v>78.0</v>
      </c>
      <c r="B81" s="212" t="s">
        <v>669</v>
      </c>
      <c r="C81" s="213" t="s">
        <v>38</v>
      </c>
      <c r="D81" s="212" t="s">
        <v>186</v>
      </c>
      <c r="E81" s="194" t="s">
        <v>591</v>
      </c>
      <c r="F81" s="194" t="s">
        <v>591</v>
      </c>
      <c r="G81" s="194" t="s">
        <v>6</v>
      </c>
      <c r="H81" s="194" t="s">
        <v>6</v>
      </c>
      <c r="I81" s="194">
        <v>0.0</v>
      </c>
      <c r="J81" s="194" t="s">
        <v>6</v>
      </c>
      <c r="K81" s="194" t="s">
        <v>591</v>
      </c>
      <c r="L81" s="194" t="s">
        <v>591</v>
      </c>
      <c r="M81" s="194" t="s">
        <v>591</v>
      </c>
      <c r="N81" s="194" t="s">
        <v>591</v>
      </c>
      <c r="O81" s="194">
        <v>0.0</v>
      </c>
      <c r="P81" s="194" t="s">
        <v>592</v>
      </c>
      <c r="Q81" s="194" t="s">
        <v>592</v>
      </c>
      <c r="R81" s="194" t="s">
        <v>593</v>
      </c>
      <c r="S81" s="194" t="s">
        <v>593</v>
      </c>
      <c r="T81" s="194" t="s">
        <v>593</v>
      </c>
      <c r="U81" s="194" t="s">
        <v>593</v>
      </c>
      <c r="V81" s="194">
        <v>0.0</v>
      </c>
      <c r="W81" s="194" t="s">
        <v>593</v>
      </c>
      <c r="X81" s="194" t="s">
        <v>593</v>
      </c>
      <c r="Y81" s="194" t="s">
        <v>593</v>
      </c>
      <c r="Z81" s="194" t="s">
        <v>593</v>
      </c>
      <c r="AA81" s="194" t="s">
        <v>591</v>
      </c>
      <c r="AB81" s="194" t="s">
        <v>591</v>
      </c>
      <c r="AC81" s="194" t="s">
        <v>591</v>
      </c>
      <c r="AD81" s="194">
        <v>0.0</v>
      </c>
      <c r="AE81" s="194" t="s">
        <v>591</v>
      </c>
      <c r="AF81" s="194" t="s">
        <v>591</v>
      </c>
      <c r="AG81" s="194" t="s">
        <v>591</v>
      </c>
      <c r="AH81" s="194" t="s">
        <v>591</v>
      </c>
      <c r="AI81" s="194" t="s">
        <v>591</v>
      </c>
      <c r="AJ81" s="197">
        <f>vlookup(B81,'Annual Leave-2026'!$B:$S,7,0)-countif(E81:AI81,"a")-(countif(E81:AI81,"a1")*0.5)-(countif(E81:AI81,"a2")*0.5)-(countif(E81:AI81,"b*")*0.5)-(countif(E81:AI81,"c*")*0.5)-(countif(E81:AI81,"d*")*0.5)-(countif(E81:AI81,"e*")*0.5)+1</f>
        <v>0</v>
      </c>
      <c r="AK81" s="197">
        <f t="shared" si="3"/>
        <v>25</v>
      </c>
      <c r="AL81" s="406">
        <f>VLOOKUP(B81,'Working Time-April-26'!$B:$AK,35,0)/60</f>
        <v>0</v>
      </c>
      <c r="AM81" s="406">
        <f>VLOOKUP(B81,'Working Time-April-26'!$B:$AK,36,0)/60</f>
        <v>0</v>
      </c>
      <c r="AN81" s="214"/>
      <c r="AO81" s="209"/>
      <c r="AP81" s="216"/>
      <c r="AQ81" s="209"/>
      <c r="AR81" s="209"/>
      <c r="AS81" s="209"/>
      <c r="AT81" s="209"/>
      <c r="AU81" s="209">
        <f t="shared" si="4"/>
        <v>4</v>
      </c>
      <c r="AV81" s="209">
        <f t="shared" si="5"/>
        <v>2</v>
      </c>
      <c r="AW81" s="210">
        <f t="shared" si="6"/>
        <v>0</v>
      </c>
      <c r="AX81" s="212"/>
      <c r="AY81" s="217" t="s">
        <v>10</v>
      </c>
      <c r="AZ81" s="404">
        <v>0.375</v>
      </c>
    </row>
    <row r="82">
      <c r="A82" s="209">
        <v>79.0</v>
      </c>
      <c r="B82" s="212" t="s">
        <v>670</v>
      </c>
      <c r="C82" s="213" t="s">
        <v>71</v>
      </c>
      <c r="D82" s="212" t="s">
        <v>186</v>
      </c>
      <c r="E82" s="194" t="s">
        <v>717</v>
      </c>
      <c r="F82" s="194" t="s">
        <v>717</v>
      </c>
      <c r="G82" s="194" t="s">
        <v>717</v>
      </c>
      <c r="H82" s="194">
        <v>0.0</v>
      </c>
      <c r="I82" s="194" t="s">
        <v>717</v>
      </c>
      <c r="J82" s="194" t="s">
        <v>717</v>
      </c>
      <c r="K82" s="194" t="s">
        <v>717</v>
      </c>
      <c r="L82" s="194" t="s">
        <v>717</v>
      </c>
      <c r="M82" s="194" t="s">
        <v>717</v>
      </c>
      <c r="N82" s="194" t="s">
        <v>717</v>
      </c>
      <c r="O82" s="194">
        <v>0.0</v>
      </c>
      <c r="P82" s="194" t="s">
        <v>6</v>
      </c>
      <c r="Q82" s="194" t="s">
        <v>591</v>
      </c>
      <c r="R82" s="194" t="s">
        <v>591</v>
      </c>
      <c r="S82" s="194" t="s">
        <v>591</v>
      </c>
      <c r="T82" s="194" t="s">
        <v>591</v>
      </c>
      <c r="U82" s="194" t="s">
        <v>591</v>
      </c>
      <c r="V82" s="194">
        <v>0.0</v>
      </c>
      <c r="W82" s="194" t="s">
        <v>591</v>
      </c>
      <c r="X82" s="194" t="s">
        <v>591</v>
      </c>
      <c r="Y82" s="194" t="s">
        <v>591</v>
      </c>
      <c r="Z82" s="194" t="s">
        <v>591</v>
      </c>
      <c r="AA82" s="194" t="s">
        <v>591</v>
      </c>
      <c r="AB82" s="194" t="s">
        <v>591</v>
      </c>
      <c r="AC82" s="194" t="s">
        <v>591</v>
      </c>
      <c r="AD82" s="194">
        <v>0.0</v>
      </c>
      <c r="AE82" s="194" t="s">
        <v>591</v>
      </c>
      <c r="AF82" s="194" t="s">
        <v>591</v>
      </c>
      <c r="AG82" s="194" t="s">
        <v>591</v>
      </c>
      <c r="AH82" s="194" t="s">
        <v>591</v>
      </c>
      <c r="AI82" s="194" t="s">
        <v>591</v>
      </c>
      <c r="AJ82" s="197">
        <f>vlookup(B82,'Annual Leave-2026'!$B:$S,7,0)-countif(E82:AI82,"a")-(countif(E82:AI82,"a1")*0.5)-(countif(E82:AI82,"a2")*0.5)-(countif(E82:AI82,"b*")*0.5)-(countif(E82:AI82,"c*")*0.5)-(countif(E82:AI82,"d*")*0.5)-(countif(E82:AI82,"e*")*0.5)+1</f>
        <v>0</v>
      </c>
      <c r="AK82" s="197">
        <f t="shared" si="3"/>
        <v>27</v>
      </c>
      <c r="AL82" s="406">
        <f>VLOOKUP(B82,'Working Time-April-26'!$B:$AK,35,0)/60</f>
        <v>-0.55</v>
      </c>
      <c r="AM82" s="406">
        <f>VLOOKUP(B82,'Working Time-April-26'!$B:$AK,36,0)/60</f>
        <v>0</v>
      </c>
      <c r="AN82" s="214"/>
      <c r="AO82" s="209"/>
      <c r="AP82" s="216"/>
      <c r="AQ82" s="209"/>
      <c r="AR82" s="209"/>
      <c r="AS82" s="209"/>
      <c r="AT82" s="209"/>
      <c r="AU82" s="209">
        <f t="shared" si="4"/>
        <v>4</v>
      </c>
      <c r="AV82" s="209">
        <f t="shared" si="5"/>
        <v>0</v>
      </c>
      <c r="AW82" s="210">
        <f t="shared" si="6"/>
        <v>0</v>
      </c>
      <c r="AX82" s="212"/>
      <c r="AY82" s="217" t="s">
        <v>6</v>
      </c>
      <c r="AZ82" s="404">
        <v>0.625</v>
      </c>
    </row>
    <row r="83">
      <c r="A83" s="204">
        <v>80.0</v>
      </c>
      <c r="B83" s="212" t="s">
        <v>671</v>
      </c>
      <c r="C83" s="213" t="s">
        <v>60</v>
      </c>
      <c r="D83" s="212" t="s">
        <v>186</v>
      </c>
      <c r="E83" s="405" t="s">
        <v>588</v>
      </c>
      <c r="F83" s="218" t="s">
        <v>588</v>
      </c>
      <c r="G83" s="218" t="s">
        <v>588</v>
      </c>
      <c r="H83" s="194" t="s">
        <v>588</v>
      </c>
      <c r="I83" s="194">
        <v>0.0</v>
      </c>
      <c r="J83" s="194" t="s">
        <v>588</v>
      </c>
      <c r="K83" s="194" t="s">
        <v>588</v>
      </c>
      <c r="L83" s="194" t="s">
        <v>588</v>
      </c>
      <c r="M83" s="194" t="s">
        <v>588</v>
      </c>
      <c r="N83" s="194" t="s">
        <v>588</v>
      </c>
      <c r="O83" s="194" t="s">
        <v>588</v>
      </c>
      <c r="P83" s="194" t="s">
        <v>169</v>
      </c>
      <c r="Q83" s="194">
        <v>0.0</v>
      </c>
      <c r="R83" s="194" t="s">
        <v>6</v>
      </c>
      <c r="S83" s="194" t="s">
        <v>602</v>
      </c>
      <c r="T83" s="194" t="s">
        <v>588</v>
      </c>
      <c r="U83" s="194" t="s">
        <v>588</v>
      </c>
      <c r="V83" s="194" t="s">
        <v>588</v>
      </c>
      <c r="W83" s="194" t="s">
        <v>588</v>
      </c>
      <c r="X83" s="194">
        <v>0.0</v>
      </c>
      <c r="Y83" s="194" t="s">
        <v>588</v>
      </c>
      <c r="Z83" s="218" t="s">
        <v>588</v>
      </c>
      <c r="AA83" s="194" t="s">
        <v>588</v>
      </c>
      <c r="AB83" s="194" t="s">
        <v>602</v>
      </c>
      <c r="AC83" s="194" t="s">
        <v>602</v>
      </c>
      <c r="AD83" s="194">
        <v>0.0</v>
      </c>
      <c r="AE83" s="194" t="s">
        <v>593</v>
      </c>
      <c r="AF83" s="194" t="s">
        <v>593</v>
      </c>
      <c r="AG83" s="194" t="s">
        <v>593</v>
      </c>
      <c r="AH83" s="194" t="s">
        <v>593</v>
      </c>
      <c r="AI83" s="194" t="s">
        <v>593</v>
      </c>
      <c r="AJ83" s="197">
        <f>vlookup(B83,'Annual Leave-2026'!$B:$S,7,0)-countif(E83:AI83,"a")-(countif(E83:AI83,"a1")*0.5)-(countif(E83:AI83,"a2")*0.5)-(countif(E83:AI83,"b*")*0.5)-(countif(E83:AI83,"c*")*0.5)-(countif(E83:AI83,"d*")*0.5)-(countif(E83:AI83,"e*")*0.5)+1</f>
        <v>0</v>
      </c>
      <c r="AK83" s="197">
        <f t="shared" si="3"/>
        <v>24</v>
      </c>
      <c r="AL83" s="406">
        <f>VLOOKUP(B83,'Working Time-April-26'!$B:$AK,35,0)/60</f>
        <v>0</v>
      </c>
      <c r="AM83" s="406">
        <f>VLOOKUP(B83,'Working Time-April-26'!$B:$AK,36,0)/60</f>
        <v>0</v>
      </c>
      <c r="AN83" s="214"/>
      <c r="AO83" s="209"/>
      <c r="AP83" s="216"/>
      <c r="AQ83" s="209"/>
      <c r="AR83" s="209"/>
      <c r="AS83" s="209"/>
      <c r="AT83" s="209"/>
      <c r="AU83" s="209">
        <f t="shared" si="4"/>
        <v>4</v>
      </c>
      <c r="AV83" s="209">
        <f t="shared" si="5"/>
        <v>0</v>
      </c>
      <c r="AW83" s="210">
        <f t="shared" si="6"/>
        <v>3</v>
      </c>
      <c r="AX83" s="212"/>
      <c r="AY83" s="217" t="s">
        <v>9</v>
      </c>
      <c r="AZ83" s="404">
        <v>0.0</v>
      </c>
    </row>
    <row r="84">
      <c r="A84" s="209">
        <v>81.0</v>
      </c>
      <c r="B84" s="218" t="s">
        <v>672</v>
      </c>
      <c r="C84" s="219" t="s">
        <v>56</v>
      </c>
      <c r="D84" s="212" t="s">
        <v>14</v>
      </c>
      <c r="E84" s="194" t="s">
        <v>593</v>
      </c>
      <c r="F84" s="194" t="s">
        <v>593</v>
      </c>
      <c r="G84" s="194" t="s">
        <v>593</v>
      </c>
      <c r="H84" s="194">
        <v>0.0</v>
      </c>
      <c r="I84" s="221" t="s">
        <v>588</v>
      </c>
      <c r="J84" s="194" t="s">
        <v>588</v>
      </c>
      <c r="K84" s="194" t="s">
        <v>588</v>
      </c>
      <c r="L84" s="194" t="s">
        <v>588</v>
      </c>
      <c r="M84" s="194" t="s">
        <v>588</v>
      </c>
      <c r="N84" s="194" t="s">
        <v>588</v>
      </c>
      <c r="O84" s="194" t="s">
        <v>588</v>
      </c>
      <c r="P84" s="194">
        <v>0.0</v>
      </c>
      <c r="Q84" s="194" t="s">
        <v>588</v>
      </c>
      <c r="R84" s="194" t="s">
        <v>588</v>
      </c>
      <c r="S84" s="194" t="s">
        <v>588</v>
      </c>
      <c r="T84" s="194" t="s">
        <v>588</v>
      </c>
      <c r="U84" s="194" t="s">
        <v>588</v>
      </c>
      <c r="V84" s="194" t="s">
        <v>588</v>
      </c>
      <c r="W84" s="194" t="s">
        <v>588</v>
      </c>
      <c r="X84" s="194">
        <v>0.0</v>
      </c>
      <c r="Y84" s="194" t="s">
        <v>588</v>
      </c>
      <c r="Z84" s="218" t="s">
        <v>588</v>
      </c>
      <c r="AA84" s="194" t="s">
        <v>588</v>
      </c>
      <c r="AB84" s="194" t="s">
        <v>588</v>
      </c>
      <c r="AC84" s="194" t="s">
        <v>588</v>
      </c>
      <c r="AD84" s="194">
        <v>0.0</v>
      </c>
      <c r="AE84" s="194" t="s">
        <v>588</v>
      </c>
      <c r="AF84" s="194" t="s">
        <v>588</v>
      </c>
      <c r="AG84" s="194" t="s">
        <v>588</v>
      </c>
      <c r="AH84" s="194" t="s">
        <v>588</v>
      </c>
      <c r="AI84" s="194" t="s">
        <v>588</v>
      </c>
      <c r="AJ84" s="197">
        <f>vlookup(B84,'Annual Leave-2026'!$B:$S,7,0)-countif(E84:AI84,"a")-(countif(E84:AI84,"a1")*0.5)-(countif(E84:AI84,"a2")*0.5)-(countif(E84:AI84,"b*")*0.5)-(countif(E84:AI84,"c*")*0.5)-(countif(E84:AI84,"d*")*0.5)-(countif(E84:AI84,"e*")*0.5)+1</f>
        <v>2</v>
      </c>
      <c r="AK84" s="197">
        <f t="shared" si="3"/>
        <v>27</v>
      </c>
      <c r="AL84" s="406">
        <f>VLOOKUP(B84,'Working Time-April-26'!$B:$AK,35,0)/60</f>
        <v>0</v>
      </c>
      <c r="AM84" s="406">
        <f>VLOOKUP(B84,'Working Time-April-26'!$B:$AK,36,0)/60</f>
        <v>0</v>
      </c>
      <c r="AN84" s="214"/>
      <c r="AO84" s="209"/>
      <c r="AP84" s="220"/>
      <c r="AQ84" s="209"/>
      <c r="AR84" s="209"/>
      <c r="AS84" s="209"/>
      <c r="AT84" s="209"/>
      <c r="AU84" s="209">
        <f t="shared" si="4"/>
        <v>4</v>
      </c>
      <c r="AV84" s="209">
        <f t="shared" si="5"/>
        <v>0</v>
      </c>
      <c r="AW84" s="210">
        <f t="shared" si="6"/>
        <v>0</v>
      </c>
      <c r="AX84" s="212"/>
      <c r="AY84" s="217" t="s">
        <v>9</v>
      </c>
      <c r="AZ84" s="404">
        <v>0.0</v>
      </c>
    </row>
    <row r="85">
      <c r="A85" s="204">
        <v>82.0</v>
      </c>
      <c r="B85" s="218" t="s">
        <v>711</v>
      </c>
      <c r="C85" s="219" t="s">
        <v>44</v>
      </c>
      <c r="D85" s="212" t="s">
        <v>14</v>
      </c>
      <c r="E85" s="194" t="s">
        <v>6</v>
      </c>
      <c r="F85" s="194" t="s">
        <v>6</v>
      </c>
      <c r="G85" s="194" t="s">
        <v>6</v>
      </c>
      <c r="H85" s="194">
        <v>0.0</v>
      </c>
      <c r="I85" s="194" t="s">
        <v>6</v>
      </c>
      <c r="J85" s="194" t="s">
        <v>593</v>
      </c>
      <c r="K85" s="194" t="s">
        <v>593</v>
      </c>
      <c r="L85" s="194" t="s">
        <v>593</v>
      </c>
      <c r="M85" s="194" t="s">
        <v>593</v>
      </c>
      <c r="N85" s="194" t="s">
        <v>593</v>
      </c>
      <c r="O85" s="194" t="s">
        <v>593</v>
      </c>
      <c r="P85" s="194">
        <v>0.0</v>
      </c>
      <c r="Q85" s="194" t="s">
        <v>593</v>
      </c>
      <c r="R85" s="194" t="s">
        <v>593</v>
      </c>
      <c r="S85" s="194" t="s">
        <v>593</v>
      </c>
      <c r="T85" s="194" t="s">
        <v>593</v>
      </c>
      <c r="U85" s="194" t="s">
        <v>593</v>
      </c>
      <c r="V85" s="194" t="s">
        <v>593</v>
      </c>
      <c r="W85" s="194">
        <v>0.0</v>
      </c>
      <c r="X85" s="194" t="s">
        <v>593</v>
      </c>
      <c r="Y85" s="194" t="s">
        <v>593</v>
      </c>
      <c r="Z85" s="194" t="s">
        <v>593</v>
      </c>
      <c r="AA85" s="194" t="s">
        <v>591</v>
      </c>
      <c r="AB85" s="194" t="s">
        <v>591</v>
      </c>
      <c r="AC85" s="194">
        <v>0.0</v>
      </c>
      <c r="AD85" s="194" t="s">
        <v>591</v>
      </c>
      <c r="AE85" s="194" t="s">
        <v>591</v>
      </c>
      <c r="AF85" s="194" t="s">
        <v>591</v>
      </c>
      <c r="AG85" s="194" t="s">
        <v>591</v>
      </c>
      <c r="AH85" s="194" t="s">
        <v>591</v>
      </c>
      <c r="AI85" s="194" t="s">
        <v>591</v>
      </c>
      <c r="AJ85" s="197">
        <f>vlookup(B85,'Annual Leave-2026'!$B:$S,7,0)-countif(E85:AI85,"a")-(countif(E85:AI85,"a1")*0.5)-(countif(E85:AI85,"a2")*0.5)-(countif(E85:AI85,"b*")*0.5)-(countif(E85:AI85,"c*")*0.5)-(countif(E85:AI85,"d*")*0.5)-(countif(E85:AI85,"e*")*0.5)+1</f>
        <v>2</v>
      </c>
      <c r="AK85" s="197">
        <f t="shared" si="3"/>
        <v>27</v>
      </c>
      <c r="AL85" s="406">
        <f>VLOOKUP(B85,'Working Time-April-26'!$B:$AK,35,0)/60</f>
        <v>-0.1833333333</v>
      </c>
      <c r="AM85" s="406">
        <f>VLOOKUP(B85,'Working Time-April-26'!$B:$AK,36,0)/60</f>
        <v>0</v>
      </c>
      <c r="AN85" s="214"/>
      <c r="AO85" s="209"/>
      <c r="AP85" s="220"/>
      <c r="AQ85" s="209"/>
      <c r="AR85" s="209"/>
      <c r="AS85" s="209"/>
      <c r="AT85" s="209"/>
      <c r="AU85" s="209">
        <f t="shared" si="4"/>
        <v>4</v>
      </c>
      <c r="AV85" s="209">
        <f t="shared" si="5"/>
        <v>0</v>
      </c>
      <c r="AW85" s="210">
        <f t="shared" si="6"/>
        <v>0</v>
      </c>
      <c r="AX85" s="212"/>
      <c r="AY85" s="217" t="s">
        <v>10</v>
      </c>
      <c r="AZ85" s="404">
        <v>0.375</v>
      </c>
    </row>
    <row r="86">
      <c r="A86" s="209">
        <v>83.0</v>
      </c>
      <c r="B86" s="218" t="s">
        <v>673</v>
      </c>
      <c r="C86" s="219" t="s">
        <v>13</v>
      </c>
      <c r="D86" s="212" t="s">
        <v>14</v>
      </c>
      <c r="E86" s="194" t="s">
        <v>717</v>
      </c>
      <c r="F86" s="194" t="s">
        <v>717</v>
      </c>
      <c r="G86" s="194" t="s">
        <v>717</v>
      </c>
      <c r="H86" s="194" t="s">
        <v>717</v>
      </c>
      <c r="I86" s="194">
        <v>0.0</v>
      </c>
      <c r="J86" s="194" t="s">
        <v>715</v>
      </c>
      <c r="K86" s="194" t="s">
        <v>763</v>
      </c>
      <c r="L86" s="194" t="s">
        <v>715</v>
      </c>
      <c r="M86" s="194" t="s">
        <v>715</v>
      </c>
      <c r="N86" s="194" t="s">
        <v>715</v>
      </c>
      <c r="O86" s="194">
        <v>0.0</v>
      </c>
      <c r="P86" s="221" t="s">
        <v>591</v>
      </c>
      <c r="Q86" s="194" t="s">
        <v>591</v>
      </c>
      <c r="R86" s="194" t="s">
        <v>591</v>
      </c>
      <c r="S86" s="194" t="s">
        <v>591</v>
      </c>
      <c r="T86" s="194" t="s">
        <v>591</v>
      </c>
      <c r="U86" s="194" t="s">
        <v>591</v>
      </c>
      <c r="V86" s="194" t="s">
        <v>591</v>
      </c>
      <c r="W86" s="194">
        <v>0.0</v>
      </c>
      <c r="X86" s="194" t="s">
        <v>591</v>
      </c>
      <c r="Y86" s="194" t="s">
        <v>591</v>
      </c>
      <c r="Z86" s="194" t="s">
        <v>591</v>
      </c>
      <c r="AA86" s="194" t="s">
        <v>591</v>
      </c>
      <c r="AB86" s="194" t="s">
        <v>591</v>
      </c>
      <c r="AC86" s="194" t="s">
        <v>591</v>
      </c>
      <c r="AD86" s="194" t="s">
        <v>591</v>
      </c>
      <c r="AE86" s="194">
        <v>0.0</v>
      </c>
      <c r="AF86" s="194" t="s">
        <v>591</v>
      </c>
      <c r="AG86" s="194" t="s">
        <v>591</v>
      </c>
      <c r="AH86" s="194" t="s">
        <v>591</v>
      </c>
      <c r="AI86" s="194" t="s">
        <v>591</v>
      </c>
      <c r="AJ86" s="197">
        <f>vlookup(B86,'Annual Leave-2026'!$B:$S,7,0)-countif(E86:AI86,"a")-(countif(E86:AI86,"a1")*0.5)-(countif(E86:AI86,"a2")*0.5)-(countif(E86:AI86,"b*")*0.5)-(countif(E86:AI86,"c*")*0.5)-(countif(E86:AI86,"d*")*0.5)-(countif(E86:AI86,"e*")*0.5)+1</f>
        <v>1</v>
      </c>
      <c r="AK86" s="197">
        <f t="shared" si="3"/>
        <v>26.5</v>
      </c>
      <c r="AL86" s="406">
        <f>VLOOKUP(B86,'Working Time-April-26'!$B:$AK,35,0)/60</f>
        <v>-0.8333333333</v>
      </c>
      <c r="AM86" s="406">
        <f>VLOOKUP(B86,'Working Time-April-26'!$B:$AK,36,0)/60</f>
        <v>0</v>
      </c>
      <c r="AN86" s="214"/>
      <c r="AO86" s="209"/>
      <c r="AP86" s="220"/>
      <c r="AQ86" s="209"/>
      <c r="AR86" s="209"/>
      <c r="AS86" s="209"/>
      <c r="AT86" s="209"/>
      <c r="AU86" s="209">
        <f t="shared" si="4"/>
        <v>4</v>
      </c>
      <c r="AV86" s="209">
        <f t="shared" si="5"/>
        <v>0</v>
      </c>
      <c r="AW86" s="210">
        <f t="shared" si="6"/>
        <v>0.5</v>
      </c>
      <c r="AX86" s="212"/>
      <c r="AY86" s="217" t="s">
        <v>6</v>
      </c>
      <c r="AZ86" s="404">
        <v>0.625</v>
      </c>
    </row>
    <row r="87">
      <c r="A87" s="204">
        <v>84.0</v>
      </c>
      <c r="B87" s="218" t="s">
        <v>674</v>
      </c>
      <c r="C87" s="219" t="s">
        <v>52</v>
      </c>
      <c r="D87" s="212" t="s">
        <v>14</v>
      </c>
      <c r="E87" s="194" t="s">
        <v>593</v>
      </c>
      <c r="F87" s="194" t="s">
        <v>593</v>
      </c>
      <c r="G87" s="194" t="s">
        <v>593</v>
      </c>
      <c r="H87" s="194" t="s">
        <v>593</v>
      </c>
      <c r="I87" s="194">
        <v>0.0</v>
      </c>
      <c r="J87" s="194" t="s">
        <v>593</v>
      </c>
      <c r="K87" s="194" t="s">
        <v>593</v>
      </c>
      <c r="L87" s="194" t="s">
        <v>593</v>
      </c>
      <c r="M87" s="194" t="s">
        <v>593</v>
      </c>
      <c r="N87" s="194" t="s">
        <v>593</v>
      </c>
      <c r="O87" s="194">
        <v>0.0</v>
      </c>
      <c r="P87" s="194" t="s">
        <v>602</v>
      </c>
      <c r="Q87" s="194" t="s">
        <v>588</v>
      </c>
      <c r="R87" s="194" t="s">
        <v>588</v>
      </c>
      <c r="S87" s="194" t="s">
        <v>588</v>
      </c>
      <c r="T87" s="194" t="s">
        <v>588</v>
      </c>
      <c r="U87" s="194" t="s">
        <v>588</v>
      </c>
      <c r="V87" s="194" t="s">
        <v>6</v>
      </c>
      <c r="W87" s="194">
        <v>0.0</v>
      </c>
      <c r="X87" s="194" t="s">
        <v>588</v>
      </c>
      <c r="Y87" s="194" t="s">
        <v>588</v>
      </c>
      <c r="Z87" s="218" t="s">
        <v>588</v>
      </c>
      <c r="AA87" s="194" t="s">
        <v>588</v>
      </c>
      <c r="AB87" s="194" t="s">
        <v>588</v>
      </c>
      <c r="AC87" s="194" t="s">
        <v>602</v>
      </c>
      <c r="AD87" s="194">
        <v>0.0</v>
      </c>
      <c r="AE87" s="194" t="s">
        <v>588</v>
      </c>
      <c r="AF87" s="194" t="s">
        <v>588</v>
      </c>
      <c r="AG87" s="194" t="s">
        <v>588</v>
      </c>
      <c r="AH87" s="194" t="s">
        <v>588</v>
      </c>
      <c r="AI87" s="194" t="s">
        <v>588</v>
      </c>
      <c r="AJ87" s="197">
        <f>vlookup(B87,'Annual Leave-2026'!$B:$S,7,0)-countif(E87:AI87,"a")-(countif(E87:AI87,"a1")*0.5)-(countif(E87:AI87,"a2")*0.5)-(countif(E87:AI87,"b*")*0.5)-(countif(E87:AI87,"c*")*0.5)-(countif(E87:AI87,"d*")*0.5)-(countif(E87:AI87,"e*")*0.5)+1</f>
        <v>4.5</v>
      </c>
      <c r="AK87" s="197">
        <f t="shared" si="3"/>
        <v>25</v>
      </c>
      <c r="AL87" s="406">
        <f>VLOOKUP(B87,'Working Time-April-26'!$B:$AK,35,0)/60</f>
        <v>0</v>
      </c>
      <c r="AM87" s="406">
        <f>VLOOKUP(B87,'Working Time-April-26'!$B:$AK,36,0)/60</f>
        <v>0</v>
      </c>
      <c r="AN87" s="214"/>
      <c r="AO87" s="209"/>
      <c r="AP87" s="220"/>
      <c r="AQ87" s="209"/>
      <c r="AR87" s="209"/>
      <c r="AS87" s="209"/>
      <c r="AT87" s="209"/>
      <c r="AU87" s="209">
        <f t="shared" si="4"/>
        <v>4</v>
      </c>
      <c r="AV87" s="209">
        <f t="shared" si="5"/>
        <v>0</v>
      </c>
      <c r="AW87" s="210">
        <f t="shared" si="6"/>
        <v>2</v>
      </c>
      <c r="AX87" s="212"/>
      <c r="AY87" s="217" t="s">
        <v>9</v>
      </c>
      <c r="AZ87" s="404">
        <v>0.0</v>
      </c>
    </row>
    <row r="88">
      <c r="A88" s="209">
        <v>85.0</v>
      </c>
      <c r="B88" s="218" t="s">
        <v>675</v>
      </c>
      <c r="C88" s="219" t="s">
        <v>63</v>
      </c>
      <c r="D88" s="212" t="s">
        <v>14</v>
      </c>
      <c r="E88" s="194" t="s">
        <v>602</v>
      </c>
      <c r="F88" s="194" t="s">
        <v>602</v>
      </c>
      <c r="G88" s="194" t="s">
        <v>602</v>
      </c>
      <c r="H88" s="194" t="s">
        <v>6</v>
      </c>
      <c r="I88" s="194">
        <v>0.0</v>
      </c>
      <c r="J88" s="194" t="s">
        <v>593</v>
      </c>
      <c r="K88" s="194" t="s">
        <v>593</v>
      </c>
      <c r="L88" s="194" t="s">
        <v>593</v>
      </c>
      <c r="M88" s="194" t="s">
        <v>593</v>
      </c>
      <c r="N88" s="194" t="s">
        <v>602</v>
      </c>
      <c r="O88" s="194" t="s">
        <v>593</v>
      </c>
      <c r="P88" s="194">
        <v>0.0</v>
      </c>
      <c r="Q88" s="194" t="s">
        <v>593</v>
      </c>
      <c r="R88" s="194" t="s">
        <v>593</v>
      </c>
      <c r="S88" s="194" t="s">
        <v>593</v>
      </c>
      <c r="T88" s="194" t="s">
        <v>593</v>
      </c>
      <c r="U88" s="194" t="s">
        <v>593</v>
      </c>
      <c r="V88" s="194">
        <v>0.0</v>
      </c>
      <c r="W88" s="194" t="s">
        <v>593</v>
      </c>
      <c r="X88" s="194" t="s">
        <v>593</v>
      </c>
      <c r="Y88" s="194" t="s">
        <v>602</v>
      </c>
      <c r="Z88" s="218" t="s">
        <v>602</v>
      </c>
      <c r="AA88" s="194" t="s">
        <v>593</v>
      </c>
      <c r="AB88" s="194" t="s">
        <v>591</v>
      </c>
      <c r="AC88" s="194" t="s">
        <v>591</v>
      </c>
      <c r="AD88" s="194">
        <v>0.0</v>
      </c>
      <c r="AE88" s="194" t="s">
        <v>591</v>
      </c>
      <c r="AF88" s="194" t="s">
        <v>591</v>
      </c>
      <c r="AG88" s="194" t="s">
        <v>591</v>
      </c>
      <c r="AH88" s="194" t="s">
        <v>591</v>
      </c>
      <c r="AI88" s="194" t="s">
        <v>591</v>
      </c>
      <c r="AJ88" s="197">
        <f>vlookup(B88,'Annual Leave-2026'!$B:$S,7,0)-countif(E88:AI88,"a")-(countif(E88:AI88,"a1")*0.5)-(countif(E88:AI88,"a2")*0.5)-(countif(E88:AI88,"b*")*0.5)-(countif(E88:AI88,"c*")*0.5)-(countif(E88:AI88,"d*")*0.5)-(countif(E88:AI88,"e*")*0.5)+1</f>
        <v>0.5</v>
      </c>
      <c r="AK88" s="197">
        <f t="shared" si="3"/>
        <v>21</v>
      </c>
      <c r="AL88" s="406">
        <f>VLOOKUP(B88,'Working Time-April-26'!$B:$AK,35,0)/60</f>
        <v>0</v>
      </c>
      <c r="AM88" s="406">
        <f>VLOOKUP(B88,'Working Time-April-26'!$B:$AK,36,0)/60</f>
        <v>0</v>
      </c>
      <c r="AN88" s="214"/>
      <c r="AO88" s="209"/>
      <c r="AP88" s="220"/>
      <c r="AQ88" s="209"/>
      <c r="AR88" s="209"/>
      <c r="AS88" s="209"/>
      <c r="AT88" s="209"/>
      <c r="AU88" s="209">
        <f t="shared" si="4"/>
        <v>4</v>
      </c>
      <c r="AV88" s="209">
        <f t="shared" si="5"/>
        <v>0</v>
      </c>
      <c r="AW88" s="210">
        <f t="shared" si="6"/>
        <v>6</v>
      </c>
      <c r="AX88" s="212"/>
      <c r="AY88" s="217" t="s">
        <v>10</v>
      </c>
      <c r="AZ88" s="404">
        <v>0.25</v>
      </c>
    </row>
    <row r="89">
      <c r="A89" s="204">
        <v>86.0</v>
      </c>
      <c r="B89" s="218" t="s">
        <v>676</v>
      </c>
      <c r="C89" s="219" t="s">
        <v>57</v>
      </c>
      <c r="D89" s="212" t="s">
        <v>14</v>
      </c>
      <c r="E89" s="194" t="s">
        <v>592</v>
      </c>
      <c r="F89" s="218" t="s">
        <v>592</v>
      </c>
      <c r="G89" s="218" t="s">
        <v>592</v>
      </c>
      <c r="H89" s="194">
        <v>0.0</v>
      </c>
      <c r="I89" s="218" t="s">
        <v>592</v>
      </c>
      <c r="J89" s="218" t="s">
        <v>592</v>
      </c>
      <c r="K89" s="218" t="s">
        <v>592</v>
      </c>
      <c r="L89" s="218" t="s">
        <v>592</v>
      </c>
      <c r="M89" s="194" t="s">
        <v>592</v>
      </c>
      <c r="N89" s="194" t="s">
        <v>593</v>
      </c>
      <c r="O89" s="194" t="s">
        <v>593</v>
      </c>
      <c r="P89" s="194">
        <v>0.0</v>
      </c>
      <c r="Q89" s="194" t="s">
        <v>593</v>
      </c>
      <c r="R89" s="194" t="s">
        <v>593</v>
      </c>
      <c r="S89" s="194" t="s">
        <v>593</v>
      </c>
      <c r="T89" s="194" t="s">
        <v>593</v>
      </c>
      <c r="U89" s="194" t="s">
        <v>593</v>
      </c>
      <c r="V89" s="194" t="s">
        <v>593</v>
      </c>
      <c r="W89" s="194">
        <v>0.0</v>
      </c>
      <c r="X89" s="194" t="s">
        <v>593</v>
      </c>
      <c r="Y89" s="194" t="s">
        <v>593</v>
      </c>
      <c r="Z89" s="194" t="s">
        <v>593</v>
      </c>
      <c r="AA89" s="194" t="s">
        <v>593</v>
      </c>
      <c r="AB89" s="194" t="s">
        <v>593</v>
      </c>
      <c r="AC89" s="194" t="s">
        <v>593</v>
      </c>
      <c r="AD89" s="194">
        <v>0.0</v>
      </c>
      <c r="AE89" s="194" t="s">
        <v>593</v>
      </c>
      <c r="AF89" s="194" t="s">
        <v>593</v>
      </c>
      <c r="AG89" s="194" t="s">
        <v>593</v>
      </c>
      <c r="AH89" s="194" t="s">
        <v>593</v>
      </c>
      <c r="AI89" s="194" t="s">
        <v>593</v>
      </c>
      <c r="AJ89" s="197">
        <f>vlookup(B89,'Annual Leave-2026'!$B:$S,7,0)-countif(E89:AI89,"a")-(countif(E89:AI89,"a1")*0.5)-(countif(E89:AI89,"a2")*0.5)-(countif(E89:AI89,"b*")*0.5)-(countif(E89:AI89,"c*")*0.5)-(countif(E89:AI89,"d*")*0.5)-(countif(E89:AI89,"e*")*0.5)+1</f>
        <v>1</v>
      </c>
      <c r="AK89" s="197">
        <f t="shared" si="3"/>
        <v>19</v>
      </c>
      <c r="AL89" s="406">
        <f>VLOOKUP(B89,'Working Time-April-26'!$B:$AK,35,0)/60</f>
        <v>0</v>
      </c>
      <c r="AM89" s="406">
        <f>VLOOKUP(B89,'Working Time-April-26'!$B:$AK,36,0)/60</f>
        <v>0</v>
      </c>
      <c r="AN89" s="214"/>
      <c r="AO89" s="209"/>
      <c r="AP89" s="220"/>
      <c r="AQ89" s="209"/>
      <c r="AR89" s="209"/>
      <c r="AS89" s="209"/>
      <c r="AT89" s="209"/>
      <c r="AU89" s="209">
        <f t="shared" si="4"/>
        <v>4</v>
      </c>
      <c r="AV89" s="209">
        <f t="shared" si="5"/>
        <v>8</v>
      </c>
      <c r="AW89" s="210">
        <f t="shared" si="6"/>
        <v>0</v>
      </c>
      <c r="AX89" s="212"/>
      <c r="AY89" s="217" t="s">
        <v>10</v>
      </c>
      <c r="AZ89" s="404">
        <v>0.25</v>
      </c>
    </row>
    <row r="90">
      <c r="A90" s="209">
        <v>87.0</v>
      </c>
      <c r="B90" s="218" t="s">
        <v>677</v>
      </c>
      <c r="C90" s="219" t="s">
        <v>16</v>
      </c>
      <c r="D90" s="212" t="s">
        <v>14</v>
      </c>
      <c r="E90" s="194" t="s">
        <v>717</v>
      </c>
      <c r="F90" s="194" t="s">
        <v>717</v>
      </c>
      <c r="G90" s="194" t="s">
        <v>717</v>
      </c>
      <c r="H90" s="194" t="s">
        <v>717</v>
      </c>
      <c r="I90" s="194">
        <v>0.0</v>
      </c>
      <c r="J90" s="194" t="s">
        <v>715</v>
      </c>
      <c r="K90" s="194" t="s">
        <v>715</v>
      </c>
      <c r="L90" s="194" t="s">
        <v>715</v>
      </c>
      <c r="M90" s="194" t="s">
        <v>715</v>
      </c>
      <c r="N90" s="194" t="s">
        <v>715</v>
      </c>
      <c r="O90" s="194">
        <v>0.0</v>
      </c>
      <c r="P90" s="194" t="s">
        <v>6</v>
      </c>
      <c r="Q90" s="194" t="s">
        <v>591</v>
      </c>
      <c r="R90" s="194" t="s">
        <v>591</v>
      </c>
      <c r="S90" s="194" t="s">
        <v>591</v>
      </c>
      <c r="T90" s="194" t="s">
        <v>591</v>
      </c>
      <c r="U90" s="194" t="s">
        <v>591</v>
      </c>
      <c r="V90" s="194" t="s">
        <v>591</v>
      </c>
      <c r="W90" s="194">
        <v>0.0</v>
      </c>
      <c r="X90" s="194" t="s">
        <v>591</v>
      </c>
      <c r="Y90" s="194" t="s">
        <v>591</v>
      </c>
      <c r="Z90" s="194" t="s">
        <v>591</v>
      </c>
      <c r="AA90" s="194" t="s">
        <v>591</v>
      </c>
      <c r="AB90" s="194" t="s">
        <v>591</v>
      </c>
      <c r="AC90" s="194" t="s">
        <v>591</v>
      </c>
      <c r="AD90" s="194" t="s">
        <v>591</v>
      </c>
      <c r="AE90" s="194">
        <v>0.0</v>
      </c>
      <c r="AF90" s="194" t="s">
        <v>591</v>
      </c>
      <c r="AG90" s="194" t="s">
        <v>591</v>
      </c>
      <c r="AH90" s="194" t="s">
        <v>591</v>
      </c>
      <c r="AI90" s="194" t="s">
        <v>591</v>
      </c>
      <c r="AJ90" s="197">
        <f>vlookup(B90,'Annual Leave-2026'!$B:$S,7,0)-countif(E90:AI90,"a")-(countif(E90:AI90,"a1")*0.5)-(countif(E90:AI90,"a2")*0.5)-(countif(E90:AI90,"b*")*0.5)-(countif(E90:AI90,"c*")*0.5)-(countif(E90:AI90,"d*")*0.5)-(countif(E90:AI90,"e*")*0.5)+1</f>
        <v>1.5</v>
      </c>
      <c r="AK90" s="197">
        <f t="shared" si="3"/>
        <v>27</v>
      </c>
      <c r="AL90" s="406">
        <f>VLOOKUP(B90,'Working Time-April-26'!$B:$AK,35,0)/60</f>
        <v>0</v>
      </c>
      <c r="AM90" s="406">
        <f>VLOOKUP(B90,'Working Time-April-26'!$B:$AK,36,0)/60</f>
        <v>0</v>
      </c>
      <c r="AN90" s="214"/>
      <c r="AO90" s="209"/>
      <c r="AP90" s="220"/>
      <c r="AQ90" s="209"/>
      <c r="AR90" s="209"/>
      <c r="AS90" s="209"/>
      <c r="AT90" s="209"/>
      <c r="AU90" s="209">
        <f t="shared" si="4"/>
        <v>4</v>
      </c>
      <c r="AV90" s="209">
        <f t="shared" si="5"/>
        <v>0</v>
      </c>
      <c r="AW90" s="210">
        <f t="shared" si="6"/>
        <v>0</v>
      </c>
      <c r="AX90" s="212"/>
      <c r="AY90" s="217" t="s">
        <v>6</v>
      </c>
      <c r="AZ90" s="404">
        <v>0.625</v>
      </c>
    </row>
    <row r="91">
      <c r="A91" s="204">
        <v>88.0</v>
      </c>
      <c r="B91" s="218" t="s">
        <v>678</v>
      </c>
      <c r="C91" s="219" t="s">
        <v>21</v>
      </c>
      <c r="D91" s="212" t="s">
        <v>14</v>
      </c>
      <c r="E91" s="194" t="s">
        <v>715</v>
      </c>
      <c r="F91" s="194" t="s">
        <v>715</v>
      </c>
      <c r="G91" s="194" t="s">
        <v>715</v>
      </c>
      <c r="H91" s="194" t="s">
        <v>715</v>
      </c>
      <c r="I91" s="194">
        <v>0.0</v>
      </c>
      <c r="J91" s="194" t="s">
        <v>593</v>
      </c>
      <c r="K91" s="194" t="s">
        <v>593</v>
      </c>
      <c r="L91" s="194" t="s">
        <v>593</v>
      </c>
      <c r="M91" s="194" t="s">
        <v>593</v>
      </c>
      <c r="N91" s="194" t="s">
        <v>592</v>
      </c>
      <c r="O91" s="194">
        <v>0.0</v>
      </c>
      <c r="P91" s="194" t="s">
        <v>593</v>
      </c>
      <c r="Q91" s="194" t="s">
        <v>593</v>
      </c>
      <c r="R91" s="194" t="s">
        <v>593</v>
      </c>
      <c r="S91" s="194" t="s">
        <v>593</v>
      </c>
      <c r="T91" s="194" t="s">
        <v>593</v>
      </c>
      <c r="U91" s="194" t="s">
        <v>593</v>
      </c>
      <c r="V91" s="194">
        <v>0.0</v>
      </c>
      <c r="W91" s="194" t="s">
        <v>593</v>
      </c>
      <c r="X91" s="194" t="s">
        <v>593</v>
      </c>
      <c r="Y91" s="194" t="s">
        <v>6</v>
      </c>
      <c r="Z91" s="194" t="s">
        <v>593</v>
      </c>
      <c r="AA91" s="194" t="s">
        <v>593</v>
      </c>
      <c r="AB91" s="194" t="s">
        <v>593</v>
      </c>
      <c r="AC91" s="194">
        <v>0.0</v>
      </c>
      <c r="AD91" s="194" t="s">
        <v>593</v>
      </c>
      <c r="AE91" s="194" t="s">
        <v>593</v>
      </c>
      <c r="AF91" s="194" t="s">
        <v>593</v>
      </c>
      <c r="AG91" s="194" t="s">
        <v>593</v>
      </c>
      <c r="AH91" s="194" t="s">
        <v>593</v>
      </c>
      <c r="AI91" s="194" t="s">
        <v>593</v>
      </c>
      <c r="AJ91" s="197">
        <f>vlookup(B91,'Annual Leave-2026'!$B:$S,7,0)-countif(E91:AI91,"a")-(countif(E91:AI91,"a1")*0.5)-(countif(E91:AI91,"a2")*0.5)-(countif(E91:AI91,"b*")*0.5)-(countif(E91:AI91,"c*")*0.5)-(countif(E91:AI91,"d*")*0.5)-(countif(E91:AI91,"e*")*0.5)+1</f>
        <v>6</v>
      </c>
      <c r="AK91" s="197">
        <f t="shared" si="3"/>
        <v>26</v>
      </c>
      <c r="AL91" s="406">
        <f>VLOOKUP(B91,'Working Time-April-26'!$B:$AK,35,0)/60</f>
        <v>0</v>
      </c>
      <c r="AM91" s="406">
        <f>VLOOKUP(B91,'Working Time-April-26'!$B:$AK,36,0)/60</f>
        <v>0</v>
      </c>
      <c r="AN91" s="214"/>
      <c r="AO91" s="209"/>
      <c r="AP91" s="220"/>
      <c r="AQ91" s="209"/>
      <c r="AR91" s="209"/>
      <c r="AS91" s="209"/>
      <c r="AT91" s="209"/>
      <c r="AU91" s="209">
        <f t="shared" si="4"/>
        <v>4</v>
      </c>
      <c r="AV91" s="209">
        <f t="shared" si="5"/>
        <v>1</v>
      </c>
      <c r="AW91" s="210">
        <f t="shared" si="6"/>
        <v>0</v>
      </c>
      <c r="AX91" s="212"/>
      <c r="AY91" s="217" t="s">
        <v>10</v>
      </c>
      <c r="AZ91" s="404">
        <v>0.375</v>
      </c>
    </row>
    <row r="92">
      <c r="A92" s="209">
        <v>89.0</v>
      </c>
      <c r="B92" s="218" t="s">
        <v>679</v>
      </c>
      <c r="C92" s="219" t="s">
        <v>46</v>
      </c>
      <c r="D92" s="212" t="s">
        <v>14</v>
      </c>
      <c r="E92" s="194" t="s">
        <v>591</v>
      </c>
      <c r="F92" s="194" t="s">
        <v>591</v>
      </c>
      <c r="G92" s="194" t="s">
        <v>591</v>
      </c>
      <c r="H92" s="194">
        <v>0.0</v>
      </c>
      <c r="I92" s="194" t="s">
        <v>593</v>
      </c>
      <c r="J92" s="194" t="s">
        <v>593</v>
      </c>
      <c r="K92" s="194" t="s">
        <v>593</v>
      </c>
      <c r="L92" s="194" t="s">
        <v>593</v>
      </c>
      <c r="M92" s="194" t="s">
        <v>593</v>
      </c>
      <c r="N92" s="194" t="s">
        <v>593</v>
      </c>
      <c r="O92" s="194" t="s">
        <v>593</v>
      </c>
      <c r="P92" s="194">
        <v>0.0</v>
      </c>
      <c r="Q92" s="194" t="s">
        <v>593</v>
      </c>
      <c r="R92" s="194" t="s">
        <v>593</v>
      </c>
      <c r="S92" s="194" t="s">
        <v>593</v>
      </c>
      <c r="T92" s="194" t="s">
        <v>593</v>
      </c>
      <c r="U92" s="194" t="s">
        <v>593</v>
      </c>
      <c r="V92" s="194" t="s">
        <v>775</v>
      </c>
      <c r="W92" s="194">
        <v>0.0</v>
      </c>
      <c r="X92" s="194" t="s">
        <v>593</v>
      </c>
      <c r="Y92" s="194" t="s">
        <v>593</v>
      </c>
      <c r="Z92" s="218" t="s">
        <v>592</v>
      </c>
      <c r="AA92" s="194" t="s">
        <v>591</v>
      </c>
      <c r="AB92" s="194" t="s">
        <v>591</v>
      </c>
      <c r="AC92" s="194">
        <v>0.0</v>
      </c>
      <c r="AD92" s="194" t="s">
        <v>170</v>
      </c>
      <c r="AE92" s="194" t="s">
        <v>588</v>
      </c>
      <c r="AF92" s="194" t="s">
        <v>588</v>
      </c>
      <c r="AG92" s="194" t="s">
        <v>588</v>
      </c>
      <c r="AH92" s="194" t="s">
        <v>588</v>
      </c>
      <c r="AI92" s="194" t="s">
        <v>588</v>
      </c>
      <c r="AJ92" s="197">
        <f>vlookup(B92,'Annual Leave-2026'!$B:$S,7,0)-countif(E92:AI92,"a")-(countif(E92:AI92,"a1")*0.5)-(countif(E92:AI92,"a2")*0.5)-(countif(E92:AI92,"b*")*0.5)-(countif(E92:AI92,"c*")*0.5)-(countif(E92:AI92,"d*")*0.5)-(countif(E92:AI92,"e*")*0.5)+1</f>
        <v>4.5</v>
      </c>
      <c r="AK92" s="197">
        <f t="shared" si="3"/>
        <v>25.5</v>
      </c>
      <c r="AL92" s="406">
        <f>VLOOKUP(B92,'Working Time-April-26'!$B:$AK,35,0)/60</f>
        <v>0</v>
      </c>
      <c r="AM92" s="406">
        <f>VLOOKUP(B92,'Working Time-April-26'!$B:$AK,36,0)/60</f>
        <v>0</v>
      </c>
      <c r="AN92" s="214"/>
      <c r="AO92" s="209"/>
      <c r="AP92" s="220"/>
      <c r="AQ92" s="209"/>
      <c r="AR92" s="209"/>
      <c r="AS92" s="209"/>
      <c r="AT92" s="209"/>
      <c r="AU92" s="209">
        <f t="shared" si="4"/>
        <v>4</v>
      </c>
      <c r="AV92" s="209">
        <f t="shared" si="5"/>
        <v>1</v>
      </c>
      <c r="AW92" s="210">
        <f t="shared" si="6"/>
        <v>0.5</v>
      </c>
      <c r="AX92" s="212"/>
      <c r="AY92" s="217" t="s">
        <v>10</v>
      </c>
      <c r="AZ92" s="404">
        <v>0.375</v>
      </c>
    </row>
    <row r="93">
      <c r="A93" s="204">
        <v>90.0</v>
      </c>
      <c r="B93" s="218" t="s">
        <v>680</v>
      </c>
      <c r="C93" s="219" t="s">
        <v>50</v>
      </c>
      <c r="D93" s="212" t="s">
        <v>14</v>
      </c>
      <c r="E93" s="405" t="s">
        <v>592</v>
      </c>
      <c r="F93" s="218" t="s">
        <v>592</v>
      </c>
      <c r="G93" s="218" t="s">
        <v>592</v>
      </c>
      <c r="H93" s="218" t="s">
        <v>592</v>
      </c>
      <c r="I93" s="194">
        <v>0.0</v>
      </c>
      <c r="J93" s="218" t="s">
        <v>592</v>
      </c>
      <c r="K93" s="218" t="s">
        <v>592</v>
      </c>
      <c r="L93" s="194" t="s">
        <v>592</v>
      </c>
      <c r="M93" s="194" t="s">
        <v>592</v>
      </c>
      <c r="N93" s="194" t="s">
        <v>593</v>
      </c>
      <c r="O93" s="194">
        <v>0.0</v>
      </c>
      <c r="P93" s="194" t="s">
        <v>6</v>
      </c>
      <c r="Q93" s="194" t="s">
        <v>593</v>
      </c>
      <c r="R93" s="194" t="s">
        <v>593</v>
      </c>
      <c r="S93" s="194" t="s">
        <v>593</v>
      </c>
      <c r="T93" s="194" t="s">
        <v>593</v>
      </c>
      <c r="U93" s="194" t="s">
        <v>593</v>
      </c>
      <c r="V93" s="194" t="s">
        <v>593</v>
      </c>
      <c r="W93" s="194">
        <v>0.0</v>
      </c>
      <c r="X93" s="194" t="s">
        <v>593</v>
      </c>
      <c r="Y93" s="194" t="s">
        <v>593</v>
      </c>
      <c r="Z93" s="194" t="s">
        <v>593</v>
      </c>
      <c r="AA93" s="194" t="s">
        <v>592</v>
      </c>
      <c r="AB93" s="194" t="s">
        <v>593</v>
      </c>
      <c r="AC93" s="194">
        <v>0.0</v>
      </c>
      <c r="AD93" s="194" t="s">
        <v>593</v>
      </c>
      <c r="AE93" s="194" t="s">
        <v>593</v>
      </c>
      <c r="AF93" s="194" t="s">
        <v>593</v>
      </c>
      <c r="AG93" s="194" t="s">
        <v>593</v>
      </c>
      <c r="AH93" s="194" t="s">
        <v>593</v>
      </c>
      <c r="AI93" s="194" t="s">
        <v>171</v>
      </c>
      <c r="AJ93" s="197">
        <f>vlookup(B93,'Annual Leave-2026'!$B:$S,7,0)-countif(E93:AI93,"a")-(countif(E93:AI93,"a1")*0.5)-(countif(E93:AI93,"a2")*0.5)-(countif(E93:AI93,"b*")*0.5)-(countif(E93:AI93,"c*")*0.5)-(countif(E93:AI93,"d*")*0.5)-(countif(E93:AI93,"e*")*0.5)+1</f>
        <v>4</v>
      </c>
      <c r="AK93" s="197">
        <f t="shared" si="3"/>
        <v>18</v>
      </c>
      <c r="AL93" s="406">
        <f>VLOOKUP(B93,'Working Time-April-26'!$B:$AK,35,0)/60</f>
        <v>-0.1666666667</v>
      </c>
      <c r="AM93" s="406">
        <f>VLOOKUP(B93,'Working Time-April-26'!$B:$AK,36,0)/60</f>
        <v>0</v>
      </c>
      <c r="AN93" s="214"/>
      <c r="AO93" s="209"/>
      <c r="AP93" s="220"/>
      <c r="AQ93" s="209"/>
      <c r="AR93" s="209"/>
      <c r="AS93" s="209"/>
      <c r="AT93" s="209"/>
      <c r="AU93" s="209">
        <f t="shared" si="4"/>
        <v>4</v>
      </c>
      <c r="AV93" s="209">
        <f t="shared" si="5"/>
        <v>9</v>
      </c>
      <c r="AW93" s="210">
        <f t="shared" si="6"/>
        <v>0</v>
      </c>
      <c r="AX93" s="212"/>
      <c r="AY93" s="217" t="s">
        <v>10</v>
      </c>
      <c r="AZ93" s="404">
        <v>0.25</v>
      </c>
    </row>
    <row r="94">
      <c r="A94" s="209">
        <v>91.0</v>
      </c>
      <c r="B94" s="218" t="s">
        <v>681</v>
      </c>
      <c r="C94" s="219" t="s">
        <v>41</v>
      </c>
      <c r="D94" s="212" t="s">
        <v>14</v>
      </c>
      <c r="E94" s="194" t="s">
        <v>591</v>
      </c>
      <c r="F94" s="194" t="s">
        <v>591</v>
      </c>
      <c r="G94" s="194" t="s">
        <v>591</v>
      </c>
      <c r="H94" s="194" t="s">
        <v>591</v>
      </c>
      <c r="I94" s="194">
        <v>0.0</v>
      </c>
      <c r="J94" s="194" t="s">
        <v>591</v>
      </c>
      <c r="K94" s="194" t="s">
        <v>591</v>
      </c>
      <c r="L94" s="194" t="s">
        <v>591</v>
      </c>
      <c r="M94" s="194" t="s">
        <v>591</v>
      </c>
      <c r="N94" s="194" t="s">
        <v>591</v>
      </c>
      <c r="O94" s="194">
        <v>0.0</v>
      </c>
      <c r="P94" s="194" t="s">
        <v>593</v>
      </c>
      <c r="Q94" s="194" t="s">
        <v>593</v>
      </c>
      <c r="R94" s="194" t="s">
        <v>593</v>
      </c>
      <c r="S94" s="194" t="s">
        <v>593</v>
      </c>
      <c r="T94" s="194" t="s">
        <v>593</v>
      </c>
      <c r="U94" s="194" t="s">
        <v>593</v>
      </c>
      <c r="V94" s="194">
        <v>0.0</v>
      </c>
      <c r="W94" s="194" t="s">
        <v>593</v>
      </c>
      <c r="X94" s="194" t="s">
        <v>593</v>
      </c>
      <c r="Y94" s="194" t="s">
        <v>593</v>
      </c>
      <c r="Z94" s="194" t="s">
        <v>593</v>
      </c>
      <c r="AA94" s="194" t="s">
        <v>593</v>
      </c>
      <c r="AB94" s="194" t="s">
        <v>588</v>
      </c>
      <c r="AC94" s="194" t="s">
        <v>6</v>
      </c>
      <c r="AD94" s="194">
        <v>0.0</v>
      </c>
      <c r="AE94" s="194" t="s">
        <v>588</v>
      </c>
      <c r="AF94" s="194" t="s">
        <v>588</v>
      </c>
      <c r="AG94" s="194" t="s">
        <v>588</v>
      </c>
      <c r="AH94" s="194" t="s">
        <v>588</v>
      </c>
      <c r="AI94" s="194" t="s">
        <v>588</v>
      </c>
      <c r="AJ94" s="197">
        <f>vlookup(B94,'Annual Leave-2026'!$B:$S,7,0)-countif(E94:AI94,"a")-(countif(E94:AI94,"a1")*0.5)-(countif(E94:AI94,"a2")*0.5)-(countif(E94:AI94,"b*")*0.5)-(countif(E94:AI94,"c*")*0.5)-(countif(E94:AI94,"d*")*0.5)-(countif(E94:AI94,"e*")*0.5)+1</f>
        <v>4</v>
      </c>
      <c r="AK94" s="197">
        <f t="shared" si="3"/>
        <v>27</v>
      </c>
      <c r="AL94" s="406">
        <f>VLOOKUP(B94,'Working Time-April-26'!$B:$AK,35,0)/60</f>
        <v>0</v>
      </c>
      <c r="AM94" s="406">
        <f>VLOOKUP(B94,'Working Time-April-26'!$B:$AK,36,0)/60</f>
        <v>0</v>
      </c>
      <c r="AN94" s="214"/>
      <c r="AO94" s="209"/>
      <c r="AP94" s="220"/>
      <c r="AQ94" s="209"/>
      <c r="AR94" s="209"/>
      <c r="AS94" s="209"/>
      <c r="AT94" s="209"/>
      <c r="AU94" s="209">
        <f t="shared" si="4"/>
        <v>4</v>
      </c>
      <c r="AV94" s="209">
        <f t="shared" si="5"/>
        <v>0</v>
      </c>
      <c r="AW94" s="210">
        <f t="shared" si="6"/>
        <v>0</v>
      </c>
      <c r="AX94" s="212"/>
      <c r="AY94" s="217" t="s">
        <v>10</v>
      </c>
      <c r="AZ94" s="404">
        <v>0.375</v>
      </c>
    </row>
    <row r="95">
      <c r="A95" s="204">
        <v>92.0</v>
      </c>
      <c r="B95" s="218" t="s">
        <v>682</v>
      </c>
      <c r="C95" s="219" t="s">
        <v>25</v>
      </c>
      <c r="D95" s="212" t="s">
        <v>14</v>
      </c>
      <c r="E95" s="194" t="s">
        <v>715</v>
      </c>
      <c r="F95" s="194" t="s">
        <v>715</v>
      </c>
      <c r="G95" s="194" t="s">
        <v>715</v>
      </c>
      <c r="H95" s="194">
        <v>0.0</v>
      </c>
      <c r="I95" s="194" t="s">
        <v>715</v>
      </c>
      <c r="J95" s="194" t="s">
        <v>715</v>
      </c>
      <c r="K95" s="194" t="s">
        <v>715</v>
      </c>
      <c r="L95" s="194" t="s">
        <v>715</v>
      </c>
      <c r="M95" s="194" t="s">
        <v>715</v>
      </c>
      <c r="N95" s="194" t="s">
        <v>715</v>
      </c>
      <c r="O95" s="194" t="s">
        <v>715</v>
      </c>
      <c r="P95" s="194">
        <v>0.0</v>
      </c>
      <c r="Q95" s="194" t="s">
        <v>593</v>
      </c>
      <c r="R95" s="194" t="s">
        <v>593</v>
      </c>
      <c r="S95" s="194" t="s">
        <v>593</v>
      </c>
      <c r="T95" s="194" t="s">
        <v>593</v>
      </c>
      <c r="U95" s="194" t="s">
        <v>592</v>
      </c>
      <c r="V95" s="194" t="s">
        <v>6</v>
      </c>
      <c r="W95" s="194">
        <v>0.0</v>
      </c>
      <c r="X95" s="194" t="s">
        <v>593</v>
      </c>
      <c r="Y95" s="194" t="s">
        <v>593</v>
      </c>
      <c r="Z95" s="194" t="s">
        <v>593</v>
      </c>
      <c r="AA95" s="194" t="s">
        <v>593</v>
      </c>
      <c r="AB95" s="194" t="s">
        <v>593</v>
      </c>
      <c r="AC95" s="194">
        <v>0.0</v>
      </c>
      <c r="AD95" s="194" t="s">
        <v>593</v>
      </c>
      <c r="AE95" s="194" t="s">
        <v>593</v>
      </c>
      <c r="AF95" s="194" t="s">
        <v>593</v>
      </c>
      <c r="AG95" s="194" t="s">
        <v>593</v>
      </c>
      <c r="AH95" s="194" t="s">
        <v>593</v>
      </c>
      <c r="AI95" s="194" t="s">
        <v>593</v>
      </c>
      <c r="AJ95" s="197">
        <f>vlookup(B95,'Annual Leave-2026'!$B:$S,7,0)-countif(E95:AI95,"a")-(countif(E95:AI95,"a1")*0.5)-(countif(E95:AI95,"a2")*0.5)-(countif(E95:AI95,"b*")*0.5)-(countif(E95:AI95,"c*")*0.5)-(countif(E95:AI95,"d*")*0.5)-(countif(E95:AI95,"e*")*0.5)+1</f>
        <v>5</v>
      </c>
      <c r="AK95" s="197">
        <f t="shared" si="3"/>
        <v>26</v>
      </c>
      <c r="AL95" s="406">
        <f>VLOOKUP(B95,'Working Time-April-26'!$B:$AK,35,0)/60</f>
        <v>0</v>
      </c>
      <c r="AM95" s="406">
        <f>VLOOKUP(B95,'Working Time-April-26'!$B:$AK,36,0)/60</f>
        <v>0</v>
      </c>
      <c r="AN95" s="214"/>
      <c r="AO95" s="209"/>
      <c r="AP95" s="220"/>
      <c r="AQ95" s="209"/>
      <c r="AR95" s="209"/>
      <c r="AS95" s="209"/>
      <c r="AT95" s="209"/>
      <c r="AU95" s="209">
        <f t="shared" si="4"/>
        <v>4</v>
      </c>
      <c r="AV95" s="209">
        <f t="shared" si="5"/>
        <v>1</v>
      </c>
      <c r="AW95" s="210">
        <f t="shared" si="6"/>
        <v>0</v>
      </c>
      <c r="AX95" s="212"/>
      <c r="AY95" s="217" t="s">
        <v>10</v>
      </c>
      <c r="AZ95" s="404">
        <v>0.25</v>
      </c>
    </row>
    <row r="96">
      <c r="A96" s="209">
        <v>93.0</v>
      </c>
      <c r="B96" s="218" t="s">
        <v>683</v>
      </c>
      <c r="C96" s="219" t="s">
        <v>28</v>
      </c>
      <c r="D96" s="212" t="s">
        <v>14</v>
      </c>
      <c r="E96" s="194" t="s">
        <v>592</v>
      </c>
      <c r="F96" s="194" t="s">
        <v>592</v>
      </c>
      <c r="G96" s="194" t="s">
        <v>715</v>
      </c>
      <c r="H96" s="194" t="s">
        <v>165</v>
      </c>
      <c r="I96" s="194">
        <v>0.0</v>
      </c>
      <c r="J96" s="194" t="s">
        <v>591</v>
      </c>
      <c r="K96" s="194" t="s">
        <v>591</v>
      </c>
      <c r="L96" s="194" t="s">
        <v>592</v>
      </c>
      <c r="M96" s="194" t="s">
        <v>592</v>
      </c>
      <c r="N96" s="194" t="s">
        <v>591</v>
      </c>
      <c r="O96" s="194" t="s">
        <v>591</v>
      </c>
      <c r="P96" s="194">
        <v>0.0</v>
      </c>
      <c r="Q96" s="194" t="s">
        <v>593</v>
      </c>
      <c r="R96" s="194" t="s">
        <v>593</v>
      </c>
      <c r="S96" s="194" t="s">
        <v>593</v>
      </c>
      <c r="T96" s="194" t="s">
        <v>593</v>
      </c>
      <c r="U96" s="194" t="s">
        <v>593</v>
      </c>
      <c r="V96" s="194" t="s">
        <v>593</v>
      </c>
      <c r="W96" s="194">
        <v>0.0</v>
      </c>
      <c r="X96" s="194" t="s">
        <v>593</v>
      </c>
      <c r="Y96" s="194" t="s">
        <v>593</v>
      </c>
      <c r="Z96" s="194" t="s">
        <v>593</v>
      </c>
      <c r="AA96" s="194" t="s">
        <v>593</v>
      </c>
      <c r="AB96" s="194" t="s">
        <v>593</v>
      </c>
      <c r="AC96" s="194" t="s">
        <v>593</v>
      </c>
      <c r="AD96" s="194">
        <v>0.0</v>
      </c>
      <c r="AE96" s="194" t="s">
        <v>593</v>
      </c>
      <c r="AF96" s="194" t="s">
        <v>593</v>
      </c>
      <c r="AG96" s="194" t="s">
        <v>593</v>
      </c>
      <c r="AH96" s="194" t="s">
        <v>593</v>
      </c>
      <c r="AI96" s="194" t="s">
        <v>593</v>
      </c>
      <c r="AJ96" s="197">
        <f>vlookup(B96,'Annual Leave-2026'!$B:$S,7,0)-countif(E96:AI96,"a")-(countif(E96:AI96,"a1")*0.5)-(countif(E96:AI96,"a2")*0.5)-(countif(E96:AI96,"b*")*0.5)-(countif(E96:AI96,"c*")*0.5)-(countif(E96:AI96,"d*")*0.5)-(countif(E96:AI96,"e*")*0.5)+1</f>
        <v>1</v>
      </c>
      <c r="AK96" s="197">
        <f t="shared" si="3"/>
        <v>23</v>
      </c>
      <c r="AL96" s="406">
        <f>VLOOKUP(B96,'Working Time-April-26'!$B:$AK,35,0)/60</f>
        <v>0</v>
      </c>
      <c r="AM96" s="406">
        <f>VLOOKUP(B96,'Working Time-April-26'!$B:$AK,36,0)/60</f>
        <v>0</v>
      </c>
      <c r="AN96" s="214"/>
      <c r="AO96" s="209"/>
      <c r="AP96" s="220"/>
      <c r="AQ96" s="209"/>
      <c r="AR96" s="209"/>
      <c r="AS96" s="209"/>
      <c r="AT96" s="209"/>
      <c r="AU96" s="209">
        <f t="shared" si="4"/>
        <v>4</v>
      </c>
      <c r="AV96" s="209">
        <f t="shared" si="5"/>
        <v>4</v>
      </c>
      <c r="AW96" s="210">
        <f t="shared" si="6"/>
        <v>0</v>
      </c>
      <c r="AX96" s="212"/>
      <c r="AY96" s="217" t="s">
        <v>10</v>
      </c>
      <c r="AZ96" s="404">
        <v>0.25</v>
      </c>
    </row>
    <row r="97">
      <c r="A97" s="204">
        <v>94.0</v>
      </c>
      <c r="B97" s="218" t="s">
        <v>684</v>
      </c>
      <c r="C97" s="219" t="s">
        <v>61</v>
      </c>
      <c r="D97" s="212" t="s">
        <v>14</v>
      </c>
      <c r="E97" s="405" t="s">
        <v>588</v>
      </c>
      <c r="F97" s="218" t="s">
        <v>588</v>
      </c>
      <c r="G97" s="218" t="s">
        <v>588</v>
      </c>
      <c r="H97" s="194" t="s">
        <v>588</v>
      </c>
      <c r="I97" s="194">
        <v>0.0</v>
      </c>
      <c r="J97" s="194" t="s">
        <v>588</v>
      </c>
      <c r="K97" s="194" t="s">
        <v>588</v>
      </c>
      <c r="L97" s="194" t="s">
        <v>588</v>
      </c>
      <c r="M97" s="194" t="s">
        <v>588</v>
      </c>
      <c r="N97" s="194" t="s">
        <v>588</v>
      </c>
      <c r="O97" s="194" t="s">
        <v>588</v>
      </c>
      <c r="P97" s="194" t="s">
        <v>169</v>
      </c>
      <c r="Q97" s="194">
        <v>0.0</v>
      </c>
      <c r="R97" s="194" t="s">
        <v>6</v>
      </c>
      <c r="S97" s="194" t="s">
        <v>588</v>
      </c>
      <c r="T97" s="194" t="s">
        <v>588</v>
      </c>
      <c r="U97" s="194" t="s">
        <v>588</v>
      </c>
      <c r="V97" s="194" t="s">
        <v>588</v>
      </c>
      <c r="W97" s="194" t="s">
        <v>588</v>
      </c>
      <c r="X97" s="194">
        <v>0.0</v>
      </c>
      <c r="Y97" s="194" t="s">
        <v>588</v>
      </c>
      <c r="Z97" s="218" t="s">
        <v>588</v>
      </c>
      <c r="AA97" s="194" t="s">
        <v>588</v>
      </c>
      <c r="AB97" s="194" t="s">
        <v>588</v>
      </c>
      <c r="AC97" s="194" t="s">
        <v>588</v>
      </c>
      <c r="AD97" s="194">
        <v>0.0</v>
      </c>
      <c r="AE97" s="194" t="s">
        <v>588</v>
      </c>
      <c r="AF97" s="194" t="s">
        <v>588</v>
      </c>
      <c r="AG97" s="194" t="s">
        <v>588</v>
      </c>
      <c r="AH97" s="194" t="s">
        <v>588</v>
      </c>
      <c r="AI97" s="194" t="s">
        <v>588</v>
      </c>
      <c r="AJ97" s="197">
        <f>vlookup(B97,'Annual Leave-2026'!$B:$S,7,0)-countif(E97:AI97,"a")-(countif(E97:AI97,"a1")*0.5)-(countif(E97:AI97,"a2")*0.5)-(countif(E97:AI97,"b*")*0.5)-(countif(E97:AI97,"c*")*0.5)-(countif(E97:AI97,"d*")*0.5)-(countif(E97:AI97,"e*")*0.5)+1</f>
        <v>0</v>
      </c>
      <c r="AK97" s="197">
        <f t="shared" si="3"/>
        <v>27</v>
      </c>
      <c r="AL97" s="406">
        <f>VLOOKUP(B97,'Working Time-April-26'!$B:$AK,35,0)/60</f>
        <v>0</v>
      </c>
      <c r="AM97" s="406">
        <f>VLOOKUP(B97,'Working Time-April-26'!$B:$AK,36,0)/60</f>
        <v>0</v>
      </c>
      <c r="AN97" s="214"/>
      <c r="AO97" s="209"/>
      <c r="AP97" s="220"/>
      <c r="AQ97" s="209"/>
      <c r="AR97" s="209"/>
      <c r="AS97" s="209"/>
      <c r="AT97" s="209"/>
      <c r="AU97" s="209">
        <f t="shared" si="4"/>
        <v>4</v>
      </c>
      <c r="AV97" s="209">
        <f t="shared" si="5"/>
        <v>0</v>
      </c>
      <c r="AW97" s="210">
        <f t="shared" si="6"/>
        <v>0</v>
      </c>
      <c r="AX97" s="212"/>
      <c r="AY97" s="217" t="s">
        <v>9</v>
      </c>
      <c r="AZ97" s="404">
        <v>0.0</v>
      </c>
    </row>
    <row r="98">
      <c r="A98" s="209">
        <v>95.0</v>
      </c>
      <c r="B98" s="218" t="s">
        <v>685</v>
      </c>
      <c r="C98" s="219" t="s">
        <v>17</v>
      </c>
      <c r="D98" s="212" t="s">
        <v>14</v>
      </c>
      <c r="E98" s="194" t="s">
        <v>717</v>
      </c>
      <c r="F98" s="194" t="s">
        <v>717</v>
      </c>
      <c r="G98" s="194" t="s">
        <v>717</v>
      </c>
      <c r="H98" s="194" t="s">
        <v>717</v>
      </c>
      <c r="I98" s="194">
        <v>0.0</v>
      </c>
      <c r="J98" s="194" t="s">
        <v>715</v>
      </c>
      <c r="K98" s="194" t="s">
        <v>715</v>
      </c>
      <c r="L98" s="194" t="s">
        <v>715</v>
      </c>
      <c r="M98" s="194" t="s">
        <v>715</v>
      </c>
      <c r="N98" s="194" t="s">
        <v>715</v>
      </c>
      <c r="O98" s="194">
        <v>0.0</v>
      </c>
      <c r="P98" s="221" t="s">
        <v>591</v>
      </c>
      <c r="Q98" s="194" t="s">
        <v>591</v>
      </c>
      <c r="R98" s="194" t="s">
        <v>591</v>
      </c>
      <c r="S98" s="194" t="s">
        <v>602</v>
      </c>
      <c r="T98" s="194" t="s">
        <v>591</v>
      </c>
      <c r="U98" s="194" t="s">
        <v>591</v>
      </c>
      <c r="V98" s="194" t="s">
        <v>591</v>
      </c>
      <c r="W98" s="194">
        <v>0.0</v>
      </c>
      <c r="X98" s="194" t="s">
        <v>591</v>
      </c>
      <c r="Y98" s="194" t="s">
        <v>591</v>
      </c>
      <c r="Z98" s="194" t="s">
        <v>591</v>
      </c>
      <c r="AA98" s="194" t="s">
        <v>591</v>
      </c>
      <c r="AB98" s="194" t="s">
        <v>591</v>
      </c>
      <c r="AC98" s="194" t="s">
        <v>591</v>
      </c>
      <c r="AD98" s="194" t="s">
        <v>591</v>
      </c>
      <c r="AE98" s="194">
        <v>0.0</v>
      </c>
      <c r="AF98" s="194" t="s">
        <v>591</v>
      </c>
      <c r="AG98" s="194" t="s">
        <v>591</v>
      </c>
      <c r="AH98" s="194" t="s">
        <v>591</v>
      </c>
      <c r="AI98" s="194" t="s">
        <v>591</v>
      </c>
      <c r="AJ98" s="197">
        <f>vlookup(B98,'Annual Leave-2026'!$B:$S,7,0)-countif(E98:AI98,"a")-(countif(E98:AI98,"a1")*0.5)-(countif(E98:AI98,"a2")*0.5)-(countif(E98:AI98,"b*")*0.5)-(countif(E98:AI98,"c*")*0.5)-(countif(E98:AI98,"d*")*0.5)-(countif(E98:AI98,"e*")*0.5)+1</f>
        <v>1</v>
      </c>
      <c r="AK98" s="197">
        <f t="shared" si="3"/>
        <v>26</v>
      </c>
      <c r="AL98" s="406">
        <f>VLOOKUP(B98,'Working Time-April-26'!$B:$AK,35,0)/60</f>
        <v>0</v>
      </c>
      <c r="AM98" s="406">
        <f>VLOOKUP(B98,'Working Time-April-26'!$B:$AK,36,0)/60</f>
        <v>0</v>
      </c>
      <c r="AN98" s="214"/>
      <c r="AO98" s="209"/>
      <c r="AP98" s="220"/>
      <c r="AQ98" s="209"/>
      <c r="AR98" s="209"/>
      <c r="AS98" s="209"/>
      <c r="AT98" s="209"/>
      <c r="AU98" s="209">
        <f t="shared" si="4"/>
        <v>4</v>
      </c>
      <c r="AV98" s="209">
        <f t="shared" si="5"/>
        <v>0</v>
      </c>
      <c r="AW98" s="210">
        <f t="shared" si="6"/>
        <v>1</v>
      </c>
      <c r="AX98" s="212"/>
      <c r="AY98" s="217" t="s">
        <v>6</v>
      </c>
      <c r="AZ98" s="404">
        <v>0.625</v>
      </c>
    </row>
    <row r="99">
      <c r="A99" s="204">
        <v>96.0</v>
      </c>
      <c r="B99" s="218" t="s">
        <v>686</v>
      </c>
      <c r="C99" s="219" t="s">
        <v>49</v>
      </c>
      <c r="D99" s="212" t="s">
        <v>14</v>
      </c>
      <c r="E99" s="194" t="s">
        <v>593</v>
      </c>
      <c r="F99" s="194" t="s">
        <v>593</v>
      </c>
      <c r="G99" s="194" t="s">
        <v>593</v>
      </c>
      <c r="H99" s="194" t="s">
        <v>593</v>
      </c>
      <c r="I99" s="194">
        <v>0.0</v>
      </c>
      <c r="J99" s="194" t="s">
        <v>593</v>
      </c>
      <c r="K99" s="194" t="s">
        <v>593</v>
      </c>
      <c r="L99" s="194" t="s">
        <v>593</v>
      </c>
      <c r="M99" s="194" t="s">
        <v>593</v>
      </c>
      <c r="N99" s="194" t="s">
        <v>593</v>
      </c>
      <c r="O99" s="194">
        <v>0.0</v>
      </c>
      <c r="P99" s="194" t="s">
        <v>6</v>
      </c>
      <c r="Q99" s="194" t="s">
        <v>588</v>
      </c>
      <c r="R99" s="194" t="s">
        <v>588</v>
      </c>
      <c r="S99" s="194" t="s">
        <v>588</v>
      </c>
      <c r="T99" s="194" t="s">
        <v>588</v>
      </c>
      <c r="U99" s="194" t="s">
        <v>588</v>
      </c>
      <c r="V99" s="194" t="s">
        <v>588</v>
      </c>
      <c r="W99" s="194">
        <v>0.0</v>
      </c>
      <c r="X99" s="194" t="s">
        <v>588</v>
      </c>
      <c r="Y99" s="194" t="s">
        <v>588</v>
      </c>
      <c r="Z99" s="218" t="s">
        <v>588</v>
      </c>
      <c r="AA99" s="194" t="s">
        <v>588</v>
      </c>
      <c r="AB99" s="194" t="s">
        <v>588</v>
      </c>
      <c r="AC99" s="194" t="s">
        <v>588</v>
      </c>
      <c r="AD99" s="194" t="s">
        <v>588</v>
      </c>
      <c r="AE99" s="194">
        <v>0.0</v>
      </c>
      <c r="AF99" s="194" t="s">
        <v>588</v>
      </c>
      <c r="AG99" s="194" t="s">
        <v>588</v>
      </c>
      <c r="AH99" s="194" t="s">
        <v>588</v>
      </c>
      <c r="AI99" s="194" t="s">
        <v>588</v>
      </c>
      <c r="AJ99" s="197">
        <f>vlookup(B99,'Annual Leave-2026'!$B:$S,7,0)-countif(E99:AI99,"a")-(countif(E99:AI99,"a1")*0.5)-(countif(E99:AI99,"a2")*0.5)-(countif(E99:AI99,"b*")*0.5)-(countif(E99:AI99,"c*")*0.5)-(countif(E99:AI99,"d*")*0.5)-(countif(E99:AI99,"e*")*0.5)+1</f>
        <v>3</v>
      </c>
      <c r="AK99" s="197">
        <f t="shared" si="3"/>
        <v>27</v>
      </c>
      <c r="AL99" s="406">
        <f>VLOOKUP(B99,'Working Time-April-26'!$B:$AK,35,0)/60</f>
        <v>-1.133333333</v>
      </c>
      <c r="AM99" s="406">
        <f>VLOOKUP(B99,'Working Time-April-26'!$B:$AK,36,0)/60</f>
        <v>0</v>
      </c>
      <c r="AN99" s="214"/>
      <c r="AO99" s="209"/>
      <c r="AP99" s="220"/>
      <c r="AQ99" s="209"/>
      <c r="AR99" s="209"/>
      <c r="AS99" s="209"/>
      <c r="AT99" s="209"/>
      <c r="AU99" s="209">
        <f t="shared" si="4"/>
        <v>4</v>
      </c>
      <c r="AV99" s="209">
        <f t="shared" si="5"/>
        <v>0</v>
      </c>
      <c r="AW99" s="210">
        <f t="shared" si="6"/>
        <v>0</v>
      </c>
      <c r="AX99" s="212"/>
      <c r="AY99" s="217" t="s">
        <v>9</v>
      </c>
      <c r="AZ99" s="404">
        <v>0.0</v>
      </c>
    </row>
    <row r="100">
      <c r="A100" s="209">
        <v>97.0</v>
      </c>
      <c r="B100" s="218" t="s">
        <v>687</v>
      </c>
      <c r="C100" s="219" t="s">
        <v>66</v>
      </c>
      <c r="D100" s="212" t="s">
        <v>14</v>
      </c>
      <c r="E100" s="194" t="s">
        <v>602</v>
      </c>
      <c r="F100" s="218" t="s">
        <v>588</v>
      </c>
      <c r="G100" s="218" t="s">
        <v>588</v>
      </c>
      <c r="H100" s="194" t="s">
        <v>588</v>
      </c>
      <c r="I100" s="221" t="s">
        <v>588</v>
      </c>
      <c r="J100" s="194">
        <v>0.0</v>
      </c>
      <c r="K100" s="194" t="s">
        <v>717</v>
      </c>
      <c r="L100" s="194" t="s">
        <v>717</v>
      </c>
      <c r="M100" s="194" t="s">
        <v>717</v>
      </c>
      <c r="N100" s="194" t="s">
        <v>717</v>
      </c>
      <c r="O100" s="194" t="s">
        <v>717</v>
      </c>
      <c r="P100" s="194">
        <v>0.0</v>
      </c>
      <c r="Q100" s="194" t="s">
        <v>591</v>
      </c>
      <c r="R100" s="194" t="s">
        <v>591</v>
      </c>
      <c r="S100" s="194" t="s">
        <v>591</v>
      </c>
      <c r="T100" s="194" t="s">
        <v>591</v>
      </c>
      <c r="U100" s="194" t="s">
        <v>591</v>
      </c>
      <c r="V100" s="194" t="s">
        <v>591</v>
      </c>
      <c r="W100" s="194" t="s">
        <v>591</v>
      </c>
      <c r="X100" s="194">
        <v>0.0</v>
      </c>
      <c r="Y100" s="194" t="s">
        <v>591</v>
      </c>
      <c r="Z100" s="194" t="s">
        <v>591</v>
      </c>
      <c r="AA100" s="194" t="s">
        <v>591</v>
      </c>
      <c r="AB100" s="194" t="s">
        <v>591</v>
      </c>
      <c r="AC100" s="194">
        <v>0.0</v>
      </c>
      <c r="AD100" s="194" t="s">
        <v>591</v>
      </c>
      <c r="AE100" s="194" t="s">
        <v>591</v>
      </c>
      <c r="AF100" s="194" t="s">
        <v>591</v>
      </c>
      <c r="AG100" s="194" t="s">
        <v>591</v>
      </c>
      <c r="AH100" s="194" t="s">
        <v>591</v>
      </c>
      <c r="AI100" s="194" t="s">
        <v>591</v>
      </c>
      <c r="AJ100" s="197">
        <f>vlookup(B100,'Annual Leave-2026'!$B:$S,7,0)-countif(E100:AI100,"a")-(countif(E100:AI100,"a1")*0.5)-(countif(E100:AI100,"a2")*0.5)-(countif(E100:AI100,"b*")*0.5)-(countif(E100:AI100,"c*")*0.5)-(countif(E100:AI100,"d*")*0.5)-(countif(E100:AI100,"e*")*0.5)+1</f>
        <v>1.5</v>
      </c>
      <c r="AK100" s="197">
        <f t="shared" si="3"/>
        <v>26</v>
      </c>
      <c r="AL100" s="406">
        <f>VLOOKUP(B100,'Working Time-April-26'!$B:$AK,35,0)/60</f>
        <v>0</v>
      </c>
      <c r="AM100" s="406">
        <f>VLOOKUP(B100,'Working Time-April-26'!$B:$AK,36,0)/60</f>
        <v>0</v>
      </c>
      <c r="AN100" s="214"/>
      <c r="AO100" s="209"/>
      <c r="AP100" s="220"/>
      <c r="AQ100" s="209"/>
      <c r="AR100" s="209"/>
      <c r="AS100" s="209"/>
      <c r="AT100" s="209"/>
      <c r="AU100" s="209">
        <f t="shared" si="4"/>
        <v>4</v>
      </c>
      <c r="AV100" s="209">
        <f t="shared" si="5"/>
        <v>0</v>
      </c>
      <c r="AW100" s="210">
        <f t="shared" si="6"/>
        <v>1</v>
      </c>
      <c r="AX100" s="212"/>
      <c r="AY100" s="217" t="s">
        <v>6</v>
      </c>
      <c r="AZ100" s="404">
        <v>0.625</v>
      </c>
    </row>
    <row r="101">
      <c r="A101" s="204">
        <v>98.0</v>
      </c>
      <c r="B101" s="218" t="s">
        <v>688</v>
      </c>
      <c r="C101" s="219" t="s">
        <v>22</v>
      </c>
      <c r="D101" s="212" t="s">
        <v>14</v>
      </c>
      <c r="E101" s="194" t="s">
        <v>715</v>
      </c>
      <c r="F101" s="194" t="s">
        <v>715</v>
      </c>
      <c r="G101" s="194" t="s">
        <v>715</v>
      </c>
      <c r="H101" s="194">
        <v>0.0</v>
      </c>
      <c r="I101" s="194" t="s">
        <v>6</v>
      </c>
      <c r="J101" s="194" t="s">
        <v>715</v>
      </c>
      <c r="K101" s="194" t="s">
        <v>715</v>
      </c>
      <c r="L101" s="194" t="s">
        <v>165</v>
      </c>
      <c r="M101" s="194" t="s">
        <v>715</v>
      </c>
      <c r="N101" s="194" t="s">
        <v>715</v>
      </c>
      <c r="O101" s="194" t="s">
        <v>6</v>
      </c>
      <c r="P101" s="194">
        <v>0.0</v>
      </c>
      <c r="Q101" s="194" t="s">
        <v>593</v>
      </c>
      <c r="R101" s="194" t="s">
        <v>593</v>
      </c>
      <c r="S101" s="194" t="s">
        <v>593</v>
      </c>
      <c r="T101" s="194" t="s">
        <v>593</v>
      </c>
      <c r="U101" s="194" t="s">
        <v>593</v>
      </c>
      <c r="V101" s="194" t="s">
        <v>593</v>
      </c>
      <c r="W101" s="194">
        <v>0.0</v>
      </c>
      <c r="X101" s="194" t="s">
        <v>593</v>
      </c>
      <c r="Y101" s="194" t="s">
        <v>593</v>
      </c>
      <c r="Z101" s="194" t="s">
        <v>593</v>
      </c>
      <c r="AA101" s="194" t="s">
        <v>593</v>
      </c>
      <c r="AB101" s="194" t="s">
        <v>588</v>
      </c>
      <c r="AC101" s="194">
        <v>0.0</v>
      </c>
      <c r="AD101" s="194" t="s">
        <v>588</v>
      </c>
      <c r="AE101" s="194" t="s">
        <v>588</v>
      </c>
      <c r="AF101" s="194" t="s">
        <v>588</v>
      </c>
      <c r="AG101" s="194" t="s">
        <v>588</v>
      </c>
      <c r="AH101" s="194" t="s">
        <v>588</v>
      </c>
      <c r="AI101" s="194" t="s">
        <v>588</v>
      </c>
      <c r="AJ101" s="197">
        <f>vlookup(B101,'Annual Leave-2026'!$B:$S,7,0)-countif(E101:AI101,"a")-(countif(E101:AI101,"a1")*0.5)-(countif(E101:AI101,"a2")*0.5)-(countif(E101:AI101,"b*")*0.5)-(countif(E101:AI101,"c*")*0.5)-(countif(E101:AI101,"d*")*0.5)-(countif(E101:AI101,"e*")*0.5)+1</f>
        <v>5</v>
      </c>
      <c r="AK101" s="197">
        <f t="shared" si="3"/>
        <v>27</v>
      </c>
      <c r="AL101" s="406">
        <f>VLOOKUP(B101,'Working Time-April-26'!$B:$AK,35,0)/60</f>
        <v>0</v>
      </c>
      <c r="AM101" s="406">
        <f>VLOOKUP(B101,'Working Time-April-26'!$B:$AK,36,0)/60</f>
        <v>0</v>
      </c>
      <c r="AN101" s="214"/>
      <c r="AO101" s="209"/>
      <c r="AP101" s="220"/>
      <c r="AQ101" s="209"/>
      <c r="AR101" s="209"/>
      <c r="AS101" s="209"/>
      <c r="AT101" s="209"/>
      <c r="AU101" s="209">
        <f t="shared" si="4"/>
        <v>4</v>
      </c>
      <c r="AV101" s="209">
        <f t="shared" si="5"/>
        <v>0</v>
      </c>
      <c r="AW101" s="210">
        <f t="shared" si="6"/>
        <v>0</v>
      </c>
      <c r="AX101" s="222"/>
      <c r="AY101" s="217" t="s">
        <v>10</v>
      </c>
      <c r="AZ101" s="404">
        <v>0.375</v>
      </c>
    </row>
    <row r="102">
      <c r="A102" s="209">
        <v>99.0</v>
      </c>
      <c r="B102" s="218" t="s">
        <v>689</v>
      </c>
      <c r="C102" s="219" t="s">
        <v>55</v>
      </c>
      <c r="D102" s="212" t="s">
        <v>14</v>
      </c>
      <c r="E102" s="194" t="s">
        <v>593</v>
      </c>
      <c r="F102" s="194" t="s">
        <v>593</v>
      </c>
      <c r="G102" s="194" t="s">
        <v>593</v>
      </c>
      <c r="H102" s="194">
        <v>0.0</v>
      </c>
      <c r="I102" s="221" t="s">
        <v>588</v>
      </c>
      <c r="J102" s="194" t="s">
        <v>588</v>
      </c>
      <c r="K102" s="194" t="s">
        <v>588</v>
      </c>
      <c r="L102" s="194" t="s">
        <v>588</v>
      </c>
      <c r="M102" s="194" t="s">
        <v>588</v>
      </c>
      <c r="N102" s="194" t="s">
        <v>588</v>
      </c>
      <c r="O102" s="194" t="s">
        <v>588</v>
      </c>
      <c r="P102" s="194">
        <v>0.0</v>
      </c>
      <c r="Q102" s="194" t="s">
        <v>588</v>
      </c>
      <c r="R102" s="194" t="s">
        <v>588</v>
      </c>
      <c r="S102" s="194" t="s">
        <v>588</v>
      </c>
      <c r="T102" s="194" t="s">
        <v>588</v>
      </c>
      <c r="U102" s="194" t="s">
        <v>588</v>
      </c>
      <c r="V102" s="194" t="s">
        <v>588</v>
      </c>
      <c r="W102" s="194" t="s">
        <v>588</v>
      </c>
      <c r="X102" s="194">
        <v>0.0</v>
      </c>
      <c r="Y102" s="194" t="s">
        <v>588</v>
      </c>
      <c r="Z102" s="218" t="s">
        <v>588</v>
      </c>
      <c r="AA102" s="194" t="s">
        <v>588</v>
      </c>
      <c r="AB102" s="194" t="s">
        <v>588</v>
      </c>
      <c r="AC102" s="194" t="s">
        <v>588</v>
      </c>
      <c r="AD102" s="194" t="s">
        <v>588</v>
      </c>
      <c r="AE102" s="194">
        <v>0.0</v>
      </c>
      <c r="AF102" s="194" t="s">
        <v>588</v>
      </c>
      <c r="AG102" s="194" t="s">
        <v>588</v>
      </c>
      <c r="AH102" s="194" t="s">
        <v>588</v>
      </c>
      <c r="AI102" s="194" t="s">
        <v>588</v>
      </c>
      <c r="AJ102" s="197">
        <f>vlookup(B102,'Annual Leave-2026'!$B:$S,7,0)-countif(E102:AI102,"a")-(countif(E102:AI102,"a1")*0.5)-(countif(E102:AI102,"a2")*0.5)-(countif(E102:AI102,"b*")*0.5)-(countif(E102:AI102,"c*")*0.5)-(countif(E102:AI102,"d*")*0.5)-(countif(E102:AI102,"e*")*0.5)+1</f>
        <v>4.5</v>
      </c>
      <c r="AK102" s="197">
        <f t="shared" si="3"/>
        <v>27</v>
      </c>
      <c r="AL102" s="406">
        <f>VLOOKUP(B102,'Working Time-April-26'!$B:$AK,35,0)/60</f>
        <v>0</v>
      </c>
      <c r="AM102" s="406">
        <f>VLOOKUP(B102,'Working Time-April-26'!$B:$AK,36,0)/60</f>
        <v>0</v>
      </c>
      <c r="AN102" s="214"/>
      <c r="AO102" s="209"/>
      <c r="AP102" s="220"/>
      <c r="AQ102" s="209"/>
      <c r="AR102" s="209"/>
      <c r="AS102" s="209"/>
      <c r="AT102" s="209"/>
      <c r="AU102" s="209">
        <f t="shared" si="4"/>
        <v>4</v>
      </c>
      <c r="AV102" s="209">
        <f t="shared" si="5"/>
        <v>0</v>
      </c>
      <c r="AW102" s="210">
        <f t="shared" si="6"/>
        <v>0</v>
      </c>
      <c r="AX102" s="222"/>
      <c r="AY102" s="217" t="s">
        <v>9</v>
      </c>
      <c r="AZ102" s="404">
        <v>0.0</v>
      </c>
    </row>
    <row r="103">
      <c r="A103" s="204">
        <v>100.0</v>
      </c>
      <c r="B103" s="218" t="s">
        <v>690</v>
      </c>
      <c r="C103" s="219" t="s">
        <v>45</v>
      </c>
      <c r="D103" s="212" t="s">
        <v>14</v>
      </c>
      <c r="E103" s="194" t="s">
        <v>591</v>
      </c>
      <c r="F103" s="194" t="s">
        <v>591</v>
      </c>
      <c r="G103" s="194" t="s">
        <v>591</v>
      </c>
      <c r="H103" s="194">
        <v>0.0</v>
      </c>
      <c r="I103" s="194" t="s">
        <v>593</v>
      </c>
      <c r="J103" s="194" t="s">
        <v>593</v>
      </c>
      <c r="K103" s="194" t="s">
        <v>593</v>
      </c>
      <c r="L103" s="194" t="s">
        <v>593</v>
      </c>
      <c r="M103" s="194" t="s">
        <v>593</v>
      </c>
      <c r="N103" s="194" t="s">
        <v>593</v>
      </c>
      <c r="O103" s="194" t="s">
        <v>593</v>
      </c>
      <c r="P103" s="194">
        <v>0.0</v>
      </c>
      <c r="Q103" s="194" t="s">
        <v>593</v>
      </c>
      <c r="R103" s="194" t="s">
        <v>593</v>
      </c>
      <c r="S103" s="194" t="s">
        <v>593</v>
      </c>
      <c r="T103" s="194" t="s">
        <v>593</v>
      </c>
      <c r="U103" s="194" t="s">
        <v>593</v>
      </c>
      <c r="V103" s="194" t="s">
        <v>593</v>
      </c>
      <c r="W103" s="194">
        <v>0.0</v>
      </c>
      <c r="X103" s="194" t="s">
        <v>593</v>
      </c>
      <c r="Y103" s="194" t="s">
        <v>593</v>
      </c>
      <c r="Z103" s="194" t="s">
        <v>593</v>
      </c>
      <c r="AA103" s="194" t="s">
        <v>593</v>
      </c>
      <c r="AB103" s="194" t="s">
        <v>593</v>
      </c>
      <c r="AC103" s="194">
        <v>0.0</v>
      </c>
      <c r="AD103" s="194" t="s">
        <v>593</v>
      </c>
      <c r="AE103" s="194" t="s">
        <v>593</v>
      </c>
      <c r="AF103" s="194" t="s">
        <v>593</v>
      </c>
      <c r="AG103" s="194" t="s">
        <v>593</v>
      </c>
      <c r="AH103" s="194" t="s">
        <v>593</v>
      </c>
      <c r="AI103" s="194" t="s">
        <v>593</v>
      </c>
      <c r="AJ103" s="197">
        <f>vlookup(B103,'Annual Leave-2026'!$B:$S,7,0)-countif(E103:AI103,"a")-(countif(E103:AI103,"a1")*0.5)-(countif(E103:AI103,"a2")*0.5)-(countif(E103:AI103,"b*")*0.5)-(countif(E103:AI103,"c*")*0.5)-(countif(E103:AI103,"d*")*0.5)-(countif(E103:AI103,"e*")*0.5)+1</f>
        <v>1.5</v>
      </c>
      <c r="AK103" s="197">
        <f t="shared" si="3"/>
        <v>27</v>
      </c>
      <c r="AL103" s="406">
        <f>VLOOKUP(B103,'Working Time-April-26'!$B:$AK,35,0)/60</f>
        <v>-1.383333333</v>
      </c>
      <c r="AM103" s="406">
        <f>VLOOKUP(B103,'Working Time-April-26'!$B:$AK,36,0)/60</f>
        <v>0</v>
      </c>
      <c r="AN103" s="214"/>
      <c r="AO103" s="209"/>
      <c r="AP103" s="220"/>
      <c r="AQ103" s="209"/>
      <c r="AR103" s="209"/>
      <c r="AS103" s="209"/>
      <c r="AT103" s="209"/>
      <c r="AU103" s="209">
        <f t="shared" si="4"/>
        <v>4</v>
      </c>
      <c r="AV103" s="209">
        <f t="shared" si="5"/>
        <v>0</v>
      </c>
      <c r="AW103" s="210">
        <f t="shared" si="6"/>
        <v>0</v>
      </c>
      <c r="AX103" s="222"/>
      <c r="AY103" s="217" t="s">
        <v>10</v>
      </c>
      <c r="AZ103" s="404">
        <v>0.25</v>
      </c>
    </row>
    <row r="104">
      <c r="A104" s="209">
        <v>101.0</v>
      </c>
      <c r="B104" s="218" t="s">
        <v>691</v>
      </c>
      <c r="C104" s="219" t="s">
        <v>31</v>
      </c>
      <c r="D104" s="212" t="s">
        <v>14</v>
      </c>
      <c r="E104" s="194" t="s">
        <v>715</v>
      </c>
      <c r="F104" s="194" t="s">
        <v>715</v>
      </c>
      <c r="G104" s="194" t="s">
        <v>165</v>
      </c>
      <c r="H104" s="194" t="s">
        <v>166</v>
      </c>
      <c r="I104" s="194">
        <v>0.0</v>
      </c>
      <c r="J104" s="194" t="s">
        <v>591</v>
      </c>
      <c r="K104" s="194" t="s">
        <v>591</v>
      </c>
      <c r="L104" s="194" t="s">
        <v>591</v>
      </c>
      <c r="M104" s="194" t="s">
        <v>591</v>
      </c>
      <c r="N104" s="194" t="s">
        <v>591</v>
      </c>
      <c r="O104" s="194" t="s">
        <v>591</v>
      </c>
      <c r="P104" s="194">
        <v>0.0</v>
      </c>
      <c r="Q104" s="194" t="s">
        <v>591</v>
      </c>
      <c r="R104" s="194" t="s">
        <v>591</v>
      </c>
      <c r="S104" s="194" t="s">
        <v>591</v>
      </c>
      <c r="T104" s="194" t="s">
        <v>591</v>
      </c>
      <c r="U104" s="194" t="s">
        <v>591</v>
      </c>
      <c r="V104" s="194" t="s">
        <v>650</v>
      </c>
      <c r="W104" s="194">
        <v>0.0</v>
      </c>
      <c r="X104" s="194" t="s">
        <v>602</v>
      </c>
      <c r="Y104" s="194" t="s">
        <v>591</v>
      </c>
      <c r="Z104" s="194" t="s">
        <v>591</v>
      </c>
      <c r="AA104" s="194" t="s">
        <v>591</v>
      </c>
      <c r="AB104" s="194" t="s">
        <v>591</v>
      </c>
      <c r="AC104" s="194">
        <v>0.0</v>
      </c>
      <c r="AD104" s="194" t="s">
        <v>602</v>
      </c>
      <c r="AE104" s="194" t="s">
        <v>591</v>
      </c>
      <c r="AF104" s="194" t="s">
        <v>591</v>
      </c>
      <c r="AG104" s="194" t="s">
        <v>591</v>
      </c>
      <c r="AH104" s="194" t="s">
        <v>591</v>
      </c>
      <c r="AI104" s="194" t="s">
        <v>591</v>
      </c>
      <c r="AJ104" s="197">
        <f>vlookup(B104,'Annual Leave-2026'!$B:$S,7,0)-countif(E104:AI104,"a")-(countif(E104:AI104,"a1")*0.5)-(countif(E104:AI104,"a2")*0.5)-(countif(E104:AI104,"b*")*0.5)-(countif(E104:AI104,"c*")*0.5)-(countif(E104:AI104,"d*")*0.5)-(countif(E104:AI104,"e*")*0.5)+1</f>
        <v>0</v>
      </c>
      <c r="AK104" s="197">
        <f t="shared" si="3"/>
        <v>24.5</v>
      </c>
      <c r="AL104" s="406">
        <f>VLOOKUP(B104,'Working Time-April-26'!$B:$AK,35,0)/60</f>
        <v>0</v>
      </c>
      <c r="AM104" s="406">
        <f>VLOOKUP(B104,'Working Time-April-26'!$B:$AK,36,0)/60</f>
        <v>0</v>
      </c>
      <c r="AN104" s="214"/>
      <c r="AO104" s="209"/>
      <c r="AP104" s="220"/>
      <c r="AQ104" s="209"/>
      <c r="AR104" s="209"/>
      <c r="AS104" s="209"/>
      <c r="AT104" s="209"/>
      <c r="AU104" s="209">
        <f t="shared" si="4"/>
        <v>4</v>
      </c>
      <c r="AV104" s="209">
        <f t="shared" si="5"/>
        <v>0</v>
      </c>
      <c r="AW104" s="210">
        <f t="shared" si="6"/>
        <v>2.5</v>
      </c>
      <c r="AX104" s="222"/>
      <c r="AY104" s="217" t="s">
        <v>6</v>
      </c>
      <c r="AZ104" s="404">
        <v>0.625</v>
      </c>
    </row>
    <row r="105">
      <c r="A105" s="204">
        <v>102.0</v>
      </c>
      <c r="B105" s="218" t="s">
        <v>692</v>
      </c>
      <c r="C105" s="219" t="s">
        <v>24</v>
      </c>
      <c r="D105" s="212" t="s">
        <v>14</v>
      </c>
      <c r="E105" s="194" t="s">
        <v>715</v>
      </c>
      <c r="F105" s="194" t="s">
        <v>715</v>
      </c>
      <c r="G105" s="194" t="s">
        <v>6</v>
      </c>
      <c r="H105" s="194">
        <v>0.0</v>
      </c>
      <c r="I105" s="194" t="s">
        <v>715</v>
      </c>
      <c r="J105" s="194" t="s">
        <v>715</v>
      </c>
      <c r="K105" s="194" t="s">
        <v>715</v>
      </c>
      <c r="L105" s="194" t="s">
        <v>715</v>
      </c>
      <c r="M105" s="194" t="s">
        <v>715</v>
      </c>
      <c r="N105" s="194" t="s">
        <v>715</v>
      </c>
      <c r="O105" s="194" t="s">
        <v>602</v>
      </c>
      <c r="P105" s="194">
        <v>0.0</v>
      </c>
      <c r="Q105" s="194" t="s">
        <v>593</v>
      </c>
      <c r="R105" s="194" t="s">
        <v>593</v>
      </c>
      <c r="S105" s="194" t="s">
        <v>593</v>
      </c>
      <c r="T105" s="194" t="s">
        <v>593</v>
      </c>
      <c r="U105" s="194" t="s">
        <v>593</v>
      </c>
      <c r="V105" s="194" t="s">
        <v>593</v>
      </c>
      <c r="W105" s="194">
        <v>0.0</v>
      </c>
      <c r="X105" s="194" t="s">
        <v>593</v>
      </c>
      <c r="Y105" s="194" t="s">
        <v>593</v>
      </c>
      <c r="Z105" s="194" t="s">
        <v>593</v>
      </c>
      <c r="AA105" s="194" t="s">
        <v>593</v>
      </c>
      <c r="AB105" s="194" t="s">
        <v>593</v>
      </c>
      <c r="AC105" s="194">
        <v>0.0</v>
      </c>
      <c r="AD105" s="194" t="s">
        <v>593</v>
      </c>
      <c r="AE105" s="194" t="s">
        <v>593</v>
      </c>
      <c r="AF105" s="194" t="s">
        <v>593</v>
      </c>
      <c r="AG105" s="194" t="s">
        <v>593</v>
      </c>
      <c r="AH105" s="194" t="s">
        <v>593</v>
      </c>
      <c r="AI105" s="194" t="s">
        <v>593</v>
      </c>
      <c r="AJ105" s="197">
        <f>vlookup(B105,'Annual Leave-2026'!$B:$S,7,0)-countif(E105:AI105,"a")-(countif(E105:AI105,"a1")*0.5)-(countif(E105:AI105,"a2")*0.5)-(countif(E105:AI105,"b*")*0.5)-(countif(E105:AI105,"c*")*0.5)-(countif(E105:AI105,"d*")*0.5)-(countif(E105:AI105,"e*")*0.5)+1</f>
        <v>2</v>
      </c>
      <c r="AK105" s="197">
        <f t="shared" si="3"/>
        <v>26</v>
      </c>
      <c r="AL105" s="406">
        <f>VLOOKUP(B105,'Working Time-April-26'!$B:$AK,35,0)/60</f>
        <v>0</v>
      </c>
      <c r="AM105" s="406">
        <f>VLOOKUP(B105,'Working Time-April-26'!$B:$AK,36,0)/60</f>
        <v>0</v>
      </c>
      <c r="AN105" s="214"/>
      <c r="AO105" s="209"/>
      <c r="AP105" s="220"/>
      <c r="AQ105" s="209"/>
      <c r="AR105" s="209"/>
      <c r="AS105" s="209"/>
      <c r="AT105" s="209"/>
      <c r="AU105" s="209">
        <f t="shared" si="4"/>
        <v>4</v>
      </c>
      <c r="AV105" s="209">
        <f t="shared" si="5"/>
        <v>0</v>
      </c>
      <c r="AW105" s="210">
        <f t="shared" si="6"/>
        <v>1</v>
      </c>
      <c r="AX105" s="222"/>
      <c r="AY105" s="217" t="s">
        <v>10</v>
      </c>
      <c r="AZ105" s="404">
        <v>0.25</v>
      </c>
    </row>
    <row r="106">
      <c r="A106" s="209">
        <v>103.0</v>
      </c>
      <c r="B106" s="218" t="s">
        <v>693</v>
      </c>
      <c r="C106" s="219" t="s">
        <v>35</v>
      </c>
      <c r="D106" s="212" t="s">
        <v>14</v>
      </c>
      <c r="E106" s="194" t="s">
        <v>591</v>
      </c>
      <c r="F106" s="194" t="s">
        <v>591</v>
      </c>
      <c r="G106" s="194" t="s">
        <v>591</v>
      </c>
      <c r="H106" s="194">
        <v>0.0</v>
      </c>
      <c r="I106" s="194" t="s">
        <v>591</v>
      </c>
      <c r="J106" s="194" t="s">
        <v>591</v>
      </c>
      <c r="K106" s="194" t="s">
        <v>591</v>
      </c>
      <c r="L106" s="194" t="s">
        <v>591</v>
      </c>
      <c r="M106" s="194" t="s">
        <v>591</v>
      </c>
      <c r="N106" s="194" t="s">
        <v>591</v>
      </c>
      <c r="O106" s="194" t="s">
        <v>591</v>
      </c>
      <c r="P106" s="194">
        <v>0.0</v>
      </c>
      <c r="Q106" s="194" t="s">
        <v>593</v>
      </c>
      <c r="R106" s="194" t="s">
        <v>593</v>
      </c>
      <c r="S106" s="194" t="s">
        <v>593</v>
      </c>
      <c r="T106" s="194" t="s">
        <v>593</v>
      </c>
      <c r="U106" s="194" t="s">
        <v>593</v>
      </c>
      <c r="V106" s="194" t="s">
        <v>593</v>
      </c>
      <c r="W106" s="194">
        <v>0.0</v>
      </c>
      <c r="X106" s="194" t="s">
        <v>593</v>
      </c>
      <c r="Y106" s="194" t="s">
        <v>593</v>
      </c>
      <c r="Z106" s="194" t="s">
        <v>593</v>
      </c>
      <c r="AA106" s="194" t="s">
        <v>591</v>
      </c>
      <c r="AB106" s="194" t="s">
        <v>591</v>
      </c>
      <c r="AC106" s="194">
        <v>0.0</v>
      </c>
      <c r="AD106" s="194" t="s">
        <v>591</v>
      </c>
      <c r="AE106" s="194" t="s">
        <v>591</v>
      </c>
      <c r="AF106" s="194" t="s">
        <v>591</v>
      </c>
      <c r="AG106" s="194" t="s">
        <v>591</v>
      </c>
      <c r="AH106" s="194" t="s">
        <v>591</v>
      </c>
      <c r="AI106" s="194" t="s">
        <v>591</v>
      </c>
      <c r="AJ106" s="197">
        <f>vlookup(B106,'Annual Leave-2026'!$B:$S,7,0)-countif(E106:AI106,"a")-(countif(E106:AI106,"a1")*0.5)-(countif(E106:AI106,"a2")*0.5)-(countif(E106:AI106,"b*")*0.5)-(countif(E106:AI106,"c*")*0.5)-(countif(E106:AI106,"d*")*0.5)-(countif(E106:AI106,"e*")*0.5)+1</f>
        <v>4</v>
      </c>
      <c r="AK106" s="197">
        <f t="shared" si="3"/>
        <v>27</v>
      </c>
      <c r="AL106" s="406">
        <f>VLOOKUP(B106,'Working Time-April-26'!$B:$AK,35,0)/60</f>
        <v>0</v>
      </c>
      <c r="AM106" s="406">
        <f>VLOOKUP(B106,'Working Time-April-26'!$B:$AK,36,0)/60</f>
        <v>0</v>
      </c>
      <c r="AN106" s="214"/>
      <c r="AO106" s="209"/>
      <c r="AP106" s="220"/>
      <c r="AQ106" s="209"/>
      <c r="AR106" s="209"/>
      <c r="AS106" s="209"/>
      <c r="AT106" s="209"/>
      <c r="AU106" s="209">
        <f t="shared" si="4"/>
        <v>4</v>
      </c>
      <c r="AV106" s="209">
        <f t="shared" si="5"/>
        <v>0</v>
      </c>
      <c r="AW106" s="210">
        <f t="shared" si="6"/>
        <v>0</v>
      </c>
      <c r="AX106" s="222"/>
      <c r="AY106" s="217" t="s">
        <v>10</v>
      </c>
      <c r="AZ106" s="404">
        <v>0.375</v>
      </c>
    </row>
    <row r="107">
      <c r="A107" s="204">
        <v>104.0</v>
      </c>
      <c r="B107" s="218" t="s">
        <v>694</v>
      </c>
      <c r="C107" s="219" t="s">
        <v>48</v>
      </c>
      <c r="D107" s="212" t="s">
        <v>14</v>
      </c>
      <c r="E107" s="194" t="s">
        <v>593</v>
      </c>
      <c r="F107" s="194" t="s">
        <v>593</v>
      </c>
      <c r="G107" s="194" t="s">
        <v>593</v>
      </c>
      <c r="H107" s="194" t="s">
        <v>593</v>
      </c>
      <c r="I107" s="194">
        <v>0.0</v>
      </c>
      <c r="J107" s="194" t="s">
        <v>593</v>
      </c>
      <c r="K107" s="194" t="s">
        <v>593</v>
      </c>
      <c r="L107" s="194" t="s">
        <v>593</v>
      </c>
      <c r="M107" s="194" t="s">
        <v>593</v>
      </c>
      <c r="N107" s="194" t="s">
        <v>593</v>
      </c>
      <c r="O107" s="194">
        <v>0.0</v>
      </c>
      <c r="P107" s="194" t="s">
        <v>6</v>
      </c>
      <c r="Q107" s="194" t="s">
        <v>588</v>
      </c>
      <c r="R107" s="194" t="s">
        <v>588</v>
      </c>
      <c r="S107" s="194" t="s">
        <v>588</v>
      </c>
      <c r="T107" s="194" t="s">
        <v>588</v>
      </c>
      <c r="U107" s="194" t="s">
        <v>588</v>
      </c>
      <c r="V107" s="194" t="s">
        <v>588</v>
      </c>
      <c r="W107" s="194">
        <v>0.0</v>
      </c>
      <c r="X107" s="194" t="s">
        <v>588</v>
      </c>
      <c r="Y107" s="194" t="s">
        <v>588</v>
      </c>
      <c r="Z107" s="218" t="s">
        <v>588</v>
      </c>
      <c r="AA107" s="194" t="s">
        <v>588</v>
      </c>
      <c r="AB107" s="194" t="s">
        <v>588</v>
      </c>
      <c r="AC107" s="194" t="s">
        <v>588</v>
      </c>
      <c r="AD107" s="194" t="s">
        <v>588</v>
      </c>
      <c r="AE107" s="194">
        <v>0.0</v>
      </c>
      <c r="AF107" s="194" t="s">
        <v>588</v>
      </c>
      <c r="AG107" s="194" t="s">
        <v>588</v>
      </c>
      <c r="AH107" s="194" t="s">
        <v>588</v>
      </c>
      <c r="AI107" s="194" t="s">
        <v>588</v>
      </c>
      <c r="AJ107" s="197">
        <f>vlookup(B107,'Annual Leave-2026'!$B:$S,7,0)-countif(E107:AI107,"a")-(countif(E107:AI107,"a1")*0.5)-(countif(E107:AI107,"a2")*0.5)-(countif(E107:AI107,"b*")*0.5)-(countif(E107:AI107,"c*")*0.5)-(countif(E107:AI107,"d*")*0.5)-(countif(E107:AI107,"e*")*0.5)+1</f>
        <v>4.5</v>
      </c>
      <c r="AK107" s="197">
        <f t="shared" si="3"/>
        <v>27</v>
      </c>
      <c r="AL107" s="406">
        <f>VLOOKUP(B107,'Working Time-April-26'!$B:$AK,35,0)/60</f>
        <v>0</v>
      </c>
      <c r="AM107" s="406">
        <f>VLOOKUP(B107,'Working Time-April-26'!$B:$AK,36,0)/60</f>
        <v>0</v>
      </c>
      <c r="AN107" s="214"/>
      <c r="AO107" s="209"/>
      <c r="AP107" s="220"/>
      <c r="AQ107" s="209"/>
      <c r="AR107" s="209"/>
      <c r="AS107" s="209"/>
      <c r="AT107" s="209"/>
      <c r="AU107" s="209">
        <f t="shared" si="4"/>
        <v>4</v>
      </c>
      <c r="AV107" s="209">
        <f t="shared" si="5"/>
        <v>0</v>
      </c>
      <c r="AW107" s="210">
        <f t="shared" si="6"/>
        <v>0</v>
      </c>
      <c r="AX107" s="222"/>
      <c r="AY107" s="217" t="s">
        <v>9</v>
      </c>
      <c r="AZ107" s="404">
        <v>0.0</v>
      </c>
    </row>
    <row r="108">
      <c r="A108" s="209">
        <v>105.0</v>
      </c>
      <c r="B108" s="218" t="s">
        <v>695</v>
      </c>
      <c r="C108" s="219" t="s">
        <v>67</v>
      </c>
      <c r="D108" s="212" t="s">
        <v>14</v>
      </c>
      <c r="E108" s="405" t="s">
        <v>588</v>
      </c>
      <c r="F108" s="218" t="s">
        <v>588</v>
      </c>
      <c r="G108" s="218" t="s">
        <v>588</v>
      </c>
      <c r="H108" s="194" t="s">
        <v>588</v>
      </c>
      <c r="I108" s="221" t="s">
        <v>588</v>
      </c>
      <c r="J108" s="194">
        <v>0.0</v>
      </c>
      <c r="K108" s="194" t="s">
        <v>717</v>
      </c>
      <c r="L108" s="194" t="s">
        <v>717</v>
      </c>
      <c r="M108" s="194" t="s">
        <v>717</v>
      </c>
      <c r="N108" s="194" t="s">
        <v>717</v>
      </c>
      <c r="O108" s="194" t="s">
        <v>717</v>
      </c>
      <c r="P108" s="194">
        <v>0.0</v>
      </c>
      <c r="Q108" s="194" t="s">
        <v>591</v>
      </c>
      <c r="R108" s="194" t="s">
        <v>591</v>
      </c>
      <c r="S108" s="194" t="s">
        <v>591</v>
      </c>
      <c r="T108" s="194" t="s">
        <v>591</v>
      </c>
      <c r="U108" s="194" t="s">
        <v>591</v>
      </c>
      <c r="V108" s="194" t="s">
        <v>591</v>
      </c>
      <c r="W108" s="194" t="s">
        <v>591</v>
      </c>
      <c r="X108" s="194">
        <v>0.0</v>
      </c>
      <c r="Y108" s="194" t="s">
        <v>592</v>
      </c>
      <c r="Z108" s="218" t="s">
        <v>592</v>
      </c>
      <c r="AA108" s="194" t="s">
        <v>591</v>
      </c>
      <c r="AB108" s="194" t="s">
        <v>591</v>
      </c>
      <c r="AC108" s="194">
        <v>0.0</v>
      </c>
      <c r="AD108" s="194" t="s">
        <v>6</v>
      </c>
      <c r="AE108" s="194" t="s">
        <v>591</v>
      </c>
      <c r="AF108" s="194" t="s">
        <v>591</v>
      </c>
      <c r="AG108" s="194" t="s">
        <v>591</v>
      </c>
      <c r="AH108" s="194" t="s">
        <v>591</v>
      </c>
      <c r="AI108" s="194" t="s">
        <v>591</v>
      </c>
      <c r="AJ108" s="197">
        <f>vlookup(B108,'Annual Leave-2026'!$B:$S,7,0)-countif(E108:AI108,"a")-(countif(E108:AI108,"a1")*0.5)-(countif(E108:AI108,"a2")*0.5)-(countif(E108:AI108,"b*")*0.5)-(countif(E108:AI108,"c*")*0.5)-(countif(E108:AI108,"d*")*0.5)-(countif(E108:AI108,"e*")*0.5)+1</f>
        <v>2.5</v>
      </c>
      <c r="AK108" s="197">
        <f t="shared" si="3"/>
        <v>25</v>
      </c>
      <c r="AL108" s="406">
        <f>VLOOKUP(B108,'Working Time-April-26'!$B:$AK,35,0)/60</f>
        <v>0</v>
      </c>
      <c r="AM108" s="406">
        <f>VLOOKUP(B108,'Working Time-April-26'!$B:$AK,36,0)/60</f>
        <v>0</v>
      </c>
      <c r="AN108" s="214"/>
      <c r="AO108" s="218"/>
      <c r="AP108" s="220"/>
      <c r="AQ108" s="209"/>
      <c r="AR108" s="209"/>
      <c r="AS108" s="209"/>
      <c r="AT108" s="209"/>
      <c r="AU108" s="209">
        <f t="shared" si="4"/>
        <v>4</v>
      </c>
      <c r="AV108" s="209">
        <f t="shared" si="5"/>
        <v>2</v>
      </c>
      <c r="AW108" s="210">
        <f t="shared" si="6"/>
        <v>0</v>
      </c>
      <c r="AX108" s="222"/>
      <c r="AY108" s="217" t="s">
        <v>6</v>
      </c>
      <c r="AZ108" s="404">
        <v>0.625</v>
      </c>
    </row>
    <row r="109">
      <c r="A109" s="204">
        <v>106.0</v>
      </c>
      <c r="B109" s="218" t="s">
        <v>696</v>
      </c>
      <c r="C109" s="219" t="s">
        <v>54</v>
      </c>
      <c r="D109" s="212" t="s">
        <v>14</v>
      </c>
      <c r="E109" s="194" t="s">
        <v>593</v>
      </c>
      <c r="F109" s="194" t="s">
        <v>593</v>
      </c>
      <c r="G109" s="194" t="s">
        <v>593</v>
      </c>
      <c r="H109" s="194">
        <v>0.0</v>
      </c>
      <c r="I109" s="194" t="s">
        <v>169</v>
      </c>
      <c r="J109" s="194" t="s">
        <v>169</v>
      </c>
      <c r="K109" s="194" t="s">
        <v>588</v>
      </c>
      <c r="L109" s="194" t="s">
        <v>588</v>
      </c>
      <c r="M109" s="194" t="s">
        <v>588</v>
      </c>
      <c r="N109" s="194" t="s">
        <v>588</v>
      </c>
      <c r="O109" s="194" t="s">
        <v>588</v>
      </c>
      <c r="P109" s="194">
        <v>0.0</v>
      </c>
      <c r="Q109" s="194" t="s">
        <v>588</v>
      </c>
      <c r="R109" s="194" t="s">
        <v>588</v>
      </c>
      <c r="S109" s="194" t="s">
        <v>588</v>
      </c>
      <c r="T109" s="194" t="s">
        <v>588</v>
      </c>
      <c r="U109" s="194" t="s">
        <v>588</v>
      </c>
      <c r="V109" s="194" t="s">
        <v>588</v>
      </c>
      <c r="W109" s="194" t="s">
        <v>588</v>
      </c>
      <c r="X109" s="194">
        <v>0.0</v>
      </c>
      <c r="Y109" s="194" t="s">
        <v>588</v>
      </c>
      <c r="Z109" s="218" t="s">
        <v>588</v>
      </c>
      <c r="AA109" s="194" t="s">
        <v>588</v>
      </c>
      <c r="AB109" s="194" t="s">
        <v>588</v>
      </c>
      <c r="AC109" s="194" t="s">
        <v>588</v>
      </c>
      <c r="AD109" s="194">
        <v>0.0</v>
      </c>
      <c r="AE109" s="194" t="s">
        <v>588</v>
      </c>
      <c r="AF109" s="194" t="s">
        <v>588</v>
      </c>
      <c r="AG109" s="194" t="s">
        <v>588</v>
      </c>
      <c r="AH109" s="194" t="s">
        <v>588</v>
      </c>
      <c r="AI109" s="194" t="s">
        <v>588</v>
      </c>
      <c r="AJ109" s="197">
        <f>vlookup(B109,'Annual Leave-2026'!$B:$S,7,0)-countif(E109:AI109,"a")-(countif(E109:AI109,"a1")*0.5)-(countif(E109:AI109,"a2")*0.5)-(countif(E109:AI109,"b*")*0.5)-(countif(E109:AI109,"c*")*0.5)-(countif(E109:AI109,"d*")*0.5)-(countif(E109:AI109,"e*")*0.5)+1</f>
        <v>3</v>
      </c>
      <c r="AK109" s="197">
        <f t="shared" si="3"/>
        <v>27</v>
      </c>
      <c r="AL109" s="406">
        <f>VLOOKUP(B109,'Working Time-April-26'!$B:$AK,35,0)/60</f>
        <v>0</v>
      </c>
      <c r="AM109" s="406">
        <f>VLOOKUP(B109,'Working Time-April-26'!$B:$AK,36,0)/60</f>
        <v>0</v>
      </c>
      <c r="AN109" s="214"/>
      <c r="AO109" s="218"/>
      <c r="AP109" s="220"/>
      <c r="AQ109" s="209"/>
      <c r="AR109" s="209"/>
      <c r="AS109" s="209"/>
      <c r="AT109" s="209"/>
      <c r="AU109" s="209">
        <f t="shared" si="4"/>
        <v>4</v>
      </c>
      <c r="AV109" s="209">
        <f t="shared" si="5"/>
        <v>0</v>
      </c>
      <c r="AW109" s="210">
        <f t="shared" si="6"/>
        <v>0</v>
      </c>
      <c r="AX109" s="222"/>
      <c r="AY109" s="217" t="s">
        <v>9</v>
      </c>
      <c r="AZ109" s="404">
        <v>0.0</v>
      </c>
    </row>
    <row r="110">
      <c r="A110" s="209">
        <v>107.0</v>
      </c>
      <c r="B110" s="218" t="s">
        <v>697</v>
      </c>
      <c r="C110" s="219" t="s">
        <v>70</v>
      </c>
      <c r="D110" s="212" t="s">
        <v>14</v>
      </c>
      <c r="E110" s="194" t="s">
        <v>717</v>
      </c>
      <c r="F110" s="194" t="s">
        <v>717</v>
      </c>
      <c r="G110" s="194" t="s">
        <v>717</v>
      </c>
      <c r="H110" s="194">
        <v>0.0</v>
      </c>
      <c r="I110" s="194" t="s">
        <v>717</v>
      </c>
      <c r="J110" s="194" t="s">
        <v>717</v>
      </c>
      <c r="K110" s="194" t="s">
        <v>717</v>
      </c>
      <c r="L110" s="194" t="s">
        <v>717</v>
      </c>
      <c r="M110" s="194" t="s">
        <v>717</v>
      </c>
      <c r="N110" s="194" t="s">
        <v>717</v>
      </c>
      <c r="O110" s="194">
        <v>0.0</v>
      </c>
      <c r="P110" s="221" t="s">
        <v>591</v>
      </c>
      <c r="Q110" s="194" t="s">
        <v>591</v>
      </c>
      <c r="R110" s="194" t="s">
        <v>591</v>
      </c>
      <c r="S110" s="194" t="s">
        <v>591</v>
      </c>
      <c r="T110" s="194" t="s">
        <v>591</v>
      </c>
      <c r="U110" s="194" t="s">
        <v>591</v>
      </c>
      <c r="V110" s="194">
        <v>0.0</v>
      </c>
      <c r="W110" s="194" t="s">
        <v>591</v>
      </c>
      <c r="X110" s="194" t="s">
        <v>591</v>
      </c>
      <c r="Y110" s="194" t="s">
        <v>591</v>
      </c>
      <c r="Z110" s="194" t="s">
        <v>591</v>
      </c>
      <c r="AA110" s="194" t="s">
        <v>591</v>
      </c>
      <c r="AB110" s="194" t="s">
        <v>591</v>
      </c>
      <c r="AC110" s="194" t="s">
        <v>591</v>
      </c>
      <c r="AD110" s="194">
        <v>0.0</v>
      </c>
      <c r="AE110" s="194" t="s">
        <v>591</v>
      </c>
      <c r="AF110" s="194" t="s">
        <v>591</v>
      </c>
      <c r="AG110" s="194" t="s">
        <v>591</v>
      </c>
      <c r="AH110" s="194" t="s">
        <v>591</v>
      </c>
      <c r="AI110" s="194" t="s">
        <v>591</v>
      </c>
      <c r="AJ110" s="197">
        <f>vlookup(B110,'Annual Leave-2026'!$B:$S,7,0)-countif(E110:AI110,"a")-(countif(E110:AI110,"a1")*0.5)-(countif(E110:AI110,"a2")*0.5)-(countif(E110:AI110,"b*")*0.5)-(countif(E110:AI110,"c*")*0.5)-(countif(E110:AI110,"d*")*0.5)-(countif(E110:AI110,"e*")*0.5)+1</f>
        <v>3.5</v>
      </c>
      <c r="AK110" s="197">
        <f t="shared" si="3"/>
        <v>27</v>
      </c>
      <c r="AL110" s="406">
        <f>VLOOKUP(B110,'Working Time-April-26'!$B:$AK,35,0)/60</f>
        <v>-0.9666666667</v>
      </c>
      <c r="AM110" s="406">
        <f>VLOOKUP(B110,'Working Time-April-26'!$B:$AK,36,0)/60</f>
        <v>0</v>
      </c>
      <c r="AN110" s="214"/>
      <c r="AO110" s="218"/>
      <c r="AP110" s="220"/>
      <c r="AQ110" s="209"/>
      <c r="AR110" s="209"/>
      <c r="AS110" s="209"/>
      <c r="AT110" s="209"/>
      <c r="AU110" s="209">
        <f t="shared" si="4"/>
        <v>4</v>
      </c>
      <c r="AV110" s="209">
        <f t="shared" si="5"/>
        <v>0</v>
      </c>
      <c r="AW110" s="210">
        <f t="shared" si="6"/>
        <v>0</v>
      </c>
      <c r="AX110" s="222"/>
      <c r="AY110" s="217" t="s">
        <v>6</v>
      </c>
      <c r="AZ110" s="404">
        <v>0.625</v>
      </c>
    </row>
    <row r="111">
      <c r="A111" s="209">
        <v>109.0</v>
      </c>
      <c r="B111" s="218" t="s">
        <v>698</v>
      </c>
      <c r="C111" s="219" t="s">
        <v>19</v>
      </c>
      <c r="D111" s="212" t="s">
        <v>14</v>
      </c>
      <c r="E111" s="194" t="s">
        <v>717</v>
      </c>
      <c r="F111" s="194" t="s">
        <v>717</v>
      </c>
      <c r="G111" s="194" t="s">
        <v>717</v>
      </c>
      <c r="H111" s="194" t="s">
        <v>717</v>
      </c>
      <c r="I111" s="194">
        <v>0.0</v>
      </c>
      <c r="J111" s="194" t="s">
        <v>715</v>
      </c>
      <c r="K111" s="194" t="s">
        <v>715</v>
      </c>
      <c r="L111" s="194" t="s">
        <v>715</v>
      </c>
      <c r="M111" s="194" t="s">
        <v>715</v>
      </c>
      <c r="N111" s="194" t="s">
        <v>715</v>
      </c>
      <c r="O111" s="194">
        <v>0.0</v>
      </c>
      <c r="P111" s="221" t="s">
        <v>591</v>
      </c>
      <c r="Q111" s="194" t="s">
        <v>591</v>
      </c>
      <c r="R111" s="194" t="s">
        <v>591</v>
      </c>
      <c r="S111" s="194" t="s">
        <v>591</v>
      </c>
      <c r="T111" s="194" t="s">
        <v>591</v>
      </c>
      <c r="U111" s="194" t="s">
        <v>591</v>
      </c>
      <c r="V111" s="194" t="s">
        <v>591</v>
      </c>
      <c r="W111" s="194">
        <v>0.0</v>
      </c>
      <c r="X111" s="194" t="s">
        <v>591</v>
      </c>
      <c r="Y111" s="194" t="s">
        <v>591</v>
      </c>
      <c r="Z111" s="194" t="s">
        <v>591</v>
      </c>
      <c r="AA111" s="194" t="s">
        <v>591</v>
      </c>
      <c r="AB111" s="194" t="s">
        <v>591</v>
      </c>
      <c r="AC111" s="194">
        <v>0.0</v>
      </c>
      <c r="AD111" s="194" t="s">
        <v>591</v>
      </c>
      <c r="AE111" s="194" t="s">
        <v>591</v>
      </c>
      <c r="AF111" s="194" t="s">
        <v>591</v>
      </c>
      <c r="AG111" s="194" t="s">
        <v>591</v>
      </c>
      <c r="AH111" s="194" t="s">
        <v>591</v>
      </c>
      <c r="AI111" s="194" t="s">
        <v>591</v>
      </c>
      <c r="AJ111" s="197">
        <f>vlookup(B111,'Annual Leave-2026'!$B:$S,7,0)-countif(E111:AI111,"a")-(countif(E111:AI111,"a1")*0.5)-(countif(E111:AI111,"a2")*0.5)-(countif(E111:AI111,"b*")*0.5)-(countif(E111:AI111,"c*")*0.5)-(countif(E111:AI111,"d*")*0.5)-(countif(E111:AI111,"e*")*0.5)+1</f>
        <v>1</v>
      </c>
      <c r="AK111" s="197">
        <f t="shared" si="3"/>
        <v>27</v>
      </c>
      <c r="AL111" s="406">
        <f>VLOOKUP(B111,'Working Time-April-26'!$B:$AK,35,0)/60</f>
        <v>0</v>
      </c>
      <c r="AM111" s="406">
        <f>VLOOKUP(B111,'Working Time-April-26'!$B:$AK,36,0)/60</f>
        <v>0</v>
      </c>
      <c r="AN111" s="214"/>
      <c r="AO111" s="218"/>
      <c r="AP111" s="220"/>
      <c r="AQ111" s="209"/>
      <c r="AR111" s="209"/>
      <c r="AS111" s="209"/>
      <c r="AT111" s="209"/>
      <c r="AU111" s="209">
        <f t="shared" si="4"/>
        <v>4</v>
      </c>
      <c r="AV111" s="209">
        <f t="shared" si="5"/>
        <v>0</v>
      </c>
      <c r="AW111" s="210">
        <f t="shared" si="6"/>
        <v>0</v>
      </c>
      <c r="AX111" s="222"/>
      <c r="AY111" s="217" t="s">
        <v>6</v>
      </c>
      <c r="AZ111" s="404">
        <v>0.625</v>
      </c>
    </row>
    <row r="112">
      <c r="A112" s="204">
        <v>110.0</v>
      </c>
      <c r="B112" s="218" t="s">
        <v>699</v>
      </c>
      <c r="C112" s="219" t="s">
        <v>33</v>
      </c>
      <c r="D112" s="212" t="s">
        <v>14</v>
      </c>
      <c r="E112" s="194" t="s">
        <v>591</v>
      </c>
      <c r="F112" s="194" t="s">
        <v>591</v>
      </c>
      <c r="G112" s="194" t="s">
        <v>591</v>
      </c>
      <c r="H112" s="194">
        <v>0.0</v>
      </c>
      <c r="I112" s="194" t="s">
        <v>591</v>
      </c>
      <c r="J112" s="194" t="s">
        <v>591</v>
      </c>
      <c r="K112" s="194" t="s">
        <v>591</v>
      </c>
      <c r="L112" s="194" t="s">
        <v>591</v>
      </c>
      <c r="M112" s="194" t="s">
        <v>591</v>
      </c>
      <c r="N112" s="194" t="s">
        <v>591</v>
      </c>
      <c r="O112" s="194" t="s">
        <v>591</v>
      </c>
      <c r="P112" s="194">
        <v>0.0</v>
      </c>
      <c r="Q112" s="194" t="s">
        <v>593</v>
      </c>
      <c r="R112" s="194" t="s">
        <v>593</v>
      </c>
      <c r="S112" s="194" t="s">
        <v>593</v>
      </c>
      <c r="T112" s="194" t="s">
        <v>593</v>
      </c>
      <c r="U112" s="194" t="s">
        <v>6</v>
      </c>
      <c r="V112" s="194">
        <v>0.0</v>
      </c>
      <c r="W112" s="194" t="s">
        <v>600</v>
      </c>
      <c r="X112" s="194" t="s">
        <v>600</v>
      </c>
      <c r="Y112" s="194" t="s">
        <v>600</v>
      </c>
      <c r="Z112" s="218" t="s">
        <v>6</v>
      </c>
      <c r="AA112" s="194" t="s">
        <v>593</v>
      </c>
      <c r="AB112" s="194" t="s">
        <v>588</v>
      </c>
      <c r="AC112" s="194">
        <v>0.0</v>
      </c>
      <c r="AD112" s="194" t="s">
        <v>588</v>
      </c>
      <c r="AE112" s="194" t="s">
        <v>588</v>
      </c>
      <c r="AF112" s="194" t="s">
        <v>588</v>
      </c>
      <c r="AG112" s="194" t="s">
        <v>588</v>
      </c>
      <c r="AH112" s="194" t="s">
        <v>588</v>
      </c>
      <c r="AI112" s="194" t="s">
        <v>588</v>
      </c>
      <c r="AJ112" s="197">
        <f>vlookup(B112,'Annual Leave-2026'!$B:$S,7,0)-countif(E112:AI112,"a")-(countif(E112:AI112,"a1")*0.5)-(countif(E112:AI112,"a2")*0.5)-(countif(E112:AI112,"b*")*0.5)-(countif(E112:AI112,"c*")*0.5)-(countif(E112:AI112,"d*")*0.5)-(countif(E112:AI112,"e*")*0.5)+1</f>
        <v>1.5</v>
      </c>
      <c r="AK112" s="197">
        <f t="shared" si="3"/>
        <v>27</v>
      </c>
      <c r="AL112" s="406">
        <f>VLOOKUP(B112,'Working Time-April-26'!$B:$AK,35,0)/60</f>
        <v>0</v>
      </c>
      <c r="AM112" s="406">
        <f>VLOOKUP(B112,'Working Time-April-26'!$B:$AK,36,0)/60</f>
        <v>0</v>
      </c>
      <c r="AN112" s="214"/>
      <c r="AO112" s="218"/>
      <c r="AP112" s="220"/>
      <c r="AQ112" s="209"/>
      <c r="AR112" s="209"/>
      <c r="AS112" s="209"/>
      <c r="AT112" s="209"/>
      <c r="AU112" s="209">
        <f t="shared" si="4"/>
        <v>4</v>
      </c>
      <c r="AV112" s="209">
        <f t="shared" si="5"/>
        <v>0</v>
      </c>
      <c r="AW112" s="210">
        <f t="shared" si="6"/>
        <v>0</v>
      </c>
      <c r="AX112" s="222"/>
      <c r="AY112" s="217" t="s">
        <v>10</v>
      </c>
      <c r="AZ112" s="404">
        <v>0.25</v>
      </c>
    </row>
    <row r="113">
      <c r="A113" s="209">
        <v>111.0</v>
      </c>
      <c r="B113" s="218" t="s">
        <v>700</v>
      </c>
      <c r="C113" s="219" t="s">
        <v>65</v>
      </c>
      <c r="D113" s="212" t="s">
        <v>14</v>
      </c>
      <c r="E113" s="405" t="s">
        <v>588</v>
      </c>
      <c r="F113" s="218" t="s">
        <v>588</v>
      </c>
      <c r="G113" s="218" t="s">
        <v>588</v>
      </c>
      <c r="H113" s="194" t="s">
        <v>588</v>
      </c>
      <c r="I113" s="194" t="s">
        <v>169</v>
      </c>
      <c r="J113" s="194">
        <v>0.0</v>
      </c>
      <c r="K113" s="194" t="s">
        <v>717</v>
      </c>
      <c r="L113" s="194" t="s">
        <v>717</v>
      </c>
      <c r="M113" s="194" t="s">
        <v>717</v>
      </c>
      <c r="N113" s="194" t="s">
        <v>717</v>
      </c>
      <c r="O113" s="194" t="s">
        <v>717</v>
      </c>
      <c r="P113" s="194">
        <v>0.0</v>
      </c>
      <c r="Q113" s="194" t="s">
        <v>591</v>
      </c>
      <c r="R113" s="194" t="s">
        <v>591</v>
      </c>
      <c r="S113" s="194" t="s">
        <v>591</v>
      </c>
      <c r="T113" s="194" t="s">
        <v>591</v>
      </c>
      <c r="U113" s="194" t="s">
        <v>591</v>
      </c>
      <c r="V113" s="194" t="s">
        <v>163</v>
      </c>
      <c r="W113" s="194" t="s">
        <v>591</v>
      </c>
      <c r="X113" s="194">
        <v>0.0</v>
      </c>
      <c r="Y113" s="194" t="s">
        <v>591</v>
      </c>
      <c r="Z113" s="194" t="s">
        <v>591</v>
      </c>
      <c r="AA113" s="194" t="s">
        <v>591</v>
      </c>
      <c r="AB113" s="194" t="s">
        <v>591</v>
      </c>
      <c r="AC113" s="194">
        <v>0.0</v>
      </c>
      <c r="AD113" s="194" t="s">
        <v>591</v>
      </c>
      <c r="AE113" s="194" t="s">
        <v>591</v>
      </c>
      <c r="AF113" s="194" t="s">
        <v>591</v>
      </c>
      <c r="AG113" s="194" t="s">
        <v>591</v>
      </c>
      <c r="AH113" s="194" t="s">
        <v>591</v>
      </c>
      <c r="AI113" s="194" t="s">
        <v>591</v>
      </c>
      <c r="AJ113" s="197">
        <f>vlookup(B113,'Annual Leave-2026'!$B:$S,7,0)-countif(E113:AI113,"a")-(countif(E113:AI113,"a1")*0.5)-(countif(E113:AI113,"a2")*0.5)-(countif(E113:AI113,"b*")*0.5)-(countif(E113:AI113,"c*")*0.5)-(countif(E113:AI113,"d*")*0.5)-(countif(E113:AI113,"e*")*0.5)+1</f>
        <v>1</v>
      </c>
      <c r="AK113" s="197">
        <f t="shared" si="3"/>
        <v>27</v>
      </c>
      <c r="AL113" s="406">
        <f>VLOOKUP(B113,'Working Time-April-26'!$B:$AK,35,0)/60</f>
        <v>-0.03333333333</v>
      </c>
      <c r="AM113" s="406">
        <f>VLOOKUP(B113,'Working Time-April-26'!$B:$AK,36,0)/60</f>
        <v>0</v>
      </c>
      <c r="AN113" s="214"/>
      <c r="AO113" s="218"/>
      <c r="AP113" s="220"/>
      <c r="AQ113" s="209"/>
      <c r="AR113" s="209"/>
      <c r="AS113" s="209"/>
      <c r="AT113" s="209"/>
      <c r="AU113" s="209">
        <f t="shared" si="4"/>
        <v>4</v>
      </c>
      <c r="AV113" s="209">
        <f t="shared" si="5"/>
        <v>0</v>
      </c>
      <c r="AW113" s="210">
        <f t="shared" si="6"/>
        <v>0</v>
      </c>
      <c r="AX113" s="222"/>
      <c r="AY113" s="217" t="s">
        <v>6</v>
      </c>
      <c r="AZ113" s="404">
        <v>0.625</v>
      </c>
    </row>
    <row r="114">
      <c r="A114" s="204">
        <v>112.0</v>
      </c>
      <c r="B114" s="218" t="s">
        <v>701</v>
      </c>
      <c r="C114" s="219" t="s">
        <v>51</v>
      </c>
      <c r="D114" s="212" t="s">
        <v>14</v>
      </c>
      <c r="E114" s="194" t="s">
        <v>593</v>
      </c>
      <c r="F114" s="194" t="s">
        <v>593</v>
      </c>
      <c r="G114" s="194" t="s">
        <v>593</v>
      </c>
      <c r="H114" s="194" t="s">
        <v>593</v>
      </c>
      <c r="I114" s="194">
        <v>0.0</v>
      </c>
      <c r="J114" s="194" t="s">
        <v>593</v>
      </c>
      <c r="K114" s="194" t="s">
        <v>593</v>
      </c>
      <c r="L114" s="194" t="s">
        <v>593</v>
      </c>
      <c r="M114" s="194" t="s">
        <v>593</v>
      </c>
      <c r="N114" s="194" t="s">
        <v>593</v>
      </c>
      <c r="O114" s="194">
        <v>0.0</v>
      </c>
      <c r="P114" s="194" t="s">
        <v>588</v>
      </c>
      <c r="Q114" s="194" t="s">
        <v>588</v>
      </c>
      <c r="R114" s="194" t="s">
        <v>588</v>
      </c>
      <c r="S114" s="194" t="s">
        <v>588</v>
      </c>
      <c r="T114" s="194" t="s">
        <v>588</v>
      </c>
      <c r="U114" s="194" t="s">
        <v>6</v>
      </c>
      <c r="V114" s="194" t="s">
        <v>6</v>
      </c>
      <c r="W114" s="194">
        <v>0.0</v>
      </c>
      <c r="X114" s="194" t="s">
        <v>6</v>
      </c>
      <c r="Y114" s="194" t="s">
        <v>588</v>
      </c>
      <c r="Z114" s="218" t="s">
        <v>588</v>
      </c>
      <c r="AA114" s="194" t="s">
        <v>588</v>
      </c>
      <c r="AB114" s="194" t="s">
        <v>588</v>
      </c>
      <c r="AC114" s="194" t="s">
        <v>588</v>
      </c>
      <c r="AD114" s="194" t="s">
        <v>588</v>
      </c>
      <c r="AE114" s="194">
        <v>0.0</v>
      </c>
      <c r="AF114" s="194" t="s">
        <v>588</v>
      </c>
      <c r="AG114" s="194" t="s">
        <v>588</v>
      </c>
      <c r="AH114" s="194" t="s">
        <v>588</v>
      </c>
      <c r="AI114" s="194" t="s">
        <v>588</v>
      </c>
      <c r="AJ114" s="197">
        <f>vlookup(B114,'Annual Leave-2026'!$B:$S,7,0)-countif(E114:AI114,"a")-(countif(E114:AI114,"a1")*0.5)-(countif(E114:AI114,"a2")*0.5)-(countif(E114:AI114,"b*")*0.5)-(countif(E114:AI114,"c*")*0.5)-(countif(E114:AI114,"d*")*0.5)-(countif(E114:AI114,"e*")*0.5)+1</f>
        <v>0</v>
      </c>
      <c r="AK114" s="197">
        <f t="shared" si="3"/>
        <v>27</v>
      </c>
      <c r="AL114" s="406">
        <f>VLOOKUP(B114,'Working Time-April-26'!$B:$AK,35,0)/60</f>
        <v>0</v>
      </c>
      <c r="AM114" s="406">
        <f>VLOOKUP(B114,'Working Time-April-26'!$B:$AK,36,0)/60</f>
        <v>0</v>
      </c>
      <c r="AN114" s="214"/>
      <c r="AO114" s="218"/>
      <c r="AP114" s="220"/>
      <c r="AQ114" s="209"/>
      <c r="AR114" s="209"/>
      <c r="AS114" s="209"/>
      <c r="AT114" s="209"/>
      <c r="AU114" s="209">
        <f t="shared" si="4"/>
        <v>4</v>
      </c>
      <c r="AV114" s="209">
        <f t="shared" si="5"/>
        <v>0</v>
      </c>
      <c r="AW114" s="210">
        <f t="shared" si="6"/>
        <v>0</v>
      </c>
      <c r="AX114" s="222"/>
      <c r="AY114" s="217" t="s">
        <v>9</v>
      </c>
      <c r="AZ114" s="404">
        <v>0.0</v>
      </c>
    </row>
    <row r="115">
      <c r="A115" s="209">
        <v>113.0</v>
      </c>
      <c r="B115" s="218" t="s">
        <v>709</v>
      </c>
      <c r="C115" s="219" t="s">
        <v>30</v>
      </c>
      <c r="D115" s="218" t="s">
        <v>14</v>
      </c>
      <c r="E115" s="194" t="s">
        <v>715</v>
      </c>
      <c r="F115" s="194" t="s">
        <v>715</v>
      </c>
      <c r="G115" s="194" t="s">
        <v>715</v>
      </c>
      <c r="H115" s="194" t="s">
        <v>6</v>
      </c>
      <c r="I115" s="194">
        <v>0.0</v>
      </c>
      <c r="J115" s="194" t="s">
        <v>591</v>
      </c>
      <c r="K115" s="194" t="s">
        <v>591</v>
      </c>
      <c r="L115" s="194" t="s">
        <v>591</v>
      </c>
      <c r="M115" s="194" t="s">
        <v>591</v>
      </c>
      <c r="N115" s="194" t="s">
        <v>591</v>
      </c>
      <c r="O115" s="194">
        <v>0.0</v>
      </c>
      <c r="P115" s="194" t="s">
        <v>602</v>
      </c>
      <c r="Q115" s="194" t="s">
        <v>593</v>
      </c>
      <c r="R115" s="194" t="s">
        <v>593</v>
      </c>
      <c r="S115" s="194" t="s">
        <v>593</v>
      </c>
      <c r="T115" s="194" t="s">
        <v>593</v>
      </c>
      <c r="U115" s="194" t="s">
        <v>593</v>
      </c>
      <c r="V115" s="194">
        <v>0.0</v>
      </c>
      <c r="W115" s="194" t="s">
        <v>593</v>
      </c>
      <c r="X115" s="194" t="s">
        <v>593</v>
      </c>
      <c r="Y115" s="194" t="s">
        <v>593</v>
      </c>
      <c r="Z115" s="194" t="s">
        <v>593</v>
      </c>
      <c r="AA115" s="194" t="s">
        <v>593</v>
      </c>
      <c r="AB115" s="194" t="s">
        <v>588</v>
      </c>
      <c r="AC115" s="194" t="s">
        <v>588</v>
      </c>
      <c r="AD115" s="194">
        <v>0.0</v>
      </c>
      <c r="AE115" s="194" t="s">
        <v>588</v>
      </c>
      <c r="AF115" s="194" t="s">
        <v>588</v>
      </c>
      <c r="AG115" s="194" t="s">
        <v>588</v>
      </c>
      <c r="AH115" s="194" t="s">
        <v>588</v>
      </c>
      <c r="AI115" s="194" t="s">
        <v>588</v>
      </c>
      <c r="AJ115" s="197">
        <f>vlookup(B115,'Annual Leave-2026'!$B:$S,7,0)-countif(E115:AI115,"a")-(countif(E115:AI115,"a1")*0.5)-(countif(E115:AI115,"a2")*0.5)-(countif(E115:AI115,"b*")*0.5)-(countif(E115:AI115,"c*")*0.5)-(countif(E115:AI115,"d*")*0.5)-(countif(E115:AI115,"e*")*0.5)+1</f>
        <v>0</v>
      </c>
      <c r="AK115" s="197">
        <f t="shared" si="3"/>
        <v>26</v>
      </c>
      <c r="AL115" s="406">
        <f>VLOOKUP(B115,'Working Time-April-26'!$B:$AK,35,0)/60</f>
        <v>0</v>
      </c>
      <c r="AM115" s="406">
        <f>VLOOKUP(B115,'Working Time-April-26'!$B:$AK,36,0)/60</f>
        <v>0</v>
      </c>
      <c r="AN115" s="214"/>
      <c r="AO115" s="218"/>
      <c r="AP115" s="220"/>
      <c r="AQ115" s="209"/>
      <c r="AR115" s="209"/>
      <c r="AS115" s="209"/>
      <c r="AT115" s="209"/>
      <c r="AU115" s="209">
        <f t="shared" si="4"/>
        <v>4</v>
      </c>
      <c r="AV115" s="209">
        <f t="shared" si="5"/>
        <v>0</v>
      </c>
      <c r="AW115" s="210">
        <f t="shared" si="6"/>
        <v>1</v>
      </c>
      <c r="AX115" s="222"/>
      <c r="AY115" s="217" t="s">
        <v>10</v>
      </c>
      <c r="AZ115" s="404">
        <v>0.25</v>
      </c>
    </row>
    <row r="116">
      <c r="A116" s="204">
        <v>114.0</v>
      </c>
      <c r="B116" s="218" t="s">
        <v>702</v>
      </c>
      <c r="C116" s="219" t="s">
        <v>58</v>
      </c>
      <c r="D116" s="218" t="s">
        <v>14</v>
      </c>
      <c r="E116" s="194" t="s">
        <v>593</v>
      </c>
      <c r="F116" s="194" t="s">
        <v>593</v>
      </c>
      <c r="G116" s="194" t="s">
        <v>593</v>
      </c>
      <c r="H116" s="194">
        <v>0.0</v>
      </c>
      <c r="I116" s="221" t="s">
        <v>588</v>
      </c>
      <c r="J116" s="194" t="s">
        <v>588</v>
      </c>
      <c r="K116" s="194" t="s">
        <v>588</v>
      </c>
      <c r="L116" s="194" t="s">
        <v>588</v>
      </c>
      <c r="M116" s="194" t="s">
        <v>588</v>
      </c>
      <c r="N116" s="194" t="s">
        <v>588</v>
      </c>
      <c r="O116" s="194" t="s">
        <v>588</v>
      </c>
      <c r="P116" s="194">
        <v>0.0</v>
      </c>
      <c r="Q116" s="194" t="s">
        <v>588</v>
      </c>
      <c r="R116" s="194" t="s">
        <v>588</v>
      </c>
      <c r="S116" s="194" t="s">
        <v>588</v>
      </c>
      <c r="T116" s="194" t="s">
        <v>588</v>
      </c>
      <c r="U116" s="194" t="s">
        <v>588</v>
      </c>
      <c r="V116" s="194" t="s">
        <v>588</v>
      </c>
      <c r="W116" s="194">
        <v>0.0</v>
      </c>
      <c r="X116" s="194" t="s">
        <v>588</v>
      </c>
      <c r="Y116" s="194" t="s">
        <v>588</v>
      </c>
      <c r="Z116" s="218" t="s">
        <v>588</v>
      </c>
      <c r="AA116" s="194" t="s">
        <v>588</v>
      </c>
      <c r="AB116" s="194" t="s">
        <v>588</v>
      </c>
      <c r="AC116" s="194" t="s">
        <v>588</v>
      </c>
      <c r="AD116" s="194" t="s">
        <v>588</v>
      </c>
      <c r="AE116" s="194">
        <v>0.0</v>
      </c>
      <c r="AF116" s="194" t="s">
        <v>588</v>
      </c>
      <c r="AG116" s="194" t="s">
        <v>588</v>
      </c>
      <c r="AH116" s="194" t="s">
        <v>592</v>
      </c>
      <c r="AI116" s="194" t="s">
        <v>592</v>
      </c>
      <c r="AJ116" s="197">
        <f>vlookup(B116,'Annual Leave-2026'!$B:$S,7,0)-countif(E116:AI116,"a")-(countif(E116:AI116,"a1")*0.5)-(countif(E116:AI116,"a2")*0.5)-(countif(E116:AI116,"b*")*0.5)-(countif(E116:AI116,"c*")*0.5)-(countif(E116:AI116,"d*")*0.5)-(countif(E116:AI116,"e*")*0.5)+1</f>
        <v>1.5</v>
      </c>
      <c r="AK116" s="197">
        <f t="shared" si="3"/>
        <v>25</v>
      </c>
      <c r="AL116" s="406">
        <f>VLOOKUP(B116,'Working Time-April-26'!$B:$AK,35,0)/60</f>
        <v>0</v>
      </c>
      <c r="AM116" s="406">
        <f>VLOOKUP(B116,'Working Time-April-26'!$B:$AK,36,0)/60</f>
        <v>0</v>
      </c>
      <c r="AN116" s="214"/>
      <c r="AO116" s="218"/>
      <c r="AP116" s="220"/>
      <c r="AQ116" s="209"/>
      <c r="AR116" s="209"/>
      <c r="AS116" s="209"/>
      <c r="AT116" s="209"/>
      <c r="AU116" s="209">
        <f t="shared" si="4"/>
        <v>4</v>
      </c>
      <c r="AV116" s="209">
        <f t="shared" si="5"/>
        <v>2</v>
      </c>
      <c r="AW116" s="210">
        <f t="shared" si="6"/>
        <v>0</v>
      </c>
      <c r="AX116" s="222"/>
      <c r="AY116" s="217" t="s">
        <v>9</v>
      </c>
      <c r="AZ116" s="404">
        <v>0.0</v>
      </c>
    </row>
    <row r="117">
      <c r="A117" s="209">
        <v>115.0</v>
      </c>
      <c r="B117" s="218" t="s">
        <v>703</v>
      </c>
      <c r="C117" s="219" t="s">
        <v>43</v>
      </c>
      <c r="D117" s="218" t="s">
        <v>14</v>
      </c>
      <c r="E117" s="194" t="s">
        <v>591</v>
      </c>
      <c r="F117" s="194" t="s">
        <v>591</v>
      </c>
      <c r="G117" s="194" t="s">
        <v>591</v>
      </c>
      <c r="H117" s="194">
        <v>0.0</v>
      </c>
      <c r="I117" s="194" t="s">
        <v>6</v>
      </c>
      <c r="J117" s="194" t="s">
        <v>6</v>
      </c>
      <c r="K117" s="194" t="s">
        <v>6</v>
      </c>
      <c r="L117" s="194" t="s">
        <v>593</v>
      </c>
      <c r="M117" s="194" t="s">
        <v>593</v>
      </c>
      <c r="N117" s="194" t="s">
        <v>593</v>
      </c>
      <c r="O117" s="194">
        <v>0.0</v>
      </c>
      <c r="P117" s="194" t="s">
        <v>588</v>
      </c>
      <c r="Q117" s="194" t="s">
        <v>588</v>
      </c>
      <c r="R117" s="194" t="s">
        <v>588</v>
      </c>
      <c r="S117" s="194" t="s">
        <v>588</v>
      </c>
      <c r="T117" s="194" t="s">
        <v>588</v>
      </c>
      <c r="U117" s="194" t="s">
        <v>588</v>
      </c>
      <c r="V117" s="194" t="s">
        <v>588</v>
      </c>
      <c r="W117" s="194">
        <v>0.0</v>
      </c>
      <c r="X117" s="194" t="s">
        <v>588</v>
      </c>
      <c r="Y117" s="194" t="s">
        <v>588</v>
      </c>
      <c r="Z117" s="218" t="s">
        <v>588</v>
      </c>
      <c r="AA117" s="194" t="s">
        <v>588</v>
      </c>
      <c r="AB117" s="194" t="s">
        <v>588</v>
      </c>
      <c r="AC117" s="194" t="s">
        <v>588</v>
      </c>
      <c r="AD117" s="194" t="s">
        <v>588</v>
      </c>
      <c r="AE117" s="194">
        <v>0.0</v>
      </c>
      <c r="AF117" s="194" t="s">
        <v>588</v>
      </c>
      <c r="AG117" s="194" t="s">
        <v>588</v>
      </c>
      <c r="AH117" s="194" t="s">
        <v>588</v>
      </c>
      <c r="AI117" s="194" t="s">
        <v>588</v>
      </c>
      <c r="AJ117" s="197">
        <f>vlookup(B117,'Annual Leave-2026'!$B:$S,7,0)-countif(E117:AI117,"a")-(countif(E117:AI117,"a1")*0.5)-(countif(E117:AI117,"a2")*0.5)-(countif(E117:AI117,"b*")*0.5)-(countif(E117:AI117,"c*")*0.5)-(countif(E117:AI117,"d*")*0.5)-(countif(E117:AI117,"e*")*0.5)+1</f>
        <v>0</v>
      </c>
      <c r="AK117" s="197">
        <f t="shared" si="3"/>
        <v>27</v>
      </c>
      <c r="AL117" s="406">
        <f>VLOOKUP(B117,'Working Time-April-26'!$B:$AK,35,0)/60</f>
        <v>-1.566666667</v>
      </c>
      <c r="AM117" s="406">
        <f>VLOOKUP(B117,'Working Time-April-26'!$B:$AK,36,0)/60</f>
        <v>0</v>
      </c>
      <c r="AN117" s="214"/>
      <c r="AO117" s="218"/>
      <c r="AP117" s="220"/>
      <c r="AQ117" s="209"/>
      <c r="AR117" s="209"/>
      <c r="AS117" s="209"/>
      <c r="AT117" s="209"/>
      <c r="AU117" s="209">
        <f t="shared" si="4"/>
        <v>4</v>
      </c>
      <c r="AV117" s="209">
        <f t="shared" si="5"/>
        <v>0</v>
      </c>
      <c r="AW117" s="210">
        <f t="shared" si="6"/>
        <v>0</v>
      </c>
      <c r="AX117" s="222"/>
      <c r="AY117" s="217" t="s">
        <v>9</v>
      </c>
      <c r="AZ117" s="404">
        <v>0.0</v>
      </c>
    </row>
    <row r="118">
      <c r="A118" s="204">
        <v>116.0</v>
      </c>
      <c r="B118" s="218" t="s">
        <v>713</v>
      </c>
      <c r="C118" s="219" t="s">
        <v>34</v>
      </c>
      <c r="D118" s="218" t="s">
        <v>14</v>
      </c>
      <c r="E118" s="194" t="s">
        <v>591</v>
      </c>
      <c r="F118" s="194" t="s">
        <v>591</v>
      </c>
      <c r="G118" s="194" t="s">
        <v>591</v>
      </c>
      <c r="H118" s="194">
        <v>0.0</v>
      </c>
      <c r="I118" s="194" t="s">
        <v>591</v>
      </c>
      <c r="J118" s="194" t="s">
        <v>591</v>
      </c>
      <c r="K118" s="194" t="s">
        <v>591</v>
      </c>
      <c r="L118" s="194" t="s">
        <v>591</v>
      </c>
      <c r="M118" s="194" t="s">
        <v>591</v>
      </c>
      <c r="N118" s="194" t="s">
        <v>591</v>
      </c>
      <c r="O118" s="194" t="s">
        <v>591</v>
      </c>
      <c r="P118" s="194">
        <v>0.0</v>
      </c>
      <c r="Q118" s="194" t="s">
        <v>593</v>
      </c>
      <c r="R118" s="194" t="s">
        <v>593</v>
      </c>
      <c r="S118" s="194" t="s">
        <v>593</v>
      </c>
      <c r="T118" s="194" t="s">
        <v>593</v>
      </c>
      <c r="U118" s="194" t="s">
        <v>593</v>
      </c>
      <c r="V118" s="194" t="s">
        <v>593</v>
      </c>
      <c r="W118" s="194">
        <v>0.0</v>
      </c>
      <c r="X118" s="194" t="s">
        <v>593</v>
      </c>
      <c r="Y118" s="194" t="s">
        <v>593</v>
      </c>
      <c r="Z118" s="194" t="s">
        <v>593</v>
      </c>
      <c r="AA118" s="194" t="s">
        <v>593</v>
      </c>
      <c r="AB118" s="194" t="s">
        <v>588</v>
      </c>
      <c r="AC118" s="194" t="s">
        <v>588</v>
      </c>
      <c r="AD118" s="194">
        <v>0.0</v>
      </c>
      <c r="AE118" s="194" t="s">
        <v>588</v>
      </c>
      <c r="AF118" s="194" t="s">
        <v>588</v>
      </c>
      <c r="AG118" s="194" t="s">
        <v>588</v>
      </c>
      <c r="AH118" s="194" t="s">
        <v>588</v>
      </c>
      <c r="AI118" s="194" t="s">
        <v>588</v>
      </c>
      <c r="AJ118" s="197">
        <f>vlookup(B118,'Annual Leave-2026'!$B:$S,7,0)-countif(E118:AI118,"a")-(countif(E118:AI118,"a1")*0.5)-(countif(E118:AI118,"a2")*0.5)-(countif(E118:AI118,"b*")*0.5)-(countif(E118:AI118,"c*")*0.5)-(countif(E118:AI118,"d*")*0.5)-(countif(E118:AI118,"e*")*0.5)+1</f>
        <v>1</v>
      </c>
      <c r="AK118" s="197">
        <f t="shared" si="3"/>
        <v>27</v>
      </c>
      <c r="AL118" s="406">
        <f>VLOOKUP(B118,'Working Time-April-26'!$B:$AK,35,0)/60</f>
        <v>0</v>
      </c>
      <c r="AM118" s="406">
        <f>VLOOKUP(B118,'Working Time-April-26'!$B:$AK,36,0)/60</f>
        <v>0</v>
      </c>
      <c r="AN118" s="214"/>
      <c r="AO118" s="218"/>
      <c r="AP118" s="220"/>
      <c r="AQ118" s="209"/>
      <c r="AR118" s="209"/>
      <c r="AS118" s="209"/>
      <c r="AT118" s="209"/>
      <c r="AU118" s="209">
        <f t="shared" si="4"/>
        <v>4</v>
      </c>
      <c r="AV118" s="209">
        <f t="shared" si="5"/>
        <v>0</v>
      </c>
      <c r="AW118" s="210">
        <f t="shared" si="6"/>
        <v>0</v>
      </c>
      <c r="AX118" s="222"/>
      <c r="AY118" s="226" t="s">
        <v>10</v>
      </c>
      <c r="AZ118" s="407">
        <v>0.375</v>
      </c>
    </row>
    <row r="119">
      <c r="A119" s="209">
        <v>117.0</v>
      </c>
      <c r="B119" s="224" t="s">
        <v>704</v>
      </c>
      <c r="C119" s="225" t="s">
        <v>36</v>
      </c>
      <c r="D119" s="224" t="s">
        <v>14</v>
      </c>
      <c r="E119" s="194" t="s">
        <v>591</v>
      </c>
      <c r="F119" s="194" t="s">
        <v>591</v>
      </c>
      <c r="G119" s="194" t="s">
        <v>591</v>
      </c>
      <c r="H119" s="194">
        <v>0.0</v>
      </c>
      <c r="I119" s="194" t="s">
        <v>591</v>
      </c>
      <c r="J119" s="194" t="s">
        <v>591</v>
      </c>
      <c r="K119" s="194" t="s">
        <v>591</v>
      </c>
      <c r="L119" s="194" t="s">
        <v>591</v>
      </c>
      <c r="M119" s="194" t="s">
        <v>591</v>
      </c>
      <c r="N119" s="194" t="s">
        <v>591</v>
      </c>
      <c r="O119" s="194" t="s">
        <v>591</v>
      </c>
      <c r="P119" s="194">
        <v>0.0</v>
      </c>
      <c r="Q119" s="194" t="s">
        <v>593</v>
      </c>
      <c r="R119" s="194" t="s">
        <v>593</v>
      </c>
      <c r="S119" s="194" t="s">
        <v>593</v>
      </c>
      <c r="T119" s="194" t="s">
        <v>171</v>
      </c>
      <c r="U119" s="194" t="s">
        <v>593</v>
      </c>
      <c r="V119" s="194" t="s">
        <v>593</v>
      </c>
      <c r="W119" s="194">
        <v>0.0</v>
      </c>
      <c r="X119" s="194" t="s">
        <v>593</v>
      </c>
      <c r="Y119" s="194" t="s">
        <v>593</v>
      </c>
      <c r="Z119" s="194" t="s">
        <v>593</v>
      </c>
      <c r="AA119" s="194" t="s">
        <v>593</v>
      </c>
      <c r="AB119" s="194" t="s">
        <v>588</v>
      </c>
      <c r="AC119" s="194" t="s">
        <v>588</v>
      </c>
      <c r="AD119" s="194">
        <v>0.0</v>
      </c>
      <c r="AE119" s="194" t="s">
        <v>588</v>
      </c>
      <c r="AF119" s="194" t="s">
        <v>588</v>
      </c>
      <c r="AG119" s="194" t="s">
        <v>588</v>
      </c>
      <c r="AH119" s="194" t="s">
        <v>588</v>
      </c>
      <c r="AI119" s="194" t="s">
        <v>588</v>
      </c>
      <c r="AJ119" s="197">
        <f>vlookup(B119,'Annual Leave-2026'!$B:$S,7,0)-countif(E119:AI119,"a")-(countif(E119:AI119,"a1")*0.5)-(countif(E119:AI119,"a2")*0.5)-(countif(E119:AI119,"b*")*0.5)-(countif(E119:AI119,"c*")*0.5)-(countif(E119:AI119,"d*")*0.5)-(countif(E119:AI119,"e*")*0.5)+1</f>
        <v>1</v>
      </c>
      <c r="AK119" s="197">
        <f t="shared" si="3"/>
        <v>27</v>
      </c>
      <c r="AL119" s="406">
        <f>VLOOKUP(B119,'Working Time-April-26'!$B:$AK,35,0)/60</f>
        <v>0</v>
      </c>
      <c r="AM119" s="406">
        <f>VLOOKUP(B119,'Working Time-April-26'!$B:$AK,36,0)/60</f>
        <v>0</v>
      </c>
      <c r="AN119" s="214"/>
      <c r="AO119" s="218"/>
      <c r="AP119" s="220"/>
      <c r="AQ119" s="209"/>
      <c r="AR119" s="209"/>
      <c r="AS119" s="209"/>
      <c r="AT119" s="209"/>
      <c r="AU119" s="209">
        <f t="shared" si="4"/>
        <v>4</v>
      </c>
      <c r="AV119" s="209">
        <f t="shared" si="5"/>
        <v>0</v>
      </c>
      <c r="AW119" s="210">
        <f t="shared" si="6"/>
        <v>0</v>
      </c>
      <c r="AX119" s="222"/>
      <c r="AY119" s="226" t="s">
        <v>10</v>
      </c>
      <c r="AZ119" s="407">
        <v>0.375</v>
      </c>
    </row>
    <row r="120">
      <c r="A120" s="204">
        <v>118.0</v>
      </c>
      <c r="B120" s="218" t="s">
        <v>705</v>
      </c>
      <c r="C120" s="219" t="s">
        <v>18</v>
      </c>
      <c r="D120" s="218" t="s">
        <v>14</v>
      </c>
      <c r="E120" s="194" t="s">
        <v>717</v>
      </c>
      <c r="F120" s="194" t="s">
        <v>717</v>
      </c>
      <c r="G120" s="194" t="s">
        <v>717</v>
      </c>
      <c r="H120" s="194" t="s">
        <v>717</v>
      </c>
      <c r="I120" s="194">
        <v>0.0</v>
      </c>
      <c r="J120" s="194" t="s">
        <v>715</v>
      </c>
      <c r="K120" s="194" t="s">
        <v>715</v>
      </c>
      <c r="L120" s="194" t="s">
        <v>715</v>
      </c>
      <c r="M120" s="194" t="s">
        <v>715</v>
      </c>
      <c r="N120" s="194" t="s">
        <v>715</v>
      </c>
      <c r="O120" s="194">
        <v>0.0</v>
      </c>
      <c r="P120" s="194" t="s">
        <v>593</v>
      </c>
      <c r="Q120" s="194" t="s">
        <v>593</v>
      </c>
      <c r="R120" s="194" t="s">
        <v>593</v>
      </c>
      <c r="S120" s="194" t="s">
        <v>593</v>
      </c>
      <c r="T120" s="194" t="s">
        <v>593</v>
      </c>
      <c r="U120" s="194" t="s">
        <v>593</v>
      </c>
      <c r="V120" s="194">
        <v>0.0</v>
      </c>
      <c r="W120" s="194" t="s">
        <v>593</v>
      </c>
      <c r="X120" s="194" t="s">
        <v>172</v>
      </c>
      <c r="Y120" s="194" t="s">
        <v>593</v>
      </c>
      <c r="Z120" s="194" t="s">
        <v>593</v>
      </c>
      <c r="AA120" s="194" t="s">
        <v>593</v>
      </c>
      <c r="AB120" s="194" t="s">
        <v>588</v>
      </c>
      <c r="AC120" s="194" t="s">
        <v>588</v>
      </c>
      <c r="AD120" s="194">
        <v>0.0</v>
      </c>
      <c r="AE120" s="194" t="s">
        <v>588</v>
      </c>
      <c r="AF120" s="194" t="s">
        <v>588</v>
      </c>
      <c r="AG120" s="194" t="s">
        <v>588</v>
      </c>
      <c r="AH120" s="194" t="s">
        <v>588</v>
      </c>
      <c r="AI120" s="194" t="s">
        <v>588</v>
      </c>
      <c r="AJ120" s="197">
        <f>vlookup(B120,'Annual Leave-2026'!$B:$S,7,0)-countif(E120:AI120,"a")-(countif(E120:AI120,"a1")*0.5)-(countif(E120:AI120,"a2")*0.5)-(countif(E120:AI120,"b*")*0.5)-(countif(E120:AI120,"c*")*0.5)-(countif(E120:AI120,"d*")*0.5)-(countif(E120:AI120,"e*")*0.5)+1</f>
        <v>2</v>
      </c>
      <c r="AK120" s="197">
        <f t="shared" si="3"/>
        <v>27</v>
      </c>
      <c r="AL120" s="406">
        <f>VLOOKUP(B120,'Working Time-April-26'!$B:$AK,35,0)/60</f>
        <v>0</v>
      </c>
      <c r="AM120" s="406">
        <f>VLOOKUP(B120,'Working Time-April-26'!$B:$AK,36,0)/60</f>
        <v>0</v>
      </c>
      <c r="AN120" s="214"/>
      <c r="AO120" s="218"/>
      <c r="AP120" s="220"/>
      <c r="AQ120" s="209"/>
      <c r="AR120" s="209"/>
      <c r="AS120" s="209"/>
      <c r="AT120" s="209"/>
      <c r="AU120" s="209">
        <f t="shared" si="4"/>
        <v>4</v>
      </c>
      <c r="AV120" s="209">
        <f t="shared" si="5"/>
        <v>0</v>
      </c>
      <c r="AW120" s="210">
        <f t="shared" si="6"/>
        <v>0</v>
      </c>
      <c r="AX120" s="222"/>
      <c r="AY120" s="226" t="s">
        <v>10</v>
      </c>
      <c r="AZ120" s="407">
        <v>0.25</v>
      </c>
    </row>
    <row r="121">
      <c r="A121" s="209">
        <v>119.0</v>
      </c>
      <c r="B121" s="218" t="s">
        <v>706</v>
      </c>
      <c r="C121" s="219" t="s">
        <v>39</v>
      </c>
      <c r="D121" s="218" t="s">
        <v>14</v>
      </c>
      <c r="E121" s="194" t="s">
        <v>591</v>
      </c>
      <c r="F121" s="194" t="s">
        <v>591</v>
      </c>
      <c r="G121" s="194" t="s">
        <v>591</v>
      </c>
      <c r="H121" s="194" t="s">
        <v>591</v>
      </c>
      <c r="I121" s="194">
        <v>0.0</v>
      </c>
      <c r="J121" s="194" t="s">
        <v>591</v>
      </c>
      <c r="K121" s="194" t="s">
        <v>591</v>
      </c>
      <c r="L121" s="194" t="s">
        <v>591</v>
      </c>
      <c r="M121" s="194" t="s">
        <v>591</v>
      </c>
      <c r="N121" s="194" t="s">
        <v>591</v>
      </c>
      <c r="O121" s="194">
        <v>0.0</v>
      </c>
      <c r="P121" s="194" t="s">
        <v>593</v>
      </c>
      <c r="Q121" s="194" t="s">
        <v>593</v>
      </c>
      <c r="R121" s="194" t="s">
        <v>593</v>
      </c>
      <c r="S121" s="194" t="s">
        <v>593</v>
      </c>
      <c r="T121" s="194" t="s">
        <v>593</v>
      </c>
      <c r="U121" s="194" t="s">
        <v>593</v>
      </c>
      <c r="V121" s="194">
        <v>0.0</v>
      </c>
      <c r="W121" s="194" t="s">
        <v>593</v>
      </c>
      <c r="X121" s="194" t="s">
        <v>593</v>
      </c>
      <c r="Y121" s="194" t="s">
        <v>593</v>
      </c>
      <c r="Z121" s="194" t="s">
        <v>593</v>
      </c>
      <c r="AA121" s="194" t="s">
        <v>593</v>
      </c>
      <c r="AB121" s="194" t="s">
        <v>588</v>
      </c>
      <c r="AC121" s="194" t="s">
        <v>588</v>
      </c>
      <c r="AD121" s="194">
        <v>0.0</v>
      </c>
      <c r="AE121" s="194" t="s">
        <v>588</v>
      </c>
      <c r="AF121" s="194" t="s">
        <v>588</v>
      </c>
      <c r="AG121" s="194" t="s">
        <v>588</v>
      </c>
      <c r="AH121" s="194" t="s">
        <v>588</v>
      </c>
      <c r="AI121" s="194" t="s">
        <v>588</v>
      </c>
      <c r="AJ121" s="197">
        <f>vlookup(B121,'Annual Leave-2026'!$B:$S,7,0)-countif(E121:AI121,"a")-(countif(E121:AI121,"a1")*0.5)-(countif(E121:AI121,"a2")*0.5)-(countif(E121:AI121,"b*")*0.5)-(countif(E121:AI121,"c*")*0.5)-(countif(E121:AI121,"d*")*0.5)-(countif(E121:AI121,"e*")*0.5)+1</f>
        <v>3</v>
      </c>
      <c r="AK121" s="197">
        <f t="shared" si="3"/>
        <v>27</v>
      </c>
      <c r="AL121" s="406">
        <f>VLOOKUP(B121,'Working Time-April-26'!$B:$AK,35,0)/60</f>
        <v>0</v>
      </c>
      <c r="AM121" s="406">
        <f>VLOOKUP(B121,'Working Time-April-26'!$B:$AK,36,0)/60</f>
        <v>0</v>
      </c>
      <c r="AN121" s="214"/>
      <c r="AO121" s="218"/>
      <c r="AP121" s="220"/>
      <c r="AQ121" s="209"/>
      <c r="AR121" s="209"/>
      <c r="AS121" s="209"/>
      <c r="AT121" s="209"/>
      <c r="AU121" s="209">
        <f t="shared" si="4"/>
        <v>4</v>
      </c>
      <c r="AV121" s="209">
        <f t="shared" si="5"/>
        <v>0</v>
      </c>
      <c r="AW121" s="210">
        <f t="shared" si="6"/>
        <v>0</v>
      </c>
      <c r="AX121" s="222"/>
      <c r="AY121" s="226" t="s">
        <v>10</v>
      </c>
      <c r="AZ121" s="407">
        <v>0.25</v>
      </c>
    </row>
    <row r="122">
      <c r="A122" s="204">
        <v>120.0</v>
      </c>
      <c r="B122" s="224" t="s">
        <v>707</v>
      </c>
      <c r="C122" s="225" t="s">
        <v>69</v>
      </c>
      <c r="D122" s="224" t="s">
        <v>14</v>
      </c>
      <c r="E122" s="194" t="s">
        <v>717</v>
      </c>
      <c r="F122" s="194" t="s">
        <v>717</v>
      </c>
      <c r="G122" s="194" t="s">
        <v>717</v>
      </c>
      <c r="H122" s="194">
        <v>0.0</v>
      </c>
      <c r="I122" s="194" t="s">
        <v>717</v>
      </c>
      <c r="J122" s="194" t="s">
        <v>717</v>
      </c>
      <c r="K122" s="194" t="s">
        <v>717</v>
      </c>
      <c r="L122" s="194" t="s">
        <v>717</v>
      </c>
      <c r="M122" s="194" t="s">
        <v>717</v>
      </c>
      <c r="N122" s="194" t="s">
        <v>592</v>
      </c>
      <c r="O122" s="194">
        <v>0.0</v>
      </c>
      <c r="P122" s="194" t="s">
        <v>602</v>
      </c>
      <c r="Q122" s="194" t="s">
        <v>591</v>
      </c>
      <c r="R122" s="194" t="s">
        <v>591</v>
      </c>
      <c r="S122" s="194" t="s">
        <v>591</v>
      </c>
      <c r="T122" s="194" t="s">
        <v>591</v>
      </c>
      <c r="U122" s="194" t="s">
        <v>592</v>
      </c>
      <c r="V122" s="194">
        <v>0.0</v>
      </c>
      <c r="W122" s="194" t="s">
        <v>6</v>
      </c>
      <c r="X122" s="194" t="s">
        <v>6</v>
      </c>
      <c r="Y122" s="194" t="s">
        <v>6</v>
      </c>
      <c r="Z122" s="194" t="s">
        <v>591</v>
      </c>
      <c r="AA122" s="194" t="s">
        <v>591</v>
      </c>
      <c r="AB122" s="194" t="s">
        <v>591</v>
      </c>
      <c r="AC122" s="194" t="s">
        <v>591</v>
      </c>
      <c r="AD122" s="194">
        <v>0.0</v>
      </c>
      <c r="AE122" s="194" t="s">
        <v>163</v>
      </c>
      <c r="AF122" s="194" t="s">
        <v>591</v>
      </c>
      <c r="AG122" s="194" t="s">
        <v>591</v>
      </c>
      <c r="AH122" s="194" t="s">
        <v>591</v>
      </c>
      <c r="AI122" s="194" t="s">
        <v>591</v>
      </c>
      <c r="AJ122" s="197">
        <f>vlookup(B122,'Annual Leave-2026'!$B:$S,7,0)-countif(E122:AI122,"a")-(countif(E122:AI122,"a1")*0.5)-(countif(E122:AI122,"a2")*0.5)-(countif(E122:AI122,"b*")*0.5)-(countif(E122:AI122,"c*")*0.5)-(countif(E122:AI122,"d*")*0.5)-(countif(E122:AI122,"e*")*0.5)+1</f>
        <v>2</v>
      </c>
      <c r="AK122" s="197">
        <f t="shared" si="3"/>
        <v>24</v>
      </c>
      <c r="AL122" s="406">
        <f>VLOOKUP(B122,'Working Time-April-26'!$B:$AK,35,0)/60</f>
        <v>0</v>
      </c>
      <c r="AM122" s="406">
        <f>VLOOKUP(B122,'Working Time-April-26'!$B:$AK,36,0)/60</f>
        <v>0</v>
      </c>
      <c r="AN122" s="214"/>
      <c r="AO122" s="218"/>
      <c r="AP122" s="220"/>
      <c r="AQ122" s="209"/>
      <c r="AR122" s="209"/>
      <c r="AS122" s="209"/>
      <c r="AT122" s="209"/>
      <c r="AU122" s="209">
        <f t="shared" si="4"/>
        <v>4</v>
      </c>
      <c r="AV122" s="209">
        <f t="shared" si="5"/>
        <v>2</v>
      </c>
      <c r="AW122" s="210">
        <f t="shared" si="6"/>
        <v>1</v>
      </c>
      <c r="AX122" s="222"/>
      <c r="AY122" s="226" t="s">
        <v>6</v>
      </c>
      <c r="AZ122" s="407">
        <v>0.625</v>
      </c>
    </row>
    <row r="123">
      <c r="A123" s="209">
        <v>121.0</v>
      </c>
      <c r="B123" s="218" t="s">
        <v>708</v>
      </c>
      <c r="C123" s="219" t="s">
        <v>29</v>
      </c>
      <c r="D123" s="218" t="s">
        <v>14</v>
      </c>
      <c r="E123" s="194" t="s">
        <v>715</v>
      </c>
      <c r="F123" s="194" t="s">
        <v>715</v>
      </c>
      <c r="G123" s="194" t="s">
        <v>715</v>
      </c>
      <c r="H123" s="194" t="s">
        <v>715</v>
      </c>
      <c r="I123" s="194">
        <v>0.0</v>
      </c>
      <c r="J123" s="194" t="s">
        <v>591</v>
      </c>
      <c r="K123" s="194" t="s">
        <v>591</v>
      </c>
      <c r="L123" s="194" t="s">
        <v>591</v>
      </c>
      <c r="M123" s="194" t="s">
        <v>591</v>
      </c>
      <c r="N123" s="194" t="s">
        <v>591</v>
      </c>
      <c r="O123" s="194">
        <v>0.0</v>
      </c>
      <c r="P123" s="194" t="s">
        <v>593</v>
      </c>
      <c r="Q123" s="194" t="s">
        <v>593</v>
      </c>
      <c r="R123" s="194" t="s">
        <v>593</v>
      </c>
      <c r="S123" s="194" t="s">
        <v>593</v>
      </c>
      <c r="T123" s="194" t="s">
        <v>593</v>
      </c>
      <c r="U123" s="194" t="s">
        <v>593</v>
      </c>
      <c r="V123" s="194">
        <v>0.0</v>
      </c>
      <c r="W123" s="194" t="s">
        <v>593</v>
      </c>
      <c r="X123" s="194" t="s">
        <v>593</v>
      </c>
      <c r="Y123" s="194" t="s">
        <v>593</v>
      </c>
      <c r="Z123" s="194" t="s">
        <v>593</v>
      </c>
      <c r="AA123" s="194" t="s">
        <v>591</v>
      </c>
      <c r="AB123" s="194" t="s">
        <v>591</v>
      </c>
      <c r="AC123" s="194">
        <v>0.0</v>
      </c>
      <c r="AD123" s="194" t="s">
        <v>591</v>
      </c>
      <c r="AE123" s="194" t="s">
        <v>591</v>
      </c>
      <c r="AF123" s="194" t="s">
        <v>591</v>
      </c>
      <c r="AG123" s="194" t="s">
        <v>591</v>
      </c>
      <c r="AH123" s="194" t="s">
        <v>591</v>
      </c>
      <c r="AI123" s="194" t="s">
        <v>591</v>
      </c>
      <c r="AJ123" s="197">
        <f>vlookup(B123,'Annual Leave-2026'!$B:$S,7,0)-countif(E123:AI123,"a")-(countif(E123:AI123,"a1")*0.5)-(countif(E123:AI123,"a2")*0.5)-(countif(E123:AI123,"b*")*0.5)-(countif(E123:AI123,"c*")*0.5)-(countif(E123:AI123,"d*")*0.5)-(countif(E123:AI123,"e*")*0.5)+1</f>
        <v>2.5</v>
      </c>
      <c r="AK123" s="197">
        <f t="shared" si="3"/>
        <v>27</v>
      </c>
      <c r="AL123" s="406">
        <f>VLOOKUP(B123,'Working Time-April-26'!$B:$AK,35,0)/60</f>
        <v>0</v>
      </c>
      <c r="AM123" s="406">
        <f>VLOOKUP(B123,'Working Time-April-26'!$B:$AK,36,0)/60</f>
        <v>0</v>
      </c>
      <c r="AN123" s="214"/>
      <c r="AO123" s="218"/>
      <c r="AP123" s="220"/>
      <c r="AQ123" s="209"/>
      <c r="AR123" s="209"/>
      <c r="AS123" s="209"/>
      <c r="AT123" s="209"/>
      <c r="AU123" s="209">
        <f t="shared" si="4"/>
        <v>4</v>
      </c>
      <c r="AV123" s="209">
        <f t="shared" si="5"/>
        <v>0</v>
      </c>
      <c r="AW123" s="210">
        <f t="shared" si="6"/>
        <v>0</v>
      </c>
      <c r="AX123" s="222"/>
      <c r="AY123" s="226" t="s">
        <v>10</v>
      </c>
      <c r="AZ123" s="407">
        <v>0.25</v>
      </c>
    </row>
    <row r="124">
      <c r="A124" s="209">
        <v>39.0</v>
      </c>
      <c r="B124" s="218" t="s">
        <v>849</v>
      </c>
      <c r="C124" s="219" t="s">
        <v>131</v>
      </c>
      <c r="D124" s="212" t="s">
        <v>76</v>
      </c>
      <c r="E124" s="194" t="s">
        <v>6</v>
      </c>
      <c r="F124" s="194" t="s">
        <v>6</v>
      </c>
      <c r="G124" s="194" t="s">
        <v>717</v>
      </c>
      <c r="H124" s="194" t="s">
        <v>717</v>
      </c>
      <c r="I124" s="194" t="s">
        <v>717</v>
      </c>
      <c r="J124" s="194">
        <v>0.0</v>
      </c>
      <c r="K124" s="194" t="s">
        <v>717</v>
      </c>
      <c r="L124" s="194" t="s">
        <v>717</v>
      </c>
      <c r="M124" s="194" t="s">
        <v>717</v>
      </c>
      <c r="N124" s="194" t="s">
        <v>717</v>
      </c>
      <c r="O124" s="194" t="s">
        <v>6</v>
      </c>
      <c r="P124" s="194">
        <v>0.0</v>
      </c>
      <c r="Q124" s="194"/>
      <c r="R124" s="194"/>
      <c r="S124" s="194"/>
      <c r="T124" s="194"/>
      <c r="U124" s="194"/>
      <c r="V124" s="194"/>
      <c r="W124" s="194"/>
      <c r="X124" s="194"/>
      <c r="Y124" s="194"/>
      <c r="Z124" s="218"/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7">
        <f>vlookup(B124,'Annual Leave-2026'!$B:$S,7,0)-countif(E124:AI124,"a")-(countif(E124:AI124,"a1")*0.5)-(countif(E124:AI124,"a2")*0.5)-(countif(E124:AI124,"b*")*0.5)-(countif(E124:AI124,"c*")*0.5)-(countif(E124:AI124,"d*")*0.5)-(countif(E124:AI124,"e*")*0.5)</f>
        <v>0</v>
      </c>
      <c r="AK124" s="197">
        <f t="shared" si="3"/>
        <v>10</v>
      </c>
      <c r="AL124" s="406">
        <f>VLOOKUP(B124,'Working Time-April-26'!$B:$AK,35,0)/60</f>
        <v>0</v>
      </c>
      <c r="AM124" s="406">
        <f>VLOOKUP(B124,'Working Time-April-26'!$B:$AK,36,0)/60</f>
        <v>0</v>
      </c>
      <c r="AN124" s="214"/>
      <c r="AO124" s="209"/>
      <c r="AP124" s="220"/>
      <c r="AQ124" s="209"/>
      <c r="AR124" s="209"/>
      <c r="AS124" s="209"/>
      <c r="AT124" s="209"/>
      <c r="AU124" s="209">
        <f t="shared" si="4"/>
        <v>2</v>
      </c>
      <c r="AV124" s="209">
        <f t="shared" si="5"/>
        <v>0</v>
      </c>
      <c r="AW124" s="210">
        <f t="shared" si="6"/>
        <v>0</v>
      </c>
      <c r="AX124" s="212"/>
      <c r="AY124" s="217"/>
      <c r="AZ124" s="404"/>
    </row>
    <row r="125">
      <c r="A125" s="204">
        <v>108.0</v>
      </c>
      <c r="B125" s="218" t="s">
        <v>848</v>
      </c>
      <c r="C125" s="219" t="s">
        <v>40</v>
      </c>
      <c r="D125" s="212" t="s">
        <v>14</v>
      </c>
      <c r="E125" s="194" t="s">
        <v>591</v>
      </c>
      <c r="F125" s="194" t="s">
        <v>591</v>
      </c>
      <c r="G125" s="194" t="s">
        <v>591</v>
      </c>
      <c r="H125" s="194" t="s">
        <v>163</v>
      </c>
      <c r="I125" s="194">
        <v>0.0</v>
      </c>
      <c r="J125" s="194" t="s">
        <v>592</v>
      </c>
      <c r="K125" s="194" t="s">
        <v>592</v>
      </c>
      <c r="L125" s="194" t="s">
        <v>591</v>
      </c>
      <c r="M125" s="194" t="s">
        <v>591</v>
      </c>
      <c r="N125" s="194" t="s">
        <v>591</v>
      </c>
      <c r="O125" s="194">
        <v>0.0</v>
      </c>
      <c r="P125" s="194" t="s">
        <v>6</v>
      </c>
      <c r="Q125" s="194" t="s">
        <v>6</v>
      </c>
      <c r="R125" s="194" t="s">
        <v>593</v>
      </c>
      <c r="S125" s="194" t="s">
        <v>593</v>
      </c>
      <c r="T125" s="194" t="s">
        <v>593</v>
      </c>
      <c r="U125" s="194" t="s">
        <v>593</v>
      </c>
      <c r="V125" s="194"/>
      <c r="W125" s="194"/>
      <c r="X125" s="194"/>
      <c r="Y125" s="194"/>
      <c r="Z125" s="218"/>
      <c r="AA125" s="194"/>
      <c r="AB125" s="194"/>
      <c r="AC125" s="194"/>
      <c r="AD125" s="194"/>
      <c r="AE125" s="194"/>
      <c r="AF125" s="194"/>
      <c r="AG125" s="194"/>
      <c r="AH125" s="194"/>
      <c r="AI125" s="194"/>
      <c r="AJ125" s="197">
        <f>vlookup(B125,'Annual Leave-2026'!$B:$S,7,0)-countif(E125:AI125,"a")-(countif(E125:AI125,"a1")*0.5)-(countif(E125:AI125,"a2")*0.5)-(countif(E125:AI125,"b*")*0.5)-(countif(E125:AI125,"c*")*0.5)-(countif(E125:AI125,"d*")*0.5)-(countif(E125:AI125,"e*")*0.5)+1</f>
        <v>0</v>
      </c>
      <c r="AK125" s="197">
        <f t="shared" si="3"/>
        <v>13</v>
      </c>
      <c r="AL125" s="406">
        <f>VLOOKUP(B125,'Working Time-April-26'!$B:$AK,35,0)/60</f>
        <v>0</v>
      </c>
      <c r="AM125" s="406">
        <f>VLOOKUP(B125,'Working Time-April-26'!$B:$AK,36,0)/60</f>
        <v>0</v>
      </c>
      <c r="AN125" s="214"/>
      <c r="AO125" s="218"/>
      <c r="AP125" s="220"/>
      <c r="AQ125" s="209"/>
      <c r="AR125" s="209"/>
      <c r="AS125" s="209"/>
      <c r="AT125" s="209"/>
      <c r="AU125" s="209">
        <f t="shared" si="4"/>
        <v>2</v>
      </c>
      <c r="AV125" s="209">
        <f t="shared" si="5"/>
        <v>2</v>
      </c>
      <c r="AW125" s="210">
        <f t="shared" si="6"/>
        <v>0</v>
      </c>
      <c r="AX125" s="222"/>
      <c r="AY125" s="217" t="s">
        <v>10</v>
      </c>
      <c r="AZ125" s="404">
        <v>0.25</v>
      </c>
    </row>
    <row r="126">
      <c r="A126" s="228"/>
      <c r="B126" s="221"/>
      <c r="C126" s="229"/>
      <c r="D126" s="230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2"/>
      <c r="AD126" s="232"/>
      <c r="AE126" s="231"/>
      <c r="AF126" s="231"/>
      <c r="AG126" s="231"/>
      <c r="AH126" s="231"/>
      <c r="AI126" s="231"/>
      <c r="AJ126" s="233"/>
      <c r="AK126" s="233"/>
      <c r="AL126" s="234"/>
      <c r="AM126" s="234"/>
      <c r="AN126" s="234"/>
      <c r="AO126" s="221"/>
      <c r="AP126" s="235"/>
      <c r="AQ126" s="228"/>
      <c r="AR126" s="228"/>
      <c r="AS126" s="228"/>
      <c r="AT126" s="228"/>
      <c r="AU126" s="228"/>
      <c r="AV126" s="228"/>
      <c r="AW126" s="236"/>
      <c r="AX126" s="237"/>
      <c r="AY126" s="72"/>
      <c r="AZ126" s="407"/>
    </row>
    <row r="127">
      <c r="A127" s="72"/>
      <c r="B127" s="72"/>
      <c r="C127" s="238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407"/>
    </row>
    <row r="128">
      <c r="A128" s="221" t="s">
        <v>591</v>
      </c>
      <c r="B128" s="221"/>
      <c r="C128" s="229" t="s">
        <v>714</v>
      </c>
      <c r="D128" s="230"/>
      <c r="E128" s="230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230"/>
      <c r="AJ128" s="230"/>
      <c r="AK128" s="230"/>
      <c r="AL128" s="408">
        <f t="shared" ref="AL128:AM128" si="7">sum(AL5:AL125)</f>
        <v>-10.85</v>
      </c>
      <c r="AM128" s="408">
        <f t="shared" si="7"/>
        <v>-3.25</v>
      </c>
      <c r="AN128" s="230"/>
      <c r="AO128" s="230"/>
      <c r="AP128" s="230"/>
      <c r="AQ128" s="230"/>
      <c r="AR128" s="230"/>
      <c r="AS128" s="230"/>
      <c r="AT128" s="230"/>
      <c r="AU128" s="230"/>
      <c r="AV128" s="230"/>
      <c r="AW128" s="237"/>
      <c r="AX128" s="237"/>
      <c r="AY128" s="237"/>
      <c r="AZ128" s="409"/>
    </row>
    <row r="129">
      <c r="A129" s="221" t="s">
        <v>715</v>
      </c>
      <c r="B129" s="221"/>
      <c r="C129" s="229" t="s">
        <v>716</v>
      </c>
      <c r="D129" s="230"/>
      <c r="E129" s="230"/>
      <c r="F129" s="230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  <c r="AL129" s="230"/>
      <c r="AM129" s="230"/>
      <c r="AN129" s="230"/>
      <c r="AO129" s="230"/>
      <c r="AP129" s="230"/>
      <c r="AQ129" s="230"/>
      <c r="AR129" s="230"/>
      <c r="AS129" s="230"/>
      <c r="AT129" s="230"/>
      <c r="AU129" s="230"/>
      <c r="AV129" s="230"/>
      <c r="AW129" s="237"/>
      <c r="AX129" s="237"/>
      <c r="AY129" s="237"/>
      <c r="AZ129" s="409"/>
    </row>
    <row r="130">
      <c r="A130" s="221" t="s">
        <v>717</v>
      </c>
      <c r="B130" s="221"/>
      <c r="C130" s="229" t="s">
        <v>718</v>
      </c>
      <c r="D130" s="230"/>
      <c r="E130" s="230"/>
      <c r="F130" s="230"/>
      <c r="G130" s="230"/>
      <c r="H130" s="230"/>
      <c r="I130" s="230"/>
      <c r="J130" s="230"/>
      <c r="K130" s="230"/>
      <c r="L130" s="230"/>
      <c r="M130" s="221" t="s">
        <v>570</v>
      </c>
      <c r="N130" s="230"/>
      <c r="O130" s="230"/>
      <c r="P130" s="230"/>
      <c r="Q130" s="230"/>
      <c r="R130" s="230"/>
      <c r="S130" s="221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230"/>
      <c r="AN130" s="230"/>
      <c r="AO130" s="230"/>
      <c r="AP130" s="230"/>
      <c r="AQ130" s="230"/>
      <c r="AR130" s="230"/>
      <c r="AS130" s="230"/>
      <c r="AT130" s="230"/>
      <c r="AU130" s="230"/>
      <c r="AV130" s="230"/>
      <c r="AW130" s="237"/>
      <c r="AX130" s="237"/>
      <c r="AY130" s="237"/>
      <c r="AZ130" s="409"/>
    </row>
    <row r="131">
      <c r="A131" s="221" t="s">
        <v>588</v>
      </c>
      <c r="B131" s="221"/>
      <c r="C131" s="229" t="s">
        <v>719</v>
      </c>
      <c r="D131" s="230"/>
      <c r="E131" s="230"/>
      <c r="F131" s="230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230"/>
      <c r="AJ131" s="230"/>
      <c r="AK131" s="230"/>
      <c r="AL131" s="230"/>
      <c r="AM131" s="230"/>
      <c r="AN131" s="230"/>
      <c r="AO131" s="230"/>
      <c r="AP131" s="230"/>
      <c r="AQ131" s="230"/>
      <c r="AR131" s="230"/>
      <c r="AS131" s="230"/>
      <c r="AT131" s="230"/>
      <c r="AU131" s="230"/>
      <c r="AV131" s="230"/>
      <c r="AW131" s="237"/>
      <c r="AX131" s="237"/>
      <c r="AY131" s="237"/>
      <c r="AZ131" s="409"/>
    </row>
    <row r="132">
      <c r="A132" s="221" t="s">
        <v>593</v>
      </c>
      <c r="B132" s="221"/>
      <c r="C132" s="229" t="s">
        <v>720</v>
      </c>
      <c r="D132" s="230"/>
      <c r="E132" s="230"/>
      <c r="F132" s="230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  <c r="AL132" s="230"/>
      <c r="AM132" s="230"/>
      <c r="AN132" s="230"/>
      <c r="AO132" s="230"/>
      <c r="AP132" s="230"/>
      <c r="AQ132" s="230"/>
      <c r="AR132" s="230"/>
      <c r="AS132" s="230"/>
      <c r="AT132" s="230"/>
      <c r="AU132" s="230"/>
      <c r="AV132" s="230"/>
      <c r="AW132" s="237"/>
      <c r="AX132" s="237"/>
      <c r="AY132" s="237"/>
      <c r="AZ132" s="409"/>
    </row>
    <row r="133">
      <c r="A133" s="221" t="s">
        <v>721</v>
      </c>
      <c r="B133" s="221"/>
      <c r="C133" s="229" t="s">
        <v>722</v>
      </c>
      <c r="D133" s="230"/>
      <c r="E133" s="230"/>
      <c r="F133" s="230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230"/>
      <c r="AV133" s="230"/>
      <c r="AW133" s="237"/>
      <c r="AX133" s="237"/>
      <c r="AY133" s="237"/>
      <c r="AZ133" s="409"/>
    </row>
    <row r="134">
      <c r="A134" s="221" t="s">
        <v>723</v>
      </c>
      <c r="B134" s="221"/>
      <c r="C134" s="229" t="s">
        <v>724</v>
      </c>
      <c r="D134" s="230"/>
      <c r="E134" s="230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0"/>
      <c r="AV134" s="230"/>
      <c r="AW134" s="237"/>
      <c r="AX134" s="237"/>
      <c r="AY134" s="237"/>
      <c r="AZ134" s="409"/>
    </row>
    <row r="135">
      <c r="A135" s="221" t="s">
        <v>725</v>
      </c>
      <c r="B135" s="221"/>
      <c r="C135" s="229" t="s">
        <v>726</v>
      </c>
      <c r="D135" s="230"/>
      <c r="E135" s="230"/>
      <c r="F135" s="230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0"/>
      <c r="AV135" s="230"/>
      <c r="AW135" s="237"/>
      <c r="AX135" s="237"/>
      <c r="AY135" s="237"/>
      <c r="AZ135" s="237"/>
    </row>
    <row r="136">
      <c r="A136" s="221" t="s">
        <v>727</v>
      </c>
      <c r="B136" s="221"/>
      <c r="C136" s="229" t="s">
        <v>728</v>
      </c>
      <c r="D136" s="230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0"/>
      <c r="AV136" s="230"/>
      <c r="AW136" s="237"/>
      <c r="AX136" s="237"/>
      <c r="AY136" s="237"/>
      <c r="AZ136" s="237"/>
    </row>
    <row r="137">
      <c r="A137" s="221" t="s">
        <v>729</v>
      </c>
      <c r="B137" s="230"/>
      <c r="C137" s="229" t="s">
        <v>730</v>
      </c>
      <c r="D137" s="230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7"/>
      <c r="AX137" s="237"/>
      <c r="AY137" s="237"/>
      <c r="AZ137" s="237"/>
    </row>
    <row r="138">
      <c r="A138" s="221" t="s">
        <v>731</v>
      </c>
      <c r="B138" s="230"/>
      <c r="C138" s="229" t="s">
        <v>732</v>
      </c>
      <c r="D138" s="230"/>
      <c r="E138" s="230"/>
      <c r="F138" s="230"/>
      <c r="G138" s="23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7"/>
      <c r="AX138" s="237"/>
      <c r="AY138" s="237"/>
      <c r="AZ138" s="237"/>
    </row>
    <row r="139">
      <c r="A139" s="221" t="s">
        <v>733</v>
      </c>
      <c r="B139" s="230"/>
      <c r="C139" s="229" t="s">
        <v>734</v>
      </c>
      <c r="D139" s="230"/>
      <c r="E139" s="230"/>
      <c r="F139" s="230"/>
      <c r="G139" s="230"/>
      <c r="H139" s="230"/>
      <c r="I139" s="230"/>
      <c r="J139" s="221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0"/>
      <c r="AW139" s="237"/>
      <c r="AX139" s="237"/>
      <c r="AY139" s="237"/>
      <c r="AZ139" s="237"/>
    </row>
    <row r="140">
      <c r="A140" s="221" t="s">
        <v>735</v>
      </c>
      <c r="B140" s="230"/>
      <c r="C140" s="229" t="s">
        <v>736</v>
      </c>
      <c r="D140" s="230"/>
      <c r="E140" s="230"/>
      <c r="F140" s="230"/>
      <c r="G140" s="230"/>
      <c r="H140" s="230"/>
      <c r="I140" s="230"/>
      <c r="J140" s="221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0"/>
      <c r="AW140" s="237"/>
      <c r="AX140" s="237"/>
      <c r="AY140" s="237"/>
      <c r="AZ140" s="237"/>
    </row>
    <row r="141">
      <c r="A141" s="221" t="s">
        <v>737</v>
      </c>
      <c r="B141" s="230"/>
      <c r="C141" s="229" t="s">
        <v>738</v>
      </c>
      <c r="D141" s="230"/>
      <c r="E141" s="230"/>
      <c r="F141" s="230"/>
      <c r="G141" s="230"/>
      <c r="H141" s="230"/>
      <c r="I141" s="230"/>
      <c r="J141" s="221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0"/>
      <c r="AW141" s="237"/>
      <c r="AX141" s="237"/>
      <c r="AY141" s="237"/>
      <c r="AZ141" s="237"/>
    </row>
    <row r="142">
      <c r="A142" s="221" t="s">
        <v>739</v>
      </c>
      <c r="B142" s="230"/>
      <c r="C142" s="229" t="s">
        <v>740</v>
      </c>
      <c r="D142" s="230"/>
      <c r="E142" s="230"/>
      <c r="F142" s="230"/>
      <c r="G142" s="230"/>
      <c r="H142" s="230"/>
      <c r="I142" s="230"/>
      <c r="J142" s="239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0"/>
      <c r="AV142" s="230"/>
      <c r="AW142" s="237"/>
      <c r="AX142" s="237"/>
      <c r="AY142" s="237"/>
      <c r="AZ142" s="237"/>
    </row>
    <row r="143">
      <c r="A143" s="221" t="s">
        <v>741</v>
      </c>
      <c r="B143" s="230"/>
      <c r="C143" s="229" t="s">
        <v>742</v>
      </c>
      <c r="D143" s="230"/>
      <c r="E143" s="230"/>
      <c r="F143" s="230"/>
      <c r="G143" s="230"/>
      <c r="H143" s="230"/>
      <c r="I143" s="230"/>
      <c r="J143" s="221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0"/>
      <c r="AV143" s="230"/>
      <c r="AW143" s="237"/>
      <c r="AX143" s="237"/>
      <c r="AY143" s="237"/>
      <c r="AZ143" s="237"/>
    </row>
    <row r="144">
      <c r="A144" s="221" t="s">
        <v>743</v>
      </c>
      <c r="B144" s="230"/>
      <c r="C144" s="229" t="s">
        <v>744</v>
      </c>
      <c r="D144" s="230"/>
      <c r="E144" s="230"/>
      <c r="F144" s="230"/>
      <c r="G144" s="230"/>
      <c r="H144" s="230"/>
      <c r="I144" s="230"/>
      <c r="J144" s="221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0"/>
      <c r="AV144" s="230"/>
      <c r="AW144" s="237"/>
      <c r="AX144" s="237"/>
      <c r="AY144" s="237"/>
      <c r="AZ144" s="237"/>
    </row>
    <row r="145">
      <c r="A145" s="221" t="s">
        <v>745</v>
      </c>
      <c r="B145" s="230"/>
      <c r="C145" s="229" t="s">
        <v>746</v>
      </c>
      <c r="D145" s="230"/>
      <c r="E145" s="230"/>
      <c r="F145" s="230"/>
      <c r="G145" s="230"/>
      <c r="H145" s="230"/>
      <c r="I145" s="230"/>
      <c r="J145" s="221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0"/>
      <c r="AW145" s="237"/>
      <c r="AX145" s="237"/>
      <c r="AY145" s="237"/>
      <c r="AZ145" s="237"/>
    </row>
    <row r="146">
      <c r="A146" s="221" t="s">
        <v>747</v>
      </c>
      <c r="B146" s="230"/>
      <c r="C146" s="229" t="s">
        <v>748</v>
      </c>
      <c r="D146" s="230"/>
      <c r="E146" s="230"/>
      <c r="F146" s="230"/>
      <c r="G146" s="230"/>
      <c r="H146" s="230"/>
      <c r="I146" s="230"/>
      <c r="J146" s="221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7"/>
      <c r="AX146" s="237"/>
      <c r="AY146" s="237"/>
      <c r="AZ146" s="237"/>
    </row>
    <row r="147">
      <c r="A147" s="221" t="s">
        <v>749</v>
      </c>
      <c r="B147" s="230"/>
      <c r="C147" s="229" t="s">
        <v>750</v>
      </c>
      <c r="D147" s="230"/>
      <c r="E147" s="230"/>
      <c r="F147" s="230"/>
      <c r="G147" s="230"/>
      <c r="H147" s="230"/>
      <c r="I147" s="230"/>
      <c r="J147" s="221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0"/>
      <c r="AV147" s="230"/>
      <c r="AW147" s="237"/>
      <c r="AX147" s="237"/>
      <c r="AY147" s="237"/>
      <c r="AZ147" s="237"/>
    </row>
    <row r="148">
      <c r="A148" s="221" t="s">
        <v>163</v>
      </c>
      <c r="B148" s="230"/>
      <c r="C148" s="229" t="s">
        <v>751</v>
      </c>
      <c r="D148" s="230"/>
      <c r="E148" s="230"/>
      <c r="F148" s="230"/>
      <c r="G148" s="230"/>
      <c r="H148" s="230"/>
      <c r="I148" s="230"/>
      <c r="J148" s="221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0"/>
      <c r="AV148" s="230"/>
      <c r="AW148" s="237"/>
      <c r="AX148" s="237"/>
      <c r="AY148" s="237"/>
      <c r="AZ148" s="237"/>
    </row>
    <row r="149">
      <c r="A149" s="221" t="s">
        <v>164</v>
      </c>
      <c r="B149" s="221"/>
      <c r="C149" s="229" t="s">
        <v>752</v>
      </c>
      <c r="D149" s="240"/>
      <c r="E149" s="230"/>
      <c r="F149" s="230"/>
      <c r="G149" s="230"/>
      <c r="H149" s="230"/>
      <c r="I149" s="230"/>
      <c r="J149" s="221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0"/>
      <c r="AW149" s="237"/>
      <c r="AX149" s="237"/>
      <c r="AY149" s="237"/>
      <c r="AZ149" s="237"/>
    </row>
    <row r="150">
      <c r="A150" s="221" t="s">
        <v>165</v>
      </c>
      <c r="B150" s="221"/>
      <c r="C150" s="229" t="s">
        <v>753</v>
      </c>
      <c r="D150" s="240"/>
      <c r="E150" s="230"/>
      <c r="F150" s="230"/>
      <c r="G150" s="230"/>
      <c r="H150" s="230"/>
      <c r="I150" s="230"/>
      <c r="J150" s="221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  <c r="V150" s="230"/>
      <c r="W150" s="230"/>
      <c r="X150" s="230"/>
      <c r="Y150" s="230"/>
      <c r="Z150" s="230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230"/>
      <c r="AL150" s="230"/>
      <c r="AM150" s="230"/>
      <c r="AN150" s="230"/>
      <c r="AO150" s="230"/>
      <c r="AP150" s="230"/>
      <c r="AQ150" s="230"/>
      <c r="AR150" s="230"/>
      <c r="AS150" s="230"/>
      <c r="AT150" s="230"/>
      <c r="AU150" s="230"/>
      <c r="AV150" s="230"/>
      <c r="AW150" s="237"/>
      <c r="AX150" s="237"/>
      <c r="AY150" s="237"/>
      <c r="AZ150" s="237"/>
    </row>
    <row r="151">
      <c r="A151" s="221" t="s">
        <v>166</v>
      </c>
      <c r="B151" s="221"/>
      <c r="C151" s="229" t="s">
        <v>754</v>
      </c>
      <c r="D151" s="240"/>
      <c r="E151" s="230"/>
      <c r="F151" s="230"/>
      <c r="G151" s="230"/>
      <c r="H151" s="230"/>
      <c r="I151" s="230"/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  <c r="V151" s="230"/>
      <c r="W151" s="230"/>
      <c r="X151" s="230"/>
      <c r="Y151" s="230"/>
      <c r="Z151" s="230"/>
      <c r="AA151" s="230"/>
      <c r="AB151" s="230"/>
      <c r="AC151" s="230"/>
      <c r="AD151" s="230"/>
      <c r="AE151" s="230"/>
      <c r="AF151" s="230"/>
      <c r="AG151" s="230"/>
      <c r="AH151" s="230"/>
      <c r="AI151" s="230"/>
      <c r="AJ151" s="230"/>
      <c r="AK151" s="230"/>
      <c r="AL151" s="230"/>
      <c r="AM151" s="230"/>
      <c r="AN151" s="230"/>
      <c r="AO151" s="230"/>
      <c r="AP151" s="230"/>
      <c r="AQ151" s="230"/>
      <c r="AR151" s="230"/>
      <c r="AS151" s="230"/>
      <c r="AT151" s="230"/>
      <c r="AU151" s="230"/>
      <c r="AV151" s="230"/>
      <c r="AW151" s="237"/>
      <c r="AX151" s="237"/>
      <c r="AY151" s="237"/>
      <c r="AZ151" s="237"/>
    </row>
    <row r="152">
      <c r="A152" s="221" t="s">
        <v>167</v>
      </c>
      <c r="B152" s="221"/>
      <c r="C152" s="229" t="s">
        <v>755</v>
      </c>
      <c r="D152" s="240"/>
      <c r="E152" s="230"/>
      <c r="F152" s="230"/>
      <c r="G152" s="230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230"/>
      <c r="AN152" s="230"/>
      <c r="AO152" s="230"/>
      <c r="AP152" s="230"/>
      <c r="AQ152" s="230"/>
      <c r="AR152" s="230"/>
      <c r="AS152" s="230"/>
      <c r="AT152" s="230"/>
      <c r="AU152" s="230"/>
      <c r="AV152" s="230"/>
      <c r="AW152" s="237"/>
      <c r="AX152" s="237"/>
      <c r="AY152" s="237"/>
      <c r="AZ152" s="237"/>
    </row>
    <row r="153">
      <c r="A153" s="221" t="s">
        <v>168</v>
      </c>
      <c r="B153" s="221"/>
      <c r="C153" s="229" t="s">
        <v>756</v>
      </c>
      <c r="D153" s="240"/>
      <c r="E153" s="230"/>
      <c r="F153" s="230"/>
      <c r="G153" s="230"/>
      <c r="H153" s="230"/>
      <c r="I153" s="230"/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  <c r="Z153" s="230"/>
      <c r="AA153" s="230"/>
      <c r="AB153" s="230"/>
      <c r="AC153" s="230"/>
      <c r="AD153" s="230"/>
      <c r="AE153" s="230"/>
      <c r="AF153" s="230"/>
      <c r="AG153" s="230"/>
      <c r="AH153" s="230"/>
      <c r="AI153" s="230"/>
      <c r="AJ153" s="230"/>
      <c r="AK153" s="230"/>
      <c r="AL153" s="230"/>
      <c r="AM153" s="230"/>
      <c r="AN153" s="230"/>
      <c r="AO153" s="230"/>
      <c r="AP153" s="230"/>
      <c r="AQ153" s="230"/>
      <c r="AR153" s="230"/>
      <c r="AS153" s="230"/>
      <c r="AT153" s="230"/>
      <c r="AU153" s="230"/>
      <c r="AV153" s="230"/>
      <c r="AW153" s="237"/>
      <c r="AX153" s="237"/>
      <c r="AY153" s="237"/>
      <c r="AZ153" s="237"/>
    </row>
    <row r="154">
      <c r="A154" s="221" t="s">
        <v>169</v>
      </c>
      <c r="B154" s="221"/>
      <c r="C154" s="229" t="s">
        <v>757</v>
      </c>
      <c r="D154" s="240"/>
      <c r="E154" s="230"/>
      <c r="F154" s="230"/>
      <c r="G154" s="230"/>
      <c r="H154" s="230"/>
      <c r="I154" s="230"/>
      <c r="J154" s="230"/>
      <c r="K154" s="221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  <c r="Z154" s="230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230"/>
      <c r="AL154" s="230"/>
      <c r="AM154" s="230"/>
      <c r="AN154" s="230"/>
      <c r="AO154" s="230"/>
      <c r="AP154" s="230"/>
      <c r="AQ154" s="230"/>
      <c r="AR154" s="230"/>
      <c r="AS154" s="230"/>
      <c r="AT154" s="230"/>
      <c r="AU154" s="230"/>
      <c r="AV154" s="230"/>
      <c r="AW154" s="237"/>
      <c r="AX154" s="237"/>
      <c r="AY154" s="237"/>
      <c r="AZ154" s="237"/>
    </row>
    <row r="155">
      <c r="A155" s="221" t="s">
        <v>170</v>
      </c>
      <c r="B155" s="221"/>
      <c r="C155" s="229" t="s">
        <v>758</v>
      </c>
      <c r="D155" s="240"/>
      <c r="E155" s="230"/>
      <c r="F155" s="230"/>
      <c r="G155" s="230"/>
      <c r="H155" s="230"/>
      <c r="I155" s="230"/>
      <c r="J155" s="230"/>
      <c r="K155" s="221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0"/>
      <c r="AV155" s="230"/>
      <c r="AW155" s="237"/>
      <c r="AX155" s="237"/>
      <c r="AY155" s="237"/>
      <c r="AZ155" s="237"/>
    </row>
    <row r="156">
      <c r="A156" s="221" t="s">
        <v>171</v>
      </c>
      <c r="B156" s="221"/>
      <c r="C156" s="229" t="s">
        <v>759</v>
      </c>
      <c r="D156" s="240"/>
      <c r="E156" s="230"/>
      <c r="F156" s="230"/>
      <c r="G156" s="230"/>
      <c r="H156" s="230"/>
      <c r="I156" s="230"/>
      <c r="J156" s="230"/>
      <c r="K156" s="221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  <c r="Z156" s="230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230"/>
      <c r="AL156" s="230"/>
      <c r="AM156" s="230"/>
      <c r="AN156" s="230"/>
      <c r="AO156" s="230"/>
      <c r="AP156" s="230"/>
      <c r="AQ156" s="230"/>
      <c r="AR156" s="230"/>
      <c r="AS156" s="230"/>
      <c r="AT156" s="230"/>
      <c r="AU156" s="230"/>
      <c r="AV156" s="230"/>
      <c r="AW156" s="237"/>
      <c r="AX156" s="237"/>
      <c r="AY156" s="237"/>
      <c r="AZ156" s="237"/>
    </row>
    <row r="157">
      <c r="A157" s="221" t="s">
        <v>172</v>
      </c>
      <c r="B157" s="221"/>
      <c r="C157" s="229" t="s">
        <v>760</v>
      </c>
      <c r="D157" s="240"/>
      <c r="E157" s="230"/>
      <c r="F157" s="230"/>
      <c r="G157" s="230"/>
      <c r="H157" s="230"/>
      <c r="I157" s="230"/>
      <c r="J157" s="230"/>
      <c r="K157" s="221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  <c r="V157" s="230"/>
      <c r="W157" s="230"/>
      <c r="X157" s="230"/>
      <c r="Y157" s="230"/>
      <c r="Z157" s="230"/>
      <c r="AA157" s="230"/>
      <c r="AB157" s="230"/>
      <c r="AC157" s="230"/>
      <c r="AD157" s="230"/>
      <c r="AE157" s="230"/>
      <c r="AF157" s="230"/>
      <c r="AG157" s="230"/>
      <c r="AH157" s="230"/>
      <c r="AI157" s="230"/>
      <c r="AJ157" s="230"/>
      <c r="AK157" s="230"/>
      <c r="AL157" s="230"/>
      <c r="AM157" s="230"/>
      <c r="AN157" s="230"/>
      <c r="AO157" s="230"/>
      <c r="AP157" s="230"/>
      <c r="AQ157" s="230"/>
      <c r="AR157" s="230"/>
      <c r="AS157" s="230"/>
      <c r="AT157" s="230"/>
      <c r="AU157" s="230"/>
      <c r="AV157" s="230"/>
      <c r="AW157" s="237"/>
      <c r="AX157" s="237"/>
      <c r="AY157" s="237"/>
      <c r="AZ157" s="237"/>
    </row>
    <row r="158">
      <c r="A158" s="221" t="s">
        <v>650</v>
      </c>
      <c r="B158" s="221"/>
      <c r="C158" s="229" t="s">
        <v>761</v>
      </c>
      <c r="D158" s="240"/>
      <c r="E158" s="230"/>
      <c r="F158" s="230"/>
      <c r="G158" s="230"/>
      <c r="H158" s="230"/>
      <c r="I158" s="230"/>
      <c r="J158" s="230"/>
      <c r="K158" s="221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30"/>
      <c r="Z158" s="230"/>
      <c r="AA158" s="230"/>
      <c r="AB158" s="230"/>
      <c r="AC158" s="230"/>
      <c r="AD158" s="230"/>
      <c r="AE158" s="230"/>
      <c r="AF158" s="230"/>
      <c r="AG158" s="230"/>
      <c r="AH158" s="230"/>
      <c r="AI158" s="230"/>
      <c r="AJ158" s="230"/>
      <c r="AK158" s="230"/>
      <c r="AL158" s="230"/>
      <c r="AM158" s="230"/>
      <c r="AN158" s="230"/>
      <c r="AO158" s="230"/>
      <c r="AP158" s="230"/>
      <c r="AQ158" s="230"/>
      <c r="AR158" s="230"/>
      <c r="AS158" s="230"/>
      <c r="AT158" s="230"/>
      <c r="AU158" s="230"/>
      <c r="AV158" s="230"/>
      <c r="AW158" s="237"/>
      <c r="AX158" s="237"/>
      <c r="AY158" s="237"/>
      <c r="AZ158" s="237"/>
    </row>
    <row r="159">
      <c r="A159" s="221" t="s">
        <v>641</v>
      </c>
      <c r="B159" s="221"/>
      <c r="C159" s="229" t="s">
        <v>762</v>
      </c>
      <c r="D159" s="240"/>
      <c r="E159" s="230"/>
      <c r="F159" s="230"/>
      <c r="G159" s="230"/>
      <c r="H159" s="230"/>
      <c r="I159" s="230"/>
      <c r="J159" s="230"/>
      <c r="K159" s="221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30"/>
      <c r="Z159" s="230"/>
      <c r="AA159" s="230"/>
      <c r="AB159" s="230"/>
      <c r="AC159" s="230"/>
      <c r="AD159" s="230"/>
      <c r="AE159" s="230"/>
      <c r="AF159" s="230"/>
      <c r="AG159" s="230"/>
      <c r="AH159" s="230"/>
      <c r="AI159" s="230"/>
      <c r="AJ159" s="230"/>
      <c r="AK159" s="230"/>
      <c r="AL159" s="230"/>
      <c r="AM159" s="230"/>
      <c r="AN159" s="230"/>
      <c r="AO159" s="230"/>
      <c r="AP159" s="230"/>
      <c r="AQ159" s="230"/>
      <c r="AR159" s="230"/>
      <c r="AS159" s="230"/>
      <c r="AT159" s="230"/>
      <c r="AU159" s="230"/>
      <c r="AV159" s="230"/>
      <c r="AW159" s="237"/>
      <c r="AX159" s="237"/>
      <c r="AY159" s="237"/>
      <c r="AZ159" s="237"/>
    </row>
    <row r="160">
      <c r="A160" s="221" t="s">
        <v>763</v>
      </c>
      <c r="B160" s="221"/>
      <c r="C160" s="229" t="s">
        <v>764</v>
      </c>
      <c r="D160" s="240"/>
      <c r="E160" s="230"/>
      <c r="F160" s="230"/>
      <c r="G160" s="230"/>
      <c r="H160" s="230"/>
      <c r="I160" s="230"/>
      <c r="J160" s="230"/>
      <c r="K160" s="221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30"/>
      <c r="Z160" s="230"/>
      <c r="AA160" s="230"/>
      <c r="AB160" s="230"/>
      <c r="AC160" s="230"/>
      <c r="AD160" s="230"/>
      <c r="AE160" s="230"/>
      <c r="AF160" s="230"/>
      <c r="AG160" s="230"/>
      <c r="AH160" s="230"/>
      <c r="AI160" s="230"/>
      <c r="AJ160" s="230"/>
      <c r="AK160" s="230"/>
      <c r="AL160" s="230"/>
      <c r="AM160" s="230"/>
      <c r="AN160" s="230"/>
      <c r="AO160" s="230"/>
      <c r="AP160" s="230"/>
      <c r="AQ160" s="230"/>
      <c r="AR160" s="230"/>
      <c r="AS160" s="230"/>
      <c r="AT160" s="230"/>
      <c r="AU160" s="230"/>
      <c r="AV160" s="230"/>
      <c r="AW160" s="237"/>
      <c r="AX160" s="237"/>
      <c r="AY160" s="237"/>
      <c r="AZ160" s="237"/>
    </row>
    <row r="161">
      <c r="A161" s="221" t="s">
        <v>765</v>
      </c>
      <c r="B161" s="221"/>
      <c r="C161" s="229" t="s">
        <v>766</v>
      </c>
      <c r="D161" s="240"/>
      <c r="E161" s="230"/>
      <c r="F161" s="230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230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0"/>
      <c r="AL161" s="230"/>
      <c r="AM161" s="230"/>
      <c r="AN161" s="230"/>
      <c r="AO161" s="230"/>
      <c r="AP161" s="230"/>
      <c r="AQ161" s="230"/>
      <c r="AR161" s="230"/>
      <c r="AS161" s="230"/>
      <c r="AT161" s="230"/>
      <c r="AU161" s="230"/>
      <c r="AV161" s="230"/>
      <c r="AW161" s="237"/>
      <c r="AX161" s="237"/>
      <c r="AY161" s="237"/>
      <c r="AZ161" s="237"/>
    </row>
    <row r="162">
      <c r="A162" s="221" t="s">
        <v>767</v>
      </c>
      <c r="B162" s="221"/>
      <c r="C162" s="229" t="s">
        <v>768</v>
      </c>
      <c r="D162" s="240"/>
      <c r="E162" s="230"/>
      <c r="F162" s="230"/>
      <c r="G162" s="230"/>
      <c r="H162" s="230"/>
      <c r="I162" s="230"/>
      <c r="J162" s="230"/>
      <c r="K162" s="230"/>
      <c r="L162" s="72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  <c r="Z162" s="230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230"/>
      <c r="AL162" s="230"/>
      <c r="AM162" s="230"/>
      <c r="AN162" s="230"/>
      <c r="AO162" s="230"/>
      <c r="AP162" s="230"/>
      <c r="AQ162" s="230"/>
      <c r="AR162" s="230"/>
      <c r="AS162" s="230"/>
      <c r="AT162" s="230"/>
      <c r="AU162" s="230"/>
      <c r="AV162" s="230"/>
      <c r="AW162" s="237"/>
      <c r="AX162" s="237"/>
      <c r="AY162" s="237"/>
      <c r="AZ162" s="237"/>
    </row>
    <row r="163">
      <c r="A163" s="221" t="s">
        <v>769</v>
      </c>
      <c r="B163" s="221"/>
      <c r="C163" s="229" t="s">
        <v>770</v>
      </c>
      <c r="D163" s="240"/>
      <c r="E163" s="230"/>
      <c r="F163" s="230"/>
      <c r="G163" s="23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30"/>
      <c r="Z163" s="230"/>
      <c r="AA163" s="230"/>
      <c r="AB163" s="230"/>
      <c r="AC163" s="230"/>
      <c r="AD163" s="230"/>
      <c r="AE163" s="230"/>
      <c r="AF163" s="230"/>
      <c r="AG163" s="230"/>
      <c r="AH163" s="230"/>
      <c r="AI163" s="230"/>
      <c r="AJ163" s="230"/>
      <c r="AK163" s="230"/>
      <c r="AL163" s="230"/>
      <c r="AM163" s="230"/>
      <c r="AN163" s="230"/>
      <c r="AO163" s="230"/>
      <c r="AP163" s="230"/>
      <c r="AQ163" s="230"/>
      <c r="AR163" s="230"/>
      <c r="AS163" s="230"/>
      <c r="AT163" s="230"/>
      <c r="AU163" s="230"/>
      <c r="AV163" s="230"/>
      <c r="AW163" s="237"/>
      <c r="AX163" s="237"/>
      <c r="AY163" s="237"/>
      <c r="AZ163" s="237"/>
    </row>
    <row r="164">
      <c r="A164" s="221" t="s">
        <v>771</v>
      </c>
      <c r="B164" s="221"/>
      <c r="C164" s="229" t="s">
        <v>772</v>
      </c>
      <c r="D164" s="240"/>
      <c r="E164" s="230"/>
      <c r="F164" s="230"/>
      <c r="G164" s="23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  <c r="Z164" s="230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230"/>
      <c r="AL164" s="230"/>
      <c r="AM164" s="230"/>
      <c r="AN164" s="230"/>
      <c r="AO164" s="230"/>
      <c r="AP164" s="230"/>
      <c r="AQ164" s="230"/>
      <c r="AR164" s="230"/>
      <c r="AS164" s="230"/>
      <c r="AT164" s="230"/>
      <c r="AU164" s="230"/>
      <c r="AV164" s="230"/>
      <c r="AW164" s="237"/>
      <c r="AX164" s="237"/>
      <c r="AY164" s="237"/>
      <c r="AZ164" s="237"/>
    </row>
    <row r="165">
      <c r="A165" s="221" t="s">
        <v>773</v>
      </c>
      <c r="B165" s="221"/>
      <c r="C165" s="229" t="s">
        <v>774</v>
      </c>
      <c r="D165" s="240"/>
      <c r="E165" s="230"/>
      <c r="F165" s="230"/>
      <c r="G165" s="230"/>
      <c r="H165" s="230"/>
      <c r="I165" s="230"/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230"/>
      <c r="AH165" s="230"/>
      <c r="AI165" s="230"/>
      <c r="AJ165" s="230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230"/>
      <c r="AV165" s="230"/>
      <c r="AW165" s="237"/>
      <c r="AX165" s="237"/>
      <c r="AY165" s="237"/>
      <c r="AZ165" s="237"/>
    </row>
    <row r="166">
      <c r="A166" s="221" t="s">
        <v>775</v>
      </c>
      <c r="B166" s="221"/>
      <c r="C166" s="229" t="s">
        <v>776</v>
      </c>
      <c r="D166" s="240"/>
      <c r="E166" s="230"/>
      <c r="F166" s="230"/>
      <c r="G166" s="230"/>
      <c r="H166" s="230"/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  <c r="Z166" s="230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230"/>
      <c r="AL166" s="230"/>
      <c r="AM166" s="230"/>
      <c r="AN166" s="230"/>
      <c r="AO166" s="230"/>
      <c r="AP166" s="230"/>
      <c r="AQ166" s="230"/>
      <c r="AR166" s="230"/>
      <c r="AS166" s="230"/>
      <c r="AT166" s="230"/>
      <c r="AU166" s="230"/>
      <c r="AV166" s="230"/>
      <c r="AW166" s="237"/>
      <c r="AX166" s="237"/>
      <c r="AY166" s="237"/>
      <c r="AZ166" s="237"/>
    </row>
    <row r="167">
      <c r="A167" s="221" t="s">
        <v>633</v>
      </c>
      <c r="B167" s="221"/>
      <c r="C167" s="229" t="s">
        <v>777</v>
      </c>
      <c r="D167" s="240"/>
      <c r="E167" s="230"/>
      <c r="F167" s="230"/>
      <c r="G167" s="230"/>
      <c r="H167" s="230"/>
      <c r="I167" s="230"/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30"/>
      <c r="Z167" s="230"/>
      <c r="AA167" s="230"/>
      <c r="AB167" s="230"/>
      <c r="AC167" s="230"/>
      <c r="AD167" s="230"/>
      <c r="AE167" s="230"/>
      <c r="AF167" s="230"/>
      <c r="AG167" s="230"/>
      <c r="AH167" s="230"/>
      <c r="AI167" s="230"/>
      <c r="AJ167" s="230"/>
      <c r="AK167" s="230"/>
      <c r="AL167" s="230"/>
      <c r="AM167" s="230"/>
      <c r="AN167" s="230"/>
      <c r="AO167" s="230"/>
      <c r="AP167" s="230"/>
      <c r="AQ167" s="230"/>
      <c r="AR167" s="230"/>
      <c r="AS167" s="230"/>
      <c r="AT167" s="230"/>
      <c r="AU167" s="230"/>
      <c r="AV167" s="230"/>
      <c r="AW167" s="237"/>
      <c r="AX167" s="237"/>
      <c r="AY167" s="237"/>
      <c r="AZ167" s="237"/>
    </row>
    <row r="168">
      <c r="A168" s="221" t="s">
        <v>6</v>
      </c>
      <c r="B168" s="221"/>
      <c r="C168" s="229" t="s">
        <v>778</v>
      </c>
      <c r="D168" s="240"/>
      <c r="E168" s="230"/>
      <c r="F168" s="230"/>
      <c r="G168" s="230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0"/>
      <c r="Y168" s="230"/>
      <c r="Z168" s="230"/>
      <c r="AA168" s="230"/>
      <c r="AB168" s="230"/>
      <c r="AC168" s="230"/>
      <c r="AD168" s="230"/>
      <c r="AE168" s="230"/>
      <c r="AF168" s="230"/>
      <c r="AG168" s="230"/>
      <c r="AH168" s="230"/>
      <c r="AI168" s="230"/>
      <c r="AJ168" s="230"/>
      <c r="AK168" s="230"/>
      <c r="AL168" s="230"/>
      <c r="AM168" s="230"/>
      <c r="AN168" s="230"/>
      <c r="AO168" s="230"/>
      <c r="AP168" s="230"/>
      <c r="AQ168" s="230"/>
      <c r="AR168" s="230"/>
      <c r="AS168" s="230"/>
      <c r="AT168" s="230"/>
      <c r="AU168" s="230"/>
      <c r="AV168" s="230"/>
      <c r="AW168" s="237"/>
      <c r="AX168" s="237"/>
      <c r="AY168" s="237"/>
      <c r="AZ168" s="237"/>
    </row>
    <row r="169">
      <c r="A169" s="221" t="s">
        <v>15</v>
      </c>
      <c r="B169" s="221"/>
      <c r="C169" s="229" t="s">
        <v>779</v>
      </c>
      <c r="D169" s="240"/>
      <c r="E169" s="230"/>
      <c r="F169" s="230"/>
      <c r="G169" s="230"/>
      <c r="H169" s="230"/>
      <c r="I169" s="230"/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30"/>
      <c r="Z169" s="230"/>
      <c r="AA169" s="230"/>
      <c r="AB169" s="230"/>
      <c r="AC169" s="230"/>
      <c r="AD169" s="230"/>
      <c r="AE169" s="230"/>
      <c r="AF169" s="230"/>
      <c r="AG169" s="230"/>
      <c r="AH169" s="230"/>
      <c r="AI169" s="230"/>
      <c r="AJ169" s="230"/>
      <c r="AK169" s="230"/>
      <c r="AL169" s="230"/>
      <c r="AM169" s="230"/>
      <c r="AN169" s="230"/>
      <c r="AO169" s="230"/>
      <c r="AP169" s="230"/>
      <c r="AQ169" s="230"/>
      <c r="AR169" s="230"/>
      <c r="AS169" s="230"/>
      <c r="AT169" s="230"/>
      <c r="AU169" s="230"/>
      <c r="AV169" s="230"/>
      <c r="AW169" s="237"/>
      <c r="AX169" s="237"/>
      <c r="AY169" s="237"/>
      <c r="AZ169" s="237"/>
    </row>
    <row r="170">
      <c r="A170" s="241">
        <v>0.0</v>
      </c>
      <c r="B170" s="221"/>
      <c r="C170" s="229" t="s">
        <v>780</v>
      </c>
      <c r="D170" s="240"/>
      <c r="E170" s="230"/>
      <c r="F170" s="230"/>
      <c r="G170" s="230"/>
      <c r="H170" s="230"/>
      <c r="I170" s="230"/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0"/>
      <c r="Y170" s="230"/>
      <c r="Z170" s="230"/>
      <c r="AA170" s="230"/>
      <c r="AB170" s="230"/>
      <c r="AC170" s="230"/>
      <c r="AD170" s="230"/>
      <c r="AE170" s="230"/>
      <c r="AF170" s="230"/>
      <c r="AG170" s="230"/>
      <c r="AH170" s="230"/>
      <c r="AI170" s="230"/>
      <c r="AJ170" s="230"/>
      <c r="AK170" s="230"/>
      <c r="AL170" s="230"/>
      <c r="AM170" s="230"/>
      <c r="AN170" s="230"/>
      <c r="AO170" s="230"/>
      <c r="AP170" s="230"/>
      <c r="AQ170" s="230"/>
      <c r="AR170" s="230"/>
      <c r="AS170" s="230"/>
      <c r="AT170" s="230"/>
      <c r="AU170" s="230"/>
      <c r="AV170" s="230"/>
      <c r="AW170" s="237"/>
      <c r="AX170" s="237"/>
      <c r="AY170" s="237"/>
      <c r="AZ170" s="237"/>
    </row>
    <row r="171">
      <c r="A171" s="221" t="s">
        <v>602</v>
      </c>
      <c r="B171" s="221"/>
      <c r="C171" s="229" t="s">
        <v>781</v>
      </c>
      <c r="D171" s="240"/>
      <c r="E171" s="230"/>
      <c r="F171" s="230"/>
      <c r="G171" s="230"/>
      <c r="H171" s="230"/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30"/>
      <c r="Z171" s="230"/>
      <c r="AA171" s="230"/>
      <c r="AB171" s="230"/>
      <c r="AC171" s="230"/>
      <c r="AD171" s="230"/>
      <c r="AE171" s="230"/>
      <c r="AF171" s="230"/>
      <c r="AG171" s="230"/>
      <c r="AH171" s="230"/>
      <c r="AI171" s="230"/>
      <c r="AJ171" s="230"/>
      <c r="AK171" s="230"/>
      <c r="AL171" s="230"/>
      <c r="AM171" s="230"/>
      <c r="AN171" s="230"/>
      <c r="AO171" s="230"/>
      <c r="AP171" s="230"/>
      <c r="AQ171" s="230"/>
      <c r="AR171" s="230"/>
      <c r="AS171" s="230"/>
      <c r="AT171" s="230"/>
      <c r="AU171" s="230"/>
      <c r="AV171" s="230"/>
      <c r="AW171" s="237"/>
      <c r="AX171" s="237"/>
      <c r="AY171" s="237"/>
      <c r="AZ171" s="237"/>
    </row>
    <row r="172">
      <c r="A172" s="221" t="s">
        <v>592</v>
      </c>
      <c r="B172" s="230"/>
      <c r="C172" s="229" t="s">
        <v>782</v>
      </c>
      <c r="D172" s="240"/>
      <c r="E172" s="230"/>
      <c r="F172" s="230"/>
      <c r="G172" s="230"/>
      <c r="H172" s="230"/>
      <c r="I172" s="230"/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  <c r="V172" s="230"/>
      <c r="W172" s="230"/>
      <c r="X172" s="230"/>
      <c r="Y172" s="230"/>
      <c r="Z172" s="230"/>
      <c r="AA172" s="230"/>
      <c r="AB172" s="230"/>
      <c r="AC172" s="230"/>
      <c r="AD172" s="230"/>
      <c r="AE172" s="230"/>
      <c r="AF172" s="230"/>
      <c r="AG172" s="230"/>
      <c r="AH172" s="230"/>
      <c r="AI172" s="230"/>
      <c r="AJ172" s="230"/>
      <c r="AK172" s="230"/>
      <c r="AL172" s="230"/>
      <c r="AM172" s="230"/>
      <c r="AN172" s="230"/>
      <c r="AO172" s="230"/>
      <c r="AP172" s="230"/>
      <c r="AQ172" s="230"/>
      <c r="AR172" s="230"/>
      <c r="AS172" s="230"/>
      <c r="AT172" s="230"/>
      <c r="AU172" s="230"/>
      <c r="AV172" s="230"/>
      <c r="AW172" s="237"/>
      <c r="AX172" s="237"/>
      <c r="AY172" s="237"/>
      <c r="AZ172" s="237"/>
    </row>
    <row r="173">
      <c r="A173" s="242" t="s">
        <v>600</v>
      </c>
      <c r="B173" s="230"/>
      <c r="C173" s="229" t="s">
        <v>783</v>
      </c>
      <c r="D173" s="240"/>
      <c r="E173" s="230"/>
      <c r="F173" s="230"/>
      <c r="G173" s="230"/>
      <c r="H173" s="230"/>
      <c r="I173" s="230"/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  <c r="V173" s="230"/>
      <c r="W173" s="230"/>
      <c r="X173" s="230"/>
      <c r="Y173" s="230"/>
      <c r="Z173" s="230"/>
      <c r="AA173" s="230"/>
      <c r="AB173" s="230"/>
      <c r="AC173" s="230"/>
      <c r="AD173" s="230"/>
      <c r="AE173" s="230"/>
      <c r="AF173" s="230"/>
      <c r="AG173" s="230"/>
      <c r="AH173" s="230"/>
      <c r="AI173" s="230"/>
      <c r="AJ173" s="230"/>
      <c r="AK173" s="230"/>
      <c r="AL173" s="230"/>
      <c r="AM173" s="230"/>
      <c r="AN173" s="230"/>
      <c r="AO173" s="230"/>
      <c r="AP173" s="230"/>
      <c r="AQ173" s="230"/>
      <c r="AR173" s="230"/>
      <c r="AS173" s="230"/>
      <c r="AT173" s="230"/>
      <c r="AU173" s="230"/>
      <c r="AV173" s="230"/>
      <c r="AW173" s="237"/>
      <c r="AX173" s="237"/>
      <c r="AY173" s="237"/>
      <c r="AZ173" s="237"/>
    </row>
    <row r="174">
      <c r="A174" s="230"/>
      <c r="B174" s="230"/>
      <c r="C174" s="243"/>
      <c r="D174" s="240"/>
      <c r="E174" s="230"/>
      <c r="F174" s="230"/>
      <c r="G174" s="230"/>
      <c r="H174" s="230"/>
      <c r="I174" s="230"/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  <c r="V174" s="230"/>
      <c r="W174" s="230"/>
      <c r="X174" s="230"/>
      <c r="Y174" s="230"/>
      <c r="Z174" s="230"/>
      <c r="AA174" s="230"/>
      <c r="AB174" s="230"/>
      <c r="AC174" s="230"/>
      <c r="AD174" s="230"/>
      <c r="AE174" s="230"/>
      <c r="AF174" s="230"/>
      <c r="AG174" s="230"/>
      <c r="AH174" s="230"/>
      <c r="AI174" s="230"/>
      <c r="AJ174" s="230"/>
      <c r="AK174" s="230"/>
      <c r="AL174" s="230"/>
      <c r="AM174" s="230"/>
      <c r="AN174" s="230"/>
      <c r="AO174" s="230"/>
      <c r="AP174" s="230"/>
      <c r="AQ174" s="230"/>
      <c r="AR174" s="230"/>
      <c r="AS174" s="230"/>
      <c r="AT174" s="230"/>
      <c r="AU174" s="230"/>
      <c r="AV174" s="230"/>
      <c r="AW174" s="237"/>
      <c r="AX174" s="237"/>
      <c r="AY174" s="237"/>
      <c r="AZ174" s="237"/>
    </row>
  </sheetData>
  <autoFilter ref="$A$4:$AY$123">
    <sortState ref="A4:AY123">
      <sortCondition ref="A4:A123"/>
      <sortCondition ref="K4:K123"/>
    </sortState>
  </autoFilter>
  <customSheetViews>
    <customSheetView guid="{988808EA-12CE-42BA-93B7-8E7B51A3CACD}" filter="1" showAutoFilter="1">
      <autoFilter ref="$A$4:$AY$123"/>
    </customSheetView>
    <customSheetView guid="{F87EEDFB-3480-485C-8442-4D2F0199C10B}" filter="1" showAutoFilter="1">
      <autoFilter ref="$A$4:$AZ$123">
        <filterColumn colId="51">
          <filters>
            <filter val="6:00 AM"/>
          </filters>
        </filterColumn>
      </autoFilter>
    </customSheetView>
  </customSheetViews>
  <mergeCells count="16">
    <mergeCell ref="A1:A3"/>
    <mergeCell ref="B1:B3"/>
    <mergeCell ref="C1:C3"/>
    <mergeCell ref="D1:D3"/>
    <mergeCell ref="AJ1:AJ3"/>
    <mergeCell ref="AK1:AK3"/>
    <mergeCell ref="AL1:AL3"/>
    <mergeCell ref="AW1:AW3"/>
    <mergeCell ref="AX1:AX3"/>
    <mergeCell ref="AM1:AM3"/>
    <mergeCell ref="AN1:AN3"/>
    <mergeCell ref="AO1:AP2"/>
    <mergeCell ref="AQ1:AR2"/>
    <mergeCell ref="AS1:AT2"/>
    <mergeCell ref="AU1:AU3"/>
    <mergeCell ref="AV1:AV3"/>
  </mergeCells>
  <conditionalFormatting sqref="E5:AI126 A128:A173">
    <cfRule type="containsText" dxfId="3" priority="1" operator="containsText" text="X4">
      <formula>NOT(ISERROR(SEARCH(("X4"),(E5))))</formula>
    </cfRule>
  </conditionalFormatting>
  <conditionalFormatting sqref="E5:AI126 A128:A173">
    <cfRule type="containsText" dxfId="3" priority="2" operator="containsText" text="X3">
      <formula>NOT(ISERROR(SEARCH(("X3"),(E5))))</formula>
    </cfRule>
  </conditionalFormatting>
  <conditionalFormatting sqref="E5:AI126 A128:A173">
    <cfRule type="containsText" dxfId="3" priority="3" operator="containsText" text="X2">
      <formula>NOT(ISERROR(SEARCH(("X2"),(E5))))</formula>
    </cfRule>
  </conditionalFormatting>
  <conditionalFormatting sqref="E5:AK126 A128:A173">
    <cfRule type="beginsWith" dxfId="4" priority="4" operator="beginsWith" text="X">
      <formula>LEFT((E5),LEN("X"))=("X")</formula>
    </cfRule>
  </conditionalFormatting>
  <conditionalFormatting sqref="E5:AI127 A128:A174">
    <cfRule type="cellIs" dxfId="5" priority="5" operator="equal">
      <formula>"H"</formula>
    </cfRule>
  </conditionalFormatting>
  <conditionalFormatting sqref="E5:AI126 A128:A173">
    <cfRule type="cellIs" dxfId="6" priority="6" operator="equal">
      <formula>0</formula>
    </cfRule>
  </conditionalFormatting>
  <conditionalFormatting sqref="E5:AI127 A128:A174">
    <cfRule type="cellIs" dxfId="7" priority="7" operator="equal">
      <formula>"S"</formula>
    </cfRule>
  </conditionalFormatting>
  <conditionalFormatting sqref="E5:AI127 A128:A174">
    <cfRule type="cellIs" dxfId="8" priority="8" operator="equal">
      <formula>"A"</formula>
    </cfRule>
  </conditionalFormatting>
  <conditionalFormatting sqref="E5:AI126 A171">
    <cfRule type="cellIs" dxfId="9" priority="9" operator="equal">
      <formula>"U"</formula>
    </cfRule>
  </conditionalFormatting>
  <conditionalFormatting sqref="E5:AI126 A128:A173">
    <cfRule type="endsWith" dxfId="10" priority="10" operator="endsWith" text="2">
      <formula>RIGHT((E5),LEN("2"))=("2")</formula>
    </cfRule>
  </conditionalFormatting>
  <conditionalFormatting sqref="E5:AO127 AP5:AP107 AP118:AP127">
    <cfRule type="containsText" dxfId="11" priority="11" operator="containsText" text="L">
      <formula>NOT(ISERROR(SEARCH(("L"),(E5))))</formula>
    </cfRule>
  </conditionalFormatting>
  <conditionalFormatting sqref="E5:AI126 A128:A173">
    <cfRule type="endsWith" dxfId="10" priority="12" operator="endsWith" text="1">
      <formula>RIGHT((E5),LEN("1"))=("1")</formula>
    </cfRule>
  </conditionalFormatting>
  <conditionalFormatting sqref="E2:AI2">
    <cfRule type="cellIs" dxfId="0" priority="13" operator="equal">
      <formula>"Sun"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5.63"/>
    <col customWidth="1" min="4" max="4" width="19.0"/>
    <col customWidth="1" min="5" max="21" width="5.13"/>
    <col customWidth="1" min="22" max="22" width="5.0"/>
    <col customWidth="1" min="23" max="34" width="5.13"/>
    <col customWidth="1" min="35" max="36" width="5.63"/>
    <col customWidth="1" min="37" max="38" width="8.88"/>
    <col customWidth="1" min="39" max="44" width="5.75"/>
    <col customWidth="1" min="45" max="45" width="6.38"/>
    <col customWidth="1" min="46" max="46" width="5.75"/>
    <col customWidth="1" min="47" max="47" width="9.13"/>
    <col customWidth="1" min="48" max="51" width="6.38"/>
  </cols>
  <sheetData>
    <row r="1">
      <c r="A1" s="410" t="s">
        <v>0</v>
      </c>
      <c r="B1" s="177" t="s">
        <v>571</v>
      </c>
      <c r="C1" s="177" t="s">
        <v>572</v>
      </c>
      <c r="D1" s="177" t="s">
        <v>573</v>
      </c>
      <c r="E1" s="178">
        <v>46137.0</v>
      </c>
      <c r="F1" s="411">
        <v>46138.0</v>
      </c>
      <c r="G1" s="178">
        <v>46139.0</v>
      </c>
      <c r="H1" s="178">
        <v>46140.0</v>
      </c>
      <c r="I1" s="178">
        <v>46141.0</v>
      </c>
      <c r="J1" s="411">
        <v>46142.0</v>
      </c>
      <c r="K1" s="411">
        <v>46143.0</v>
      </c>
      <c r="L1" s="178">
        <v>46144.0</v>
      </c>
      <c r="M1" s="178">
        <v>46145.0</v>
      </c>
      <c r="N1" s="178">
        <v>46146.0</v>
      </c>
      <c r="O1" s="178">
        <v>46147.0</v>
      </c>
      <c r="P1" s="178">
        <v>46148.0</v>
      </c>
      <c r="Q1" s="178">
        <v>46149.0</v>
      </c>
      <c r="R1" s="178">
        <v>46150.0</v>
      </c>
      <c r="S1" s="178">
        <v>46151.0</v>
      </c>
      <c r="T1" s="178">
        <v>46152.0</v>
      </c>
      <c r="U1" s="178">
        <v>46153.0</v>
      </c>
      <c r="V1" s="178">
        <v>46154.0</v>
      </c>
      <c r="W1" s="178">
        <v>46155.0</v>
      </c>
      <c r="X1" s="178">
        <v>46156.0</v>
      </c>
      <c r="Y1" s="178">
        <v>46157.0</v>
      </c>
      <c r="Z1" s="178">
        <v>46158.0</v>
      </c>
      <c r="AA1" s="178">
        <v>46159.0</v>
      </c>
      <c r="AB1" s="178">
        <v>46160.0</v>
      </c>
      <c r="AC1" s="178">
        <v>46161.0</v>
      </c>
      <c r="AD1" s="178">
        <v>46162.0</v>
      </c>
      <c r="AE1" s="178">
        <v>46163.0</v>
      </c>
      <c r="AF1" s="178">
        <v>46164.0</v>
      </c>
      <c r="AG1" s="178">
        <v>46165.0</v>
      </c>
      <c r="AH1" s="178">
        <v>46166.0</v>
      </c>
      <c r="AI1" s="177" t="s">
        <v>574</v>
      </c>
      <c r="AJ1" s="177" t="s">
        <v>4</v>
      </c>
      <c r="AK1" s="177" t="s">
        <v>913</v>
      </c>
      <c r="AL1" s="177" t="s">
        <v>914</v>
      </c>
      <c r="AM1" s="412" t="s">
        <v>915</v>
      </c>
      <c r="AN1" s="180"/>
      <c r="AO1" s="412" t="s">
        <v>916</v>
      </c>
      <c r="AP1" s="180"/>
      <c r="AQ1" s="412" t="s">
        <v>917</v>
      </c>
      <c r="AR1" s="180"/>
      <c r="AS1" s="401" t="s">
        <v>580</v>
      </c>
      <c r="AT1" s="401" t="s">
        <v>581</v>
      </c>
      <c r="AU1" s="401" t="s">
        <v>582</v>
      </c>
      <c r="AV1" s="401" t="s">
        <v>583</v>
      </c>
      <c r="AW1" s="181"/>
      <c r="AX1" s="181"/>
      <c r="AY1" s="181"/>
    </row>
    <row r="2">
      <c r="A2" s="182"/>
      <c r="B2" s="182"/>
      <c r="C2" s="182"/>
      <c r="D2" s="182"/>
      <c r="E2" s="183" t="str">
        <f t="shared" ref="E2:AH2" si="1">CHOOSE(WEEKDAY(E1),"Sun","Mon","Tue","Wed","Thu","Fri","Sat")</f>
        <v>Sat</v>
      </c>
      <c r="F2" s="183" t="str">
        <f t="shared" si="1"/>
        <v>Sun</v>
      </c>
      <c r="G2" s="183" t="str">
        <f t="shared" si="1"/>
        <v>Mon</v>
      </c>
      <c r="H2" s="183" t="str">
        <f t="shared" si="1"/>
        <v>Tue</v>
      </c>
      <c r="I2" s="183" t="str">
        <f t="shared" si="1"/>
        <v>Wed</v>
      </c>
      <c r="J2" s="183" t="str">
        <f t="shared" si="1"/>
        <v>Thu</v>
      </c>
      <c r="K2" s="183" t="str">
        <f t="shared" si="1"/>
        <v>Fri</v>
      </c>
      <c r="L2" s="183" t="str">
        <f t="shared" si="1"/>
        <v>Sat</v>
      </c>
      <c r="M2" s="183" t="str">
        <f t="shared" si="1"/>
        <v>Sun</v>
      </c>
      <c r="N2" s="183" t="str">
        <f t="shared" si="1"/>
        <v>Mon</v>
      </c>
      <c r="O2" s="183" t="str">
        <f t="shared" si="1"/>
        <v>Tue</v>
      </c>
      <c r="P2" s="183" t="str">
        <f t="shared" si="1"/>
        <v>Wed</v>
      </c>
      <c r="Q2" s="183" t="str">
        <f t="shared" si="1"/>
        <v>Thu</v>
      </c>
      <c r="R2" s="183" t="str">
        <f t="shared" si="1"/>
        <v>Fri</v>
      </c>
      <c r="S2" s="183" t="str">
        <f t="shared" si="1"/>
        <v>Sat</v>
      </c>
      <c r="T2" s="183" t="str">
        <f t="shared" si="1"/>
        <v>Sun</v>
      </c>
      <c r="U2" s="183" t="str">
        <f t="shared" si="1"/>
        <v>Mon</v>
      </c>
      <c r="V2" s="183" t="str">
        <f t="shared" si="1"/>
        <v>Tue</v>
      </c>
      <c r="W2" s="183" t="str">
        <f t="shared" si="1"/>
        <v>Wed</v>
      </c>
      <c r="X2" s="183" t="str">
        <f t="shared" si="1"/>
        <v>Thu</v>
      </c>
      <c r="Y2" s="183" t="str">
        <f t="shared" si="1"/>
        <v>Fri</v>
      </c>
      <c r="Z2" s="183" t="str">
        <f t="shared" si="1"/>
        <v>Sat</v>
      </c>
      <c r="AA2" s="183" t="str">
        <f t="shared" si="1"/>
        <v>Sun</v>
      </c>
      <c r="AB2" s="183" t="str">
        <f t="shared" si="1"/>
        <v>Mon</v>
      </c>
      <c r="AC2" s="183" t="str">
        <f t="shared" si="1"/>
        <v>Tue</v>
      </c>
      <c r="AD2" s="183" t="str">
        <f t="shared" si="1"/>
        <v>Wed</v>
      </c>
      <c r="AE2" s="183" t="str">
        <f t="shared" si="1"/>
        <v>Thu</v>
      </c>
      <c r="AF2" s="183" t="str">
        <f t="shared" si="1"/>
        <v>Fri</v>
      </c>
      <c r="AG2" s="183" t="str">
        <f t="shared" si="1"/>
        <v>Sat</v>
      </c>
      <c r="AH2" s="183" t="str">
        <f t="shared" si="1"/>
        <v>Sun</v>
      </c>
      <c r="AI2" s="182"/>
      <c r="AJ2" s="182"/>
      <c r="AK2" s="182"/>
      <c r="AL2" s="182"/>
      <c r="AM2" s="184"/>
      <c r="AN2" s="185"/>
      <c r="AO2" s="184"/>
      <c r="AP2" s="185"/>
      <c r="AQ2" s="184"/>
      <c r="AR2" s="185"/>
      <c r="AS2" s="182"/>
      <c r="AT2" s="182"/>
      <c r="AU2" s="182"/>
      <c r="AV2" s="182"/>
      <c r="AW2" s="181"/>
      <c r="AX2" s="181"/>
      <c r="AY2" s="181"/>
    </row>
    <row r="3">
      <c r="A3" s="14"/>
      <c r="B3" s="14"/>
      <c r="C3" s="14"/>
      <c r="D3" s="14"/>
      <c r="E3" s="186">
        <f t="shared" ref="E3:AH3" si="2">countif(E5:E123,"x*")+countif(E5:E123,"b*")+countif(E5:E123,"a1")+countif(E5:E123,"a2")+countif(E5:E123,"c*")+countif(E5:E123,"d*")</f>
        <v>44</v>
      </c>
      <c r="F3" s="186">
        <f t="shared" si="2"/>
        <v>116</v>
      </c>
      <c r="G3" s="186">
        <f t="shared" si="2"/>
        <v>69</v>
      </c>
      <c r="H3" s="186">
        <f t="shared" si="2"/>
        <v>113</v>
      </c>
      <c r="I3" s="186">
        <f t="shared" si="2"/>
        <v>112</v>
      </c>
      <c r="J3" s="186">
        <f t="shared" si="2"/>
        <v>113</v>
      </c>
      <c r="K3" s="186">
        <f t="shared" si="2"/>
        <v>112</v>
      </c>
      <c r="L3" s="186">
        <f t="shared" si="2"/>
        <v>71</v>
      </c>
      <c r="M3" s="186">
        <f t="shared" si="2"/>
        <v>53</v>
      </c>
      <c r="N3" s="186">
        <f t="shared" si="2"/>
        <v>86</v>
      </c>
      <c r="O3" s="186">
        <f t="shared" si="2"/>
        <v>116</v>
      </c>
      <c r="P3" s="186">
        <f t="shared" si="2"/>
        <v>113</v>
      </c>
      <c r="Q3" s="186">
        <f t="shared" si="2"/>
        <v>114</v>
      </c>
      <c r="R3" s="186">
        <f t="shared" si="2"/>
        <v>114</v>
      </c>
      <c r="S3" s="186">
        <f t="shared" si="2"/>
        <v>72</v>
      </c>
      <c r="T3" s="186">
        <f t="shared" si="2"/>
        <v>55</v>
      </c>
      <c r="U3" s="186">
        <f t="shared" si="2"/>
        <v>86</v>
      </c>
      <c r="V3" s="186">
        <f t="shared" si="2"/>
        <v>114</v>
      </c>
      <c r="W3" s="186">
        <f t="shared" si="2"/>
        <v>115</v>
      </c>
      <c r="X3" s="186">
        <f t="shared" si="2"/>
        <v>115</v>
      </c>
      <c r="Y3" s="186">
        <f t="shared" si="2"/>
        <v>113</v>
      </c>
      <c r="Z3" s="186">
        <f t="shared" si="2"/>
        <v>75</v>
      </c>
      <c r="AA3" s="186">
        <f t="shared" si="2"/>
        <v>57</v>
      </c>
      <c r="AB3" s="186">
        <f t="shared" si="2"/>
        <v>83</v>
      </c>
      <c r="AC3" s="186">
        <f t="shared" si="2"/>
        <v>113</v>
      </c>
      <c r="AD3" s="186">
        <f t="shared" si="2"/>
        <v>112</v>
      </c>
      <c r="AE3" s="186">
        <f t="shared" si="2"/>
        <v>112</v>
      </c>
      <c r="AF3" s="186">
        <f t="shared" si="2"/>
        <v>110</v>
      </c>
      <c r="AG3" s="186">
        <f t="shared" si="2"/>
        <v>83</v>
      </c>
      <c r="AH3" s="186">
        <f t="shared" si="2"/>
        <v>58</v>
      </c>
      <c r="AI3" s="14"/>
      <c r="AJ3" s="14"/>
      <c r="AK3" s="14"/>
      <c r="AL3" s="14"/>
      <c r="AM3" s="413" t="s">
        <v>584</v>
      </c>
      <c r="AN3" s="414" t="s">
        <v>585</v>
      </c>
      <c r="AO3" s="413" t="s">
        <v>584</v>
      </c>
      <c r="AP3" s="414" t="s">
        <v>585</v>
      </c>
      <c r="AQ3" s="413" t="s">
        <v>584</v>
      </c>
      <c r="AR3" s="414" t="s">
        <v>585</v>
      </c>
      <c r="AS3" s="14"/>
      <c r="AT3" s="14"/>
      <c r="AU3" s="14"/>
      <c r="AV3" s="14"/>
      <c r="AW3" s="181"/>
      <c r="AX3" s="181"/>
      <c r="AY3" s="181"/>
    </row>
    <row r="4">
      <c r="A4" s="402"/>
      <c r="B4" s="403">
        <v>1.0</v>
      </c>
      <c r="C4" s="403">
        <v>2.0</v>
      </c>
      <c r="D4" s="403">
        <v>3.0</v>
      </c>
      <c r="E4" s="403">
        <v>4.0</v>
      </c>
      <c r="F4" s="403">
        <v>5.0</v>
      </c>
      <c r="G4" s="403">
        <v>6.0</v>
      </c>
      <c r="H4" s="403">
        <v>7.0</v>
      </c>
      <c r="I4" s="403">
        <v>8.0</v>
      </c>
      <c r="J4" s="403">
        <v>9.0</v>
      </c>
      <c r="K4" s="403">
        <v>10.0</v>
      </c>
      <c r="L4" s="403">
        <v>11.0</v>
      </c>
      <c r="M4" s="403">
        <v>12.0</v>
      </c>
      <c r="N4" s="403">
        <v>13.0</v>
      </c>
      <c r="O4" s="403">
        <v>14.0</v>
      </c>
      <c r="P4" s="403">
        <v>15.0</v>
      </c>
      <c r="Q4" s="403">
        <v>16.0</v>
      </c>
      <c r="R4" s="403">
        <v>17.0</v>
      </c>
      <c r="S4" s="403">
        <v>18.0</v>
      </c>
      <c r="T4" s="403">
        <v>19.0</v>
      </c>
      <c r="U4" s="403">
        <v>20.0</v>
      </c>
      <c r="V4" s="403">
        <v>21.0</v>
      </c>
      <c r="W4" s="403">
        <v>22.0</v>
      </c>
      <c r="X4" s="403">
        <v>23.0</v>
      </c>
      <c r="Y4" s="403">
        <v>24.0</v>
      </c>
      <c r="Z4" s="403">
        <v>25.0</v>
      </c>
      <c r="AA4" s="403">
        <v>26.0</v>
      </c>
      <c r="AB4" s="403">
        <v>27.0</v>
      </c>
      <c r="AC4" s="403">
        <v>28.0</v>
      </c>
      <c r="AD4" s="403">
        <v>29.0</v>
      </c>
      <c r="AE4" s="403">
        <v>30.0</v>
      </c>
      <c r="AF4" s="403">
        <v>31.0</v>
      </c>
      <c r="AG4" s="403">
        <v>32.0</v>
      </c>
      <c r="AH4" s="403">
        <v>33.0</v>
      </c>
      <c r="AI4" s="403">
        <v>34.0</v>
      </c>
      <c r="AJ4" s="403">
        <v>35.0</v>
      </c>
      <c r="AK4" s="403">
        <v>36.0</v>
      </c>
      <c r="AL4" s="403">
        <v>37.0</v>
      </c>
      <c r="AM4" s="403">
        <v>38.0</v>
      </c>
      <c r="AN4" s="403">
        <v>39.0</v>
      </c>
      <c r="AO4" s="403">
        <v>40.0</v>
      </c>
      <c r="AP4" s="403">
        <v>41.0</v>
      </c>
      <c r="AQ4" s="403">
        <v>42.0</v>
      </c>
      <c r="AR4" s="403">
        <v>43.0</v>
      </c>
      <c r="AS4" s="403">
        <v>44.0</v>
      </c>
      <c r="AT4" s="403">
        <v>45.0</v>
      </c>
      <c r="AU4" s="403">
        <v>46.0</v>
      </c>
      <c r="AV4" s="403">
        <v>47.0</v>
      </c>
      <c r="AW4" s="403"/>
      <c r="AX4" s="403"/>
      <c r="AY4" s="402"/>
    </row>
    <row r="5">
      <c r="A5" s="415">
        <v>1.0</v>
      </c>
      <c r="B5" s="415" t="s">
        <v>586</v>
      </c>
      <c r="C5" s="416" t="s">
        <v>443</v>
      </c>
      <c r="D5" s="415" t="s">
        <v>446</v>
      </c>
      <c r="E5" s="195">
        <v>0.0</v>
      </c>
      <c r="F5" s="195" t="s">
        <v>727</v>
      </c>
      <c r="G5" s="195" t="s">
        <v>588</v>
      </c>
      <c r="H5" s="195" t="s">
        <v>588</v>
      </c>
      <c r="I5" s="195" t="s">
        <v>588</v>
      </c>
      <c r="J5" s="195" t="s">
        <v>727</v>
      </c>
      <c r="K5" s="195" t="s">
        <v>727</v>
      </c>
      <c r="L5" s="196">
        <v>0.0</v>
      </c>
      <c r="M5" s="196" t="s">
        <v>588</v>
      </c>
      <c r="N5" s="196" t="s">
        <v>588</v>
      </c>
      <c r="O5" s="196" t="s">
        <v>588</v>
      </c>
      <c r="P5" s="196" t="s">
        <v>588</v>
      </c>
      <c r="Q5" s="196" t="s">
        <v>588</v>
      </c>
      <c r="R5" s="196" t="s">
        <v>588</v>
      </c>
      <c r="S5" s="196">
        <v>0.0</v>
      </c>
      <c r="T5" s="196" t="s">
        <v>588</v>
      </c>
      <c r="U5" s="196" t="s">
        <v>588</v>
      </c>
      <c r="V5" s="196" t="s">
        <v>588</v>
      </c>
      <c r="W5" s="196" t="s">
        <v>588</v>
      </c>
      <c r="X5" s="196" t="s">
        <v>588</v>
      </c>
      <c r="Y5" s="196" t="s">
        <v>588</v>
      </c>
      <c r="Z5" s="196" t="s">
        <v>588</v>
      </c>
      <c r="AA5" s="196">
        <v>0.0</v>
      </c>
      <c r="AB5" s="196" t="s">
        <v>588</v>
      </c>
      <c r="AC5" s="196" t="s">
        <v>588</v>
      </c>
      <c r="AD5" s="196" t="s">
        <v>588</v>
      </c>
      <c r="AE5" s="196" t="s">
        <v>588</v>
      </c>
      <c r="AF5" s="196" t="s">
        <v>588</v>
      </c>
      <c r="AG5" s="196" t="s">
        <v>588</v>
      </c>
      <c r="AH5" s="196">
        <v>0.0</v>
      </c>
      <c r="AI5" s="197">
        <f>vlookup(B5,'Annual Leave-2026'!$B:$S,8,0)-countif(E5:AH5,"a")-(countif(E5:AH5,"a1")*0.5)-(countif(E5:AH5,"a2")*0.5)-(countif(E5:AH5,"b*")*0.5)-(countif(E5:AH5,"c*")*0.5)-(countif(E5:AH5,"d*")*0.5)-(countif(E5:AH5,"e*")*0.5)+1+1</f>
        <v>16</v>
      </c>
      <c r="AJ5" s="197">
        <f t="shared" ref="AJ5:AJ123" si="3">countif(E5:AH5,"x*")+countif(E5:AH5,"h")+countif(E5:AH5,"a*")+countif(E5:AH5,"b*")+countif(E5:AH5,"c*")+countif(E5:AH5,"d*")+countif(E5:AH5,"e*")+countif(E5:AH5,"u*1")*0.5+countif(E5:AH5,"u*2")*0.5+countif(E5:AH5,"l")</f>
        <v>25</v>
      </c>
      <c r="AK5" s="198"/>
      <c r="AL5" s="198"/>
      <c r="AM5" s="417"/>
      <c r="AN5" s="418"/>
      <c r="AO5" s="418"/>
      <c r="AP5" s="418"/>
      <c r="AQ5" s="418"/>
      <c r="AR5" s="418"/>
      <c r="AS5" s="419">
        <f t="shared" ref="AS5:AS123" si="4">countif(E5:AH5,"0")</f>
        <v>5</v>
      </c>
      <c r="AT5" s="419">
        <f t="shared" ref="AT5:AT123" si="5">countif(E5:AH5,"S")</f>
        <v>0</v>
      </c>
      <c r="AU5" s="419">
        <f t="shared" ref="AU5:AU123" si="6">countif(E5:AH5,"U")+(countif(E5:AH5,"U*1")*0.5)+(countif(E5:AH5,"U*2")*0.5)</f>
        <v>0</v>
      </c>
      <c r="AV5" s="418"/>
      <c r="AW5" s="203"/>
      <c r="AX5" s="232"/>
      <c r="AY5" s="232"/>
    </row>
    <row r="6">
      <c r="A6" s="420">
        <v>2.0</v>
      </c>
      <c r="B6" s="420" t="s">
        <v>589</v>
      </c>
      <c r="C6" s="421" t="s">
        <v>447</v>
      </c>
      <c r="D6" s="420" t="s">
        <v>450</v>
      </c>
      <c r="E6" s="194">
        <v>0.0</v>
      </c>
      <c r="F6" s="195" t="s">
        <v>727</v>
      </c>
      <c r="G6" s="194" t="s">
        <v>588</v>
      </c>
      <c r="H6" s="194" t="s">
        <v>588</v>
      </c>
      <c r="I6" s="194" t="s">
        <v>588</v>
      </c>
      <c r="J6" s="195" t="s">
        <v>727</v>
      </c>
      <c r="K6" s="195" t="s">
        <v>727</v>
      </c>
      <c r="L6" s="194" t="s">
        <v>169</v>
      </c>
      <c r="M6" s="194">
        <v>0.0</v>
      </c>
      <c r="N6" s="194" t="s">
        <v>591</v>
      </c>
      <c r="O6" s="194" t="s">
        <v>591</v>
      </c>
      <c r="P6" s="194" t="s">
        <v>591</v>
      </c>
      <c r="Q6" s="194" t="s">
        <v>591</v>
      </c>
      <c r="R6" s="194" t="s">
        <v>591</v>
      </c>
      <c r="S6" s="194" t="s">
        <v>591</v>
      </c>
      <c r="T6" s="194">
        <v>0.0</v>
      </c>
      <c r="U6" s="194" t="s">
        <v>591</v>
      </c>
      <c r="V6" s="194" t="s">
        <v>591</v>
      </c>
      <c r="W6" s="194" t="s">
        <v>591</v>
      </c>
      <c r="X6" s="194" t="s">
        <v>591</v>
      </c>
      <c r="Y6" s="194" t="s">
        <v>591</v>
      </c>
      <c r="Z6" s="194" t="s">
        <v>591</v>
      </c>
      <c r="AA6" s="194">
        <v>0.0</v>
      </c>
      <c r="AB6" s="194" t="s">
        <v>591</v>
      </c>
      <c r="AC6" s="194" t="s">
        <v>591</v>
      </c>
      <c r="AD6" s="194" t="s">
        <v>591</v>
      </c>
      <c r="AE6" s="194" t="s">
        <v>591</v>
      </c>
      <c r="AF6" s="194" t="s">
        <v>591</v>
      </c>
      <c r="AG6" s="194">
        <v>0.0</v>
      </c>
      <c r="AH6" s="194" t="s">
        <v>591</v>
      </c>
      <c r="AI6" s="197">
        <f>vlookup(B6,'Annual Leave-2026'!$B:$S,8,0)-countif(E6:AH6,"a")-(countif(E6:AH6,"a1")*0.5)-(countif(E6:AH6,"a2")*0.5)-(countif(E6:AH6,"b*")*0.5)-(countif(E6:AH6,"c*")*0.5)-(countif(E6:AH6,"d*")*0.5)-(countif(E6:AH6,"e*")*0.5)+1+1</f>
        <v>6</v>
      </c>
      <c r="AJ6" s="197">
        <f t="shared" si="3"/>
        <v>25</v>
      </c>
      <c r="AK6" s="214"/>
      <c r="AL6" s="214"/>
      <c r="AM6" s="422"/>
      <c r="AN6" s="423"/>
      <c r="AO6" s="423"/>
      <c r="AP6" s="423"/>
      <c r="AQ6" s="423"/>
      <c r="AR6" s="424"/>
      <c r="AS6" s="425">
        <f t="shared" si="4"/>
        <v>5</v>
      </c>
      <c r="AT6" s="425">
        <f t="shared" si="5"/>
        <v>0</v>
      </c>
      <c r="AU6" s="425">
        <f t="shared" si="6"/>
        <v>0</v>
      </c>
      <c r="AV6" s="423"/>
      <c r="AW6" s="217"/>
      <c r="AX6" s="232"/>
      <c r="AY6" s="232"/>
    </row>
    <row r="7">
      <c r="A7" s="426">
        <v>3.0</v>
      </c>
      <c r="B7" s="426" t="s">
        <v>594</v>
      </c>
      <c r="C7" s="427" t="s">
        <v>451</v>
      </c>
      <c r="D7" s="426" t="s">
        <v>450</v>
      </c>
      <c r="E7" s="194" t="s">
        <v>591</v>
      </c>
      <c r="F7" s="194" t="s">
        <v>721</v>
      </c>
      <c r="G7" s="194">
        <v>0.0</v>
      </c>
      <c r="H7" s="194" t="s">
        <v>591</v>
      </c>
      <c r="I7" s="194" t="s">
        <v>591</v>
      </c>
      <c r="J7" s="194" t="s">
        <v>721</v>
      </c>
      <c r="K7" s="194" t="s">
        <v>721</v>
      </c>
      <c r="L7" s="194">
        <v>0.0</v>
      </c>
      <c r="M7" s="194" t="s">
        <v>591</v>
      </c>
      <c r="N7" s="194" t="s">
        <v>591</v>
      </c>
      <c r="O7" s="194" t="s">
        <v>591</v>
      </c>
      <c r="P7" s="194" t="s">
        <v>591</v>
      </c>
      <c r="Q7" s="194" t="s">
        <v>591</v>
      </c>
      <c r="R7" s="194" t="s">
        <v>591</v>
      </c>
      <c r="S7" s="194">
        <v>0.0</v>
      </c>
      <c r="T7" s="194" t="s">
        <v>591</v>
      </c>
      <c r="U7" s="194" t="s">
        <v>591</v>
      </c>
      <c r="V7" s="194" t="s">
        <v>591</v>
      </c>
      <c r="W7" s="194" t="s">
        <v>591</v>
      </c>
      <c r="X7" s="194" t="s">
        <v>591</v>
      </c>
      <c r="Y7" s="194" t="s">
        <v>591</v>
      </c>
      <c r="Z7" s="218">
        <v>0.0</v>
      </c>
      <c r="AA7" s="194" t="s">
        <v>591</v>
      </c>
      <c r="AB7" s="194" t="s">
        <v>591</v>
      </c>
      <c r="AC7" s="194" t="s">
        <v>591</v>
      </c>
      <c r="AD7" s="194" t="s">
        <v>591</v>
      </c>
      <c r="AE7" s="194" t="s">
        <v>591</v>
      </c>
      <c r="AF7" s="194" t="s">
        <v>591</v>
      </c>
      <c r="AG7" s="194" t="s">
        <v>591</v>
      </c>
      <c r="AH7" s="194">
        <v>0.0</v>
      </c>
      <c r="AI7" s="197">
        <f>vlookup(B7,'Annual Leave-2026'!$B:$S,8,0)-countif(E7:AH7,"a")-(countif(E7:AH7,"a1")*0.5)-(countif(E7:AH7,"a2")*0.5)-(countif(E7:AH7,"b*")*0.5)-(countif(E7:AH7,"c*")*0.5)-(countif(E7:AH7,"d*")*0.5)-(countif(E7:AH7,"e*")*0.5)+1+1</f>
        <v>10</v>
      </c>
      <c r="AJ7" s="197">
        <f t="shared" si="3"/>
        <v>25</v>
      </c>
      <c r="AK7" s="214"/>
      <c r="AL7" s="214"/>
      <c r="AM7" s="428"/>
      <c r="AN7" s="424"/>
      <c r="AO7" s="424"/>
      <c r="AP7" s="424"/>
      <c r="AQ7" s="424"/>
      <c r="AR7" s="424"/>
      <c r="AS7" s="425">
        <f t="shared" si="4"/>
        <v>5</v>
      </c>
      <c r="AT7" s="425">
        <f t="shared" si="5"/>
        <v>0</v>
      </c>
      <c r="AU7" s="425">
        <f t="shared" si="6"/>
        <v>0</v>
      </c>
      <c r="AV7" s="424"/>
      <c r="AW7" s="217"/>
      <c r="AX7" s="232"/>
      <c r="AY7" s="232"/>
    </row>
    <row r="8">
      <c r="A8" s="420">
        <v>4.0</v>
      </c>
      <c r="B8" s="426" t="s">
        <v>595</v>
      </c>
      <c r="C8" s="427" t="s">
        <v>454</v>
      </c>
      <c r="D8" s="426" t="s">
        <v>450</v>
      </c>
      <c r="E8" s="194">
        <v>0.0</v>
      </c>
      <c r="F8" s="194" t="s">
        <v>721</v>
      </c>
      <c r="G8" s="194" t="s">
        <v>591</v>
      </c>
      <c r="H8" s="194" t="s">
        <v>591</v>
      </c>
      <c r="I8" s="194" t="s">
        <v>591</v>
      </c>
      <c r="J8" s="194" t="s">
        <v>721</v>
      </c>
      <c r="K8" s="194" t="s">
        <v>721</v>
      </c>
      <c r="L8" s="194" t="s">
        <v>591</v>
      </c>
      <c r="M8" s="194">
        <v>0.0</v>
      </c>
      <c r="N8" s="194" t="s">
        <v>593</v>
      </c>
      <c r="O8" s="194" t="s">
        <v>593</v>
      </c>
      <c r="P8" s="194" t="s">
        <v>593</v>
      </c>
      <c r="Q8" s="194" t="s">
        <v>593</v>
      </c>
      <c r="R8" s="194" t="s">
        <v>593</v>
      </c>
      <c r="S8" s="194" t="s">
        <v>593</v>
      </c>
      <c r="T8" s="194">
        <v>0.0</v>
      </c>
      <c r="U8" s="194" t="s">
        <v>593</v>
      </c>
      <c r="V8" s="194" t="s">
        <v>593</v>
      </c>
      <c r="W8" s="194" t="s">
        <v>593</v>
      </c>
      <c r="X8" s="194" t="s">
        <v>593</v>
      </c>
      <c r="Y8" s="194" t="s">
        <v>593</v>
      </c>
      <c r="Z8" s="194" t="s">
        <v>593</v>
      </c>
      <c r="AA8" s="194">
        <v>0.0</v>
      </c>
      <c r="AB8" s="194" t="s">
        <v>593</v>
      </c>
      <c r="AC8" s="194" t="s">
        <v>593</v>
      </c>
      <c r="AD8" s="194" t="s">
        <v>593</v>
      </c>
      <c r="AE8" s="194" t="s">
        <v>6</v>
      </c>
      <c r="AF8" s="194" t="s">
        <v>6</v>
      </c>
      <c r="AG8" s="194" t="s">
        <v>6</v>
      </c>
      <c r="AH8" s="195">
        <v>0.0</v>
      </c>
      <c r="AI8" s="197">
        <f>vlookup(B8,'Annual Leave-2026'!$B:$S,8,0)-countif(E8:AH8,"a")-(countif(E8:AH8,"a1")*0.5)-(countif(E8:AH8,"a2")*0.5)-(countif(E8:AH8,"b*")*0.5)-(countif(E8:AH8,"c*")*0.5)-(countif(E8:AH8,"d*")*0.5)-(countif(E8:AH8,"e*")*0.5)+1+1</f>
        <v>4.5</v>
      </c>
      <c r="AJ8" s="197">
        <f t="shared" si="3"/>
        <v>25</v>
      </c>
      <c r="AK8" s="214"/>
      <c r="AL8" s="214"/>
      <c r="AM8" s="428"/>
      <c r="AN8" s="424"/>
      <c r="AO8" s="424"/>
      <c r="AP8" s="424"/>
      <c r="AQ8" s="424"/>
      <c r="AR8" s="424"/>
      <c r="AS8" s="425">
        <f t="shared" si="4"/>
        <v>5</v>
      </c>
      <c r="AT8" s="425">
        <f t="shared" si="5"/>
        <v>0</v>
      </c>
      <c r="AU8" s="425">
        <f t="shared" si="6"/>
        <v>0</v>
      </c>
      <c r="AV8" s="424"/>
      <c r="AW8" s="217"/>
      <c r="AX8" s="232"/>
      <c r="AY8" s="232"/>
    </row>
    <row r="9">
      <c r="A9" s="426">
        <v>5.0</v>
      </c>
      <c r="B9" s="426" t="s">
        <v>596</v>
      </c>
      <c r="C9" s="427" t="s">
        <v>457</v>
      </c>
      <c r="D9" s="426" t="s">
        <v>450</v>
      </c>
      <c r="E9" s="194" t="s">
        <v>588</v>
      </c>
      <c r="F9" s="194" t="s">
        <v>727</v>
      </c>
      <c r="G9" s="194">
        <v>0.0</v>
      </c>
      <c r="H9" s="194" t="s">
        <v>588</v>
      </c>
      <c r="I9" s="194" t="s">
        <v>588</v>
      </c>
      <c r="J9" s="194" t="s">
        <v>727</v>
      </c>
      <c r="K9" s="194" t="s">
        <v>727</v>
      </c>
      <c r="L9" s="194" t="s">
        <v>588</v>
      </c>
      <c r="M9" s="194" t="s">
        <v>588</v>
      </c>
      <c r="N9" s="194">
        <v>0.0</v>
      </c>
      <c r="O9" s="194" t="s">
        <v>588</v>
      </c>
      <c r="P9" s="194" t="s">
        <v>588</v>
      </c>
      <c r="Q9" s="194" t="s">
        <v>588</v>
      </c>
      <c r="R9" s="194" t="s">
        <v>588</v>
      </c>
      <c r="S9" s="194" t="s">
        <v>588</v>
      </c>
      <c r="T9" s="194" t="s">
        <v>588</v>
      </c>
      <c r="U9" s="194">
        <v>0.0</v>
      </c>
      <c r="V9" s="194" t="s">
        <v>588</v>
      </c>
      <c r="W9" s="194" t="s">
        <v>588</v>
      </c>
      <c r="X9" s="194" t="s">
        <v>588</v>
      </c>
      <c r="Y9" s="194" t="s">
        <v>588</v>
      </c>
      <c r="Z9" s="194" t="s">
        <v>588</v>
      </c>
      <c r="AA9" s="194" t="s">
        <v>588</v>
      </c>
      <c r="AB9" s="194">
        <v>0.0</v>
      </c>
      <c r="AC9" s="218" t="s">
        <v>588</v>
      </c>
      <c r="AD9" s="218" t="s">
        <v>588</v>
      </c>
      <c r="AE9" s="218" t="s">
        <v>588</v>
      </c>
      <c r="AF9" s="218" t="s">
        <v>588</v>
      </c>
      <c r="AG9" s="194" t="s">
        <v>588</v>
      </c>
      <c r="AH9" s="194" t="s">
        <v>588</v>
      </c>
      <c r="AI9" s="197">
        <f>vlookup(B9,'Annual Leave-2026'!$B:$S,8,0)-countif(E9:AH9,"a")-(countif(E9:AH9,"a1")*0.5)-(countif(E9:AH9,"a2")*0.5)-(countif(E9:AH9,"b*")*0.5)-(countif(E9:AH9,"c*")*0.5)-(countif(E9:AH9,"d*")*0.5)-(countif(E9:AH9,"e*")*0.5)+1+1</f>
        <v>8</v>
      </c>
      <c r="AJ9" s="197">
        <f t="shared" si="3"/>
        <v>26</v>
      </c>
      <c r="AK9" s="214"/>
      <c r="AL9" s="214"/>
      <c r="AM9" s="428"/>
      <c r="AN9" s="424"/>
      <c r="AO9" s="424"/>
      <c r="AP9" s="424"/>
      <c r="AQ9" s="424"/>
      <c r="AR9" s="424"/>
      <c r="AS9" s="425">
        <f t="shared" si="4"/>
        <v>4</v>
      </c>
      <c r="AT9" s="425">
        <f t="shared" si="5"/>
        <v>0</v>
      </c>
      <c r="AU9" s="425">
        <f t="shared" si="6"/>
        <v>0</v>
      </c>
      <c r="AV9" s="424"/>
      <c r="AW9" s="217"/>
      <c r="AX9" s="232"/>
      <c r="AY9" s="232"/>
    </row>
    <row r="10">
      <c r="A10" s="420">
        <v>6.0</v>
      </c>
      <c r="B10" s="426" t="s">
        <v>597</v>
      </c>
      <c r="C10" s="427" t="s">
        <v>460</v>
      </c>
      <c r="D10" s="426" t="s">
        <v>450</v>
      </c>
      <c r="E10" s="194">
        <v>0.0</v>
      </c>
      <c r="F10" s="194" t="s">
        <v>729</v>
      </c>
      <c r="G10" s="194" t="s">
        <v>593</v>
      </c>
      <c r="H10" s="194" t="s">
        <v>593</v>
      </c>
      <c r="I10" s="194" t="s">
        <v>593</v>
      </c>
      <c r="J10" s="194" t="s">
        <v>729</v>
      </c>
      <c r="K10" s="194" t="s">
        <v>729</v>
      </c>
      <c r="L10" s="194">
        <v>0.0</v>
      </c>
      <c r="M10" s="194" t="s">
        <v>588</v>
      </c>
      <c r="N10" s="194" t="s">
        <v>588</v>
      </c>
      <c r="O10" s="194" t="s">
        <v>588</v>
      </c>
      <c r="P10" s="194" t="s">
        <v>588</v>
      </c>
      <c r="Q10" s="194" t="s">
        <v>588</v>
      </c>
      <c r="R10" s="194" t="s">
        <v>588</v>
      </c>
      <c r="S10" s="194" t="s">
        <v>588</v>
      </c>
      <c r="T10" s="194">
        <v>0.0</v>
      </c>
      <c r="U10" s="194" t="s">
        <v>588</v>
      </c>
      <c r="V10" s="194" t="s">
        <v>588</v>
      </c>
      <c r="W10" s="194" t="s">
        <v>588</v>
      </c>
      <c r="X10" s="194" t="s">
        <v>588</v>
      </c>
      <c r="Y10" s="194" t="s">
        <v>588</v>
      </c>
      <c r="Z10" s="194" t="s">
        <v>588</v>
      </c>
      <c r="AA10" s="194">
        <v>0.0</v>
      </c>
      <c r="AB10" s="194" t="s">
        <v>588</v>
      </c>
      <c r="AC10" s="194" t="s">
        <v>588</v>
      </c>
      <c r="AD10" s="194" t="s">
        <v>588</v>
      </c>
      <c r="AE10" s="194" t="s">
        <v>588</v>
      </c>
      <c r="AF10" s="194" t="s">
        <v>588</v>
      </c>
      <c r="AG10" s="194" t="s">
        <v>588</v>
      </c>
      <c r="AH10" s="194">
        <v>0.0</v>
      </c>
      <c r="AI10" s="197">
        <f>vlookup(B10,'Annual Leave-2026'!$B:$S,8,0)-countif(E10:AH10,"a")-(countif(E10:AH10,"a1")*0.5)-(countif(E10:AH10,"a2")*0.5)-(countif(E10:AH10,"b*")*0.5)-(countif(E10:AH10,"c*")*0.5)-(countif(E10:AH10,"d*")*0.5)-(countif(E10:AH10,"e*")*0.5)+1+1</f>
        <v>8</v>
      </c>
      <c r="AJ10" s="197">
        <f t="shared" si="3"/>
        <v>25</v>
      </c>
      <c r="AK10" s="214"/>
      <c r="AL10" s="214"/>
      <c r="AM10" s="428"/>
      <c r="AN10" s="424"/>
      <c r="AO10" s="424"/>
      <c r="AP10" s="424"/>
      <c r="AQ10" s="424"/>
      <c r="AR10" s="424"/>
      <c r="AS10" s="425">
        <f t="shared" si="4"/>
        <v>5</v>
      </c>
      <c r="AT10" s="425">
        <f t="shared" si="5"/>
        <v>0</v>
      </c>
      <c r="AU10" s="425">
        <f t="shared" si="6"/>
        <v>0</v>
      </c>
      <c r="AV10" s="424"/>
      <c r="AW10" s="217"/>
      <c r="AX10" s="232"/>
      <c r="AY10" s="232"/>
    </row>
    <row r="11">
      <c r="A11" s="426">
        <v>7.0</v>
      </c>
      <c r="B11" s="426" t="s">
        <v>598</v>
      </c>
      <c r="C11" s="427" t="s">
        <v>136</v>
      </c>
      <c r="D11" s="426" t="s">
        <v>137</v>
      </c>
      <c r="E11" s="194" t="s">
        <v>588</v>
      </c>
      <c r="F11" s="194" t="s">
        <v>727</v>
      </c>
      <c r="G11" s="194">
        <v>0.0</v>
      </c>
      <c r="H11" s="194" t="s">
        <v>588</v>
      </c>
      <c r="I11" s="194" t="s">
        <v>588</v>
      </c>
      <c r="J11" s="194" t="s">
        <v>727</v>
      </c>
      <c r="K11" s="194" t="s">
        <v>727</v>
      </c>
      <c r="L11" s="194" t="s">
        <v>588</v>
      </c>
      <c r="M11" s="194" t="s">
        <v>588</v>
      </c>
      <c r="N11" s="194">
        <v>0.0</v>
      </c>
      <c r="O11" s="194" t="s">
        <v>588</v>
      </c>
      <c r="P11" s="194" t="s">
        <v>588</v>
      </c>
      <c r="Q11" s="194" t="s">
        <v>588</v>
      </c>
      <c r="R11" s="194" t="s">
        <v>588</v>
      </c>
      <c r="S11" s="194">
        <v>0.0</v>
      </c>
      <c r="T11" s="194" t="s">
        <v>591</v>
      </c>
      <c r="U11" s="194" t="s">
        <v>591</v>
      </c>
      <c r="V11" s="194" t="s">
        <v>591</v>
      </c>
      <c r="W11" s="194" t="s">
        <v>591</v>
      </c>
      <c r="X11" s="194" t="s">
        <v>591</v>
      </c>
      <c r="Y11" s="194" t="s">
        <v>591</v>
      </c>
      <c r="Z11" s="218">
        <v>0.0</v>
      </c>
      <c r="AA11" s="218" t="s">
        <v>591</v>
      </c>
      <c r="AB11" s="218" t="s">
        <v>591</v>
      </c>
      <c r="AC11" s="194" t="s">
        <v>591</v>
      </c>
      <c r="AD11" s="194" t="s">
        <v>591</v>
      </c>
      <c r="AE11" s="194" t="s">
        <v>591</v>
      </c>
      <c r="AF11" s="194" t="s">
        <v>591</v>
      </c>
      <c r="AG11" s="194" t="s">
        <v>591</v>
      </c>
      <c r="AH11" s="194">
        <v>0.0</v>
      </c>
      <c r="AI11" s="197">
        <f>vlookup(B11,'Annual Leave-2026'!$B:$S,8,0)-countif(E11:AH11,"a")-(countif(E11:AH11,"a1")*0.5)-(countif(E11:AH11,"a2")*0.5)-(countif(E11:AH11,"b*")*0.5)-(countif(E11:AH11,"c*")*0.5)-(countif(E11:AH11,"d*")*0.5)-(countif(E11:AH11,"e*")*0.5)+1+1</f>
        <v>6.5</v>
      </c>
      <c r="AJ11" s="197">
        <f t="shared" si="3"/>
        <v>25</v>
      </c>
      <c r="AK11" s="214">
        <f>VLOOKUP(B11,'Working Time-May-26'!$B:$AK,34,0)/60</f>
        <v>0</v>
      </c>
      <c r="AL11" s="214">
        <f>VLOOKUP(B11,'Working Time-May-26'!$B:$AK,35,0)/60</f>
        <v>0</v>
      </c>
      <c r="AM11" s="428"/>
      <c r="AN11" s="424"/>
      <c r="AO11" s="424"/>
      <c r="AP11" s="424"/>
      <c r="AQ11" s="424"/>
      <c r="AR11" s="424"/>
      <c r="AS11" s="425">
        <f t="shared" si="4"/>
        <v>5</v>
      </c>
      <c r="AT11" s="425">
        <f t="shared" si="5"/>
        <v>0</v>
      </c>
      <c r="AU11" s="425">
        <f t="shared" si="6"/>
        <v>0</v>
      </c>
      <c r="AV11" s="424"/>
      <c r="AW11" s="217" t="str">
        <f t="array" ref="AW11:AW123">XLOOKUP(C11:C123,'Schedule May_26'!D4:D125,'Schedule May_26'!AD4:AD125)</f>
        <v>A</v>
      </c>
      <c r="AX11" s="232"/>
      <c r="AY11" s="232"/>
    </row>
    <row r="12">
      <c r="A12" s="420">
        <v>8.0</v>
      </c>
      <c r="B12" s="426" t="s">
        <v>599</v>
      </c>
      <c r="C12" s="427" t="s">
        <v>139</v>
      </c>
      <c r="D12" s="426" t="s">
        <v>137</v>
      </c>
      <c r="E12" s="194">
        <v>0.0</v>
      </c>
      <c r="F12" s="194" t="s">
        <v>721</v>
      </c>
      <c r="G12" s="194" t="s">
        <v>591</v>
      </c>
      <c r="H12" s="194" t="s">
        <v>591</v>
      </c>
      <c r="I12" s="194" t="s">
        <v>591</v>
      </c>
      <c r="J12" s="194" t="s">
        <v>721</v>
      </c>
      <c r="K12" s="194" t="s">
        <v>721</v>
      </c>
      <c r="L12" s="194" t="s">
        <v>591</v>
      </c>
      <c r="M12" s="194">
        <v>0.0</v>
      </c>
      <c r="N12" s="194" t="s">
        <v>591</v>
      </c>
      <c r="O12" s="194" t="s">
        <v>591</v>
      </c>
      <c r="P12" s="194" t="s">
        <v>591</v>
      </c>
      <c r="Q12" s="194" t="s">
        <v>591</v>
      </c>
      <c r="R12" s="194" t="s">
        <v>591</v>
      </c>
      <c r="S12" s="194">
        <v>0.0</v>
      </c>
      <c r="T12" s="194" t="s">
        <v>593</v>
      </c>
      <c r="U12" s="194" t="s">
        <v>593</v>
      </c>
      <c r="V12" s="194" t="s">
        <v>593</v>
      </c>
      <c r="W12" s="194" t="s">
        <v>593</v>
      </c>
      <c r="X12" s="194" t="s">
        <v>593</v>
      </c>
      <c r="Y12" s="194" t="s">
        <v>593</v>
      </c>
      <c r="Z12" s="194" t="s">
        <v>593</v>
      </c>
      <c r="AA12" s="194">
        <v>0.0</v>
      </c>
      <c r="AB12" s="194" t="s">
        <v>593</v>
      </c>
      <c r="AC12" s="194" t="s">
        <v>593</v>
      </c>
      <c r="AD12" s="194" t="s">
        <v>593</v>
      </c>
      <c r="AE12" s="194" t="s">
        <v>593</v>
      </c>
      <c r="AF12" s="194" t="s">
        <v>593</v>
      </c>
      <c r="AG12" s="194">
        <v>0.0</v>
      </c>
      <c r="AH12" s="194" t="s">
        <v>588</v>
      </c>
      <c r="AI12" s="197">
        <f>vlookup(B12,'Annual Leave-2026'!$B:$S,8,0)-countif(E12:AH12,"a")-(countif(E12:AH12,"a1")*0.5)-(countif(E12:AH12,"a2")*0.5)-(countif(E12:AH12,"b*")*0.5)-(countif(E12:AH12,"c*")*0.5)-(countif(E12:AH12,"d*")*0.5)-(countif(E12:AH12,"e*")*0.5)+1+1</f>
        <v>10</v>
      </c>
      <c r="AJ12" s="197">
        <f t="shared" si="3"/>
        <v>25</v>
      </c>
      <c r="AK12" s="214">
        <f>VLOOKUP(B12,'Working Time-May-26'!$B:$AK,34,0)/60</f>
        <v>0</v>
      </c>
      <c r="AL12" s="214">
        <f>VLOOKUP(B12,'Working Time-May-26'!$B:$AK,35,0)/60</f>
        <v>0</v>
      </c>
      <c r="AM12" s="428"/>
      <c r="AN12" s="424"/>
      <c r="AO12" s="424"/>
      <c r="AP12" s="424"/>
      <c r="AQ12" s="424"/>
      <c r="AR12" s="424"/>
      <c r="AS12" s="425">
        <f t="shared" si="4"/>
        <v>5</v>
      </c>
      <c r="AT12" s="425">
        <f t="shared" si="5"/>
        <v>0</v>
      </c>
      <c r="AU12" s="425">
        <f t="shared" si="6"/>
        <v>0</v>
      </c>
      <c r="AV12" s="424"/>
      <c r="AW12" s="217" t="s">
        <v>10</v>
      </c>
      <c r="AX12" s="232"/>
      <c r="AY12" s="232"/>
    </row>
    <row r="13">
      <c r="A13" s="426">
        <v>9.0</v>
      </c>
      <c r="B13" s="426" t="s">
        <v>601</v>
      </c>
      <c r="C13" s="427" t="s">
        <v>141</v>
      </c>
      <c r="D13" s="426" t="s">
        <v>137</v>
      </c>
      <c r="E13" s="194" t="s">
        <v>588</v>
      </c>
      <c r="F13" s="194" t="s">
        <v>727</v>
      </c>
      <c r="G13" s="194">
        <v>0.0</v>
      </c>
      <c r="H13" s="194" t="s">
        <v>588</v>
      </c>
      <c r="I13" s="194" t="s">
        <v>588</v>
      </c>
      <c r="J13" s="194" t="s">
        <v>727</v>
      </c>
      <c r="K13" s="194" t="s">
        <v>727</v>
      </c>
      <c r="L13" s="194" t="s">
        <v>588</v>
      </c>
      <c r="M13" s="194">
        <v>0.0</v>
      </c>
      <c r="N13" s="194" t="s">
        <v>588</v>
      </c>
      <c r="O13" s="194" t="s">
        <v>588</v>
      </c>
      <c r="P13" s="194" t="s">
        <v>588</v>
      </c>
      <c r="Q13" s="194" t="s">
        <v>588</v>
      </c>
      <c r="R13" s="194" t="s">
        <v>588</v>
      </c>
      <c r="S13" s="194" t="s">
        <v>588</v>
      </c>
      <c r="T13" s="194" t="s">
        <v>588</v>
      </c>
      <c r="U13" s="194">
        <v>0.0</v>
      </c>
      <c r="V13" s="194" t="s">
        <v>588</v>
      </c>
      <c r="W13" s="194" t="s">
        <v>588</v>
      </c>
      <c r="X13" s="194" t="s">
        <v>588</v>
      </c>
      <c r="Y13" s="194" t="s">
        <v>588</v>
      </c>
      <c r="Z13" s="194">
        <v>0.0</v>
      </c>
      <c r="AA13" s="218" t="s">
        <v>588</v>
      </c>
      <c r="AB13" s="218" t="s">
        <v>588</v>
      </c>
      <c r="AC13" s="218" t="s">
        <v>588</v>
      </c>
      <c r="AD13" s="218" t="s">
        <v>588</v>
      </c>
      <c r="AE13" s="218" t="s">
        <v>588</v>
      </c>
      <c r="AF13" s="218" t="s">
        <v>588</v>
      </c>
      <c r="AG13" s="194">
        <v>0.0</v>
      </c>
      <c r="AH13" s="195" t="s">
        <v>593</v>
      </c>
      <c r="AI13" s="197">
        <f>vlookup(B13,'Annual Leave-2026'!$B:$S,8,0)-countif(E13:AH13,"a")-(countif(E13:AH13,"a1")*0.5)-(countif(E13:AH13,"a2")*0.5)-(countif(E13:AH13,"b*")*0.5)-(countif(E13:AH13,"c*")*0.5)-(countif(E13:AH13,"d*")*0.5)-(countif(E13:AH13,"e*")*0.5)+1+1</f>
        <v>13.5</v>
      </c>
      <c r="AJ13" s="197">
        <f t="shared" si="3"/>
        <v>25</v>
      </c>
      <c r="AK13" s="214">
        <f>VLOOKUP(B13,'Working Time-May-26'!$B:$AK,34,0)/60</f>
        <v>0</v>
      </c>
      <c r="AL13" s="214">
        <f>VLOOKUP(B13,'Working Time-May-26'!$B:$AK,35,0)/60</f>
        <v>-3</v>
      </c>
      <c r="AM13" s="428"/>
      <c r="AN13" s="424"/>
      <c r="AO13" s="424"/>
      <c r="AP13" s="424"/>
      <c r="AQ13" s="424"/>
      <c r="AR13" s="424"/>
      <c r="AS13" s="425">
        <f t="shared" si="4"/>
        <v>5</v>
      </c>
      <c r="AT13" s="425">
        <f t="shared" si="5"/>
        <v>0</v>
      </c>
      <c r="AU13" s="425">
        <f t="shared" si="6"/>
        <v>0</v>
      </c>
      <c r="AV13" s="424"/>
      <c r="AW13" s="217" t="s">
        <v>9</v>
      </c>
      <c r="AX13" s="232"/>
      <c r="AY13" s="232"/>
    </row>
    <row r="14">
      <c r="A14" s="420">
        <v>10.0</v>
      </c>
      <c r="B14" s="426" t="s">
        <v>603</v>
      </c>
      <c r="C14" s="427" t="s">
        <v>143</v>
      </c>
      <c r="D14" s="426" t="s">
        <v>137</v>
      </c>
      <c r="E14" s="194">
        <v>0.0</v>
      </c>
      <c r="F14" s="194" t="s">
        <v>721</v>
      </c>
      <c r="G14" s="194" t="s">
        <v>591</v>
      </c>
      <c r="H14" s="194" t="s">
        <v>591</v>
      </c>
      <c r="I14" s="194" t="s">
        <v>591</v>
      </c>
      <c r="J14" s="194" t="s">
        <v>721</v>
      </c>
      <c r="K14" s="194" t="s">
        <v>721</v>
      </c>
      <c r="L14" s="194">
        <v>0.0</v>
      </c>
      <c r="M14" s="194" t="s">
        <v>591</v>
      </c>
      <c r="N14" s="194" t="s">
        <v>591</v>
      </c>
      <c r="O14" s="194" t="s">
        <v>591</v>
      </c>
      <c r="P14" s="194" t="s">
        <v>591</v>
      </c>
      <c r="Q14" s="194" t="s">
        <v>591</v>
      </c>
      <c r="R14" s="194" t="s">
        <v>591</v>
      </c>
      <c r="S14" s="194" t="s">
        <v>591</v>
      </c>
      <c r="T14" s="194">
        <v>0.0</v>
      </c>
      <c r="U14" s="194" t="s">
        <v>6</v>
      </c>
      <c r="V14" s="194" t="s">
        <v>591</v>
      </c>
      <c r="W14" s="194" t="s">
        <v>591</v>
      </c>
      <c r="X14" s="194" t="s">
        <v>591</v>
      </c>
      <c r="Y14" s="194" t="s">
        <v>591</v>
      </c>
      <c r="Z14" s="218" t="s">
        <v>591</v>
      </c>
      <c r="AA14" s="194">
        <v>0.0</v>
      </c>
      <c r="AB14" s="194" t="s">
        <v>6</v>
      </c>
      <c r="AC14" s="194" t="s">
        <v>591</v>
      </c>
      <c r="AD14" s="194" t="s">
        <v>591</v>
      </c>
      <c r="AE14" s="194" t="s">
        <v>591</v>
      </c>
      <c r="AF14" s="194" t="s">
        <v>591</v>
      </c>
      <c r="AG14" s="194" t="s">
        <v>591</v>
      </c>
      <c r="AH14" s="194">
        <v>0.0</v>
      </c>
      <c r="AI14" s="197">
        <f>vlookup(B14,'Annual Leave-2026'!$B:$S,8,0)-countif(E14:AH14,"a")-(countif(E14:AH14,"a1")*0.5)-(countif(E14:AH14,"a2")*0.5)-(countif(E14:AH14,"b*")*0.5)-(countif(E14:AH14,"c*")*0.5)-(countif(E14:AH14,"d*")*0.5)-(countif(E14:AH14,"e*")*0.5)+1+1</f>
        <v>15</v>
      </c>
      <c r="AJ14" s="197">
        <f t="shared" si="3"/>
        <v>25</v>
      </c>
      <c r="AK14" s="214">
        <f>VLOOKUP(B14,'Working Time-May-26'!$B:$AK,34,0)/60</f>
        <v>-0.1833333333</v>
      </c>
      <c r="AL14" s="214">
        <f>VLOOKUP(B14,'Working Time-May-26'!$B:$AK,35,0)/60</f>
        <v>0</v>
      </c>
      <c r="AM14" s="428"/>
      <c r="AN14" s="424"/>
      <c r="AO14" s="424"/>
      <c r="AP14" s="424"/>
      <c r="AQ14" s="424"/>
      <c r="AR14" s="424"/>
      <c r="AS14" s="425">
        <f t="shared" si="4"/>
        <v>5</v>
      </c>
      <c r="AT14" s="425">
        <f t="shared" si="5"/>
        <v>0</v>
      </c>
      <c r="AU14" s="425">
        <f t="shared" si="6"/>
        <v>0</v>
      </c>
      <c r="AV14" s="424"/>
      <c r="AW14" s="217">
        <v>0.0</v>
      </c>
      <c r="AX14" s="232"/>
      <c r="AY14" s="232"/>
    </row>
    <row r="15">
      <c r="A15" s="426">
        <v>11.0</v>
      </c>
      <c r="B15" s="426" t="s">
        <v>604</v>
      </c>
      <c r="C15" s="427" t="s">
        <v>145</v>
      </c>
      <c r="D15" s="426" t="s">
        <v>137</v>
      </c>
      <c r="E15" s="194">
        <v>0.0</v>
      </c>
      <c r="F15" s="194" t="s">
        <v>729</v>
      </c>
      <c r="G15" s="194" t="s">
        <v>593</v>
      </c>
      <c r="H15" s="194" t="s">
        <v>593</v>
      </c>
      <c r="I15" s="194" t="s">
        <v>593</v>
      </c>
      <c r="J15" s="194" t="s">
        <v>729</v>
      </c>
      <c r="K15" s="194" t="s">
        <v>729</v>
      </c>
      <c r="L15" s="194">
        <v>0.0</v>
      </c>
      <c r="M15" s="194" t="s">
        <v>593</v>
      </c>
      <c r="N15" s="194" t="s">
        <v>593</v>
      </c>
      <c r="O15" s="194" t="s">
        <v>593</v>
      </c>
      <c r="P15" s="194" t="s">
        <v>593</v>
      </c>
      <c r="Q15" s="194" t="s">
        <v>593</v>
      </c>
      <c r="R15" s="194" t="s">
        <v>593</v>
      </c>
      <c r="S15" s="194" t="s">
        <v>593</v>
      </c>
      <c r="T15" s="194">
        <v>0.0</v>
      </c>
      <c r="U15" s="194" t="s">
        <v>169</v>
      </c>
      <c r="V15" s="194" t="s">
        <v>588</v>
      </c>
      <c r="W15" s="194" t="s">
        <v>588</v>
      </c>
      <c r="X15" s="194" t="s">
        <v>588</v>
      </c>
      <c r="Y15" s="194" t="s">
        <v>588</v>
      </c>
      <c r="Z15" s="218">
        <v>0.0</v>
      </c>
      <c r="AA15" s="218" t="s">
        <v>588</v>
      </c>
      <c r="AB15" s="218" t="s">
        <v>588</v>
      </c>
      <c r="AC15" s="218" t="s">
        <v>588</v>
      </c>
      <c r="AD15" s="218" t="s">
        <v>588</v>
      </c>
      <c r="AE15" s="218" t="s">
        <v>588</v>
      </c>
      <c r="AF15" s="218" t="s">
        <v>588</v>
      </c>
      <c r="AG15" s="194" t="s">
        <v>588</v>
      </c>
      <c r="AH15" s="194">
        <v>0.0</v>
      </c>
      <c r="AI15" s="197">
        <f>vlookup(B15,'Annual Leave-2026'!$B:$S,8,0)-countif(E15:AH15,"a")-(countif(E15:AH15,"a1")*0.5)-(countif(E15:AH15,"a2")*0.5)-(countif(E15:AH15,"b*")*0.5)-(countif(E15:AH15,"c*")*0.5)-(countif(E15:AH15,"d*")*0.5)-(countif(E15:AH15,"e*")*0.5)+1+1</f>
        <v>2.5</v>
      </c>
      <c r="AJ15" s="197">
        <f t="shared" si="3"/>
        <v>25</v>
      </c>
      <c r="AK15" s="214">
        <f>VLOOKUP(B15,'Working Time-May-26'!$B:$AK,34,0)/60</f>
        <v>0</v>
      </c>
      <c r="AL15" s="214">
        <f>VLOOKUP(B15,'Working Time-May-26'!$B:$AK,35,0)/60</f>
        <v>0</v>
      </c>
      <c r="AM15" s="428"/>
      <c r="AN15" s="424"/>
      <c r="AO15" s="424"/>
      <c r="AP15" s="424"/>
      <c r="AQ15" s="424"/>
      <c r="AR15" s="424"/>
      <c r="AS15" s="425">
        <f t="shared" si="4"/>
        <v>5</v>
      </c>
      <c r="AT15" s="425">
        <f t="shared" si="5"/>
        <v>0</v>
      </c>
      <c r="AU15" s="425">
        <f t="shared" si="6"/>
        <v>0</v>
      </c>
      <c r="AV15" s="424"/>
      <c r="AW15" s="217">
        <v>0.0</v>
      </c>
      <c r="AX15" s="232"/>
      <c r="AY15" s="232"/>
    </row>
    <row r="16">
      <c r="A16" s="420">
        <v>12.0</v>
      </c>
      <c r="B16" s="426" t="s">
        <v>605</v>
      </c>
      <c r="C16" s="427" t="s">
        <v>147</v>
      </c>
      <c r="D16" s="426" t="s">
        <v>148</v>
      </c>
      <c r="E16" s="194">
        <v>0.0</v>
      </c>
      <c r="F16" s="194" t="s">
        <v>729</v>
      </c>
      <c r="G16" s="194" t="s">
        <v>593</v>
      </c>
      <c r="H16" s="194" t="s">
        <v>593</v>
      </c>
      <c r="I16" s="194" t="s">
        <v>593</v>
      </c>
      <c r="J16" s="194" t="s">
        <v>729</v>
      </c>
      <c r="K16" s="194" t="s">
        <v>729</v>
      </c>
      <c r="L16" s="194" t="s">
        <v>593</v>
      </c>
      <c r="M16" s="194">
        <v>0.0</v>
      </c>
      <c r="N16" s="194" t="s">
        <v>593</v>
      </c>
      <c r="O16" s="194" t="s">
        <v>593</v>
      </c>
      <c r="P16" s="194" t="s">
        <v>593</v>
      </c>
      <c r="Q16" s="194" t="s">
        <v>593</v>
      </c>
      <c r="R16" s="194" t="s">
        <v>593</v>
      </c>
      <c r="S16" s="194">
        <v>0.0</v>
      </c>
      <c r="T16" s="194" t="s">
        <v>593</v>
      </c>
      <c r="U16" s="194" t="s">
        <v>593</v>
      </c>
      <c r="V16" s="194" t="s">
        <v>593</v>
      </c>
      <c r="W16" s="194" t="s">
        <v>593</v>
      </c>
      <c r="X16" s="194" t="s">
        <v>593</v>
      </c>
      <c r="Y16" s="194" t="s">
        <v>593</v>
      </c>
      <c r="Z16" s="194">
        <v>0.0</v>
      </c>
      <c r="AA16" s="194" t="s">
        <v>593</v>
      </c>
      <c r="AB16" s="194" t="s">
        <v>593</v>
      </c>
      <c r="AC16" s="194" t="s">
        <v>593</v>
      </c>
      <c r="AD16" s="194" t="s">
        <v>593</v>
      </c>
      <c r="AE16" s="194" t="s">
        <v>593</v>
      </c>
      <c r="AF16" s="194" t="s">
        <v>593</v>
      </c>
      <c r="AG16" s="194">
        <v>0.0</v>
      </c>
      <c r="AH16" s="194" t="s">
        <v>588</v>
      </c>
      <c r="AI16" s="197">
        <f>vlookup(B16,'Annual Leave-2026'!$B:$S,8,0)-countif(E16:AH16,"a")-(countif(E16:AH16,"a1")*0.5)-(countif(E16:AH16,"a2")*0.5)-(countif(E16:AH16,"b*")*0.5)-(countif(E16:AH16,"c*")*0.5)-(countif(E16:AH16,"d*")*0.5)-(countif(E16:AH16,"e*")*0.5)+1+1</f>
        <v>6</v>
      </c>
      <c r="AJ16" s="197">
        <f t="shared" si="3"/>
        <v>25</v>
      </c>
      <c r="AK16" s="214">
        <f>VLOOKUP(B16,'Working Time-May-26'!$B:$AK,34,0)/60</f>
        <v>0</v>
      </c>
      <c r="AL16" s="214">
        <f>VLOOKUP(B16,'Working Time-May-26'!$B:$AK,35,0)/60</f>
        <v>0</v>
      </c>
      <c r="AM16" s="428"/>
      <c r="AN16" s="424"/>
      <c r="AO16" s="424"/>
      <c r="AP16" s="424"/>
      <c r="AQ16" s="424"/>
      <c r="AR16" s="424"/>
      <c r="AS16" s="425">
        <f t="shared" si="4"/>
        <v>5</v>
      </c>
      <c r="AT16" s="425">
        <f t="shared" si="5"/>
        <v>0</v>
      </c>
      <c r="AU16" s="425">
        <f t="shared" si="6"/>
        <v>0</v>
      </c>
      <c r="AV16" s="424"/>
      <c r="AW16" s="217" t="s">
        <v>10</v>
      </c>
      <c r="AX16" s="232"/>
      <c r="AY16" s="232"/>
    </row>
    <row r="17">
      <c r="A17" s="426">
        <v>13.0</v>
      </c>
      <c r="B17" s="426" t="s">
        <v>606</v>
      </c>
      <c r="C17" s="427" t="s">
        <v>150</v>
      </c>
      <c r="D17" s="426" t="s">
        <v>148</v>
      </c>
      <c r="E17" s="194">
        <v>0.0</v>
      </c>
      <c r="F17" s="194" t="s">
        <v>729</v>
      </c>
      <c r="G17" s="194" t="s">
        <v>593</v>
      </c>
      <c r="H17" s="194" t="s">
        <v>593</v>
      </c>
      <c r="I17" s="194" t="s">
        <v>593</v>
      </c>
      <c r="J17" s="194" t="s">
        <v>729</v>
      </c>
      <c r="K17" s="194" t="s">
        <v>729</v>
      </c>
      <c r="L17" s="194" t="s">
        <v>593</v>
      </c>
      <c r="M17" s="194">
        <v>0.0</v>
      </c>
      <c r="N17" s="194" t="s">
        <v>593</v>
      </c>
      <c r="O17" s="194" t="s">
        <v>593</v>
      </c>
      <c r="P17" s="194" t="s">
        <v>593</v>
      </c>
      <c r="Q17" s="194" t="s">
        <v>593</v>
      </c>
      <c r="R17" s="194" t="s">
        <v>593</v>
      </c>
      <c r="S17" s="194" t="s">
        <v>593</v>
      </c>
      <c r="T17" s="194">
        <v>0.0</v>
      </c>
      <c r="U17" s="194" t="s">
        <v>593</v>
      </c>
      <c r="V17" s="194" t="s">
        <v>593</v>
      </c>
      <c r="W17" s="194" t="s">
        <v>593</v>
      </c>
      <c r="X17" s="194" t="s">
        <v>593</v>
      </c>
      <c r="Y17" s="194" t="s">
        <v>593</v>
      </c>
      <c r="Z17" s="194">
        <v>0.0</v>
      </c>
      <c r="AA17" s="194" t="s">
        <v>593</v>
      </c>
      <c r="AB17" s="194" t="s">
        <v>593</v>
      </c>
      <c r="AC17" s="194" t="s">
        <v>593</v>
      </c>
      <c r="AD17" s="194" t="s">
        <v>593</v>
      </c>
      <c r="AE17" s="194" t="s">
        <v>593</v>
      </c>
      <c r="AF17" s="194" t="s">
        <v>593</v>
      </c>
      <c r="AG17" s="194" t="s">
        <v>593</v>
      </c>
      <c r="AH17" s="194">
        <v>0.0</v>
      </c>
      <c r="AI17" s="197">
        <f>vlookup(B17,'Annual Leave-2026'!$B:$S,8,0)-countif(E17:AH17,"a")-(countif(E17:AH17,"a1")*0.5)-(countif(E17:AH17,"a2")*0.5)-(countif(E17:AH17,"b*")*0.5)-(countif(E17:AH17,"c*")*0.5)-(countif(E17:AH17,"d*")*0.5)-(countif(E17:AH17,"e*")*0.5)+1+1</f>
        <v>5</v>
      </c>
      <c r="AJ17" s="197">
        <f t="shared" si="3"/>
        <v>25</v>
      </c>
      <c r="AK17" s="214">
        <f>VLOOKUP(B17,'Working Time-May-26'!$B:$AK,34,0)/60</f>
        <v>0</v>
      </c>
      <c r="AL17" s="214">
        <f>VLOOKUP(B17,'Working Time-May-26'!$B:$AK,35,0)/60</f>
        <v>0</v>
      </c>
      <c r="AM17" s="428"/>
      <c r="AN17" s="424"/>
      <c r="AO17" s="424"/>
      <c r="AP17" s="424"/>
      <c r="AQ17" s="424"/>
      <c r="AR17" s="424"/>
      <c r="AS17" s="425">
        <f t="shared" si="4"/>
        <v>5</v>
      </c>
      <c r="AT17" s="425">
        <f t="shared" si="5"/>
        <v>0</v>
      </c>
      <c r="AU17" s="425">
        <f t="shared" si="6"/>
        <v>0</v>
      </c>
      <c r="AV17" s="424"/>
      <c r="AW17" s="217">
        <v>0.0</v>
      </c>
      <c r="AX17" s="232"/>
      <c r="AY17" s="232"/>
    </row>
    <row r="18">
      <c r="A18" s="420">
        <v>14.0</v>
      </c>
      <c r="B18" s="426" t="s">
        <v>607</v>
      </c>
      <c r="C18" s="427" t="s">
        <v>152</v>
      </c>
      <c r="D18" s="426" t="s">
        <v>148</v>
      </c>
      <c r="E18" s="194" t="s">
        <v>588</v>
      </c>
      <c r="F18" s="194" t="s">
        <v>727</v>
      </c>
      <c r="G18" s="194">
        <v>0.0</v>
      </c>
      <c r="H18" s="194" t="s">
        <v>588</v>
      </c>
      <c r="I18" s="194" t="s">
        <v>588</v>
      </c>
      <c r="J18" s="194" t="s">
        <v>727</v>
      </c>
      <c r="K18" s="194" t="s">
        <v>727</v>
      </c>
      <c r="L18" s="194" t="s">
        <v>588</v>
      </c>
      <c r="M18" s="194" t="s">
        <v>588</v>
      </c>
      <c r="N18" s="194">
        <v>0.0</v>
      </c>
      <c r="O18" s="194" t="s">
        <v>588</v>
      </c>
      <c r="P18" s="194" t="s">
        <v>588</v>
      </c>
      <c r="Q18" s="194" t="s">
        <v>588</v>
      </c>
      <c r="R18" s="194" t="s">
        <v>588</v>
      </c>
      <c r="S18" s="194" t="s">
        <v>588</v>
      </c>
      <c r="T18" s="194" t="s">
        <v>588</v>
      </c>
      <c r="U18" s="194">
        <v>0.0</v>
      </c>
      <c r="V18" s="194" t="s">
        <v>588</v>
      </c>
      <c r="W18" s="194" t="s">
        <v>588</v>
      </c>
      <c r="X18" s="194" t="s">
        <v>588</v>
      </c>
      <c r="Y18" s="194" t="s">
        <v>588</v>
      </c>
      <c r="Z18" s="218" t="s">
        <v>588</v>
      </c>
      <c r="AA18" s="218" t="s">
        <v>588</v>
      </c>
      <c r="AB18" s="194">
        <v>0.0</v>
      </c>
      <c r="AC18" s="218" t="s">
        <v>588</v>
      </c>
      <c r="AD18" s="218" t="s">
        <v>588</v>
      </c>
      <c r="AE18" s="218" t="s">
        <v>588</v>
      </c>
      <c r="AF18" s="218" t="s">
        <v>588</v>
      </c>
      <c r="AG18" s="194">
        <v>0.0</v>
      </c>
      <c r="AH18" s="195" t="s">
        <v>591</v>
      </c>
      <c r="AI18" s="197">
        <f>vlookup(B18,'Annual Leave-2026'!$B:$S,8,0)-countif(E18:AH18,"a")-(countif(E18:AH18,"a1")*0.5)-(countif(E18:AH18,"a2")*0.5)-(countif(E18:AH18,"b*")*0.5)-(countif(E18:AH18,"c*")*0.5)-(countif(E18:AH18,"d*")*0.5)-(countif(E18:AH18,"e*")*0.5)+1+1</f>
        <v>10.5</v>
      </c>
      <c r="AJ18" s="197">
        <f t="shared" si="3"/>
        <v>25</v>
      </c>
      <c r="AK18" s="214">
        <f>VLOOKUP(B18,'Working Time-May-26'!$B:$AK,34,0)/60</f>
        <v>-0.4333333333</v>
      </c>
      <c r="AL18" s="214">
        <f>VLOOKUP(B18,'Working Time-May-26'!$B:$AK,35,0)/60</f>
        <v>0</v>
      </c>
      <c r="AM18" s="428"/>
      <c r="AN18" s="424"/>
      <c r="AO18" s="424"/>
      <c r="AP18" s="424"/>
      <c r="AQ18" s="424"/>
      <c r="AR18" s="424"/>
      <c r="AS18" s="425">
        <f t="shared" si="4"/>
        <v>5</v>
      </c>
      <c r="AT18" s="425">
        <f t="shared" si="5"/>
        <v>0</v>
      </c>
      <c r="AU18" s="425">
        <f t="shared" si="6"/>
        <v>0</v>
      </c>
      <c r="AV18" s="424"/>
      <c r="AW18" s="217" t="s">
        <v>9</v>
      </c>
      <c r="AX18" s="232"/>
      <c r="AY18" s="232"/>
    </row>
    <row r="19">
      <c r="A19" s="426">
        <v>15.0</v>
      </c>
      <c r="B19" s="426" t="s">
        <v>608</v>
      </c>
      <c r="C19" s="427" t="s">
        <v>156</v>
      </c>
      <c r="D19" s="426" t="s">
        <v>148</v>
      </c>
      <c r="E19" s="194">
        <v>0.0</v>
      </c>
      <c r="F19" s="194" t="s">
        <v>721</v>
      </c>
      <c r="G19" s="194" t="s">
        <v>591</v>
      </c>
      <c r="H19" s="194" t="s">
        <v>591</v>
      </c>
      <c r="I19" s="194" t="s">
        <v>591</v>
      </c>
      <c r="J19" s="194" t="s">
        <v>721</v>
      </c>
      <c r="K19" s="194" t="s">
        <v>721</v>
      </c>
      <c r="L19" s="194" t="s">
        <v>591</v>
      </c>
      <c r="M19" s="194">
        <v>0.0</v>
      </c>
      <c r="N19" s="194" t="s">
        <v>6</v>
      </c>
      <c r="O19" s="194" t="s">
        <v>591</v>
      </c>
      <c r="P19" s="194" t="s">
        <v>591</v>
      </c>
      <c r="Q19" s="194" t="s">
        <v>591</v>
      </c>
      <c r="R19" s="194" t="s">
        <v>591</v>
      </c>
      <c r="S19" s="194" t="s">
        <v>591</v>
      </c>
      <c r="T19" s="194">
        <v>0.0</v>
      </c>
      <c r="U19" s="194" t="s">
        <v>591</v>
      </c>
      <c r="V19" s="194" t="s">
        <v>591</v>
      </c>
      <c r="W19" s="194" t="s">
        <v>591</v>
      </c>
      <c r="X19" s="194" t="s">
        <v>591</v>
      </c>
      <c r="Y19" s="194" t="s">
        <v>591</v>
      </c>
      <c r="Z19" s="218">
        <v>0.0</v>
      </c>
      <c r="AA19" s="218" t="s">
        <v>591</v>
      </c>
      <c r="AB19" s="218" t="s">
        <v>591</v>
      </c>
      <c r="AC19" s="194" t="s">
        <v>591</v>
      </c>
      <c r="AD19" s="194" t="s">
        <v>591</v>
      </c>
      <c r="AE19" s="194" t="s">
        <v>591</v>
      </c>
      <c r="AF19" s="194" t="s">
        <v>163</v>
      </c>
      <c r="AG19" s="194">
        <v>0.0</v>
      </c>
      <c r="AH19" s="194" t="s">
        <v>591</v>
      </c>
      <c r="AI19" s="197">
        <f>vlookup(B19,'Annual Leave-2026'!$B:$S,8,0)-countif(E19:AH19,"a")-(countif(E19:AH19,"a1")*0.5)-(countif(E19:AH19,"a2")*0.5)-(countif(E19:AH19,"b*")*0.5)-(countif(E19:AH19,"c*")*0.5)-(countif(E19:AH19,"d*")*0.5)-(countif(E19:AH19,"e*")*0.5)+1+1</f>
        <v>2</v>
      </c>
      <c r="AJ19" s="197">
        <f t="shared" si="3"/>
        <v>25</v>
      </c>
      <c r="AK19" s="214">
        <f>VLOOKUP(B19,'Working Time-May-26'!$B:$AK,34,0)/60</f>
        <v>0</v>
      </c>
      <c r="AL19" s="214">
        <f>VLOOKUP(B19,'Working Time-May-26'!$B:$AK,35,0)/60</f>
        <v>0</v>
      </c>
      <c r="AM19" s="424"/>
      <c r="AN19" s="424"/>
      <c r="AO19" s="424"/>
      <c r="AP19" s="424"/>
      <c r="AQ19" s="424"/>
      <c r="AR19" s="424"/>
      <c r="AS19" s="425">
        <f t="shared" si="4"/>
        <v>5</v>
      </c>
      <c r="AT19" s="425">
        <f t="shared" si="5"/>
        <v>0</v>
      </c>
      <c r="AU19" s="425">
        <f t="shared" si="6"/>
        <v>0</v>
      </c>
      <c r="AV19" s="424"/>
      <c r="AW19" s="217">
        <v>0.0</v>
      </c>
      <c r="AX19" s="232"/>
      <c r="AY19" s="232"/>
    </row>
    <row r="20">
      <c r="A20" s="420">
        <v>16.0</v>
      </c>
      <c r="B20" s="426" t="s">
        <v>609</v>
      </c>
      <c r="C20" s="427" t="s">
        <v>154</v>
      </c>
      <c r="D20" s="426" t="s">
        <v>148</v>
      </c>
      <c r="E20" s="194">
        <v>0.0</v>
      </c>
      <c r="F20" s="194" t="s">
        <v>727</v>
      </c>
      <c r="G20" s="194" t="s">
        <v>588</v>
      </c>
      <c r="H20" s="194" t="s">
        <v>588</v>
      </c>
      <c r="I20" s="194" t="s">
        <v>588</v>
      </c>
      <c r="J20" s="194" t="s">
        <v>727</v>
      </c>
      <c r="K20" s="194" t="s">
        <v>727</v>
      </c>
      <c r="L20" s="194" t="s">
        <v>588</v>
      </c>
      <c r="M20" s="194">
        <v>0.0</v>
      </c>
      <c r="N20" s="194" t="s">
        <v>588</v>
      </c>
      <c r="O20" s="194" t="s">
        <v>588</v>
      </c>
      <c r="P20" s="194" t="s">
        <v>588</v>
      </c>
      <c r="Q20" s="194" t="s">
        <v>588</v>
      </c>
      <c r="R20" s="194" t="s">
        <v>588</v>
      </c>
      <c r="S20" s="194" t="s">
        <v>588</v>
      </c>
      <c r="T20" s="194">
        <v>0.0</v>
      </c>
      <c r="U20" s="194" t="s">
        <v>588</v>
      </c>
      <c r="V20" s="194" t="s">
        <v>588</v>
      </c>
      <c r="W20" s="194" t="s">
        <v>588</v>
      </c>
      <c r="X20" s="194" t="s">
        <v>588</v>
      </c>
      <c r="Y20" s="194" t="s">
        <v>588</v>
      </c>
      <c r="Z20" s="218" t="s">
        <v>588</v>
      </c>
      <c r="AA20" s="218" t="s">
        <v>588</v>
      </c>
      <c r="AB20" s="194">
        <v>0.0</v>
      </c>
      <c r="AC20" s="218" t="s">
        <v>588</v>
      </c>
      <c r="AD20" s="218" t="s">
        <v>588</v>
      </c>
      <c r="AE20" s="218" t="s">
        <v>588</v>
      </c>
      <c r="AF20" s="218" t="s">
        <v>588</v>
      </c>
      <c r="AG20" s="194" t="s">
        <v>588</v>
      </c>
      <c r="AH20" s="195" t="s">
        <v>588</v>
      </c>
      <c r="AI20" s="197">
        <f>vlookup(B20,'Annual Leave-2026'!$B:$S,8,0)-countif(E20:AH20,"a")-(countif(E20:AH20,"a1")*0.5)-(countif(E20:AH20,"a2")*0.5)-(countif(E20:AH20,"b*")*0.5)-(countif(E20:AH20,"c*")*0.5)-(countif(E20:AH20,"d*")*0.5)-(countif(E20:AH20,"e*")*0.5)+1+1</f>
        <v>7</v>
      </c>
      <c r="AJ20" s="197">
        <f t="shared" si="3"/>
        <v>26</v>
      </c>
      <c r="AK20" s="214">
        <f>VLOOKUP(B20,'Working Time-May-26'!$B:$AK,34,0)/60</f>
        <v>0</v>
      </c>
      <c r="AL20" s="214">
        <f>VLOOKUP(B20,'Working Time-May-26'!$B:$AK,35,0)/60</f>
        <v>0</v>
      </c>
      <c r="AM20" s="424"/>
      <c r="AN20" s="424"/>
      <c r="AO20" s="424"/>
      <c r="AP20" s="424"/>
      <c r="AQ20" s="424"/>
      <c r="AR20" s="424"/>
      <c r="AS20" s="425">
        <f t="shared" si="4"/>
        <v>4</v>
      </c>
      <c r="AT20" s="425">
        <f t="shared" si="5"/>
        <v>0</v>
      </c>
      <c r="AU20" s="425">
        <f t="shared" si="6"/>
        <v>0</v>
      </c>
      <c r="AV20" s="424"/>
      <c r="AW20" s="217">
        <v>0.0</v>
      </c>
      <c r="AX20" s="232"/>
      <c r="AY20" s="232"/>
    </row>
    <row r="21" ht="15.0" customHeight="1">
      <c r="A21" s="426">
        <v>17.0</v>
      </c>
      <c r="B21" s="426" t="s">
        <v>610</v>
      </c>
      <c r="C21" s="427" t="s">
        <v>108</v>
      </c>
      <c r="D21" s="426" t="s">
        <v>80</v>
      </c>
      <c r="E21" s="194">
        <v>0.0</v>
      </c>
      <c r="F21" s="194" t="s">
        <v>721</v>
      </c>
      <c r="G21" s="194" t="s">
        <v>591</v>
      </c>
      <c r="H21" s="194" t="s">
        <v>591</v>
      </c>
      <c r="I21" s="194" t="s">
        <v>591</v>
      </c>
      <c r="J21" s="194" t="s">
        <v>721</v>
      </c>
      <c r="K21" s="194" t="s">
        <v>721</v>
      </c>
      <c r="L21" s="194">
        <v>0.0</v>
      </c>
      <c r="M21" s="194" t="s">
        <v>591</v>
      </c>
      <c r="N21" s="194" t="s">
        <v>591</v>
      </c>
      <c r="O21" s="194" t="s">
        <v>591</v>
      </c>
      <c r="P21" s="194" t="s">
        <v>591</v>
      </c>
      <c r="Q21" s="194" t="s">
        <v>591</v>
      </c>
      <c r="R21" s="194" t="s">
        <v>591</v>
      </c>
      <c r="S21" s="194">
        <v>0.0</v>
      </c>
      <c r="T21" s="194" t="s">
        <v>593</v>
      </c>
      <c r="U21" s="194" t="s">
        <v>593</v>
      </c>
      <c r="V21" s="194" t="s">
        <v>593</v>
      </c>
      <c r="W21" s="194" t="s">
        <v>593</v>
      </c>
      <c r="X21" s="194" t="s">
        <v>593</v>
      </c>
      <c r="Y21" s="194" t="s">
        <v>593</v>
      </c>
      <c r="Z21" s="194">
        <v>0.0</v>
      </c>
      <c r="AA21" s="218" t="s">
        <v>588</v>
      </c>
      <c r="AB21" s="218" t="s">
        <v>588</v>
      </c>
      <c r="AC21" s="218" t="s">
        <v>588</v>
      </c>
      <c r="AD21" s="218" t="s">
        <v>588</v>
      </c>
      <c r="AE21" s="218" t="s">
        <v>588</v>
      </c>
      <c r="AF21" s="218" t="s">
        <v>588</v>
      </c>
      <c r="AG21" s="194" t="s">
        <v>588</v>
      </c>
      <c r="AH21" s="194">
        <v>0.0</v>
      </c>
      <c r="AI21" s="197">
        <f>vlookup(B21,'Annual Leave-2026'!$B:$S,8,0)-countif(E21:AH21,"a")-(countif(E21:AH21,"a1")*0.5)-(countif(E21:AH21,"a2")*0.5)-(countif(E21:AH21,"b*")*0.5)-(countif(E21:AH21,"c*")*0.5)-(countif(E21:AH21,"d*")*0.5)-(countif(E21:AH21,"e*")*0.5)+1+1</f>
        <v>4</v>
      </c>
      <c r="AJ21" s="197">
        <f t="shared" si="3"/>
        <v>25</v>
      </c>
      <c r="AK21" s="214">
        <f>VLOOKUP(B21,'Working Time-May-26'!$B:$AK,34,0)/60</f>
        <v>0</v>
      </c>
      <c r="AL21" s="214">
        <f>VLOOKUP(B21,'Working Time-May-26'!$B:$AK,35,0)/60</f>
        <v>0</v>
      </c>
      <c r="AM21" s="424"/>
      <c r="AN21" s="424"/>
      <c r="AO21" s="424"/>
      <c r="AP21" s="424"/>
      <c r="AQ21" s="424"/>
      <c r="AR21" s="424"/>
      <c r="AS21" s="425">
        <f t="shared" si="4"/>
        <v>5</v>
      </c>
      <c r="AT21" s="425">
        <f t="shared" si="5"/>
        <v>0</v>
      </c>
      <c r="AU21" s="425">
        <f t="shared" si="6"/>
        <v>0</v>
      </c>
      <c r="AV21" s="424"/>
      <c r="AW21" s="217" t="s">
        <v>10</v>
      </c>
      <c r="AX21" s="232"/>
      <c r="AY21" s="232"/>
    </row>
    <row r="22">
      <c r="A22" s="420">
        <v>18.0</v>
      </c>
      <c r="B22" s="426" t="s">
        <v>611</v>
      </c>
      <c r="C22" s="427" t="s">
        <v>128</v>
      </c>
      <c r="D22" s="426" t="s">
        <v>80</v>
      </c>
      <c r="E22" s="194">
        <v>0.0</v>
      </c>
      <c r="F22" s="194" t="s">
        <v>727</v>
      </c>
      <c r="G22" s="194" t="s">
        <v>588</v>
      </c>
      <c r="H22" s="194" t="s">
        <v>588</v>
      </c>
      <c r="I22" s="194" t="s">
        <v>588</v>
      </c>
      <c r="J22" s="194" t="s">
        <v>727</v>
      </c>
      <c r="K22" s="194" t="s">
        <v>727</v>
      </c>
      <c r="L22" s="194" t="s">
        <v>588</v>
      </c>
      <c r="M22" s="194">
        <v>0.0</v>
      </c>
      <c r="N22" s="194" t="s">
        <v>588</v>
      </c>
      <c r="O22" s="194" t="s">
        <v>588</v>
      </c>
      <c r="P22" s="194" t="s">
        <v>588</v>
      </c>
      <c r="Q22" s="194" t="s">
        <v>588</v>
      </c>
      <c r="R22" s="194" t="s">
        <v>588</v>
      </c>
      <c r="S22" s="194" t="s">
        <v>588</v>
      </c>
      <c r="T22" s="194">
        <v>0.0</v>
      </c>
      <c r="U22" s="194" t="s">
        <v>588</v>
      </c>
      <c r="V22" s="194" t="s">
        <v>588</v>
      </c>
      <c r="W22" s="194" t="s">
        <v>588</v>
      </c>
      <c r="X22" s="194" t="s">
        <v>588</v>
      </c>
      <c r="Y22" s="194" t="s">
        <v>588</v>
      </c>
      <c r="Z22" s="218" t="s">
        <v>588</v>
      </c>
      <c r="AA22" s="218" t="s">
        <v>588</v>
      </c>
      <c r="AB22" s="194">
        <v>0.0</v>
      </c>
      <c r="AC22" s="218" t="s">
        <v>588</v>
      </c>
      <c r="AD22" s="218" t="s">
        <v>588</v>
      </c>
      <c r="AE22" s="218" t="s">
        <v>588</v>
      </c>
      <c r="AF22" s="218" t="s">
        <v>588</v>
      </c>
      <c r="AG22" s="194" t="s">
        <v>588</v>
      </c>
      <c r="AH22" s="195" t="s">
        <v>588</v>
      </c>
      <c r="AI22" s="197">
        <f>vlookup(B22,'Annual Leave-2026'!$B:$S,8,0)-countif(E22:AH22,"a")-(countif(E22:AH22,"a1")*0.5)-(countif(E22:AH22,"a2")*0.5)-(countif(E22:AH22,"b*")*0.5)-(countif(E22:AH22,"c*")*0.5)-(countif(E22:AH22,"d*")*0.5)-(countif(E22:AH22,"e*")*0.5)+1+1</f>
        <v>9</v>
      </c>
      <c r="AJ22" s="197">
        <f t="shared" si="3"/>
        <v>26</v>
      </c>
      <c r="AK22" s="214">
        <f>VLOOKUP(B22,'Working Time-May-26'!$B:$AK,34,0)/60</f>
        <v>0</v>
      </c>
      <c r="AL22" s="214">
        <f>VLOOKUP(B22,'Working Time-May-26'!$B:$AK,35,0)/60</f>
        <v>0</v>
      </c>
      <c r="AM22" s="424"/>
      <c r="AN22" s="424"/>
      <c r="AO22" s="424"/>
      <c r="AP22" s="424"/>
      <c r="AQ22" s="424"/>
      <c r="AR22" s="424"/>
      <c r="AS22" s="425">
        <f t="shared" si="4"/>
        <v>4</v>
      </c>
      <c r="AT22" s="425">
        <f t="shared" si="5"/>
        <v>0</v>
      </c>
      <c r="AU22" s="425">
        <f t="shared" si="6"/>
        <v>0</v>
      </c>
      <c r="AV22" s="424"/>
      <c r="AW22" s="217">
        <v>0.0</v>
      </c>
      <c r="AX22" s="232"/>
      <c r="AY22" s="232"/>
    </row>
    <row r="23">
      <c r="A23" s="426">
        <v>19.0</v>
      </c>
      <c r="B23" s="426" t="s">
        <v>612</v>
      </c>
      <c r="C23" s="427" t="s">
        <v>98</v>
      </c>
      <c r="D23" s="426" t="s">
        <v>80</v>
      </c>
      <c r="E23" s="194" t="s">
        <v>588</v>
      </c>
      <c r="F23" s="194" t="s">
        <v>727</v>
      </c>
      <c r="G23" s="194">
        <v>0.0</v>
      </c>
      <c r="H23" s="194" t="s">
        <v>588</v>
      </c>
      <c r="I23" s="194" t="s">
        <v>588</v>
      </c>
      <c r="J23" s="194" t="s">
        <v>727</v>
      </c>
      <c r="K23" s="194" t="s">
        <v>727</v>
      </c>
      <c r="L23" s="194" t="s">
        <v>588</v>
      </c>
      <c r="M23" s="194" t="s">
        <v>588</v>
      </c>
      <c r="N23" s="194">
        <v>0.0</v>
      </c>
      <c r="O23" s="194" t="s">
        <v>588</v>
      </c>
      <c r="P23" s="194" t="s">
        <v>588</v>
      </c>
      <c r="Q23" s="194" t="s">
        <v>588</v>
      </c>
      <c r="R23" s="194" t="s">
        <v>588</v>
      </c>
      <c r="S23" s="194" t="s">
        <v>588</v>
      </c>
      <c r="T23" s="194">
        <v>0.0</v>
      </c>
      <c r="U23" s="194" t="s">
        <v>588</v>
      </c>
      <c r="V23" s="194" t="s">
        <v>588</v>
      </c>
      <c r="W23" s="194" t="s">
        <v>588</v>
      </c>
      <c r="X23" s="194" t="s">
        <v>588</v>
      </c>
      <c r="Y23" s="194" t="s">
        <v>588</v>
      </c>
      <c r="Z23" s="218" t="s">
        <v>588</v>
      </c>
      <c r="AA23" s="194">
        <v>0.0</v>
      </c>
      <c r="AB23" s="218" t="s">
        <v>588</v>
      </c>
      <c r="AC23" s="218" t="s">
        <v>588</v>
      </c>
      <c r="AD23" s="218" t="s">
        <v>588</v>
      </c>
      <c r="AE23" s="218" t="s">
        <v>588</v>
      </c>
      <c r="AF23" s="218" t="s">
        <v>588</v>
      </c>
      <c r="AG23" s="194" t="s">
        <v>588</v>
      </c>
      <c r="AH23" s="195" t="s">
        <v>588</v>
      </c>
      <c r="AI23" s="197">
        <f>vlookup(B23,'Annual Leave-2026'!$B:$S,8,0)-countif(E23:AH23,"a")-(countif(E23:AH23,"a1")*0.5)-(countif(E23:AH23,"a2")*0.5)-(countif(E23:AH23,"b*")*0.5)-(countif(E23:AH23,"c*")*0.5)-(countif(E23:AH23,"d*")*0.5)-(countif(E23:AH23,"e*")*0.5)+1+1</f>
        <v>6.5</v>
      </c>
      <c r="AJ23" s="197">
        <f t="shared" si="3"/>
        <v>26</v>
      </c>
      <c r="AK23" s="214">
        <f>VLOOKUP(B23,'Working Time-May-26'!$B:$AK,34,0)/60</f>
        <v>0</v>
      </c>
      <c r="AL23" s="214">
        <f>VLOOKUP(B23,'Working Time-May-26'!$B:$AK,35,0)/60</f>
        <v>0</v>
      </c>
      <c r="AM23" s="424"/>
      <c r="AN23" s="424"/>
      <c r="AO23" s="424"/>
      <c r="AP23" s="424"/>
      <c r="AQ23" s="424"/>
      <c r="AR23" s="424"/>
      <c r="AS23" s="425">
        <f t="shared" si="4"/>
        <v>4</v>
      </c>
      <c r="AT23" s="425">
        <f t="shared" si="5"/>
        <v>0</v>
      </c>
      <c r="AU23" s="425">
        <f t="shared" si="6"/>
        <v>0</v>
      </c>
      <c r="AV23" s="424"/>
      <c r="AW23" s="217">
        <v>0.0</v>
      </c>
      <c r="AX23" s="232"/>
      <c r="AY23" s="232"/>
    </row>
    <row r="24">
      <c r="A24" s="420">
        <v>20.0</v>
      </c>
      <c r="B24" s="426" t="s">
        <v>613</v>
      </c>
      <c r="C24" s="427" t="s">
        <v>103</v>
      </c>
      <c r="D24" s="426" t="s">
        <v>80</v>
      </c>
      <c r="E24" s="194" t="s">
        <v>588</v>
      </c>
      <c r="F24" s="194" t="s">
        <v>727</v>
      </c>
      <c r="G24" s="194">
        <v>0.0</v>
      </c>
      <c r="H24" s="194" t="s">
        <v>588</v>
      </c>
      <c r="I24" s="194" t="s">
        <v>588</v>
      </c>
      <c r="J24" s="194" t="s">
        <v>727</v>
      </c>
      <c r="K24" s="194" t="s">
        <v>727</v>
      </c>
      <c r="L24" s="194" t="s">
        <v>588</v>
      </c>
      <c r="M24" s="194" t="s">
        <v>588</v>
      </c>
      <c r="N24" s="194">
        <v>0.0</v>
      </c>
      <c r="O24" s="194" t="s">
        <v>588</v>
      </c>
      <c r="P24" s="194" t="s">
        <v>588</v>
      </c>
      <c r="Q24" s="194" t="s">
        <v>588</v>
      </c>
      <c r="R24" s="194" t="s">
        <v>588</v>
      </c>
      <c r="S24" s="194" t="s">
        <v>588</v>
      </c>
      <c r="T24" s="194" t="s">
        <v>588</v>
      </c>
      <c r="U24" s="194">
        <v>0.0</v>
      </c>
      <c r="V24" s="194" t="s">
        <v>588</v>
      </c>
      <c r="W24" s="194" t="s">
        <v>588</v>
      </c>
      <c r="X24" s="194" t="s">
        <v>588</v>
      </c>
      <c r="Y24" s="194" t="s">
        <v>588</v>
      </c>
      <c r="Z24" s="218" t="s">
        <v>588</v>
      </c>
      <c r="AA24" s="194">
        <v>0.0</v>
      </c>
      <c r="AB24" s="218" t="s">
        <v>588</v>
      </c>
      <c r="AC24" s="218" t="s">
        <v>588</v>
      </c>
      <c r="AD24" s="218" t="s">
        <v>588</v>
      </c>
      <c r="AE24" s="218" t="s">
        <v>588</v>
      </c>
      <c r="AF24" s="218" t="s">
        <v>588</v>
      </c>
      <c r="AG24" s="194" t="s">
        <v>588</v>
      </c>
      <c r="AH24" s="194" t="s">
        <v>588</v>
      </c>
      <c r="AI24" s="197">
        <f>vlookup(B24,'Annual Leave-2026'!$B:$S,8,0)-countif(E24:AH24,"a")-(countif(E24:AH24,"a1")*0.5)-(countif(E24:AH24,"a2")*0.5)-(countif(E24:AH24,"b*")*0.5)-(countif(E24:AH24,"c*")*0.5)-(countif(E24:AH24,"d*")*0.5)-(countif(E24:AH24,"e*")*0.5)+1+1</f>
        <v>4.5</v>
      </c>
      <c r="AJ24" s="197">
        <f t="shared" si="3"/>
        <v>26</v>
      </c>
      <c r="AK24" s="214">
        <f>VLOOKUP(B24,'Working Time-May-26'!$B:$AK,34,0)/60</f>
        <v>-0.55</v>
      </c>
      <c r="AL24" s="214">
        <f>VLOOKUP(B24,'Working Time-May-26'!$B:$AK,35,0)/60</f>
        <v>0</v>
      </c>
      <c r="AM24" s="424"/>
      <c r="AN24" s="424"/>
      <c r="AO24" s="424"/>
      <c r="AP24" s="424"/>
      <c r="AQ24" s="424"/>
      <c r="AR24" s="424"/>
      <c r="AS24" s="425">
        <f t="shared" si="4"/>
        <v>4</v>
      </c>
      <c r="AT24" s="425">
        <f t="shared" si="5"/>
        <v>0</v>
      </c>
      <c r="AU24" s="425">
        <f t="shared" si="6"/>
        <v>0</v>
      </c>
      <c r="AV24" s="424"/>
      <c r="AW24" s="217" t="s">
        <v>9</v>
      </c>
      <c r="AX24" s="232"/>
      <c r="AY24" s="232"/>
    </row>
    <row r="25">
      <c r="A25" s="426">
        <v>21.0</v>
      </c>
      <c r="B25" s="426" t="s">
        <v>614</v>
      </c>
      <c r="C25" s="427" t="s">
        <v>113</v>
      </c>
      <c r="D25" s="426" t="s">
        <v>80</v>
      </c>
      <c r="E25" s="194">
        <v>0.0</v>
      </c>
      <c r="F25" s="194" t="s">
        <v>727</v>
      </c>
      <c r="G25" s="194" t="s">
        <v>588</v>
      </c>
      <c r="H25" s="194" t="s">
        <v>588</v>
      </c>
      <c r="I25" s="194" t="s">
        <v>588</v>
      </c>
      <c r="J25" s="194" t="s">
        <v>727</v>
      </c>
      <c r="K25" s="194" t="s">
        <v>727</v>
      </c>
      <c r="L25" s="194" t="s">
        <v>588</v>
      </c>
      <c r="M25" s="194">
        <v>0.0</v>
      </c>
      <c r="N25" s="194" t="s">
        <v>588</v>
      </c>
      <c r="O25" s="194" t="s">
        <v>588</v>
      </c>
      <c r="P25" s="194" t="s">
        <v>588</v>
      </c>
      <c r="Q25" s="194" t="s">
        <v>588</v>
      </c>
      <c r="R25" s="194" t="s">
        <v>588</v>
      </c>
      <c r="S25" s="194" t="s">
        <v>588</v>
      </c>
      <c r="T25" s="194" t="s">
        <v>588</v>
      </c>
      <c r="U25" s="194">
        <v>0.0</v>
      </c>
      <c r="V25" s="194" t="s">
        <v>591</v>
      </c>
      <c r="W25" s="194" t="s">
        <v>591</v>
      </c>
      <c r="X25" s="194" t="s">
        <v>591</v>
      </c>
      <c r="Y25" s="194" t="s">
        <v>591</v>
      </c>
      <c r="Z25" s="218" t="s">
        <v>591</v>
      </c>
      <c r="AA25" s="194">
        <v>0.0</v>
      </c>
      <c r="AB25" s="218" t="s">
        <v>591</v>
      </c>
      <c r="AC25" s="194" t="s">
        <v>591</v>
      </c>
      <c r="AD25" s="194" t="s">
        <v>591</v>
      </c>
      <c r="AE25" s="194" t="s">
        <v>591</v>
      </c>
      <c r="AF25" s="194" t="s">
        <v>591</v>
      </c>
      <c r="AG25" s="194" t="s">
        <v>591</v>
      </c>
      <c r="AH25" s="194">
        <v>0.0</v>
      </c>
      <c r="AI25" s="197">
        <f>vlookup(B25,'Annual Leave-2026'!$B:$S,8,0)-countif(E25:AH25,"a")-(countif(E25:AH25,"a1")*0.5)-(countif(E25:AH25,"a2")*0.5)-(countif(E25:AH25,"b*")*0.5)-(countif(E25:AH25,"c*")*0.5)-(countif(E25:AH25,"d*")*0.5)-(countif(E25:AH25,"e*")*0.5)+1+1</f>
        <v>3.5</v>
      </c>
      <c r="AJ25" s="197">
        <f t="shared" si="3"/>
        <v>25</v>
      </c>
      <c r="AK25" s="214">
        <f>VLOOKUP(B25,'Working Time-May-26'!$B:$AK,34,0)/60</f>
        <v>-0.9166666667</v>
      </c>
      <c r="AL25" s="214">
        <f>VLOOKUP(B25,'Working Time-May-26'!$B:$AK,35,0)/60</f>
        <v>0</v>
      </c>
      <c r="AM25" s="424"/>
      <c r="AN25" s="424"/>
      <c r="AO25" s="424"/>
      <c r="AP25" s="424"/>
      <c r="AQ25" s="424"/>
      <c r="AR25" s="424"/>
      <c r="AS25" s="425">
        <f t="shared" si="4"/>
        <v>5</v>
      </c>
      <c r="AT25" s="425">
        <f t="shared" si="5"/>
        <v>0</v>
      </c>
      <c r="AU25" s="425">
        <f t="shared" si="6"/>
        <v>0</v>
      </c>
      <c r="AV25" s="424"/>
      <c r="AW25" s="217" t="s">
        <v>9</v>
      </c>
      <c r="AX25" s="232"/>
      <c r="AY25" s="232"/>
    </row>
    <row r="26">
      <c r="A26" s="420">
        <v>22.0</v>
      </c>
      <c r="B26" s="429" t="s">
        <v>615</v>
      </c>
      <c r="C26" s="430" t="s">
        <v>92</v>
      </c>
      <c r="D26" s="426" t="s">
        <v>80</v>
      </c>
      <c r="E26" s="194">
        <v>0.0</v>
      </c>
      <c r="F26" s="194" t="s">
        <v>721</v>
      </c>
      <c r="G26" s="194" t="s">
        <v>591</v>
      </c>
      <c r="H26" s="194" t="s">
        <v>591</v>
      </c>
      <c r="I26" s="194" t="s">
        <v>591</v>
      </c>
      <c r="J26" s="194" t="s">
        <v>721</v>
      </c>
      <c r="K26" s="194" t="s">
        <v>721</v>
      </c>
      <c r="L26" s="194" t="s">
        <v>591</v>
      </c>
      <c r="M26" s="194">
        <v>0.0</v>
      </c>
      <c r="N26" s="194" t="s">
        <v>591</v>
      </c>
      <c r="O26" s="194" t="s">
        <v>591</v>
      </c>
      <c r="P26" s="194" t="s">
        <v>591</v>
      </c>
      <c r="Q26" s="194" t="s">
        <v>591</v>
      </c>
      <c r="R26" s="194" t="s">
        <v>591</v>
      </c>
      <c r="S26" s="194">
        <v>0.0</v>
      </c>
      <c r="T26" s="194" t="s">
        <v>591</v>
      </c>
      <c r="U26" s="194" t="s">
        <v>591</v>
      </c>
      <c r="V26" s="194" t="s">
        <v>591</v>
      </c>
      <c r="W26" s="194" t="s">
        <v>591</v>
      </c>
      <c r="X26" s="194" t="s">
        <v>591</v>
      </c>
      <c r="Y26" s="194" t="s">
        <v>591</v>
      </c>
      <c r="Z26" s="218" t="s">
        <v>591</v>
      </c>
      <c r="AA26" s="194">
        <v>0.0</v>
      </c>
      <c r="AB26" s="194" t="s">
        <v>593</v>
      </c>
      <c r="AC26" s="194" t="s">
        <v>593</v>
      </c>
      <c r="AD26" s="194" t="s">
        <v>593</v>
      </c>
      <c r="AE26" s="194" t="s">
        <v>593</v>
      </c>
      <c r="AF26" s="194" t="s">
        <v>593</v>
      </c>
      <c r="AG26" s="194" t="s">
        <v>593</v>
      </c>
      <c r="AH26" s="194">
        <v>0.0</v>
      </c>
      <c r="AI26" s="197">
        <f>vlookup(B26,'Annual Leave-2026'!$B:$S,8,0)-countif(E26:AH26,"a")-(countif(E26:AH26,"a1")*0.5)-(countif(E26:AH26,"a2")*0.5)-(countif(E26:AH26,"b*")*0.5)-(countif(E26:AH26,"c*")*0.5)-(countif(E26:AH26,"d*")*0.5)-(countif(E26:AH26,"e*")*0.5)+1+1</f>
        <v>2</v>
      </c>
      <c r="AJ26" s="197">
        <f t="shared" si="3"/>
        <v>25</v>
      </c>
      <c r="AK26" s="214">
        <f>VLOOKUP(B26,'Working Time-May-26'!$B:$AK,34,0)/60</f>
        <v>0</v>
      </c>
      <c r="AL26" s="214">
        <f>VLOOKUP(B26,'Working Time-May-26'!$B:$AK,35,0)/60</f>
        <v>0</v>
      </c>
      <c r="AM26" s="424"/>
      <c r="AN26" s="431"/>
      <c r="AO26" s="424"/>
      <c r="AP26" s="424"/>
      <c r="AQ26" s="424"/>
      <c r="AR26" s="424"/>
      <c r="AS26" s="425">
        <f t="shared" si="4"/>
        <v>5</v>
      </c>
      <c r="AT26" s="425">
        <f t="shared" si="5"/>
        <v>0</v>
      </c>
      <c r="AU26" s="425">
        <f t="shared" si="6"/>
        <v>0</v>
      </c>
      <c r="AV26" s="424"/>
      <c r="AW26" s="217" t="s">
        <v>6</v>
      </c>
      <c r="AX26" s="232"/>
      <c r="AY26" s="232"/>
    </row>
    <row r="27">
      <c r="A27" s="426">
        <v>23.0</v>
      </c>
      <c r="B27" s="429" t="s">
        <v>616</v>
      </c>
      <c r="C27" s="430" t="s">
        <v>79</v>
      </c>
      <c r="D27" s="426" t="s">
        <v>80</v>
      </c>
      <c r="E27" s="194">
        <v>0.0</v>
      </c>
      <c r="F27" s="194" t="s">
        <v>729</v>
      </c>
      <c r="G27" s="194" t="s">
        <v>593</v>
      </c>
      <c r="H27" s="194" t="s">
        <v>593</v>
      </c>
      <c r="I27" s="194" t="s">
        <v>593</v>
      </c>
      <c r="J27" s="194" t="s">
        <v>729</v>
      </c>
      <c r="K27" s="194" t="s">
        <v>729</v>
      </c>
      <c r="L27" s="194">
        <v>0.0</v>
      </c>
      <c r="M27" s="194" t="s">
        <v>593</v>
      </c>
      <c r="N27" s="194" t="s">
        <v>593</v>
      </c>
      <c r="O27" s="194" t="s">
        <v>593</v>
      </c>
      <c r="P27" s="194" t="s">
        <v>593</v>
      </c>
      <c r="Q27" s="194" t="s">
        <v>593</v>
      </c>
      <c r="R27" s="194" t="s">
        <v>593</v>
      </c>
      <c r="S27" s="194" t="s">
        <v>593</v>
      </c>
      <c r="T27" s="194">
        <v>0.0</v>
      </c>
      <c r="U27" s="194" t="s">
        <v>591</v>
      </c>
      <c r="V27" s="194" t="s">
        <v>591</v>
      </c>
      <c r="W27" s="194" t="s">
        <v>591</v>
      </c>
      <c r="X27" s="194" t="s">
        <v>591</v>
      </c>
      <c r="Y27" s="194" t="s">
        <v>591</v>
      </c>
      <c r="Z27" s="218">
        <v>0.0</v>
      </c>
      <c r="AA27" s="218" t="s">
        <v>591</v>
      </c>
      <c r="AB27" s="218" t="s">
        <v>591</v>
      </c>
      <c r="AC27" s="194" t="s">
        <v>591</v>
      </c>
      <c r="AD27" s="194" t="s">
        <v>591</v>
      </c>
      <c r="AE27" s="194" t="s">
        <v>591</v>
      </c>
      <c r="AF27" s="194" t="s">
        <v>591</v>
      </c>
      <c r="AG27" s="194">
        <v>0.0</v>
      </c>
      <c r="AH27" s="195" t="s">
        <v>591</v>
      </c>
      <c r="AI27" s="197">
        <f>vlookup(B27,'Annual Leave-2026'!$B:$S,8,0)-countif(E27:AH27,"a")-(countif(E27:AH27,"a1")*0.5)-(countif(E27:AH27,"a2")*0.5)-(countif(E27:AH27,"b*")*0.5)-(countif(E27:AH27,"c*")*0.5)-(countif(E27:AH27,"d*")*0.5)-(countif(E27:AH27,"e*")*0.5)+1+1</f>
        <v>5</v>
      </c>
      <c r="AJ27" s="197">
        <f t="shared" si="3"/>
        <v>25</v>
      </c>
      <c r="AK27" s="214">
        <f>VLOOKUP(B27,'Working Time-May-26'!$B:$AK,34,0)/60</f>
        <v>0</v>
      </c>
      <c r="AL27" s="214">
        <f>VLOOKUP(B27,'Working Time-May-26'!$B:$AK,35,0)/60</f>
        <v>0</v>
      </c>
      <c r="AM27" s="424"/>
      <c r="AN27" s="431"/>
      <c r="AO27" s="424"/>
      <c r="AP27" s="424"/>
      <c r="AQ27" s="424"/>
      <c r="AR27" s="424"/>
      <c r="AS27" s="425">
        <f t="shared" si="4"/>
        <v>5</v>
      </c>
      <c r="AT27" s="425">
        <f t="shared" si="5"/>
        <v>0</v>
      </c>
      <c r="AU27" s="425">
        <f t="shared" si="6"/>
        <v>0</v>
      </c>
      <c r="AV27" s="424"/>
      <c r="AW27" s="217">
        <v>0.0</v>
      </c>
      <c r="AX27" s="232"/>
      <c r="AY27" s="232"/>
    </row>
    <row r="28">
      <c r="A28" s="420">
        <v>24.0</v>
      </c>
      <c r="B28" s="429" t="s">
        <v>617</v>
      </c>
      <c r="C28" s="430" t="s">
        <v>133</v>
      </c>
      <c r="D28" s="426" t="s">
        <v>80</v>
      </c>
      <c r="E28" s="194">
        <v>0.0</v>
      </c>
      <c r="F28" s="194" t="s">
        <v>721</v>
      </c>
      <c r="G28" s="194" t="s">
        <v>591</v>
      </c>
      <c r="H28" s="194" t="s">
        <v>591</v>
      </c>
      <c r="I28" s="194" t="s">
        <v>591</v>
      </c>
      <c r="J28" s="194" t="s">
        <v>721</v>
      </c>
      <c r="K28" s="194" t="s">
        <v>721</v>
      </c>
      <c r="L28" s="194" t="s">
        <v>591</v>
      </c>
      <c r="M28" s="194">
        <v>0.0</v>
      </c>
      <c r="N28" s="194" t="s">
        <v>591</v>
      </c>
      <c r="O28" s="194" t="s">
        <v>591</v>
      </c>
      <c r="P28" s="194" t="s">
        <v>591</v>
      </c>
      <c r="Q28" s="194" t="s">
        <v>591</v>
      </c>
      <c r="R28" s="194" t="s">
        <v>591</v>
      </c>
      <c r="S28" s="194" t="s">
        <v>591</v>
      </c>
      <c r="T28" s="194">
        <v>0.0</v>
      </c>
      <c r="U28" s="194" t="s">
        <v>593</v>
      </c>
      <c r="V28" s="194" t="s">
        <v>593</v>
      </c>
      <c r="W28" s="194" t="s">
        <v>593</v>
      </c>
      <c r="X28" s="194" t="s">
        <v>593</v>
      </c>
      <c r="Y28" s="194" t="s">
        <v>593</v>
      </c>
      <c r="Z28" s="194" t="s">
        <v>593</v>
      </c>
      <c r="AA28" s="194">
        <v>0.0</v>
      </c>
      <c r="AB28" s="194" t="s">
        <v>593</v>
      </c>
      <c r="AC28" s="194" t="s">
        <v>593</v>
      </c>
      <c r="AD28" s="194" t="s">
        <v>593</v>
      </c>
      <c r="AE28" s="194" t="s">
        <v>593</v>
      </c>
      <c r="AF28" s="194" t="s">
        <v>593</v>
      </c>
      <c r="AG28" s="194">
        <v>0.0</v>
      </c>
      <c r="AH28" s="195" t="s">
        <v>593</v>
      </c>
      <c r="AI28" s="197">
        <f>vlookup(B28,'Annual Leave-2026'!$B:$S,8,0)-countif(E28:AH28,"a")-(countif(E28:AH28,"a1")*0.5)-(countif(E28:AH28,"a2")*0.5)-(countif(E28:AH28,"b*")*0.5)-(countif(E28:AH28,"c*")*0.5)-(countif(E28:AH28,"d*")*0.5)-(countif(E28:AH28,"e*")*0.5)+1+1</f>
        <v>4</v>
      </c>
      <c r="AJ28" s="197">
        <f t="shared" si="3"/>
        <v>25</v>
      </c>
      <c r="AK28" s="214">
        <f>VLOOKUP(B28,'Working Time-May-26'!$B:$AK,34,0)/60</f>
        <v>0</v>
      </c>
      <c r="AL28" s="214">
        <f>VLOOKUP(B28,'Working Time-May-26'!$B:$AK,35,0)/60</f>
        <v>0</v>
      </c>
      <c r="AM28" s="424"/>
      <c r="AN28" s="431"/>
      <c r="AO28" s="424"/>
      <c r="AP28" s="424"/>
      <c r="AQ28" s="424"/>
      <c r="AR28" s="424"/>
      <c r="AS28" s="425">
        <f t="shared" si="4"/>
        <v>5</v>
      </c>
      <c r="AT28" s="425">
        <f t="shared" si="5"/>
        <v>0</v>
      </c>
      <c r="AU28" s="425">
        <f t="shared" si="6"/>
        <v>0</v>
      </c>
      <c r="AV28" s="424"/>
      <c r="AW28" s="217">
        <v>0.0</v>
      </c>
      <c r="AX28" s="232"/>
      <c r="AY28" s="232"/>
    </row>
    <row r="29">
      <c r="A29" s="426">
        <v>25.0</v>
      </c>
      <c r="B29" s="429" t="s">
        <v>618</v>
      </c>
      <c r="C29" s="430" t="s">
        <v>86</v>
      </c>
      <c r="D29" s="426" t="s">
        <v>80</v>
      </c>
      <c r="E29" s="194">
        <v>0.0</v>
      </c>
      <c r="F29" s="194" t="s">
        <v>729</v>
      </c>
      <c r="G29" s="194" t="s">
        <v>593</v>
      </c>
      <c r="H29" s="194" t="s">
        <v>593</v>
      </c>
      <c r="I29" s="194" t="s">
        <v>593</v>
      </c>
      <c r="J29" s="194" t="s">
        <v>729</v>
      </c>
      <c r="K29" s="194" t="s">
        <v>729</v>
      </c>
      <c r="L29" s="194" t="s">
        <v>593</v>
      </c>
      <c r="M29" s="194">
        <v>0.0</v>
      </c>
      <c r="N29" s="194" t="s">
        <v>593</v>
      </c>
      <c r="O29" s="194" t="s">
        <v>593</v>
      </c>
      <c r="P29" s="194" t="s">
        <v>593</v>
      </c>
      <c r="Q29" s="194" t="s">
        <v>593</v>
      </c>
      <c r="R29" s="194" t="s">
        <v>593</v>
      </c>
      <c r="S29" s="194">
        <v>0.0</v>
      </c>
      <c r="T29" s="194" t="s">
        <v>591</v>
      </c>
      <c r="U29" s="194" t="s">
        <v>591</v>
      </c>
      <c r="V29" s="194" t="s">
        <v>591</v>
      </c>
      <c r="W29" s="194" t="s">
        <v>591</v>
      </c>
      <c r="X29" s="194" t="s">
        <v>591</v>
      </c>
      <c r="Y29" s="194" t="s">
        <v>591</v>
      </c>
      <c r="Z29" s="218" t="s">
        <v>591</v>
      </c>
      <c r="AA29" s="194">
        <v>0.0</v>
      </c>
      <c r="AB29" s="218" t="s">
        <v>591</v>
      </c>
      <c r="AC29" s="194" t="s">
        <v>591</v>
      </c>
      <c r="AD29" s="194" t="s">
        <v>591</v>
      </c>
      <c r="AE29" s="194" t="s">
        <v>591</v>
      </c>
      <c r="AF29" s="194" t="s">
        <v>591</v>
      </c>
      <c r="AG29" s="194" t="s">
        <v>591</v>
      </c>
      <c r="AH29" s="194">
        <v>0.0</v>
      </c>
      <c r="AI29" s="197">
        <f>vlookup(B29,'Annual Leave-2026'!$B:$S,8,0)-countif(E29:AH29,"a")-(countif(E29:AH29,"a1")*0.5)-(countif(E29:AH29,"a2")*0.5)-(countif(E29:AH29,"b*")*0.5)-(countif(E29:AH29,"c*")*0.5)-(countif(E29:AH29,"d*")*0.5)-(countif(E29:AH29,"e*")*0.5)+1+1</f>
        <v>4</v>
      </c>
      <c r="AJ29" s="197">
        <f t="shared" si="3"/>
        <v>25</v>
      </c>
      <c r="AK29" s="214">
        <f>VLOOKUP(B29,'Working Time-May-26'!$B:$AK,34,0)/60</f>
        <v>0</v>
      </c>
      <c r="AL29" s="214">
        <f>VLOOKUP(B29,'Working Time-May-26'!$B:$AK,35,0)/60</f>
        <v>0</v>
      </c>
      <c r="AM29" s="424"/>
      <c r="AN29" s="431"/>
      <c r="AO29" s="424"/>
      <c r="AP29" s="424"/>
      <c r="AQ29" s="424"/>
      <c r="AR29" s="424"/>
      <c r="AS29" s="425">
        <f t="shared" si="4"/>
        <v>5</v>
      </c>
      <c r="AT29" s="425">
        <f t="shared" si="5"/>
        <v>0</v>
      </c>
      <c r="AU29" s="425">
        <f t="shared" si="6"/>
        <v>0</v>
      </c>
      <c r="AV29" s="424"/>
      <c r="AW29" s="217" t="s">
        <v>6</v>
      </c>
      <c r="AX29" s="232"/>
      <c r="AY29" s="232"/>
    </row>
    <row r="30">
      <c r="A30" s="420">
        <v>26.0</v>
      </c>
      <c r="B30" s="426" t="s">
        <v>619</v>
      </c>
      <c r="C30" s="427" t="s">
        <v>118</v>
      </c>
      <c r="D30" s="426" t="s">
        <v>80</v>
      </c>
      <c r="E30" s="194" t="s">
        <v>588</v>
      </c>
      <c r="F30" s="194" t="s">
        <v>727</v>
      </c>
      <c r="G30" s="194">
        <v>0.0</v>
      </c>
      <c r="H30" s="194" t="s">
        <v>588</v>
      </c>
      <c r="I30" s="194" t="s">
        <v>588</v>
      </c>
      <c r="J30" s="194" t="s">
        <v>727</v>
      </c>
      <c r="K30" s="194" t="s">
        <v>727</v>
      </c>
      <c r="L30" s="194" t="s">
        <v>588</v>
      </c>
      <c r="M30" s="194" t="s">
        <v>6</v>
      </c>
      <c r="N30" s="194">
        <v>0.0</v>
      </c>
      <c r="O30" s="194" t="s">
        <v>588</v>
      </c>
      <c r="P30" s="194" t="s">
        <v>588</v>
      </c>
      <c r="Q30" s="194" t="s">
        <v>588</v>
      </c>
      <c r="R30" s="194" t="s">
        <v>588</v>
      </c>
      <c r="S30" s="194" t="s">
        <v>588</v>
      </c>
      <c r="T30" s="194" t="s">
        <v>588</v>
      </c>
      <c r="U30" s="194">
        <v>0.0</v>
      </c>
      <c r="V30" s="194" t="s">
        <v>588</v>
      </c>
      <c r="W30" s="194" t="s">
        <v>588</v>
      </c>
      <c r="X30" s="194" t="s">
        <v>588</v>
      </c>
      <c r="Y30" s="194" t="s">
        <v>588</v>
      </c>
      <c r="Z30" s="218">
        <v>0.0</v>
      </c>
      <c r="AA30" s="218" t="s">
        <v>591</v>
      </c>
      <c r="AB30" s="218" t="s">
        <v>591</v>
      </c>
      <c r="AC30" s="194" t="s">
        <v>591</v>
      </c>
      <c r="AD30" s="194" t="s">
        <v>591</v>
      </c>
      <c r="AE30" s="194" t="s">
        <v>591</v>
      </c>
      <c r="AF30" s="194" t="s">
        <v>591</v>
      </c>
      <c r="AG30" s="194">
        <v>0.0</v>
      </c>
      <c r="AH30" s="195" t="s">
        <v>591</v>
      </c>
      <c r="AI30" s="197">
        <f>vlookup(B30,'Annual Leave-2026'!$B:$S,8,0)-countif(E30:AH30,"a")-(countif(E30:AH30,"a1")*0.5)-(countif(E30:AH30,"a2")*0.5)-(countif(E30:AH30,"b*")*0.5)-(countif(E30:AH30,"c*")*0.5)-(countif(E30:AH30,"d*")*0.5)-(countif(E30:AH30,"e*")*0.5)+1+1</f>
        <v>3</v>
      </c>
      <c r="AJ30" s="197">
        <f t="shared" si="3"/>
        <v>25</v>
      </c>
      <c r="AK30" s="214">
        <f>VLOOKUP(B30,'Working Time-May-26'!$B:$AK,34,0)/60</f>
        <v>0</v>
      </c>
      <c r="AL30" s="214">
        <f>VLOOKUP(B30,'Working Time-May-26'!$B:$AK,35,0)/60</f>
        <v>0</v>
      </c>
      <c r="AM30" s="424"/>
      <c r="AN30" s="424"/>
      <c r="AO30" s="424"/>
      <c r="AP30" s="424"/>
      <c r="AQ30" s="424"/>
      <c r="AR30" s="424"/>
      <c r="AS30" s="425">
        <f t="shared" si="4"/>
        <v>5</v>
      </c>
      <c r="AT30" s="425">
        <f t="shared" si="5"/>
        <v>0</v>
      </c>
      <c r="AU30" s="425">
        <f t="shared" si="6"/>
        <v>0</v>
      </c>
      <c r="AV30" s="424"/>
      <c r="AW30" s="217" t="s">
        <v>9</v>
      </c>
      <c r="AX30" s="232"/>
      <c r="AY30" s="232"/>
    </row>
    <row r="31">
      <c r="A31" s="426">
        <v>27.0</v>
      </c>
      <c r="B31" s="426" t="s">
        <v>620</v>
      </c>
      <c r="C31" s="427" t="s">
        <v>123</v>
      </c>
      <c r="D31" s="426" t="s">
        <v>80</v>
      </c>
      <c r="E31" s="194" t="s">
        <v>163</v>
      </c>
      <c r="F31" s="194" t="s">
        <v>721</v>
      </c>
      <c r="G31" s="194">
        <v>0.0</v>
      </c>
      <c r="H31" s="194" t="s">
        <v>591</v>
      </c>
      <c r="I31" s="194" t="s">
        <v>591</v>
      </c>
      <c r="J31" s="194" t="s">
        <v>721</v>
      </c>
      <c r="K31" s="194" t="s">
        <v>721</v>
      </c>
      <c r="L31" s="194">
        <v>0.0</v>
      </c>
      <c r="M31" s="194" t="s">
        <v>591</v>
      </c>
      <c r="N31" s="194" t="s">
        <v>591</v>
      </c>
      <c r="O31" s="194" t="s">
        <v>591</v>
      </c>
      <c r="P31" s="194" t="s">
        <v>591</v>
      </c>
      <c r="Q31" s="194" t="s">
        <v>591</v>
      </c>
      <c r="R31" s="194" t="s">
        <v>591</v>
      </c>
      <c r="S31" s="194" t="s">
        <v>163</v>
      </c>
      <c r="T31" s="194">
        <v>0.0</v>
      </c>
      <c r="U31" s="194" t="s">
        <v>588</v>
      </c>
      <c r="V31" s="194" t="s">
        <v>588</v>
      </c>
      <c r="W31" s="194" t="s">
        <v>588</v>
      </c>
      <c r="X31" s="194" t="s">
        <v>588</v>
      </c>
      <c r="Y31" s="194" t="s">
        <v>588</v>
      </c>
      <c r="Z31" s="218" t="s">
        <v>588</v>
      </c>
      <c r="AA31" s="218" t="s">
        <v>588</v>
      </c>
      <c r="AB31" s="194">
        <v>0.0</v>
      </c>
      <c r="AC31" s="218" t="s">
        <v>588</v>
      </c>
      <c r="AD31" s="218" t="s">
        <v>588</v>
      </c>
      <c r="AE31" s="218" t="s">
        <v>588</v>
      </c>
      <c r="AF31" s="218" t="s">
        <v>588</v>
      </c>
      <c r="AG31" s="194" t="s">
        <v>588</v>
      </c>
      <c r="AH31" s="195">
        <v>0.0</v>
      </c>
      <c r="AI31" s="197">
        <f>vlookup(B31,'Annual Leave-2026'!$B:$S,8,0)-countif(E31:AH31,"a")-(countif(E31:AH31,"a1")*0.5)-(countif(E31:AH31,"a2")*0.5)-(countif(E31:AH31,"b*")*0.5)-(countif(E31:AH31,"c*")*0.5)-(countif(E31:AH31,"d*")*0.5)-(countif(E31:AH31,"e*")*0.5)+1+1</f>
        <v>5</v>
      </c>
      <c r="AJ31" s="197">
        <f t="shared" si="3"/>
        <v>25</v>
      </c>
      <c r="AK31" s="214">
        <f>VLOOKUP(B31,'Working Time-May-26'!$B:$AK,34,0)/60</f>
        <v>0</v>
      </c>
      <c r="AL31" s="214">
        <f>VLOOKUP(B31,'Working Time-May-26'!$B:$AK,35,0)/60</f>
        <v>0</v>
      </c>
      <c r="AM31" s="424"/>
      <c r="AN31" s="424"/>
      <c r="AO31" s="424"/>
      <c r="AP31" s="424"/>
      <c r="AQ31" s="424"/>
      <c r="AR31" s="424"/>
      <c r="AS31" s="425">
        <f t="shared" si="4"/>
        <v>5</v>
      </c>
      <c r="AT31" s="425">
        <f t="shared" si="5"/>
        <v>0</v>
      </c>
      <c r="AU31" s="425">
        <f t="shared" si="6"/>
        <v>0</v>
      </c>
      <c r="AV31" s="424"/>
      <c r="AW31" s="217">
        <v>0.0</v>
      </c>
      <c r="AX31" s="232"/>
      <c r="AY31" s="232"/>
    </row>
    <row r="32">
      <c r="A32" s="420">
        <v>28.0</v>
      </c>
      <c r="B32" s="426" t="s">
        <v>621</v>
      </c>
      <c r="C32" s="427" t="s">
        <v>130</v>
      </c>
      <c r="D32" s="426" t="s">
        <v>76</v>
      </c>
      <c r="E32" s="194">
        <v>0.0</v>
      </c>
      <c r="F32" s="194" t="s">
        <v>721</v>
      </c>
      <c r="G32" s="194" t="s">
        <v>591</v>
      </c>
      <c r="H32" s="194" t="s">
        <v>591</v>
      </c>
      <c r="I32" s="194" t="s">
        <v>591</v>
      </c>
      <c r="J32" s="194" t="s">
        <v>721</v>
      </c>
      <c r="K32" s="194" t="s">
        <v>721</v>
      </c>
      <c r="L32" s="194" t="s">
        <v>591</v>
      </c>
      <c r="M32" s="194">
        <v>0.0</v>
      </c>
      <c r="N32" s="194" t="s">
        <v>591</v>
      </c>
      <c r="O32" s="194" t="s">
        <v>591</v>
      </c>
      <c r="P32" s="194" t="s">
        <v>591</v>
      </c>
      <c r="Q32" s="194" t="s">
        <v>591</v>
      </c>
      <c r="R32" s="194" t="s">
        <v>591</v>
      </c>
      <c r="S32" s="194">
        <v>0.0</v>
      </c>
      <c r="T32" s="194" t="s">
        <v>593</v>
      </c>
      <c r="U32" s="194" t="s">
        <v>593</v>
      </c>
      <c r="V32" s="194" t="s">
        <v>593</v>
      </c>
      <c r="W32" s="194" t="s">
        <v>593</v>
      </c>
      <c r="X32" s="194" t="s">
        <v>593</v>
      </c>
      <c r="Y32" s="194" t="s">
        <v>593</v>
      </c>
      <c r="Z32" s="194" t="s">
        <v>593</v>
      </c>
      <c r="AA32" s="194">
        <v>0.0</v>
      </c>
      <c r="AB32" s="194" t="s">
        <v>593</v>
      </c>
      <c r="AC32" s="194" t="s">
        <v>593</v>
      </c>
      <c r="AD32" s="194" t="s">
        <v>593</v>
      </c>
      <c r="AE32" s="194" t="s">
        <v>593</v>
      </c>
      <c r="AF32" s="194" t="s">
        <v>593</v>
      </c>
      <c r="AG32" s="194">
        <v>0.0</v>
      </c>
      <c r="AH32" s="194" t="s">
        <v>593</v>
      </c>
      <c r="AI32" s="197">
        <f>vlookup(B32,'Annual Leave-2026'!$B:$S,8,0)-countif(E32:AH32,"a")-(countif(E32:AH32,"a1")*0.5)-(countif(E32:AH32,"a2")*0.5)-(countif(E32:AH32,"b*")*0.5)-(countif(E32:AH32,"c*")*0.5)-(countif(E32:AH32,"d*")*0.5)-(countif(E32:AH32,"e*")*0.5)+1+1</f>
        <v>7.5</v>
      </c>
      <c r="AJ32" s="197">
        <f t="shared" si="3"/>
        <v>25</v>
      </c>
      <c r="AK32" s="214">
        <f>VLOOKUP(B32,'Working Time-May-26'!$B:$AK,34,0)/60</f>
        <v>0</v>
      </c>
      <c r="AL32" s="214">
        <f>VLOOKUP(B32,'Working Time-May-26'!$B:$AK,35,0)/60</f>
        <v>0</v>
      </c>
      <c r="AM32" s="424"/>
      <c r="AN32" s="424"/>
      <c r="AO32" s="424"/>
      <c r="AP32" s="424"/>
      <c r="AQ32" s="424"/>
      <c r="AR32" s="424"/>
      <c r="AS32" s="425">
        <f t="shared" si="4"/>
        <v>5</v>
      </c>
      <c r="AT32" s="425">
        <f t="shared" si="5"/>
        <v>0</v>
      </c>
      <c r="AU32" s="425">
        <f t="shared" si="6"/>
        <v>0</v>
      </c>
      <c r="AV32" s="424"/>
      <c r="AW32" s="217" t="s">
        <v>10</v>
      </c>
      <c r="AX32" s="232"/>
      <c r="AY32" s="232"/>
    </row>
    <row r="33">
      <c r="A33" s="426">
        <v>29.0</v>
      </c>
      <c r="B33" s="426" t="s">
        <v>622</v>
      </c>
      <c r="C33" s="427" t="s">
        <v>107</v>
      </c>
      <c r="D33" s="426" t="s">
        <v>76</v>
      </c>
      <c r="E33" s="194" t="s">
        <v>588</v>
      </c>
      <c r="F33" s="194" t="s">
        <v>727</v>
      </c>
      <c r="G33" s="194">
        <v>0.0</v>
      </c>
      <c r="H33" s="194" t="s">
        <v>588</v>
      </c>
      <c r="I33" s="194" t="s">
        <v>588</v>
      </c>
      <c r="J33" s="194" t="s">
        <v>727</v>
      </c>
      <c r="K33" s="194" t="s">
        <v>727</v>
      </c>
      <c r="L33" s="194" t="s">
        <v>588</v>
      </c>
      <c r="M33" s="194" t="s">
        <v>588</v>
      </c>
      <c r="N33" s="194">
        <v>0.0</v>
      </c>
      <c r="O33" s="194" t="s">
        <v>588</v>
      </c>
      <c r="P33" s="194" t="s">
        <v>588</v>
      </c>
      <c r="Q33" s="194" t="s">
        <v>588</v>
      </c>
      <c r="R33" s="194" t="s">
        <v>588</v>
      </c>
      <c r="S33" s="194" t="s">
        <v>588</v>
      </c>
      <c r="T33" s="194" t="s">
        <v>6</v>
      </c>
      <c r="U33" s="194">
        <v>0.0</v>
      </c>
      <c r="V33" s="194" t="s">
        <v>588</v>
      </c>
      <c r="W33" s="194" t="s">
        <v>588</v>
      </c>
      <c r="X33" s="194" t="s">
        <v>588</v>
      </c>
      <c r="Y33" s="194" t="s">
        <v>588</v>
      </c>
      <c r="Z33" s="218" t="s">
        <v>588</v>
      </c>
      <c r="AA33" s="194">
        <v>0.0</v>
      </c>
      <c r="AB33" s="218" t="s">
        <v>588</v>
      </c>
      <c r="AC33" s="218" t="s">
        <v>588</v>
      </c>
      <c r="AD33" s="218" t="s">
        <v>588</v>
      </c>
      <c r="AE33" s="218" t="s">
        <v>588</v>
      </c>
      <c r="AF33" s="218" t="s">
        <v>588</v>
      </c>
      <c r="AG33" s="194">
        <v>0.0</v>
      </c>
      <c r="AH33" s="195" t="s">
        <v>588</v>
      </c>
      <c r="AI33" s="197">
        <f>vlookup(B33,'Annual Leave-2026'!$B:$S,8,0)-countif(E33:AH33,"a")-(countif(E33:AH33,"a1")*0.5)-(countif(E33:AH33,"a2")*0.5)-(countif(E33:AH33,"b*")*0.5)-(countif(E33:AH33,"c*")*0.5)-(countif(E33:AH33,"d*")*0.5)-(countif(E33:AH33,"e*")*0.5)+1+1</f>
        <v>2</v>
      </c>
      <c r="AJ33" s="197">
        <f t="shared" si="3"/>
        <v>25</v>
      </c>
      <c r="AK33" s="214">
        <f>VLOOKUP(B33,'Working Time-May-26'!$B:$AK,34,0)/60</f>
        <v>0</v>
      </c>
      <c r="AL33" s="214">
        <f>VLOOKUP(B33,'Working Time-May-26'!$B:$AK,35,0)/60</f>
        <v>0</v>
      </c>
      <c r="AM33" s="424"/>
      <c r="AN33" s="424"/>
      <c r="AO33" s="424"/>
      <c r="AP33" s="424"/>
      <c r="AQ33" s="424"/>
      <c r="AR33" s="424"/>
      <c r="AS33" s="425">
        <f t="shared" si="4"/>
        <v>5</v>
      </c>
      <c r="AT33" s="425">
        <f t="shared" si="5"/>
        <v>0</v>
      </c>
      <c r="AU33" s="425">
        <f t="shared" si="6"/>
        <v>0</v>
      </c>
      <c r="AV33" s="424"/>
      <c r="AW33" s="217" t="s">
        <v>9</v>
      </c>
      <c r="AX33" s="232"/>
      <c r="AY33" s="232"/>
    </row>
    <row r="34">
      <c r="A34" s="420">
        <v>30.0</v>
      </c>
      <c r="B34" s="426" t="s">
        <v>623</v>
      </c>
      <c r="C34" s="427" t="s">
        <v>96</v>
      </c>
      <c r="D34" s="426" t="s">
        <v>76</v>
      </c>
      <c r="E34" s="194">
        <v>0.0</v>
      </c>
      <c r="F34" s="194" t="s">
        <v>721</v>
      </c>
      <c r="G34" s="194" t="s">
        <v>591</v>
      </c>
      <c r="H34" s="194" t="s">
        <v>591</v>
      </c>
      <c r="I34" s="194" t="s">
        <v>591</v>
      </c>
      <c r="J34" s="194" t="s">
        <v>721</v>
      </c>
      <c r="K34" s="194" t="s">
        <v>721</v>
      </c>
      <c r="L34" s="194" t="s">
        <v>591</v>
      </c>
      <c r="M34" s="194">
        <v>0.0</v>
      </c>
      <c r="N34" s="194" t="s">
        <v>591</v>
      </c>
      <c r="O34" s="194" t="s">
        <v>591</v>
      </c>
      <c r="P34" s="194" t="s">
        <v>592</v>
      </c>
      <c r="Q34" s="194" t="s">
        <v>591</v>
      </c>
      <c r="R34" s="194" t="s">
        <v>591</v>
      </c>
      <c r="S34" s="194">
        <v>0.0</v>
      </c>
      <c r="T34" s="194" t="s">
        <v>591</v>
      </c>
      <c r="U34" s="194" t="s">
        <v>591</v>
      </c>
      <c r="V34" s="194" t="s">
        <v>591</v>
      </c>
      <c r="W34" s="194" t="s">
        <v>591</v>
      </c>
      <c r="X34" s="194" t="s">
        <v>591</v>
      </c>
      <c r="Y34" s="194" t="s">
        <v>591</v>
      </c>
      <c r="Z34" s="218">
        <v>0.0</v>
      </c>
      <c r="AA34" s="218" t="s">
        <v>591</v>
      </c>
      <c r="AB34" s="218" t="s">
        <v>591</v>
      </c>
      <c r="AC34" s="194" t="s">
        <v>591</v>
      </c>
      <c r="AD34" s="194" t="s">
        <v>591</v>
      </c>
      <c r="AE34" s="194" t="s">
        <v>591</v>
      </c>
      <c r="AF34" s="194" t="s">
        <v>591</v>
      </c>
      <c r="AG34" s="194" t="s">
        <v>591</v>
      </c>
      <c r="AH34" s="195">
        <v>0.0</v>
      </c>
      <c r="AI34" s="197">
        <f>vlookup(B34,'Annual Leave-2026'!$B:$S,8,0)-countif(E34:AH34,"a")-(countif(E34:AH34,"a1")*0.5)-(countif(E34:AH34,"a2")*0.5)-(countif(E34:AH34,"b*")*0.5)-(countif(E34:AH34,"c*")*0.5)-(countif(E34:AH34,"d*")*0.5)-(countif(E34:AH34,"e*")*0.5)+1+1</f>
        <v>3</v>
      </c>
      <c r="AJ34" s="197">
        <f t="shared" si="3"/>
        <v>24</v>
      </c>
      <c r="AK34" s="214">
        <f>VLOOKUP(B34,'Working Time-May-26'!$B:$AK,34,0)/60</f>
        <v>0</v>
      </c>
      <c r="AL34" s="214">
        <f>VLOOKUP(B34,'Working Time-May-26'!$B:$AK,35,0)/60</f>
        <v>0</v>
      </c>
      <c r="AM34" s="424"/>
      <c r="AN34" s="431"/>
      <c r="AO34" s="424"/>
      <c r="AP34" s="424"/>
      <c r="AQ34" s="424"/>
      <c r="AR34" s="424"/>
      <c r="AS34" s="425">
        <f t="shared" si="4"/>
        <v>5</v>
      </c>
      <c r="AT34" s="425">
        <f t="shared" si="5"/>
        <v>1</v>
      </c>
      <c r="AU34" s="425">
        <f t="shared" si="6"/>
        <v>0</v>
      </c>
      <c r="AV34" s="424"/>
      <c r="AW34" s="217" t="s">
        <v>6</v>
      </c>
      <c r="AX34" s="232"/>
      <c r="AY34" s="232"/>
    </row>
    <row r="35">
      <c r="A35" s="426">
        <v>31.0</v>
      </c>
      <c r="B35" s="426" t="s">
        <v>624</v>
      </c>
      <c r="C35" s="427" t="s">
        <v>112</v>
      </c>
      <c r="D35" s="426" t="s">
        <v>76</v>
      </c>
      <c r="E35" s="194" t="s">
        <v>588</v>
      </c>
      <c r="F35" s="194" t="s">
        <v>15</v>
      </c>
      <c r="G35" s="194">
        <v>0.0</v>
      </c>
      <c r="H35" s="194" t="s">
        <v>6</v>
      </c>
      <c r="I35" s="194" t="s">
        <v>6</v>
      </c>
      <c r="J35" s="194" t="s">
        <v>15</v>
      </c>
      <c r="K35" s="194" t="s">
        <v>15</v>
      </c>
      <c r="L35" s="194">
        <v>0.0</v>
      </c>
      <c r="M35" s="194" t="s">
        <v>6</v>
      </c>
      <c r="N35" s="194" t="s">
        <v>588</v>
      </c>
      <c r="O35" s="194" t="s">
        <v>588</v>
      </c>
      <c r="P35" s="194" t="s">
        <v>588</v>
      </c>
      <c r="Q35" s="194" t="s">
        <v>588</v>
      </c>
      <c r="R35" s="194" t="s">
        <v>588</v>
      </c>
      <c r="S35" s="194" t="s">
        <v>588</v>
      </c>
      <c r="T35" s="194" t="s">
        <v>588</v>
      </c>
      <c r="U35" s="194">
        <v>0.0</v>
      </c>
      <c r="V35" s="194" t="s">
        <v>588</v>
      </c>
      <c r="W35" s="194" t="s">
        <v>588</v>
      </c>
      <c r="X35" s="194" t="s">
        <v>588</v>
      </c>
      <c r="Y35" s="194" t="s">
        <v>588</v>
      </c>
      <c r="Z35" s="218" t="s">
        <v>588</v>
      </c>
      <c r="AA35" s="218" t="s">
        <v>588</v>
      </c>
      <c r="AB35" s="194">
        <v>0.0</v>
      </c>
      <c r="AC35" s="218" t="s">
        <v>588</v>
      </c>
      <c r="AD35" s="218" t="s">
        <v>588</v>
      </c>
      <c r="AE35" s="218" t="s">
        <v>588</v>
      </c>
      <c r="AF35" s="218" t="s">
        <v>588</v>
      </c>
      <c r="AG35" s="194" t="s">
        <v>588</v>
      </c>
      <c r="AH35" s="195" t="s">
        <v>588</v>
      </c>
      <c r="AI35" s="197">
        <f>vlookup(B35,'Annual Leave-2026'!$B:$S,8,0)-countif(E35:AH35,"a")-(countif(E35:AH35,"a1")*0.5)-(countif(E35:AH35,"a2")*0.5)-(countif(E35:AH35,"b*")*0.5)-(countif(E35:AH35,"c*")*0.5)-(countif(E35:AH35,"d*")*0.5)-(countif(E35:AH35,"e*")*0.5)+1+1</f>
        <v>2</v>
      </c>
      <c r="AJ35" s="197">
        <f t="shared" si="3"/>
        <v>26</v>
      </c>
      <c r="AK35" s="214">
        <f>VLOOKUP(B35,'Working Time-May-26'!$B:$AK,34,0)/60</f>
        <v>0</v>
      </c>
      <c r="AL35" s="214">
        <f>VLOOKUP(B35,'Working Time-May-26'!$B:$AK,35,0)/60</f>
        <v>0</v>
      </c>
      <c r="AM35" s="424"/>
      <c r="AN35" s="424"/>
      <c r="AO35" s="424"/>
      <c r="AP35" s="424"/>
      <c r="AQ35" s="424"/>
      <c r="AR35" s="424"/>
      <c r="AS35" s="425">
        <f t="shared" si="4"/>
        <v>4</v>
      </c>
      <c r="AT35" s="425">
        <f t="shared" si="5"/>
        <v>0</v>
      </c>
      <c r="AU35" s="425">
        <f t="shared" si="6"/>
        <v>0</v>
      </c>
      <c r="AV35" s="424"/>
      <c r="AW35" s="217" t="s">
        <v>9</v>
      </c>
      <c r="AX35" s="232"/>
      <c r="AY35" s="232"/>
    </row>
    <row r="36">
      <c r="A36" s="420">
        <v>32.0</v>
      </c>
      <c r="B36" s="429" t="s">
        <v>816</v>
      </c>
      <c r="C36" s="430" t="s">
        <v>101</v>
      </c>
      <c r="D36" s="426" t="s">
        <v>76</v>
      </c>
      <c r="E36" s="194" t="s">
        <v>592</v>
      </c>
      <c r="F36" s="194" t="s">
        <v>721</v>
      </c>
      <c r="G36" s="194">
        <v>0.0</v>
      </c>
      <c r="H36" s="194" t="s">
        <v>592</v>
      </c>
      <c r="I36" s="194" t="s">
        <v>592</v>
      </c>
      <c r="J36" s="194" t="s">
        <v>15</v>
      </c>
      <c r="K36" s="194" t="s">
        <v>15</v>
      </c>
      <c r="L36" s="194" t="s">
        <v>592</v>
      </c>
      <c r="M36" s="194">
        <v>0.0</v>
      </c>
      <c r="N36" s="194" t="s">
        <v>592</v>
      </c>
      <c r="O36" s="194" t="s">
        <v>592</v>
      </c>
      <c r="P36" s="194" t="s">
        <v>592</v>
      </c>
      <c r="Q36" s="194" t="s">
        <v>592</v>
      </c>
      <c r="R36" s="194" t="s">
        <v>592</v>
      </c>
      <c r="S36" s="194" t="s">
        <v>592</v>
      </c>
      <c r="T36" s="194">
        <v>0.0</v>
      </c>
      <c r="U36" s="194" t="s">
        <v>6</v>
      </c>
      <c r="V36" s="194" t="s">
        <v>6</v>
      </c>
      <c r="W36" s="194"/>
      <c r="X36" s="194"/>
      <c r="Y36" s="194"/>
      <c r="Z36" s="218"/>
      <c r="AA36" s="194"/>
      <c r="AB36" s="194"/>
      <c r="AC36" s="194"/>
      <c r="AD36" s="194"/>
      <c r="AE36" s="194"/>
      <c r="AF36" s="194"/>
      <c r="AG36" s="194"/>
      <c r="AH36" s="195"/>
      <c r="AI36" s="197">
        <f>vlookup(B36,'Annual Leave-2026'!$B:$S,8,0)-countif(E36:AH36,"a")-(countif(E36:AH36,"a1")*0.5)-(countif(E36:AH36,"a2")*0.5)-(countif(E36:AH36,"b*")*0.5)-(countif(E36:AH36,"c*")*0.5)-(countif(E36:AH36,"d*")*0.5)-(countif(E36:AH36,"e*")*0.5)+1+1</f>
        <v>0</v>
      </c>
      <c r="AJ36" s="197">
        <f t="shared" si="3"/>
        <v>5</v>
      </c>
      <c r="AK36" s="214">
        <f>VLOOKUP(B36,'Working Time-May-26'!$B:$AK,34,0)/60</f>
        <v>0</v>
      </c>
      <c r="AL36" s="214">
        <f>VLOOKUP(B36,'Working Time-May-26'!$B:$AK,35,0)/60</f>
        <v>0</v>
      </c>
      <c r="AM36" s="424"/>
      <c r="AN36" s="431"/>
      <c r="AO36" s="424"/>
      <c r="AP36" s="424"/>
      <c r="AQ36" s="424"/>
      <c r="AR36" s="424"/>
      <c r="AS36" s="425">
        <f t="shared" si="4"/>
        <v>3</v>
      </c>
      <c r="AT36" s="425">
        <f t="shared" si="5"/>
        <v>10</v>
      </c>
      <c r="AU36" s="425">
        <f t="shared" si="6"/>
        <v>0</v>
      </c>
      <c r="AV36" s="424"/>
      <c r="AW36" s="217">
        <v>0.0</v>
      </c>
      <c r="AX36" s="232"/>
      <c r="AY36" s="232"/>
    </row>
    <row r="37">
      <c r="A37" s="426">
        <v>33.0</v>
      </c>
      <c r="B37" s="429" t="s">
        <v>625</v>
      </c>
      <c r="C37" s="430" t="s">
        <v>127</v>
      </c>
      <c r="D37" s="426" t="s">
        <v>76</v>
      </c>
      <c r="E37" s="194" t="s">
        <v>591</v>
      </c>
      <c r="F37" s="194" t="s">
        <v>721</v>
      </c>
      <c r="G37" s="194">
        <v>0.0</v>
      </c>
      <c r="H37" s="194" t="s">
        <v>591</v>
      </c>
      <c r="I37" s="194" t="s">
        <v>591</v>
      </c>
      <c r="J37" s="194" t="s">
        <v>721</v>
      </c>
      <c r="K37" s="194" t="s">
        <v>721</v>
      </c>
      <c r="L37" s="194" t="s">
        <v>591</v>
      </c>
      <c r="M37" s="194">
        <v>0.0</v>
      </c>
      <c r="N37" s="194" t="s">
        <v>602</v>
      </c>
      <c r="O37" s="194" t="s">
        <v>591</v>
      </c>
      <c r="P37" s="194" t="s">
        <v>591</v>
      </c>
      <c r="Q37" s="194" t="s">
        <v>163</v>
      </c>
      <c r="R37" s="194" t="s">
        <v>591</v>
      </c>
      <c r="S37" s="194" t="s">
        <v>591</v>
      </c>
      <c r="T37" s="194" t="s">
        <v>591</v>
      </c>
      <c r="U37" s="194">
        <v>0.0</v>
      </c>
      <c r="V37" s="194" t="s">
        <v>591</v>
      </c>
      <c r="W37" s="194" t="s">
        <v>591</v>
      </c>
      <c r="X37" s="194" t="s">
        <v>591</v>
      </c>
      <c r="Y37" s="194" t="s">
        <v>591</v>
      </c>
      <c r="Z37" s="218" t="s">
        <v>591</v>
      </c>
      <c r="AA37" s="218" t="s">
        <v>591</v>
      </c>
      <c r="AB37" s="194">
        <v>0.0</v>
      </c>
      <c r="AC37" s="194" t="s">
        <v>6</v>
      </c>
      <c r="AD37" s="194" t="s">
        <v>592</v>
      </c>
      <c r="AE37" s="194" t="s">
        <v>592</v>
      </c>
      <c r="AF37" s="194" t="s">
        <v>592</v>
      </c>
      <c r="AG37" s="194">
        <v>0.0</v>
      </c>
      <c r="AH37" s="195" t="s">
        <v>591</v>
      </c>
      <c r="AI37" s="197">
        <f>vlookup(B37,'Annual Leave-2026'!$B:$S,8,0)-countif(E37:AH37,"a")-(countif(E37:AH37,"a1")*0.5)-(countif(E37:AH37,"a2")*0.5)-(countif(E37:AH37,"b*")*0.5)-(countif(E37:AH37,"c*")*0.5)-(countif(E37:AH37,"d*")*0.5)-(countif(E37:AH37,"e*")*0.5)+1+1</f>
        <v>0.5</v>
      </c>
      <c r="AJ37" s="197">
        <f t="shared" si="3"/>
        <v>21</v>
      </c>
      <c r="AK37" s="214">
        <f>VLOOKUP(B37,'Working Time-May-26'!$B:$AK,34,0)/60</f>
        <v>-0.15</v>
      </c>
      <c r="AL37" s="214">
        <f>VLOOKUP(B37,'Working Time-May-26'!$B:$AK,35,0)/60</f>
        <v>0</v>
      </c>
      <c r="AM37" s="424"/>
      <c r="AN37" s="431"/>
      <c r="AO37" s="424"/>
      <c r="AP37" s="424"/>
      <c r="AQ37" s="424"/>
      <c r="AR37" s="424"/>
      <c r="AS37" s="425">
        <f t="shared" si="4"/>
        <v>5</v>
      </c>
      <c r="AT37" s="425">
        <f t="shared" si="5"/>
        <v>3</v>
      </c>
      <c r="AU37" s="425">
        <f t="shared" si="6"/>
        <v>1</v>
      </c>
      <c r="AV37" s="424"/>
      <c r="AW37" s="217" t="s">
        <v>6</v>
      </c>
      <c r="AX37" s="232"/>
      <c r="AY37" s="232"/>
    </row>
    <row r="38">
      <c r="A38" s="420">
        <v>34.0</v>
      </c>
      <c r="B38" s="429" t="s">
        <v>626</v>
      </c>
      <c r="C38" s="430" t="s">
        <v>75</v>
      </c>
      <c r="D38" s="426" t="s">
        <v>76</v>
      </c>
      <c r="E38" s="194">
        <v>0.0</v>
      </c>
      <c r="F38" s="194" t="s">
        <v>721</v>
      </c>
      <c r="G38" s="194" t="s">
        <v>591</v>
      </c>
      <c r="H38" s="194" t="s">
        <v>591</v>
      </c>
      <c r="I38" s="194" t="s">
        <v>591</v>
      </c>
      <c r="J38" s="194" t="s">
        <v>721</v>
      </c>
      <c r="K38" s="194" t="s">
        <v>721</v>
      </c>
      <c r="L38" s="194" t="s">
        <v>591</v>
      </c>
      <c r="M38" s="194">
        <v>0.0</v>
      </c>
      <c r="N38" s="194" t="s">
        <v>591</v>
      </c>
      <c r="O38" s="194" t="s">
        <v>591</v>
      </c>
      <c r="P38" s="194" t="s">
        <v>591</v>
      </c>
      <c r="Q38" s="194" t="s">
        <v>591</v>
      </c>
      <c r="R38" s="194" t="s">
        <v>591</v>
      </c>
      <c r="S38" s="194" t="s">
        <v>591</v>
      </c>
      <c r="T38" s="194">
        <v>0.0</v>
      </c>
      <c r="U38" s="194" t="s">
        <v>593</v>
      </c>
      <c r="V38" s="194" t="s">
        <v>593</v>
      </c>
      <c r="W38" s="194" t="s">
        <v>593</v>
      </c>
      <c r="X38" s="194" t="s">
        <v>593</v>
      </c>
      <c r="Y38" s="194" t="s">
        <v>593</v>
      </c>
      <c r="Z38" s="194" t="s">
        <v>593</v>
      </c>
      <c r="AA38" s="194">
        <v>0.0</v>
      </c>
      <c r="AB38" s="194" t="s">
        <v>593</v>
      </c>
      <c r="AC38" s="194" t="s">
        <v>593</v>
      </c>
      <c r="AD38" s="194" t="s">
        <v>593</v>
      </c>
      <c r="AE38" s="194" t="s">
        <v>593</v>
      </c>
      <c r="AF38" s="194" t="s">
        <v>171</v>
      </c>
      <c r="AG38" s="194">
        <v>0.0</v>
      </c>
      <c r="AH38" s="195" t="s">
        <v>6</v>
      </c>
      <c r="AI38" s="197">
        <f>vlookup(B38,'Annual Leave-2026'!$B:$S,8,0)-countif(E38:AH38,"a")-(countif(E38:AH38,"a1")*0.5)-(countif(E38:AH38,"a2")*0.5)-(countif(E38:AH38,"b*")*0.5)-(countif(E38:AH38,"c*")*0.5)-(countif(E38:AH38,"d*")*0.5)-(countif(E38:AH38,"e*")*0.5)+1+1</f>
        <v>4</v>
      </c>
      <c r="AJ38" s="197">
        <f t="shared" si="3"/>
        <v>25</v>
      </c>
      <c r="AK38" s="214">
        <f>VLOOKUP(B38,'Working Time-May-26'!$B:$AK,34,0)/60</f>
        <v>0</v>
      </c>
      <c r="AL38" s="214">
        <f>VLOOKUP(B38,'Working Time-May-26'!$B:$AK,35,0)/60</f>
        <v>0</v>
      </c>
      <c r="AM38" s="424"/>
      <c r="AN38" s="431"/>
      <c r="AO38" s="424"/>
      <c r="AP38" s="424"/>
      <c r="AQ38" s="424"/>
      <c r="AR38" s="424"/>
      <c r="AS38" s="425">
        <f t="shared" si="4"/>
        <v>5</v>
      </c>
      <c r="AT38" s="425">
        <f t="shared" si="5"/>
        <v>0</v>
      </c>
      <c r="AU38" s="425">
        <f t="shared" si="6"/>
        <v>0</v>
      </c>
      <c r="AV38" s="424"/>
      <c r="AW38" s="217">
        <v>0.0</v>
      </c>
      <c r="AX38" s="232"/>
      <c r="AY38" s="232"/>
    </row>
    <row r="39">
      <c r="A39" s="426">
        <v>35.0</v>
      </c>
      <c r="B39" s="429" t="s">
        <v>627</v>
      </c>
      <c r="C39" s="430" t="s">
        <v>77</v>
      </c>
      <c r="D39" s="426" t="s">
        <v>76</v>
      </c>
      <c r="E39" s="194">
        <v>0.0</v>
      </c>
      <c r="F39" s="194" t="s">
        <v>729</v>
      </c>
      <c r="G39" s="194" t="s">
        <v>593</v>
      </c>
      <c r="H39" s="194" t="s">
        <v>593</v>
      </c>
      <c r="I39" s="194" t="s">
        <v>593</v>
      </c>
      <c r="J39" s="194" t="s">
        <v>729</v>
      </c>
      <c r="K39" s="194" t="s">
        <v>729</v>
      </c>
      <c r="L39" s="194">
        <v>0.0</v>
      </c>
      <c r="M39" s="194" t="s">
        <v>593</v>
      </c>
      <c r="N39" s="194" t="s">
        <v>593</v>
      </c>
      <c r="O39" s="194" t="s">
        <v>593</v>
      </c>
      <c r="P39" s="194" t="s">
        <v>593</v>
      </c>
      <c r="Q39" s="194" t="s">
        <v>593</v>
      </c>
      <c r="R39" s="194" t="s">
        <v>593</v>
      </c>
      <c r="S39" s="194" t="s">
        <v>6</v>
      </c>
      <c r="T39" s="194">
        <v>0.0</v>
      </c>
      <c r="U39" s="194" t="s">
        <v>593</v>
      </c>
      <c r="V39" s="194" t="s">
        <v>593</v>
      </c>
      <c r="W39" s="194" t="s">
        <v>593</v>
      </c>
      <c r="X39" s="194" t="s">
        <v>593</v>
      </c>
      <c r="Y39" s="194" t="s">
        <v>593</v>
      </c>
      <c r="Z39" s="194" t="s">
        <v>593</v>
      </c>
      <c r="AA39" s="194">
        <v>0.0</v>
      </c>
      <c r="AB39" s="194" t="s">
        <v>593</v>
      </c>
      <c r="AC39" s="194" t="s">
        <v>593</v>
      </c>
      <c r="AD39" s="194" t="s">
        <v>593</v>
      </c>
      <c r="AE39" s="194" t="s">
        <v>593</v>
      </c>
      <c r="AF39" s="194" t="s">
        <v>593</v>
      </c>
      <c r="AG39" s="194" t="s">
        <v>593</v>
      </c>
      <c r="AH39" s="194">
        <v>0.0</v>
      </c>
      <c r="AI39" s="197">
        <f>vlookup(B39,'Annual Leave-2026'!$B:$S,8,0)-countif(E39:AH39,"a")-(countif(E39:AH39,"a1")*0.5)-(countif(E39:AH39,"a2")*0.5)-(countif(E39:AH39,"b*")*0.5)-(countif(E39:AH39,"c*")*0.5)-(countif(E39:AH39,"d*")*0.5)-(countif(E39:AH39,"e*")*0.5)+1+1</f>
        <v>4</v>
      </c>
      <c r="AJ39" s="197">
        <f t="shared" si="3"/>
        <v>25</v>
      </c>
      <c r="AK39" s="214">
        <f>VLOOKUP(B39,'Working Time-May-26'!$B:$AK,34,0)/60</f>
        <v>0</v>
      </c>
      <c r="AL39" s="214">
        <f>VLOOKUP(B39,'Working Time-May-26'!$B:$AK,35,0)/60</f>
        <v>0</v>
      </c>
      <c r="AM39" s="424"/>
      <c r="AN39" s="431"/>
      <c r="AO39" s="424"/>
      <c r="AP39" s="424"/>
      <c r="AQ39" s="424"/>
      <c r="AR39" s="424"/>
      <c r="AS39" s="425">
        <f t="shared" si="4"/>
        <v>5</v>
      </c>
      <c r="AT39" s="425">
        <f t="shared" si="5"/>
        <v>0</v>
      </c>
      <c r="AU39" s="425">
        <f t="shared" si="6"/>
        <v>0</v>
      </c>
      <c r="AV39" s="424"/>
      <c r="AW39" s="217">
        <v>0.0</v>
      </c>
      <c r="AX39" s="232"/>
      <c r="AY39" s="232"/>
    </row>
    <row r="40">
      <c r="A40" s="420">
        <v>36.0</v>
      </c>
      <c r="B40" s="429" t="s">
        <v>628</v>
      </c>
      <c r="C40" s="430" t="s">
        <v>115</v>
      </c>
      <c r="D40" s="426" t="s">
        <v>76</v>
      </c>
      <c r="E40" s="194">
        <v>0.0</v>
      </c>
      <c r="F40" s="194" t="s">
        <v>721</v>
      </c>
      <c r="G40" s="194" t="s">
        <v>591</v>
      </c>
      <c r="H40" s="194" t="s">
        <v>591</v>
      </c>
      <c r="I40" s="194" t="s">
        <v>591</v>
      </c>
      <c r="J40" s="194" t="s">
        <v>721</v>
      </c>
      <c r="K40" s="194" t="s">
        <v>721</v>
      </c>
      <c r="L40" s="194">
        <v>0.0</v>
      </c>
      <c r="M40" s="194" t="s">
        <v>591</v>
      </c>
      <c r="N40" s="194" t="s">
        <v>591</v>
      </c>
      <c r="O40" s="194" t="s">
        <v>591</v>
      </c>
      <c r="P40" s="194" t="s">
        <v>591</v>
      </c>
      <c r="Q40" s="194" t="s">
        <v>591</v>
      </c>
      <c r="R40" s="194" t="s">
        <v>591</v>
      </c>
      <c r="S40" s="194">
        <v>0.0</v>
      </c>
      <c r="T40" s="194" t="s">
        <v>593</v>
      </c>
      <c r="U40" s="194" t="s">
        <v>593</v>
      </c>
      <c r="V40" s="194" t="s">
        <v>593</v>
      </c>
      <c r="W40" s="194" t="s">
        <v>593</v>
      </c>
      <c r="X40" s="194" t="s">
        <v>593</v>
      </c>
      <c r="Y40" s="194" t="s">
        <v>593</v>
      </c>
      <c r="Z40" s="218">
        <v>0.0</v>
      </c>
      <c r="AA40" s="194" t="s">
        <v>593</v>
      </c>
      <c r="AB40" s="194" t="s">
        <v>593</v>
      </c>
      <c r="AC40" s="194" t="s">
        <v>593</v>
      </c>
      <c r="AD40" s="194" t="s">
        <v>593</v>
      </c>
      <c r="AE40" s="194" t="s">
        <v>593</v>
      </c>
      <c r="AF40" s="194" t="s">
        <v>593</v>
      </c>
      <c r="AG40" s="194" t="s">
        <v>593</v>
      </c>
      <c r="AH40" s="194">
        <v>0.0</v>
      </c>
      <c r="AI40" s="197">
        <f>vlookup(B40,'Annual Leave-2026'!$B:$S,8,0)-countif(E40:AH40,"a")-(countif(E40:AH40,"a1")*0.5)-(countif(E40:AH40,"a2")*0.5)-(countif(E40:AH40,"b*")*0.5)-(countif(E40:AH40,"c*")*0.5)-(countif(E40:AH40,"d*")*0.5)-(countif(E40:AH40,"e*")*0.5)+1+1</f>
        <v>5</v>
      </c>
      <c r="AJ40" s="197">
        <f t="shared" si="3"/>
        <v>25</v>
      </c>
      <c r="AK40" s="214">
        <f>VLOOKUP(B40,'Working Time-May-26'!$B:$AK,34,0)/60</f>
        <v>0</v>
      </c>
      <c r="AL40" s="214">
        <f>VLOOKUP(B40,'Working Time-May-26'!$B:$AK,35,0)/60</f>
        <v>0</v>
      </c>
      <c r="AM40" s="424"/>
      <c r="AN40" s="431"/>
      <c r="AO40" s="424"/>
      <c r="AP40" s="424"/>
      <c r="AQ40" s="424"/>
      <c r="AR40" s="424"/>
      <c r="AS40" s="425">
        <f t="shared" si="4"/>
        <v>5</v>
      </c>
      <c r="AT40" s="425">
        <f t="shared" si="5"/>
        <v>0</v>
      </c>
      <c r="AU40" s="425">
        <f t="shared" si="6"/>
        <v>0</v>
      </c>
      <c r="AV40" s="424"/>
      <c r="AW40" s="217" t="s">
        <v>10</v>
      </c>
      <c r="AX40" s="232"/>
      <c r="AY40" s="232"/>
    </row>
    <row r="41">
      <c r="A41" s="426">
        <v>37.0</v>
      </c>
      <c r="B41" s="426" t="s">
        <v>629</v>
      </c>
      <c r="C41" s="427" t="s">
        <v>100</v>
      </c>
      <c r="D41" s="426" t="s">
        <v>76</v>
      </c>
      <c r="E41" s="194" t="s">
        <v>588</v>
      </c>
      <c r="F41" s="194" t="s">
        <v>727</v>
      </c>
      <c r="G41" s="194">
        <v>0.0</v>
      </c>
      <c r="H41" s="194" t="s">
        <v>588</v>
      </c>
      <c r="I41" s="194" t="s">
        <v>588</v>
      </c>
      <c r="J41" s="194" t="s">
        <v>727</v>
      </c>
      <c r="K41" s="194" t="s">
        <v>727</v>
      </c>
      <c r="L41" s="194" t="s">
        <v>588</v>
      </c>
      <c r="M41" s="194" t="s">
        <v>170</v>
      </c>
      <c r="N41" s="194">
        <v>0.0</v>
      </c>
      <c r="O41" s="194" t="s">
        <v>588</v>
      </c>
      <c r="P41" s="194" t="s">
        <v>588</v>
      </c>
      <c r="Q41" s="194" t="s">
        <v>588</v>
      </c>
      <c r="R41" s="194" t="s">
        <v>588</v>
      </c>
      <c r="S41" s="194">
        <v>0.0</v>
      </c>
      <c r="T41" s="194" t="s">
        <v>591</v>
      </c>
      <c r="U41" s="194" t="s">
        <v>591</v>
      </c>
      <c r="V41" s="194" t="s">
        <v>591</v>
      </c>
      <c r="W41" s="194" t="s">
        <v>591</v>
      </c>
      <c r="X41" s="194" t="s">
        <v>591</v>
      </c>
      <c r="Y41" s="194" t="s">
        <v>591</v>
      </c>
      <c r="Z41" s="218">
        <v>0.0</v>
      </c>
      <c r="AA41" s="218" t="s">
        <v>591</v>
      </c>
      <c r="AB41" s="218" t="s">
        <v>591</v>
      </c>
      <c r="AC41" s="194" t="s">
        <v>591</v>
      </c>
      <c r="AD41" s="194" t="s">
        <v>591</v>
      </c>
      <c r="AE41" s="194" t="s">
        <v>591</v>
      </c>
      <c r="AF41" s="194" t="s">
        <v>591</v>
      </c>
      <c r="AG41" s="194" t="s">
        <v>591</v>
      </c>
      <c r="AH41" s="194">
        <v>0.0</v>
      </c>
      <c r="AI41" s="197">
        <f>vlookup(B41,'Annual Leave-2026'!$B:$S,8,0)-countif(E41:AH41,"a")-(countif(E41:AH41,"a1")*0.5)-(countif(E41:AH41,"a2")*0.5)-(countif(E41:AH41,"b*")*0.5)-(countif(E41:AH41,"c*")*0.5)-(countif(E41:AH41,"d*")*0.5)-(countif(E41:AH41,"e*")*0.5)+1+1</f>
        <v>11.5</v>
      </c>
      <c r="AJ41" s="197">
        <f t="shared" si="3"/>
        <v>25</v>
      </c>
      <c r="AK41" s="214">
        <f>VLOOKUP(B41,'Working Time-May-26'!$B:$AK,34,0)/60</f>
        <v>0</v>
      </c>
      <c r="AL41" s="214">
        <f>VLOOKUP(B41,'Working Time-May-26'!$B:$AK,35,0)/60</f>
        <v>0</v>
      </c>
      <c r="AM41" s="424"/>
      <c r="AN41" s="424"/>
      <c r="AO41" s="424"/>
      <c r="AP41" s="424"/>
      <c r="AQ41" s="424"/>
      <c r="AR41" s="424"/>
      <c r="AS41" s="425">
        <f t="shared" si="4"/>
        <v>5</v>
      </c>
      <c r="AT41" s="425">
        <f t="shared" si="5"/>
        <v>0</v>
      </c>
      <c r="AU41" s="425">
        <f t="shared" si="6"/>
        <v>0</v>
      </c>
      <c r="AV41" s="424"/>
      <c r="AW41" s="217" t="s">
        <v>6</v>
      </c>
      <c r="AX41" s="232"/>
      <c r="AY41" s="232"/>
    </row>
    <row r="42">
      <c r="A42" s="420">
        <v>38.0</v>
      </c>
      <c r="B42" s="426" t="s">
        <v>630</v>
      </c>
      <c r="C42" s="427" t="s">
        <v>120</v>
      </c>
      <c r="D42" s="426" t="s">
        <v>76</v>
      </c>
      <c r="E42" s="194" t="s">
        <v>588</v>
      </c>
      <c r="F42" s="194" t="s">
        <v>727</v>
      </c>
      <c r="G42" s="194">
        <v>0.0</v>
      </c>
      <c r="H42" s="194" t="s">
        <v>588</v>
      </c>
      <c r="I42" s="194" t="s">
        <v>588</v>
      </c>
      <c r="J42" s="194" t="s">
        <v>727</v>
      </c>
      <c r="K42" s="194" t="s">
        <v>727</v>
      </c>
      <c r="L42" s="194" t="s">
        <v>588</v>
      </c>
      <c r="M42" s="194" t="s">
        <v>588</v>
      </c>
      <c r="N42" s="194">
        <v>0.0</v>
      </c>
      <c r="O42" s="194" t="s">
        <v>588</v>
      </c>
      <c r="P42" s="194" t="s">
        <v>588</v>
      </c>
      <c r="Q42" s="194" t="s">
        <v>588</v>
      </c>
      <c r="R42" s="194" t="s">
        <v>588</v>
      </c>
      <c r="S42" s="194" t="s">
        <v>588</v>
      </c>
      <c r="T42" s="194" t="s">
        <v>6</v>
      </c>
      <c r="U42" s="194">
        <v>0.0</v>
      </c>
      <c r="V42" s="194" t="s">
        <v>588</v>
      </c>
      <c r="W42" s="194" t="s">
        <v>588</v>
      </c>
      <c r="X42" s="194" t="s">
        <v>588</v>
      </c>
      <c r="Y42" s="194" t="s">
        <v>588</v>
      </c>
      <c r="Z42" s="218" t="s">
        <v>588</v>
      </c>
      <c r="AA42" s="194">
        <v>0.0</v>
      </c>
      <c r="AB42" s="218" t="s">
        <v>588</v>
      </c>
      <c r="AC42" s="218" t="s">
        <v>588</v>
      </c>
      <c r="AD42" s="218" t="s">
        <v>588</v>
      </c>
      <c r="AE42" s="218" t="s">
        <v>588</v>
      </c>
      <c r="AF42" s="218" t="s">
        <v>588</v>
      </c>
      <c r="AG42" s="194">
        <v>0.0</v>
      </c>
      <c r="AH42" s="195" t="s">
        <v>588</v>
      </c>
      <c r="AI42" s="197">
        <f>vlookup(B42,'Annual Leave-2026'!$B:$S,8,0)-countif(E42:AH42,"a")-(countif(E42:AH42,"a1")*0.5)-(countif(E42:AH42,"a2")*0.5)-(countif(E42:AH42,"b*")*0.5)-(countif(E42:AH42,"c*")*0.5)-(countif(E42:AH42,"d*")*0.5)-(countif(E42:AH42,"e*")*0.5)+1+1</f>
        <v>4.5</v>
      </c>
      <c r="AJ42" s="197">
        <f t="shared" si="3"/>
        <v>25</v>
      </c>
      <c r="AK42" s="214">
        <f>VLOOKUP(B42,'Working Time-May-26'!$B:$AK,34,0)/60</f>
        <v>0</v>
      </c>
      <c r="AL42" s="214">
        <f>VLOOKUP(B42,'Working Time-May-26'!$B:$AK,35,0)/60</f>
        <v>0</v>
      </c>
      <c r="AM42" s="424"/>
      <c r="AN42" s="424"/>
      <c r="AO42" s="424"/>
      <c r="AP42" s="424"/>
      <c r="AQ42" s="424"/>
      <c r="AR42" s="424"/>
      <c r="AS42" s="425">
        <f t="shared" si="4"/>
        <v>5</v>
      </c>
      <c r="AT42" s="425">
        <f t="shared" si="5"/>
        <v>0</v>
      </c>
      <c r="AU42" s="425">
        <f t="shared" si="6"/>
        <v>0</v>
      </c>
      <c r="AV42" s="424"/>
      <c r="AW42" s="217" t="s">
        <v>9</v>
      </c>
      <c r="AX42" s="232"/>
      <c r="AY42" s="232"/>
    </row>
    <row r="43">
      <c r="A43" s="426">
        <v>39.0</v>
      </c>
      <c r="B43" s="429" t="s">
        <v>631</v>
      </c>
      <c r="C43" s="430" t="s">
        <v>97</v>
      </c>
      <c r="D43" s="426" t="s">
        <v>76</v>
      </c>
      <c r="E43" s="194" t="s">
        <v>588</v>
      </c>
      <c r="F43" s="194" t="s">
        <v>727</v>
      </c>
      <c r="G43" s="194">
        <v>0.0</v>
      </c>
      <c r="H43" s="194" t="s">
        <v>588</v>
      </c>
      <c r="I43" s="194" t="s">
        <v>588</v>
      </c>
      <c r="J43" s="194" t="s">
        <v>727</v>
      </c>
      <c r="K43" s="194" t="s">
        <v>727</v>
      </c>
      <c r="L43" s="194">
        <v>0.0</v>
      </c>
      <c r="M43" s="194" t="s">
        <v>588</v>
      </c>
      <c r="N43" s="194" t="s">
        <v>588</v>
      </c>
      <c r="O43" s="194" t="s">
        <v>588</v>
      </c>
      <c r="P43" s="194" t="s">
        <v>588</v>
      </c>
      <c r="Q43" s="194" t="s">
        <v>588</v>
      </c>
      <c r="R43" s="194" t="s">
        <v>588</v>
      </c>
      <c r="S43" s="194" t="s">
        <v>588</v>
      </c>
      <c r="T43" s="194">
        <v>0.0</v>
      </c>
      <c r="U43" s="194" t="s">
        <v>588</v>
      </c>
      <c r="V43" s="194" t="s">
        <v>588</v>
      </c>
      <c r="W43" s="194" t="s">
        <v>588</v>
      </c>
      <c r="X43" s="194" t="s">
        <v>588</v>
      </c>
      <c r="Y43" s="194" t="s">
        <v>588</v>
      </c>
      <c r="Z43" s="194">
        <v>0.0</v>
      </c>
      <c r="AA43" s="218" t="s">
        <v>588</v>
      </c>
      <c r="AB43" s="218" t="s">
        <v>588</v>
      </c>
      <c r="AC43" s="218" t="s">
        <v>588</v>
      </c>
      <c r="AD43" s="218" t="s">
        <v>588</v>
      </c>
      <c r="AE43" s="218" t="s">
        <v>588</v>
      </c>
      <c r="AF43" s="218" t="s">
        <v>588</v>
      </c>
      <c r="AG43" s="194">
        <v>0.0</v>
      </c>
      <c r="AH43" s="194" t="s">
        <v>588</v>
      </c>
      <c r="AI43" s="197">
        <f>vlookup(B43,'Annual Leave-2026'!$B:$S,8,0)-countif(E43:AH43,"a")-(countif(E43:AH43,"a1")*0.5)-(countif(E43:AH43,"a2")*0.5)-(countif(E43:AH43,"b*")*0.5)-(countif(E43:AH43,"c*")*0.5)-(countif(E43:AH43,"d*")*0.5)-(countif(E43:AH43,"e*")*0.5)+1+1</f>
        <v>6</v>
      </c>
      <c r="AJ43" s="197">
        <f t="shared" si="3"/>
        <v>25</v>
      </c>
      <c r="AK43" s="214">
        <f>VLOOKUP(B43,'Working Time-May-26'!$B:$AK,34,0)/60</f>
        <v>0</v>
      </c>
      <c r="AL43" s="214">
        <f>VLOOKUP(B43,'Working Time-May-26'!$B:$AK,35,0)/60</f>
        <v>0</v>
      </c>
      <c r="AM43" s="424"/>
      <c r="AN43" s="431"/>
      <c r="AO43" s="424"/>
      <c r="AP43" s="424"/>
      <c r="AQ43" s="424"/>
      <c r="AR43" s="424"/>
      <c r="AS43" s="425">
        <f t="shared" si="4"/>
        <v>5</v>
      </c>
      <c r="AT43" s="425">
        <f t="shared" si="5"/>
        <v>0</v>
      </c>
      <c r="AU43" s="425">
        <f t="shared" si="6"/>
        <v>0</v>
      </c>
      <c r="AV43" s="424"/>
      <c r="AW43" s="217">
        <v>0.0</v>
      </c>
      <c r="AX43" s="232"/>
      <c r="AY43" s="232"/>
    </row>
    <row r="44">
      <c r="A44" s="420">
        <v>40.0</v>
      </c>
      <c r="B44" s="429" t="s">
        <v>632</v>
      </c>
      <c r="C44" s="430" t="s">
        <v>111</v>
      </c>
      <c r="D44" s="426" t="s">
        <v>76</v>
      </c>
      <c r="E44" s="194">
        <v>0.0</v>
      </c>
      <c r="F44" s="194" t="s">
        <v>721</v>
      </c>
      <c r="G44" s="194" t="s">
        <v>591</v>
      </c>
      <c r="H44" s="194" t="s">
        <v>591</v>
      </c>
      <c r="I44" s="194" t="s">
        <v>591</v>
      </c>
      <c r="J44" s="194" t="s">
        <v>721</v>
      </c>
      <c r="K44" s="194" t="s">
        <v>721</v>
      </c>
      <c r="L44" s="194">
        <v>0.0</v>
      </c>
      <c r="M44" s="194" t="s">
        <v>591</v>
      </c>
      <c r="N44" s="194" t="s">
        <v>591</v>
      </c>
      <c r="O44" s="194" t="s">
        <v>591</v>
      </c>
      <c r="P44" s="194" t="s">
        <v>591</v>
      </c>
      <c r="Q44" s="194" t="s">
        <v>591</v>
      </c>
      <c r="R44" s="194" t="s">
        <v>591</v>
      </c>
      <c r="S44" s="194" t="s">
        <v>163</v>
      </c>
      <c r="T44" s="194">
        <v>0.0</v>
      </c>
      <c r="U44" s="194" t="s">
        <v>164</v>
      </c>
      <c r="V44" s="194" t="s">
        <v>591</v>
      </c>
      <c r="W44" s="194" t="s">
        <v>591</v>
      </c>
      <c r="X44" s="194" t="s">
        <v>591</v>
      </c>
      <c r="Y44" s="194" t="s">
        <v>591</v>
      </c>
      <c r="Z44" s="218" t="s">
        <v>591</v>
      </c>
      <c r="AA44" s="194">
        <v>0.0</v>
      </c>
      <c r="AB44" s="218" t="s">
        <v>591</v>
      </c>
      <c r="AC44" s="194" t="s">
        <v>591</v>
      </c>
      <c r="AD44" s="194" t="s">
        <v>591</v>
      </c>
      <c r="AE44" s="194" t="s">
        <v>591</v>
      </c>
      <c r="AF44" s="194" t="s">
        <v>591</v>
      </c>
      <c r="AG44" s="194">
        <v>0.0</v>
      </c>
      <c r="AH44" s="194" t="s">
        <v>591</v>
      </c>
      <c r="AI44" s="197">
        <f>vlookup(B44,'Annual Leave-2026'!$B:$S,8,0)-countif(E44:AH44,"a")-(countif(E44:AH44,"a1")*0.5)-(countif(E44:AH44,"a2")*0.5)-(countif(E44:AH44,"b*")*0.5)-(countif(E44:AH44,"c*")*0.5)-(countif(E44:AH44,"d*")*0.5)-(countif(E44:AH44,"e*")*0.5)+1+1</f>
        <v>1</v>
      </c>
      <c r="AJ44" s="197">
        <f t="shared" si="3"/>
        <v>25</v>
      </c>
      <c r="AK44" s="214">
        <f>VLOOKUP(B44,'Working Time-May-26'!$B:$AK,34,0)/60</f>
        <v>0</v>
      </c>
      <c r="AL44" s="214">
        <f>VLOOKUP(B44,'Working Time-May-26'!$B:$AK,35,0)/60</f>
        <v>0</v>
      </c>
      <c r="AM44" s="424"/>
      <c r="AN44" s="431"/>
      <c r="AO44" s="424"/>
      <c r="AP44" s="424"/>
      <c r="AQ44" s="424"/>
      <c r="AR44" s="424"/>
      <c r="AS44" s="425">
        <f t="shared" si="4"/>
        <v>5</v>
      </c>
      <c r="AT44" s="425">
        <f t="shared" si="5"/>
        <v>0</v>
      </c>
      <c r="AU44" s="425">
        <f t="shared" si="6"/>
        <v>0</v>
      </c>
      <c r="AV44" s="424"/>
      <c r="AW44" s="217">
        <v>0.0</v>
      </c>
      <c r="AX44" s="232"/>
      <c r="AY44" s="232"/>
    </row>
    <row r="45">
      <c r="A45" s="426">
        <v>41.0</v>
      </c>
      <c r="B45" s="429" t="s">
        <v>634</v>
      </c>
      <c r="C45" s="430" t="s">
        <v>85</v>
      </c>
      <c r="D45" s="426" t="s">
        <v>76</v>
      </c>
      <c r="E45" s="194">
        <v>0.0</v>
      </c>
      <c r="F45" s="194" t="s">
        <v>729</v>
      </c>
      <c r="G45" s="194" t="s">
        <v>593</v>
      </c>
      <c r="H45" s="194" t="s">
        <v>593</v>
      </c>
      <c r="I45" s="194" t="s">
        <v>593</v>
      </c>
      <c r="J45" s="194" t="s">
        <v>729</v>
      </c>
      <c r="K45" s="194" t="s">
        <v>729</v>
      </c>
      <c r="L45" s="194" t="s">
        <v>593</v>
      </c>
      <c r="M45" s="194">
        <v>0.0</v>
      </c>
      <c r="N45" s="194" t="s">
        <v>593</v>
      </c>
      <c r="O45" s="194" t="s">
        <v>593</v>
      </c>
      <c r="P45" s="194" t="s">
        <v>593</v>
      </c>
      <c r="Q45" s="194" t="s">
        <v>593</v>
      </c>
      <c r="R45" s="194" t="s">
        <v>593</v>
      </c>
      <c r="S45" s="194">
        <v>0.0</v>
      </c>
      <c r="T45" s="194" t="s">
        <v>588</v>
      </c>
      <c r="U45" s="194" t="s">
        <v>588</v>
      </c>
      <c r="V45" s="194" t="s">
        <v>588</v>
      </c>
      <c r="W45" s="194" t="s">
        <v>588</v>
      </c>
      <c r="X45" s="194" t="s">
        <v>588</v>
      </c>
      <c r="Y45" s="194" t="s">
        <v>588</v>
      </c>
      <c r="Z45" s="218" t="s">
        <v>588</v>
      </c>
      <c r="AA45" s="194">
        <v>0.0</v>
      </c>
      <c r="AB45" s="218" t="s">
        <v>588</v>
      </c>
      <c r="AC45" s="218" t="s">
        <v>588</v>
      </c>
      <c r="AD45" s="218" t="s">
        <v>588</v>
      </c>
      <c r="AE45" s="218" t="s">
        <v>588</v>
      </c>
      <c r="AF45" s="218" t="s">
        <v>588</v>
      </c>
      <c r="AG45" s="194" t="s">
        <v>588</v>
      </c>
      <c r="AH45" s="195" t="s">
        <v>588</v>
      </c>
      <c r="AI45" s="197">
        <f>vlookup(B45,'Annual Leave-2026'!$B:$S,8,0)-countif(E45:AH45,"a")-(countif(E45:AH45,"a1")*0.5)-(countif(E45:AH45,"a2")*0.5)-(countif(E45:AH45,"b*")*0.5)-(countif(E45:AH45,"c*")*0.5)-(countif(E45:AH45,"d*")*0.5)-(countif(E45:AH45,"e*")*0.5)+1+1</f>
        <v>4</v>
      </c>
      <c r="AJ45" s="197">
        <f t="shared" si="3"/>
        <v>26</v>
      </c>
      <c r="AK45" s="214">
        <f>VLOOKUP(B45,'Working Time-May-26'!$B:$AK,34,0)/60</f>
        <v>-0.5833333333</v>
      </c>
      <c r="AL45" s="214">
        <f>VLOOKUP(B45,'Working Time-May-26'!$B:$AK,35,0)/60</f>
        <v>0</v>
      </c>
      <c r="AM45" s="424"/>
      <c r="AN45" s="431"/>
      <c r="AO45" s="424"/>
      <c r="AP45" s="424"/>
      <c r="AQ45" s="424"/>
      <c r="AR45" s="424"/>
      <c r="AS45" s="425">
        <f t="shared" si="4"/>
        <v>4</v>
      </c>
      <c r="AT45" s="425">
        <f t="shared" si="5"/>
        <v>0</v>
      </c>
      <c r="AU45" s="425">
        <f t="shared" si="6"/>
        <v>0</v>
      </c>
      <c r="AV45" s="424"/>
      <c r="AW45" s="217" t="s">
        <v>9</v>
      </c>
      <c r="AX45" s="232"/>
      <c r="AY45" s="232"/>
    </row>
    <row r="46">
      <c r="A46" s="420">
        <v>42.0</v>
      </c>
      <c r="B46" s="429" t="s">
        <v>635</v>
      </c>
      <c r="C46" s="430" t="s">
        <v>94</v>
      </c>
      <c r="D46" s="426" t="s">
        <v>76</v>
      </c>
      <c r="E46" s="194">
        <v>0.0</v>
      </c>
      <c r="F46" s="194" t="s">
        <v>721</v>
      </c>
      <c r="G46" s="194" t="s">
        <v>163</v>
      </c>
      <c r="H46" s="194" t="s">
        <v>591</v>
      </c>
      <c r="I46" s="194" t="s">
        <v>591</v>
      </c>
      <c r="J46" s="194" t="s">
        <v>721</v>
      </c>
      <c r="K46" s="194" t="s">
        <v>721</v>
      </c>
      <c r="L46" s="194">
        <v>0.0</v>
      </c>
      <c r="M46" s="194" t="s">
        <v>591</v>
      </c>
      <c r="N46" s="194" t="s">
        <v>163</v>
      </c>
      <c r="O46" s="194" t="s">
        <v>591</v>
      </c>
      <c r="P46" s="194" t="s">
        <v>591</v>
      </c>
      <c r="Q46" s="194" t="s">
        <v>591</v>
      </c>
      <c r="R46" s="194" t="s">
        <v>591</v>
      </c>
      <c r="S46" s="194">
        <v>0.0</v>
      </c>
      <c r="T46" s="194" t="s">
        <v>591</v>
      </c>
      <c r="U46" s="194" t="s">
        <v>591</v>
      </c>
      <c r="V46" s="194" t="s">
        <v>591</v>
      </c>
      <c r="W46" s="194" t="s">
        <v>591</v>
      </c>
      <c r="X46" s="194" t="s">
        <v>591</v>
      </c>
      <c r="Y46" s="194" t="s">
        <v>591</v>
      </c>
      <c r="Z46" s="218">
        <v>0.0</v>
      </c>
      <c r="AA46" s="218" t="s">
        <v>591</v>
      </c>
      <c r="AB46" s="218" t="s">
        <v>591</v>
      </c>
      <c r="AC46" s="194" t="s">
        <v>591</v>
      </c>
      <c r="AD46" s="194" t="s">
        <v>591</v>
      </c>
      <c r="AE46" s="194" t="s">
        <v>591</v>
      </c>
      <c r="AF46" s="194" t="s">
        <v>591</v>
      </c>
      <c r="AG46" s="194">
        <v>0.0</v>
      </c>
      <c r="AH46" s="195" t="s">
        <v>591</v>
      </c>
      <c r="AI46" s="197">
        <f>vlookup(B46,'Annual Leave-2026'!$B:$S,8,0)-countif(E46:AH46,"a")-(countif(E46:AH46,"a1")*0.5)-(countif(E46:AH46,"a2")*0.5)-(countif(E46:AH46,"b*")*0.5)-(countif(E46:AH46,"c*")*0.5)-(countif(E46:AH46,"d*")*0.5)-(countif(E46:AH46,"e*")*0.5)+1+1</f>
        <v>6</v>
      </c>
      <c r="AJ46" s="197">
        <f t="shared" si="3"/>
        <v>25</v>
      </c>
      <c r="AK46" s="214">
        <f>VLOOKUP(B46,'Working Time-May-26'!$B:$AK,34,0)/60</f>
        <v>0</v>
      </c>
      <c r="AL46" s="214">
        <f>VLOOKUP(B46,'Working Time-May-26'!$B:$AK,35,0)/60</f>
        <v>0</v>
      </c>
      <c r="AM46" s="424"/>
      <c r="AN46" s="431"/>
      <c r="AO46" s="424"/>
      <c r="AP46" s="424"/>
      <c r="AQ46" s="424"/>
      <c r="AR46" s="424"/>
      <c r="AS46" s="425">
        <f t="shared" si="4"/>
        <v>5</v>
      </c>
      <c r="AT46" s="425">
        <f t="shared" si="5"/>
        <v>0</v>
      </c>
      <c r="AU46" s="425">
        <f t="shared" si="6"/>
        <v>0</v>
      </c>
      <c r="AV46" s="424"/>
      <c r="AW46" s="217" t="s">
        <v>6</v>
      </c>
      <c r="AX46" s="232"/>
      <c r="AY46" s="232"/>
    </row>
    <row r="47">
      <c r="A47" s="426">
        <v>43.0</v>
      </c>
      <c r="B47" s="429" t="s">
        <v>636</v>
      </c>
      <c r="C47" s="430" t="s">
        <v>126</v>
      </c>
      <c r="D47" s="426" t="s">
        <v>76</v>
      </c>
      <c r="E47" s="194">
        <v>0.0</v>
      </c>
      <c r="F47" s="194" t="s">
        <v>727</v>
      </c>
      <c r="G47" s="194" t="s">
        <v>588</v>
      </c>
      <c r="H47" s="194" t="s">
        <v>588</v>
      </c>
      <c r="I47" s="194" t="s">
        <v>588</v>
      </c>
      <c r="J47" s="194" t="s">
        <v>727</v>
      </c>
      <c r="K47" s="194" t="s">
        <v>727</v>
      </c>
      <c r="L47" s="194" t="s">
        <v>588</v>
      </c>
      <c r="M47" s="194">
        <v>0.0</v>
      </c>
      <c r="N47" s="194" t="s">
        <v>588</v>
      </c>
      <c r="O47" s="194" t="s">
        <v>588</v>
      </c>
      <c r="P47" s="194" t="s">
        <v>588</v>
      </c>
      <c r="Q47" s="194" t="s">
        <v>588</v>
      </c>
      <c r="R47" s="194" t="s">
        <v>588</v>
      </c>
      <c r="S47" s="194" t="s">
        <v>169</v>
      </c>
      <c r="T47" s="194">
        <v>0.0</v>
      </c>
      <c r="U47" s="194" t="s">
        <v>588</v>
      </c>
      <c r="V47" s="194" t="s">
        <v>588</v>
      </c>
      <c r="W47" s="194" t="s">
        <v>588</v>
      </c>
      <c r="X47" s="194" t="s">
        <v>588</v>
      </c>
      <c r="Y47" s="194" t="s">
        <v>588</v>
      </c>
      <c r="Z47" s="194">
        <v>0.0</v>
      </c>
      <c r="AA47" s="218" t="s">
        <v>588</v>
      </c>
      <c r="AB47" s="218" t="s">
        <v>588</v>
      </c>
      <c r="AC47" s="218" t="s">
        <v>588</v>
      </c>
      <c r="AD47" s="218" t="s">
        <v>588</v>
      </c>
      <c r="AE47" s="218" t="s">
        <v>588</v>
      </c>
      <c r="AF47" s="218" t="s">
        <v>588</v>
      </c>
      <c r="AG47" s="194" t="s">
        <v>588</v>
      </c>
      <c r="AH47" s="194">
        <v>0.0</v>
      </c>
      <c r="AI47" s="197">
        <f>vlookup(B47,'Annual Leave-2026'!$B:$S,8,0)-countif(E47:AH47,"a")-(countif(E47:AH47,"a1")*0.5)-(countif(E47:AH47,"a2")*0.5)-(countif(E47:AH47,"b*")*0.5)-(countif(E47:AH47,"c*")*0.5)-(countif(E47:AH47,"d*")*0.5)-(countif(E47:AH47,"e*")*0.5)+1+1</f>
        <v>3</v>
      </c>
      <c r="AJ47" s="197">
        <f t="shared" si="3"/>
        <v>25</v>
      </c>
      <c r="AK47" s="214">
        <f>VLOOKUP(B47,'Working Time-May-26'!$B:$AK,34,0)/60</f>
        <v>0</v>
      </c>
      <c r="AL47" s="214">
        <f>VLOOKUP(B47,'Working Time-May-26'!$B:$AK,35,0)/60</f>
        <v>0</v>
      </c>
      <c r="AM47" s="424"/>
      <c r="AN47" s="431"/>
      <c r="AO47" s="424"/>
      <c r="AP47" s="424"/>
      <c r="AQ47" s="424"/>
      <c r="AR47" s="424"/>
      <c r="AS47" s="425">
        <f t="shared" si="4"/>
        <v>5</v>
      </c>
      <c r="AT47" s="425">
        <f t="shared" si="5"/>
        <v>0</v>
      </c>
      <c r="AU47" s="425">
        <f t="shared" si="6"/>
        <v>0</v>
      </c>
      <c r="AV47" s="424"/>
      <c r="AW47" s="217">
        <v>0.0</v>
      </c>
      <c r="AX47" s="232"/>
      <c r="AY47" s="232"/>
    </row>
    <row r="48">
      <c r="A48" s="420">
        <v>44.0</v>
      </c>
      <c r="B48" s="429" t="s">
        <v>637</v>
      </c>
      <c r="C48" s="430" t="s">
        <v>78</v>
      </c>
      <c r="D48" s="426" t="s">
        <v>76</v>
      </c>
      <c r="E48" s="194">
        <v>0.0</v>
      </c>
      <c r="F48" s="194" t="s">
        <v>721</v>
      </c>
      <c r="G48" s="194" t="s">
        <v>591</v>
      </c>
      <c r="H48" s="194" t="s">
        <v>591</v>
      </c>
      <c r="I48" s="194" t="s">
        <v>591</v>
      </c>
      <c r="J48" s="194" t="s">
        <v>721</v>
      </c>
      <c r="K48" s="194" t="s">
        <v>721</v>
      </c>
      <c r="L48" s="194" t="s">
        <v>591</v>
      </c>
      <c r="M48" s="194">
        <v>0.0</v>
      </c>
      <c r="N48" s="194" t="s">
        <v>591</v>
      </c>
      <c r="O48" s="194" t="s">
        <v>591</v>
      </c>
      <c r="P48" s="194" t="s">
        <v>591</v>
      </c>
      <c r="Q48" s="194" t="s">
        <v>591</v>
      </c>
      <c r="R48" s="194" t="s">
        <v>591</v>
      </c>
      <c r="S48" s="194" t="s">
        <v>591</v>
      </c>
      <c r="T48" s="194">
        <v>0.0</v>
      </c>
      <c r="U48" s="194" t="s">
        <v>593</v>
      </c>
      <c r="V48" s="194" t="s">
        <v>593</v>
      </c>
      <c r="W48" s="194" t="s">
        <v>593</v>
      </c>
      <c r="X48" s="194" t="s">
        <v>593</v>
      </c>
      <c r="Y48" s="194" t="s">
        <v>593</v>
      </c>
      <c r="Z48" s="218">
        <v>0.0</v>
      </c>
      <c r="AA48" s="194" t="s">
        <v>593</v>
      </c>
      <c r="AB48" s="194" t="s">
        <v>593</v>
      </c>
      <c r="AC48" s="194" t="s">
        <v>593</v>
      </c>
      <c r="AD48" s="194" t="s">
        <v>593</v>
      </c>
      <c r="AE48" s="194" t="s">
        <v>593</v>
      </c>
      <c r="AF48" s="194" t="s">
        <v>593</v>
      </c>
      <c r="AG48" s="194" t="s">
        <v>593</v>
      </c>
      <c r="AH48" s="195">
        <v>0.0</v>
      </c>
      <c r="AI48" s="197">
        <f>vlookup(B48,'Annual Leave-2026'!$B:$S,8,0)-countif(E48:AH48,"a")-(countif(E48:AH48,"a1")*0.5)-(countif(E48:AH48,"a2")*0.5)-(countif(E48:AH48,"b*")*0.5)-(countif(E48:AH48,"c*")*0.5)-(countif(E48:AH48,"d*")*0.5)-(countif(E48:AH48,"e*")*0.5)+1+1</f>
        <v>3</v>
      </c>
      <c r="AJ48" s="197">
        <f t="shared" si="3"/>
        <v>25</v>
      </c>
      <c r="AK48" s="214">
        <f>VLOOKUP(B48,'Working Time-May-26'!$B:$AK,34,0)/60</f>
        <v>0</v>
      </c>
      <c r="AL48" s="214">
        <f>VLOOKUP(B48,'Working Time-May-26'!$B:$AK,35,0)/60</f>
        <v>0</v>
      </c>
      <c r="AM48" s="424"/>
      <c r="AN48" s="431"/>
      <c r="AO48" s="424"/>
      <c r="AP48" s="424"/>
      <c r="AQ48" s="424"/>
      <c r="AR48" s="424"/>
      <c r="AS48" s="425">
        <f t="shared" si="4"/>
        <v>5</v>
      </c>
      <c r="AT48" s="425">
        <f t="shared" si="5"/>
        <v>0</v>
      </c>
      <c r="AU48" s="425">
        <f t="shared" si="6"/>
        <v>0</v>
      </c>
      <c r="AV48" s="424"/>
      <c r="AW48" s="217">
        <v>0.0</v>
      </c>
      <c r="AX48" s="232"/>
      <c r="AY48" s="232"/>
    </row>
    <row r="49">
      <c r="A49" s="426">
        <v>45.0</v>
      </c>
      <c r="B49" s="429" t="s">
        <v>638</v>
      </c>
      <c r="C49" s="430" t="s">
        <v>90</v>
      </c>
      <c r="D49" s="426" t="s">
        <v>76</v>
      </c>
      <c r="E49" s="194">
        <v>0.0</v>
      </c>
      <c r="F49" s="194" t="s">
        <v>721</v>
      </c>
      <c r="G49" s="194" t="s">
        <v>591</v>
      </c>
      <c r="H49" s="194" t="s">
        <v>591</v>
      </c>
      <c r="I49" s="194" t="s">
        <v>591</v>
      </c>
      <c r="J49" s="194" t="s">
        <v>721</v>
      </c>
      <c r="K49" s="194" t="s">
        <v>721</v>
      </c>
      <c r="L49" s="194">
        <v>0.0</v>
      </c>
      <c r="M49" s="194" t="s">
        <v>6</v>
      </c>
      <c r="N49" s="194" t="s">
        <v>6</v>
      </c>
      <c r="O49" s="194" t="s">
        <v>591</v>
      </c>
      <c r="P49" s="194" t="s">
        <v>591</v>
      </c>
      <c r="Q49" s="194" t="s">
        <v>591</v>
      </c>
      <c r="R49" s="194" t="s">
        <v>591</v>
      </c>
      <c r="S49" s="194" t="s">
        <v>6</v>
      </c>
      <c r="T49" s="194">
        <v>0.0</v>
      </c>
      <c r="U49" s="194" t="s">
        <v>591</v>
      </c>
      <c r="V49" s="194" t="s">
        <v>591</v>
      </c>
      <c r="W49" s="194" t="s">
        <v>591</v>
      </c>
      <c r="X49" s="194" t="s">
        <v>591</v>
      </c>
      <c r="Y49" s="194" t="s">
        <v>591</v>
      </c>
      <c r="Z49" s="218" t="s">
        <v>591</v>
      </c>
      <c r="AA49" s="218" t="s">
        <v>591</v>
      </c>
      <c r="AB49" s="194">
        <v>0.0</v>
      </c>
      <c r="AC49" s="194" t="s">
        <v>591</v>
      </c>
      <c r="AD49" s="194" t="s">
        <v>591</v>
      </c>
      <c r="AE49" s="194" t="s">
        <v>591</v>
      </c>
      <c r="AF49" s="194" t="s">
        <v>591</v>
      </c>
      <c r="AG49" s="194" t="s">
        <v>591</v>
      </c>
      <c r="AH49" s="194">
        <v>0.0</v>
      </c>
      <c r="AI49" s="197">
        <f>vlookup(B49,'Annual Leave-2026'!$B:$S,8,0)-countif(E49:AH49,"a")-(countif(E49:AH49,"a1")*0.5)-(countif(E49:AH49,"a2")*0.5)-(countif(E49:AH49,"b*")*0.5)-(countif(E49:AH49,"c*")*0.5)-(countif(E49:AH49,"d*")*0.5)-(countif(E49:AH49,"e*")*0.5)+1+1</f>
        <v>7.5</v>
      </c>
      <c r="AJ49" s="197">
        <f t="shared" si="3"/>
        <v>25</v>
      </c>
      <c r="AK49" s="214">
        <f>VLOOKUP(B49,'Working Time-May-26'!$B:$AK,34,0)/60</f>
        <v>0</v>
      </c>
      <c r="AL49" s="214">
        <f>VLOOKUP(B49,'Working Time-May-26'!$B:$AK,35,0)/60</f>
        <v>0</v>
      </c>
      <c r="AM49" s="424"/>
      <c r="AN49" s="431"/>
      <c r="AO49" s="424"/>
      <c r="AP49" s="424"/>
      <c r="AQ49" s="424"/>
      <c r="AR49" s="424"/>
      <c r="AS49" s="425">
        <f t="shared" si="4"/>
        <v>5</v>
      </c>
      <c r="AT49" s="425">
        <f t="shared" si="5"/>
        <v>0</v>
      </c>
      <c r="AU49" s="425">
        <f t="shared" si="6"/>
        <v>0</v>
      </c>
      <c r="AV49" s="424"/>
      <c r="AW49" s="217">
        <v>0.0</v>
      </c>
      <c r="AX49" s="232"/>
      <c r="AY49" s="232"/>
    </row>
    <row r="50">
      <c r="A50" s="420">
        <v>46.0</v>
      </c>
      <c r="B50" s="429" t="s">
        <v>639</v>
      </c>
      <c r="C50" s="430" t="s">
        <v>106</v>
      </c>
      <c r="D50" s="426" t="s">
        <v>76</v>
      </c>
      <c r="E50" s="194">
        <v>0.0</v>
      </c>
      <c r="F50" s="194" t="s">
        <v>721</v>
      </c>
      <c r="G50" s="194" t="s">
        <v>591</v>
      </c>
      <c r="H50" s="194" t="s">
        <v>591</v>
      </c>
      <c r="I50" s="194" t="s">
        <v>591</v>
      </c>
      <c r="J50" s="194" t="s">
        <v>721</v>
      </c>
      <c r="K50" s="194" t="s">
        <v>721</v>
      </c>
      <c r="L50" s="194" t="s">
        <v>591</v>
      </c>
      <c r="M50" s="194">
        <v>0.0</v>
      </c>
      <c r="N50" s="194" t="s">
        <v>6</v>
      </c>
      <c r="O50" s="194" t="s">
        <v>591</v>
      </c>
      <c r="P50" s="194" t="s">
        <v>591</v>
      </c>
      <c r="Q50" s="194" t="s">
        <v>591</v>
      </c>
      <c r="R50" s="194" t="s">
        <v>591</v>
      </c>
      <c r="S50" s="194" t="s">
        <v>6</v>
      </c>
      <c r="T50" s="194" t="s">
        <v>591</v>
      </c>
      <c r="U50" s="194">
        <v>0.0</v>
      </c>
      <c r="V50" s="194" t="s">
        <v>591</v>
      </c>
      <c r="W50" s="194" t="s">
        <v>591</v>
      </c>
      <c r="X50" s="194" t="s">
        <v>591</v>
      </c>
      <c r="Y50" s="194" t="s">
        <v>591</v>
      </c>
      <c r="Z50" s="218" t="s">
        <v>591</v>
      </c>
      <c r="AA50" s="218" t="s">
        <v>591</v>
      </c>
      <c r="AB50" s="194">
        <v>0.0</v>
      </c>
      <c r="AC50" s="194" t="s">
        <v>591</v>
      </c>
      <c r="AD50" s="194" t="s">
        <v>591</v>
      </c>
      <c r="AE50" s="194" t="s">
        <v>591</v>
      </c>
      <c r="AF50" s="194" t="s">
        <v>591</v>
      </c>
      <c r="AG50" s="194" t="s">
        <v>591</v>
      </c>
      <c r="AH50" s="194">
        <v>0.0</v>
      </c>
      <c r="AI50" s="197">
        <f>vlookup(B50,'Annual Leave-2026'!$B:$S,8,0)-countif(E50:AH50,"a")-(countif(E50:AH50,"a1")*0.5)-(countif(E50:AH50,"a2")*0.5)-(countif(E50:AH50,"b*")*0.5)-(countif(E50:AH50,"c*")*0.5)-(countif(E50:AH50,"d*")*0.5)-(countif(E50:AH50,"e*")*0.5)+1+1</f>
        <v>9.5</v>
      </c>
      <c r="AJ50" s="197">
        <f t="shared" si="3"/>
        <v>25</v>
      </c>
      <c r="AK50" s="214">
        <f>VLOOKUP(B50,'Working Time-May-26'!$B:$AK,34,0)/60</f>
        <v>0</v>
      </c>
      <c r="AL50" s="214">
        <f>VLOOKUP(B50,'Working Time-May-26'!$B:$AK,35,0)/60</f>
        <v>0</v>
      </c>
      <c r="AM50" s="424"/>
      <c r="AN50" s="431"/>
      <c r="AO50" s="424"/>
      <c r="AP50" s="424"/>
      <c r="AQ50" s="424"/>
      <c r="AR50" s="424"/>
      <c r="AS50" s="425">
        <f t="shared" si="4"/>
        <v>5</v>
      </c>
      <c r="AT50" s="425">
        <f t="shared" si="5"/>
        <v>0</v>
      </c>
      <c r="AU50" s="425">
        <f t="shared" si="6"/>
        <v>0</v>
      </c>
      <c r="AV50" s="432"/>
      <c r="AW50" s="217" t="s">
        <v>6</v>
      </c>
      <c r="AX50" s="232"/>
      <c r="AY50" s="232"/>
    </row>
    <row r="51">
      <c r="A51" s="426">
        <v>47.0</v>
      </c>
      <c r="B51" s="429" t="s">
        <v>640</v>
      </c>
      <c r="C51" s="430" t="s">
        <v>109</v>
      </c>
      <c r="D51" s="426" t="s">
        <v>76</v>
      </c>
      <c r="E51" s="194" t="s">
        <v>6</v>
      </c>
      <c r="F51" s="194" t="s">
        <v>727</v>
      </c>
      <c r="G51" s="194">
        <v>0.0</v>
      </c>
      <c r="H51" s="194" t="s">
        <v>588</v>
      </c>
      <c r="I51" s="194" t="s">
        <v>588</v>
      </c>
      <c r="J51" s="194" t="s">
        <v>727</v>
      </c>
      <c r="K51" s="194" t="s">
        <v>727</v>
      </c>
      <c r="L51" s="194" t="s">
        <v>588</v>
      </c>
      <c r="M51" s="194" t="s">
        <v>588</v>
      </c>
      <c r="N51" s="194">
        <v>0.0</v>
      </c>
      <c r="O51" s="194" t="s">
        <v>588</v>
      </c>
      <c r="P51" s="194" t="s">
        <v>588</v>
      </c>
      <c r="Q51" s="194" t="s">
        <v>588</v>
      </c>
      <c r="R51" s="194" t="s">
        <v>588</v>
      </c>
      <c r="S51" s="194">
        <v>0.0</v>
      </c>
      <c r="T51" s="194" t="s">
        <v>6</v>
      </c>
      <c r="U51" s="194" t="s">
        <v>591</v>
      </c>
      <c r="V51" s="194" t="s">
        <v>591</v>
      </c>
      <c r="W51" s="194" t="s">
        <v>591</v>
      </c>
      <c r="X51" s="194" t="s">
        <v>591</v>
      </c>
      <c r="Y51" s="194" t="s">
        <v>591</v>
      </c>
      <c r="Z51" s="218">
        <v>0.0</v>
      </c>
      <c r="AA51" s="218" t="s">
        <v>591</v>
      </c>
      <c r="AB51" s="218" t="s">
        <v>591</v>
      </c>
      <c r="AC51" s="194" t="s">
        <v>591</v>
      </c>
      <c r="AD51" s="194" t="s">
        <v>591</v>
      </c>
      <c r="AE51" s="194" t="s">
        <v>591</v>
      </c>
      <c r="AF51" s="194" t="s">
        <v>591</v>
      </c>
      <c r="AG51" s="194" t="s">
        <v>163</v>
      </c>
      <c r="AH51" s="194">
        <v>0.0</v>
      </c>
      <c r="AI51" s="197">
        <f>vlookup(B51,'Annual Leave-2026'!$B:$S,8,0)-countif(E51:AH51,"a")-(countif(E51:AH51,"a1")*0.5)-(countif(E51:AH51,"a2")*0.5)-(countif(E51:AH51,"b*")*0.5)-(countif(E51:AH51,"c*")*0.5)-(countif(E51:AH51,"d*")*0.5)-(countif(E51:AH51,"e*")*0.5)+1+1</f>
        <v>0.5</v>
      </c>
      <c r="AJ51" s="197">
        <f t="shared" si="3"/>
        <v>25</v>
      </c>
      <c r="AK51" s="214">
        <f>VLOOKUP(B51,'Working Time-May-26'!$B:$AK,34,0)/60</f>
        <v>0</v>
      </c>
      <c r="AL51" s="214">
        <f>VLOOKUP(B51,'Working Time-May-26'!$B:$AK,35,0)/60</f>
        <v>0</v>
      </c>
      <c r="AM51" s="431"/>
      <c r="AN51" s="431"/>
      <c r="AO51" s="424"/>
      <c r="AP51" s="424"/>
      <c r="AQ51" s="424"/>
      <c r="AR51" s="424"/>
      <c r="AS51" s="425">
        <f t="shared" si="4"/>
        <v>5</v>
      </c>
      <c r="AT51" s="425">
        <f t="shared" si="5"/>
        <v>0</v>
      </c>
      <c r="AU51" s="425">
        <f t="shared" si="6"/>
        <v>0</v>
      </c>
      <c r="AV51" s="432"/>
      <c r="AW51" s="217" t="s">
        <v>6</v>
      </c>
      <c r="AX51" s="232"/>
      <c r="AY51" s="232"/>
    </row>
    <row r="52">
      <c r="A52" s="420">
        <v>48.0</v>
      </c>
      <c r="B52" s="429" t="s">
        <v>642</v>
      </c>
      <c r="C52" s="430" t="s">
        <v>117</v>
      </c>
      <c r="D52" s="426" t="s">
        <v>76</v>
      </c>
      <c r="E52" s="194">
        <v>0.0</v>
      </c>
      <c r="F52" s="194" t="s">
        <v>727</v>
      </c>
      <c r="G52" s="194" t="s">
        <v>588</v>
      </c>
      <c r="H52" s="194" t="s">
        <v>588</v>
      </c>
      <c r="I52" s="194" t="s">
        <v>588</v>
      </c>
      <c r="J52" s="194" t="s">
        <v>727</v>
      </c>
      <c r="K52" s="194" t="s">
        <v>727</v>
      </c>
      <c r="L52" s="194" t="s">
        <v>588</v>
      </c>
      <c r="M52" s="194">
        <v>0.0</v>
      </c>
      <c r="N52" s="194" t="s">
        <v>588</v>
      </c>
      <c r="O52" s="194" t="s">
        <v>588</v>
      </c>
      <c r="P52" s="194" t="s">
        <v>588</v>
      </c>
      <c r="Q52" s="194" t="s">
        <v>588</v>
      </c>
      <c r="R52" s="194" t="s">
        <v>588</v>
      </c>
      <c r="S52" s="194" t="s">
        <v>588</v>
      </c>
      <c r="T52" s="194" t="s">
        <v>588</v>
      </c>
      <c r="U52" s="194">
        <v>0.0</v>
      </c>
      <c r="V52" s="194" t="s">
        <v>591</v>
      </c>
      <c r="W52" s="194" t="s">
        <v>591</v>
      </c>
      <c r="X52" s="194" t="s">
        <v>591</v>
      </c>
      <c r="Y52" s="194" t="s">
        <v>591</v>
      </c>
      <c r="Z52" s="218" t="s">
        <v>591</v>
      </c>
      <c r="AA52" s="194">
        <v>0.0</v>
      </c>
      <c r="AB52" s="218" t="s">
        <v>591</v>
      </c>
      <c r="AC52" s="194" t="s">
        <v>591</v>
      </c>
      <c r="AD52" s="194" t="s">
        <v>591</v>
      </c>
      <c r="AE52" s="194" t="s">
        <v>591</v>
      </c>
      <c r="AF52" s="194" t="s">
        <v>591</v>
      </c>
      <c r="AG52" s="194" t="s">
        <v>591</v>
      </c>
      <c r="AH52" s="195" t="s">
        <v>591</v>
      </c>
      <c r="AI52" s="197">
        <f>vlookup(B52,'Annual Leave-2026'!$B:$S,8,0)-countif(E52:AH52,"a")-(countif(E52:AH52,"a1")*0.5)-(countif(E52:AH52,"a2")*0.5)-(countif(E52:AH52,"b*")*0.5)-(countif(E52:AH52,"c*")*0.5)-(countif(E52:AH52,"d*")*0.5)-(countif(E52:AH52,"e*")*0.5)+1+1</f>
        <v>3.5</v>
      </c>
      <c r="AJ52" s="197">
        <f t="shared" si="3"/>
        <v>26</v>
      </c>
      <c r="AK52" s="214">
        <f>VLOOKUP(B52,'Working Time-May-26'!$B:$AK,34,0)/60</f>
        <v>0</v>
      </c>
      <c r="AL52" s="214">
        <f>VLOOKUP(B52,'Working Time-May-26'!$B:$AK,35,0)/60</f>
        <v>0</v>
      </c>
      <c r="AM52" s="431"/>
      <c r="AN52" s="431"/>
      <c r="AO52" s="424"/>
      <c r="AP52" s="424"/>
      <c r="AQ52" s="424"/>
      <c r="AR52" s="424"/>
      <c r="AS52" s="425">
        <f t="shared" si="4"/>
        <v>4</v>
      </c>
      <c r="AT52" s="425">
        <f t="shared" si="5"/>
        <v>0</v>
      </c>
      <c r="AU52" s="425">
        <f t="shared" si="6"/>
        <v>0</v>
      </c>
      <c r="AV52" s="432"/>
      <c r="AW52" s="217" t="s">
        <v>9</v>
      </c>
      <c r="AX52" s="232"/>
      <c r="AY52" s="232"/>
    </row>
    <row r="53">
      <c r="A53" s="426">
        <v>49.0</v>
      </c>
      <c r="B53" s="429" t="s">
        <v>643</v>
      </c>
      <c r="C53" s="430" t="s">
        <v>88</v>
      </c>
      <c r="D53" s="426" t="s">
        <v>76</v>
      </c>
      <c r="E53" s="194">
        <v>0.0</v>
      </c>
      <c r="F53" s="194" t="s">
        <v>729</v>
      </c>
      <c r="G53" s="194" t="s">
        <v>593</v>
      </c>
      <c r="H53" s="194" t="s">
        <v>593</v>
      </c>
      <c r="I53" s="194" t="s">
        <v>593</v>
      </c>
      <c r="J53" s="194" t="s">
        <v>729</v>
      </c>
      <c r="K53" s="194" t="s">
        <v>729</v>
      </c>
      <c r="L53" s="194">
        <v>0.0</v>
      </c>
      <c r="M53" s="194" t="s">
        <v>593</v>
      </c>
      <c r="N53" s="194" t="s">
        <v>593</v>
      </c>
      <c r="O53" s="194" t="s">
        <v>593</v>
      </c>
      <c r="P53" s="194" t="s">
        <v>593</v>
      </c>
      <c r="Q53" s="194" t="s">
        <v>593</v>
      </c>
      <c r="R53" s="194" t="s">
        <v>593</v>
      </c>
      <c r="S53" s="194" t="s">
        <v>593</v>
      </c>
      <c r="T53" s="194">
        <v>0.0</v>
      </c>
      <c r="U53" s="194" t="s">
        <v>588</v>
      </c>
      <c r="V53" s="194" t="s">
        <v>588</v>
      </c>
      <c r="W53" s="194" t="s">
        <v>588</v>
      </c>
      <c r="X53" s="194" t="s">
        <v>588</v>
      </c>
      <c r="Y53" s="194" t="s">
        <v>588</v>
      </c>
      <c r="Z53" s="218" t="s">
        <v>588</v>
      </c>
      <c r="AA53" s="218" t="s">
        <v>588</v>
      </c>
      <c r="AB53" s="194">
        <v>0.0</v>
      </c>
      <c r="AC53" s="218" t="s">
        <v>588</v>
      </c>
      <c r="AD53" s="218" t="s">
        <v>588</v>
      </c>
      <c r="AE53" s="218" t="s">
        <v>588</v>
      </c>
      <c r="AF53" s="218" t="s">
        <v>588</v>
      </c>
      <c r="AG53" s="194" t="s">
        <v>588</v>
      </c>
      <c r="AH53" s="194">
        <v>0.0</v>
      </c>
      <c r="AI53" s="197">
        <f>vlookup(B53,'Annual Leave-2026'!$B:$S,8,0)-countif(E53:AH53,"a")-(countif(E53:AH53,"a1")*0.5)-(countif(E53:AH53,"a2")*0.5)-(countif(E53:AH53,"b*")*0.5)-(countif(E53:AH53,"c*")*0.5)-(countif(E53:AH53,"d*")*0.5)-(countif(E53:AH53,"e*")*0.5)+1+1</f>
        <v>4</v>
      </c>
      <c r="AJ53" s="197">
        <f t="shared" si="3"/>
        <v>25</v>
      </c>
      <c r="AK53" s="214">
        <f>VLOOKUP(B53,'Working Time-May-26'!$B:$AK,34,0)/60</f>
        <v>0</v>
      </c>
      <c r="AL53" s="214">
        <f>VLOOKUP(B53,'Working Time-May-26'!$B:$AK,35,0)/60</f>
        <v>0</v>
      </c>
      <c r="AM53" s="431"/>
      <c r="AN53" s="431"/>
      <c r="AO53" s="424"/>
      <c r="AP53" s="424"/>
      <c r="AQ53" s="424"/>
      <c r="AR53" s="424"/>
      <c r="AS53" s="425">
        <f t="shared" si="4"/>
        <v>5</v>
      </c>
      <c r="AT53" s="425">
        <f t="shared" si="5"/>
        <v>0</v>
      </c>
      <c r="AU53" s="425">
        <f t="shared" si="6"/>
        <v>0</v>
      </c>
      <c r="AV53" s="424"/>
      <c r="AW53" s="217">
        <v>0.0</v>
      </c>
      <c r="AX53" s="232"/>
      <c r="AY53" s="232"/>
    </row>
    <row r="54">
      <c r="A54" s="420">
        <v>50.0</v>
      </c>
      <c r="B54" s="426" t="s">
        <v>644</v>
      </c>
      <c r="C54" s="427" t="s">
        <v>125</v>
      </c>
      <c r="D54" s="426" t="s">
        <v>76</v>
      </c>
      <c r="E54" s="194" t="s">
        <v>591</v>
      </c>
      <c r="F54" s="194" t="s">
        <v>721</v>
      </c>
      <c r="G54" s="194">
        <v>0.0</v>
      </c>
      <c r="H54" s="194" t="s">
        <v>591</v>
      </c>
      <c r="I54" s="194" t="s">
        <v>591</v>
      </c>
      <c r="J54" s="194" t="s">
        <v>721</v>
      </c>
      <c r="K54" s="194" t="s">
        <v>721</v>
      </c>
      <c r="L54" s="194" t="s">
        <v>591</v>
      </c>
      <c r="M54" s="194" t="s">
        <v>591</v>
      </c>
      <c r="N54" s="194">
        <v>0.0</v>
      </c>
      <c r="O54" s="194" t="s">
        <v>591</v>
      </c>
      <c r="P54" s="194" t="s">
        <v>591</v>
      </c>
      <c r="Q54" s="194" t="s">
        <v>591</v>
      </c>
      <c r="R54" s="194" t="s">
        <v>591</v>
      </c>
      <c r="S54" s="194">
        <v>0.0</v>
      </c>
      <c r="T54" s="194" t="s">
        <v>6</v>
      </c>
      <c r="U54" s="194" t="s">
        <v>591</v>
      </c>
      <c r="V54" s="194" t="s">
        <v>591</v>
      </c>
      <c r="W54" s="194" t="s">
        <v>591</v>
      </c>
      <c r="X54" s="194" t="s">
        <v>591</v>
      </c>
      <c r="Y54" s="194" t="s">
        <v>591</v>
      </c>
      <c r="Z54" s="218" t="s">
        <v>591</v>
      </c>
      <c r="AA54" s="194">
        <v>0.0</v>
      </c>
      <c r="AB54" s="218" t="s">
        <v>591</v>
      </c>
      <c r="AC54" s="194" t="s">
        <v>591</v>
      </c>
      <c r="AD54" s="194" t="s">
        <v>591</v>
      </c>
      <c r="AE54" s="194" t="s">
        <v>591</v>
      </c>
      <c r="AF54" s="194" t="s">
        <v>591</v>
      </c>
      <c r="AG54" s="194" t="s">
        <v>591</v>
      </c>
      <c r="AH54" s="194">
        <v>0.0</v>
      </c>
      <c r="AI54" s="197">
        <f>vlookup(B54,'Annual Leave-2026'!$B:$S,8,0)-countif(E54:AH54,"a")-(countif(E54:AH54,"a1")*0.5)-(countif(E54:AH54,"a2")*0.5)-(countif(E54:AH54,"b*")*0.5)-(countif(E54:AH54,"c*")*0.5)-(countif(E54:AH54,"d*")*0.5)-(countif(E54:AH54,"e*")*0.5)+1+1</f>
        <v>5</v>
      </c>
      <c r="AJ54" s="197">
        <f t="shared" si="3"/>
        <v>25</v>
      </c>
      <c r="AK54" s="214">
        <f>VLOOKUP(B54,'Working Time-May-26'!$B:$AK,34,0)/60</f>
        <v>0</v>
      </c>
      <c r="AL54" s="214">
        <f>VLOOKUP(B54,'Working Time-May-26'!$B:$AK,35,0)/60</f>
        <v>0</v>
      </c>
      <c r="AM54" s="424"/>
      <c r="AN54" s="424"/>
      <c r="AO54" s="424"/>
      <c r="AP54" s="424"/>
      <c r="AQ54" s="424"/>
      <c r="AR54" s="424"/>
      <c r="AS54" s="425">
        <f t="shared" si="4"/>
        <v>5</v>
      </c>
      <c r="AT54" s="425">
        <f t="shared" si="5"/>
        <v>0</v>
      </c>
      <c r="AU54" s="425">
        <f t="shared" si="6"/>
        <v>0</v>
      </c>
      <c r="AV54" s="424"/>
      <c r="AW54" s="217" t="s">
        <v>6</v>
      </c>
      <c r="AX54" s="232"/>
      <c r="AY54" s="232"/>
    </row>
    <row r="55">
      <c r="A55" s="426">
        <v>51.0</v>
      </c>
      <c r="B55" s="426" t="s">
        <v>645</v>
      </c>
      <c r="C55" s="427" t="s">
        <v>87</v>
      </c>
      <c r="D55" s="426" t="s">
        <v>76</v>
      </c>
      <c r="E55" s="194">
        <v>0.0</v>
      </c>
      <c r="F55" s="194" t="s">
        <v>729</v>
      </c>
      <c r="G55" s="194" t="s">
        <v>593</v>
      </c>
      <c r="H55" s="194" t="s">
        <v>593</v>
      </c>
      <c r="I55" s="194" t="s">
        <v>593</v>
      </c>
      <c r="J55" s="194" t="s">
        <v>729</v>
      </c>
      <c r="K55" s="194" t="s">
        <v>729</v>
      </c>
      <c r="L55" s="194" t="s">
        <v>593</v>
      </c>
      <c r="M55" s="194">
        <v>0.0</v>
      </c>
      <c r="N55" s="194" t="s">
        <v>593</v>
      </c>
      <c r="O55" s="194" t="s">
        <v>593</v>
      </c>
      <c r="P55" s="194" t="s">
        <v>593</v>
      </c>
      <c r="Q55" s="194" t="s">
        <v>593</v>
      </c>
      <c r="R55" s="194" t="s">
        <v>593</v>
      </c>
      <c r="S55" s="194">
        <v>0.0</v>
      </c>
      <c r="T55" s="194" t="s">
        <v>588</v>
      </c>
      <c r="U55" s="194" t="s">
        <v>588</v>
      </c>
      <c r="V55" s="194" t="s">
        <v>588</v>
      </c>
      <c r="W55" s="194" t="s">
        <v>588</v>
      </c>
      <c r="X55" s="194" t="s">
        <v>588</v>
      </c>
      <c r="Y55" s="194" t="s">
        <v>588</v>
      </c>
      <c r="Z55" s="194" t="s">
        <v>588</v>
      </c>
      <c r="AA55" s="194">
        <v>0.0</v>
      </c>
      <c r="AB55" s="218" t="s">
        <v>588</v>
      </c>
      <c r="AC55" s="218" t="s">
        <v>588</v>
      </c>
      <c r="AD55" s="218" t="s">
        <v>588</v>
      </c>
      <c r="AE55" s="218" t="s">
        <v>588</v>
      </c>
      <c r="AF55" s="218" t="s">
        <v>588</v>
      </c>
      <c r="AG55" s="194" t="s">
        <v>588</v>
      </c>
      <c r="AH55" s="195">
        <v>0.0</v>
      </c>
      <c r="AI55" s="197">
        <f>vlookup(B55,'Annual Leave-2026'!$B:$S,8,0)-countif(E55:AH55,"a")-(countif(E55:AH55,"a1")*0.5)-(countif(E55:AH55,"a2")*0.5)-(countif(E55:AH55,"b*")*0.5)-(countif(E55:AH55,"c*")*0.5)-(countif(E55:AH55,"d*")*0.5)-(countif(E55:AH55,"e*")*0.5)+1+1</f>
        <v>3.5</v>
      </c>
      <c r="AJ55" s="197">
        <f t="shared" si="3"/>
        <v>25</v>
      </c>
      <c r="AK55" s="214">
        <f>VLOOKUP(B55,'Working Time-May-26'!$B:$AK,34,0)/60</f>
        <v>0</v>
      </c>
      <c r="AL55" s="214">
        <f>VLOOKUP(B55,'Working Time-May-26'!$B:$AK,35,0)/60</f>
        <v>0</v>
      </c>
      <c r="AM55" s="424"/>
      <c r="AN55" s="424"/>
      <c r="AO55" s="424"/>
      <c r="AP55" s="424"/>
      <c r="AQ55" s="424"/>
      <c r="AR55" s="424"/>
      <c r="AS55" s="425">
        <f t="shared" si="4"/>
        <v>5</v>
      </c>
      <c r="AT55" s="425">
        <f t="shared" si="5"/>
        <v>0</v>
      </c>
      <c r="AU55" s="425">
        <f t="shared" si="6"/>
        <v>0</v>
      </c>
      <c r="AV55" s="424"/>
      <c r="AW55" s="217" t="s">
        <v>9</v>
      </c>
      <c r="AX55" s="232"/>
      <c r="AY55" s="232"/>
    </row>
    <row r="56">
      <c r="A56" s="420">
        <v>52.0</v>
      </c>
      <c r="B56" s="426" t="s">
        <v>646</v>
      </c>
      <c r="C56" s="427" t="s">
        <v>124</v>
      </c>
      <c r="D56" s="426" t="s">
        <v>76</v>
      </c>
      <c r="E56" s="194" t="s">
        <v>591</v>
      </c>
      <c r="F56" s="194" t="s">
        <v>721</v>
      </c>
      <c r="G56" s="194">
        <v>0.0</v>
      </c>
      <c r="H56" s="194" t="s">
        <v>591</v>
      </c>
      <c r="I56" s="194" t="s">
        <v>591</v>
      </c>
      <c r="J56" s="194" t="s">
        <v>721</v>
      </c>
      <c r="K56" s="194" t="s">
        <v>721</v>
      </c>
      <c r="L56" s="194" t="s">
        <v>591</v>
      </c>
      <c r="M56" s="194" t="s">
        <v>163</v>
      </c>
      <c r="N56" s="194">
        <v>0.0</v>
      </c>
      <c r="O56" s="194" t="s">
        <v>591</v>
      </c>
      <c r="P56" s="194" t="s">
        <v>591</v>
      </c>
      <c r="Q56" s="194" t="s">
        <v>591</v>
      </c>
      <c r="R56" s="194" t="s">
        <v>591</v>
      </c>
      <c r="S56" s="194">
        <v>0.0</v>
      </c>
      <c r="T56" s="194" t="s">
        <v>591</v>
      </c>
      <c r="U56" s="194" t="s">
        <v>163</v>
      </c>
      <c r="V56" s="194" t="s">
        <v>591</v>
      </c>
      <c r="W56" s="194" t="s">
        <v>591</v>
      </c>
      <c r="X56" s="194" t="s">
        <v>591</v>
      </c>
      <c r="Y56" s="194" t="s">
        <v>591</v>
      </c>
      <c r="Z56" s="218" t="s">
        <v>591</v>
      </c>
      <c r="AA56" s="194">
        <v>0.0</v>
      </c>
      <c r="AB56" s="218" t="s">
        <v>591</v>
      </c>
      <c r="AC56" s="194" t="s">
        <v>591</v>
      </c>
      <c r="AD56" s="194" t="s">
        <v>163</v>
      </c>
      <c r="AE56" s="194" t="s">
        <v>591</v>
      </c>
      <c r="AF56" s="194" t="s">
        <v>591</v>
      </c>
      <c r="AG56" s="194">
        <v>0.0</v>
      </c>
      <c r="AH56" s="195" t="s">
        <v>591</v>
      </c>
      <c r="AI56" s="197">
        <f>vlookup(B56,'Annual Leave-2026'!$B:$S,8,0)-countif(E56:AH56,"a")-(countif(E56:AH56,"a1")*0.5)-(countif(E56:AH56,"a2")*0.5)-(countif(E56:AH56,"b*")*0.5)-(countif(E56:AH56,"c*")*0.5)-(countif(E56:AH56,"d*")*0.5)-(countif(E56:AH56,"e*")*0.5)+1+1</f>
        <v>8</v>
      </c>
      <c r="AJ56" s="197">
        <f t="shared" si="3"/>
        <v>25</v>
      </c>
      <c r="AK56" s="214">
        <f>VLOOKUP(B56,'Working Time-May-26'!$B:$AK,34,0)/60</f>
        <v>0</v>
      </c>
      <c r="AL56" s="214">
        <f>VLOOKUP(B56,'Working Time-May-26'!$B:$AK,35,0)/60</f>
        <v>0</v>
      </c>
      <c r="AM56" s="424"/>
      <c r="AN56" s="424"/>
      <c r="AO56" s="424"/>
      <c r="AP56" s="424"/>
      <c r="AQ56" s="424"/>
      <c r="AR56" s="424"/>
      <c r="AS56" s="425">
        <f t="shared" si="4"/>
        <v>5</v>
      </c>
      <c r="AT56" s="425">
        <f t="shared" si="5"/>
        <v>0</v>
      </c>
      <c r="AU56" s="425">
        <f t="shared" si="6"/>
        <v>0</v>
      </c>
      <c r="AV56" s="432"/>
      <c r="AW56" s="217" t="s">
        <v>6</v>
      </c>
      <c r="AX56" s="232"/>
      <c r="AY56" s="232"/>
    </row>
    <row r="57">
      <c r="A57" s="426">
        <v>53.0</v>
      </c>
      <c r="B57" s="429" t="s">
        <v>647</v>
      </c>
      <c r="C57" s="430" t="s">
        <v>84</v>
      </c>
      <c r="D57" s="429" t="s">
        <v>76</v>
      </c>
      <c r="E57" s="194">
        <v>0.0</v>
      </c>
      <c r="F57" s="194" t="s">
        <v>729</v>
      </c>
      <c r="G57" s="194" t="s">
        <v>593</v>
      </c>
      <c r="H57" s="194" t="s">
        <v>593</v>
      </c>
      <c r="I57" s="194" t="s">
        <v>593</v>
      </c>
      <c r="J57" s="194" t="s">
        <v>729</v>
      </c>
      <c r="K57" s="194" t="s">
        <v>729</v>
      </c>
      <c r="L57" s="433" t="s">
        <v>171</v>
      </c>
      <c r="M57" s="194">
        <v>0.0</v>
      </c>
      <c r="N57" s="194" t="s">
        <v>593</v>
      </c>
      <c r="O57" s="194" t="s">
        <v>593</v>
      </c>
      <c r="P57" s="194" t="s">
        <v>593</v>
      </c>
      <c r="Q57" s="194" t="s">
        <v>593</v>
      </c>
      <c r="R57" s="194" t="s">
        <v>593</v>
      </c>
      <c r="S57" s="194" t="s">
        <v>593</v>
      </c>
      <c r="T57" s="194">
        <v>0.0</v>
      </c>
      <c r="U57" s="194" t="s">
        <v>593</v>
      </c>
      <c r="V57" s="194" t="s">
        <v>593</v>
      </c>
      <c r="W57" s="194" t="s">
        <v>593</v>
      </c>
      <c r="X57" s="194" t="s">
        <v>593</v>
      </c>
      <c r="Y57" s="194" t="s">
        <v>593</v>
      </c>
      <c r="Z57" s="194" t="s">
        <v>593</v>
      </c>
      <c r="AA57" s="194">
        <v>0.0</v>
      </c>
      <c r="AB57" s="194" t="s">
        <v>6</v>
      </c>
      <c r="AC57" s="194" t="s">
        <v>593</v>
      </c>
      <c r="AD57" s="194" t="s">
        <v>593</v>
      </c>
      <c r="AE57" s="194" t="s">
        <v>593</v>
      </c>
      <c r="AF57" s="194" t="s">
        <v>593</v>
      </c>
      <c r="AG57" s="194" t="s">
        <v>593</v>
      </c>
      <c r="AH57" s="194">
        <v>0.0</v>
      </c>
      <c r="AI57" s="197">
        <f>vlookup(B57,'Annual Leave-2026'!$B:$S,8,0)-countif(E57:AH57,"a")-(countif(E57:AH57,"a1")*0.5)-(countif(E57:AH57,"a2")*0.5)-(countif(E57:AH57,"b*")*0.5)-(countif(E57:AH57,"c*")*0.5)-(countif(E57:AH57,"d*")*0.5)-(countif(E57:AH57,"e*")*0.5)+1+1</f>
        <v>2</v>
      </c>
      <c r="AJ57" s="197">
        <f t="shared" si="3"/>
        <v>25</v>
      </c>
      <c r="AK57" s="214">
        <f>VLOOKUP(B57,'Working Time-May-26'!$B:$AK,34,0)/60</f>
        <v>0</v>
      </c>
      <c r="AL57" s="214">
        <f>VLOOKUP(B57,'Working Time-May-26'!$B:$AK,35,0)/60</f>
        <v>0</v>
      </c>
      <c r="AM57" s="431"/>
      <c r="AN57" s="431"/>
      <c r="AO57" s="424"/>
      <c r="AP57" s="424"/>
      <c r="AQ57" s="424"/>
      <c r="AR57" s="424"/>
      <c r="AS57" s="425">
        <f t="shared" si="4"/>
        <v>5</v>
      </c>
      <c r="AT57" s="425">
        <f t="shared" si="5"/>
        <v>0</v>
      </c>
      <c r="AU57" s="425">
        <f t="shared" si="6"/>
        <v>0</v>
      </c>
      <c r="AV57" s="424"/>
      <c r="AW57" s="217">
        <v>0.0</v>
      </c>
      <c r="AX57" s="232"/>
      <c r="AY57" s="232"/>
    </row>
    <row r="58">
      <c r="A58" s="420">
        <v>54.0</v>
      </c>
      <c r="B58" s="429" t="s">
        <v>648</v>
      </c>
      <c r="C58" s="430" t="s">
        <v>121</v>
      </c>
      <c r="D58" s="426" t="s">
        <v>76</v>
      </c>
      <c r="E58" s="194" t="s">
        <v>588</v>
      </c>
      <c r="F58" s="194" t="s">
        <v>727</v>
      </c>
      <c r="G58" s="194">
        <v>0.0</v>
      </c>
      <c r="H58" s="194" t="s">
        <v>588</v>
      </c>
      <c r="I58" s="194" t="s">
        <v>588</v>
      </c>
      <c r="J58" s="194" t="s">
        <v>727</v>
      </c>
      <c r="K58" s="194" t="s">
        <v>727</v>
      </c>
      <c r="L58" s="194" t="s">
        <v>588</v>
      </c>
      <c r="M58" s="194" t="s">
        <v>588</v>
      </c>
      <c r="N58" s="194">
        <v>0.0</v>
      </c>
      <c r="O58" s="194" t="s">
        <v>588</v>
      </c>
      <c r="P58" s="194" t="s">
        <v>588</v>
      </c>
      <c r="Q58" s="194" t="s">
        <v>588</v>
      </c>
      <c r="R58" s="194" t="s">
        <v>588</v>
      </c>
      <c r="S58" s="194" t="s">
        <v>602</v>
      </c>
      <c r="T58" s="194" t="s">
        <v>588</v>
      </c>
      <c r="U58" s="194">
        <v>0.0</v>
      </c>
      <c r="V58" s="194" t="s">
        <v>588</v>
      </c>
      <c r="W58" s="194" t="s">
        <v>588</v>
      </c>
      <c r="X58" s="194" t="s">
        <v>588</v>
      </c>
      <c r="Y58" s="194" t="s">
        <v>588</v>
      </c>
      <c r="Z58" s="218" t="s">
        <v>588</v>
      </c>
      <c r="AA58" s="194">
        <v>0.0</v>
      </c>
      <c r="AB58" s="218" t="s">
        <v>588</v>
      </c>
      <c r="AC58" s="218" t="s">
        <v>588</v>
      </c>
      <c r="AD58" s="218" t="s">
        <v>588</v>
      </c>
      <c r="AE58" s="218" t="s">
        <v>588</v>
      </c>
      <c r="AF58" s="218" t="s">
        <v>588</v>
      </c>
      <c r="AG58" s="194" t="s">
        <v>588</v>
      </c>
      <c r="AH58" s="194">
        <v>0.0</v>
      </c>
      <c r="AI58" s="197">
        <f>vlookup(B58,'Annual Leave-2026'!$B:$S,8,0)-countif(E58:AH58,"a")-(countif(E58:AH58,"a1")*0.5)-(countif(E58:AH58,"a2")*0.5)-(countif(E58:AH58,"b*")*0.5)-(countif(E58:AH58,"c*")*0.5)-(countif(E58:AH58,"d*")*0.5)-(countif(E58:AH58,"e*")*0.5)+1+1</f>
        <v>3.5</v>
      </c>
      <c r="AJ58" s="197">
        <f t="shared" si="3"/>
        <v>24</v>
      </c>
      <c r="AK58" s="214">
        <f>VLOOKUP(B58,'Working Time-May-26'!$B:$AK,34,0)/60</f>
        <v>0</v>
      </c>
      <c r="AL58" s="214">
        <f>VLOOKUP(B58,'Working Time-May-26'!$B:$AK,35,0)/60</f>
        <v>0</v>
      </c>
      <c r="AM58" s="424"/>
      <c r="AN58" s="431"/>
      <c r="AO58" s="424"/>
      <c r="AP58" s="424"/>
      <c r="AQ58" s="424"/>
      <c r="AR58" s="424"/>
      <c r="AS58" s="425">
        <f t="shared" si="4"/>
        <v>5</v>
      </c>
      <c r="AT58" s="425">
        <f t="shared" si="5"/>
        <v>0</v>
      </c>
      <c r="AU58" s="425">
        <f t="shared" si="6"/>
        <v>1</v>
      </c>
      <c r="AV58" s="424"/>
      <c r="AW58" s="217" t="s">
        <v>9</v>
      </c>
      <c r="AX58" s="232"/>
      <c r="AY58" s="232"/>
    </row>
    <row r="59">
      <c r="A59" s="426">
        <v>55.0</v>
      </c>
      <c r="B59" s="429" t="s">
        <v>649</v>
      </c>
      <c r="C59" s="430" t="s">
        <v>110</v>
      </c>
      <c r="D59" s="426" t="s">
        <v>76</v>
      </c>
      <c r="E59" s="194">
        <v>0.0</v>
      </c>
      <c r="F59" s="194" t="s">
        <v>727</v>
      </c>
      <c r="G59" s="194" t="s">
        <v>588</v>
      </c>
      <c r="H59" s="194" t="s">
        <v>588</v>
      </c>
      <c r="I59" s="194" t="s">
        <v>588</v>
      </c>
      <c r="J59" s="194" t="s">
        <v>727</v>
      </c>
      <c r="K59" s="194" t="s">
        <v>15</v>
      </c>
      <c r="L59" s="194">
        <v>0.0</v>
      </c>
      <c r="M59" s="194" t="s">
        <v>588</v>
      </c>
      <c r="N59" s="194" t="s">
        <v>588</v>
      </c>
      <c r="O59" s="194" t="s">
        <v>588</v>
      </c>
      <c r="P59" s="194" t="s">
        <v>588</v>
      </c>
      <c r="Q59" s="194" t="s">
        <v>588</v>
      </c>
      <c r="R59" s="194" t="s">
        <v>588</v>
      </c>
      <c r="S59" s="194" t="s">
        <v>588</v>
      </c>
      <c r="T59" s="194">
        <v>0.0</v>
      </c>
      <c r="U59" s="194" t="s">
        <v>588</v>
      </c>
      <c r="V59" s="194" t="s">
        <v>588</v>
      </c>
      <c r="W59" s="194" t="s">
        <v>588</v>
      </c>
      <c r="X59" s="194" t="s">
        <v>6</v>
      </c>
      <c r="Y59" s="194" t="s">
        <v>6</v>
      </c>
      <c r="Z59" s="218">
        <v>0.0</v>
      </c>
      <c r="AA59" s="218" t="s">
        <v>588</v>
      </c>
      <c r="AB59" s="218" t="s">
        <v>588</v>
      </c>
      <c r="AC59" s="218" t="s">
        <v>588</v>
      </c>
      <c r="AD59" s="218" t="s">
        <v>588</v>
      </c>
      <c r="AE59" s="218" t="s">
        <v>588</v>
      </c>
      <c r="AF59" s="218" t="s">
        <v>588</v>
      </c>
      <c r="AG59" s="194" t="s">
        <v>588</v>
      </c>
      <c r="AH59" s="194">
        <v>0.0</v>
      </c>
      <c r="AI59" s="197">
        <f>vlookup(B59,'Annual Leave-2026'!$B:$S,8,0)-countif(E59:AH59,"a")-(countif(E59:AH59,"a1")*0.5)-(countif(E59:AH59,"a2")*0.5)-(countif(E59:AH59,"b*")*0.5)-(countif(E59:AH59,"c*")*0.5)-(countif(E59:AH59,"d*")*0.5)-(countif(E59:AH59,"e*")*0.5)+1+1</f>
        <v>1</v>
      </c>
      <c r="AJ59" s="197">
        <f t="shared" si="3"/>
        <v>25</v>
      </c>
      <c r="AK59" s="214">
        <f>VLOOKUP(B59,'Working Time-May-26'!$B:$AK,34,0)/60</f>
        <v>0</v>
      </c>
      <c r="AL59" s="214">
        <f>VLOOKUP(B59,'Working Time-May-26'!$B:$AK,35,0)/60</f>
        <v>0</v>
      </c>
      <c r="AM59" s="424"/>
      <c r="AN59" s="431"/>
      <c r="AO59" s="424"/>
      <c r="AP59" s="424"/>
      <c r="AQ59" s="424"/>
      <c r="AR59" s="424"/>
      <c r="AS59" s="425">
        <f t="shared" si="4"/>
        <v>5</v>
      </c>
      <c r="AT59" s="425">
        <f t="shared" si="5"/>
        <v>0</v>
      </c>
      <c r="AU59" s="425">
        <f t="shared" si="6"/>
        <v>0</v>
      </c>
      <c r="AV59" s="424"/>
      <c r="AW59" s="217">
        <v>0.0</v>
      </c>
      <c r="AX59" s="232"/>
      <c r="AY59" s="232"/>
    </row>
    <row r="60">
      <c r="A60" s="420">
        <v>56.0</v>
      </c>
      <c r="B60" s="429" t="s">
        <v>712</v>
      </c>
      <c r="C60" s="430" t="s">
        <v>105</v>
      </c>
      <c r="D60" s="426" t="s">
        <v>76</v>
      </c>
      <c r="E60" s="194">
        <v>0.0</v>
      </c>
      <c r="F60" s="194" t="s">
        <v>721</v>
      </c>
      <c r="G60" s="194" t="s">
        <v>591</v>
      </c>
      <c r="H60" s="194" t="s">
        <v>591</v>
      </c>
      <c r="I60" s="194" t="s">
        <v>591</v>
      </c>
      <c r="J60" s="194" t="s">
        <v>721</v>
      </c>
      <c r="K60" s="194" t="s">
        <v>721</v>
      </c>
      <c r="L60" s="194">
        <v>0.0</v>
      </c>
      <c r="M60" s="194" t="s">
        <v>6</v>
      </c>
      <c r="N60" s="194" t="s">
        <v>592</v>
      </c>
      <c r="O60" s="194" t="s">
        <v>591</v>
      </c>
      <c r="P60" s="194" t="s">
        <v>591</v>
      </c>
      <c r="Q60" s="194" t="s">
        <v>591</v>
      </c>
      <c r="R60" s="194" t="s">
        <v>591</v>
      </c>
      <c r="S60" s="194" t="s">
        <v>591</v>
      </c>
      <c r="T60" s="194">
        <v>0.0</v>
      </c>
      <c r="U60" s="194" t="s">
        <v>588</v>
      </c>
      <c r="V60" s="194" t="s">
        <v>588</v>
      </c>
      <c r="W60" s="194" t="s">
        <v>588</v>
      </c>
      <c r="X60" s="194" t="s">
        <v>588</v>
      </c>
      <c r="Y60" s="194" t="s">
        <v>588</v>
      </c>
      <c r="Z60" s="194" t="s">
        <v>588</v>
      </c>
      <c r="AA60" s="194" t="s">
        <v>592</v>
      </c>
      <c r="AB60" s="194">
        <v>0.0</v>
      </c>
      <c r="AC60" s="218" t="s">
        <v>588</v>
      </c>
      <c r="AD60" s="218" t="s">
        <v>588</v>
      </c>
      <c r="AE60" s="218" t="s">
        <v>588</v>
      </c>
      <c r="AF60" s="194" t="s">
        <v>602</v>
      </c>
      <c r="AG60" s="194" t="s">
        <v>588</v>
      </c>
      <c r="AH60" s="194">
        <v>0.0</v>
      </c>
      <c r="AI60" s="197">
        <f>vlookup(B60,'Annual Leave-2026'!$B:$S,8,0)-countif(E60:AH60,"a")-(countif(E60:AH60,"a1")*0.5)-(countif(E60:AH60,"a2")*0.5)-(countif(E60:AH60,"b*")*0.5)-(countif(E60:AH60,"c*")*0.5)-(countif(E60:AH60,"d*")*0.5)-(countif(E60:AH60,"e*")*0.5)+1+1</f>
        <v>2</v>
      </c>
      <c r="AJ60" s="197">
        <f t="shared" si="3"/>
        <v>22</v>
      </c>
      <c r="AK60" s="214">
        <f>VLOOKUP(B60,'Working Time-May-26'!$B:$AK,34,0)/60</f>
        <v>-0.2</v>
      </c>
      <c r="AL60" s="214">
        <f>VLOOKUP(B60,'Working Time-May-26'!$B:$AK,35,0)/60</f>
        <v>0</v>
      </c>
      <c r="AM60" s="424"/>
      <c r="AN60" s="431"/>
      <c r="AO60" s="424"/>
      <c r="AP60" s="424"/>
      <c r="AQ60" s="424"/>
      <c r="AR60" s="424"/>
      <c r="AS60" s="425">
        <f t="shared" si="4"/>
        <v>5</v>
      </c>
      <c r="AT60" s="425">
        <f t="shared" si="5"/>
        <v>2</v>
      </c>
      <c r="AU60" s="425">
        <f t="shared" si="6"/>
        <v>1</v>
      </c>
      <c r="AV60" s="424"/>
      <c r="AW60" s="217">
        <v>0.0</v>
      </c>
      <c r="AX60" s="232"/>
      <c r="AY60" s="232"/>
    </row>
    <row r="61">
      <c r="A61" s="426">
        <v>57.0</v>
      </c>
      <c r="B61" s="429" t="s">
        <v>651</v>
      </c>
      <c r="C61" s="430" t="s">
        <v>122</v>
      </c>
      <c r="D61" s="426" t="s">
        <v>76</v>
      </c>
      <c r="E61" s="194">
        <v>0.0</v>
      </c>
      <c r="F61" s="194" t="s">
        <v>727</v>
      </c>
      <c r="G61" s="194" t="s">
        <v>588</v>
      </c>
      <c r="H61" s="194" t="s">
        <v>588</v>
      </c>
      <c r="I61" s="194" t="s">
        <v>588</v>
      </c>
      <c r="J61" s="194" t="s">
        <v>727</v>
      </c>
      <c r="K61" s="194" t="s">
        <v>727</v>
      </c>
      <c r="L61" s="194" t="s">
        <v>588</v>
      </c>
      <c r="M61" s="194">
        <v>0.0</v>
      </c>
      <c r="N61" s="194" t="s">
        <v>588</v>
      </c>
      <c r="O61" s="194" t="s">
        <v>588</v>
      </c>
      <c r="P61" s="194" t="s">
        <v>588</v>
      </c>
      <c r="Q61" s="194" t="s">
        <v>588</v>
      </c>
      <c r="R61" s="194" t="s">
        <v>588</v>
      </c>
      <c r="S61" s="194" t="s">
        <v>169</v>
      </c>
      <c r="T61" s="194">
        <v>0.0</v>
      </c>
      <c r="U61" s="194" t="s">
        <v>588</v>
      </c>
      <c r="V61" s="194" t="s">
        <v>588</v>
      </c>
      <c r="W61" s="194" t="s">
        <v>588</v>
      </c>
      <c r="X61" s="194" t="s">
        <v>588</v>
      </c>
      <c r="Y61" s="194" t="s">
        <v>588</v>
      </c>
      <c r="Z61" s="194">
        <v>0.0</v>
      </c>
      <c r="AA61" s="218" t="s">
        <v>588</v>
      </c>
      <c r="AB61" s="218" t="s">
        <v>588</v>
      </c>
      <c r="AC61" s="218" t="s">
        <v>588</v>
      </c>
      <c r="AD61" s="218" t="s">
        <v>588</v>
      </c>
      <c r="AE61" s="218" t="s">
        <v>588</v>
      </c>
      <c r="AF61" s="218" t="s">
        <v>588</v>
      </c>
      <c r="AG61" s="194" t="s">
        <v>588</v>
      </c>
      <c r="AH61" s="194">
        <v>0.0</v>
      </c>
      <c r="AI61" s="197">
        <f>vlookup(B61,'Annual Leave-2026'!$B:$S,8,0)-countif(E61:AH61,"a")-(countif(E61:AH61,"a1")*0.5)-(countif(E61:AH61,"a2")*0.5)-(countif(E61:AH61,"b*")*0.5)-(countif(E61:AH61,"c*")*0.5)-(countif(E61:AH61,"d*")*0.5)-(countif(E61:AH61,"e*")*0.5)+1+1</f>
        <v>4</v>
      </c>
      <c r="AJ61" s="197">
        <f t="shared" si="3"/>
        <v>25</v>
      </c>
      <c r="AK61" s="214">
        <f>VLOOKUP(B61,'Working Time-May-26'!$B:$AK,34,0)/60</f>
        <v>0</v>
      </c>
      <c r="AL61" s="214">
        <f>VLOOKUP(B61,'Working Time-May-26'!$B:$AK,35,0)/60</f>
        <v>0</v>
      </c>
      <c r="AM61" s="424"/>
      <c r="AN61" s="431"/>
      <c r="AO61" s="424"/>
      <c r="AP61" s="424"/>
      <c r="AQ61" s="424"/>
      <c r="AR61" s="424"/>
      <c r="AS61" s="425">
        <f t="shared" si="4"/>
        <v>5</v>
      </c>
      <c r="AT61" s="425">
        <f t="shared" si="5"/>
        <v>0</v>
      </c>
      <c r="AU61" s="425">
        <f t="shared" si="6"/>
        <v>0</v>
      </c>
      <c r="AV61" s="432"/>
      <c r="AW61" s="217">
        <v>0.0</v>
      </c>
      <c r="AX61" s="232"/>
      <c r="AY61" s="232"/>
    </row>
    <row r="62">
      <c r="A62" s="420">
        <v>58.0</v>
      </c>
      <c r="B62" s="429" t="s">
        <v>818</v>
      </c>
      <c r="C62" s="430" t="s">
        <v>93</v>
      </c>
      <c r="D62" s="426" t="s">
        <v>76</v>
      </c>
      <c r="E62" s="194" t="s">
        <v>591</v>
      </c>
      <c r="F62" s="194" t="s">
        <v>721</v>
      </c>
      <c r="G62" s="194">
        <v>0.0</v>
      </c>
      <c r="H62" s="194" t="s">
        <v>591</v>
      </c>
      <c r="I62" s="194" t="s">
        <v>591</v>
      </c>
      <c r="J62" s="194" t="s">
        <v>721</v>
      </c>
      <c r="K62" s="194" t="s">
        <v>721</v>
      </c>
      <c r="L62" s="194" t="s">
        <v>591</v>
      </c>
      <c r="M62" s="194" t="s">
        <v>591</v>
      </c>
      <c r="N62" s="194">
        <v>0.0</v>
      </c>
      <c r="O62" s="194" t="s">
        <v>6</v>
      </c>
      <c r="P62" s="194" t="s">
        <v>6</v>
      </c>
      <c r="Q62" s="194" t="s">
        <v>602</v>
      </c>
      <c r="R62" s="194" t="s">
        <v>591</v>
      </c>
      <c r="S62" s="194" t="s">
        <v>591</v>
      </c>
      <c r="T62" s="194">
        <v>0.0</v>
      </c>
      <c r="U62" s="194" t="s">
        <v>591</v>
      </c>
      <c r="V62" s="194" t="s">
        <v>591</v>
      </c>
      <c r="W62" s="194" t="s">
        <v>591</v>
      </c>
      <c r="X62" s="194" t="s">
        <v>591</v>
      </c>
      <c r="Y62" s="194" t="s">
        <v>591</v>
      </c>
      <c r="Z62" s="218" t="s">
        <v>602</v>
      </c>
      <c r="AA62" s="194" t="s">
        <v>602</v>
      </c>
      <c r="AB62" s="194">
        <v>0.0</v>
      </c>
      <c r="AC62" s="194"/>
      <c r="AD62" s="194"/>
      <c r="AE62" s="194"/>
      <c r="AF62" s="194"/>
      <c r="AG62" s="194"/>
      <c r="AH62" s="194"/>
      <c r="AI62" s="197">
        <f>vlookup(B62,'Annual Leave-2026'!$B:$S,8,0)-countif(E62:AH62,"a")-(countif(E62:AH62,"a1")*0.5)-(countif(E62:AH62,"a2")*0.5)-(countif(E62:AH62,"b*")*0.5)-(countif(E62:AH62,"c*")*0.5)-(countif(E62:AH62,"d*")*0.5)-(countif(E62:AH62,"e*")*0.5)+1+1</f>
        <v>0</v>
      </c>
      <c r="AJ62" s="197">
        <f t="shared" si="3"/>
        <v>17</v>
      </c>
      <c r="AK62" s="214">
        <f>VLOOKUP(B62,'Working Time-May-26'!$B:$AK,34,0)/60</f>
        <v>0</v>
      </c>
      <c r="AL62" s="214">
        <f>VLOOKUP(B62,'Working Time-May-26'!$B:$AK,35,0)/60</f>
        <v>0</v>
      </c>
      <c r="AM62" s="431"/>
      <c r="AN62" s="431"/>
      <c r="AO62" s="424"/>
      <c r="AP62" s="424"/>
      <c r="AQ62" s="424"/>
      <c r="AR62" s="424"/>
      <c r="AS62" s="425">
        <f t="shared" si="4"/>
        <v>4</v>
      </c>
      <c r="AT62" s="425">
        <f t="shared" si="5"/>
        <v>0</v>
      </c>
      <c r="AU62" s="425">
        <f t="shared" si="6"/>
        <v>3</v>
      </c>
      <c r="AV62" s="432"/>
      <c r="AW62" s="217">
        <v>0.0</v>
      </c>
      <c r="AX62" s="232"/>
      <c r="AY62" s="232"/>
    </row>
    <row r="63">
      <c r="A63" s="426">
        <v>59.0</v>
      </c>
      <c r="B63" s="429" t="s">
        <v>652</v>
      </c>
      <c r="C63" s="430" t="s">
        <v>114</v>
      </c>
      <c r="D63" s="426" t="s">
        <v>76</v>
      </c>
      <c r="E63" s="194" t="s">
        <v>588</v>
      </c>
      <c r="F63" s="194" t="s">
        <v>727</v>
      </c>
      <c r="G63" s="194">
        <v>0.0</v>
      </c>
      <c r="H63" s="194" t="s">
        <v>588</v>
      </c>
      <c r="I63" s="194" t="s">
        <v>588</v>
      </c>
      <c r="J63" s="194" t="s">
        <v>727</v>
      </c>
      <c r="K63" s="194" t="s">
        <v>727</v>
      </c>
      <c r="L63" s="194" t="s">
        <v>588</v>
      </c>
      <c r="M63" s="194">
        <v>0.0</v>
      </c>
      <c r="N63" s="194" t="s">
        <v>588</v>
      </c>
      <c r="O63" s="194" t="s">
        <v>588</v>
      </c>
      <c r="P63" s="194" t="s">
        <v>588</v>
      </c>
      <c r="Q63" s="194" t="s">
        <v>588</v>
      </c>
      <c r="R63" s="194" t="s">
        <v>588</v>
      </c>
      <c r="S63" s="194" t="s">
        <v>588</v>
      </c>
      <c r="T63" s="194" t="s">
        <v>588</v>
      </c>
      <c r="U63" s="194">
        <v>0.0</v>
      </c>
      <c r="V63" s="194" t="s">
        <v>591</v>
      </c>
      <c r="W63" s="194" t="s">
        <v>591</v>
      </c>
      <c r="X63" s="194" t="s">
        <v>591</v>
      </c>
      <c r="Y63" s="194" t="s">
        <v>591</v>
      </c>
      <c r="Z63" s="218" t="s">
        <v>591</v>
      </c>
      <c r="AA63" s="194">
        <v>0.0</v>
      </c>
      <c r="AB63" s="218" t="s">
        <v>591</v>
      </c>
      <c r="AC63" s="194" t="s">
        <v>591</v>
      </c>
      <c r="AD63" s="194" t="s">
        <v>591</v>
      </c>
      <c r="AE63" s="194" t="s">
        <v>591</v>
      </c>
      <c r="AF63" s="194" t="s">
        <v>591</v>
      </c>
      <c r="AG63" s="194" t="s">
        <v>591</v>
      </c>
      <c r="AH63" s="195">
        <v>0.0</v>
      </c>
      <c r="AI63" s="197">
        <f>vlookup(B63,'Annual Leave-2026'!$B:$S,8,0)-countif(E63:AH63,"a")-(countif(E63:AH63,"a1")*0.5)-(countif(E63:AH63,"a2")*0.5)-(countif(E63:AH63,"b*")*0.5)-(countif(E63:AH63,"c*")*0.5)-(countif(E63:AH63,"d*")*0.5)-(countif(E63:AH63,"e*")*0.5)+1</f>
        <v>1.5</v>
      </c>
      <c r="AJ63" s="197">
        <f t="shared" si="3"/>
        <v>25</v>
      </c>
      <c r="AK63" s="214">
        <f>VLOOKUP(B63,'Working Time-May-26'!$B:$AK,34,0)/60</f>
        <v>0</v>
      </c>
      <c r="AL63" s="214">
        <f>VLOOKUP(B63,'Working Time-May-26'!$B:$AK,35,0)/60</f>
        <v>0</v>
      </c>
      <c r="AM63" s="431"/>
      <c r="AN63" s="431"/>
      <c r="AO63" s="424"/>
      <c r="AP63" s="424"/>
      <c r="AQ63" s="424"/>
      <c r="AR63" s="424"/>
      <c r="AS63" s="425">
        <f t="shared" si="4"/>
        <v>5</v>
      </c>
      <c r="AT63" s="425">
        <f t="shared" si="5"/>
        <v>0</v>
      </c>
      <c r="AU63" s="425">
        <f t="shared" si="6"/>
        <v>0</v>
      </c>
      <c r="AV63" s="432"/>
      <c r="AW63" s="217" t="s">
        <v>9</v>
      </c>
      <c r="AX63" s="232"/>
      <c r="AY63" s="232"/>
    </row>
    <row r="64">
      <c r="A64" s="420">
        <v>60.0</v>
      </c>
      <c r="B64" s="429" t="s">
        <v>653</v>
      </c>
      <c r="C64" s="430" t="s">
        <v>119</v>
      </c>
      <c r="D64" s="426" t="s">
        <v>76</v>
      </c>
      <c r="E64" s="194" t="s">
        <v>588</v>
      </c>
      <c r="F64" s="194" t="s">
        <v>727</v>
      </c>
      <c r="G64" s="194">
        <v>0.0</v>
      </c>
      <c r="H64" s="194" t="s">
        <v>588</v>
      </c>
      <c r="I64" s="194" t="s">
        <v>588</v>
      </c>
      <c r="J64" s="194" t="s">
        <v>727</v>
      </c>
      <c r="K64" s="194" t="s">
        <v>727</v>
      </c>
      <c r="L64" s="194">
        <v>0.0</v>
      </c>
      <c r="M64" s="194" t="s">
        <v>6</v>
      </c>
      <c r="N64" s="194" t="s">
        <v>588</v>
      </c>
      <c r="O64" s="194" t="s">
        <v>588</v>
      </c>
      <c r="P64" s="194" t="s">
        <v>588</v>
      </c>
      <c r="Q64" s="194" t="s">
        <v>588</v>
      </c>
      <c r="R64" s="194" t="s">
        <v>588</v>
      </c>
      <c r="S64" s="194">
        <v>0.0</v>
      </c>
      <c r="T64" s="194" t="s">
        <v>591</v>
      </c>
      <c r="U64" s="194" t="s">
        <v>591</v>
      </c>
      <c r="V64" s="194" t="s">
        <v>591</v>
      </c>
      <c r="W64" s="194" t="s">
        <v>591</v>
      </c>
      <c r="X64" s="194" t="s">
        <v>591</v>
      </c>
      <c r="Y64" s="194" t="s">
        <v>591</v>
      </c>
      <c r="Z64" s="218">
        <v>0.0</v>
      </c>
      <c r="AA64" s="218" t="s">
        <v>591</v>
      </c>
      <c r="AB64" s="218" t="s">
        <v>591</v>
      </c>
      <c r="AC64" s="194" t="s">
        <v>591</v>
      </c>
      <c r="AD64" s="194" t="s">
        <v>591</v>
      </c>
      <c r="AE64" s="194" t="s">
        <v>591</v>
      </c>
      <c r="AF64" s="194" t="s">
        <v>591</v>
      </c>
      <c r="AG64" s="194" t="s">
        <v>591</v>
      </c>
      <c r="AH64" s="194">
        <v>0.0</v>
      </c>
      <c r="AI64" s="197">
        <f>vlookup(B64,'Annual Leave-2026'!$B:$S,8,0)-countif(E64:AH64,"a")-(countif(E64:AH64,"a1")*0.5)-(countif(E64:AH64,"a2")*0.5)-(countif(E64:AH64,"b*")*0.5)-(countif(E64:AH64,"c*")*0.5)-(countif(E64:AH64,"d*")*0.5)-(countif(E64:AH64,"e*")*0.5)+1+1</f>
        <v>8</v>
      </c>
      <c r="AJ64" s="197">
        <f t="shared" si="3"/>
        <v>25</v>
      </c>
      <c r="AK64" s="214">
        <f>VLOOKUP(B64,'Working Time-May-26'!$B:$AK,34,0)/60</f>
        <v>0</v>
      </c>
      <c r="AL64" s="214">
        <f>VLOOKUP(B64,'Working Time-May-26'!$B:$AK,35,0)/60</f>
        <v>0</v>
      </c>
      <c r="AM64" s="431"/>
      <c r="AN64" s="431"/>
      <c r="AO64" s="424"/>
      <c r="AP64" s="424"/>
      <c r="AQ64" s="424"/>
      <c r="AR64" s="424"/>
      <c r="AS64" s="425">
        <f t="shared" si="4"/>
        <v>5</v>
      </c>
      <c r="AT64" s="425">
        <f t="shared" si="5"/>
        <v>0</v>
      </c>
      <c r="AU64" s="425">
        <f t="shared" si="6"/>
        <v>0</v>
      </c>
      <c r="AV64" s="432"/>
      <c r="AW64" s="217" t="s">
        <v>6</v>
      </c>
      <c r="AX64" s="232"/>
      <c r="AY64" s="232"/>
    </row>
    <row r="65">
      <c r="A65" s="426">
        <v>61.0</v>
      </c>
      <c r="B65" s="429" t="s">
        <v>654</v>
      </c>
      <c r="C65" s="430" t="s">
        <v>99</v>
      </c>
      <c r="D65" s="426" t="s">
        <v>76</v>
      </c>
      <c r="E65" s="194">
        <v>0.0</v>
      </c>
      <c r="F65" s="194" t="s">
        <v>721</v>
      </c>
      <c r="G65" s="194" t="s">
        <v>591</v>
      </c>
      <c r="H65" s="194" t="s">
        <v>591</v>
      </c>
      <c r="I65" s="194" t="s">
        <v>591</v>
      </c>
      <c r="J65" s="194" t="s">
        <v>721</v>
      </c>
      <c r="K65" s="194" t="s">
        <v>721</v>
      </c>
      <c r="L65" s="194" t="s">
        <v>163</v>
      </c>
      <c r="M65" s="194">
        <v>0.0</v>
      </c>
      <c r="N65" s="194" t="s">
        <v>591</v>
      </c>
      <c r="O65" s="194" t="s">
        <v>591</v>
      </c>
      <c r="P65" s="194" t="s">
        <v>591</v>
      </c>
      <c r="Q65" s="194" t="s">
        <v>591</v>
      </c>
      <c r="R65" s="194" t="s">
        <v>591</v>
      </c>
      <c r="S65" s="194" t="s">
        <v>163</v>
      </c>
      <c r="T65" s="194">
        <v>0.0</v>
      </c>
      <c r="U65" s="194" t="s">
        <v>591</v>
      </c>
      <c r="V65" s="194" t="s">
        <v>591</v>
      </c>
      <c r="W65" s="194" t="s">
        <v>591</v>
      </c>
      <c r="X65" s="194" t="s">
        <v>591</v>
      </c>
      <c r="Y65" s="194" t="s">
        <v>591</v>
      </c>
      <c r="Z65" s="218" t="s">
        <v>591</v>
      </c>
      <c r="AA65" s="194">
        <v>0.0</v>
      </c>
      <c r="AB65" s="218" t="s">
        <v>591</v>
      </c>
      <c r="AC65" s="194" t="s">
        <v>591</v>
      </c>
      <c r="AD65" s="194" t="s">
        <v>591</v>
      </c>
      <c r="AE65" s="194" t="s">
        <v>591</v>
      </c>
      <c r="AF65" s="194" t="s">
        <v>591</v>
      </c>
      <c r="AG65" s="194" t="s">
        <v>591</v>
      </c>
      <c r="AH65" s="194">
        <v>0.0</v>
      </c>
      <c r="AI65" s="197">
        <f>vlookup(B65,'Annual Leave-2026'!$B:$S,8,0)-countif(E65:AH65,"a")-(countif(E65:AH65,"a1")*0.5)-(countif(E65:AH65,"a2")*0.5)-(countif(E65:AH65,"b*")*0.5)-(countif(E65:AH65,"c*")*0.5)-(countif(E65:AH65,"d*")*0.5)-(countif(E65:AH65,"e*")*0.5)+1+1</f>
        <v>3.5</v>
      </c>
      <c r="AJ65" s="197">
        <f t="shared" si="3"/>
        <v>25</v>
      </c>
      <c r="AK65" s="214">
        <f>VLOOKUP(B65,'Working Time-May-26'!$B:$AK,34,0)/60</f>
        <v>0</v>
      </c>
      <c r="AL65" s="214">
        <f>VLOOKUP(B65,'Working Time-May-26'!$B:$AK,35,0)/60</f>
        <v>0</v>
      </c>
      <c r="AM65" s="431"/>
      <c r="AN65" s="431"/>
      <c r="AO65" s="424"/>
      <c r="AP65" s="424"/>
      <c r="AQ65" s="424"/>
      <c r="AR65" s="424"/>
      <c r="AS65" s="425">
        <f t="shared" si="4"/>
        <v>5</v>
      </c>
      <c r="AT65" s="425">
        <f t="shared" si="5"/>
        <v>0</v>
      </c>
      <c r="AU65" s="425">
        <f t="shared" si="6"/>
        <v>0</v>
      </c>
      <c r="AV65" s="432"/>
      <c r="AW65" s="217">
        <v>0.0</v>
      </c>
      <c r="AX65" s="232"/>
      <c r="AY65" s="232"/>
    </row>
    <row r="66">
      <c r="A66" s="420">
        <v>62.0</v>
      </c>
      <c r="B66" s="429" t="s">
        <v>655</v>
      </c>
      <c r="C66" s="430" t="s">
        <v>82</v>
      </c>
      <c r="D66" s="426" t="s">
        <v>76</v>
      </c>
      <c r="E66" s="194">
        <v>0.0</v>
      </c>
      <c r="F66" s="194" t="s">
        <v>721</v>
      </c>
      <c r="G66" s="194" t="s">
        <v>591</v>
      </c>
      <c r="H66" s="194" t="s">
        <v>591</v>
      </c>
      <c r="I66" s="194" t="s">
        <v>591</v>
      </c>
      <c r="J66" s="194" t="s">
        <v>727</v>
      </c>
      <c r="K66" s="194" t="s">
        <v>727</v>
      </c>
      <c r="L66" s="194">
        <v>0.0</v>
      </c>
      <c r="M66" s="194" t="s">
        <v>164</v>
      </c>
      <c r="N66" s="194" t="s">
        <v>591</v>
      </c>
      <c r="O66" s="194" t="s">
        <v>591</v>
      </c>
      <c r="P66" s="194" t="s">
        <v>591</v>
      </c>
      <c r="Q66" s="194" t="s">
        <v>591</v>
      </c>
      <c r="R66" s="194" t="s">
        <v>591</v>
      </c>
      <c r="S66" s="194" t="s">
        <v>591</v>
      </c>
      <c r="T66" s="194">
        <v>0.0</v>
      </c>
      <c r="U66" s="194" t="s">
        <v>591</v>
      </c>
      <c r="V66" s="194" t="s">
        <v>591</v>
      </c>
      <c r="W66" s="194" t="s">
        <v>591</v>
      </c>
      <c r="X66" s="194" t="s">
        <v>591</v>
      </c>
      <c r="Y66" s="194" t="s">
        <v>591</v>
      </c>
      <c r="Z66" s="218">
        <v>0.0</v>
      </c>
      <c r="AA66" s="218" t="s">
        <v>591</v>
      </c>
      <c r="AB66" s="218" t="s">
        <v>591</v>
      </c>
      <c r="AC66" s="194" t="s">
        <v>591</v>
      </c>
      <c r="AD66" s="194" t="s">
        <v>591</v>
      </c>
      <c r="AE66" s="194" t="s">
        <v>591</v>
      </c>
      <c r="AF66" s="194" t="s">
        <v>591</v>
      </c>
      <c r="AG66" s="194">
        <v>0.0</v>
      </c>
      <c r="AH66" s="194" t="s">
        <v>163</v>
      </c>
      <c r="AI66" s="197">
        <f>vlookup(B66,'Annual Leave-2026'!$B:$S,8,0)-countif(E66:AH66,"a")-(countif(E66:AH66,"a1")*0.5)-(countif(E66:AH66,"a2")*0.5)-(countif(E66:AH66,"b*")*0.5)-(countif(E66:AH66,"c*")*0.5)-(countif(E66:AH66,"d*")*0.5)-(countif(E66:AH66,"e*")*0.5)+1+1</f>
        <v>1</v>
      </c>
      <c r="AJ66" s="197">
        <f t="shared" si="3"/>
        <v>25</v>
      </c>
      <c r="AK66" s="214">
        <f>VLOOKUP(B66,'Working Time-May-26'!$B:$AK,34,0)/60</f>
        <v>0</v>
      </c>
      <c r="AL66" s="214">
        <f>VLOOKUP(B66,'Working Time-May-26'!$B:$AK,35,0)/60</f>
        <v>0</v>
      </c>
      <c r="AM66" s="431"/>
      <c r="AN66" s="431"/>
      <c r="AO66" s="424"/>
      <c r="AP66" s="424"/>
      <c r="AQ66" s="424"/>
      <c r="AR66" s="424"/>
      <c r="AS66" s="425">
        <f t="shared" si="4"/>
        <v>5</v>
      </c>
      <c r="AT66" s="425">
        <f t="shared" si="5"/>
        <v>0</v>
      </c>
      <c r="AU66" s="425">
        <f t="shared" si="6"/>
        <v>0</v>
      </c>
      <c r="AV66" s="432"/>
      <c r="AW66" s="217">
        <v>0.0</v>
      </c>
      <c r="AX66" s="232"/>
      <c r="AY66" s="232"/>
    </row>
    <row r="67">
      <c r="A67" s="426">
        <v>63.0</v>
      </c>
      <c r="B67" s="429" t="s">
        <v>656</v>
      </c>
      <c r="C67" s="430" t="s">
        <v>104</v>
      </c>
      <c r="D67" s="429" t="s">
        <v>76</v>
      </c>
      <c r="E67" s="194">
        <v>0.0</v>
      </c>
      <c r="F67" s="194" t="s">
        <v>727</v>
      </c>
      <c r="G67" s="194" t="s">
        <v>588</v>
      </c>
      <c r="H67" s="194" t="s">
        <v>588</v>
      </c>
      <c r="I67" s="194" t="s">
        <v>588</v>
      </c>
      <c r="J67" s="194" t="s">
        <v>727</v>
      </c>
      <c r="K67" s="194" t="s">
        <v>727</v>
      </c>
      <c r="L67" s="194" t="s">
        <v>588</v>
      </c>
      <c r="M67" s="194">
        <v>0.0</v>
      </c>
      <c r="N67" s="194" t="s">
        <v>588</v>
      </c>
      <c r="O67" s="194" t="s">
        <v>588</v>
      </c>
      <c r="P67" s="194" t="s">
        <v>588</v>
      </c>
      <c r="Q67" s="194" t="s">
        <v>588</v>
      </c>
      <c r="R67" s="194" t="s">
        <v>588</v>
      </c>
      <c r="S67" s="194" t="s">
        <v>588</v>
      </c>
      <c r="T67" s="194" t="s">
        <v>588</v>
      </c>
      <c r="U67" s="194">
        <v>0.0</v>
      </c>
      <c r="V67" s="194" t="s">
        <v>588</v>
      </c>
      <c r="W67" s="194" t="s">
        <v>588</v>
      </c>
      <c r="X67" s="194" t="s">
        <v>588</v>
      </c>
      <c r="Y67" s="194" t="s">
        <v>588</v>
      </c>
      <c r="Z67" s="218" t="s">
        <v>6</v>
      </c>
      <c r="AA67" s="194">
        <v>0.0</v>
      </c>
      <c r="AB67" s="218" t="s">
        <v>588</v>
      </c>
      <c r="AC67" s="218" t="s">
        <v>588</v>
      </c>
      <c r="AD67" s="218" t="s">
        <v>588</v>
      </c>
      <c r="AE67" s="218" t="s">
        <v>588</v>
      </c>
      <c r="AF67" s="218" t="s">
        <v>588</v>
      </c>
      <c r="AG67" s="194" t="s">
        <v>588</v>
      </c>
      <c r="AH67" s="195" t="s">
        <v>588</v>
      </c>
      <c r="AI67" s="197">
        <f>vlookup(B67,'Annual Leave-2026'!$B:$S,8,0)-countif(E67:AH67,"a")-(countif(E67:AH67,"a1")*0.5)-(countif(E67:AH67,"a2")*0.5)-(countif(E67:AH67,"b*")*0.5)-(countif(E67:AH67,"c*")*0.5)-(countif(E67:AH67,"d*")*0.5)-(countif(E67:AH67,"e*")*0.5)+1+1</f>
        <v>2</v>
      </c>
      <c r="AJ67" s="197">
        <f t="shared" si="3"/>
        <v>26</v>
      </c>
      <c r="AK67" s="214">
        <f>VLOOKUP(B67,'Working Time-May-26'!$B:$AK,34,0)/60</f>
        <v>0</v>
      </c>
      <c r="AL67" s="214">
        <f>VLOOKUP(B67,'Working Time-May-26'!$B:$AK,35,0)/60</f>
        <v>0</v>
      </c>
      <c r="AM67" s="431"/>
      <c r="AN67" s="431"/>
      <c r="AO67" s="424"/>
      <c r="AP67" s="424"/>
      <c r="AQ67" s="424"/>
      <c r="AR67" s="424"/>
      <c r="AS67" s="425">
        <f t="shared" si="4"/>
        <v>4</v>
      </c>
      <c r="AT67" s="425">
        <f t="shared" si="5"/>
        <v>0</v>
      </c>
      <c r="AU67" s="425">
        <f t="shared" si="6"/>
        <v>0</v>
      </c>
      <c r="AV67" s="424"/>
      <c r="AW67" s="217" t="s">
        <v>9</v>
      </c>
      <c r="AX67" s="232"/>
      <c r="AY67" s="232"/>
    </row>
    <row r="68">
      <c r="A68" s="420">
        <v>64.0</v>
      </c>
      <c r="B68" s="426" t="s">
        <v>710</v>
      </c>
      <c r="C68" s="427" t="s">
        <v>91</v>
      </c>
      <c r="D68" s="426" t="s">
        <v>76</v>
      </c>
      <c r="E68" s="194" t="s">
        <v>588</v>
      </c>
      <c r="F68" s="194" t="s">
        <v>727</v>
      </c>
      <c r="G68" s="194">
        <v>0.0</v>
      </c>
      <c r="H68" s="194" t="s">
        <v>588</v>
      </c>
      <c r="I68" s="194" t="s">
        <v>588</v>
      </c>
      <c r="J68" s="194" t="s">
        <v>727</v>
      </c>
      <c r="K68" s="194" t="s">
        <v>727</v>
      </c>
      <c r="L68" s="194" t="s">
        <v>588</v>
      </c>
      <c r="M68" s="194" t="s">
        <v>6</v>
      </c>
      <c r="N68" s="194">
        <v>0.0</v>
      </c>
      <c r="O68" s="194" t="s">
        <v>592</v>
      </c>
      <c r="P68" s="194" t="s">
        <v>592</v>
      </c>
      <c r="Q68" s="194" t="s">
        <v>592</v>
      </c>
      <c r="R68" s="194" t="s">
        <v>6</v>
      </c>
      <c r="S68" s="194" t="s">
        <v>588</v>
      </c>
      <c r="T68" s="194" t="s">
        <v>588</v>
      </c>
      <c r="U68" s="194">
        <v>0.0</v>
      </c>
      <c r="V68" s="194" t="s">
        <v>588</v>
      </c>
      <c r="W68" s="194" t="s">
        <v>588</v>
      </c>
      <c r="X68" s="194" t="s">
        <v>588</v>
      </c>
      <c r="Y68" s="194" t="s">
        <v>588</v>
      </c>
      <c r="Z68" s="194" t="s">
        <v>588</v>
      </c>
      <c r="AA68" s="218" t="s">
        <v>588</v>
      </c>
      <c r="AB68" s="194">
        <v>0.0</v>
      </c>
      <c r="AC68" s="218" t="s">
        <v>588</v>
      </c>
      <c r="AD68" s="218" t="s">
        <v>588</v>
      </c>
      <c r="AE68" s="218" t="s">
        <v>588</v>
      </c>
      <c r="AF68" s="218" t="s">
        <v>588</v>
      </c>
      <c r="AG68" s="194" t="s">
        <v>588</v>
      </c>
      <c r="AH68" s="195" t="s">
        <v>588</v>
      </c>
      <c r="AI68" s="197">
        <f>vlookup(B68,'Annual Leave-2026'!$B:$S,8,0)-countif(E68:AH68,"a")-(countif(E68:AH68,"a1")*0.5)-(countif(E68:AH68,"a2")*0.5)-(countif(E68:AH68,"b*")*0.5)-(countif(E68:AH68,"c*")*0.5)-(countif(E68:AH68,"d*")*0.5)-(countif(E68:AH68,"e*")*0.5)+1+1</f>
        <v>2.5</v>
      </c>
      <c r="AJ68" s="197">
        <f t="shared" si="3"/>
        <v>23</v>
      </c>
      <c r="AK68" s="214">
        <f>VLOOKUP(B68,'Working Time-May-26'!$B:$AK,34,0)/60</f>
        <v>0</v>
      </c>
      <c r="AL68" s="214">
        <f>VLOOKUP(B68,'Working Time-May-26'!$B:$AK,35,0)/60</f>
        <v>0</v>
      </c>
      <c r="AM68" s="424"/>
      <c r="AN68" s="424"/>
      <c r="AO68" s="424"/>
      <c r="AP68" s="424"/>
      <c r="AQ68" s="424"/>
      <c r="AR68" s="424"/>
      <c r="AS68" s="425">
        <f t="shared" si="4"/>
        <v>4</v>
      </c>
      <c r="AT68" s="425">
        <f t="shared" si="5"/>
        <v>3</v>
      </c>
      <c r="AU68" s="425">
        <f t="shared" si="6"/>
        <v>0</v>
      </c>
      <c r="AV68" s="424"/>
      <c r="AW68" s="217" t="s">
        <v>9</v>
      </c>
      <c r="AX68" s="232"/>
      <c r="AY68" s="232"/>
    </row>
    <row r="69">
      <c r="A69" s="426">
        <v>65.0</v>
      </c>
      <c r="B69" s="426" t="s">
        <v>657</v>
      </c>
      <c r="C69" s="427" t="s">
        <v>132</v>
      </c>
      <c r="D69" s="426" t="s">
        <v>76</v>
      </c>
      <c r="E69" s="194" t="s">
        <v>591</v>
      </c>
      <c r="F69" s="194" t="s">
        <v>721</v>
      </c>
      <c r="G69" s="194">
        <v>0.0</v>
      </c>
      <c r="H69" s="194" t="s">
        <v>591</v>
      </c>
      <c r="I69" s="194" t="s">
        <v>591</v>
      </c>
      <c r="J69" s="194" t="s">
        <v>721</v>
      </c>
      <c r="K69" s="194" t="s">
        <v>721</v>
      </c>
      <c r="L69" s="194">
        <v>0.0</v>
      </c>
      <c r="M69" s="194" t="s">
        <v>591</v>
      </c>
      <c r="N69" s="194" t="s">
        <v>591</v>
      </c>
      <c r="O69" s="194" t="s">
        <v>591</v>
      </c>
      <c r="P69" s="194" t="s">
        <v>591</v>
      </c>
      <c r="Q69" s="194" t="s">
        <v>591</v>
      </c>
      <c r="R69" s="194" t="s">
        <v>591</v>
      </c>
      <c r="S69" s="194">
        <v>0.0</v>
      </c>
      <c r="T69" s="194" t="s">
        <v>593</v>
      </c>
      <c r="U69" s="194" t="s">
        <v>593</v>
      </c>
      <c r="V69" s="194" t="s">
        <v>593</v>
      </c>
      <c r="W69" s="194" t="s">
        <v>593</v>
      </c>
      <c r="X69" s="194" t="s">
        <v>593</v>
      </c>
      <c r="Y69" s="194" t="s">
        <v>593</v>
      </c>
      <c r="Z69" s="218">
        <v>0.0</v>
      </c>
      <c r="AA69" s="194" t="s">
        <v>593</v>
      </c>
      <c r="AB69" s="194" t="s">
        <v>593</v>
      </c>
      <c r="AC69" s="194" t="s">
        <v>593</v>
      </c>
      <c r="AD69" s="194" t="s">
        <v>593</v>
      </c>
      <c r="AE69" s="194" t="s">
        <v>593</v>
      </c>
      <c r="AF69" s="194" t="s">
        <v>593</v>
      </c>
      <c r="AG69" s="194" t="s">
        <v>593</v>
      </c>
      <c r="AH69" s="194">
        <v>0.0</v>
      </c>
      <c r="AI69" s="197">
        <f>vlookup(B69,'Annual Leave-2026'!$B:$S,8,0)-countif(E69:AH69,"a")-(countif(E69:AH69,"a1")*0.5)-(countif(E69:AH69,"a2")*0.5)-(countif(E69:AH69,"b*")*0.5)-(countif(E69:AH69,"c*")*0.5)-(countif(E69:AH69,"d*")*0.5)-(countif(E69:AH69,"e*")*0.5)+1+1</f>
        <v>5.5</v>
      </c>
      <c r="AJ69" s="197">
        <f t="shared" si="3"/>
        <v>25</v>
      </c>
      <c r="AK69" s="214">
        <f>VLOOKUP(B69,'Working Time-May-26'!$B:$AK,34,0)/60</f>
        <v>0</v>
      </c>
      <c r="AL69" s="214">
        <f>VLOOKUP(B69,'Working Time-May-26'!$B:$AK,35,0)/60</f>
        <v>0</v>
      </c>
      <c r="AM69" s="424"/>
      <c r="AN69" s="424"/>
      <c r="AO69" s="424"/>
      <c r="AP69" s="424"/>
      <c r="AQ69" s="424"/>
      <c r="AR69" s="424"/>
      <c r="AS69" s="425">
        <f t="shared" si="4"/>
        <v>5</v>
      </c>
      <c r="AT69" s="425">
        <f t="shared" si="5"/>
        <v>0</v>
      </c>
      <c r="AU69" s="425">
        <f t="shared" si="6"/>
        <v>0</v>
      </c>
      <c r="AV69" s="424"/>
      <c r="AW69" s="217" t="s">
        <v>10</v>
      </c>
      <c r="AX69" s="232"/>
      <c r="AY69" s="232"/>
    </row>
    <row r="70">
      <c r="A70" s="420">
        <v>66.0</v>
      </c>
      <c r="B70" s="429" t="s">
        <v>658</v>
      </c>
      <c r="C70" s="430" t="s">
        <v>95</v>
      </c>
      <c r="D70" s="426" t="s">
        <v>76</v>
      </c>
      <c r="E70" s="194">
        <v>0.0</v>
      </c>
      <c r="F70" s="194" t="s">
        <v>721</v>
      </c>
      <c r="G70" s="194" t="s">
        <v>591</v>
      </c>
      <c r="H70" s="194" t="s">
        <v>591</v>
      </c>
      <c r="I70" s="194" t="s">
        <v>591</v>
      </c>
      <c r="J70" s="194" t="s">
        <v>721</v>
      </c>
      <c r="K70" s="194" t="s">
        <v>721</v>
      </c>
      <c r="L70" s="194">
        <v>0.0</v>
      </c>
      <c r="M70" s="194" t="s">
        <v>591</v>
      </c>
      <c r="N70" s="194" t="s">
        <v>591</v>
      </c>
      <c r="O70" s="194" t="s">
        <v>591</v>
      </c>
      <c r="P70" s="194" t="s">
        <v>591</v>
      </c>
      <c r="Q70" s="194" t="s">
        <v>591</v>
      </c>
      <c r="R70" s="194" t="s">
        <v>591</v>
      </c>
      <c r="S70" s="194">
        <v>0.0</v>
      </c>
      <c r="T70" s="194" t="s">
        <v>591</v>
      </c>
      <c r="U70" s="194" t="s">
        <v>591</v>
      </c>
      <c r="V70" s="194" t="s">
        <v>591</v>
      </c>
      <c r="W70" s="194" t="s">
        <v>591</v>
      </c>
      <c r="X70" s="194" t="s">
        <v>591</v>
      </c>
      <c r="Y70" s="194" t="s">
        <v>591</v>
      </c>
      <c r="Z70" s="218">
        <v>0.0</v>
      </c>
      <c r="AA70" s="218" t="s">
        <v>591</v>
      </c>
      <c r="AB70" s="218" t="s">
        <v>591</v>
      </c>
      <c r="AC70" s="194" t="s">
        <v>591</v>
      </c>
      <c r="AD70" s="194" t="s">
        <v>591</v>
      </c>
      <c r="AE70" s="194" t="s">
        <v>591</v>
      </c>
      <c r="AF70" s="194" t="s">
        <v>591</v>
      </c>
      <c r="AG70" s="194" t="s">
        <v>591</v>
      </c>
      <c r="AH70" s="195">
        <v>0.0</v>
      </c>
      <c r="AI70" s="197">
        <f>vlookup(B70,'Annual Leave-2026'!$B:$S,8,0)-countif(E70:AH70,"a")-(countif(E70:AH70,"a1")*0.5)-(countif(E70:AH70,"a2")*0.5)-(countif(E70:AH70,"b*")*0.5)-(countif(E70:AH70,"c*")*0.5)-(countif(E70:AH70,"d*")*0.5)-(countif(E70:AH70,"e*")*0.5)+1+1</f>
        <v>6.5</v>
      </c>
      <c r="AJ70" s="197">
        <f t="shared" si="3"/>
        <v>25</v>
      </c>
      <c r="AK70" s="214">
        <f>VLOOKUP(B70,'Working Time-May-26'!$B:$AK,34,0)/60</f>
        <v>0</v>
      </c>
      <c r="AL70" s="214">
        <f>VLOOKUP(B70,'Working Time-May-26'!$B:$AK,35,0)/60</f>
        <v>0</v>
      </c>
      <c r="AM70" s="424"/>
      <c r="AN70" s="431"/>
      <c r="AO70" s="424"/>
      <c r="AP70" s="424"/>
      <c r="AQ70" s="424"/>
      <c r="AR70" s="424"/>
      <c r="AS70" s="425">
        <f t="shared" si="4"/>
        <v>5</v>
      </c>
      <c r="AT70" s="425">
        <f t="shared" si="5"/>
        <v>0</v>
      </c>
      <c r="AU70" s="425">
        <f t="shared" si="6"/>
        <v>0</v>
      </c>
      <c r="AV70" s="424"/>
      <c r="AW70" s="217" t="s">
        <v>6</v>
      </c>
      <c r="AX70" s="232"/>
      <c r="AY70" s="232"/>
    </row>
    <row r="71">
      <c r="A71" s="426">
        <v>67.0</v>
      </c>
      <c r="B71" s="429" t="s">
        <v>659</v>
      </c>
      <c r="C71" s="430" t="s">
        <v>102</v>
      </c>
      <c r="D71" s="426" t="s">
        <v>76</v>
      </c>
      <c r="E71" s="194">
        <v>0.0</v>
      </c>
      <c r="F71" s="194" t="s">
        <v>727</v>
      </c>
      <c r="G71" s="194" t="s">
        <v>588</v>
      </c>
      <c r="H71" s="194" t="s">
        <v>588</v>
      </c>
      <c r="I71" s="194" t="s">
        <v>588</v>
      </c>
      <c r="J71" s="194" t="s">
        <v>727</v>
      </c>
      <c r="K71" s="194" t="s">
        <v>727</v>
      </c>
      <c r="L71" s="194">
        <v>0.0</v>
      </c>
      <c r="M71" s="194" t="s">
        <v>588</v>
      </c>
      <c r="N71" s="194" t="s">
        <v>588</v>
      </c>
      <c r="O71" s="194" t="s">
        <v>588</v>
      </c>
      <c r="P71" s="194" t="s">
        <v>588</v>
      </c>
      <c r="Q71" s="194" t="s">
        <v>588</v>
      </c>
      <c r="R71" s="194" t="s">
        <v>588</v>
      </c>
      <c r="S71" s="194" t="s">
        <v>588</v>
      </c>
      <c r="T71" s="194">
        <v>0.0</v>
      </c>
      <c r="U71" s="194" t="s">
        <v>588</v>
      </c>
      <c r="V71" s="194" t="s">
        <v>588</v>
      </c>
      <c r="W71" s="194" t="s">
        <v>588</v>
      </c>
      <c r="X71" s="194" t="s">
        <v>588</v>
      </c>
      <c r="Y71" s="194" t="s">
        <v>588</v>
      </c>
      <c r="Z71" s="194" t="s">
        <v>588</v>
      </c>
      <c r="AA71" s="218" t="s">
        <v>588</v>
      </c>
      <c r="AB71" s="194">
        <v>0.0</v>
      </c>
      <c r="AC71" s="218" t="s">
        <v>588</v>
      </c>
      <c r="AD71" s="218" t="s">
        <v>588</v>
      </c>
      <c r="AE71" s="218" t="s">
        <v>588</v>
      </c>
      <c r="AF71" s="218" t="s">
        <v>588</v>
      </c>
      <c r="AG71" s="194" t="s">
        <v>588</v>
      </c>
      <c r="AH71" s="195" t="s">
        <v>588</v>
      </c>
      <c r="AI71" s="197">
        <f>vlookup(B71,'Annual Leave-2026'!$B:$S,8,0)-countif(E71:AH71,"a")-(countif(E71:AH71,"a1")*0.5)-(countif(E71:AH71,"a2")*0.5)-(countif(E71:AH71,"b*")*0.5)-(countif(E71:AH71,"c*")*0.5)-(countif(E71:AH71,"d*")*0.5)-(countif(E71:AH71,"e*")*0.5)+1+1</f>
        <v>2</v>
      </c>
      <c r="AJ71" s="197">
        <f t="shared" si="3"/>
        <v>26</v>
      </c>
      <c r="AK71" s="214">
        <f>VLOOKUP(B71,'Working Time-May-26'!$B:$AK,34,0)/60</f>
        <v>0</v>
      </c>
      <c r="AL71" s="214">
        <f>VLOOKUP(B71,'Working Time-May-26'!$B:$AK,35,0)/60</f>
        <v>0</v>
      </c>
      <c r="AM71" s="424"/>
      <c r="AN71" s="431"/>
      <c r="AO71" s="424"/>
      <c r="AP71" s="424"/>
      <c r="AQ71" s="424"/>
      <c r="AR71" s="424"/>
      <c r="AS71" s="425">
        <f t="shared" si="4"/>
        <v>4</v>
      </c>
      <c r="AT71" s="425">
        <f t="shared" si="5"/>
        <v>0</v>
      </c>
      <c r="AU71" s="425">
        <f t="shared" si="6"/>
        <v>0</v>
      </c>
      <c r="AV71" s="424"/>
      <c r="AW71" s="217">
        <v>0.0</v>
      </c>
      <c r="AX71" s="232"/>
      <c r="AY71" s="232"/>
    </row>
    <row r="72">
      <c r="A72" s="420">
        <v>68.0</v>
      </c>
      <c r="B72" s="429" t="s">
        <v>660</v>
      </c>
      <c r="C72" s="430" t="s">
        <v>116</v>
      </c>
      <c r="D72" s="426" t="s">
        <v>76</v>
      </c>
      <c r="E72" s="194">
        <v>0.0</v>
      </c>
      <c r="F72" s="194" t="s">
        <v>727</v>
      </c>
      <c r="G72" s="194" t="s">
        <v>588</v>
      </c>
      <c r="H72" s="194" t="s">
        <v>588</v>
      </c>
      <c r="I72" s="194" t="s">
        <v>588</v>
      </c>
      <c r="J72" s="194" t="s">
        <v>727</v>
      </c>
      <c r="K72" s="194" t="s">
        <v>727</v>
      </c>
      <c r="L72" s="194" t="s">
        <v>588</v>
      </c>
      <c r="M72" s="194">
        <v>0.0</v>
      </c>
      <c r="N72" s="194" t="s">
        <v>588</v>
      </c>
      <c r="O72" s="194" t="s">
        <v>588</v>
      </c>
      <c r="P72" s="194" t="s">
        <v>588</v>
      </c>
      <c r="Q72" s="194" t="s">
        <v>588</v>
      </c>
      <c r="R72" s="194" t="s">
        <v>588</v>
      </c>
      <c r="S72" s="194" t="s">
        <v>588</v>
      </c>
      <c r="T72" s="194" t="s">
        <v>588</v>
      </c>
      <c r="U72" s="194">
        <v>0.0</v>
      </c>
      <c r="V72" s="194" t="s">
        <v>591</v>
      </c>
      <c r="W72" s="194" t="s">
        <v>591</v>
      </c>
      <c r="X72" s="194" t="s">
        <v>591</v>
      </c>
      <c r="Y72" s="194" t="s">
        <v>591</v>
      </c>
      <c r="Z72" s="218" t="s">
        <v>591</v>
      </c>
      <c r="AA72" s="194">
        <v>0.0</v>
      </c>
      <c r="AB72" s="218" t="s">
        <v>591</v>
      </c>
      <c r="AC72" s="194" t="s">
        <v>591</v>
      </c>
      <c r="AD72" s="194" t="s">
        <v>591</v>
      </c>
      <c r="AE72" s="194" t="s">
        <v>591</v>
      </c>
      <c r="AF72" s="194" t="s">
        <v>591</v>
      </c>
      <c r="AG72" s="194" t="s">
        <v>591</v>
      </c>
      <c r="AH72" s="195" t="s">
        <v>591</v>
      </c>
      <c r="AI72" s="197">
        <f>vlookup(B72,'Annual Leave-2026'!$B:$S,8,0)-countif(E72:AH72,"a")-(countif(E72:AH72,"a1")*0.5)-(countif(E72:AH72,"a2")*0.5)-(countif(E72:AH72,"b*")*0.5)-(countif(E72:AH72,"c*")*0.5)-(countif(E72:AH72,"d*")*0.5)-(countif(E72:AH72,"e*")*0.5)+1+1</f>
        <v>7.5</v>
      </c>
      <c r="AJ72" s="197">
        <f t="shared" si="3"/>
        <v>26</v>
      </c>
      <c r="AK72" s="214">
        <f>VLOOKUP(B72,'Working Time-May-26'!$B:$AK,34,0)/60</f>
        <v>0</v>
      </c>
      <c r="AL72" s="214">
        <f>VLOOKUP(B72,'Working Time-May-26'!$B:$AK,35,0)/60</f>
        <v>0</v>
      </c>
      <c r="AM72" s="424"/>
      <c r="AN72" s="431"/>
      <c r="AO72" s="424"/>
      <c r="AP72" s="424"/>
      <c r="AQ72" s="424"/>
      <c r="AR72" s="424"/>
      <c r="AS72" s="425">
        <f t="shared" si="4"/>
        <v>4</v>
      </c>
      <c r="AT72" s="425">
        <f t="shared" si="5"/>
        <v>0</v>
      </c>
      <c r="AU72" s="425">
        <f t="shared" si="6"/>
        <v>0</v>
      </c>
      <c r="AV72" s="432"/>
      <c r="AW72" s="217" t="s">
        <v>9</v>
      </c>
      <c r="AX72" s="232"/>
      <c r="AY72" s="232"/>
    </row>
    <row r="73">
      <c r="A73" s="426">
        <v>69.0</v>
      </c>
      <c r="B73" s="429" t="s">
        <v>661</v>
      </c>
      <c r="C73" s="430" t="s">
        <v>83</v>
      </c>
      <c r="D73" s="426" t="s">
        <v>76</v>
      </c>
      <c r="E73" s="194">
        <v>0.0</v>
      </c>
      <c r="F73" s="194" t="s">
        <v>727</v>
      </c>
      <c r="G73" s="194" t="s">
        <v>588</v>
      </c>
      <c r="H73" s="194" t="s">
        <v>588</v>
      </c>
      <c r="I73" s="194" t="s">
        <v>588</v>
      </c>
      <c r="J73" s="194" t="s">
        <v>727</v>
      </c>
      <c r="K73" s="194" t="s">
        <v>727</v>
      </c>
      <c r="L73" s="194">
        <v>0.0</v>
      </c>
      <c r="M73" s="194" t="s">
        <v>588</v>
      </c>
      <c r="N73" s="194" t="s">
        <v>588</v>
      </c>
      <c r="O73" s="194" t="s">
        <v>588</v>
      </c>
      <c r="P73" s="194" t="s">
        <v>588</v>
      </c>
      <c r="Q73" s="194" t="s">
        <v>588</v>
      </c>
      <c r="R73" s="194" t="s">
        <v>170</v>
      </c>
      <c r="S73" s="194" t="s">
        <v>588</v>
      </c>
      <c r="T73" s="194">
        <v>0.0</v>
      </c>
      <c r="U73" s="194" t="s">
        <v>588</v>
      </c>
      <c r="V73" s="194" t="s">
        <v>588</v>
      </c>
      <c r="W73" s="194" t="s">
        <v>588</v>
      </c>
      <c r="X73" s="194" t="s">
        <v>588</v>
      </c>
      <c r="Y73" s="194" t="s">
        <v>588</v>
      </c>
      <c r="Z73" s="194" t="s">
        <v>588</v>
      </c>
      <c r="AA73" s="218" t="s">
        <v>588</v>
      </c>
      <c r="AB73" s="194">
        <v>0.0</v>
      </c>
      <c r="AC73" s="218" t="s">
        <v>588</v>
      </c>
      <c r="AD73" s="218" t="s">
        <v>588</v>
      </c>
      <c r="AE73" s="218" t="s">
        <v>588</v>
      </c>
      <c r="AF73" s="218" t="s">
        <v>588</v>
      </c>
      <c r="AG73" s="194" t="s">
        <v>588</v>
      </c>
      <c r="AH73" s="195">
        <v>0.0</v>
      </c>
      <c r="AI73" s="197">
        <f>vlookup(B73,'Annual Leave-2026'!$B:$S,8,0)-countif(E73:AH73,"a")-(countif(E73:AH73,"a1")*0.5)-(countif(E73:AH73,"a2")*0.5)-(countif(E73:AH73,"b*")*0.5)-(countif(E73:AH73,"c*")*0.5)-(countif(E73:AH73,"d*")*0.5)-(countif(E73:AH73,"e*")*0.5)+1+1</f>
        <v>3</v>
      </c>
      <c r="AJ73" s="197">
        <f t="shared" si="3"/>
        <v>25</v>
      </c>
      <c r="AK73" s="214">
        <f>VLOOKUP(B73,'Working Time-May-26'!$B:$AK,34,0)/60</f>
        <v>0</v>
      </c>
      <c r="AL73" s="214">
        <f>VLOOKUP(B73,'Working Time-May-26'!$B:$AK,35,0)/60</f>
        <v>0</v>
      </c>
      <c r="AM73" s="424"/>
      <c r="AN73" s="431"/>
      <c r="AO73" s="424"/>
      <c r="AP73" s="424"/>
      <c r="AQ73" s="424"/>
      <c r="AR73" s="424"/>
      <c r="AS73" s="425">
        <f t="shared" si="4"/>
        <v>5</v>
      </c>
      <c r="AT73" s="425">
        <f t="shared" si="5"/>
        <v>0</v>
      </c>
      <c r="AU73" s="425">
        <f t="shared" si="6"/>
        <v>0</v>
      </c>
      <c r="AV73" s="432"/>
      <c r="AW73" s="217">
        <v>0.0</v>
      </c>
      <c r="AX73" s="232"/>
      <c r="AY73" s="232"/>
    </row>
    <row r="74">
      <c r="A74" s="420">
        <v>70.0</v>
      </c>
      <c r="B74" s="429" t="s">
        <v>662</v>
      </c>
      <c r="C74" s="430" t="s">
        <v>129</v>
      </c>
      <c r="D74" s="426" t="s">
        <v>76</v>
      </c>
      <c r="E74" s="194">
        <v>0.0</v>
      </c>
      <c r="F74" s="194" t="s">
        <v>721</v>
      </c>
      <c r="G74" s="194" t="s">
        <v>591</v>
      </c>
      <c r="H74" s="194" t="s">
        <v>591</v>
      </c>
      <c r="I74" s="194" t="s">
        <v>591</v>
      </c>
      <c r="J74" s="194" t="s">
        <v>721</v>
      </c>
      <c r="K74" s="194" t="s">
        <v>721</v>
      </c>
      <c r="L74" s="194" t="s">
        <v>591</v>
      </c>
      <c r="M74" s="194">
        <v>0.0</v>
      </c>
      <c r="N74" s="194" t="s">
        <v>591</v>
      </c>
      <c r="O74" s="194" t="s">
        <v>591</v>
      </c>
      <c r="P74" s="194" t="s">
        <v>591</v>
      </c>
      <c r="Q74" s="194" t="s">
        <v>591</v>
      </c>
      <c r="R74" s="194" t="s">
        <v>591</v>
      </c>
      <c r="S74" s="194" t="s">
        <v>591</v>
      </c>
      <c r="T74" s="194">
        <v>0.0</v>
      </c>
      <c r="U74" s="194" t="s">
        <v>593</v>
      </c>
      <c r="V74" s="194" t="s">
        <v>593</v>
      </c>
      <c r="W74" s="194" t="s">
        <v>593</v>
      </c>
      <c r="X74" s="194" t="s">
        <v>593</v>
      </c>
      <c r="Y74" s="194" t="s">
        <v>6</v>
      </c>
      <c r="Z74" s="218" t="s">
        <v>6</v>
      </c>
      <c r="AA74" s="194">
        <v>0.0</v>
      </c>
      <c r="AB74" s="194" t="s">
        <v>6</v>
      </c>
      <c r="AC74" s="194" t="s">
        <v>593</v>
      </c>
      <c r="AD74" s="194" t="s">
        <v>593</v>
      </c>
      <c r="AE74" s="194" t="s">
        <v>593</v>
      </c>
      <c r="AF74" s="194" t="s">
        <v>593</v>
      </c>
      <c r="AG74" s="194">
        <v>0.0</v>
      </c>
      <c r="AH74" s="194" t="s">
        <v>593</v>
      </c>
      <c r="AI74" s="197">
        <f>vlookup(B74,'Annual Leave-2026'!$B:$S,8,0)-countif(E74:AH74,"a")-(countif(E74:AH74,"a1")*0.5)-(countif(E74:AH74,"a2")*0.5)-(countif(E74:AH74,"b*")*0.5)-(countif(E74:AH74,"c*")*0.5)-(countif(E74:AH74,"d*")*0.5)-(countif(E74:AH74,"e*")*0.5)+1+1</f>
        <v>0</v>
      </c>
      <c r="AJ74" s="197">
        <f t="shared" si="3"/>
        <v>25</v>
      </c>
      <c r="AK74" s="214">
        <f>VLOOKUP(B74,'Working Time-May-26'!$B:$AK,34,0)/60</f>
        <v>0</v>
      </c>
      <c r="AL74" s="214">
        <f>VLOOKUP(B74,'Working Time-May-26'!$B:$AK,35,0)/60</f>
        <v>0</v>
      </c>
      <c r="AM74" s="431"/>
      <c r="AN74" s="431"/>
      <c r="AO74" s="424"/>
      <c r="AP74" s="424"/>
      <c r="AQ74" s="424"/>
      <c r="AR74" s="424"/>
      <c r="AS74" s="425">
        <f t="shared" si="4"/>
        <v>5</v>
      </c>
      <c r="AT74" s="425">
        <f t="shared" si="5"/>
        <v>0</v>
      </c>
      <c r="AU74" s="425">
        <f t="shared" si="6"/>
        <v>0</v>
      </c>
      <c r="AV74" s="432"/>
      <c r="AW74" s="217">
        <v>0.0</v>
      </c>
      <c r="AX74" s="232"/>
      <c r="AY74" s="232"/>
    </row>
    <row r="75">
      <c r="A75" s="426">
        <v>71.0</v>
      </c>
      <c r="B75" s="429" t="s">
        <v>663</v>
      </c>
      <c r="C75" s="430" t="s">
        <v>81</v>
      </c>
      <c r="D75" s="426" t="s">
        <v>76</v>
      </c>
      <c r="E75" s="194">
        <v>0.0</v>
      </c>
      <c r="F75" s="194" t="s">
        <v>729</v>
      </c>
      <c r="G75" s="194" t="s">
        <v>593</v>
      </c>
      <c r="H75" s="194" t="s">
        <v>593</v>
      </c>
      <c r="I75" s="194" t="s">
        <v>593</v>
      </c>
      <c r="J75" s="194" t="s">
        <v>729</v>
      </c>
      <c r="K75" s="194" t="s">
        <v>729</v>
      </c>
      <c r="L75" s="194" t="s">
        <v>593</v>
      </c>
      <c r="M75" s="194">
        <v>0.0</v>
      </c>
      <c r="N75" s="194" t="s">
        <v>593</v>
      </c>
      <c r="O75" s="194" t="s">
        <v>593</v>
      </c>
      <c r="P75" s="194" t="s">
        <v>593</v>
      </c>
      <c r="Q75" s="194" t="s">
        <v>593</v>
      </c>
      <c r="R75" s="194" t="s">
        <v>593</v>
      </c>
      <c r="S75" s="194">
        <v>0.0</v>
      </c>
      <c r="T75" s="194" t="s">
        <v>6</v>
      </c>
      <c r="U75" s="194" t="s">
        <v>588</v>
      </c>
      <c r="V75" s="194" t="s">
        <v>588</v>
      </c>
      <c r="W75" s="194" t="s">
        <v>588</v>
      </c>
      <c r="X75" s="194" t="s">
        <v>588</v>
      </c>
      <c r="Y75" s="194" t="s">
        <v>588</v>
      </c>
      <c r="Z75" s="194" t="s">
        <v>588</v>
      </c>
      <c r="AA75" s="194">
        <v>0.0</v>
      </c>
      <c r="AB75" s="218" t="s">
        <v>588</v>
      </c>
      <c r="AC75" s="218" t="s">
        <v>588</v>
      </c>
      <c r="AD75" s="218" t="s">
        <v>588</v>
      </c>
      <c r="AE75" s="218" t="s">
        <v>588</v>
      </c>
      <c r="AF75" s="218" t="s">
        <v>588</v>
      </c>
      <c r="AG75" s="194" t="s">
        <v>588</v>
      </c>
      <c r="AH75" s="195" t="s">
        <v>588</v>
      </c>
      <c r="AI75" s="197">
        <f>vlookup(B75,'Annual Leave-2026'!$B:$S,8,0)-countif(E75:AH75,"a")-(countif(E75:AH75,"a1")*0.5)-(countif(E75:AH75,"a2")*0.5)-(countif(E75:AH75,"b*")*0.5)-(countif(E75:AH75,"c*")*0.5)-(countif(E75:AH75,"d*")*0.5)-(countif(E75:AH75,"e*")*0.5)+1+1</f>
        <v>2</v>
      </c>
      <c r="AJ75" s="197">
        <f t="shared" si="3"/>
        <v>26</v>
      </c>
      <c r="AK75" s="214">
        <f>VLOOKUP(B75,'Working Time-May-26'!$B:$AK,34,0)/60</f>
        <v>0</v>
      </c>
      <c r="AL75" s="214">
        <f>VLOOKUP(B75,'Working Time-May-26'!$B:$AK,35,0)/60</f>
        <v>0</v>
      </c>
      <c r="AM75" s="431"/>
      <c r="AN75" s="431"/>
      <c r="AO75" s="424"/>
      <c r="AP75" s="424"/>
      <c r="AQ75" s="424"/>
      <c r="AR75" s="424"/>
      <c r="AS75" s="425">
        <f t="shared" si="4"/>
        <v>4</v>
      </c>
      <c r="AT75" s="425">
        <f t="shared" si="5"/>
        <v>0</v>
      </c>
      <c r="AU75" s="425">
        <f t="shared" si="6"/>
        <v>0</v>
      </c>
      <c r="AV75" s="432"/>
      <c r="AW75" s="217" t="s">
        <v>9</v>
      </c>
      <c r="AX75" s="232"/>
      <c r="AY75" s="232"/>
    </row>
    <row r="76">
      <c r="A76" s="420">
        <v>72.0</v>
      </c>
      <c r="B76" s="429" t="s">
        <v>664</v>
      </c>
      <c r="C76" s="430" t="s">
        <v>89</v>
      </c>
      <c r="D76" s="426" t="s">
        <v>76</v>
      </c>
      <c r="E76" s="194">
        <v>0.0</v>
      </c>
      <c r="F76" s="194" t="s">
        <v>729</v>
      </c>
      <c r="G76" s="194" t="s">
        <v>593</v>
      </c>
      <c r="H76" s="194" t="s">
        <v>593</v>
      </c>
      <c r="I76" s="194" t="s">
        <v>593</v>
      </c>
      <c r="J76" s="194" t="s">
        <v>729</v>
      </c>
      <c r="K76" s="194" t="s">
        <v>729</v>
      </c>
      <c r="L76" s="433" t="s">
        <v>592</v>
      </c>
      <c r="M76" s="194">
        <v>0.0</v>
      </c>
      <c r="N76" s="194" t="s">
        <v>593</v>
      </c>
      <c r="O76" s="194" t="s">
        <v>593</v>
      </c>
      <c r="P76" s="194" t="s">
        <v>593</v>
      </c>
      <c r="Q76" s="194" t="s">
        <v>593</v>
      </c>
      <c r="R76" s="194" t="s">
        <v>593</v>
      </c>
      <c r="S76" s="194" t="s">
        <v>6</v>
      </c>
      <c r="T76" s="194">
        <v>0.0</v>
      </c>
      <c r="U76" s="194" t="s">
        <v>588</v>
      </c>
      <c r="V76" s="194" t="s">
        <v>588</v>
      </c>
      <c r="W76" s="194" t="s">
        <v>588</v>
      </c>
      <c r="X76" s="194" t="s">
        <v>588</v>
      </c>
      <c r="Y76" s="194" t="s">
        <v>588</v>
      </c>
      <c r="Z76" s="218" t="s">
        <v>592</v>
      </c>
      <c r="AA76" s="218" t="s">
        <v>588</v>
      </c>
      <c r="AB76" s="194">
        <v>0.0</v>
      </c>
      <c r="AC76" s="218" t="s">
        <v>588</v>
      </c>
      <c r="AD76" s="218" t="s">
        <v>588</v>
      </c>
      <c r="AE76" s="218" t="s">
        <v>588</v>
      </c>
      <c r="AF76" s="218" t="s">
        <v>588</v>
      </c>
      <c r="AG76" s="194" t="s">
        <v>588</v>
      </c>
      <c r="AH76" s="194" t="s">
        <v>588</v>
      </c>
      <c r="AI76" s="197">
        <f>vlookup(B76,'Annual Leave-2026'!$B:$S,8,0)-countif(E76:AH76,"a")-(countif(E76:AH76,"a1")*0.5)-(countif(E76:AH76,"a2")*0.5)-(countif(E76:AH76,"b*")*0.5)-(countif(E76:AH76,"c*")*0.5)-(countif(E76:AH76,"d*")*0.5)-(countif(E76:AH76,"e*")*0.5)+1+1</f>
        <v>2.5</v>
      </c>
      <c r="AJ76" s="197">
        <f t="shared" si="3"/>
        <v>24</v>
      </c>
      <c r="AK76" s="214">
        <f>VLOOKUP(B76,'Working Time-May-26'!$B:$AK,34,0)/60</f>
        <v>0</v>
      </c>
      <c r="AL76" s="214">
        <f>VLOOKUP(B76,'Working Time-May-26'!$B:$AK,35,0)/60</f>
        <v>0</v>
      </c>
      <c r="AM76" s="431"/>
      <c r="AN76" s="431"/>
      <c r="AO76" s="424"/>
      <c r="AP76" s="424"/>
      <c r="AQ76" s="424"/>
      <c r="AR76" s="424"/>
      <c r="AS76" s="425">
        <f t="shared" si="4"/>
        <v>4</v>
      </c>
      <c r="AT76" s="425">
        <f t="shared" si="5"/>
        <v>2</v>
      </c>
      <c r="AU76" s="425">
        <f t="shared" si="6"/>
        <v>0</v>
      </c>
      <c r="AV76" s="432"/>
      <c r="AW76" s="217">
        <v>0.0</v>
      </c>
      <c r="AX76" s="232"/>
      <c r="AY76" s="232"/>
    </row>
    <row r="77">
      <c r="A77" s="426">
        <v>73.0</v>
      </c>
      <c r="B77" s="429" t="s">
        <v>665</v>
      </c>
      <c r="C77" s="430" t="s">
        <v>27</v>
      </c>
      <c r="D77" s="429" t="s">
        <v>14</v>
      </c>
      <c r="E77" s="194" t="s">
        <v>591</v>
      </c>
      <c r="F77" s="194" t="s">
        <v>721</v>
      </c>
      <c r="G77" s="194">
        <v>0.0</v>
      </c>
      <c r="H77" s="194" t="s">
        <v>591</v>
      </c>
      <c r="I77" s="194" t="s">
        <v>591</v>
      </c>
      <c r="J77" s="194" t="s">
        <v>721</v>
      </c>
      <c r="K77" s="194" t="s">
        <v>721</v>
      </c>
      <c r="L77" s="194" t="s">
        <v>591</v>
      </c>
      <c r="M77" s="194" t="s">
        <v>163</v>
      </c>
      <c r="N77" s="194">
        <v>0.0</v>
      </c>
      <c r="O77" s="194" t="s">
        <v>591</v>
      </c>
      <c r="P77" s="194" t="s">
        <v>591</v>
      </c>
      <c r="Q77" s="194" t="s">
        <v>591</v>
      </c>
      <c r="R77" s="194" t="s">
        <v>591</v>
      </c>
      <c r="S77" s="194" t="s">
        <v>591</v>
      </c>
      <c r="T77" s="194">
        <v>0.0</v>
      </c>
      <c r="U77" s="194" t="s">
        <v>591</v>
      </c>
      <c r="V77" s="194" t="s">
        <v>591</v>
      </c>
      <c r="W77" s="194" t="s">
        <v>591</v>
      </c>
      <c r="X77" s="194" t="s">
        <v>591</v>
      </c>
      <c r="Y77" s="194" t="s">
        <v>591</v>
      </c>
      <c r="Z77" s="218" t="s">
        <v>591</v>
      </c>
      <c r="AA77" s="194" t="s">
        <v>163</v>
      </c>
      <c r="AB77" s="194">
        <v>0.0</v>
      </c>
      <c r="AC77" s="194" t="s">
        <v>591</v>
      </c>
      <c r="AD77" s="194" t="s">
        <v>591</v>
      </c>
      <c r="AE77" s="194" t="s">
        <v>591</v>
      </c>
      <c r="AF77" s="194" t="s">
        <v>591</v>
      </c>
      <c r="AG77" s="194" t="s">
        <v>591</v>
      </c>
      <c r="AH77" s="195" t="s">
        <v>591</v>
      </c>
      <c r="AI77" s="197">
        <f>vlookup(B77,'Annual Leave-2026'!$B:$S,8,0)-countif(E77:AH77,"a")-(countif(E77:AH77,"a1")*0.5)-(countif(E77:AH77,"a2")*0.5)-(countif(E77:AH77,"b*")*0.5)-(countif(E77:AH77,"c*")*0.5)-(countif(E77:AH77,"d*")*0.5)-(countif(E77:AH77,"e*")*0.5)+1+1</f>
        <v>6</v>
      </c>
      <c r="AJ77" s="197">
        <f t="shared" si="3"/>
        <v>26</v>
      </c>
      <c r="AK77" s="214">
        <f>VLOOKUP(B77,'Working Time-May-26'!$B:$AK,34,0)/60</f>
        <v>0</v>
      </c>
      <c r="AL77" s="214">
        <f>VLOOKUP(B77,'Working Time-May-26'!$B:$AK,35,0)/60</f>
        <v>0</v>
      </c>
      <c r="AM77" s="431"/>
      <c r="AN77" s="431"/>
      <c r="AO77" s="424"/>
      <c r="AP77" s="424"/>
      <c r="AQ77" s="424"/>
      <c r="AR77" s="424"/>
      <c r="AS77" s="425">
        <f t="shared" si="4"/>
        <v>4</v>
      </c>
      <c r="AT77" s="425">
        <f t="shared" si="5"/>
        <v>0</v>
      </c>
      <c r="AU77" s="425">
        <f t="shared" si="6"/>
        <v>0</v>
      </c>
      <c r="AV77" s="432"/>
      <c r="AW77" s="217">
        <v>0.0</v>
      </c>
      <c r="AX77" s="232"/>
      <c r="AY77" s="232"/>
    </row>
    <row r="78">
      <c r="A78" s="420">
        <v>74.0</v>
      </c>
      <c r="B78" s="429" t="s">
        <v>666</v>
      </c>
      <c r="C78" s="430" t="s">
        <v>23</v>
      </c>
      <c r="D78" s="429" t="s">
        <v>14</v>
      </c>
      <c r="E78" s="194">
        <v>0.0</v>
      </c>
      <c r="F78" s="194" t="s">
        <v>721</v>
      </c>
      <c r="G78" s="194" t="s">
        <v>591</v>
      </c>
      <c r="H78" s="194" t="s">
        <v>591</v>
      </c>
      <c r="I78" s="194" t="s">
        <v>591</v>
      </c>
      <c r="J78" s="194" t="s">
        <v>721</v>
      </c>
      <c r="K78" s="194" t="s">
        <v>721</v>
      </c>
      <c r="L78" s="194" t="s">
        <v>591</v>
      </c>
      <c r="M78" s="194">
        <v>0.0</v>
      </c>
      <c r="N78" s="194" t="s">
        <v>591</v>
      </c>
      <c r="O78" s="194" t="s">
        <v>591</v>
      </c>
      <c r="P78" s="194" t="s">
        <v>591</v>
      </c>
      <c r="Q78" s="194" t="s">
        <v>591</v>
      </c>
      <c r="R78" s="194" t="s">
        <v>591</v>
      </c>
      <c r="S78" s="194" t="s">
        <v>591</v>
      </c>
      <c r="T78" s="194" t="s">
        <v>591</v>
      </c>
      <c r="U78" s="194">
        <v>0.0</v>
      </c>
      <c r="V78" s="194" t="s">
        <v>591</v>
      </c>
      <c r="W78" s="194" t="s">
        <v>591</v>
      </c>
      <c r="X78" s="194" t="s">
        <v>591</v>
      </c>
      <c r="Y78" s="194" t="s">
        <v>591</v>
      </c>
      <c r="Z78" s="218" t="s">
        <v>6</v>
      </c>
      <c r="AA78" s="194">
        <v>0.0</v>
      </c>
      <c r="AB78" s="218" t="s">
        <v>591</v>
      </c>
      <c r="AC78" s="194" t="s">
        <v>591</v>
      </c>
      <c r="AD78" s="194" t="s">
        <v>591</v>
      </c>
      <c r="AE78" s="194" t="s">
        <v>591</v>
      </c>
      <c r="AF78" s="194" t="s">
        <v>591</v>
      </c>
      <c r="AG78" s="194" t="s">
        <v>591</v>
      </c>
      <c r="AH78" s="194">
        <v>0.0</v>
      </c>
      <c r="AI78" s="197">
        <f>vlookup(B78,'Annual Leave-2026'!$B:$S,8,0)-countif(E78:AH78,"a")-(countif(E78:AH78,"a1")*0.5)-(countif(E78:AH78,"a2")*0.5)-(countif(E78:AH78,"b*")*0.5)-(countif(E78:AH78,"c*")*0.5)-(countif(E78:AH78,"d*")*0.5)-(countif(E78:AH78,"e*")*0.5)+1+1</f>
        <v>4</v>
      </c>
      <c r="AJ78" s="197">
        <f t="shared" si="3"/>
        <v>25</v>
      </c>
      <c r="AK78" s="214">
        <f>VLOOKUP(B78,'Working Time-May-26'!$B:$AK,34,0)/60</f>
        <v>0</v>
      </c>
      <c r="AL78" s="214">
        <f>VLOOKUP(B78,'Working Time-May-26'!$B:$AK,35,0)/60</f>
        <v>0</v>
      </c>
      <c r="AM78" s="431"/>
      <c r="AN78" s="431"/>
      <c r="AO78" s="424"/>
      <c r="AP78" s="424"/>
      <c r="AQ78" s="424"/>
      <c r="AR78" s="424"/>
      <c r="AS78" s="425">
        <f t="shared" si="4"/>
        <v>5</v>
      </c>
      <c r="AT78" s="425">
        <f t="shared" si="5"/>
        <v>0</v>
      </c>
      <c r="AU78" s="425">
        <f t="shared" si="6"/>
        <v>0</v>
      </c>
      <c r="AV78" s="424"/>
      <c r="AW78" s="217" t="s">
        <v>6</v>
      </c>
      <c r="AX78" s="232"/>
      <c r="AY78" s="232"/>
    </row>
    <row r="79">
      <c r="A79" s="426">
        <v>75.0</v>
      </c>
      <c r="B79" s="426" t="s">
        <v>667</v>
      </c>
      <c r="C79" s="427" t="s">
        <v>72</v>
      </c>
      <c r="D79" s="426" t="s">
        <v>186</v>
      </c>
      <c r="E79" s="194" t="s">
        <v>591</v>
      </c>
      <c r="F79" s="194" t="s">
        <v>721</v>
      </c>
      <c r="G79" s="194">
        <v>0.0</v>
      </c>
      <c r="H79" s="194" t="s">
        <v>6</v>
      </c>
      <c r="I79" s="194" t="s">
        <v>592</v>
      </c>
      <c r="J79" s="194" t="s">
        <v>721</v>
      </c>
      <c r="K79" s="194" t="s">
        <v>721</v>
      </c>
      <c r="L79" s="194" t="s">
        <v>591</v>
      </c>
      <c r="M79" s="194">
        <v>0.0</v>
      </c>
      <c r="N79" s="194" t="s">
        <v>591</v>
      </c>
      <c r="O79" s="194" t="s">
        <v>591</v>
      </c>
      <c r="P79" s="194" t="s">
        <v>6</v>
      </c>
      <c r="Q79" s="194" t="s">
        <v>591</v>
      </c>
      <c r="R79" s="194" t="s">
        <v>591</v>
      </c>
      <c r="S79" s="194" t="s">
        <v>591</v>
      </c>
      <c r="T79" s="194">
        <v>0.0</v>
      </c>
      <c r="U79" s="194" t="s">
        <v>593</v>
      </c>
      <c r="V79" s="194" t="s">
        <v>593</v>
      </c>
      <c r="W79" s="194" t="s">
        <v>593</v>
      </c>
      <c r="X79" s="194" t="s">
        <v>593</v>
      </c>
      <c r="Y79" s="194" t="s">
        <v>593</v>
      </c>
      <c r="Z79" s="194" t="s">
        <v>593</v>
      </c>
      <c r="AA79" s="194">
        <v>0.0</v>
      </c>
      <c r="AB79" s="194" t="s">
        <v>593</v>
      </c>
      <c r="AC79" s="194" t="s">
        <v>593</v>
      </c>
      <c r="AD79" s="194" t="s">
        <v>593</v>
      </c>
      <c r="AE79" s="194" t="s">
        <v>593</v>
      </c>
      <c r="AF79" s="194" t="s">
        <v>593</v>
      </c>
      <c r="AG79" s="194" t="s">
        <v>593</v>
      </c>
      <c r="AH79" s="194">
        <v>0.0</v>
      </c>
      <c r="AI79" s="197">
        <f>vlookup(B79,'Annual Leave-2026'!$B:$S,8,0)-countif(E79:AH79,"a")-(countif(E79:AH79,"a1")*0.5)-(countif(E79:AH79,"a2")*0.5)-(countif(E79:AH79,"b*")*0.5)-(countif(E79:AH79,"c*")*0.5)-(countif(E79:AH79,"d*")*0.5)-(countif(E79:AH79,"e*")*0.5)+1+1</f>
        <v>1</v>
      </c>
      <c r="AJ79" s="197">
        <f t="shared" si="3"/>
        <v>24</v>
      </c>
      <c r="AK79" s="214">
        <f>VLOOKUP(B79,'Working Time-May-26'!$B:$AK,34,0)/60</f>
        <v>-1</v>
      </c>
      <c r="AL79" s="214">
        <f>VLOOKUP(B79,'Working Time-May-26'!$B:$AK,35,0)/60</f>
        <v>-1</v>
      </c>
      <c r="AM79" s="424"/>
      <c r="AN79" s="424"/>
      <c r="AO79" s="424"/>
      <c r="AP79" s="424"/>
      <c r="AQ79" s="424"/>
      <c r="AR79" s="424"/>
      <c r="AS79" s="425">
        <f t="shared" si="4"/>
        <v>5</v>
      </c>
      <c r="AT79" s="425">
        <f t="shared" si="5"/>
        <v>1</v>
      </c>
      <c r="AU79" s="425">
        <f t="shared" si="6"/>
        <v>0</v>
      </c>
      <c r="AV79" s="424"/>
      <c r="AW79" s="217">
        <v>0.0</v>
      </c>
      <c r="AX79" s="232"/>
      <c r="AY79" s="232"/>
    </row>
    <row r="80">
      <c r="A80" s="420">
        <v>76.0</v>
      </c>
      <c r="B80" s="426" t="s">
        <v>668</v>
      </c>
      <c r="C80" s="427" t="s">
        <v>62</v>
      </c>
      <c r="D80" s="426" t="s">
        <v>186</v>
      </c>
      <c r="E80" s="194" t="s">
        <v>592</v>
      </c>
      <c r="F80" s="194" t="s">
        <v>729</v>
      </c>
      <c r="G80" s="194">
        <v>0.0</v>
      </c>
      <c r="H80" s="194" t="s">
        <v>593</v>
      </c>
      <c r="I80" s="194" t="s">
        <v>593</v>
      </c>
      <c r="J80" s="194" t="s">
        <v>729</v>
      </c>
      <c r="K80" s="194" t="s">
        <v>729</v>
      </c>
      <c r="L80" s="194" t="s">
        <v>593</v>
      </c>
      <c r="M80" s="194">
        <v>0.0</v>
      </c>
      <c r="N80" s="194" t="s">
        <v>593</v>
      </c>
      <c r="O80" s="194" t="s">
        <v>593</v>
      </c>
      <c r="P80" s="194" t="s">
        <v>593</v>
      </c>
      <c r="Q80" s="194" t="s">
        <v>593</v>
      </c>
      <c r="R80" s="194" t="s">
        <v>593</v>
      </c>
      <c r="S80" s="194" t="s">
        <v>593</v>
      </c>
      <c r="T80" s="194">
        <v>0.0</v>
      </c>
      <c r="U80" s="194" t="s">
        <v>593</v>
      </c>
      <c r="V80" s="194" t="s">
        <v>593</v>
      </c>
      <c r="W80" s="194" t="s">
        <v>593</v>
      </c>
      <c r="X80" s="194" t="s">
        <v>593</v>
      </c>
      <c r="Y80" s="194" t="s">
        <v>593</v>
      </c>
      <c r="Z80" s="218">
        <v>0.0</v>
      </c>
      <c r="AA80" s="194" t="s">
        <v>6</v>
      </c>
      <c r="AB80" s="194" t="s">
        <v>592</v>
      </c>
      <c r="AC80" s="194" t="s">
        <v>593</v>
      </c>
      <c r="AD80" s="194" t="s">
        <v>593</v>
      </c>
      <c r="AE80" s="194" t="s">
        <v>593</v>
      </c>
      <c r="AF80" s="194" t="s">
        <v>593</v>
      </c>
      <c r="AG80" s="194" t="s">
        <v>593</v>
      </c>
      <c r="AH80" s="194">
        <v>0.0</v>
      </c>
      <c r="AI80" s="197">
        <f>vlookup(B80,'Annual Leave-2026'!$B:$S,8,0)-countif(E80:AH80,"a")-(countif(E80:AH80,"a1")*0.5)-(countif(E80:AH80,"a2")*0.5)-(countif(E80:AH80,"b*")*0.5)-(countif(E80:AH80,"c*")*0.5)-(countif(E80:AH80,"d*")*0.5)-(countif(E80:AH80,"e*")*0.5)+1+1</f>
        <v>5</v>
      </c>
      <c r="AJ80" s="197">
        <f t="shared" si="3"/>
        <v>23</v>
      </c>
      <c r="AK80" s="214">
        <f>VLOOKUP(B80,'Working Time-May-26'!$B:$AK,34,0)/60</f>
        <v>0</v>
      </c>
      <c r="AL80" s="214">
        <f>VLOOKUP(B80,'Working Time-May-26'!$B:$AK,35,0)/60</f>
        <v>0</v>
      </c>
      <c r="AM80" s="424"/>
      <c r="AN80" s="424"/>
      <c r="AO80" s="424"/>
      <c r="AP80" s="424"/>
      <c r="AQ80" s="424"/>
      <c r="AR80" s="424"/>
      <c r="AS80" s="425">
        <f t="shared" si="4"/>
        <v>5</v>
      </c>
      <c r="AT80" s="425">
        <f t="shared" si="5"/>
        <v>2</v>
      </c>
      <c r="AU80" s="425">
        <f t="shared" si="6"/>
        <v>0</v>
      </c>
      <c r="AV80" s="424"/>
      <c r="AW80" s="217">
        <v>0.0</v>
      </c>
      <c r="AX80" s="232"/>
      <c r="AY80" s="232"/>
    </row>
    <row r="81">
      <c r="A81" s="426">
        <v>77.0</v>
      </c>
      <c r="B81" s="426" t="s">
        <v>669</v>
      </c>
      <c r="C81" s="427" t="s">
        <v>38</v>
      </c>
      <c r="D81" s="426" t="s">
        <v>186</v>
      </c>
      <c r="E81" s="194">
        <v>0.0</v>
      </c>
      <c r="F81" s="194" t="s">
        <v>721</v>
      </c>
      <c r="G81" s="194" t="s">
        <v>591</v>
      </c>
      <c r="H81" s="194" t="s">
        <v>591</v>
      </c>
      <c r="I81" s="194" t="s">
        <v>591</v>
      </c>
      <c r="J81" s="194" t="s">
        <v>721</v>
      </c>
      <c r="K81" s="194" t="s">
        <v>721</v>
      </c>
      <c r="L81" s="194" t="s">
        <v>591</v>
      </c>
      <c r="M81" s="194">
        <v>0.0</v>
      </c>
      <c r="N81" s="194" t="s">
        <v>591</v>
      </c>
      <c r="O81" s="194" t="s">
        <v>591</v>
      </c>
      <c r="P81" s="194" t="s">
        <v>163</v>
      </c>
      <c r="Q81" s="194" t="s">
        <v>592</v>
      </c>
      <c r="R81" s="194" t="s">
        <v>592</v>
      </c>
      <c r="S81" s="194" t="s">
        <v>592</v>
      </c>
      <c r="T81" s="194">
        <v>0.0</v>
      </c>
      <c r="U81" s="194" t="s">
        <v>591</v>
      </c>
      <c r="V81" s="194" t="s">
        <v>591</v>
      </c>
      <c r="W81" s="194" t="s">
        <v>591</v>
      </c>
      <c r="X81" s="194" t="s">
        <v>591</v>
      </c>
      <c r="Y81" s="194" t="s">
        <v>591</v>
      </c>
      <c r="Z81" s="218" t="s">
        <v>591</v>
      </c>
      <c r="AA81" s="194" t="s">
        <v>163</v>
      </c>
      <c r="AB81" s="194">
        <v>0.0</v>
      </c>
      <c r="AC81" s="194" t="s">
        <v>591</v>
      </c>
      <c r="AD81" s="194" t="s">
        <v>591</v>
      </c>
      <c r="AE81" s="194" t="s">
        <v>591</v>
      </c>
      <c r="AF81" s="194" t="s">
        <v>591</v>
      </c>
      <c r="AG81" s="194" t="s">
        <v>591</v>
      </c>
      <c r="AH81" s="195" t="s">
        <v>591</v>
      </c>
      <c r="AI81" s="197">
        <f>vlookup(B81,'Annual Leave-2026'!$B:$S,8,0)-countif(E81:AH81,"a")-(countif(E81:AH81,"a1")*0.5)-(countif(E81:AH81,"a2")*0.5)-(countif(E81:AH81,"b*")*0.5)-(countif(E81:AH81,"c*")*0.5)-(countif(E81:AH81,"d*")*0.5)-(countif(E81:AH81,"e*")*0.5)+1+1</f>
        <v>1</v>
      </c>
      <c r="AJ81" s="197">
        <f t="shared" si="3"/>
        <v>23</v>
      </c>
      <c r="AK81" s="214">
        <f>VLOOKUP(B81,'Working Time-May-26'!$B:$AK,34,0)/60</f>
        <v>0</v>
      </c>
      <c r="AL81" s="214">
        <f>VLOOKUP(B81,'Working Time-May-26'!$B:$AK,35,0)/60</f>
        <v>-1</v>
      </c>
      <c r="AM81" s="424"/>
      <c r="AN81" s="424"/>
      <c r="AO81" s="424"/>
      <c r="AP81" s="424"/>
      <c r="AQ81" s="424"/>
      <c r="AR81" s="424"/>
      <c r="AS81" s="425">
        <f t="shared" si="4"/>
        <v>4</v>
      </c>
      <c r="AT81" s="425">
        <f t="shared" si="5"/>
        <v>3</v>
      </c>
      <c r="AU81" s="425">
        <f t="shared" si="6"/>
        <v>0</v>
      </c>
      <c r="AV81" s="424"/>
      <c r="AW81" s="217">
        <v>0.0</v>
      </c>
      <c r="AX81" s="232"/>
      <c r="AY81" s="232"/>
    </row>
    <row r="82">
      <c r="A82" s="420">
        <v>78.0</v>
      </c>
      <c r="B82" s="426" t="s">
        <v>670</v>
      </c>
      <c r="C82" s="427" t="s">
        <v>71</v>
      </c>
      <c r="D82" s="426" t="s">
        <v>186</v>
      </c>
      <c r="E82" s="194" t="s">
        <v>591</v>
      </c>
      <c r="F82" s="194" t="s">
        <v>721</v>
      </c>
      <c r="G82" s="194">
        <v>0.0</v>
      </c>
      <c r="H82" s="194" t="s">
        <v>591</v>
      </c>
      <c r="I82" s="194" t="s">
        <v>591</v>
      </c>
      <c r="J82" s="194" t="s">
        <v>721</v>
      </c>
      <c r="K82" s="194" t="s">
        <v>721</v>
      </c>
      <c r="L82" s="194" t="s">
        <v>591</v>
      </c>
      <c r="M82" s="194">
        <v>0.0</v>
      </c>
      <c r="N82" s="194" t="s">
        <v>591</v>
      </c>
      <c r="O82" s="194" t="s">
        <v>591</v>
      </c>
      <c r="P82" s="194" t="s">
        <v>591</v>
      </c>
      <c r="Q82" s="194" t="s">
        <v>591</v>
      </c>
      <c r="R82" s="194" t="s">
        <v>6</v>
      </c>
      <c r="S82" s="194">
        <v>0.0</v>
      </c>
      <c r="T82" s="194" t="s">
        <v>591</v>
      </c>
      <c r="U82" s="194" t="s">
        <v>591</v>
      </c>
      <c r="V82" s="194" t="s">
        <v>591</v>
      </c>
      <c r="W82" s="194" t="s">
        <v>591</v>
      </c>
      <c r="X82" s="194" t="s">
        <v>591</v>
      </c>
      <c r="Y82" s="194" t="s">
        <v>591</v>
      </c>
      <c r="Z82" s="218">
        <v>0.0</v>
      </c>
      <c r="AA82" s="218" t="s">
        <v>591</v>
      </c>
      <c r="AB82" s="218" t="s">
        <v>591</v>
      </c>
      <c r="AC82" s="194" t="s">
        <v>591</v>
      </c>
      <c r="AD82" s="194" t="s">
        <v>163</v>
      </c>
      <c r="AE82" s="194" t="s">
        <v>591</v>
      </c>
      <c r="AF82" s="194" t="s">
        <v>591</v>
      </c>
      <c r="AG82" s="194">
        <v>0.0</v>
      </c>
      <c r="AH82" s="195" t="s">
        <v>591</v>
      </c>
      <c r="AI82" s="197">
        <f>vlookup(B82,'Annual Leave-2026'!$B:$S,8,0)-countif(E82:AH82,"a")-(countif(E82:AH82,"a1")*0.5)-(countif(E82:AH82,"a2")*0.5)-(countif(E82:AH82,"b*")*0.5)-(countif(E82:AH82,"c*")*0.5)-(countif(E82:AH82,"d*")*0.5)-(countif(E82:AH82,"e*")*0.5)+1+1</f>
        <v>0.5</v>
      </c>
      <c r="AJ82" s="197">
        <f t="shared" si="3"/>
        <v>25</v>
      </c>
      <c r="AK82" s="214">
        <f>VLOOKUP(B82,'Working Time-May-26'!$B:$AK,34,0)/60</f>
        <v>0</v>
      </c>
      <c r="AL82" s="214">
        <f>VLOOKUP(B82,'Working Time-May-26'!$B:$AK,35,0)/60</f>
        <v>0</v>
      </c>
      <c r="AM82" s="424"/>
      <c r="AN82" s="424"/>
      <c r="AO82" s="424"/>
      <c r="AP82" s="424"/>
      <c r="AQ82" s="424"/>
      <c r="AR82" s="424"/>
      <c r="AS82" s="425">
        <f t="shared" si="4"/>
        <v>5</v>
      </c>
      <c r="AT82" s="425">
        <f t="shared" si="5"/>
        <v>0</v>
      </c>
      <c r="AU82" s="425">
        <f t="shared" si="6"/>
        <v>0</v>
      </c>
      <c r="AV82" s="424"/>
      <c r="AW82" s="217" t="s">
        <v>6</v>
      </c>
      <c r="AX82" s="232"/>
      <c r="AY82" s="232"/>
    </row>
    <row r="83">
      <c r="A83" s="426">
        <v>79.0</v>
      </c>
      <c r="B83" s="426" t="s">
        <v>671</v>
      </c>
      <c r="C83" s="427" t="s">
        <v>60</v>
      </c>
      <c r="D83" s="426" t="s">
        <v>186</v>
      </c>
      <c r="E83" s="194">
        <v>0.0</v>
      </c>
      <c r="F83" s="194" t="s">
        <v>729</v>
      </c>
      <c r="G83" s="194" t="s">
        <v>593</v>
      </c>
      <c r="H83" s="194" t="s">
        <v>593</v>
      </c>
      <c r="I83" s="221" t="s">
        <v>602</v>
      </c>
      <c r="J83" s="194" t="s">
        <v>729</v>
      </c>
      <c r="K83" s="194" t="s">
        <v>729</v>
      </c>
      <c r="L83" s="194" t="s">
        <v>593</v>
      </c>
      <c r="M83" s="194">
        <v>0.0</v>
      </c>
      <c r="N83" s="194" t="s">
        <v>593</v>
      </c>
      <c r="O83" s="194" t="s">
        <v>593</v>
      </c>
      <c r="P83" s="194" t="s">
        <v>593</v>
      </c>
      <c r="Q83" s="221" t="s">
        <v>602</v>
      </c>
      <c r="R83" s="433" t="s">
        <v>171</v>
      </c>
      <c r="S83" s="194" t="s">
        <v>6</v>
      </c>
      <c r="T83" s="194">
        <v>0.0</v>
      </c>
      <c r="U83" s="194" t="s">
        <v>593</v>
      </c>
      <c r="V83" s="194" t="s">
        <v>593</v>
      </c>
      <c r="W83" s="194" t="s">
        <v>593</v>
      </c>
      <c r="X83" s="194" t="s">
        <v>593</v>
      </c>
      <c r="Y83" s="433" t="s">
        <v>171</v>
      </c>
      <c r="Z83" s="218">
        <v>0.0</v>
      </c>
      <c r="AA83" s="194" t="s">
        <v>593</v>
      </c>
      <c r="AB83" s="194" t="s">
        <v>593</v>
      </c>
      <c r="AC83" s="194" t="s">
        <v>593</v>
      </c>
      <c r="AD83" s="194" t="s">
        <v>593</v>
      </c>
      <c r="AE83" s="194" t="s">
        <v>593</v>
      </c>
      <c r="AF83" s="194" t="s">
        <v>593</v>
      </c>
      <c r="AG83" s="194" t="s">
        <v>593</v>
      </c>
      <c r="AH83" s="194">
        <v>0.0</v>
      </c>
      <c r="AI83" s="197">
        <f>vlookup(B83,'Annual Leave-2026'!$B:$S,8,0)-countif(E83:AH83,"a")-(countif(E83:AH83,"a1")*0.5)-(countif(E83:AH83,"a2")*0.5)-(countif(E83:AH83,"b*")*0.5)-(countif(E83:AH83,"c*")*0.5)-(countif(E83:AH83,"d*")*0.5)-(countif(E83:AH83,"e*")*0.5)+1+1</f>
        <v>0</v>
      </c>
      <c r="AJ83" s="197">
        <f t="shared" si="3"/>
        <v>23</v>
      </c>
      <c r="AK83" s="214">
        <f>VLOOKUP(B83,'Working Time-May-26'!$B:$AK,34,0)/60</f>
        <v>0</v>
      </c>
      <c r="AL83" s="214">
        <f>VLOOKUP(B83,'Working Time-May-26'!$B:$AK,35,0)/60</f>
        <v>0</v>
      </c>
      <c r="AM83" s="424"/>
      <c r="AN83" s="424"/>
      <c r="AO83" s="424"/>
      <c r="AP83" s="424"/>
      <c r="AQ83" s="424"/>
      <c r="AR83" s="424"/>
      <c r="AS83" s="425">
        <f t="shared" si="4"/>
        <v>5</v>
      </c>
      <c r="AT83" s="425">
        <f t="shared" si="5"/>
        <v>0</v>
      </c>
      <c r="AU83" s="425">
        <f t="shared" si="6"/>
        <v>2</v>
      </c>
      <c r="AV83" s="424"/>
      <c r="AW83" s="217">
        <v>0.0</v>
      </c>
      <c r="AX83" s="232"/>
      <c r="AY83" s="232"/>
    </row>
    <row r="84">
      <c r="A84" s="420">
        <v>80.0</v>
      </c>
      <c r="B84" s="426" t="s">
        <v>672</v>
      </c>
      <c r="C84" s="427" t="s">
        <v>56</v>
      </c>
      <c r="D84" s="426" t="s">
        <v>14</v>
      </c>
      <c r="E84" s="194" t="s">
        <v>170</v>
      </c>
      <c r="F84" s="194" t="s">
        <v>15</v>
      </c>
      <c r="G84" s="194">
        <v>0.0</v>
      </c>
      <c r="H84" s="194" t="s">
        <v>588</v>
      </c>
      <c r="I84" s="194" t="s">
        <v>588</v>
      </c>
      <c r="J84" s="194" t="s">
        <v>727</v>
      </c>
      <c r="K84" s="194" t="s">
        <v>727</v>
      </c>
      <c r="L84" s="194" t="s">
        <v>169</v>
      </c>
      <c r="M84" s="194">
        <v>0.0</v>
      </c>
      <c r="N84" s="194" t="s">
        <v>6</v>
      </c>
      <c r="O84" s="194" t="s">
        <v>588</v>
      </c>
      <c r="P84" s="194" t="s">
        <v>588</v>
      </c>
      <c r="Q84" s="194" t="s">
        <v>588</v>
      </c>
      <c r="R84" s="194" t="s">
        <v>588</v>
      </c>
      <c r="S84" s="194" t="s">
        <v>588</v>
      </c>
      <c r="T84" s="194" t="s">
        <v>588</v>
      </c>
      <c r="U84" s="194">
        <v>0.0</v>
      </c>
      <c r="V84" s="194" t="s">
        <v>588</v>
      </c>
      <c r="W84" s="194" t="s">
        <v>588</v>
      </c>
      <c r="X84" s="194" t="s">
        <v>588</v>
      </c>
      <c r="Y84" s="194" t="s">
        <v>588</v>
      </c>
      <c r="Z84" s="194" t="s">
        <v>588</v>
      </c>
      <c r="AA84" s="194">
        <v>0.0</v>
      </c>
      <c r="AB84" s="218" t="s">
        <v>588</v>
      </c>
      <c r="AC84" s="218" t="s">
        <v>588</v>
      </c>
      <c r="AD84" s="218" t="s">
        <v>588</v>
      </c>
      <c r="AE84" s="218" t="s">
        <v>588</v>
      </c>
      <c r="AF84" s="218" t="s">
        <v>588</v>
      </c>
      <c r="AG84" s="194" t="s">
        <v>588</v>
      </c>
      <c r="AH84" s="195">
        <v>0.0</v>
      </c>
      <c r="AI84" s="197">
        <f>vlookup(B84,'Annual Leave-2026'!$B:$S,8,0)-countif(E84:AH84,"a")-(countif(E84:AH84,"a1")*0.5)-(countif(E84:AH84,"a2")*0.5)-(countif(E84:AH84,"b*")*0.5)-(countif(E84:AH84,"c*")*0.5)-(countif(E84:AH84,"d*")*0.5)-(countif(E84:AH84,"e*")*0.5)+1+1</f>
        <v>2</v>
      </c>
      <c r="AJ84" s="197">
        <f t="shared" si="3"/>
        <v>25</v>
      </c>
      <c r="AK84" s="214">
        <f>VLOOKUP(B84,'Working Time-May-26'!$B:$AK,34,0)/60</f>
        <v>-0.9333333333</v>
      </c>
      <c r="AL84" s="214">
        <f>VLOOKUP(B84,'Working Time-May-26'!$B:$AK,35,0)/60</f>
        <v>0</v>
      </c>
      <c r="AM84" s="424"/>
      <c r="AN84" s="424"/>
      <c r="AO84" s="424"/>
      <c r="AP84" s="424"/>
      <c r="AQ84" s="424"/>
      <c r="AR84" s="424"/>
      <c r="AS84" s="425">
        <f t="shared" si="4"/>
        <v>5</v>
      </c>
      <c r="AT84" s="425">
        <f t="shared" si="5"/>
        <v>0</v>
      </c>
      <c r="AU84" s="425">
        <f t="shared" si="6"/>
        <v>0</v>
      </c>
      <c r="AV84" s="424"/>
      <c r="AW84" s="217" t="s">
        <v>9</v>
      </c>
      <c r="AX84" s="232"/>
      <c r="AY84" s="232"/>
    </row>
    <row r="85">
      <c r="A85" s="426">
        <v>81.0</v>
      </c>
      <c r="B85" s="429" t="s">
        <v>711</v>
      </c>
      <c r="C85" s="430" t="s">
        <v>44</v>
      </c>
      <c r="D85" s="426" t="s">
        <v>14</v>
      </c>
      <c r="E85" s="194">
        <v>0.0</v>
      </c>
      <c r="F85" s="194" t="s">
        <v>721</v>
      </c>
      <c r="G85" s="194" t="s">
        <v>591</v>
      </c>
      <c r="H85" s="194" t="s">
        <v>591</v>
      </c>
      <c r="I85" s="194" t="s">
        <v>591</v>
      </c>
      <c r="J85" s="194" t="s">
        <v>15</v>
      </c>
      <c r="K85" s="194" t="s">
        <v>15</v>
      </c>
      <c r="L85" s="194">
        <v>0.0</v>
      </c>
      <c r="M85" s="194" t="s">
        <v>591</v>
      </c>
      <c r="N85" s="194" t="s">
        <v>591</v>
      </c>
      <c r="O85" s="194" t="s">
        <v>591</v>
      </c>
      <c r="P85" s="194" t="s">
        <v>591</v>
      </c>
      <c r="Q85" s="194" t="s">
        <v>591</v>
      </c>
      <c r="R85" s="194" t="s">
        <v>591</v>
      </c>
      <c r="S85" s="194" t="s">
        <v>591</v>
      </c>
      <c r="T85" s="194">
        <v>0.0</v>
      </c>
      <c r="U85" s="194" t="s">
        <v>593</v>
      </c>
      <c r="V85" s="194" t="s">
        <v>593</v>
      </c>
      <c r="W85" s="194" t="s">
        <v>593</v>
      </c>
      <c r="X85" s="194" t="s">
        <v>593</v>
      </c>
      <c r="Y85" s="194" t="s">
        <v>593</v>
      </c>
      <c r="Z85" s="194" t="s">
        <v>593</v>
      </c>
      <c r="AA85" s="194">
        <v>0.0</v>
      </c>
      <c r="AB85" s="194" t="s">
        <v>593</v>
      </c>
      <c r="AC85" s="194" t="s">
        <v>593</v>
      </c>
      <c r="AD85" s="194" t="s">
        <v>593</v>
      </c>
      <c r="AE85" s="194" t="s">
        <v>593</v>
      </c>
      <c r="AF85" s="194" t="s">
        <v>593</v>
      </c>
      <c r="AG85" s="194">
        <v>0.0</v>
      </c>
      <c r="AH85" s="195" t="s">
        <v>593</v>
      </c>
      <c r="AI85" s="197">
        <f>vlookup(B85,'Annual Leave-2026'!$B:$S,8,0)-countif(E85:AH85,"a")-(countif(E85:AH85,"a1")*0.5)-(countif(E85:AH85,"a2")*0.5)-(countif(E85:AH85,"b*")*0.5)-(countif(E85:AH85,"c*")*0.5)-(countif(E85:AH85,"d*")*0.5)-(countif(E85:AH85,"e*")*0.5)+1+1</f>
        <v>4</v>
      </c>
      <c r="AJ85" s="197">
        <f t="shared" si="3"/>
        <v>25</v>
      </c>
      <c r="AK85" s="214">
        <f>VLOOKUP(B85,'Working Time-May-26'!$B:$AK,34,0)/60</f>
        <v>0</v>
      </c>
      <c r="AL85" s="214">
        <f>VLOOKUP(B85,'Working Time-May-26'!$B:$AK,35,0)/60</f>
        <v>0</v>
      </c>
      <c r="AM85" s="424"/>
      <c r="AN85" s="431"/>
      <c r="AO85" s="424"/>
      <c r="AP85" s="424"/>
      <c r="AQ85" s="424"/>
      <c r="AR85" s="424"/>
      <c r="AS85" s="425">
        <f t="shared" si="4"/>
        <v>5</v>
      </c>
      <c r="AT85" s="425">
        <f t="shared" si="5"/>
        <v>0</v>
      </c>
      <c r="AU85" s="425">
        <f t="shared" si="6"/>
        <v>0</v>
      </c>
      <c r="AV85" s="424"/>
      <c r="AW85" s="217">
        <v>0.0</v>
      </c>
      <c r="AX85" s="232"/>
      <c r="AY85" s="232"/>
    </row>
    <row r="86">
      <c r="A86" s="420">
        <v>82.0</v>
      </c>
      <c r="B86" s="429" t="s">
        <v>673</v>
      </c>
      <c r="C86" s="430" t="s">
        <v>13</v>
      </c>
      <c r="D86" s="426" t="s">
        <v>14</v>
      </c>
      <c r="E86" s="194" t="s">
        <v>591</v>
      </c>
      <c r="F86" s="194" t="s">
        <v>15</v>
      </c>
      <c r="G86" s="194">
        <v>0.0</v>
      </c>
      <c r="H86" s="194" t="s">
        <v>6</v>
      </c>
      <c r="I86" s="194" t="s">
        <v>591</v>
      </c>
      <c r="J86" s="194" t="s">
        <v>721</v>
      </c>
      <c r="K86" s="194" t="s">
        <v>721</v>
      </c>
      <c r="L86" s="194">
        <v>0.0</v>
      </c>
      <c r="M86" s="194" t="s">
        <v>591</v>
      </c>
      <c r="N86" s="194" t="s">
        <v>591</v>
      </c>
      <c r="O86" s="194" t="s">
        <v>591</v>
      </c>
      <c r="P86" s="194" t="s">
        <v>591</v>
      </c>
      <c r="Q86" s="194" t="s">
        <v>591</v>
      </c>
      <c r="R86" s="194" t="s">
        <v>591</v>
      </c>
      <c r="S86" s="194">
        <v>0.0</v>
      </c>
      <c r="T86" s="194" t="s">
        <v>591</v>
      </c>
      <c r="U86" s="194" t="s">
        <v>591</v>
      </c>
      <c r="V86" s="194" t="s">
        <v>591</v>
      </c>
      <c r="W86" s="194" t="s">
        <v>591</v>
      </c>
      <c r="X86" s="194" t="s">
        <v>591</v>
      </c>
      <c r="Y86" s="194" t="s">
        <v>591</v>
      </c>
      <c r="Z86" s="218">
        <v>0.0</v>
      </c>
      <c r="AA86" s="218" t="s">
        <v>591</v>
      </c>
      <c r="AB86" s="218" t="s">
        <v>591</v>
      </c>
      <c r="AC86" s="194" t="s">
        <v>591</v>
      </c>
      <c r="AD86" s="194" t="s">
        <v>591</v>
      </c>
      <c r="AE86" s="194" t="s">
        <v>591</v>
      </c>
      <c r="AF86" s="194" t="s">
        <v>591</v>
      </c>
      <c r="AG86" s="194">
        <v>0.0</v>
      </c>
      <c r="AH86" s="195" t="s">
        <v>591</v>
      </c>
      <c r="AI86" s="197">
        <f>vlookup(B86,'Annual Leave-2026'!$B:$S,8,0)-countif(E86:AH86,"a")-(countif(E86:AH86,"a1")*0.5)-(countif(E86:AH86,"a2")*0.5)-(countif(E86:AH86,"b*")*0.5)-(countif(E86:AH86,"c*")*0.5)-(countif(E86:AH86,"d*")*0.5)-(countif(E86:AH86,"e*")*0.5)+1+1</f>
        <v>2</v>
      </c>
      <c r="AJ86" s="197">
        <f t="shared" si="3"/>
        <v>25</v>
      </c>
      <c r="AK86" s="214">
        <f>VLOOKUP(B86,'Working Time-May-26'!$B:$AK,34,0)/60</f>
        <v>0</v>
      </c>
      <c r="AL86" s="214">
        <f>VLOOKUP(B86,'Working Time-May-26'!$B:$AK,35,0)/60</f>
        <v>0</v>
      </c>
      <c r="AM86" s="424"/>
      <c r="AN86" s="431"/>
      <c r="AO86" s="424"/>
      <c r="AP86" s="424"/>
      <c r="AQ86" s="424"/>
      <c r="AR86" s="424"/>
      <c r="AS86" s="425">
        <f t="shared" si="4"/>
        <v>5</v>
      </c>
      <c r="AT86" s="425">
        <f t="shared" si="5"/>
        <v>0</v>
      </c>
      <c r="AU86" s="425">
        <f t="shared" si="6"/>
        <v>0</v>
      </c>
      <c r="AV86" s="424"/>
      <c r="AW86" s="217" t="s">
        <v>6</v>
      </c>
      <c r="AX86" s="232"/>
      <c r="AY86" s="232"/>
    </row>
    <row r="87">
      <c r="A87" s="426">
        <v>83.0</v>
      </c>
      <c r="B87" s="429" t="s">
        <v>674</v>
      </c>
      <c r="C87" s="430" t="s">
        <v>52</v>
      </c>
      <c r="D87" s="426" t="s">
        <v>14</v>
      </c>
      <c r="E87" s="194" t="s">
        <v>588</v>
      </c>
      <c r="F87" s="194" t="s">
        <v>727</v>
      </c>
      <c r="G87" s="194">
        <v>0.0</v>
      </c>
      <c r="H87" s="194" t="s">
        <v>588</v>
      </c>
      <c r="I87" s="194" t="s">
        <v>588</v>
      </c>
      <c r="J87" s="194" t="s">
        <v>727</v>
      </c>
      <c r="K87" s="194" t="s">
        <v>727</v>
      </c>
      <c r="L87" s="194" t="s">
        <v>588</v>
      </c>
      <c r="M87" s="194">
        <v>0.0</v>
      </c>
      <c r="N87" s="194" t="s">
        <v>6</v>
      </c>
      <c r="O87" s="194" t="s">
        <v>588</v>
      </c>
      <c r="P87" s="194" t="s">
        <v>588</v>
      </c>
      <c r="Q87" s="194" t="s">
        <v>588</v>
      </c>
      <c r="R87" s="194" t="s">
        <v>588</v>
      </c>
      <c r="S87" s="194" t="s">
        <v>6</v>
      </c>
      <c r="T87" s="194">
        <v>0.0</v>
      </c>
      <c r="U87" s="194" t="s">
        <v>588</v>
      </c>
      <c r="V87" s="194" t="s">
        <v>588</v>
      </c>
      <c r="W87" s="194" t="s">
        <v>588</v>
      </c>
      <c r="X87" s="194" t="s">
        <v>169</v>
      </c>
      <c r="Y87" s="194" t="s">
        <v>588</v>
      </c>
      <c r="Z87" s="218" t="s">
        <v>602</v>
      </c>
      <c r="AA87" s="194">
        <v>0.0</v>
      </c>
      <c r="AB87" s="218" t="s">
        <v>588</v>
      </c>
      <c r="AC87" s="218" t="s">
        <v>588</v>
      </c>
      <c r="AD87" s="218" t="s">
        <v>588</v>
      </c>
      <c r="AE87" s="218" t="s">
        <v>588</v>
      </c>
      <c r="AF87" s="218" t="s">
        <v>588</v>
      </c>
      <c r="AG87" s="194" t="s">
        <v>6</v>
      </c>
      <c r="AH87" s="194">
        <v>0.0</v>
      </c>
      <c r="AI87" s="197">
        <f>vlookup(B87,'Annual Leave-2026'!$B:$S,8,0)-countif(E87:AH87,"a")-(countif(E87:AH87,"a1")*0.5)-(countif(E87:AH87,"a2")*0.5)-(countif(E87:AH87,"b*")*0.5)-(countif(E87:AH87,"c*")*0.5)-(countif(E87:AH87,"d*")*0.5)-(countif(E87:AH87,"e*")*0.5)+1+1</f>
        <v>3</v>
      </c>
      <c r="AJ87" s="197">
        <f t="shared" si="3"/>
        <v>24</v>
      </c>
      <c r="AK87" s="214">
        <f>VLOOKUP(B87,'Working Time-May-26'!$B:$AK,34,0)/60</f>
        <v>0</v>
      </c>
      <c r="AL87" s="214">
        <f>VLOOKUP(B87,'Working Time-May-26'!$B:$AK,35,0)/60</f>
        <v>0</v>
      </c>
      <c r="AM87" s="424"/>
      <c r="AN87" s="431"/>
      <c r="AO87" s="424"/>
      <c r="AP87" s="424"/>
      <c r="AQ87" s="424"/>
      <c r="AR87" s="424"/>
      <c r="AS87" s="425">
        <f t="shared" si="4"/>
        <v>5</v>
      </c>
      <c r="AT87" s="425">
        <f t="shared" si="5"/>
        <v>0</v>
      </c>
      <c r="AU87" s="425">
        <f t="shared" si="6"/>
        <v>1</v>
      </c>
      <c r="AV87" s="424"/>
      <c r="AW87" s="217">
        <v>0.0</v>
      </c>
      <c r="AX87" s="232"/>
      <c r="AY87" s="232"/>
    </row>
    <row r="88">
      <c r="A88" s="420">
        <v>84.0</v>
      </c>
      <c r="B88" s="429" t="s">
        <v>675</v>
      </c>
      <c r="C88" s="430" t="s">
        <v>63</v>
      </c>
      <c r="D88" s="426" t="s">
        <v>14</v>
      </c>
      <c r="E88" s="194">
        <v>0.0</v>
      </c>
      <c r="F88" s="194" t="s">
        <v>721</v>
      </c>
      <c r="G88" s="194" t="s">
        <v>591</v>
      </c>
      <c r="H88" s="194" t="s">
        <v>591</v>
      </c>
      <c r="I88" s="194" t="s">
        <v>591</v>
      </c>
      <c r="J88" s="194" t="s">
        <v>721</v>
      </c>
      <c r="K88" s="194" t="s">
        <v>721</v>
      </c>
      <c r="L88" s="194" t="s">
        <v>591</v>
      </c>
      <c r="M88" s="194">
        <v>0.0</v>
      </c>
      <c r="N88" s="194" t="s">
        <v>591</v>
      </c>
      <c r="O88" s="194" t="s">
        <v>591</v>
      </c>
      <c r="P88" s="194" t="s">
        <v>591</v>
      </c>
      <c r="Q88" s="194" t="s">
        <v>163</v>
      </c>
      <c r="R88" s="194" t="s">
        <v>591</v>
      </c>
      <c r="S88" s="194" t="s">
        <v>591</v>
      </c>
      <c r="T88" s="194">
        <v>0.0</v>
      </c>
      <c r="U88" s="194" t="s">
        <v>591</v>
      </c>
      <c r="V88" s="194" t="s">
        <v>591</v>
      </c>
      <c r="W88" s="194" t="s">
        <v>591</v>
      </c>
      <c r="X88" s="194" t="s">
        <v>591</v>
      </c>
      <c r="Y88" s="194" t="s">
        <v>591</v>
      </c>
      <c r="Z88" s="218" t="s">
        <v>6</v>
      </c>
      <c r="AA88" s="218" t="s">
        <v>591</v>
      </c>
      <c r="AB88" s="194">
        <v>0.0</v>
      </c>
      <c r="AC88" s="194" t="s">
        <v>164</v>
      </c>
      <c r="AD88" s="194" t="s">
        <v>591</v>
      </c>
      <c r="AE88" s="194" t="s">
        <v>591</v>
      </c>
      <c r="AF88" s="194" t="s">
        <v>591</v>
      </c>
      <c r="AG88" s="194" t="s">
        <v>591</v>
      </c>
      <c r="AH88" s="195" t="s">
        <v>591</v>
      </c>
      <c r="AI88" s="197">
        <f>vlookup(B88,'Annual Leave-2026'!$B:$S,8,0)-countif(E88:AH88,"a")-(countif(E88:AH88,"a1")*0.5)-(countif(E88:AH88,"a2")*0.5)-(countif(E88:AH88,"b*")*0.5)-(countif(E88:AH88,"c*")*0.5)-(countif(E88:AH88,"d*")*0.5)-(countif(E88:AH88,"e*")*0.5)+1+1</f>
        <v>0.5</v>
      </c>
      <c r="AJ88" s="197">
        <f t="shared" si="3"/>
        <v>26</v>
      </c>
      <c r="AK88" s="214">
        <f>VLOOKUP(B88,'Working Time-May-26'!$B:$AK,34,0)/60</f>
        <v>0</v>
      </c>
      <c r="AL88" s="214">
        <f>VLOOKUP(B88,'Working Time-May-26'!$B:$AK,35,0)/60</f>
        <v>0</v>
      </c>
      <c r="AM88" s="424"/>
      <c r="AN88" s="431"/>
      <c r="AO88" s="424"/>
      <c r="AP88" s="424"/>
      <c r="AQ88" s="424"/>
      <c r="AR88" s="424"/>
      <c r="AS88" s="425">
        <f t="shared" si="4"/>
        <v>4</v>
      </c>
      <c r="AT88" s="425">
        <f t="shared" si="5"/>
        <v>0</v>
      </c>
      <c r="AU88" s="425">
        <f t="shared" si="6"/>
        <v>0</v>
      </c>
      <c r="AV88" s="424"/>
      <c r="AW88" s="217">
        <v>0.0</v>
      </c>
      <c r="AX88" s="232"/>
      <c r="AY88" s="232"/>
    </row>
    <row r="89">
      <c r="A89" s="426">
        <v>85.0</v>
      </c>
      <c r="B89" s="429" t="s">
        <v>676</v>
      </c>
      <c r="C89" s="430" t="s">
        <v>57</v>
      </c>
      <c r="D89" s="426" t="s">
        <v>14</v>
      </c>
      <c r="E89" s="194">
        <v>0.0</v>
      </c>
      <c r="F89" s="194" t="s">
        <v>729</v>
      </c>
      <c r="G89" s="194" t="s">
        <v>592</v>
      </c>
      <c r="H89" s="194" t="s">
        <v>592</v>
      </c>
      <c r="I89" s="194" t="s">
        <v>6</v>
      </c>
      <c r="J89" s="194" t="s">
        <v>729</v>
      </c>
      <c r="K89" s="194" t="s">
        <v>729</v>
      </c>
      <c r="L89" s="433" t="s">
        <v>171</v>
      </c>
      <c r="M89" s="194">
        <v>0.0</v>
      </c>
      <c r="N89" s="194" t="s">
        <v>593</v>
      </c>
      <c r="O89" s="194" t="s">
        <v>593</v>
      </c>
      <c r="P89" s="194" t="s">
        <v>593</v>
      </c>
      <c r="Q89" s="194" t="s">
        <v>593</v>
      </c>
      <c r="R89" s="194" t="s">
        <v>593</v>
      </c>
      <c r="S89" s="194" t="s">
        <v>593</v>
      </c>
      <c r="T89" s="194">
        <v>0.0</v>
      </c>
      <c r="U89" s="194" t="s">
        <v>593</v>
      </c>
      <c r="V89" s="194" t="s">
        <v>593</v>
      </c>
      <c r="W89" s="194" t="s">
        <v>593</v>
      </c>
      <c r="X89" s="194" t="s">
        <v>593</v>
      </c>
      <c r="Y89" s="194" t="s">
        <v>593</v>
      </c>
      <c r="Z89" s="194" t="s">
        <v>593</v>
      </c>
      <c r="AA89" s="194">
        <v>0.0</v>
      </c>
      <c r="AB89" s="194" t="s">
        <v>593</v>
      </c>
      <c r="AC89" s="194" t="s">
        <v>593</v>
      </c>
      <c r="AD89" s="194" t="s">
        <v>592</v>
      </c>
      <c r="AE89" s="194" t="s">
        <v>592</v>
      </c>
      <c r="AF89" s="194" t="s">
        <v>6</v>
      </c>
      <c r="AG89" s="194" t="s">
        <v>602</v>
      </c>
      <c r="AH89" s="194">
        <v>0.0</v>
      </c>
      <c r="AI89" s="197">
        <f>vlookup(B89,'Annual Leave-2026'!$B:$S,8,0)-countif(E89:AH89,"a")-(countif(E89:AH89,"a1")*0.5)-(countif(E89:AH89,"a2")*0.5)-(countif(E89:AH89,"b*")*0.5)-(countif(E89:AH89,"c*")*0.5)-(countif(E89:AH89,"d*")*0.5)-(countif(E89:AH89,"e*")*0.5)+1+1</f>
        <v>0.5</v>
      </c>
      <c r="AJ89" s="197">
        <f t="shared" si="3"/>
        <v>20</v>
      </c>
      <c r="AK89" s="214">
        <f>VLOOKUP(B89,'Working Time-May-26'!$B:$AK,34,0)/60</f>
        <v>0</v>
      </c>
      <c r="AL89" s="214">
        <f>VLOOKUP(B89,'Working Time-May-26'!$B:$AK,35,0)/60</f>
        <v>0</v>
      </c>
      <c r="AM89" s="424"/>
      <c r="AN89" s="431"/>
      <c r="AO89" s="424"/>
      <c r="AP89" s="424"/>
      <c r="AQ89" s="424"/>
      <c r="AR89" s="424"/>
      <c r="AS89" s="425">
        <f t="shared" si="4"/>
        <v>5</v>
      </c>
      <c r="AT89" s="425">
        <f t="shared" si="5"/>
        <v>4</v>
      </c>
      <c r="AU89" s="425">
        <f t="shared" si="6"/>
        <v>1</v>
      </c>
      <c r="AV89" s="424"/>
      <c r="AW89" s="217">
        <v>0.0</v>
      </c>
      <c r="AX89" s="232"/>
      <c r="AY89" s="232"/>
    </row>
    <row r="90">
      <c r="A90" s="420">
        <v>86.0</v>
      </c>
      <c r="B90" s="429" t="s">
        <v>677</v>
      </c>
      <c r="C90" s="430" t="s">
        <v>16</v>
      </c>
      <c r="D90" s="426" t="s">
        <v>14</v>
      </c>
      <c r="E90" s="194">
        <v>0.0</v>
      </c>
      <c r="F90" s="194" t="s">
        <v>721</v>
      </c>
      <c r="G90" s="194" t="s">
        <v>591</v>
      </c>
      <c r="H90" s="194" t="s">
        <v>591</v>
      </c>
      <c r="I90" s="194" t="s">
        <v>591</v>
      </c>
      <c r="J90" s="194" t="s">
        <v>721</v>
      </c>
      <c r="K90" s="194" t="s">
        <v>721</v>
      </c>
      <c r="L90" s="194">
        <v>0.0</v>
      </c>
      <c r="M90" s="194" t="s">
        <v>591</v>
      </c>
      <c r="N90" s="194" t="s">
        <v>591</v>
      </c>
      <c r="O90" s="194" t="s">
        <v>591</v>
      </c>
      <c r="P90" s="194" t="s">
        <v>591</v>
      </c>
      <c r="Q90" s="194" t="s">
        <v>591</v>
      </c>
      <c r="R90" s="194" t="s">
        <v>163</v>
      </c>
      <c r="S90" s="194">
        <v>0.0</v>
      </c>
      <c r="T90" s="194" t="s">
        <v>6</v>
      </c>
      <c r="U90" s="194" t="s">
        <v>591</v>
      </c>
      <c r="V90" s="194" t="s">
        <v>591</v>
      </c>
      <c r="W90" s="194" t="s">
        <v>591</v>
      </c>
      <c r="X90" s="194" t="s">
        <v>591</v>
      </c>
      <c r="Y90" s="194" t="s">
        <v>591</v>
      </c>
      <c r="Z90" s="218">
        <v>0.0</v>
      </c>
      <c r="AA90" s="218" t="s">
        <v>591</v>
      </c>
      <c r="AB90" s="218" t="s">
        <v>591</v>
      </c>
      <c r="AC90" s="194" t="s">
        <v>591</v>
      </c>
      <c r="AD90" s="194" t="s">
        <v>591</v>
      </c>
      <c r="AE90" s="194" t="s">
        <v>591</v>
      </c>
      <c r="AF90" s="194" t="s">
        <v>591</v>
      </c>
      <c r="AG90" s="194">
        <v>0.0</v>
      </c>
      <c r="AH90" s="195" t="s">
        <v>591</v>
      </c>
      <c r="AI90" s="197">
        <f>vlookup(B90,'Annual Leave-2026'!$B:$S,8,0)-countif(E90:AH90,"a")-(countif(E90:AH90,"a1")*0.5)-(countif(E90:AH90,"a2")*0.5)-(countif(E90:AH90,"b*")*0.5)-(countif(E90:AH90,"c*")*0.5)-(countif(E90:AH90,"d*")*0.5)-(countif(E90:AH90,"e*")*0.5)+1+1</f>
        <v>2</v>
      </c>
      <c r="AJ90" s="197">
        <f t="shared" si="3"/>
        <v>25</v>
      </c>
      <c r="AK90" s="214">
        <f>VLOOKUP(B90,'Working Time-May-26'!$B:$AK,34,0)/60</f>
        <v>0</v>
      </c>
      <c r="AL90" s="214">
        <f>VLOOKUP(B90,'Working Time-May-26'!$B:$AK,35,0)/60</f>
        <v>0</v>
      </c>
      <c r="AM90" s="424"/>
      <c r="AN90" s="431"/>
      <c r="AO90" s="424"/>
      <c r="AP90" s="424"/>
      <c r="AQ90" s="424"/>
      <c r="AR90" s="424"/>
      <c r="AS90" s="425">
        <f t="shared" si="4"/>
        <v>5</v>
      </c>
      <c r="AT90" s="425">
        <f t="shared" si="5"/>
        <v>0</v>
      </c>
      <c r="AU90" s="425">
        <f t="shared" si="6"/>
        <v>0</v>
      </c>
      <c r="AV90" s="424"/>
      <c r="AW90" s="217" t="s">
        <v>6</v>
      </c>
      <c r="AX90" s="232"/>
      <c r="AY90" s="232"/>
    </row>
    <row r="91">
      <c r="A91" s="426">
        <v>87.0</v>
      </c>
      <c r="B91" s="429" t="s">
        <v>678</v>
      </c>
      <c r="C91" s="430" t="s">
        <v>21</v>
      </c>
      <c r="D91" s="426" t="s">
        <v>14</v>
      </c>
      <c r="E91" s="194">
        <v>0.0</v>
      </c>
      <c r="F91" s="194" t="s">
        <v>729</v>
      </c>
      <c r="G91" s="194" t="s">
        <v>593</v>
      </c>
      <c r="H91" s="194" t="s">
        <v>593</v>
      </c>
      <c r="I91" s="194" t="s">
        <v>593</v>
      </c>
      <c r="J91" s="194" t="s">
        <v>729</v>
      </c>
      <c r="K91" s="194" t="s">
        <v>729</v>
      </c>
      <c r="L91" s="194" t="s">
        <v>6</v>
      </c>
      <c r="M91" s="194">
        <v>0.0</v>
      </c>
      <c r="N91" s="194" t="s">
        <v>6</v>
      </c>
      <c r="O91" s="194" t="s">
        <v>593</v>
      </c>
      <c r="P91" s="194" t="s">
        <v>593</v>
      </c>
      <c r="Q91" s="194" t="s">
        <v>593</v>
      </c>
      <c r="R91" s="194" t="s">
        <v>593</v>
      </c>
      <c r="S91" s="194">
        <v>0.0</v>
      </c>
      <c r="T91" s="194" t="s">
        <v>593</v>
      </c>
      <c r="U91" s="194" t="s">
        <v>593</v>
      </c>
      <c r="V91" s="194" t="s">
        <v>593</v>
      </c>
      <c r="W91" s="194" t="s">
        <v>593</v>
      </c>
      <c r="X91" s="194" t="s">
        <v>592</v>
      </c>
      <c r="Y91" s="194" t="s">
        <v>6</v>
      </c>
      <c r="Z91" s="218">
        <v>0.0</v>
      </c>
      <c r="AA91" s="194" t="s">
        <v>593</v>
      </c>
      <c r="AB91" s="194" t="s">
        <v>593</v>
      </c>
      <c r="AC91" s="194" t="s">
        <v>593</v>
      </c>
      <c r="AD91" s="194" t="s">
        <v>593</v>
      </c>
      <c r="AE91" s="194" t="s">
        <v>593</v>
      </c>
      <c r="AF91" s="194" t="s">
        <v>593</v>
      </c>
      <c r="AG91" s="194">
        <v>0.0</v>
      </c>
      <c r="AH91" s="194" t="s">
        <v>593</v>
      </c>
      <c r="AI91" s="197">
        <f>vlookup(B91,'Annual Leave-2026'!$B:$S,8,0)-countif(E91:AH91,"a")-(countif(E91:AH91,"a1")*0.5)-(countif(E91:AH91,"a2")*0.5)-(countif(E91:AH91,"b*")*0.5)-(countif(E91:AH91,"c*")*0.5)-(countif(E91:AH91,"d*")*0.5)-(countif(E91:AH91,"e*")*0.5)+1+1</f>
        <v>5</v>
      </c>
      <c r="AJ91" s="197">
        <f t="shared" si="3"/>
        <v>24</v>
      </c>
      <c r="AK91" s="214">
        <f>VLOOKUP(B91,'Working Time-May-26'!$B:$AK,34,0)/60</f>
        <v>0</v>
      </c>
      <c r="AL91" s="214">
        <f>VLOOKUP(B91,'Working Time-May-26'!$B:$AK,35,0)/60</f>
        <v>0</v>
      </c>
      <c r="AM91" s="424"/>
      <c r="AN91" s="431"/>
      <c r="AO91" s="424"/>
      <c r="AP91" s="424"/>
      <c r="AQ91" s="424"/>
      <c r="AR91" s="424"/>
      <c r="AS91" s="425">
        <f t="shared" si="4"/>
        <v>5</v>
      </c>
      <c r="AT91" s="425">
        <f t="shared" si="5"/>
        <v>1</v>
      </c>
      <c r="AU91" s="425">
        <f t="shared" si="6"/>
        <v>0</v>
      </c>
      <c r="AV91" s="424"/>
      <c r="AW91" s="217" t="s">
        <v>10</v>
      </c>
      <c r="AX91" s="232"/>
      <c r="AY91" s="232"/>
    </row>
    <row r="92">
      <c r="A92" s="420">
        <v>88.0</v>
      </c>
      <c r="B92" s="429" t="s">
        <v>679</v>
      </c>
      <c r="C92" s="430" t="s">
        <v>46</v>
      </c>
      <c r="D92" s="426" t="s">
        <v>14</v>
      </c>
      <c r="E92" s="194" t="s">
        <v>588</v>
      </c>
      <c r="F92" s="194" t="s">
        <v>727</v>
      </c>
      <c r="G92" s="194">
        <v>0.0</v>
      </c>
      <c r="H92" s="194" t="s">
        <v>588</v>
      </c>
      <c r="I92" s="194" t="s">
        <v>588</v>
      </c>
      <c r="J92" s="194" t="s">
        <v>727</v>
      </c>
      <c r="K92" s="194" t="s">
        <v>727</v>
      </c>
      <c r="L92" s="194" t="s">
        <v>588</v>
      </c>
      <c r="M92" s="194" t="s">
        <v>588</v>
      </c>
      <c r="N92" s="194">
        <v>0.0</v>
      </c>
      <c r="O92" s="194" t="s">
        <v>588</v>
      </c>
      <c r="P92" s="194" t="s">
        <v>588</v>
      </c>
      <c r="Q92" s="194" t="s">
        <v>588</v>
      </c>
      <c r="R92" s="194" t="s">
        <v>588</v>
      </c>
      <c r="S92" s="194" t="s">
        <v>588</v>
      </c>
      <c r="T92" s="194">
        <v>0.0</v>
      </c>
      <c r="U92" s="194" t="s">
        <v>588</v>
      </c>
      <c r="V92" s="194" t="s">
        <v>588</v>
      </c>
      <c r="W92" s="194" t="s">
        <v>588</v>
      </c>
      <c r="X92" s="194" t="s">
        <v>588</v>
      </c>
      <c r="Y92" s="194" t="s">
        <v>588</v>
      </c>
      <c r="Z92" s="194" t="s">
        <v>588</v>
      </c>
      <c r="AA92" s="194">
        <v>0.0</v>
      </c>
      <c r="AB92" s="218" t="s">
        <v>588</v>
      </c>
      <c r="AC92" s="218" t="s">
        <v>588</v>
      </c>
      <c r="AD92" s="218" t="s">
        <v>588</v>
      </c>
      <c r="AE92" s="218" t="s">
        <v>588</v>
      </c>
      <c r="AF92" s="218" t="s">
        <v>588</v>
      </c>
      <c r="AG92" s="194" t="s">
        <v>588</v>
      </c>
      <c r="AH92" s="194">
        <v>0.0</v>
      </c>
      <c r="AI92" s="197">
        <f>vlookup(B92,'Annual Leave-2026'!$B:$S,8,0)-countif(E92:AH92,"a")-(countif(E92:AH92,"a1")*0.5)-(countif(E92:AH92,"a2")*0.5)-(countif(E92:AH92,"b*")*0.5)-(countif(E92:AH92,"c*")*0.5)-(countif(E92:AH92,"d*")*0.5)-(countif(E92:AH92,"e*")*0.5)+1+1</f>
        <v>6.5</v>
      </c>
      <c r="AJ92" s="197">
        <f t="shared" si="3"/>
        <v>25</v>
      </c>
      <c r="AK92" s="214">
        <f>VLOOKUP(B92,'Working Time-May-26'!$B:$AK,34,0)/60</f>
        <v>-0.05</v>
      </c>
      <c r="AL92" s="214">
        <f>VLOOKUP(B92,'Working Time-May-26'!$B:$AK,35,0)/60</f>
        <v>0</v>
      </c>
      <c r="AM92" s="424"/>
      <c r="AN92" s="431"/>
      <c r="AO92" s="424"/>
      <c r="AP92" s="424"/>
      <c r="AQ92" s="424"/>
      <c r="AR92" s="424"/>
      <c r="AS92" s="425">
        <f t="shared" si="4"/>
        <v>5</v>
      </c>
      <c r="AT92" s="425">
        <f t="shared" si="5"/>
        <v>0</v>
      </c>
      <c r="AU92" s="425">
        <f t="shared" si="6"/>
        <v>0</v>
      </c>
      <c r="AV92" s="424"/>
      <c r="AW92" s="217">
        <v>0.0</v>
      </c>
      <c r="AX92" s="232"/>
      <c r="AY92" s="232"/>
    </row>
    <row r="93">
      <c r="A93" s="426">
        <v>89.0</v>
      </c>
      <c r="B93" s="429" t="s">
        <v>680</v>
      </c>
      <c r="C93" s="430" t="s">
        <v>50</v>
      </c>
      <c r="D93" s="426" t="s">
        <v>14</v>
      </c>
      <c r="E93" s="194">
        <v>0.0</v>
      </c>
      <c r="F93" s="194" t="s">
        <v>729</v>
      </c>
      <c r="G93" s="194" t="s">
        <v>593</v>
      </c>
      <c r="H93" s="194" t="s">
        <v>593</v>
      </c>
      <c r="I93" s="194" t="s">
        <v>593</v>
      </c>
      <c r="J93" s="194" t="s">
        <v>729</v>
      </c>
      <c r="K93" s="194" t="s">
        <v>729</v>
      </c>
      <c r="L93" s="194">
        <v>0.0</v>
      </c>
      <c r="M93" s="194" t="s">
        <v>593</v>
      </c>
      <c r="N93" s="194" t="s">
        <v>593</v>
      </c>
      <c r="O93" s="194" t="s">
        <v>593</v>
      </c>
      <c r="P93" s="194" t="s">
        <v>593</v>
      </c>
      <c r="Q93" s="194" t="s">
        <v>593</v>
      </c>
      <c r="R93" s="194" t="s">
        <v>593</v>
      </c>
      <c r="S93" s="194">
        <v>0.0</v>
      </c>
      <c r="T93" s="194" t="s">
        <v>6</v>
      </c>
      <c r="U93" s="194" t="s">
        <v>593</v>
      </c>
      <c r="V93" s="194" t="s">
        <v>593</v>
      </c>
      <c r="W93" s="194" t="s">
        <v>593</v>
      </c>
      <c r="X93" s="194" t="s">
        <v>593</v>
      </c>
      <c r="Y93" s="194" t="s">
        <v>593</v>
      </c>
      <c r="Z93" s="218">
        <v>0.0</v>
      </c>
      <c r="AA93" s="194" t="s">
        <v>593</v>
      </c>
      <c r="AB93" s="194" t="s">
        <v>593</v>
      </c>
      <c r="AC93" s="194" t="s">
        <v>593</v>
      </c>
      <c r="AD93" s="194" t="s">
        <v>593</v>
      </c>
      <c r="AE93" s="194" t="s">
        <v>593</v>
      </c>
      <c r="AF93" s="194" t="s">
        <v>593</v>
      </c>
      <c r="AG93" s="194">
        <v>0.0</v>
      </c>
      <c r="AH93" s="195" t="s">
        <v>593</v>
      </c>
      <c r="AI93" s="197">
        <f>vlookup(B93,'Annual Leave-2026'!$B:$S,8,0)-countif(E93:AH93,"a")-(countif(E93:AH93,"a1")*0.5)-(countif(E93:AH93,"a2")*0.5)-(countif(E93:AH93,"b*")*0.5)-(countif(E93:AH93,"c*")*0.5)-(countif(E93:AH93,"d*")*0.5)-(countif(E93:AH93,"e*")*0.5)+1+1</f>
        <v>5</v>
      </c>
      <c r="AJ93" s="197">
        <f t="shared" si="3"/>
        <v>25</v>
      </c>
      <c r="AK93" s="214">
        <f>VLOOKUP(B93,'Working Time-May-26'!$B:$AK,34,0)/60</f>
        <v>0</v>
      </c>
      <c r="AL93" s="214">
        <f>VLOOKUP(B93,'Working Time-May-26'!$B:$AK,35,0)/60</f>
        <v>0</v>
      </c>
      <c r="AM93" s="424"/>
      <c r="AN93" s="431"/>
      <c r="AO93" s="424"/>
      <c r="AP93" s="424"/>
      <c r="AQ93" s="424"/>
      <c r="AR93" s="424"/>
      <c r="AS93" s="425">
        <f t="shared" si="4"/>
        <v>5</v>
      </c>
      <c r="AT93" s="425">
        <f t="shared" si="5"/>
        <v>0</v>
      </c>
      <c r="AU93" s="425">
        <f t="shared" si="6"/>
        <v>0</v>
      </c>
      <c r="AV93" s="424"/>
      <c r="AW93" s="217" t="s">
        <v>10</v>
      </c>
      <c r="AX93" s="232"/>
      <c r="AY93" s="232"/>
    </row>
    <row r="94">
      <c r="A94" s="420">
        <v>90.0</v>
      </c>
      <c r="B94" s="429" t="s">
        <v>681</v>
      </c>
      <c r="C94" s="430" t="s">
        <v>41</v>
      </c>
      <c r="D94" s="426" t="s">
        <v>14</v>
      </c>
      <c r="E94" s="194">
        <v>0.0</v>
      </c>
      <c r="F94" s="194" t="s">
        <v>727</v>
      </c>
      <c r="G94" s="194" t="s">
        <v>588</v>
      </c>
      <c r="H94" s="194" t="s">
        <v>588</v>
      </c>
      <c r="I94" s="194" t="s">
        <v>588</v>
      </c>
      <c r="J94" s="194" t="s">
        <v>727</v>
      </c>
      <c r="K94" s="194" t="s">
        <v>727</v>
      </c>
      <c r="L94" s="194">
        <v>0.0</v>
      </c>
      <c r="M94" s="194" t="s">
        <v>588</v>
      </c>
      <c r="N94" s="194" t="s">
        <v>588</v>
      </c>
      <c r="O94" s="194" t="s">
        <v>588</v>
      </c>
      <c r="P94" s="194" t="s">
        <v>588</v>
      </c>
      <c r="Q94" s="194" t="s">
        <v>588</v>
      </c>
      <c r="R94" s="194" t="s">
        <v>588</v>
      </c>
      <c r="S94" s="194" t="s">
        <v>588</v>
      </c>
      <c r="T94" s="194">
        <v>0.0</v>
      </c>
      <c r="U94" s="194" t="s">
        <v>588</v>
      </c>
      <c r="V94" s="194" t="s">
        <v>588</v>
      </c>
      <c r="W94" s="194" t="s">
        <v>588</v>
      </c>
      <c r="X94" s="194" t="s">
        <v>588</v>
      </c>
      <c r="Y94" s="194" t="s">
        <v>588</v>
      </c>
      <c r="Z94" s="194" t="s">
        <v>588</v>
      </c>
      <c r="AA94" s="218" t="s">
        <v>588</v>
      </c>
      <c r="AB94" s="194">
        <v>0.0</v>
      </c>
      <c r="AC94" s="218" t="s">
        <v>588</v>
      </c>
      <c r="AD94" s="218" t="s">
        <v>588</v>
      </c>
      <c r="AE94" s="218" t="s">
        <v>588</v>
      </c>
      <c r="AF94" s="218" t="s">
        <v>588</v>
      </c>
      <c r="AG94" s="194" t="s">
        <v>588</v>
      </c>
      <c r="AH94" s="194">
        <v>0.0</v>
      </c>
      <c r="AI94" s="197">
        <f>vlookup(B94,'Annual Leave-2026'!$B:$S,8,0)-countif(E94:AH94,"a")-(countif(E94:AH94,"a1")*0.5)-(countif(E94:AH94,"a2")*0.5)-(countif(E94:AH94,"b*")*0.5)-(countif(E94:AH94,"c*")*0.5)-(countif(E94:AH94,"d*")*0.5)-(countif(E94:AH94,"e*")*0.5)+1+1</f>
        <v>6</v>
      </c>
      <c r="AJ94" s="197">
        <f t="shared" si="3"/>
        <v>25</v>
      </c>
      <c r="AK94" s="214">
        <f>VLOOKUP(B94,'Working Time-May-26'!$B:$AK,34,0)/60</f>
        <v>0</v>
      </c>
      <c r="AL94" s="214">
        <f>VLOOKUP(B94,'Working Time-May-26'!$B:$AK,35,0)/60</f>
        <v>0</v>
      </c>
      <c r="AM94" s="424"/>
      <c r="AN94" s="431"/>
      <c r="AO94" s="424"/>
      <c r="AP94" s="424"/>
      <c r="AQ94" s="424"/>
      <c r="AR94" s="424"/>
      <c r="AS94" s="425">
        <f t="shared" si="4"/>
        <v>5</v>
      </c>
      <c r="AT94" s="425">
        <f t="shared" si="5"/>
        <v>0</v>
      </c>
      <c r="AU94" s="425">
        <f t="shared" si="6"/>
        <v>0</v>
      </c>
      <c r="AV94" s="424"/>
      <c r="AW94" s="217">
        <v>0.0</v>
      </c>
      <c r="AX94" s="232"/>
      <c r="AY94" s="232"/>
    </row>
    <row r="95">
      <c r="A95" s="426">
        <v>91.0</v>
      </c>
      <c r="B95" s="429" t="s">
        <v>682</v>
      </c>
      <c r="C95" s="430" t="s">
        <v>25</v>
      </c>
      <c r="D95" s="426" t="s">
        <v>14</v>
      </c>
      <c r="E95" s="194">
        <v>0.0</v>
      </c>
      <c r="F95" s="194" t="s">
        <v>729</v>
      </c>
      <c r="G95" s="194" t="s">
        <v>593</v>
      </c>
      <c r="H95" s="194" t="s">
        <v>593</v>
      </c>
      <c r="I95" s="194" t="s">
        <v>593</v>
      </c>
      <c r="J95" s="194" t="s">
        <v>729</v>
      </c>
      <c r="K95" s="194" t="s">
        <v>729</v>
      </c>
      <c r="L95" s="194">
        <v>0.0</v>
      </c>
      <c r="M95" s="194" t="s">
        <v>6</v>
      </c>
      <c r="N95" s="194" t="s">
        <v>593</v>
      </c>
      <c r="O95" s="194" t="s">
        <v>593</v>
      </c>
      <c r="P95" s="194" t="s">
        <v>593</v>
      </c>
      <c r="Q95" s="194" t="s">
        <v>593</v>
      </c>
      <c r="R95" s="194" t="s">
        <v>593</v>
      </c>
      <c r="S95" s="194">
        <v>0.0</v>
      </c>
      <c r="T95" s="194" t="s">
        <v>593</v>
      </c>
      <c r="U95" s="194" t="s">
        <v>593</v>
      </c>
      <c r="V95" s="194" t="s">
        <v>593</v>
      </c>
      <c r="W95" s="194" t="s">
        <v>593</v>
      </c>
      <c r="X95" s="194" t="s">
        <v>593</v>
      </c>
      <c r="Y95" s="194" t="s">
        <v>593</v>
      </c>
      <c r="Z95" s="194" t="s">
        <v>593</v>
      </c>
      <c r="AA95" s="194">
        <v>0.0</v>
      </c>
      <c r="AB95" s="194" t="s">
        <v>6</v>
      </c>
      <c r="AC95" s="218" t="s">
        <v>588</v>
      </c>
      <c r="AD95" s="218" t="s">
        <v>588</v>
      </c>
      <c r="AE95" s="218" t="s">
        <v>588</v>
      </c>
      <c r="AF95" s="218" t="s">
        <v>588</v>
      </c>
      <c r="AG95" s="194" t="s">
        <v>588</v>
      </c>
      <c r="AH95" s="195" t="s">
        <v>588</v>
      </c>
      <c r="AI95" s="197">
        <f>vlookup(B95,'Annual Leave-2026'!$B:$S,8,0)-countif(E95:AH95,"a")-(countif(E95:AH95,"a1")*0.5)-(countif(E95:AH95,"a2")*0.5)-(countif(E95:AH95,"b*")*0.5)-(countif(E95:AH95,"c*")*0.5)-(countif(E95:AH95,"d*")*0.5)-(countif(E95:AH95,"e*")*0.5)+1+1</f>
        <v>5</v>
      </c>
      <c r="AJ95" s="197">
        <f t="shared" si="3"/>
        <v>26</v>
      </c>
      <c r="AK95" s="214">
        <f>VLOOKUP(B95,'Working Time-May-26'!$B:$AK,34,0)/60</f>
        <v>0</v>
      </c>
      <c r="AL95" s="214">
        <f>VLOOKUP(B95,'Working Time-May-26'!$B:$AK,35,0)/60</f>
        <v>0</v>
      </c>
      <c r="AM95" s="424"/>
      <c r="AN95" s="431"/>
      <c r="AO95" s="424"/>
      <c r="AP95" s="424"/>
      <c r="AQ95" s="424"/>
      <c r="AR95" s="424"/>
      <c r="AS95" s="425">
        <f t="shared" si="4"/>
        <v>4</v>
      </c>
      <c r="AT95" s="425">
        <f t="shared" si="5"/>
        <v>0</v>
      </c>
      <c r="AU95" s="425">
        <f t="shared" si="6"/>
        <v>0</v>
      </c>
      <c r="AV95" s="424"/>
      <c r="AW95" s="217" t="s">
        <v>10</v>
      </c>
      <c r="AX95" s="232"/>
      <c r="AY95" s="232"/>
    </row>
    <row r="96">
      <c r="A96" s="420">
        <v>92.0</v>
      </c>
      <c r="B96" s="429" t="s">
        <v>683</v>
      </c>
      <c r="C96" s="430" t="s">
        <v>28</v>
      </c>
      <c r="D96" s="426" t="s">
        <v>14</v>
      </c>
      <c r="E96" s="194">
        <v>0.0</v>
      </c>
      <c r="F96" s="194" t="s">
        <v>729</v>
      </c>
      <c r="G96" s="194" t="s">
        <v>592</v>
      </c>
      <c r="H96" s="194" t="s">
        <v>592</v>
      </c>
      <c r="I96" s="194" t="s">
        <v>6</v>
      </c>
      <c r="J96" s="194" t="s">
        <v>729</v>
      </c>
      <c r="K96" s="194" t="s">
        <v>729</v>
      </c>
      <c r="L96" s="194" t="s">
        <v>593</v>
      </c>
      <c r="M96" s="194">
        <v>0.0</v>
      </c>
      <c r="N96" s="194" t="s">
        <v>593</v>
      </c>
      <c r="O96" s="194" t="s">
        <v>593</v>
      </c>
      <c r="P96" s="194" t="s">
        <v>593</v>
      </c>
      <c r="Q96" s="194" t="s">
        <v>593</v>
      </c>
      <c r="R96" s="194" t="s">
        <v>593</v>
      </c>
      <c r="S96" s="194" t="s">
        <v>593</v>
      </c>
      <c r="T96" s="194">
        <v>0.0</v>
      </c>
      <c r="U96" s="194" t="s">
        <v>593</v>
      </c>
      <c r="V96" s="194" t="s">
        <v>593</v>
      </c>
      <c r="W96" s="194" t="s">
        <v>593</v>
      </c>
      <c r="X96" s="194" t="s">
        <v>593</v>
      </c>
      <c r="Y96" s="194" t="s">
        <v>593</v>
      </c>
      <c r="Z96" s="194" t="s">
        <v>593</v>
      </c>
      <c r="AA96" s="194">
        <v>0.0</v>
      </c>
      <c r="AB96" s="194" t="s">
        <v>593</v>
      </c>
      <c r="AC96" s="194" t="s">
        <v>593</v>
      </c>
      <c r="AD96" s="194" t="s">
        <v>592</v>
      </c>
      <c r="AE96" s="194" t="s">
        <v>592</v>
      </c>
      <c r="AF96" s="194" t="s">
        <v>592</v>
      </c>
      <c r="AG96" s="194" t="s">
        <v>6</v>
      </c>
      <c r="AH96" s="194">
        <v>0.0</v>
      </c>
      <c r="AI96" s="197">
        <f>vlookup(B96,'Annual Leave-2026'!$B:$S,8,0)-countif(E96:AH96,"a")-(countif(E96:AH96,"a1")*0.5)-(countif(E96:AH96,"a2")*0.5)-(countif(E96:AH96,"b*")*0.5)-(countif(E96:AH96,"c*")*0.5)-(countif(E96:AH96,"d*")*0.5)-(countif(E96:AH96,"e*")*0.5)+1+1</f>
        <v>1</v>
      </c>
      <c r="AJ96" s="197">
        <f t="shared" si="3"/>
        <v>20</v>
      </c>
      <c r="AK96" s="214">
        <f>VLOOKUP(B96,'Working Time-May-26'!$B:$AK,34,0)/60</f>
        <v>0</v>
      </c>
      <c r="AL96" s="214">
        <f>VLOOKUP(B96,'Working Time-May-26'!$B:$AK,35,0)/60</f>
        <v>0</v>
      </c>
      <c r="AM96" s="424"/>
      <c r="AN96" s="431"/>
      <c r="AO96" s="424"/>
      <c r="AP96" s="424"/>
      <c r="AQ96" s="424"/>
      <c r="AR96" s="424"/>
      <c r="AS96" s="425">
        <f t="shared" si="4"/>
        <v>5</v>
      </c>
      <c r="AT96" s="425">
        <f t="shared" si="5"/>
        <v>5</v>
      </c>
      <c r="AU96" s="425">
        <f t="shared" si="6"/>
        <v>0</v>
      </c>
      <c r="AV96" s="424"/>
      <c r="AW96" s="217">
        <v>0.0</v>
      </c>
      <c r="AX96" s="232"/>
      <c r="AY96" s="232"/>
    </row>
    <row r="97">
      <c r="A97" s="426">
        <v>93.0</v>
      </c>
      <c r="B97" s="429" t="s">
        <v>684</v>
      </c>
      <c r="C97" s="430" t="s">
        <v>61</v>
      </c>
      <c r="D97" s="426" t="s">
        <v>14</v>
      </c>
      <c r="E97" s="194" t="s">
        <v>588</v>
      </c>
      <c r="F97" s="194" t="s">
        <v>727</v>
      </c>
      <c r="G97" s="194">
        <v>0.0</v>
      </c>
      <c r="H97" s="194" t="s">
        <v>588</v>
      </c>
      <c r="I97" s="194" t="s">
        <v>588</v>
      </c>
      <c r="J97" s="194" t="s">
        <v>727</v>
      </c>
      <c r="K97" s="194" t="s">
        <v>727</v>
      </c>
      <c r="L97" s="194" t="s">
        <v>588</v>
      </c>
      <c r="M97" s="194">
        <v>0.0</v>
      </c>
      <c r="N97" s="194" t="s">
        <v>588</v>
      </c>
      <c r="O97" s="194" t="s">
        <v>588</v>
      </c>
      <c r="P97" s="194" t="s">
        <v>588</v>
      </c>
      <c r="Q97" s="194" t="s">
        <v>588</v>
      </c>
      <c r="R97" s="194" t="s">
        <v>588</v>
      </c>
      <c r="S97" s="194" t="s">
        <v>588</v>
      </c>
      <c r="T97" s="194" t="s">
        <v>588</v>
      </c>
      <c r="U97" s="194">
        <v>0.0</v>
      </c>
      <c r="V97" s="194" t="s">
        <v>588</v>
      </c>
      <c r="W97" s="194" t="s">
        <v>588</v>
      </c>
      <c r="X97" s="194" t="s">
        <v>588</v>
      </c>
      <c r="Y97" s="194" t="s">
        <v>588</v>
      </c>
      <c r="Z97" s="194" t="s">
        <v>588</v>
      </c>
      <c r="AA97" s="194">
        <v>0.0</v>
      </c>
      <c r="AB97" s="218" t="s">
        <v>588</v>
      </c>
      <c r="AC97" s="218" t="s">
        <v>588</v>
      </c>
      <c r="AD97" s="218" t="s">
        <v>588</v>
      </c>
      <c r="AE97" s="218" t="s">
        <v>588</v>
      </c>
      <c r="AF97" s="218" t="s">
        <v>588</v>
      </c>
      <c r="AG97" s="194" t="s">
        <v>588</v>
      </c>
      <c r="AH97" s="195" t="s">
        <v>588</v>
      </c>
      <c r="AI97" s="197">
        <f>vlookup(B97,'Annual Leave-2026'!$B:$S,8,0)-countif(E97:AH97,"a")-(countif(E97:AH97,"a1")*0.5)-(countif(E97:AH97,"a2")*0.5)-(countif(E97:AH97,"b*")*0.5)-(countif(E97:AH97,"c*")*0.5)-(countif(E97:AH97,"d*")*0.5)-(countif(E97:AH97,"e*")*0.5)+1+1</f>
        <v>2</v>
      </c>
      <c r="AJ97" s="197">
        <f t="shared" si="3"/>
        <v>26</v>
      </c>
      <c r="AK97" s="214">
        <f>VLOOKUP(B97,'Working Time-May-26'!$B:$AK,34,0)/60</f>
        <v>0</v>
      </c>
      <c r="AL97" s="214">
        <f>VLOOKUP(B97,'Working Time-May-26'!$B:$AK,35,0)/60</f>
        <v>0</v>
      </c>
      <c r="AM97" s="424"/>
      <c r="AN97" s="431"/>
      <c r="AO97" s="424"/>
      <c r="AP97" s="424"/>
      <c r="AQ97" s="424"/>
      <c r="AR97" s="424"/>
      <c r="AS97" s="425">
        <f t="shared" si="4"/>
        <v>4</v>
      </c>
      <c r="AT97" s="425">
        <f t="shared" si="5"/>
        <v>0</v>
      </c>
      <c r="AU97" s="425">
        <f t="shared" si="6"/>
        <v>0</v>
      </c>
      <c r="AV97" s="424"/>
      <c r="AW97" s="217" t="s">
        <v>9</v>
      </c>
      <c r="AX97" s="232"/>
      <c r="AY97" s="232"/>
    </row>
    <row r="98">
      <c r="A98" s="420">
        <v>94.0</v>
      </c>
      <c r="B98" s="429" t="s">
        <v>685</v>
      </c>
      <c r="C98" s="430" t="s">
        <v>17</v>
      </c>
      <c r="D98" s="426" t="s">
        <v>14</v>
      </c>
      <c r="E98" s="194">
        <v>0.0</v>
      </c>
      <c r="F98" s="194" t="s">
        <v>721</v>
      </c>
      <c r="G98" s="194" t="s">
        <v>591</v>
      </c>
      <c r="H98" s="194" t="s">
        <v>591</v>
      </c>
      <c r="I98" s="194" t="s">
        <v>591</v>
      </c>
      <c r="J98" s="194" t="s">
        <v>15</v>
      </c>
      <c r="K98" s="194" t="s">
        <v>15</v>
      </c>
      <c r="L98" s="194">
        <v>0.0</v>
      </c>
      <c r="M98" s="194" t="s">
        <v>6</v>
      </c>
      <c r="N98" s="194" t="s">
        <v>591</v>
      </c>
      <c r="O98" s="194" t="s">
        <v>591</v>
      </c>
      <c r="P98" s="194" t="s">
        <v>591</v>
      </c>
      <c r="Q98" s="194" t="s">
        <v>591</v>
      </c>
      <c r="R98" s="194" t="s">
        <v>591</v>
      </c>
      <c r="S98" s="194" t="s">
        <v>591</v>
      </c>
      <c r="T98" s="194">
        <v>0.0</v>
      </c>
      <c r="U98" s="194" t="s">
        <v>591</v>
      </c>
      <c r="V98" s="194" t="s">
        <v>6</v>
      </c>
      <c r="W98" s="194" t="s">
        <v>591</v>
      </c>
      <c r="X98" s="194" t="s">
        <v>602</v>
      </c>
      <c r="Y98" s="194" t="s">
        <v>591</v>
      </c>
      <c r="Z98" s="218" t="s">
        <v>591</v>
      </c>
      <c r="AA98" s="218" t="s">
        <v>591</v>
      </c>
      <c r="AB98" s="194">
        <v>0.0</v>
      </c>
      <c r="AC98" s="194" t="s">
        <v>591</v>
      </c>
      <c r="AD98" s="194" t="s">
        <v>591</v>
      </c>
      <c r="AE98" s="194" t="s">
        <v>591</v>
      </c>
      <c r="AF98" s="194" t="s">
        <v>591</v>
      </c>
      <c r="AG98" s="194" t="s">
        <v>591</v>
      </c>
      <c r="AH98" s="195" t="s">
        <v>591</v>
      </c>
      <c r="AI98" s="197">
        <f>vlookup(B98,'Annual Leave-2026'!$B:$S,8,0)-countif(E98:AH98,"a")-(countif(E98:AH98,"a1")*0.5)-(countif(E98:AH98,"a2")*0.5)-(countif(E98:AH98,"b*")*0.5)-(countif(E98:AH98,"c*")*0.5)-(countif(E98:AH98,"d*")*0.5)-(countif(E98:AH98,"e*")*0.5)+1+1</f>
        <v>1</v>
      </c>
      <c r="AJ98" s="197">
        <f t="shared" si="3"/>
        <v>25</v>
      </c>
      <c r="AK98" s="214">
        <f>VLOOKUP(B98,'Working Time-May-26'!$B:$AK,34,0)/60</f>
        <v>0</v>
      </c>
      <c r="AL98" s="214">
        <f>VLOOKUP(B98,'Working Time-May-26'!$B:$AK,35,0)/60</f>
        <v>0</v>
      </c>
      <c r="AM98" s="424"/>
      <c r="AN98" s="431"/>
      <c r="AO98" s="424"/>
      <c r="AP98" s="424"/>
      <c r="AQ98" s="424"/>
      <c r="AR98" s="424"/>
      <c r="AS98" s="425">
        <f t="shared" si="4"/>
        <v>4</v>
      </c>
      <c r="AT98" s="425">
        <f t="shared" si="5"/>
        <v>0</v>
      </c>
      <c r="AU98" s="425">
        <f t="shared" si="6"/>
        <v>1</v>
      </c>
      <c r="AV98" s="424"/>
      <c r="AW98" s="217">
        <v>0.0</v>
      </c>
      <c r="AX98" s="232"/>
      <c r="AY98" s="232"/>
    </row>
    <row r="99">
      <c r="A99" s="426">
        <v>95.0</v>
      </c>
      <c r="B99" s="429" t="s">
        <v>686</v>
      </c>
      <c r="C99" s="430" t="s">
        <v>49</v>
      </c>
      <c r="D99" s="426" t="s">
        <v>14</v>
      </c>
      <c r="E99" s="194" t="s">
        <v>588</v>
      </c>
      <c r="F99" s="194" t="s">
        <v>727</v>
      </c>
      <c r="G99" s="194">
        <v>0.0</v>
      </c>
      <c r="H99" s="194" t="s">
        <v>588</v>
      </c>
      <c r="I99" s="194" t="s">
        <v>602</v>
      </c>
      <c r="J99" s="194" t="s">
        <v>727</v>
      </c>
      <c r="K99" s="194" t="s">
        <v>727</v>
      </c>
      <c r="L99" s="194" t="s">
        <v>588</v>
      </c>
      <c r="M99" s="194" t="s">
        <v>588</v>
      </c>
      <c r="N99" s="194">
        <v>0.0</v>
      </c>
      <c r="O99" s="194" t="s">
        <v>588</v>
      </c>
      <c r="P99" s="194" t="s">
        <v>588</v>
      </c>
      <c r="Q99" s="194" t="s">
        <v>588</v>
      </c>
      <c r="R99" s="194" t="s">
        <v>588</v>
      </c>
      <c r="S99" s="194" t="s">
        <v>588</v>
      </c>
      <c r="T99" s="194">
        <v>0.0</v>
      </c>
      <c r="U99" s="194" t="s">
        <v>591</v>
      </c>
      <c r="V99" s="194" t="s">
        <v>591</v>
      </c>
      <c r="W99" s="194" t="s">
        <v>591</v>
      </c>
      <c r="X99" s="194" t="s">
        <v>591</v>
      </c>
      <c r="Y99" s="194" t="s">
        <v>591</v>
      </c>
      <c r="Z99" s="218" t="s">
        <v>591</v>
      </c>
      <c r="AA99" s="194">
        <v>0.0</v>
      </c>
      <c r="AB99" s="218" t="s">
        <v>591</v>
      </c>
      <c r="AC99" s="194" t="s">
        <v>6</v>
      </c>
      <c r="AD99" s="194" t="s">
        <v>591</v>
      </c>
      <c r="AE99" s="194" t="s">
        <v>591</v>
      </c>
      <c r="AF99" s="194" t="s">
        <v>591</v>
      </c>
      <c r="AG99" s="194" t="s">
        <v>591</v>
      </c>
      <c r="AH99" s="194">
        <v>0.0</v>
      </c>
      <c r="AI99" s="197">
        <f>vlookup(B99,'Annual Leave-2026'!$B:$S,8,0)-countif(E99:AH99,"a")-(countif(E99:AH99,"a1")*0.5)-(countif(E99:AH99,"a2")*0.5)-(countif(E99:AH99,"b*")*0.5)-(countif(E99:AH99,"c*")*0.5)-(countif(E99:AH99,"d*")*0.5)-(countif(E99:AH99,"e*")*0.5)+1+1</f>
        <v>4</v>
      </c>
      <c r="AJ99" s="197">
        <f t="shared" si="3"/>
        <v>24</v>
      </c>
      <c r="AK99" s="214">
        <f>VLOOKUP(B99,'Working Time-May-26'!$B:$AK,34,0)/60</f>
        <v>0</v>
      </c>
      <c r="AL99" s="214">
        <f>VLOOKUP(B99,'Working Time-May-26'!$B:$AK,35,0)/60</f>
        <v>0</v>
      </c>
      <c r="AM99" s="424"/>
      <c r="AN99" s="431"/>
      <c r="AO99" s="424"/>
      <c r="AP99" s="424"/>
      <c r="AQ99" s="424"/>
      <c r="AR99" s="424"/>
      <c r="AS99" s="425">
        <f t="shared" si="4"/>
        <v>5</v>
      </c>
      <c r="AT99" s="425">
        <f t="shared" si="5"/>
        <v>0</v>
      </c>
      <c r="AU99" s="425">
        <f t="shared" si="6"/>
        <v>1</v>
      </c>
      <c r="AV99" s="424"/>
      <c r="AW99" s="217">
        <v>0.0</v>
      </c>
      <c r="AX99" s="232"/>
      <c r="AY99" s="232"/>
    </row>
    <row r="100">
      <c r="A100" s="420">
        <v>96.0</v>
      </c>
      <c r="B100" s="429" t="s">
        <v>687</v>
      </c>
      <c r="C100" s="430" t="s">
        <v>66</v>
      </c>
      <c r="D100" s="426" t="s">
        <v>14</v>
      </c>
      <c r="E100" s="194">
        <v>0.0</v>
      </c>
      <c r="F100" s="194" t="s">
        <v>721</v>
      </c>
      <c r="G100" s="194" t="s">
        <v>591</v>
      </c>
      <c r="H100" s="194" t="s">
        <v>591</v>
      </c>
      <c r="I100" s="194" t="s">
        <v>591</v>
      </c>
      <c r="J100" s="194" t="s">
        <v>721</v>
      </c>
      <c r="K100" s="194" t="s">
        <v>721</v>
      </c>
      <c r="L100" s="194">
        <v>0.0</v>
      </c>
      <c r="M100" s="194" t="s">
        <v>592</v>
      </c>
      <c r="N100" s="194" t="s">
        <v>591</v>
      </c>
      <c r="O100" s="194" t="s">
        <v>591</v>
      </c>
      <c r="P100" s="194" t="s">
        <v>591</v>
      </c>
      <c r="Q100" s="194" t="s">
        <v>591</v>
      </c>
      <c r="R100" s="194" t="s">
        <v>591</v>
      </c>
      <c r="S100" s="194">
        <v>0.0</v>
      </c>
      <c r="T100" s="194" t="s">
        <v>593</v>
      </c>
      <c r="U100" s="194" t="s">
        <v>593</v>
      </c>
      <c r="V100" s="194" t="s">
        <v>593</v>
      </c>
      <c r="W100" s="194" t="s">
        <v>593</v>
      </c>
      <c r="X100" s="194" t="s">
        <v>593</v>
      </c>
      <c r="Y100" s="194" t="s">
        <v>593</v>
      </c>
      <c r="Z100" s="218">
        <v>0.0</v>
      </c>
      <c r="AA100" s="194" t="s">
        <v>602</v>
      </c>
      <c r="AB100" s="194" t="s">
        <v>602</v>
      </c>
      <c r="AC100" s="194" t="s">
        <v>602</v>
      </c>
      <c r="AD100" s="194" t="s">
        <v>592</v>
      </c>
      <c r="AE100" s="194" t="s">
        <v>592</v>
      </c>
      <c r="AF100" s="194" t="s">
        <v>593</v>
      </c>
      <c r="AG100" s="194">
        <v>0.0</v>
      </c>
      <c r="AH100" s="195" t="s">
        <v>593</v>
      </c>
      <c r="AI100" s="197">
        <f>vlookup(B100,'Annual Leave-2026'!$B:$S,8,0)-countif(E100:AH100,"a")-(countif(E100:AH100,"a1")*0.5)-(countif(E100:AH100,"a2")*0.5)-(countif(E100:AH100,"b*")*0.5)-(countif(E100:AH100,"c*")*0.5)-(countif(E100:AH100,"d*")*0.5)-(countif(E100:AH100,"e*")*0.5)+1+1</f>
        <v>3.5</v>
      </c>
      <c r="AJ100" s="197">
        <f t="shared" si="3"/>
        <v>19</v>
      </c>
      <c r="AK100" s="214">
        <f>VLOOKUP(B100,'Working Time-May-26'!$B:$AK,34,0)/60</f>
        <v>0</v>
      </c>
      <c r="AL100" s="214">
        <f>VLOOKUP(B100,'Working Time-May-26'!$B:$AK,35,0)/60</f>
        <v>0</v>
      </c>
      <c r="AM100" s="424"/>
      <c r="AN100" s="431"/>
      <c r="AO100" s="424"/>
      <c r="AP100" s="424"/>
      <c r="AQ100" s="424"/>
      <c r="AR100" s="424"/>
      <c r="AS100" s="425">
        <f t="shared" si="4"/>
        <v>5</v>
      </c>
      <c r="AT100" s="425">
        <f t="shared" si="5"/>
        <v>3</v>
      </c>
      <c r="AU100" s="425">
        <f t="shared" si="6"/>
        <v>3</v>
      </c>
      <c r="AV100" s="424"/>
      <c r="AW100" s="217" t="s">
        <v>10</v>
      </c>
      <c r="AX100" s="232"/>
      <c r="AY100" s="232"/>
    </row>
    <row r="101">
      <c r="A101" s="426">
        <v>97.0</v>
      </c>
      <c r="B101" s="429" t="s">
        <v>688</v>
      </c>
      <c r="C101" s="430" t="s">
        <v>22</v>
      </c>
      <c r="D101" s="426" t="s">
        <v>14</v>
      </c>
      <c r="E101" s="194">
        <v>0.0</v>
      </c>
      <c r="F101" s="194" t="s">
        <v>727</v>
      </c>
      <c r="G101" s="194" t="s">
        <v>592</v>
      </c>
      <c r="H101" s="194" t="s">
        <v>588</v>
      </c>
      <c r="I101" s="194" t="s">
        <v>588</v>
      </c>
      <c r="J101" s="194" t="s">
        <v>727</v>
      </c>
      <c r="K101" s="194" t="s">
        <v>727</v>
      </c>
      <c r="L101" s="194" t="s">
        <v>169</v>
      </c>
      <c r="M101" s="194">
        <v>0.0</v>
      </c>
      <c r="N101" s="194" t="s">
        <v>588</v>
      </c>
      <c r="O101" s="194" t="s">
        <v>588</v>
      </c>
      <c r="P101" s="194" t="s">
        <v>6</v>
      </c>
      <c r="Q101" s="194" t="s">
        <v>588</v>
      </c>
      <c r="R101" s="194" t="s">
        <v>588</v>
      </c>
      <c r="S101" s="194" t="s">
        <v>588</v>
      </c>
      <c r="T101" s="194" t="s">
        <v>588</v>
      </c>
      <c r="U101" s="194">
        <v>0.0</v>
      </c>
      <c r="V101" s="194" t="s">
        <v>588</v>
      </c>
      <c r="W101" s="194" t="s">
        <v>588</v>
      </c>
      <c r="X101" s="194" t="s">
        <v>588</v>
      </c>
      <c r="Y101" s="194" t="s">
        <v>588</v>
      </c>
      <c r="Z101" s="194" t="s">
        <v>588</v>
      </c>
      <c r="AA101" s="218" t="s">
        <v>588</v>
      </c>
      <c r="AB101" s="194">
        <v>0.0</v>
      </c>
      <c r="AC101" s="194" t="s">
        <v>6</v>
      </c>
      <c r="AD101" s="194" t="s">
        <v>6</v>
      </c>
      <c r="AE101" s="218" t="s">
        <v>588</v>
      </c>
      <c r="AF101" s="218" t="s">
        <v>588</v>
      </c>
      <c r="AG101" s="194" t="s">
        <v>588</v>
      </c>
      <c r="AH101" s="195" t="s">
        <v>588</v>
      </c>
      <c r="AI101" s="197">
        <f>vlookup(B101,'Annual Leave-2026'!$B:$S,8,0)-countif(E101:AH101,"a")-(countif(E101:AH101,"a1")*0.5)-(countif(E101:AH101,"a2")*0.5)-(countif(E101:AH101,"b*")*0.5)-(countif(E101:AH101,"c*")*0.5)-(countif(E101:AH101,"d*")*0.5)-(countif(E101:AH101,"e*")*0.5)+1+1</f>
        <v>3.5</v>
      </c>
      <c r="AJ101" s="197">
        <f t="shared" si="3"/>
        <v>25</v>
      </c>
      <c r="AK101" s="214">
        <f>VLOOKUP(B101,'Working Time-May-26'!$B:$AK,34,0)/60</f>
        <v>0</v>
      </c>
      <c r="AL101" s="214">
        <f>VLOOKUP(B101,'Working Time-May-26'!$B:$AK,35,0)/60</f>
        <v>0</v>
      </c>
      <c r="AM101" s="424"/>
      <c r="AN101" s="431"/>
      <c r="AO101" s="424"/>
      <c r="AP101" s="424"/>
      <c r="AQ101" s="424"/>
      <c r="AR101" s="424"/>
      <c r="AS101" s="425">
        <f t="shared" si="4"/>
        <v>4</v>
      </c>
      <c r="AT101" s="425">
        <f t="shared" si="5"/>
        <v>1</v>
      </c>
      <c r="AU101" s="425">
        <f t="shared" si="6"/>
        <v>0</v>
      </c>
      <c r="AV101" s="432"/>
      <c r="AW101" s="217" t="s">
        <v>9</v>
      </c>
      <c r="AX101" s="232"/>
      <c r="AY101" s="232"/>
    </row>
    <row r="102">
      <c r="A102" s="420">
        <v>98.0</v>
      </c>
      <c r="B102" s="429" t="s">
        <v>689</v>
      </c>
      <c r="C102" s="430" t="s">
        <v>55</v>
      </c>
      <c r="D102" s="426" t="s">
        <v>14</v>
      </c>
      <c r="E102" s="194">
        <v>0.0</v>
      </c>
      <c r="F102" s="194" t="s">
        <v>727</v>
      </c>
      <c r="G102" s="194" t="s">
        <v>588</v>
      </c>
      <c r="H102" s="194" t="s">
        <v>588</v>
      </c>
      <c r="I102" s="194" t="s">
        <v>588</v>
      </c>
      <c r="J102" s="194" t="s">
        <v>727</v>
      </c>
      <c r="K102" s="194" t="s">
        <v>727</v>
      </c>
      <c r="L102" s="194" t="s">
        <v>588</v>
      </c>
      <c r="M102" s="194">
        <v>0.0</v>
      </c>
      <c r="N102" s="194" t="s">
        <v>588</v>
      </c>
      <c r="O102" s="194" t="s">
        <v>588</v>
      </c>
      <c r="P102" s="194" t="s">
        <v>588</v>
      </c>
      <c r="Q102" s="194" t="s">
        <v>588</v>
      </c>
      <c r="R102" s="194" t="s">
        <v>588</v>
      </c>
      <c r="S102" s="194" t="s">
        <v>588</v>
      </c>
      <c r="T102" s="194">
        <v>0.0</v>
      </c>
      <c r="U102" s="194" t="s">
        <v>588</v>
      </c>
      <c r="V102" s="194" t="s">
        <v>588</v>
      </c>
      <c r="W102" s="194" t="s">
        <v>592</v>
      </c>
      <c r="X102" s="194" t="s">
        <v>588</v>
      </c>
      <c r="Y102" s="194" t="s">
        <v>588</v>
      </c>
      <c r="Z102" s="194" t="s">
        <v>588</v>
      </c>
      <c r="AA102" s="218" t="s">
        <v>588</v>
      </c>
      <c r="AB102" s="194">
        <v>0.0</v>
      </c>
      <c r="AC102" s="218" t="s">
        <v>588</v>
      </c>
      <c r="AD102" s="218" t="s">
        <v>588</v>
      </c>
      <c r="AE102" s="218" t="s">
        <v>169</v>
      </c>
      <c r="AF102" s="218" t="s">
        <v>588</v>
      </c>
      <c r="AG102" s="194" t="s">
        <v>588</v>
      </c>
      <c r="AH102" s="194">
        <v>0.0</v>
      </c>
      <c r="AI102" s="197">
        <f>vlookup(B102,'Annual Leave-2026'!$B:$S,8,0)-countif(E102:AH102,"a")-(countif(E102:AH102,"a1")*0.5)-(countif(E102:AH102,"a2")*0.5)-(countif(E102:AH102,"b*")*0.5)-(countif(E102:AH102,"c*")*0.5)-(countif(E102:AH102,"d*")*0.5)-(countif(E102:AH102,"e*")*0.5)+1+1</f>
        <v>6</v>
      </c>
      <c r="AJ102" s="197">
        <f t="shared" si="3"/>
        <v>24</v>
      </c>
      <c r="AK102" s="214">
        <f>VLOOKUP(B102,'Working Time-May-26'!$B:$AK,34,0)/60</f>
        <v>-0.4333333333</v>
      </c>
      <c r="AL102" s="214">
        <f>VLOOKUP(B102,'Working Time-May-26'!$B:$AK,35,0)/60</f>
        <v>0</v>
      </c>
      <c r="AM102" s="424"/>
      <c r="AN102" s="431"/>
      <c r="AO102" s="424"/>
      <c r="AP102" s="424"/>
      <c r="AQ102" s="424"/>
      <c r="AR102" s="424"/>
      <c r="AS102" s="425">
        <f t="shared" si="4"/>
        <v>5</v>
      </c>
      <c r="AT102" s="425">
        <f t="shared" si="5"/>
        <v>1</v>
      </c>
      <c r="AU102" s="425">
        <f t="shared" si="6"/>
        <v>0</v>
      </c>
      <c r="AV102" s="432"/>
      <c r="AW102" s="217">
        <v>0.0</v>
      </c>
      <c r="AX102" s="232"/>
      <c r="AY102" s="232"/>
    </row>
    <row r="103">
      <c r="A103" s="426">
        <v>99.0</v>
      </c>
      <c r="B103" s="429" t="s">
        <v>690</v>
      </c>
      <c r="C103" s="430" t="s">
        <v>45</v>
      </c>
      <c r="D103" s="426" t="s">
        <v>14</v>
      </c>
      <c r="E103" s="194">
        <v>0.0</v>
      </c>
      <c r="F103" s="194" t="s">
        <v>729</v>
      </c>
      <c r="G103" s="194" t="s">
        <v>593</v>
      </c>
      <c r="H103" s="194" t="s">
        <v>593</v>
      </c>
      <c r="I103" s="194" t="s">
        <v>593</v>
      </c>
      <c r="J103" s="194" t="s">
        <v>729</v>
      </c>
      <c r="K103" s="194" t="s">
        <v>729</v>
      </c>
      <c r="L103" s="194">
        <v>0.0</v>
      </c>
      <c r="M103" s="194" t="s">
        <v>593</v>
      </c>
      <c r="N103" s="194" t="s">
        <v>593</v>
      </c>
      <c r="O103" s="194" t="s">
        <v>593</v>
      </c>
      <c r="P103" s="194" t="s">
        <v>593</v>
      </c>
      <c r="Q103" s="194" t="s">
        <v>593</v>
      </c>
      <c r="R103" s="194" t="s">
        <v>593</v>
      </c>
      <c r="S103" s="194">
        <v>0.0</v>
      </c>
      <c r="T103" s="194" t="s">
        <v>588</v>
      </c>
      <c r="U103" s="194" t="s">
        <v>588</v>
      </c>
      <c r="V103" s="194" t="s">
        <v>588</v>
      </c>
      <c r="W103" s="194" t="s">
        <v>588</v>
      </c>
      <c r="X103" s="194" t="s">
        <v>588</v>
      </c>
      <c r="Y103" s="194" t="s">
        <v>588</v>
      </c>
      <c r="Z103" s="194" t="s">
        <v>588</v>
      </c>
      <c r="AA103" s="194">
        <v>0.0</v>
      </c>
      <c r="AB103" s="218" t="s">
        <v>588</v>
      </c>
      <c r="AC103" s="218" t="s">
        <v>588</v>
      </c>
      <c r="AD103" s="218" t="s">
        <v>588</v>
      </c>
      <c r="AE103" s="218" t="s">
        <v>588</v>
      </c>
      <c r="AF103" s="218" t="s">
        <v>588</v>
      </c>
      <c r="AG103" s="194" t="s">
        <v>588</v>
      </c>
      <c r="AH103" s="195">
        <v>0.0</v>
      </c>
      <c r="AI103" s="197">
        <f>vlookup(B103,'Annual Leave-2026'!$B:$S,8,0)-countif(E103:AH103,"a")-(countif(E103:AH103,"a1")*0.5)-(countif(E103:AH103,"a2")*0.5)-(countif(E103:AH103,"b*")*0.5)-(countif(E103:AH103,"c*")*0.5)-(countif(E103:AH103,"d*")*0.5)-(countif(E103:AH103,"e*")*0.5)+1+1</f>
        <v>3.5</v>
      </c>
      <c r="AJ103" s="197">
        <f t="shared" si="3"/>
        <v>25</v>
      </c>
      <c r="AK103" s="214">
        <f>VLOOKUP(B103,'Working Time-May-26'!$B:$AK,34,0)/60</f>
        <v>0</v>
      </c>
      <c r="AL103" s="214">
        <f>VLOOKUP(B103,'Working Time-May-26'!$B:$AK,35,0)/60</f>
        <v>0</v>
      </c>
      <c r="AM103" s="424"/>
      <c r="AN103" s="431"/>
      <c r="AO103" s="424"/>
      <c r="AP103" s="424"/>
      <c r="AQ103" s="424"/>
      <c r="AR103" s="424"/>
      <c r="AS103" s="425">
        <f t="shared" si="4"/>
        <v>5</v>
      </c>
      <c r="AT103" s="425">
        <f t="shared" si="5"/>
        <v>0</v>
      </c>
      <c r="AU103" s="425">
        <f t="shared" si="6"/>
        <v>0</v>
      </c>
      <c r="AV103" s="432"/>
      <c r="AW103" s="217" t="s">
        <v>9</v>
      </c>
      <c r="AX103" s="232"/>
      <c r="AY103" s="232"/>
    </row>
    <row r="104">
      <c r="A104" s="420">
        <v>100.0</v>
      </c>
      <c r="B104" s="429" t="s">
        <v>691</v>
      </c>
      <c r="C104" s="430" t="s">
        <v>31</v>
      </c>
      <c r="D104" s="426" t="s">
        <v>14</v>
      </c>
      <c r="E104" s="194">
        <v>0.0</v>
      </c>
      <c r="F104" s="194" t="s">
        <v>721</v>
      </c>
      <c r="G104" s="194" t="s">
        <v>591</v>
      </c>
      <c r="H104" s="194" t="s">
        <v>591</v>
      </c>
      <c r="I104" s="194" t="s">
        <v>591</v>
      </c>
      <c r="J104" s="194" t="s">
        <v>721</v>
      </c>
      <c r="K104" s="194" t="s">
        <v>721</v>
      </c>
      <c r="L104" s="194">
        <v>0.0</v>
      </c>
      <c r="M104" s="194" t="s">
        <v>591</v>
      </c>
      <c r="N104" s="194" t="s">
        <v>591</v>
      </c>
      <c r="O104" s="194" t="s">
        <v>591</v>
      </c>
      <c r="P104" s="194" t="s">
        <v>591</v>
      </c>
      <c r="Q104" s="194" t="s">
        <v>591</v>
      </c>
      <c r="R104" s="194" t="s">
        <v>591</v>
      </c>
      <c r="S104" s="194">
        <v>0.0</v>
      </c>
      <c r="T104" s="194" t="s">
        <v>6</v>
      </c>
      <c r="U104" s="194" t="s">
        <v>591</v>
      </c>
      <c r="V104" s="194" t="s">
        <v>591</v>
      </c>
      <c r="W104" s="194" t="s">
        <v>591</v>
      </c>
      <c r="X104" s="194" t="s">
        <v>591</v>
      </c>
      <c r="Y104" s="194" t="s">
        <v>591</v>
      </c>
      <c r="Z104" s="218">
        <v>0.0</v>
      </c>
      <c r="AA104" s="218" t="s">
        <v>591</v>
      </c>
      <c r="AB104" s="218" t="s">
        <v>591</v>
      </c>
      <c r="AC104" s="194" t="s">
        <v>591</v>
      </c>
      <c r="AD104" s="194" t="s">
        <v>591</v>
      </c>
      <c r="AE104" s="194" t="s">
        <v>591</v>
      </c>
      <c r="AF104" s="194" t="s">
        <v>591</v>
      </c>
      <c r="AG104" s="194" t="s">
        <v>591</v>
      </c>
      <c r="AH104" s="194">
        <v>0.0</v>
      </c>
      <c r="AI104" s="197">
        <f>vlookup(B104,'Annual Leave-2026'!$B:$S,8,0)-countif(E104:AH104,"a")-(countif(E104:AH104,"a1")*0.5)-(countif(E104:AH104,"a2")*0.5)-(countif(E104:AH104,"b*")*0.5)-(countif(E104:AH104,"c*")*0.5)-(countif(E104:AH104,"d*")*0.5)-(countif(E104:AH104,"e*")*0.5)+1+1</f>
        <v>1</v>
      </c>
      <c r="AJ104" s="197">
        <f t="shared" si="3"/>
        <v>25</v>
      </c>
      <c r="AK104" s="214">
        <f>VLOOKUP(B104,'Working Time-May-26'!$B:$AK,34,0)/60</f>
        <v>-1</v>
      </c>
      <c r="AL104" s="214">
        <f>VLOOKUP(B104,'Working Time-May-26'!$B:$AK,35,0)/60</f>
        <v>0</v>
      </c>
      <c r="AM104" s="424"/>
      <c r="AN104" s="431"/>
      <c r="AO104" s="424"/>
      <c r="AP104" s="424"/>
      <c r="AQ104" s="424"/>
      <c r="AR104" s="424"/>
      <c r="AS104" s="425">
        <f t="shared" si="4"/>
        <v>5</v>
      </c>
      <c r="AT104" s="425">
        <f t="shared" si="5"/>
        <v>0</v>
      </c>
      <c r="AU104" s="425">
        <f t="shared" si="6"/>
        <v>0</v>
      </c>
      <c r="AV104" s="432"/>
      <c r="AW104" s="217" t="s">
        <v>6</v>
      </c>
      <c r="AX104" s="232"/>
      <c r="AY104" s="232"/>
    </row>
    <row r="105">
      <c r="A105" s="426">
        <v>101.0</v>
      </c>
      <c r="B105" s="429" t="s">
        <v>692</v>
      </c>
      <c r="C105" s="430" t="s">
        <v>24</v>
      </c>
      <c r="D105" s="426" t="s">
        <v>14</v>
      </c>
      <c r="E105" s="194">
        <v>0.0</v>
      </c>
      <c r="F105" s="194" t="s">
        <v>729</v>
      </c>
      <c r="G105" s="194" t="s">
        <v>593</v>
      </c>
      <c r="H105" s="194" t="s">
        <v>593</v>
      </c>
      <c r="I105" s="194" t="s">
        <v>593</v>
      </c>
      <c r="J105" s="194" t="s">
        <v>729</v>
      </c>
      <c r="K105" s="194" t="s">
        <v>729</v>
      </c>
      <c r="L105" s="194">
        <v>0.0</v>
      </c>
      <c r="M105" s="194" t="s">
        <v>593</v>
      </c>
      <c r="N105" s="194" t="s">
        <v>593</v>
      </c>
      <c r="O105" s="194" t="s">
        <v>593</v>
      </c>
      <c r="P105" s="194" t="s">
        <v>593</v>
      </c>
      <c r="Q105" s="194" t="s">
        <v>593</v>
      </c>
      <c r="R105" s="194" t="s">
        <v>593</v>
      </c>
      <c r="S105" s="194" t="s">
        <v>593</v>
      </c>
      <c r="T105" s="194">
        <v>0.0</v>
      </c>
      <c r="U105" s="194" t="s">
        <v>593</v>
      </c>
      <c r="V105" s="194" t="s">
        <v>593</v>
      </c>
      <c r="W105" s="194" t="s">
        <v>593</v>
      </c>
      <c r="X105" s="194" t="s">
        <v>593</v>
      </c>
      <c r="Y105" s="194" t="s">
        <v>593</v>
      </c>
      <c r="Z105" s="194" t="s">
        <v>593</v>
      </c>
      <c r="AA105" s="194">
        <v>0.0</v>
      </c>
      <c r="AB105" s="218" t="s">
        <v>588</v>
      </c>
      <c r="AC105" s="218" t="s">
        <v>588</v>
      </c>
      <c r="AD105" s="218" t="s">
        <v>588</v>
      </c>
      <c r="AE105" s="218" t="s">
        <v>588</v>
      </c>
      <c r="AF105" s="218" t="s">
        <v>588</v>
      </c>
      <c r="AG105" s="194" t="s">
        <v>588</v>
      </c>
      <c r="AH105" s="195" t="s">
        <v>588</v>
      </c>
      <c r="AI105" s="197">
        <f>vlookup(B105,'Annual Leave-2026'!$B:$S,8,0)-countif(E105:AH105,"a")-(countif(E105:AH105,"a1")*0.5)-(countif(E105:AH105,"a2")*0.5)-(countif(E105:AH105,"b*")*0.5)-(countif(E105:AH105,"c*")*0.5)-(countif(E105:AH105,"d*")*0.5)-(countif(E105:AH105,"e*")*0.5)+1+1</f>
        <v>4</v>
      </c>
      <c r="AJ105" s="197">
        <f t="shared" si="3"/>
        <v>26</v>
      </c>
      <c r="AK105" s="214">
        <f>VLOOKUP(B105,'Working Time-May-26'!$B:$AK,34,0)/60</f>
        <v>0</v>
      </c>
      <c r="AL105" s="214">
        <f>VLOOKUP(B105,'Working Time-May-26'!$B:$AK,35,0)/60</f>
        <v>0</v>
      </c>
      <c r="AM105" s="424"/>
      <c r="AN105" s="431"/>
      <c r="AO105" s="424"/>
      <c r="AP105" s="424"/>
      <c r="AQ105" s="424"/>
      <c r="AR105" s="424"/>
      <c r="AS105" s="425">
        <f t="shared" si="4"/>
        <v>4</v>
      </c>
      <c r="AT105" s="425">
        <f t="shared" si="5"/>
        <v>0</v>
      </c>
      <c r="AU105" s="425">
        <f t="shared" si="6"/>
        <v>0</v>
      </c>
      <c r="AV105" s="432"/>
      <c r="AW105" s="217">
        <v>0.0</v>
      </c>
      <c r="AX105" s="232"/>
      <c r="AY105" s="232"/>
    </row>
    <row r="106">
      <c r="A106" s="420">
        <v>102.0</v>
      </c>
      <c r="B106" s="429" t="s">
        <v>693</v>
      </c>
      <c r="C106" s="430" t="s">
        <v>35</v>
      </c>
      <c r="D106" s="426" t="s">
        <v>14</v>
      </c>
      <c r="E106" s="194">
        <v>0.0</v>
      </c>
      <c r="F106" s="194" t="s">
        <v>721</v>
      </c>
      <c r="G106" s="194" t="s">
        <v>591</v>
      </c>
      <c r="H106" s="194" t="s">
        <v>591</v>
      </c>
      <c r="I106" s="194" t="s">
        <v>591</v>
      </c>
      <c r="J106" s="194" t="s">
        <v>721</v>
      </c>
      <c r="K106" s="194" t="s">
        <v>721</v>
      </c>
      <c r="L106" s="194" t="s">
        <v>6</v>
      </c>
      <c r="M106" s="194">
        <v>0.0</v>
      </c>
      <c r="N106" s="194" t="s">
        <v>591</v>
      </c>
      <c r="O106" s="194" t="s">
        <v>591</v>
      </c>
      <c r="P106" s="194" t="s">
        <v>591</v>
      </c>
      <c r="Q106" s="194" t="s">
        <v>591</v>
      </c>
      <c r="R106" s="194" t="s">
        <v>591</v>
      </c>
      <c r="S106" s="194" t="s">
        <v>591</v>
      </c>
      <c r="T106" s="194">
        <v>0.0</v>
      </c>
      <c r="U106" s="194" t="s">
        <v>591</v>
      </c>
      <c r="V106" s="194" t="s">
        <v>591</v>
      </c>
      <c r="W106" s="194" t="s">
        <v>591</v>
      </c>
      <c r="X106" s="194" t="s">
        <v>591</v>
      </c>
      <c r="Y106" s="194" t="s">
        <v>591</v>
      </c>
      <c r="Z106" s="218" t="s">
        <v>591</v>
      </c>
      <c r="AA106" s="194">
        <v>0.0</v>
      </c>
      <c r="AB106" s="218" t="s">
        <v>591</v>
      </c>
      <c r="AC106" s="194" t="s">
        <v>591</v>
      </c>
      <c r="AD106" s="194" t="s">
        <v>591</v>
      </c>
      <c r="AE106" s="194" t="s">
        <v>591</v>
      </c>
      <c r="AF106" s="194" t="s">
        <v>591</v>
      </c>
      <c r="AG106" s="194" t="s">
        <v>591</v>
      </c>
      <c r="AH106" s="194">
        <v>0.0</v>
      </c>
      <c r="AI106" s="197">
        <f>vlookup(B106,'Annual Leave-2026'!$B:$S,8,0)-countif(E106:AH106,"a")-(countif(E106:AH106,"a1")*0.5)-(countif(E106:AH106,"a2")*0.5)-(countif(E106:AH106,"b*")*0.5)-(countif(E106:AH106,"c*")*0.5)-(countif(E106:AH106,"d*")*0.5)-(countif(E106:AH106,"e*")*0.5)+1+1</f>
        <v>5</v>
      </c>
      <c r="AJ106" s="197">
        <f t="shared" si="3"/>
        <v>25</v>
      </c>
      <c r="AK106" s="214">
        <f>VLOOKUP(B106,'Working Time-May-26'!$B:$AK,34,0)/60</f>
        <v>0</v>
      </c>
      <c r="AL106" s="214">
        <f>VLOOKUP(B106,'Working Time-May-26'!$B:$AK,35,0)/60</f>
        <v>0</v>
      </c>
      <c r="AM106" s="424"/>
      <c r="AN106" s="431"/>
      <c r="AO106" s="424"/>
      <c r="AP106" s="424"/>
      <c r="AQ106" s="424"/>
      <c r="AR106" s="424"/>
      <c r="AS106" s="425">
        <f t="shared" si="4"/>
        <v>5</v>
      </c>
      <c r="AT106" s="425">
        <f t="shared" si="5"/>
        <v>0</v>
      </c>
      <c r="AU106" s="425">
        <f t="shared" si="6"/>
        <v>0</v>
      </c>
      <c r="AV106" s="432"/>
      <c r="AW106" s="217">
        <v>0.0</v>
      </c>
      <c r="AX106" s="232"/>
      <c r="AY106" s="232"/>
    </row>
    <row r="107">
      <c r="A107" s="426">
        <v>103.0</v>
      </c>
      <c r="B107" s="429" t="s">
        <v>694</v>
      </c>
      <c r="C107" s="430" t="s">
        <v>48</v>
      </c>
      <c r="D107" s="426" t="s">
        <v>14</v>
      </c>
      <c r="E107" s="194" t="s">
        <v>588</v>
      </c>
      <c r="F107" s="194" t="s">
        <v>727</v>
      </c>
      <c r="G107" s="194">
        <v>0.0</v>
      </c>
      <c r="H107" s="194" t="s">
        <v>588</v>
      </c>
      <c r="I107" s="194" t="s">
        <v>588</v>
      </c>
      <c r="J107" s="194" t="s">
        <v>727</v>
      </c>
      <c r="K107" s="194" t="s">
        <v>727</v>
      </c>
      <c r="L107" s="194" t="s">
        <v>588</v>
      </c>
      <c r="M107" s="194" t="s">
        <v>588</v>
      </c>
      <c r="N107" s="194">
        <v>0.0</v>
      </c>
      <c r="O107" s="194" t="s">
        <v>588</v>
      </c>
      <c r="P107" s="194" t="s">
        <v>588</v>
      </c>
      <c r="Q107" s="194" t="s">
        <v>588</v>
      </c>
      <c r="R107" s="194" t="s">
        <v>588</v>
      </c>
      <c r="S107" s="194" t="s">
        <v>588</v>
      </c>
      <c r="T107" s="194">
        <v>0.0</v>
      </c>
      <c r="U107" s="194" t="s">
        <v>591</v>
      </c>
      <c r="V107" s="194" t="s">
        <v>591</v>
      </c>
      <c r="W107" s="194" t="s">
        <v>591</v>
      </c>
      <c r="X107" s="194" t="s">
        <v>591</v>
      </c>
      <c r="Y107" s="194" t="s">
        <v>591</v>
      </c>
      <c r="Z107" s="218" t="s">
        <v>591</v>
      </c>
      <c r="AA107" s="194">
        <v>0.0</v>
      </c>
      <c r="AB107" s="218" t="s">
        <v>591</v>
      </c>
      <c r="AC107" s="194" t="s">
        <v>591</v>
      </c>
      <c r="AD107" s="194" t="s">
        <v>591</v>
      </c>
      <c r="AE107" s="194" t="s">
        <v>591</v>
      </c>
      <c r="AF107" s="194" t="s">
        <v>591</v>
      </c>
      <c r="AG107" s="194" t="s">
        <v>591</v>
      </c>
      <c r="AH107" s="194">
        <v>0.0</v>
      </c>
      <c r="AI107" s="197">
        <f>vlookup(B107,'Annual Leave-2026'!$B:$S,8,0)-countif(E107:AH107,"a")-(countif(E107:AH107,"a1")*0.5)-(countif(E107:AH107,"a2")*0.5)-(countif(E107:AH107,"b*")*0.5)-(countif(E107:AH107,"c*")*0.5)-(countif(E107:AH107,"d*")*0.5)-(countif(E107:AH107,"e*")*0.5)+1+1</f>
        <v>6.5</v>
      </c>
      <c r="AJ107" s="197">
        <f t="shared" si="3"/>
        <v>25</v>
      </c>
      <c r="AK107" s="214">
        <f>VLOOKUP(B107,'Working Time-May-26'!$B:$AK,34,0)/60</f>
        <v>0</v>
      </c>
      <c r="AL107" s="214">
        <f>VLOOKUP(B107,'Working Time-May-26'!$B:$AK,35,0)/60</f>
        <v>0</v>
      </c>
      <c r="AM107" s="431"/>
      <c r="AN107" s="431"/>
      <c r="AO107" s="424"/>
      <c r="AP107" s="424"/>
      <c r="AQ107" s="424"/>
      <c r="AR107" s="424"/>
      <c r="AS107" s="425">
        <f t="shared" si="4"/>
        <v>5</v>
      </c>
      <c r="AT107" s="425">
        <f t="shared" si="5"/>
        <v>0</v>
      </c>
      <c r="AU107" s="425">
        <f t="shared" si="6"/>
        <v>0</v>
      </c>
      <c r="AV107" s="432"/>
      <c r="AW107" s="217">
        <v>0.0</v>
      </c>
      <c r="AX107" s="232"/>
      <c r="AY107" s="232"/>
    </row>
    <row r="108">
      <c r="A108" s="420">
        <v>104.0</v>
      </c>
      <c r="B108" s="429" t="s">
        <v>695</v>
      </c>
      <c r="C108" s="430" t="s">
        <v>67</v>
      </c>
      <c r="D108" s="426" t="s">
        <v>14</v>
      </c>
      <c r="E108" s="194">
        <v>0.0</v>
      </c>
      <c r="F108" s="194" t="s">
        <v>721</v>
      </c>
      <c r="G108" s="194" t="s">
        <v>591</v>
      </c>
      <c r="H108" s="194" t="s">
        <v>591</v>
      </c>
      <c r="I108" s="194" t="s">
        <v>591</v>
      </c>
      <c r="J108" s="194" t="s">
        <v>15</v>
      </c>
      <c r="K108" s="194" t="s">
        <v>15</v>
      </c>
      <c r="L108" s="194">
        <v>0.0</v>
      </c>
      <c r="M108" s="194" t="s">
        <v>591</v>
      </c>
      <c r="N108" s="194" t="s">
        <v>591</v>
      </c>
      <c r="O108" s="194" t="s">
        <v>591</v>
      </c>
      <c r="P108" s="194" t="s">
        <v>591</v>
      </c>
      <c r="Q108" s="194" t="s">
        <v>591</v>
      </c>
      <c r="R108" s="194" t="s">
        <v>591</v>
      </c>
      <c r="S108" s="194">
        <v>0.0</v>
      </c>
      <c r="T108" s="194" t="s">
        <v>591</v>
      </c>
      <c r="U108" s="194" t="s">
        <v>591</v>
      </c>
      <c r="V108" s="194" t="s">
        <v>591</v>
      </c>
      <c r="W108" s="194" t="s">
        <v>591</v>
      </c>
      <c r="X108" s="194" t="s">
        <v>591</v>
      </c>
      <c r="Y108" s="194" t="s">
        <v>591</v>
      </c>
      <c r="Z108" s="218">
        <v>0.0</v>
      </c>
      <c r="AA108" s="218" t="s">
        <v>163</v>
      </c>
      <c r="AB108" s="218" t="s">
        <v>591</v>
      </c>
      <c r="AC108" s="194" t="s">
        <v>591</v>
      </c>
      <c r="AD108" s="194" t="s">
        <v>591</v>
      </c>
      <c r="AE108" s="194" t="s">
        <v>591</v>
      </c>
      <c r="AF108" s="194" t="s">
        <v>591</v>
      </c>
      <c r="AG108" s="194">
        <v>0.0</v>
      </c>
      <c r="AH108" s="194" t="s">
        <v>591</v>
      </c>
      <c r="AI108" s="197">
        <f>vlookup(B108,'Annual Leave-2026'!$B:$S,8,0)-countif(E108:AH108,"a")-(countif(E108:AH108,"a1")*0.5)-(countif(E108:AH108,"a2")*0.5)-(countif(E108:AH108,"b*")*0.5)-(countif(E108:AH108,"c*")*0.5)-(countif(E108:AH108,"d*")*0.5)-(countif(E108:AH108,"e*")*0.5)+1+1</f>
        <v>4</v>
      </c>
      <c r="AJ108" s="197">
        <f t="shared" si="3"/>
        <v>25</v>
      </c>
      <c r="AK108" s="214">
        <f>VLOOKUP(B108,'Working Time-May-26'!$B:$AK,34,0)/60</f>
        <v>0</v>
      </c>
      <c r="AL108" s="214">
        <f>VLOOKUP(B108,'Working Time-May-26'!$B:$AK,35,0)/60</f>
        <v>0</v>
      </c>
      <c r="AM108" s="431"/>
      <c r="AN108" s="431"/>
      <c r="AO108" s="424"/>
      <c r="AP108" s="424"/>
      <c r="AQ108" s="424"/>
      <c r="AR108" s="424"/>
      <c r="AS108" s="425">
        <f t="shared" si="4"/>
        <v>5</v>
      </c>
      <c r="AT108" s="425">
        <f t="shared" si="5"/>
        <v>0</v>
      </c>
      <c r="AU108" s="425">
        <f t="shared" si="6"/>
        <v>0</v>
      </c>
      <c r="AV108" s="432"/>
      <c r="AW108" s="217" t="s">
        <v>6</v>
      </c>
      <c r="AX108" s="232"/>
      <c r="AY108" s="232"/>
    </row>
    <row r="109">
      <c r="A109" s="426">
        <v>105.0</v>
      </c>
      <c r="B109" s="429" t="s">
        <v>696</v>
      </c>
      <c r="C109" s="430" t="s">
        <v>54</v>
      </c>
      <c r="D109" s="426" t="s">
        <v>14</v>
      </c>
      <c r="E109" s="194" t="s">
        <v>588</v>
      </c>
      <c r="F109" s="194" t="s">
        <v>727</v>
      </c>
      <c r="G109" s="194">
        <v>0.0</v>
      </c>
      <c r="H109" s="194" t="s">
        <v>588</v>
      </c>
      <c r="I109" s="194" t="s">
        <v>588</v>
      </c>
      <c r="J109" s="194" t="s">
        <v>727</v>
      </c>
      <c r="K109" s="194" t="s">
        <v>727</v>
      </c>
      <c r="L109" s="194" t="s">
        <v>588</v>
      </c>
      <c r="M109" s="194" t="s">
        <v>588</v>
      </c>
      <c r="N109" s="194">
        <v>0.0</v>
      </c>
      <c r="O109" s="194" t="s">
        <v>588</v>
      </c>
      <c r="P109" s="194" t="s">
        <v>588</v>
      </c>
      <c r="Q109" s="194" t="s">
        <v>588</v>
      </c>
      <c r="R109" s="194" t="s">
        <v>588</v>
      </c>
      <c r="S109" s="194" t="s">
        <v>588</v>
      </c>
      <c r="T109" s="194">
        <v>0.0</v>
      </c>
      <c r="U109" s="194" t="s">
        <v>588</v>
      </c>
      <c r="V109" s="194" t="s">
        <v>588</v>
      </c>
      <c r="W109" s="194" t="s">
        <v>588</v>
      </c>
      <c r="X109" s="194" t="s">
        <v>588</v>
      </c>
      <c r="Y109" s="194" t="s">
        <v>588</v>
      </c>
      <c r="Z109" s="194" t="s">
        <v>588</v>
      </c>
      <c r="AA109" s="194" t="s">
        <v>6</v>
      </c>
      <c r="AB109" s="194">
        <v>0.0</v>
      </c>
      <c r="AC109" s="218" t="s">
        <v>588</v>
      </c>
      <c r="AD109" s="218" t="s">
        <v>588</v>
      </c>
      <c r="AE109" s="218" t="s">
        <v>588</v>
      </c>
      <c r="AF109" s="218" t="s">
        <v>588</v>
      </c>
      <c r="AG109" s="194" t="s">
        <v>588</v>
      </c>
      <c r="AH109" s="194">
        <v>0.0</v>
      </c>
      <c r="AI109" s="197">
        <f>vlookup(B109,'Annual Leave-2026'!$B:$S,8,0)-countif(E109:AH109,"a")-(countif(E109:AH109,"a1")*0.5)-(countif(E109:AH109,"a2")*0.5)-(countif(E109:AH109,"b*")*0.5)-(countif(E109:AH109,"c*")*0.5)-(countif(E109:AH109,"d*")*0.5)-(countif(E109:AH109,"e*")*0.5)+1+1</f>
        <v>4</v>
      </c>
      <c r="AJ109" s="197">
        <f t="shared" si="3"/>
        <v>25</v>
      </c>
      <c r="AK109" s="214">
        <f>VLOOKUP(B109,'Working Time-May-26'!$B:$AK,34,0)/60</f>
        <v>0</v>
      </c>
      <c r="AL109" s="214">
        <f>VLOOKUP(B109,'Working Time-May-26'!$B:$AK,35,0)/60</f>
        <v>0</v>
      </c>
      <c r="AM109" s="431"/>
      <c r="AN109" s="431"/>
      <c r="AO109" s="424"/>
      <c r="AP109" s="424"/>
      <c r="AQ109" s="424"/>
      <c r="AR109" s="424"/>
      <c r="AS109" s="425">
        <f t="shared" si="4"/>
        <v>5</v>
      </c>
      <c r="AT109" s="425">
        <f t="shared" si="5"/>
        <v>0</v>
      </c>
      <c r="AU109" s="425">
        <f t="shared" si="6"/>
        <v>0</v>
      </c>
      <c r="AV109" s="432"/>
      <c r="AW109" s="217">
        <v>0.0</v>
      </c>
      <c r="AX109" s="232"/>
      <c r="AY109" s="232"/>
    </row>
    <row r="110">
      <c r="A110" s="420">
        <v>106.0</v>
      </c>
      <c r="B110" s="429" t="s">
        <v>697</v>
      </c>
      <c r="C110" s="430" t="s">
        <v>70</v>
      </c>
      <c r="D110" s="426" t="s">
        <v>14</v>
      </c>
      <c r="E110" s="194" t="s">
        <v>591</v>
      </c>
      <c r="F110" s="194" t="s">
        <v>721</v>
      </c>
      <c r="G110" s="194">
        <v>0.0</v>
      </c>
      <c r="H110" s="194" t="s">
        <v>591</v>
      </c>
      <c r="I110" s="194" t="s">
        <v>591</v>
      </c>
      <c r="J110" s="194" t="s">
        <v>721</v>
      </c>
      <c r="K110" s="194" t="s">
        <v>721</v>
      </c>
      <c r="L110" s="194" t="s">
        <v>591</v>
      </c>
      <c r="M110" s="194">
        <v>0.0</v>
      </c>
      <c r="N110" s="194" t="s">
        <v>591</v>
      </c>
      <c r="O110" s="194" t="s">
        <v>591</v>
      </c>
      <c r="P110" s="194" t="s">
        <v>591</v>
      </c>
      <c r="Q110" s="194" t="s">
        <v>591</v>
      </c>
      <c r="R110" s="194" t="s">
        <v>591</v>
      </c>
      <c r="S110" s="194" t="s">
        <v>591</v>
      </c>
      <c r="T110" s="194" t="s">
        <v>591</v>
      </c>
      <c r="U110" s="194">
        <v>0.0</v>
      </c>
      <c r="V110" s="194" t="s">
        <v>591</v>
      </c>
      <c r="W110" s="194" t="s">
        <v>591</v>
      </c>
      <c r="X110" s="194" t="s">
        <v>591</v>
      </c>
      <c r="Y110" s="194" t="s">
        <v>591</v>
      </c>
      <c r="Z110" s="218" t="s">
        <v>591</v>
      </c>
      <c r="AA110" s="194">
        <v>0.0</v>
      </c>
      <c r="AB110" s="218" t="s">
        <v>591</v>
      </c>
      <c r="AC110" s="194" t="s">
        <v>591</v>
      </c>
      <c r="AD110" s="194" t="s">
        <v>591</v>
      </c>
      <c r="AE110" s="194" t="s">
        <v>591</v>
      </c>
      <c r="AF110" s="194" t="s">
        <v>591</v>
      </c>
      <c r="AG110" s="194">
        <v>0.0</v>
      </c>
      <c r="AH110" s="195" t="s">
        <v>591</v>
      </c>
      <c r="AI110" s="197">
        <f>vlookup(B110,'Annual Leave-2026'!$B:$S,8,0)-countif(E110:AH110,"a")-(countif(E110:AH110,"a1")*0.5)-(countif(E110:AH110,"a2")*0.5)-(countif(E110:AH110,"b*")*0.5)-(countif(E110:AH110,"c*")*0.5)-(countif(E110:AH110,"d*")*0.5)-(countif(E110:AH110,"e*")*0.5)+1+1</f>
        <v>5.5</v>
      </c>
      <c r="AJ110" s="197">
        <f t="shared" si="3"/>
        <v>25</v>
      </c>
      <c r="AK110" s="214">
        <f>VLOOKUP(B110,'Working Time-May-26'!$B:$AK,34,0)/60</f>
        <v>0</v>
      </c>
      <c r="AL110" s="214">
        <f>VLOOKUP(B110,'Working Time-May-26'!$B:$AK,35,0)/60</f>
        <v>0</v>
      </c>
      <c r="AM110" s="431"/>
      <c r="AN110" s="431"/>
      <c r="AO110" s="424"/>
      <c r="AP110" s="424"/>
      <c r="AQ110" s="424"/>
      <c r="AR110" s="424"/>
      <c r="AS110" s="425">
        <f t="shared" si="4"/>
        <v>5</v>
      </c>
      <c r="AT110" s="425">
        <f t="shared" si="5"/>
        <v>0</v>
      </c>
      <c r="AU110" s="425">
        <f t="shared" si="6"/>
        <v>0</v>
      </c>
      <c r="AV110" s="432"/>
      <c r="AW110" s="217" t="s">
        <v>6</v>
      </c>
      <c r="AX110" s="232"/>
      <c r="AY110" s="232"/>
    </row>
    <row r="111">
      <c r="A111" s="426">
        <v>107.0</v>
      </c>
      <c r="B111" s="429" t="s">
        <v>698</v>
      </c>
      <c r="C111" s="430" t="s">
        <v>19</v>
      </c>
      <c r="D111" s="426" t="s">
        <v>14</v>
      </c>
      <c r="E111" s="194" t="s">
        <v>591</v>
      </c>
      <c r="F111" s="194" t="s">
        <v>721</v>
      </c>
      <c r="G111" s="194">
        <v>0.0</v>
      </c>
      <c r="H111" s="194" t="s">
        <v>591</v>
      </c>
      <c r="I111" s="194" t="s">
        <v>591</v>
      </c>
      <c r="J111" s="194" t="s">
        <v>721</v>
      </c>
      <c r="K111" s="194" t="s">
        <v>721</v>
      </c>
      <c r="L111" s="194" t="s">
        <v>591</v>
      </c>
      <c r="M111" s="194" t="s">
        <v>591</v>
      </c>
      <c r="N111" s="194">
        <v>0.0</v>
      </c>
      <c r="O111" s="194" t="s">
        <v>591</v>
      </c>
      <c r="P111" s="194" t="s">
        <v>591</v>
      </c>
      <c r="Q111" s="194" t="s">
        <v>591</v>
      </c>
      <c r="R111" s="194" t="s">
        <v>591</v>
      </c>
      <c r="S111" s="194">
        <v>0.0</v>
      </c>
      <c r="T111" s="194" t="s">
        <v>591</v>
      </c>
      <c r="U111" s="194" t="s">
        <v>591</v>
      </c>
      <c r="V111" s="194" t="s">
        <v>591</v>
      </c>
      <c r="W111" s="194" t="s">
        <v>591</v>
      </c>
      <c r="X111" s="194" t="s">
        <v>591</v>
      </c>
      <c r="Y111" s="194" t="s">
        <v>591</v>
      </c>
      <c r="Z111" s="218" t="s">
        <v>163</v>
      </c>
      <c r="AA111" s="194">
        <v>0.0</v>
      </c>
      <c r="AB111" s="218" t="s">
        <v>591</v>
      </c>
      <c r="AC111" s="194" t="s">
        <v>591</v>
      </c>
      <c r="AD111" s="194" t="s">
        <v>591</v>
      </c>
      <c r="AE111" s="194" t="s">
        <v>591</v>
      </c>
      <c r="AF111" s="194" t="s">
        <v>591</v>
      </c>
      <c r="AG111" s="194" t="s">
        <v>591</v>
      </c>
      <c r="AH111" s="195" t="s">
        <v>163</v>
      </c>
      <c r="AI111" s="197">
        <f>vlookup(B111,'Annual Leave-2026'!$B:$S,8,0)-countif(E111:AH111,"a")-(countif(E111:AH111,"a1")*0.5)-(countif(E111:AH111,"a2")*0.5)-(countif(E111:AH111,"b*")*0.5)-(countif(E111:AH111,"c*")*0.5)-(countif(E111:AH111,"d*")*0.5)-(countif(E111:AH111,"e*")*0.5)+1+1</f>
        <v>2</v>
      </c>
      <c r="AJ111" s="197">
        <f t="shared" si="3"/>
        <v>26</v>
      </c>
      <c r="AK111" s="214">
        <f>VLOOKUP(B111,'Working Time-May-26'!$B:$AK,34,0)/60</f>
        <v>0</v>
      </c>
      <c r="AL111" s="214">
        <f>VLOOKUP(B111,'Working Time-May-26'!$B:$AK,35,0)/60</f>
        <v>0</v>
      </c>
      <c r="AM111" s="431"/>
      <c r="AN111" s="431"/>
      <c r="AO111" s="424"/>
      <c r="AP111" s="424"/>
      <c r="AQ111" s="424"/>
      <c r="AR111" s="424"/>
      <c r="AS111" s="425">
        <f t="shared" si="4"/>
        <v>4</v>
      </c>
      <c r="AT111" s="425">
        <f t="shared" si="5"/>
        <v>0</v>
      </c>
      <c r="AU111" s="425">
        <f t="shared" si="6"/>
        <v>0</v>
      </c>
      <c r="AV111" s="432"/>
      <c r="AW111" s="217" t="s">
        <v>6</v>
      </c>
      <c r="AX111" s="232"/>
      <c r="AY111" s="232"/>
    </row>
    <row r="112">
      <c r="A112" s="420">
        <v>108.0</v>
      </c>
      <c r="B112" s="429" t="s">
        <v>699</v>
      </c>
      <c r="C112" s="430" t="s">
        <v>33</v>
      </c>
      <c r="D112" s="426" t="s">
        <v>14</v>
      </c>
      <c r="E112" s="194" t="s">
        <v>588</v>
      </c>
      <c r="F112" s="194" t="s">
        <v>727</v>
      </c>
      <c r="G112" s="194">
        <v>0.0</v>
      </c>
      <c r="H112" s="194" t="s">
        <v>588</v>
      </c>
      <c r="I112" s="194" t="s">
        <v>588</v>
      </c>
      <c r="J112" s="194" t="s">
        <v>727</v>
      </c>
      <c r="K112" s="194" t="s">
        <v>727</v>
      </c>
      <c r="L112" s="194" t="s">
        <v>588</v>
      </c>
      <c r="M112" s="194" t="s">
        <v>588</v>
      </c>
      <c r="N112" s="194">
        <v>0.0</v>
      </c>
      <c r="O112" s="194" t="s">
        <v>588</v>
      </c>
      <c r="P112" s="194" t="s">
        <v>588</v>
      </c>
      <c r="Q112" s="194" t="s">
        <v>588</v>
      </c>
      <c r="R112" s="194" t="s">
        <v>588</v>
      </c>
      <c r="S112" s="194" t="s">
        <v>588</v>
      </c>
      <c r="T112" s="194" t="s">
        <v>588</v>
      </c>
      <c r="U112" s="194">
        <v>0.0</v>
      </c>
      <c r="V112" s="194" t="s">
        <v>588</v>
      </c>
      <c r="W112" s="194" t="s">
        <v>588</v>
      </c>
      <c r="X112" s="194" t="s">
        <v>588</v>
      </c>
      <c r="Y112" s="194" t="s">
        <v>588</v>
      </c>
      <c r="Z112" s="194" t="s">
        <v>588</v>
      </c>
      <c r="AA112" s="218" t="s">
        <v>588</v>
      </c>
      <c r="AB112" s="194">
        <v>0.0</v>
      </c>
      <c r="AC112" s="218" t="s">
        <v>588</v>
      </c>
      <c r="AD112" s="218" t="s">
        <v>588</v>
      </c>
      <c r="AE112" s="218" t="s">
        <v>588</v>
      </c>
      <c r="AF112" s="218" t="s">
        <v>588</v>
      </c>
      <c r="AG112" s="194" t="s">
        <v>588</v>
      </c>
      <c r="AH112" s="194" t="s">
        <v>588</v>
      </c>
      <c r="AI112" s="197">
        <f>vlookup(B112,'Annual Leave-2026'!$B:$S,8,0)-countif(E112:AH112,"a")-(countif(E112:AH112,"a1")*0.5)-(countif(E112:AH112,"a2")*0.5)-(countif(E112:AH112,"b*")*0.5)-(countif(E112:AH112,"c*")*0.5)-(countif(E112:AH112,"d*")*0.5)-(countif(E112:AH112,"e*")*0.5)+1+1</f>
        <v>3.5</v>
      </c>
      <c r="AJ112" s="197">
        <f t="shared" si="3"/>
        <v>26</v>
      </c>
      <c r="AK112" s="214">
        <f>VLOOKUP(B112,'Working Time-May-26'!$B:$AK,34,0)/60</f>
        <v>-0.4</v>
      </c>
      <c r="AL112" s="214">
        <f>VLOOKUP(B112,'Working Time-May-26'!$B:$AK,35,0)/60</f>
        <v>0</v>
      </c>
      <c r="AM112" s="431"/>
      <c r="AN112" s="431"/>
      <c r="AO112" s="424"/>
      <c r="AP112" s="424"/>
      <c r="AQ112" s="424"/>
      <c r="AR112" s="424"/>
      <c r="AS112" s="425">
        <f t="shared" si="4"/>
        <v>4</v>
      </c>
      <c r="AT112" s="425">
        <f t="shared" si="5"/>
        <v>0</v>
      </c>
      <c r="AU112" s="425">
        <f t="shared" si="6"/>
        <v>0</v>
      </c>
      <c r="AV112" s="432"/>
      <c r="AW112" s="217" t="s">
        <v>9</v>
      </c>
      <c r="AX112" s="232"/>
      <c r="AY112" s="232"/>
    </row>
    <row r="113">
      <c r="A113" s="426">
        <v>109.0</v>
      </c>
      <c r="B113" s="429" t="s">
        <v>700</v>
      </c>
      <c r="C113" s="430" t="s">
        <v>65</v>
      </c>
      <c r="D113" s="426" t="s">
        <v>14</v>
      </c>
      <c r="E113" s="194">
        <v>0.0</v>
      </c>
      <c r="F113" s="194" t="s">
        <v>721</v>
      </c>
      <c r="G113" s="194" t="s">
        <v>163</v>
      </c>
      <c r="H113" s="194" t="s">
        <v>591</v>
      </c>
      <c r="I113" s="194" t="s">
        <v>591</v>
      </c>
      <c r="J113" s="194" t="s">
        <v>721</v>
      </c>
      <c r="K113" s="194" t="s">
        <v>721</v>
      </c>
      <c r="L113" s="194">
        <v>0.0</v>
      </c>
      <c r="M113" s="194" t="s">
        <v>591</v>
      </c>
      <c r="N113" s="194" t="s">
        <v>591</v>
      </c>
      <c r="O113" s="194" t="s">
        <v>591</v>
      </c>
      <c r="P113" s="194" t="s">
        <v>591</v>
      </c>
      <c r="Q113" s="194" t="s">
        <v>591</v>
      </c>
      <c r="R113" s="194" t="s">
        <v>591</v>
      </c>
      <c r="S113" s="194">
        <v>0.0</v>
      </c>
      <c r="T113" s="194" t="s">
        <v>6</v>
      </c>
      <c r="U113" s="194" t="s">
        <v>591</v>
      </c>
      <c r="V113" s="194" t="s">
        <v>591</v>
      </c>
      <c r="W113" s="194" t="s">
        <v>591</v>
      </c>
      <c r="X113" s="194" t="s">
        <v>591</v>
      </c>
      <c r="Y113" s="194" t="s">
        <v>591</v>
      </c>
      <c r="Z113" s="218" t="s">
        <v>163</v>
      </c>
      <c r="AA113" s="194">
        <v>0.0</v>
      </c>
      <c r="AB113" s="218" t="s">
        <v>591</v>
      </c>
      <c r="AC113" s="194" t="s">
        <v>591</v>
      </c>
      <c r="AD113" s="194" t="s">
        <v>591</v>
      </c>
      <c r="AE113" s="194" t="s">
        <v>591</v>
      </c>
      <c r="AF113" s="194" t="s">
        <v>591</v>
      </c>
      <c r="AG113" s="194" t="s">
        <v>591</v>
      </c>
      <c r="AH113" s="194">
        <v>0.0</v>
      </c>
      <c r="AI113" s="197">
        <f>vlookup(B113,'Annual Leave-2026'!$B:$S,8,0)-countif(E113:AH113,"a")-(countif(E113:AH113,"a1")*0.5)-(countif(E113:AH113,"a2")*0.5)-(countif(E113:AH113,"b*")*0.5)-(countif(E113:AH113,"c*")*0.5)-(countif(E113:AH113,"d*")*0.5)-(countif(E113:AH113,"e*")*0.5)+1+1</f>
        <v>1</v>
      </c>
      <c r="AJ113" s="197">
        <f t="shared" si="3"/>
        <v>25</v>
      </c>
      <c r="AK113" s="214">
        <f>VLOOKUP(B113,'Working Time-May-26'!$B:$AK,34,0)/60</f>
        <v>-0.08333333333</v>
      </c>
      <c r="AL113" s="214">
        <f>VLOOKUP(B113,'Working Time-May-26'!$B:$AK,35,0)/60</f>
        <v>0</v>
      </c>
      <c r="AM113" s="431"/>
      <c r="AN113" s="431"/>
      <c r="AO113" s="424"/>
      <c r="AP113" s="424"/>
      <c r="AQ113" s="424"/>
      <c r="AR113" s="424"/>
      <c r="AS113" s="425">
        <f t="shared" si="4"/>
        <v>5</v>
      </c>
      <c r="AT113" s="425">
        <f t="shared" si="5"/>
        <v>0</v>
      </c>
      <c r="AU113" s="425">
        <f t="shared" si="6"/>
        <v>0</v>
      </c>
      <c r="AV113" s="432"/>
      <c r="AW113" s="217" t="s">
        <v>6</v>
      </c>
      <c r="AX113" s="232"/>
      <c r="AY113" s="232"/>
    </row>
    <row r="114">
      <c r="A114" s="420">
        <v>110.0</v>
      </c>
      <c r="B114" s="429" t="s">
        <v>701</v>
      </c>
      <c r="C114" s="430" t="s">
        <v>51</v>
      </c>
      <c r="D114" s="429" t="s">
        <v>14</v>
      </c>
      <c r="E114" s="194" t="s">
        <v>588</v>
      </c>
      <c r="F114" s="194" t="s">
        <v>727</v>
      </c>
      <c r="G114" s="194">
        <v>0.0</v>
      </c>
      <c r="H114" s="194" t="s">
        <v>588</v>
      </c>
      <c r="I114" s="194" t="s">
        <v>588</v>
      </c>
      <c r="J114" s="194" t="s">
        <v>727</v>
      </c>
      <c r="K114" s="194" t="s">
        <v>727</v>
      </c>
      <c r="L114" s="194" t="s">
        <v>588</v>
      </c>
      <c r="M114" s="194" t="s">
        <v>588</v>
      </c>
      <c r="N114" s="194">
        <v>0.0</v>
      </c>
      <c r="O114" s="194" t="s">
        <v>588</v>
      </c>
      <c r="P114" s="194" t="s">
        <v>588</v>
      </c>
      <c r="Q114" s="194" t="s">
        <v>588</v>
      </c>
      <c r="R114" s="194" t="s">
        <v>588</v>
      </c>
      <c r="S114" s="194" t="s">
        <v>588</v>
      </c>
      <c r="T114" s="194">
        <v>0.0</v>
      </c>
      <c r="U114" s="194" t="s">
        <v>588</v>
      </c>
      <c r="V114" s="194" t="s">
        <v>588</v>
      </c>
      <c r="W114" s="194" t="s">
        <v>588</v>
      </c>
      <c r="X114" s="194" t="s">
        <v>588</v>
      </c>
      <c r="Y114" s="194" t="s">
        <v>588</v>
      </c>
      <c r="Z114" s="194" t="s">
        <v>588</v>
      </c>
      <c r="AA114" s="218" t="s">
        <v>588</v>
      </c>
      <c r="AB114" s="194">
        <v>0.0</v>
      </c>
      <c r="AC114" s="218" t="s">
        <v>588</v>
      </c>
      <c r="AD114" s="218" t="s">
        <v>588</v>
      </c>
      <c r="AE114" s="218" t="s">
        <v>588</v>
      </c>
      <c r="AF114" s="218" t="s">
        <v>588</v>
      </c>
      <c r="AG114" s="194" t="s">
        <v>588</v>
      </c>
      <c r="AH114" s="194">
        <v>0.0</v>
      </c>
      <c r="AI114" s="197">
        <f>vlookup(B114,'Annual Leave-2026'!$B:$S,8,0)-countif(E114:AH114,"a")-(countif(E114:AH114,"a1")*0.5)-(countif(E114:AH114,"a2")*0.5)-(countif(E114:AH114,"b*")*0.5)-(countif(E114:AH114,"c*")*0.5)-(countif(E114:AH114,"d*")*0.5)-(countif(E114:AH114,"e*")*0.5)+1+1</f>
        <v>2</v>
      </c>
      <c r="AJ114" s="197">
        <f t="shared" si="3"/>
        <v>25</v>
      </c>
      <c r="AK114" s="214">
        <f>VLOOKUP(B114,'Working Time-May-26'!$B:$AK,34,0)/60</f>
        <v>0</v>
      </c>
      <c r="AL114" s="214">
        <f>VLOOKUP(B114,'Working Time-May-26'!$B:$AK,35,0)/60</f>
        <v>0</v>
      </c>
      <c r="AM114" s="431"/>
      <c r="AN114" s="431"/>
      <c r="AO114" s="424"/>
      <c r="AP114" s="424"/>
      <c r="AQ114" s="424"/>
      <c r="AR114" s="424"/>
      <c r="AS114" s="425">
        <f t="shared" si="4"/>
        <v>5</v>
      </c>
      <c r="AT114" s="425">
        <f t="shared" si="5"/>
        <v>0</v>
      </c>
      <c r="AU114" s="425">
        <f t="shared" si="6"/>
        <v>0</v>
      </c>
      <c r="AV114" s="432"/>
      <c r="AW114" s="217">
        <v>0.0</v>
      </c>
      <c r="AX114" s="232"/>
      <c r="AY114" s="232"/>
    </row>
    <row r="115">
      <c r="A115" s="426">
        <v>111.0</v>
      </c>
      <c r="B115" s="429" t="s">
        <v>709</v>
      </c>
      <c r="C115" s="430" t="s">
        <v>30</v>
      </c>
      <c r="D115" s="429" t="s">
        <v>14</v>
      </c>
      <c r="E115" s="194" t="s">
        <v>588</v>
      </c>
      <c r="F115" s="194" t="s">
        <v>727</v>
      </c>
      <c r="G115" s="194">
        <v>0.0</v>
      </c>
      <c r="H115" s="194" t="s">
        <v>588</v>
      </c>
      <c r="I115" s="194" t="s">
        <v>588</v>
      </c>
      <c r="J115" s="194" t="s">
        <v>727</v>
      </c>
      <c r="K115" s="194" t="s">
        <v>727</v>
      </c>
      <c r="L115" s="194" t="s">
        <v>6</v>
      </c>
      <c r="M115" s="194" t="s">
        <v>6</v>
      </c>
      <c r="N115" s="194">
        <v>0.0</v>
      </c>
      <c r="O115" s="194" t="s">
        <v>588</v>
      </c>
      <c r="P115" s="194" t="s">
        <v>588</v>
      </c>
      <c r="Q115" s="194" t="s">
        <v>588</v>
      </c>
      <c r="R115" s="194" t="s">
        <v>588</v>
      </c>
      <c r="S115" s="194" t="s">
        <v>588</v>
      </c>
      <c r="T115" s="194" t="s">
        <v>588</v>
      </c>
      <c r="U115" s="194">
        <v>0.0</v>
      </c>
      <c r="V115" s="194" t="s">
        <v>588</v>
      </c>
      <c r="W115" s="194" t="s">
        <v>588</v>
      </c>
      <c r="X115" s="194" t="s">
        <v>588</v>
      </c>
      <c r="Y115" s="194" t="s">
        <v>588</v>
      </c>
      <c r="Z115" s="194" t="s">
        <v>588</v>
      </c>
      <c r="AA115" s="218" t="s">
        <v>771</v>
      </c>
      <c r="AB115" s="194">
        <v>0.0</v>
      </c>
      <c r="AC115" s="218" t="s">
        <v>588</v>
      </c>
      <c r="AD115" s="218" t="s">
        <v>588</v>
      </c>
      <c r="AE115" s="218" t="s">
        <v>588</v>
      </c>
      <c r="AF115" s="218" t="s">
        <v>588</v>
      </c>
      <c r="AG115" s="194" t="s">
        <v>588</v>
      </c>
      <c r="AH115" s="194">
        <v>0.0</v>
      </c>
      <c r="AI115" s="197">
        <f>vlookup(B115,'Annual Leave-2026'!$B:$S,8,0)-countif(E115:AH115,"a")-(countif(E115:AH115,"a1")*0.5)-(countif(E115:AH115,"a2")*0.5)-(countif(E115:AH115,"b*")*0.5)-(countif(E115:AH115,"c*")*0.5)-(countif(E115:AH115,"d*")*0.5)-(countif(E115:AH115,"e*")*0.5)+1+1</f>
        <v>0</v>
      </c>
      <c r="AJ115" s="197">
        <f t="shared" si="3"/>
        <v>24.5</v>
      </c>
      <c r="AK115" s="214">
        <f>VLOOKUP(B115,'Working Time-May-26'!$B:$AK,34,0)/60</f>
        <v>0</v>
      </c>
      <c r="AL115" s="214">
        <f>VLOOKUP(B115,'Working Time-May-26'!$B:$AK,35,0)/60</f>
        <v>0</v>
      </c>
      <c r="AM115" s="431"/>
      <c r="AN115" s="431"/>
      <c r="AO115" s="424"/>
      <c r="AP115" s="424"/>
      <c r="AQ115" s="424"/>
      <c r="AR115" s="424"/>
      <c r="AS115" s="425">
        <f t="shared" si="4"/>
        <v>5</v>
      </c>
      <c r="AT115" s="425">
        <f t="shared" si="5"/>
        <v>0</v>
      </c>
      <c r="AU115" s="425">
        <f t="shared" si="6"/>
        <v>0.5</v>
      </c>
      <c r="AV115" s="432"/>
      <c r="AW115" s="217" t="s">
        <v>9</v>
      </c>
      <c r="AX115" s="232"/>
      <c r="AY115" s="232"/>
    </row>
    <row r="116">
      <c r="A116" s="420">
        <v>112.0</v>
      </c>
      <c r="B116" s="429" t="s">
        <v>702</v>
      </c>
      <c r="C116" s="430" t="s">
        <v>58</v>
      </c>
      <c r="D116" s="429" t="s">
        <v>14</v>
      </c>
      <c r="E116" s="194" t="s">
        <v>588</v>
      </c>
      <c r="F116" s="194" t="s">
        <v>727</v>
      </c>
      <c r="G116" s="194">
        <v>0.0</v>
      </c>
      <c r="H116" s="194" t="s">
        <v>588</v>
      </c>
      <c r="I116" s="194" t="s">
        <v>588</v>
      </c>
      <c r="J116" s="194" t="s">
        <v>727</v>
      </c>
      <c r="K116" s="194" t="s">
        <v>727</v>
      </c>
      <c r="L116" s="194" t="s">
        <v>588</v>
      </c>
      <c r="M116" s="194">
        <v>0.0</v>
      </c>
      <c r="N116" s="194" t="s">
        <v>588</v>
      </c>
      <c r="O116" s="194" t="s">
        <v>588</v>
      </c>
      <c r="P116" s="194" t="s">
        <v>588</v>
      </c>
      <c r="Q116" s="194" t="s">
        <v>588</v>
      </c>
      <c r="R116" s="194" t="s">
        <v>588</v>
      </c>
      <c r="S116" s="194" t="s">
        <v>169</v>
      </c>
      <c r="T116" s="194" t="s">
        <v>6</v>
      </c>
      <c r="U116" s="194">
        <v>0.0</v>
      </c>
      <c r="V116" s="194" t="s">
        <v>6</v>
      </c>
      <c r="W116" s="194" t="s">
        <v>588</v>
      </c>
      <c r="X116" s="194" t="s">
        <v>588</v>
      </c>
      <c r="Y116" s="194" t="s">
        <v>588</v>
      </c>
      <c r="Z116" s="194" t="s">
        <v>588</v>
      </c>
      <c r="AA116" s="218" t="s">
        <v>588</v>
      </c>
      <c r="AB116" s="194">
        <v>0.0</v>
      </c>
      <c r="AC116" s="218" t="s">
        <v>588</v>
      </c>
      <c r="AD116" s="218" t="s">
        <v>588</v>
      </c>
      <c r="AE116" s="218" t="s">
        <v>588</v>
      </c>
      <c r="AF116" s="218" t="s">
        <v>588</v>
      </c>
      <c r="AG116" s="194" t="s">
        <v>588</v>
      </c>
      <c r="AH116" s="195" t="s">
        <v>588</v>
      </c>
      <c r="AI116" s="197">
        <f>vlookup(B116,'Annual Leave-2026'!$B:$S,8,0)-countif(E116:AH116,"a")-(countif(E116:AH116,"a1")*0.5)-(countif(E116:AH116,"a2")*0.5)-(countif(E116:AH116,"b*")*0.5)-(countif(E116:AH116,"c*")*0.5)-(countif(E116:AH116,"d*")*0.5)-(countif(E116:AH116,"e*")*0.5)+1+1</f>
        <v>1</v>
      </c>
      <c r="AJ116" s="197">
        <f t="shared" si="3"/>
        <v>26</v>
      </c>
      <c r="AK116" s="214">
        <f>VLOOKUP(B116,'Working Time-May-26'!$B:$AK,34,0)/60</f>
        <v>0</v>
      </c>
      <c r="AL116" s="214">
        <f>VLOOKUP(B116,'Working Time-May-26'!$B:$AK,35,0)/60</f>
        <v>0</v>
      </c>
      <c r="AM116" s="431"/>
      <c r="AN116" s="431"/>
      <c r="AO116" s="424"/>
      <c r="AP116" s="424"/>
      <c r="AQ116" s="424"/>
      <c r="AR116" s="424"/>
      <c r="AS116" s="425">
        <f t="shared" si="4"/>
        <v>4</v>
      </c>
      <c r="AT116" s="425">
        <f t="shared" si="5"/>
        <v>0</v>
      </c>
      <c r="AU116" s="425">
        <f t="shared" si="6"/>
        <v>0</v>
      </c>
      <c r="AV116" s="432"/>
      <c r="AW116" s="217" t="s">
        <v>9</v>
      </c>
      <c r="AX116" s="232"/>
      <c r="AY116" s="232"/>
    </row>
    <row r="117">
      <c r="A117" s="426">
        <v>113.0</v>
      </c>
      <c r="B117" s="434" t="s">
        <v>703</v>
      </c>
      <c r="C117" s="435" t="s">
        <v>43</v>
      </c>
      <c r="D117" s="434" t="s">
        <v>14</v>
      </c>
      <c r="E117" s="194" t="s">
        <v>588</v>
      </c>
      <c r="F117" s="194" t="s">
        <v>727</v>
      </c>
      <c r="G117" s="194">
        <v>0.0</v>
      </c>
      <c r="H117" s="194" t="s">
        <v>588</v>
      </c>
      <c r="I117" s="194" t="s">
        <v>588</v>
      </c>
      <c r="J117" s="194" t="s">
        <v>727</v>
      </c>
      <c r="K117" s="194" t="s">
        <v>727</v>
      </c>
      <c r="L117" s="194" t="s">
        <v>588</v>
      </c>
      <c r="M117" s="194">
        <v>0.0</v>
      </c>
      <c r="N117" s="194" t="s">
        <v>588</v>
      </c>
      <c r="O117" s="194" t="s">
        <v>588</v>
      </c>
      <c r="P117" s="194" t="s">
        <v>588</v>
      </c>
      <c r="Q117" s="194" t="s">
        <v>588</v>
      </c>
      <c r="R117" s="194" t="s">
        <v>588</v>
      </c>
      <c r="S117" s="194" t="s">
        <v>588</v>
      </c>
      <c r="T117" s="194" t="s">
        <v>588</v>
      </c>
      <c r="U117" s="194">
        <v>0.0</v>
      </c>
      <c r="V117" s="194" t="s">
        <v>6</v>
      </c>
      <c r="W117" s="194" t="s">
        <v>6</v>
      </c>
      <c r="X117" s="194" t="s">
        <v>588</v>
      </c>
      <c r="Y117" s="194" t="s">
        <v>588</v>
      </c>
      <c r="Z117" s="194" t="s">
        <v>588</v>
      </c>
      <c r="AA117" s="194">
        <v>0.0</v>
      </c>
      <c r="AB117" s="218" t="s">
        <v>588</v>
      </c>
      <c r="AC117" s="218" t="s">
        <v>588</v>
      </c>
      <c r="AD117" s="218" t="s">
        <v>588</v>
      </c>
      <c r="AE117" s="218" t="s">
        <v>588</v>
      </c>
      <c r="AF117" s="218" t="s">
        <v>588</v>
      </c>
      <c r="AG117" s="194" t="s">
        <v>588</v>
      </c>
      <c r="AH117" s="195" t="s">
        <v>588</v>
      </c>
      <c r="AI117" s="197">
        <f>vlookup(B117,'Annual Leave-2026'!$B:$S,8,0)-countif(E117:AH117,"a")-(countif(E117:AH117,"a1")*0.5)-(countif(E117:AH117,"a2")*0.5)-(countif(E117:AH117,"b*")*0.5)-(countif(E117:AH117,"c*")*0.5)-(countif(E117:AH117,"d*")*0.5)-(countif(E117:AH117,"e*")*0.5)+1+1</f>
        <v>0</v>
      </c>
      <c r="AJ117" s="197">
        <f t="shared" si="3"/>
        <v>26</v>
      </c>
      <c r="AK117" s="214">
        <f>VLOOKUP(B117,'Working Time-May-26'!$B:$AK,34,0)/60</f>
        <v>0</v>
      </c>
      <c r="AL117" s="214">
        <f>VLOOKUP(B117,'Working Time-May-26'!$B:$AK,35,0)/60</f>
        <v>0</v>
      </c>
      <c r="AM117" s="431"/>
      <c r="AN117" s="431"/>
      <c r="AO117" s="424"/>
      <c r="AP117" s="424"/>
      <c r="AQ117" s="424"/>
      <c r="AR117" s="424"/>
      <c r="AS117" s="425">
        <f t="shared" si="4"/>
        <v>4</v>
      </c>
      <c r="AT117" s="425">
        <f t="shared" si="5"/>
        <v>0</v>
      </c>
      <c r="AU117" s="425">
        <f t="shared" si="6"/>
        <v>0</v>
      </c>
      <c r="AV117" s="432"/>
      <c r="AW117" s="217" t="s">
        <v>9</v>
      </c>
      <c r="AX117" s="232"/>
      <c r="AY117" s="232"/>
    </row>
    <row r="118">
      <c r="A118" s="420">
        <v>114.0</v>
      </c>
      <c r="B118" s="429" t="s">
        <v>713</v>
      </c>
      <c r="C118" s="430" t="s">
        <v>34</v>
      </c>
      <c r="D118" s="429" t="s">
        <v>14</v>
      </c>
      <c r="E118" s="194" t="s">
        <v>169</v>
      </c>
      <c r="F118" s="194" t="s">
        <v>727</v>
      </c>
      <c r="G118" s="194">
        <v>0.0</v>
      </c>
      <c r="H118" s="194" t="s">
        <v>588</v>
      </c>
      <c r="I118" s="194" t="s">
        <v>588</v>
      </c>
      <c r="J118" s="194" t="s">
        <v>15</v>
      </c>
      <c r="K118" s="194" t="s">
        <v>15</v>
      </c>
      <c r="L118" s="194">
        <v>0.0</v>
      </c>
      <c r="M118" s="194" t="s">
        <v>588</v>
      </c>
      <c r="N118" s="194" t="s">
        <v>588</v>
      </c>
      <c r="O118" s="194" t="s">
        <v>588</v>
      </c>
      <c r="P118" s="194" t="s">
        <v>588</v>
      </c>
      <c r="Q118" s="194" t="s">
        <v>588</v>
      </c>
      <c r="R118" s="194" t="s">
        <v>588</v>
      </c>
      <c r="S118" s="194">
        <v>0.0</v>
      </c>
      <c r="T118" s="194" t="s">
        <v>588</v>
      </c>
      <c r="U118" s="194" t="s">
        <v>6</v>
      </c>
      <c r="V118" s="194" t="s">
        <v>588</v>
      </c>
      <c r="W118" s="194" t="s">
        <v>588</v>
      </c>
      <c r="X118" s="194" t="s">
        <v>588</v>
      </c>
      <c r="Y118" s="194" t="s">
        <v>588</v>
      </c>
      <c r="Z118" s="194" t="s">
        <v>588</v>
      </c>
      <c r="AA118" s="194">
        <v>0.0</v>
      </c>
      <c r="AB118" s="218" t="s">
        <v>588</v>
      </c>
      <c r="AC118" s="218" t="s">
        <v>588</v>
      </c>
      <c r="AD118" s="218" t="s">
        <v>588</v>
      </c>
      <c r="AE118" s="218" t="s">
        <v>588</v>
      </c>
      <c r="AF118" s="218" t="s">
        <v>588</v>
      </c>
      <c r="AG118" s="194" t="s">
        <v>588</v>
      </c>
      <c r="AH118" s="195" t="s">
        <v>588</v>
      </c>
      <c r="AI118" s="197">
        <f>vlookup(B118,'Annual Leave-2026'!$B:$S,8,0)-countif(E118:AH118,"a")-(countif(E118:AH118,"a1")*0.5)-(countif(E118:AH118,"a2")*0.5)-(countif(E118:AH118,"b*")*0.5)-(countif(E118:AH118,"c*")*0.5)-(countif(E118:AH118,"d*")*0.5)-(countif(E118:AH118,"e*")*0.5)+1+1</f>
        <v>1.5</v>
      </c>
      <c r="AJ118" s="197">
        <f t="shared" si="3"/>
        <v>26</v>
      </c>
      <c r="AK118" s="214">
        <f>VLOOKUP(B118,'Working Time-May-26'!$B:$AK,34,0)/60</f>
        <v>0</v>
      </c>
      <c r="AL118" s="214">
        <f>VLOOKUP(B118,'Working Time-May-26'!$B:$AK,35,0)/60</f>
        <v>0</v>
      </c>
      <c r="AM118" s="431"/>
      <c r="AN118" s="431"/>
      <c r="AO118" s="424"/>
      <c r="AP118" s="424"/>
      <c r="AQ118" s="424"/>
      <c r="AR118" s="424"/>
      <c r="AS118" s="425">
        <f t="shared" si="4"/>
        <v>4</v>
      </c>
      <c r="AT118" s="425">
        <f t="shared" si="5"/>
        <v>0</v>
      </c>
      <c r="AU118" s="425">
        <f t="shared" si="6"/>
        <v>0</v>
      </c>
      <c r="AV118" s="432"/>
      <c r="AW118" s="217" t="s">
        <v>9</v>
      </c>
      <c r="AX118" s="84"/>
      <c r="AY118" s="84"/>
    </row>
    <row r="119">
      <c r="A119" s="426">
        <v>115.0</v>
      </c>
      <c r="B119" s="434" t="s">
        <v>704</v>
      </c>
      <c r="C119" s="435" t="s">
        <v>36</v>
      </c>
      <c r="D119" s="434" t="s">
        <v>14</v>
      </c>
      <c r="E119" s="194">
        <v>0.0</v>
      </c>
      <c r="F119" s="194" t="s">
        <v>727</v>
      </c>
      <c r="G119" s="194" t="s">
        <v>588</v>
      </c>
      <c r="H119" s="194" t="s">
        <v>588</v>
      </c>
      <c r="I119" s="194" t="s">
        <v>588</v>
      </c>
      <c r="J119" s="194" t="s">
        <v>727</v>
      </c>
      <c r="K119" s="194" t="s">
        <v>727</v>
      </c>
      <c r="L119" s="194">
        <v>0.0</v>
      </c>
      <c r="M119" s="194" t="s">
        <v>6</v>
      </c>
      <c r="N119" s="194" t="s">
        <v>588</v>
      </c>
      <c r="O119" s="194" t="s">
        <v>588</v>
      </c>
      <c r="P119" s="194" t="s">
        <v>588</v>
      </c>
      <c r="Q119" s="194" t="s">
        <v>588</v>
      </c>
      <c r="R119" s="194" t="s">
        <v>588</v>
      </c>
      <c r="S119" s="194">
        <v>0.0</v>
      </c>
      <c r="T119" s="194" t="s">
        <v>588</v>
      </c>
      <c r="U119" s="194" t="s">
        <v>6</v>
      </c>
      <c r="V119" s="194" t="s">
        <v>588</v>
      </c>
      <c r="W119" s="194" t="s">
        <v>588</v>
      </c>
      <c r="X119" s="194" t="s">
        <v>588</v>
      </c>
      <c r="Y119" s="194" t="s">
        <v>588</v>
      </c>
      <c r="Z119" s="218" t="s">
        <v>6</v>
      </c>
      <c r="AA119" s="194">
        <v>0.0</v>
      </c>
      <c r="AB119" s="218" t="s">
        <v>588</v>
      </c>
      <c r="AC119" s="218" t="s">
        <v>588</v>
      </c>
      <c r="AD119" s="218" t="s">
        <v>588</v>
      </c>
      <c r="AE119" s="218" t="s">
        <v>588</v>
      </c>
      <c r="AF119" s="218" t="s">
        <v>588</v>
      </c>
      <c r="AG119" s="194" t="s">
        <v>588</v>
      </c>
      <c r="AH119" s="195" t="s">
        <v>588</v>
      </c>
      <c r="AI119" s="197">
        <f>vlookup(B119,'Annual Leave-2026'!$B:$S,8,0)-countif(E119:AH119,"a")-(countif(E119:AH119,"a1")*0.5)-(countif(E119:AH119,"a2")*0.5)-(countif(E119:AH119,"b*")*0.5)-(countif(E119:AH119,"c*")*0.5)-(countif(E119:AH119,"d*")*0.5)-(countif(E119:AH119,"e*")*0.5)+1+1</f>
        <v>0</v>
      </c>
      <c r="AJ119" s="197">
        <f t="shared" si="3"/>
        <v>26</v>
      </c>
      <c r="AK119" s="214">
        <f>VLOOKUP(B119,'Working Time-May-26'!$B:$AK,34,0)/60</f>
        <v>0</v>
      </c>
      <c r="AL119" s="214">
        <f>VLOOKUP(B119,'Working Time-May-26'!$B:$AK,35,0)/60</f>
        <v>0</v>
      </c>
      <c r="AM119" s="431"/>
      <c r="AN119" s="431"/>
      <c r="AO119" s="424"/>
      <c r="AP119" s="424"/>
      <c r="AQ119" s="424"/>
      <c r="AR119" s="424"/>
      <c r="AS119" s="425">
        <f t="shared" si="4"/>
        <v>4</v>
      </c>
      <c r="AT119" s="425">
        <f t="shared" si="5"/>
        <v>0</v>
      </c>
      <c r="AU119" s="425">
        <f t="shared" si="6"/>
        <v>0</v>
      </c>
      <c r="AV119" s="432"/>
      <c r="AW119" s="217" t="s">
        <v>9</v>
      </c>
      <c r="AX119" s="84"/>
      <c r="AY119" s="84"/>
    </row>
    <row r="120">
      <c r="A120" s="420">
        <v>116.0</v>
      </c>
      <c r="B120" s="429" t="s">
        <v>705</v>
      </c>
      <c r="C120" s="430" t="s">
        <v>18</v>
      </c>
      <c r="D120" s="429" t="s">
        <v>14</v>
      </c>
      <c r="E120" s="194" t="s">
        <v>588</v>
      </c>
      <c r="F120" s="194" t="s">
        <v>727</v>
      </c>
      <c r="G120" s="194">
        <v>0.0</v>
      </c>
      <c r="H120" s="194" t="s">
        <v>588</v>
      </c>
      <c r="I120" s="194" t="s">
        <v>588</v>
      </c>
      <c r="J120" s="194" t="s">
        <v>727</v>
      </c>
      <c r="K120" s="194" t="s">
        <v>727</v>
      </c>
      <c r="L120" s="194" t="s">
        <v>588</v>
      </c>
      <c r="M120" s="194">
        <v>0.0</v>
      </c>
      <c r="N120" s="194" t="s">
        <v>588</v>
      </c>
      <c r="O120" s="194" t="s">
        <v>588</v>
      </c>
      <c r="P120" s="194" t="s">
        <v>588</v>
      </c>
      <c r="Q120" s="194" t="s">
        <v>588</v>
      </c>
      <c r="R120" s="194" t="s">
        <v>588</v>
      </c>
      <c r="S120" s="194" t="s">
        <v>592</v>
      </c>
      <c r="T120" s="194">
        <v>0.0</v>
      </c>
      <c r="U120" s="194" t="s">
        <v>6</v>
      </c>
      <c r="V120" s="194" t="s">
        <v>6</v>
      </c>
      <c r="W120" s="194" t="s">
        <v>6</v>
      </c>
      <c r="X120" s="194" t="s">
        <v>588</v>
      </c>
      <c r="Y120" s="194" t="s">
        <v>588</v>
      </c>
      <c r="Z120" s="194" t="s">
        <v>588</v>
      </c>
      <c r="AA120" s="218" t="s">
        <v>588</v>
      </c>
      <c r="AB120" s="194">
        <v>0.0</v>
      </c>
      <c r="AC120" s="218" t="s">
        <v>588</v>
      </c>
      <c r="AD120" s="218" t="s">
        <v>588</v>
      </c>
      <c r="AE120" s="218" t="s">
        <v>588</v>
      </c>
      <c r="AF120" s="218" t="s">
        <v>588</v>
      </c>
      <c r="AG120" s="194" t="s">
        <v>588</v>
      </c>
      <c r="AH120" s="194">
        <v>0.0</v>
      </c>
      <c r="AI120" s="197">
        <f>vlookup(B120,'Annual Leave-2026'!$B:$S,8,0)-countif(E120:AH120,"a")-(countif(E120:AH120,"a1")*0.5)-(countif(E120:AH120,"a2")*0.5)-(countif(E120:AH120,"b*")*0.5)-(countif(E120:AH120,"c*")*0.5)-(countif(E120:AH120,"d*")*0.5)-(countif(E120:AH120,"e*")*0.5)+1+1</f>
        <v>1</v>
      </c>
      <c r="AJ120" s="197">
        <f t="shared" si="3"/>
        <v>24</v>
      </c>
      <c r="AK120" s="214">
        <f>VLOOKUP(B120,'Working Time-May-26'!$B:$AK,34,0)/60</f>
        <v>0</v>
      </c>
      <c r="AL120" s="214">
        <f>VLOOKUP(B120,'Working Time-May-26'!$B:$AK,35,0)/60</f>
        <v>0</v>
      </c>
      <c r="AM120" s="431"/>
      <c r="AN120" s="431"/>
      <c r="AO120" s="424"/>
      <c r="AP120" s="424"/>
      <c r="AQ120" s="424"/>
      <c r="AR120" s="424"/>
      <c r="AS120" s="425">
        <f t="shared" si="4"/>
        <v>5</v>
      </c>
      <c r="AT120" s="425">
        <f t="shared" si="5"/>
        <v>1</v>
      </c>
      <c r="AU120" s="425">
        <f t="shared" si="6"/>
        <v>0</v>
      </c>
      <c r="AV120" s="432"/>
      <c r="AW120" s="217">
        <v>0.0</v>
      </c>
      <c r="AX120" s="84"/>
      <c r="AY120" s="84"/>
    </row>
    <row r="121">
      <c r="A121" s="426">
        <v>117.0</v>
      </c>
      <c r="B121" s="429" t="s">
        <v>706</v>
      </c>
      <c r="C121" s="430" t="s">
        <v>39</v>
      </c>
      <c r="D121" s="429" t="s">
        <v>14</v>
      </c>
      <c r="E121" s="194">
        <v>0.0</v>
      </c>
      <c r="F121" s="194" t="s">
        <v>727</v>
      </c>
      <c r="G121" s="194" t="s">
        <v>588</v>
      </c>
      <c r="H121" s="194" t="s">
        <v>588</v>
      </c>
      <c r="I121" s="194" t="s">
        <v>588</v>
      </c>
      <c r="J121" s="194" t="s">
        <v>727</v>
      </c>
      <c r="K121" s="194" t="s">
        <v>727</v>
      </c>
      <c r="L121" s="194">
        <v>0.0</v>
      </c>
      <c r="M121" s="194" t="s">
        <v>588</v>
      </c>
      <c r="N121" s="194" t="s">
        <v>588</v>
      </c>
      <c r="O121" s="194" t="s">
        <v>588</v>
      </c>
      <c r="P121" s="194" t="s">
        <v>588</v>
      </c>
      <c r="Q121" s="194" t="s">
        <v>588</v>
      </c>
      <c r="R121" s="194" t="s">
        <v>588</v>
      </c>
      <c r="S121" s="194">
        <v>0.0</v>
      </c>
      <c r="T121" s="194" t="s">
        <v>588</v>
      </c>
      <c r="U121" s="194" t="s">
        <v>588</v>
      </c>
      <c r="V121" s="194" t="s">
        <v>588</v>
      </c>
      <c r="W121" s="194" t="s">
        <v>588</v>
      </c>
      <c r="X121" s="194" t="s">
        <v>588</v>
      </c>
      <c r="Y121" s="194" t="s">
        <v>588</v>
      </c>
      <c r="Z121" s="194" t="s">
        <v>588</v>
      </c>
      <c r="AA121" s="194">
        <v>0.0</v>
      </c>
      <c r="AB121" s="218" t="s">
        <v>588</v>
      </c>
      <c r="AC121" s="218" t="s">
        <v>588</v>
      </c>
      <c r="AD121" s="218" t="s">
        <v>588</v>
      </c>
      <c r="AE121" s="218" t="s">
        <v>588</v>
      </c>
      <c r="AF121" s="194" t="s">
        <v>6</v>
      </c>
      <c r="AG121" s="194" t="s">
        <v>588</v>
      </c>
      <c r="AH121" s="195" t="s">
        <v>588</v>
      </c>
      <c r="AI121" s="197">
        <f>vlookup(B121,'Annual Leave-2026'!$B:$S,8,0)-countif(E121:AH121,"a")-(countif(E121:AH121,"a1")*0.5)-(countif(E121:AH121,"a2")*0.5)-(countif(E121:AH121,"b*")*0.5)-(countif(E121:AH121,"c*")*0.5)-(countif(E121:AH121,"d*")*0.5)-(countif(E121:AH121,"e*")*0.5)+1+1</f>
        <v>4</v>
      </c>
      <c r="AJ121" s="197">
        <f t="shared" si="3"/>
        <v>26</v>
      </c>
      <c r="AK121" s="214">
        <f>VLOOKUP(B121,'Working Time-May-26'!$B:$AK,34,0)/60</f>
        <v>0</v>
      </c>
      <c r="AL121" s="214">
        <f>VLOOKUP(B121,'Working Time-May-26'!$B:$AK,35,0)/60</f>
        <v>0</v>
      </c>
      <c r="AM121" s="431"/>
      <c r="AN121" s="431"/>
      <c r="AO121" s="424"/>
      <c r="AP121" s="424"/>
      <c r="AQ121" s="424"/>
      <c r="AR121" s="424"/>
      <c r="AS121" s="425">
        <f t="shared" si="4"/>
        <v>4</v>
      </c>
      <c r="AT121" s="425">
        <f t="shared" si="5"/>
        <v>0</v>
      </c>
      <c r="AU121" s="425">
        <f t="shared" si="6"/>
        <v>0</v>
      </c>
      <c r="AV121" s="432"/>
      <c r="AW121" s="217" t="s">
        <v>9</v>
      </c>
      <c r="AX121" s="84"/>
      <c r="AY121" s="84"/>
    </row>
    <row r="122">
      <c r="A122" s="420">
        <v>118.0</v>
      </c>
      <c r="B122" s="429" t="s">
        <v>707</v>
      </c>
      <c r="C122" s="430" t="s">
        <v>69</v>
      </c>
      <c r="D122" s="429" t="s">
        <v>14</v>
      </c>
      <c r="E122" s="194" t="s">
        <v>591</v>
      </c>
      <c r="F122" s="194" t="s">
        <v>721</v>
      </c>
      <c r="G122" s="194">
        <v>0.0</v>
      </c>
      <c r="H122" s="194" t="s">
        <v>591</v>
      </c>
      <c r="I122" s="194" t="s">
        <v>591</v>
      </c>
      <c r="J122" s="194" t="s">
        <v>721</v>
      </c>
      <c r="K122" s="194" t="s">
        <v>721</v>
      </c>
      <c r="L122" s="194" t="s">
        <v>6</v>
      </c>
      <c r="M122" s="194">
        <v>0.0</v>
      </c>
      <c r="N122" s="194" t="s">
        <v>591</v>
      </c>
      <c r="O122" s="194" t="s">
        <v>591</v>
      </c>
      <c r="P122" s="194" t="s">
        <v>591</v>
      </c>
      <c r="Q122" s="194" t="s">
        <v>591</v>
      </c>
      <c r="R122" s="194" t="s">
        <v>591</v>
      </c>
      <c r="S122" s="194" t="s">
        <v>591</v>
      </c>
      <c r="T122" s="194" t="s">
        <v>591</v>
      </c>
      <c r="U122" s="194">
        <v>0.0</v>
      </c>
      <c r="V122" s="194" t="s">
        <v>591</v>
      </c>
      <c r="W122" s="194" t="s">
        <v>591</v>
      </c>
      <c r="X122" s="194" t="s">
        <v>591</v>
      </c>
      <c r="Y122" s="194" t="s">
        <v>592</v>
      </c>
      <c r="Z122" s="218" t="s">
        <v>6</v>
      </c>
      <c r="AA122" s="194">
        <v>0.0</v>
      </c>
      <c r="AB122" s="218" t="s">
        <v>591</v>
      </c>
      <c r="AC122" s="194" t="s">
        <v>591</v>
      </c>
      <c r="AD122" s="194" t="s">
        <v>591</v>
      </c>
      <c r="AE122" s="194" t="s">
        <v>591</v>
      </c>
      <c r="AF122" s="194" t="s">
        <v>591</v>
      </c>
      <c r="AG122" s="194">
        <v>0.0</v>
      </c>
      <c r="AH122" s="195" t="s">
        <v>591</v>
      </c>
      <c r="AI122" s="197">
        <f>vlookup(B122,'Annual Leave-2026'!$B:$S,8,0)-countif(E122:AH122,"a")-(countif(E122:AH122,"a1")*0.5)-(countif(E122:AH122,"a2")*0.5)-(countif(E122:AH122,"b*")*0.5)-(countif(E122:AH122,"c*")*0.5)-(countif(E122:AH122,"d*")*0.5)-(countif(E122:AH122,"e*")*0.5)+1+1</f>
        <v>2</v>
      </c>
      <c r="AJ122" s="197">
        <f t="shared" si="3"/>
        <v>24</v>
      </c>
      <c r="AK122" s="214">
        <f>VLOOKUP(B122,'Working Time-May-26'!$B:$AK,34,0)/60</f>
        <v>0</v>
      </c>
      <c r="AL122" s="214">
        <f>VLOOKUP(B122,'Working Time-May-26'!$B:$AK,35,0)/60</f>
        <v>0</v>
      </c>
      <c r="AM122" s="431"/>
      <c r="AN122" s="431"/>
      <c r="AO122" s="424"/>
      <c r="AP122" s="424"/>
      <c r="AQ122" s="424"/>
      <c r="AR122" s="424"/>
      <c r="AS122" s="425">
        <f t="shared" si="4"/>
        <v>5</v>
      </c>
      <c r="AT122" s="425">
        <f t="shared" si="5"/>
        <v>1</v>
      </c>
      <c r="AU122" s="425">
        <f t="shared" si="6"/>
        <v>0</v>
      </c>
      <c r="AV122" s="432"/>
      <c r="AW122" s="217" t="s">
        <v>6</v>
      </c>
      <c r="AX122" s="84"/>
      <c r="AY122" s="84"/>
    </row>
    <row r="123">
      <c r="A123" s="426">
        <v>119.0</v>
      </c>
      <c r="B123" s="429" t="s">
        <v>708</v>
      </c>
      <c r="C123" s="430" t="s">
        <v>29</v>
      </c>
      <c r="D123" s="429" t="s">
        <v>14</v>
      </c>
      <c r="E123" s="194">
        <v>0.0</v>
      </c>
      <c r="F123" s="194" t="s">
        <v>721</v>
      </c>
      <c r="G123" s="194" t="s">
        <v>591</v>
      </c>
      <c r="H123" s="194" t="s">
        <v>591</v>
      </c>
      <c r="I123" s="194" t="s">
        <v>591</v>
      </c>
      <c r="J123" s="194" t="s">
        <v>721</v>
      </c>
      <c r="K123" s="194" t="s">
        <v>721</v>
      </c>
      <c r="L123" s="194" t="s">
        <v>163</v>
      </c>
      <c r="M123" s="194">
        <v>0.0</v>
      </c>
      <c r="N123" s="194" t="s">
        <v>591</v>
      </c>
      <c r="O123" s="194" t="s">
        <v>591</v>
      </c>
      <c r="P123" s="194" t="s">
        <v>591</v>
      </c>
      <c r="Q123" s="194" t="s">
        <v>591</v>
      </c>
      <c r="R123" s="194" t="s">
        <v>591</v>
      </c>
      <c r="S123" s="194" t="s">
        <v>591</v>
      </c>
      <c r="T123" s="194" t="s">
        <v>591</v>
      </c>
      <c r="U123" s="194">
        <v>0.0</v>
      </c>
      <c r="V123" s="194" t="s">
        <v>591</v>
      </c>
      <c r="W123" s="194" t="s">
        <v>591</v>
      </c>
      <c r="X123" s="194" t="s">
        <v>591</v>
      </c>
      <c r="Y123" s="194" t="s">
        <v>591</v>
      </c>
      <c r="Z123" s="218" t="s">
        <v>591</v>
      </c>
      <c r="AA123" s="194">
        <v>0.0</v>
      </c>
      <c r="AB123" s="218" t="s">
        <v>591</v>
      </c>
      <c r="AC123" s="194" t="s">
        <v>591</v>
      </c>
      <c r="AD123" s="194" t="s">
        <v>591</v>
      </c>
      <c r="AE123" s="194" t="s">
        <v>591</v>
      </c>
      <c r="AF123" s="194" t="s">
        <v>591</v>
      </c>
      <c r="AG123" s="194" t="s">
        <v>591</v>
      </c>
      <c r="AH123" s="194">
        <v>0.0</v>
      </c>
      <c r="AI123" s="197">
        <f>vlookup(B123,'Annual Leave-2026'!$B:$S,8,0)-countif(E123:AH123,"a")-(countif(E123:AH123,"a1")*0.5)-(countif(E123:AH123,"a2")*0.5)-(countif(E123:AH123,"b*")*0.5)-(countif(E123:AH123,"c*")*0.5)-(countif(E123:AH123,"d*")*0.5)-(countif(E123:AH123,"e*")*0.5)+1+1</f>
        <v>4</v>
      </c>
      <c r="AJ123" s="197">
        <f t="shared" si="3"/>
        <v>25</v>
      </c>
      <c r="AK123" s="214">
        <f>VLOOKUP(B123,'Working Time-May-26'!$B:$AK,34,0)/60</f>
        <v>0</v>
      </c>
      <c r="AL123" s="214">
        <f>VLOOKUP(B123,'Working Time-May-26'!$B:$AK,35,0)/60</f>
        <v>0</v>
      </c>
      <c r="AM123" s="431"/>
      <c r="AN123" s="431"/>
      <c r="AO123" s="424"/>
      <c r="AP123" s="424"/>
      <c r="AQ123" s="424"/>
      <c r="AR123" s="424"/>
      <c r="AS123" s="425">
        <f t="shared" si="4"/>
        <v>5</v>
      </c>
      <c r="AT123" s="425">
        <f t="shared" si="5"/>
        <v>0</v>
      </c>
      <c r="AU123" s="425">
        <f t="shared" si="6"/>
        <v>0</v>
      </c>
      <c r="AV123" s="432"/>
      <c r="AW123" s="217" t="s">
        <v>6</v>
      </c>
      <c r="AX123" s="84"/>
      <c r="AY123" s="84"/>
    </row>
    <row r="124">
      <c r="A124" s="436"/>
      <c r="B124" s="437"/>
      <c r="C124" s="437"/>
      <c r="D124" s="438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2"/>
      <c r="AD124" s="232"/>
      <c r="AE124" s="231"/>
      <c r="AF124" s="231"/>
      <c r="AG124" s="231"/>
      <c r="AH124" s="231"/>
      <c r="AI124" s="233"/>
      <c r="AJ124" s="233"/>
      <c r="AK124" s="234"/>
      <c r="AL124" s="234"/>
      <c r="AM124" s="234"/>
      <c r="AN124" s="234"/>
      <c r="AO124" s="234"/>
      <c r="AP124" s="234"/>
      <c r="AQ124" s="234"/>
      <c r="AR124" s="234"/>
      <c r="AS124" s="234"/>
      <c r="AT124" s="234"/>
      <c r="AU124" s="234"/>
      <c r="AV124" s="234"/>
      <c r="AW124" s="234"/>
      <c r="AX124" s="234"/>
      <c r="AY124" s="234"/>
    </row>
    <row r="125">
      <c r="A125" s="433" t="s">
        <v>591</v>
      </c>
      <c r="B125" s="437"/>
      <c r="C125" s="437" t="s">
        <v>714</v>
      </c>
      <c r="D125" s="438"/>
      <c r="E125" s="230"/>
      <c r="F125" s="77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77"/>
      <c r="AJ125" s="77"/>
      <c r="AK125" s="439">
        <f t="shared" ref="AK125:AL125" si="7">sum(AK11:AK123)</f>
        <v>-6.916666667</v>
      </c>
      <c r="AL125" s="439">
        <f t="shared" si="7"/>
        <v>-5</v>
      </c>
      <c r="AM125" s="234"/>
      <c r="AN125" s="234"/>
      <c r="AO125" s="234"/>
      <c r="AP125" s="234"/>
      <c r="AQ125" s="234"/>
      <c r="AR125" s="234"/>
      <c r="AS125" s="234"/>
      <c r="AT125" s="234"/>
      <c r="AU125" s="234"/>
      <c r="AV125" s="234"/>
      <c r="AW125" s="234"/>
      <c r="AX125" s="234"/>
      <c r="AY125" s="234"/>
    </row>
    <row r="126">
      <c r="A126" s="433" t="s">
        <v>715</v>
      </c>
      <c r="B126" s="437"/>
      <c r="C126" s="437" t="s">
        <v>716</v>
      </c>
      <c r="D126" s="438"/>
      <c r="E126" s="230"/>
      <c r="F126" s="77"/>
      <c r="G126" s="230"/>
      <c r="H126" s="230"/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77"/>
      <c r="AJ126" s="77"/>
      <c r="AK126" s="77"/>
      <c r="AL126" s="234"/>
      <c r="AM126" s="234"/>
      <c r="AN126" s="234"/>
      <c r="AO126" s="234"/>
      <c r="AP126" s="234"/>
      <c r="AQ126" s="234"/>
      <c r="AR126" s="234"/>
      <c r="AS126" s="234"/>
      <c r="AT126" s="234"/>
      <c r="AU126" s="234"/>
      <c r="AV126" s="234"/>
      <c r="AW126" s="234"/>
      <c r="AX126" s="234"/>
      <c r="AY126" s="234"/>
    </row>
    <row r="127">
      <c r="A127" s="433" t="s">
        <v>717</v>
      </c>
      <c r="B127" s="437"/>
      <c r="C127" s="437" t="s">
        <v>718</v>
      </c>
      <c r="D127" s="438"/>
      <c r="E127" s="230"/>
      <c r="F127" s="77"/>
      <c r="G127" s="230"/>
      <c r="H127" s="230"/>
      <c r="I127" s="230"/>
      <c r="J127" s="230"/>
      <c r="K127" s="230"/>
      <c r="L127" s="230"/>
      <c r="M127" s="221" t="s">
        <v>570</v>
      </c>
      <c r="N127" s="230"/>
      <c r="O127" s="230"/>
      <c r="P127" s="230"/>
      <c r="Q127" s="230"/>
      <c r="R127" s="230"/>
      <c r="S127" s="221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77"/>
      <c r="AJ127" s="77"/>
      <c r="AK127" s="77"/>
      <c r="AL127" s="234"/>
      <c r="AM127" s="234"/>
      <c r="AN127" s="234"/>
      <c r="AO127" s="234"/>
      <c r="AP127" s="234"/>
      <c r="AQ127" s="234"/>
      <c r="AR127" s="234"/>
      <c r="AS127" s="234"/>
      <c r="AT127" s="234"/>
      <c r="AU127" s="234"/>
      <c r="AV127" s="234"/>
      <c r="AW127" s="234"/>
      <c r="AX127" s="234"/>
      <c r="AY127" s="234"/>
    </row>
    <row r="128">
      <c r="A128" s="433" t="s">
        <v>588</v>
      </c>
      <c r="B128" s="437"/>
      <c r="C128" s="437" t="s">
        <v>719</v>
      </c>
      <c r="D128" s="438"/>
      <c r="E128" s="230"/>
      <c r="F128" s="77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77"/>
      <c r="AJ128" s="77"/>
      <c r="AK128" s="77"/>
      <c r="AL128" s="230"/>
      <c r="AM128" s="77"/>
      <c r="AN128" s="77"/>
      <c r="AO128" s="440"/>
      <c r="AP128" s="440"/>
      <c r="AQ128" s="440"/>
      <c r="AR128" s="440"/>
      <c r="AS128" s="440"/>
      <c r="AT128" s="77"/>
      <c r="AU128" s="440"/>
      <c r="AV128" s="440"/>
      <c r="AW128" s="237"/>
      <c r="AX128" s="237"/>
      <c r="AY128" s="237"/>
    </row>
    <row r="129">
      <c r="A129" s="433" t="s">
        <v>593</v>
      </c>
      <c r="B129" s="437"/>
      <c r="C129" s="437" t="s">
        <v>720</v>
      </c>
      <c r="D129" s="438"/>
      <c r="E129" s="230"/>
      <c r="F129" s="77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77"/>
      <c r="AJ129" s="77"/>
      <c r="AK129" s="77"/>
      <c r="AL129" s="230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237"/>
      <c r="AX129" s="237"/>
      <c r="AY129" s="237"/>
    </row>
    <row r="130">
      <c r="A130" s="433" t="s">
        <v>721</v>
      </c>
      <c r="B130" s="437"/>
      <c r="C130" s="437" t="s">
        <v>722</v>
      </c>
      <c r="D130" s="438"/>
      <c r="E130" s="230"/>
      <c r="F130" s="77"/>
      <c r="G130" s="230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77"/>
      <c r="AJ130" s="77"/>
      <c r="AK130" s="77"/>
      <c r="AL130" s="230"/>
      <c r="AM130" s="77"/>
      <c r="AN130" s="77"/>
      <c r="AO130" s="77"/>
      <c r="AP130" s="77"/>
      <c r="AQ130" s="77"/>
      <c r="AR130" s="77"/>
      <c r="AS130" s="77"/>
      <c r="AT130" s="77"/>
      <c r="AU130" s="440"/>
      <c r="AV130" s="440"/>
      <c r="AW130" s="237"/>
      <c r="AX130" s="237"/>
      <c r="AY130" s="237"/>
    </row>
    <row r="131">
      <c r="A131" s="433" t="s">
        <v>723</v>
      </c>
      <c r="B131" s="437"/>
      <c r="C131" s="437" t="s">
        <v>724</v>
      </c>
      <c r="D131" s="438"/>
      <c r="E131" s="230"/>
      <c r="F131" s="77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77"/>
      <c r="AJ131" s="77"/>
      <c r="AK131" s="77"/>
      <c r="AL131" s="230"/>
      <c r="AM131" s="77"/>
      <c r="AN131" s="77"/>
      <c r="AO131" s="77"/>
      <c r="AP131" s="77"/>
      <c r="AQ131" s="77"/>
      <c r="AR131" s="77"/>
      <c r="AS131" s="77"/>
      <c r="AT131" s="77"/>
      <c r="AU131" s="440"/>
      <c r="AV131" s="440"/>
      <c r="AW131" s="237"/>
      <c r="AX131" s="237"/>
      <c r="AY131" s="237"/>
    </row>
    <row r="132">
      <c r="A132" s="433" t="s">
        <v>725</v>
      </c>
      <c r="B132" s="437"/>
      <c r="C132" s="437" t="s">
        <v>726</v>
      </c>
      <c r="D132" s="438"/>
      <c r="E132" s="230"/>
      <c r="F132" s="77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77"/>
      <c r="AJ132" s="77"/>
      <c r="AK132" s="77"/>
      <c r="AL132" s="230"/>
      <c r="AM132" s="77"/>
      <c r="AN132" s="77"/>
      <c r="AO132" s="77"/>
      <c r="AP132" s="77"/>
      <c r="AQ132" s="77"/>
      <c r="AR132" s="77"/>
      <c r="AS132" s="77"/>
      <c r="AT132" s="77"/>
      <c r="AU132" s="440"/>
      <c r="AV132" s="440"/>
      <c r="AW132" s="237"/>
      <c r="AX132" s="237"/>
      <c r="AY132" s="237"/>
    </row>
    <row r="133">
      <c r="A133" s="433" t="s">
        <v>727</v>
      </c>
      <c r="B133" s="437"/>
      <c r="C133" s="437" t="s">
        <v>728</v>
      </c>
      <c r="D133" s="438"/>
      <c r="E133" s="230"/>
      <c r="F133" s="77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77"/>
      <c r="AJ133" s="77"/>
      <c r="AK133" s="77"/>
      <c r="AL133" s="230"/>
      <c r="AM133" s="77"/>
      <c r="AN133" s="77"/>
      <c r="AO133" s="77"/>
      <c r="AP133" s="77"/>
      <c r="AQ133" s="77"/>
      <c r="AR133" s="77"/>
      <c r="AS133" s="77"/>
      <c r="AT133" s="77"/>
      <c r="AU133" s="440"/>
      <c r="AV133" s="440"/>
      <c r="AW133" s="237"/>
      <c r="AX133" s="237"/>
      <c r="AY133" s="237"/>
    </row>
    <row r="134">
      <c r="A134" s="433" t="s">
        <v>729</v>
      </c>
      <c r="B134" s="81"/>
      <c r="C134" s="437" t="s">
        <v>730</v>
      </c>
      <c r="D134" s="438"/>
      <c r="E134" s="230"/>
      <c r="F134" s="77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77"/>
      <c r="AJ134" s="77"/>
      <c r="AK134" s="77"/>
      <c r="AL134" s="230"/>
      <c r="AM134" s="77"/>
      <c r="AN134" s="77"/>
      <c r="AO134" s="77"/>
      <c r="AP134" s="77"/>
      <c r="AQ134" s="77"/>
      <c r="AR134" s="77"/>
      <c r="AS134" s="77"/>
      <c r="AT134" s="77"/>
      <c r="AU134" s="440"/>
      <c r="AV134" s="440"/>
      <c r="AW134" s="237"/>
      <c r="AX134" s="237"/>
      <c r="AY134" s="237"/>
    </row>
    <row r="135">
      <c r="A135" s="433" t="s">
        <v>731</v>
      </c>
      <c r="B135" s="81"/>
      <c r="C135" s="437" t="s">
        <v>732</v>
      </c>
      <c r="D135" s="438"/>
      <c r="E135" s="230"/>
      <c r="F135" s="77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77"/>
      <c r="AJ135" s="77"/>
      <c r="AK135" s="77"/>
      <c r="AL135" s="230"/>
      <c r="AM135" s="77"/>
      <c r="AN135" s="77"/>
      <c r="AO135" s="77"/>
      <c r="AP135" s="77"/>
      <c r="AQ135" s="77"/>
      <c r="AR135" s="77"/>
      <c r="AS135" s="77"/>
      <c r="AT135" s="77"/>
      <c r="AU135" s="440"/>
      <c r="AV135" s="440"/>
      <c r="AW135" s="237"/>
      <c r="AX135" s="237"/>
      <c r="AY135" s="237"/>
    </row>
    <row r="136">
      <c r="A136" s="433" t="s">
        <v>733</v>
      </c>
      <c r="B136" s="81"/>
      <c r="C136" s="437" t="s">
        <v>734</v>
      </c>
      <c r="D136" s="438"/>
      <c r="E136" s="230"/>
      <c r="F136" s="77"/>
      <c r="G136" s="230"/>
      <c r="H136" s="230"/>
      <c r="I136" s="230"/>
      <c r="J136" s="221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77"/>
      <c r="AJ136" s="77"/>
      <c r="AK136" s="77"/>
      <c r="AL136" s="230"/>
      <c r="AM136" s="77"/>
      <c r="AN136" s="77"/>
      <c r="AO136" s="77"/>
      <c r="AP136" s="77"/>
      <c r="AQ136" s="77"/>
      <c r="AR136" s="77"/>
      <c r="AS136" s="77"/>
      <c r="AT136" s="77"/>
      <c r="AU136" s="440"/>
      <c r="AV136" s="440"/>
      <c r="AW136" s="237"/>
      <c r="AX136" s="237"/>
      <c r="AY136" s="237"/>
    </row>
    <row r="137">
      <c r="A137" s="433" t="s">
        <v>735</v>
      </c>
      <c r="B137" s="81"/>
      <c r="C137" s="437" t="s">
        <v>736</v>
      </c>
      <c r="D137" s="438"/>
      <c r="E137" s="230"/>
      <c r="F137" s="77"/>
      <c r="G137" s="230"/>
      <c r="H137" s="230"/>
      <c r="I137" s="230"/>
      <c r="J137" s="221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77"/>
      <c r="AJ137" s="77"/>
      <c r="AK137" s="77"/>
      <c r="AL137" s="230"/>
      <c r="AM137" s="77"/>
      <c r="AN137" s="77"/>
      <c r="AO137" s="77"/>
      <c r="AP137" s="77"/>
      <c r="AQ137" s="77"/>
      <c r="AR137" s="77"/>
      <c r="AS137" s="77"/>
      <c r="AT137" s="77"/>
      <c r="AU137" s="440"/>
      <c r="AV137" s="440"/>
      <c r="AW137" s="237"/>
      <c r="AX137" s="237"/>
      <c r="AY137" s="237"/>
    </row>
    <row r="138">
      <c r="A138" s="433" t="s">
        <v>737</v>
      </c>
      <c r="B138" s="81"/>
      <c r="C138" s="437" t="s">
        <v>738</v>
      </c>
      <c r="D138" s="438"/>
      <c r="E138" s="230"/>
      <c r="F138" s="77"/>
      <c r="G138" s="230"/>
      <c r="H138" s="230"/>
      <c r="I138" s="230"/>
      <c r="J138" s="221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77"/>
      <c r="AJ138" s="77"/>
      <c r="AK138" s="77"/>
      <c r="AL138" s="230"/>
      <c r="AM138" s="77"/>
      <c r="AN138" s="77"/>
      <c r="AO138" s="77"/>
      <c r="AP138" s="77"/>
      <c r="AQ138" s="77"/>
      <c r="AR138" s="77"/>
      <c r="AS138" s="77"/>
      <c r="AT138" s="77"/>
      <c r="AU138" s="440"/>
      <c r="AV138" s="440"/>
      <c r="AW138" s="237"/>
      <c r="AX138" s="237"/>
      <c r="AY138" s="237"/>
    </row>
    <row r="139">
      <c r="A139" s="433" t="s">
        <v>739</v>
      </c>
      <c r="B139" s="81"/>
      <c r="C139" s="437" t="s">
        <v>740</v>
      </c>
      <c r="D139" s="438"/>
      <c r="E139" s="230"/>
      <c r="F139" s="77"/>
      <c r="G139" s="230"/>
      <c r="H139" s="230"/>
      <c r="I139" s="230"/>
      <c r="J139" s="239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77"/>
      <c r="AJ139" s="77"/>
      <c r="AK139" s="77"/>
      <c r="AL139" s="230"/>
      <c r="AM139" s="77"/>
      <c r="AN139" s="77"/>
      <c r="AO139" s="77"/>
      <c r="AP139" s="77"/>
      <c r="AQ139" s="77"/>
      <c r="AR139" s="77"/>
      <c r="AS139" s="77"/>
      <c r="AT139" s="77"/>
      <c r="AU139" s="440"/>
      <c r="AV139" s="440"/>
      <c r="AW139" s="237"/>
      <c r="AX139" s="237"/>
      <c r="AY139" s="237"/>
    </row>
    <row r="140">
      <c r="A140" s="433" t="s">
        <v>741</v>
      </c>
      <c r="B140" s="81"/>
      <c r="C140" s="437" t="s">
        <v>742</v>
      </c>
      <c r="D140" s="438"/>
      <c r="E140" s="230"/>
      <c r="F140" s="77"/>
      <c r="G140" s="230"/>
      <c r="H140" s="230"/>
      <c r="I140" s="230"/>
      <c r="J140" s="221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77"/>
      <c r="AJ140" s="77"/>
      <c r="AK140" s="77"/>
      <c r="AL140" s="230"/>
      <c r="AM140" s="77"/>
      <c r="AN140" s="77"/>
      <c r="AO140" s="77"/>
      <c r="AP140" s="77"/>
      <c r="AQ140" s="77"/>
      <c r="AR140" s="77"/>
      <c r="AS140" s="77"/>
      <c r="AT140" s="77"/>
      <c r="AU140" s="440"/>
      <c r="AV140" s="440"/>
      <c r="AW140" s="237"/>
      <c r="AX140" s="237"/>
      <c r="AY140" s="237"/>
    </row>
    <row r="141">
      <c r="A141" s="433" t="s">
        <v>743</v>
      </c>
      <c r="B141" s="81"/>
      <c r="C141" s="437" t="s">
        <v>744</v>
      </c>
      <c r="D141" s="438"/>
      <c r="E141" s="230"/>
      <c r="F141" s="77"/>
      <c r="G141" s="230"/>
      <c r="H141" s="230"/>
      <c r="I141" s="230"/>
      <c r="J141" s="221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77"/>
      <c r="AJ141" s="77"/>
      <c r="AK141" s="77"/>
      <c r="AL141" s="230"/>
      <c r="AM141" s="77"/>
      <c r="AN141" s="77"/>
      <c r="AO141" s="77"/>
      <c r="AP141" s="77"/>
      <c r="AQ141" s="77"/>
      <c r="AR141" s="77"/>
      <c r="AS141" s="77"/>
      <c r="AT141" s="77"/>
      <c r="AU141" s="440"/>
      <c r="AV141" s="440"/>
      <c r="AW141" s="237"/>
      <c r="AX141" s="237"/>
      <c r="AY141" s="237"/>
    </row>
    <row r="142">
      <c r="A142" s="433" t="s">
        <v>745</v>
      </c>
      <c r="B142" s="81"/>
      <c r="C142" s="437" t="s">
        <v>746</v>
      </c>
      <c r="D142" s="438"/>
      <c r="E142" s="230"/>
      <c r="F142" s="77"/>
      <c r="G142" s="230"/>
      <c r="H142" s="230"/>
      <c r="I142" s="230"/>
      <c r="J142" s="221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77"/>
      <c r="AJ142" s="77"/>
      <c r="AK142" s="77"/>
      <c r="AL142" s="230"/>
      <c r="AM142" s="77"/>
      <c r="AN142" s="77"/>
      <c r="AO142" s="77"/>
      <c r="AP142" s="77"/>
      <c r="AQ142" s="77"/>
      <c r="AR142" s="77"/>
      <c r="AS142" s="77"/>
      <c r="AT142" s="77"/>
      <c r="AU142" s="440"/>
      <c r="AV142" s="440"/>
      <c r="AW142" s="237"/>
      <c r="AX142" s="237"/>
      <c r="AY142" s="237"/>
    </row>
    <row r="143">
      <c r="A143" s="433" t="s">
        <v>747</v>
      </c>
      <c r="B143" s="81"/>
      <c r="C143" s="437" t="s">
        <v>748</v>
      </c>
      <c r="D143" s="438"/>
      <c r="E143" s="230"/>
      <c r="F143" s="77"/>
      <c r="G143" s="230"/>
      <c r="H143" s="230"/>
      <c r="I143" s="230"/>
      <c r="J143" s="221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77"/>
      <c r="AJ143" s="77"/>
      <c r="AK143" s="77"/>
      <c r="AL143" s="230"/>
      <c r="AM143" s="77"/>
      <c r="AN143" s="77"/>
      <c r="AO143" s="77"/>
      <c r="AP143" s="77"/>
      <c r="AQ143" s="77"/>
      <c r="AR143" s="77"/>
      <c r="AS143" s="77"/>
      <c r="AT143" s="77"/>
      <c r="AU143" s="440"/>
      <c r="AV143" s="440"/>
      <c r="AW143" s="237"/>
      <c r="AX143" s="237"/>
      <c r="AY143" s="237"/>
    </row>
    <row r="144">
      <c r="A144" s="433" t="s">
        <v>749</v>
      </c>
      <c r="B144" s="81"/>
      <c r="C144" s="437" t="s">
        <v>750</v>
      </c>
      <c r="D144" s="438"/>
      <c r="E144" s="438"/>
      <c r="F144" s="81"/>
      <c r="G144" s="438"/>
      <c r="H144" s="438"/>
      <c r="I144" s="438"/>
      <c r="J144" s="433"/>
      <c r="K144" s="438"/>
      <c r="L144" s="438"/>
      <c r="M144" s="438"/>
      <c r="N144" s="438"/>
      <c r="O144" s="438"/>
      <c r="P144" s="438"/>
      <c r="Q144" s="438"/>
      <c r="R144" s="438"/>
      <c r="S144" s="438"/>
      <c r="T144" s="438"/>
      <c r="U144" s="438"/>
      <c r="V144" s="438"/>
      <c r="W144" s="438"/>
      <c r="X144" s="438"/>
      <c r="Y144" s="438"/>
      <c r="Z144" s="438"/>
      <c r="AA144" s="438"/>
      <c r="AB144" s="438"/>
      <c r="AC144" s="438"/>
      <c r="AD144" s="438"/>
      <c r="AE144" s="438"/>
      <c r="AF144" s="438"/>
      <c r="AG144" s="438"/>
      <c r="AH144" s="438"/>
      <c r="AI144" s="81"/>
      <c r="AJ144" s="81"/>
      <c r="AK144" s="81"/>
      <c r="AL144" s="438"/>
      <c r="AM144" s="81"/>
      <c r="AN144" s="81"/>
      <c r="AO144" s="81"/>
      <c r="AP144" s="81"/>
      <c r="AQ144" s="81"/>
      <c r="AR144" s="81"/>
      <c r="AS144" s="81"/>
      <c r="AT144" s="81"/>
      <c r="AU144" s="441"/>
      <c r="AV144" s="441"/>
      <c r="AW144" s="442"/>
      <c r="AX144" s="442"/>
      <c r="AY144" s="442"/>
    </row>
    <row r="145">
      <c r="A145" s="433" t="s">
        <v>163</v>
      </c>
      <c r="B145" s="81"/>
      <c r="C145" s="437" t="s">
        <v>751</v>
      </c>
      <c r="D145" s="438"/>
      <c r="E145" s="438"/>
      <c r="F145" s="81"/>
      <c r="G145" s="438"/>
      <c r="H145" s="438"/>
      <c r="I145" s="438"/>
      <c r="J145" s="433"/>
      <c r="K145" s="438"/>
      <c r="L145" s="438"/>
      <c r="M145" s="438"/>
      <c r="N145" s="438"/>
      <c r="O145" s="438"/>
      <c r="P145" s="438"/>
      <c r="Q145" s="438"/>
      <c r="R145" s="438"/>
      <c r="S145" s="438"/>
      <c r="T145" s="438"/>
      <c r="U145" s="438"/>
      <c r="V145" s="438"/>
      <c r="W145" s="438"/>
      <c r="X145" s="438"/>
      <c r="Y145" s="438"/>
      <c r="Z145" s="438"/>
      <c r="AA145" s="438"/>
      <c r="AB145" s="438"/>
      <c r="AC145" s="438"/>
      <c r="AD145" s="438"/>
      <c r="AE145" s="438"/>
      <c r="AF145" s="438"/>
      <c r="AG145" s="438"/>
      <c r="AH145" s="438"/>
      <c r="AI145" s="81"/>
      <c r="AJ145" s="81"/>
      <c r="AK145" s="81"/>
      <c r="AL145" s="438"/>
      <c r="AM145" s="81"/>
      <c r="AN145" s="81"/>
      <c r="AO145" s="81"/>
      <c r="AP145" s="81"/>
      <c r="AQ145" s="81"/>
      <c r="AR145" s="81"/>
      <c r="AS145" s="81"/>
      <c r="AT145" s="81"/>
      <c r="AU145" s="441"/>
      <c r="AV145" s="441"/>
      <c r="AW145" s="442"/>
      <c r="AX145" s="442"/>
      <c r="AY145" s="442"/>
    </row>
    <row r="146">
      <c r="A146" s="433" t="s">
        <v>164</v>
      </c>
      <c r="B146" s="437"/>
      <c r="C146" s="437" t="s">
        <v>752</v>
      </c>
      <c r="D146" s="443"/>
      <c r="E146" s="438"/>
      <c r="F146" s="81"/>
      <c r="G146" s="438"/>
      <c r="H146" s="438"/>
      <c r="I146" s="438"/>
      <c r="J146" s="433"/>
      <c r="K146" s="438"/>
      <c r="L146" s="438"/>
      <c r="M146" s="438"/>
      <c r="N146" s="438"/>
      <c r="O146" s="438"/>
      <c r="P146" s="438"/>
      <c r="Q146" s="438"/>
      <c r="R146" s="438"/>
      <c r="S146" s="438"/>
      <c r="T146" s="438"/>
      <c r="U146" s="438"/>
      <c r="V146" s="438"/>
      <c r="W146" s="438"/>
      <c r="X146" s="438"/>
      <c r="Y146" s="438"/>
      <c r="Z146" s="438"/>
      <c r="AA146" s="438"/>
      <c r="AB146" s="438"/>
      <c r="AC146" s="438"/>
      <c r="AD146" s="438"/>
      <c r="AE146" s="438"/>
      <c r="AF146" s="438"/>
      <c r="AG146" s="438"/>
      <c r="AH146" s="438"/>
      <c r="AI146" s="81"/>
      <c r="AJ146" s="81"/>
      <c r="AK146" s="81"/>
      <c r="AL146" s="438"/>
      <c r="AM146" s="81"/>
      <c r="AN146" s="81"/>
      <c r="AO146" s="81"/>
      <c r="AP146" s="81"/>
      <c r="AQ146" s="81"/>
      <c r="AR146" s="81"/>
      <c r="AS146" s="81"/>
      <c r="AT146" s="81"/>
      <c r="AU146" s="441"/>
      <c r="AV146" s="441"/>
      <c r="AW146" s="442"/>
      <c r="AX146" s="442"/>
      <c r="AY146" s="442"/>
    </row>
    <row r="147">
      <c r="A147" s="433" t="s">
        <v>165</v>
      </c>
      <c r="B147" s="437"/>
      <c r="C147" s="437" t="s">
        <v>753</v>
      </c>
      <c r="D147" s="443"/>
      <c r="E147" s="438"/>
      <c r="F147" s="81"/>
      <c r="G147" s="438"/>
      <c r="H147" s="438"/>
      <c r="I147" s="438"/>
      <c r="J147" s="433"/>
      <c r="K147" s="438"/>
      <c r="L147" s="438"/>
      <c r="M147" s="438"/>
      <c r="N147" s="438"/>
      <c r="O147" s="438"/>
      <c r="P147" s="438"/>
      <c r="Q147" s="438"/>
      <c r="R147" s="438"/>
      <c r="S147" s="438"/>
      <c r="T147" s="438"/>
      <c r="U147" s="438"/>
      <c r="V147" s="438"/>
      <c r="W147" s="438"/>
      <c r="X147" s="438"/>
      <c r="Y147" s="438"/>
      <c r="Z147" s="438"/>
      <c r="AA147" s="438"/>
      <c r="AB147" s="438"/>
      <c r="AC147" s="438"/>
      <c r="AD147" s="438"/>
      <c r="AE147" s="438"/>
      <c r="AF147" s="438"/>
      <c r="AG147" s="438"/>
      <c r="AH147" s="438"/>
      <c r="AI147" s="81"/>
      <c r="AJ147" s="81"/>
      <c r="AK147" s="81"/>
      <c r="AL147" s="438"/>
      <c r="AM147" s="81"/>
      <c r="AN147" s="81"/>
      <c r="AO147" s="81"/>
      <c r="AP147" s="81"/>
      <c r="AQ147" s="81"/>
      <c r="AR147" s="81"/>
      <c r="AS147" s="81"/>
      <c r="AT147" s="81"/>
      <c r="AU147" s="441"/>
      <c r="AV147" s="441"/>
      <c r="AW147" s="442"/>
      <c r="AX147" s="442"/>
      <c r="AY147" s="442"/>
    </row>
    <row r="148">
      <c r="A148" s="433" t="s">
        <v>166</v>
      </c>
      <c r="B148" s="437"/>
      <c r="C148" s="437" t="s">
        <v>754</v>
      </c>
      <c r="D148" s="443"/>
      <c r="E148" s="438"/>
      <c r="F148" s="81"/>
      <c r="G148" s="438"/>
      <c r="H148" s="438"/>
      <c r="I148" s="438"/>
      <c r="J148" s="438"/>
      <c r="K148" s="438"/>
      <c r="L148" s="438"/>
      <c r="M148" s="438"/>
      <c r="N148" s="438"/>
      <c r="O148" s="438"/>
      <c r="P148" s="438"/>
      <c r="Q148" s="438"/>
      <c r="R148" s="438"/>
      <c r="S148" s="438"/>
      <c r="T148" s="438"/>
      <c r="U148" s="438"/>
      <c r="V148" s="438"/>
      <c r="W148" s="438"/>
      <c r="X148" s="438"/>
      <c r="Y148" s="438"/>
      <c r="Z148" s="438"/>
      <c r="AA148" s="438"/>
      <c r="AB148" s="438"/>
      <c r="AC148" s="438"/>
      <c r="AD148" s="438"/>
      <c r="AE148" s="438"/>
      <c r="AF148" s="438"/>
      <c r="AG148" s="438"/>
      <c r="AH148" s="438"/>
      <c r="AI148" s="81"/>
      <c r="AJ148" s="81"/>
      <c r="AK148" s="81"/>
      <c r="AL148" s="438"/>
      <c r="AM148" s="81"/>
      <c r="AN148" s="81"/>
      <c r="AO148" s="81"/>
      <c r="AP148" s="81"/>
      <c r="AQ148" s="81"/>
      <c r="AR148" s="81"/>
      <c r="AS148" s="81"/>
      <c r="AT148" s="81"/>
      <c r="AU148" s="441"/>
      <c r="AV148" s="441"/>
      <c r="AW148" s="442"/>
      <c r="AX148" s="442"/>
      <c r="AY148" s="442"/>
    </row>
    <row r="149">
      <c r="A149" s="433" t="s">
        <v>167</v>
      </c>
      <c r="B149" s="437"/>
      <c r="C149" s="437" t="s">
        <v>755</v>
      </c>
      <c r="D149" s="443"/>
      <c r="E149" s="438"/>
      <c r="F149" s="81"/>
      <c r="G149" s="438"/>
      <c r="H149" s="438"/>
      <c r="I149" s="438"/>
      <c r="J149" s="438"/>
      <c r="K149" s="438"/>
      <c r="L149" s="438"/>
      <c r="M149" s="438"/>
      <c r="N149" s="438"/>
      <c r="O149" s="438"/>
      <c r="P149" s="438"/>
      <c r="Q149" s="438"/>
      <c r="R149" s="438"/>
      <c r="S149" s="438"/>
      <c r="T149" s="438"/>
      <c r="U149" s="438"/>
      <c r="V149" s="438"/>
      <c r="W149" s="438"/>
      <c r="X149" s="438"/>
      <c r="Y149" s="438"/>
      <c r="Z149" s="438"/>
      <c r="AA149" s="438"/>
      <c r="AB149" s="438"/>
      <c r="AC149" s="438"/>
      <c r="AD149" s="438"/>
      <c r="AE149" s="438"/>
      <c r="AF149" s="438"/>
      <c r="AG149" s="438"/>
      <c r="AH149" s="438"/>
      <c r="AI149" s="81"/>
      <c r="AJ149" s="81"/>
      <c r="AK149" s="81"/>
      <c r="AL149" s="438"/>
      <c r="AM149" s="81"/>
      <c r="AN149" s="81"/>
      <c r="AO149" s="81"/>
      <c r="AP149" s="81"/>
      <c r="AQ149" s="81"/>
      <c r="AR149" s="81"/>
      <c r="AS149" s="81"/>
      <c r="AT149" s="81"/>
      <c r="AU149" s="441"/>
      <c r="AV149" s="441"/>
      <c r="AW149" s="442"/>
      <c r="AX149" s="442"/>
      <c r="AY149" s="442"/>
    </row>
    <row r="150">
      <c r="A150" s="433" t="s">
        <v>168</v>
      </c>
      <c r="B150" s="437"/>
      <c r="C150" s="437" t="s">
        <v>756</v>
      </c>
      <c r="D150" s="443"/>
      <c r="E150" s="438"/>
      <c r="F150" s="81"/>
      <c r="G150" s="438"/>
      <c r="H150" s="438"/>
      <c r="I150" s="438"/>
      <c r="J150" s="438"/>
      <c r="K150" s="438"/>
      <c r="L150" s="438"/>
      <c r="M150" s="438"/>
      <c r="N150" s="438"/>
      <c r="O150" s="438"/>
      <c r="P150" s="438"/>
      <c r="Q150" s="438"/>
      <c r="R150" s="438"/>
      <c r="S150" s="438"/>
      <c r="T150" s="438"/>
      <c r="U150" s="438"/>
      <c r="V150" s="438"/>
      <c r="W150" s="438"/>
      <c r="X150" s="438"/>
      <c r="Y150" s="438"/>
      <c r="Z150" s="438"/>
      <c r="AA150" s="438"/>
      <c r="AB150" s="438"/>
      <c r="AC150" s="438"/>
      <c r="AD150" s="438"/>
      <c r="AE150" s="438"/>
      <c r="AF150" s="438"/>
      <c r="AG150" s="438"/>
      <c r="AH150" s="438"/>
      <c r="AI150" s="81"/>
      <c r="AJ150" s="81"/>
      <c r="AK150" s="81"/>
      <c r="AL150" s="438"/>
      <c r="AM150" s="81"/>
      <c r="AN150" s="81"/>
      <c r="AO150" s="81"/>
      <c r="AP150" s="81"/>
      <c r="AQ150" s="81"/>
      <c r="AR150" s="81"/>
      <c r="AS150" s="81"/>
      <c r="AT150" s="81"/>
      <c r="AU150" s="441"/>
      <c r="AV150" s="441"/>
      <c r="AW150" s="442"/>
      <c r="AX150" s="442"/>
      <c r="AY150" s="442"/>
    </row>
    <row r="151">
      <c r="A151" s="433" t="s">
        <v>169</v>
      </c>
      <c r="B151" s="437"/>
      <c r="C151" s="437" t="s">
        <v>757</v>
      </c>
      <c r="D151" s="443"/>
      <c r="E151" s="438"/>
      <c r="F151" s="81"/>
      <c r="G151" s="438"/>
      <c r="H151" s="438"/>
      <c r="I151" s="438"/>
      <c r="J151" s="438"/>
      <c r="K151" s="433"/>
      <c r="L151" s="438"/>
      <c r="M151" s="438"/>
      <c r="N151" s="438"/>
      <c r="O151" s="438"/>
      <c r="P151" s="438"/>
      <c r="Q151" s="438"/>
      <c r="R151" s="438"/>
      <c r="S151" s="438"/>
      <c r="T151" s="438"/>
      <c r="U151" s="438"/>
      <c r="V151" s="438"/>
      <c r="W151" s="438"/>
      <c r="X151" s="438"/>
      <c r="Y151" s="438"/>
      <c r="Z151" s="438"/>
      <c r="AA151" s="438"/>
      <c r="AB151" s="438"/>
      <c r="AC151" s="438"/>
      <c r="AD151" s="438"/>
      <c r="AE151" s="438"/>
      <c r="AF151" s="438"/>
      <c r="AG151" s="438"/>
      <c r="AH151" s="438"/>
      <c r="AI151" s="81"/>
      <c r="AJ151" s="81"/>
      <c r="AK151" s="81"/>
      <c r="AL151" s="438"/>
      <c r="AM151" s="81"/>
      <c r="AN151" s="81"/>
      <c r="AO151" s="81"/>
      <c r="AP151" s="81"/>
      <c r="AQ151" s="81"/>
      <c r="AR151" s="81"/>
      <c r="AS151" s="81"/>
      <c r="AT151" s="81"/>
      <c r="AU151" s="441"/>
      <c r="AV151" s="441"/>
      <c r="AW151" s="442"/>
      <c r="AX151" s="442"/>
      <c r="AY151" s="442"/>
    </row>
    <row r="152">
      <c r="A152" s="433" t="s">
        <v>170</v>
      </c>
      <c r="B152" s="437"/>
      <c r="C152" s="437" t="s">
        <v>758</v>
      </c>
      <c r="D152" s="443"/>
      <c r="E152" s="438"/>
      <c r="F152" s="81"/>
      <c r="G152" s="438"/>
      <c r="H152" s="438"/>
      <c r="I152" s="438"/>
      <c r="J152" s="438"/>
      <c r="K152" s="433"/>
      <c r="L152" s="438"/>
      <c r="M152" s="438"/>
      <c r="N152" s="438"/>
      <c r="O152" s="438"/>
      <c r="P152" s="438"/>
      <c r="Q152" s="438"/>
      <c r="R152" s="438"/>
      <c r="S152" s="438"/>
      <c r="T152" s="438"/>
      <c r="U152" s="438"/>
      <c r="V152" s="438"/>
      <c r="W152" s="438"/>
      <c r="X152" s="438"/>
      <c r="Y152" s="438"/>
      <c r="Z152" s="438"/>
      <c r="AA152" s="438"/>
      <c r="AB152" s="438"/>
      <c r="AC152" s="438"/>
      <c r="AD152" s="438"/>
      <c r="AE152" s="438"/>
      <c r="AF152" s="438"/>
      <c r="AG152" s="438"/>
      <c r="AH152" s="438"/>
      <c r="AI152" s="81"/>
      <c r="AJ152" s="81"/>
      <c r="AK152" s="81"/>
      <c r="AL152" s="438"/>
      <c r="AM152" s="81"/>
      <c r="AN152" s="81"/>
      <c r="AO152" s="81"/>
      <c r="AP152" s="81"/>
      <c r="AQ152" s="81"/>
      <c r="AR152" s="81"/>
      <c r="AS152" s="81"/>
      <c r="AT152" s="81"/>
      <c r="AU152" s="441"/>
      <c r="AV152" s="441"/>
      <c r="AW152" s="442"/>
      <c r="AX152" s="442"/>
      <c r="AY152" s="442"/>
    </row>
    <row r="153">
      <c r="A153" s="433" t="s">
        <v>171</v>
      </c>
      <c r="B153" s="437"/>
      <c r="C153" s="437" t="s">
        <v>759</v>
      </c>
      <c r="D153" s="443"/>
      <c r="E153" s="438"/>
      <c r="F153" s="81"/>
      <c r="G153" s="438"/>
      <c r="H153" s="438"/>
      <c r="I153" s="438"/>
      <c r="J153" s="438"/>
      <c r="K153" s="433"/>
      <c r="L153" s="438"/>
      <c r="M153" s="438"/>
      <c r="N153" s="438"/>
      <c r="O153" s="438"/>
      <c r="P153" s="438"/>
      <c r="Q153" s="438"/>
      <c r="R153" s="438"/>
      <c r="S153" s="438"/>
      <c r="T153" s="438"/>
      <c r="U153" s="438"/>
      <c r="V153" s="438"/>
      <c r="W153" s="438"/>
      <c r="X153" s="438"/>
      <c r="Y153" s="438"/>
      <c r="Z153" s="438"/>
      <c r="AA153" s="438"/>
      <c r="AB153" s="438"/>
      <c r="AC153" s="438"/>
      <c r="AD153" s="438"/>
      <c r="AE153" s="438"/>
      <c r="AF153" s="438"/>
      <c r="AG153" s="438"/>
      <c r="AH153" s="438"/>
      <c r="AI153" s="81"/>
      <c r="AJ153" s="81"/>
      <c r="AK153" s="81"/>
      <c r="AL153" s="438"/>
      <c r="AM153" s="81"/>
      <c r="AN153" s="81"/>
      <c r="AO153" s="81"/>
      <c r="AP153" s="81"/>
      <c r="AQ153" s="81"/>
      <c r="AR153" s="81"/>
      <c r="AS153" s="81"/>
      <c r="AT153" s="81"/>
      <c r="AU153" s="441"/>
      <c r="AV153" s="441"/>
      <c r="AW153" s="442"/>
      <c r="AX153" s="442"/>
      <c r="AY153" s="442"/>
    </row>
    <row r="154">
      <c r="A154" s="433" t="s">
        <v>172</v>
      </c>
      <c r="B154" s="437"/>
      <c r="C154" s="437" t="s">
        <v>760</v>
      </c>
      <c r="D154" s="443"/>
      <c r="E154" s="438"/>
      <c r="F154" s="81"/>
      <c r="G154" s="438"/>
      <c r="H154" s="438"/>
      <c r="I154" s="438"/>
      <c r="J154" s="438"/>
      <c r="K154" s="433"/>
      <c r="L154" s="438"/>
      <c r="M154" s="438"/>
      <c r="N154" s="438"/>
      <c r="O154" s="438"/>
      <c r="P154" s="438"/>
      <c r="Q154" s="438"/>
      <c r="R154" s="438"/>
      <c r="S154" s="438"/>
      <c r="T154" s="438"/>
      <c r="U154" s="438"/>
      <c r="V154" s="438"/>
      <c r="W154" s="438"/>
      <c r="X154" s="438"/>
      <c r="Y154" s="438"/>
      <c r="Z154" s="438"/>
      <c r="AA154" s="438"/>
      <c r="AB154" s="438"/>
      <c r="AC154" s="438"/>
      <c r="AD154" s="438"/>
      <c r="AE154" s="438"/>
      <c r="AF154" s="438"/>
      <c r="AG154" s="438"/>
      <c r="AH154" s="438"/>
      <c r="AI154" s="81"/>
      <c r="AJ154" s="81"/>
      <c r="AK154" s="81"/>
      <c r="AL154" s="438"/>
      <c r="AM154" s="81"/>
      <c r="AN154" s="81"/>
      <c r="AO154" s="81"/>
      <c r="AP154" s="81"/>
      <c r="AQ154" s="81"/>
      <c r="AR154" s="81"/>
      <c r="AS154" s="81"/>
      <c r="AT154" s="81"/>
      <c r="AU154" s="441"/>
      <c r="AV154" s="441"/>
      <c r="AW154" s="442"/>
      <c r="AX154" s="442"/>
      <c r="AY154" s="442"/>
    </row>
    <row r="155">
      <c r="A155" s="433" t="s">
        <v>650</v>
      </c>
      <c r="B155" s="437"/>
      <c r="C155" s="437" t="s">
        <v>761</v>
      </c>
      <c r="D155" s="443"/>
      <c r="E155" s="438"/>
      <c r="F155" s="81"/>
      <c r="G155" s="438"/>
      <c r="H155" s="438"/>
      <c r="I155" s="438"/>
      <c r="J155" s="438"/>
      <c r="K155" s="433"/>
      <c r="L155" s="438"/>
      <c r="M155" s="438"/>
      <c r="N155" s="438"/>
      <c r="O155" s="438"/>
      <c r="P155" s="438"/>
      <c r="Q155" s="438"/>
      <c r="R155" s="438"/>
      <c r="S155" s="438"/>
      <c r="T155" s="438"/>
      <c r="U155" s="438"/>
      <c r="V155" s="438"/>
      <c r="W155" s="438"/>
      <c r="X155" s="438"/>
      <c r="Y155" s="438"/>
      <c r="Z155" s="438"/>
      <c r="AA155" s="438"/>
      <c r="AB155" s="438"/>
      <c r="AC155" s="438"/>
      <c r="AD155" s="438"/>
      <c r="AE155" s="438"/>
      <c r="AF155" s="438"/>
      <c r="AG155" s="438"/>
      <c r="AH155" s="438"/>
      <c r="AI155" s="81"/>
      <c r="AJ155" s="81"/>
      <c r="AK155" s="81"/>
      <c r="AL155" s="438"/>
      <c r="AM155" s="81"/>
      <c r="AN155" s="81"/>
      <c r="AO155" s="81"/>
      <c r="AP155" s="81"/>
      <c r="AQ155" s="81"/>
      <c r="AR155" s="81"/>
      <c r="AS155" s="81"/>
      <c r="AT155" s="81"/>
      <c r="AU155" s="441"/>
      <c r="AV155" s="441"/>
      <c r="AW155" s="442"/>
      <c r="AX155" s="442"/>
      <c r="AY155" s="442"/>
    </row>
    <row r="156">
      <c r="A156" s="433" t="s">
        <v>641</v>
      </c>
      <c r="B156" s="437"/>
      <c r="C156" s="437" t="s">
        <v>762</v>
      </c>
      <c r="D156" s="443"/>
      <c r="E156" s="438"/>
      <c r="F156" s="81"/>
      <c r="G156" s="438"/>
      <c r="H156" s="438"/>
      <c r="I156" s="438"/>
      <c r="J156" s="438"/>
      <c r="K156" s="433"/>
      <c r="L156" s="438"/>
      <c r="M156" s="438"/>
      <c r="N156" s="438"/>
      <c r="O156" s="438"/>
      <c r="P156" s="438"/>
      <c r="Q156" s="438"/>
      <c r="R156" s="438"/>
      <c r="S156" s="438"/>
      <c r="T156" s="438"/>
      <c r="U156" s="438"/>
      <c r="V156" s="438"/>
      <c r="W156" s="438"/>
      <c r="X156" s="438"/>
      <c r="Y156" s="438"/>
      <c r="Z156" s="438"/>
      <c r="AA156" s="438"/>
      <c r="AB156" s="438"/>
      <c r="AC156" s="438"/>
      <c r="AD156" s="438"/>
      <c r="AE156" s="438"/>
      <c r="AF156" s="438"/>
      <c r="AG156" s="438"/>
      <c r="AH156" s="438"/>
      <c r="AI156" s="81"/>
      <c r="AJ156" s="81"/>
      <c r="AK156" s="81"/>
      <c r="AL156" s="438"/>
      <c r="AM156" s="81"/>
      <c r="AN156" s="81"/>
      <c r="AO156" s="81"/>
      <c r="AP156" s="81"/>
      <c r="AQ156" s="81"/>
      <c r="AR156" s="81"/>
      <c r="AS156" s="81"/>
      <c r="AT156" s="81"/>
      <c r="AU156" s="441"/>
      <c r="AV156" s="441"/>
      <c r="AW156" s="442"/>
      <c r="AX156" s="442"/>
      <c r="AY156" s="442"/>
    </row>
    <row r="157">
      <c r="A157" s="433" t="s">
        <v>763</v>
      </c>
      <c r="B157" s="437"/>
      <c r="C157" s="437" t="s">
        <v>764</v>
      </c>
      <c r="D157" s="443"/>
      <c r="E157" s="438"/>
      <c r="F157" s="81"/>
      <c r="G157" s="438"/>
      <c r="H157" s="438"/>
      <c r="I157" s="438"/>
      <c r="J157" s="438"/>
      <c r="K157" s="433"/>
      <c r="L157" s="438"/>
      <c r="M157" s="438"/>
      <c r="N157" s="438"/>
      <c r="O157" s="438"/>
      <c r="P157" s="438"/>
      <c r="Q157" s="438"/>
      <c r="R157" s="438"/>
      <c r="S157" s="438"/>
      <c r="T157" s="438"/>
      <c r="U157" s="438"/>
      <c r="V157" s="438"/>
      <c r="W157" s="438"/>
      <c r="X157" s="438"/>
      <c r="Y157" s="438"/>
      <c r="Z157" s="438"/>
      <c r="AA157" s="438"/>
      <c r="AB157" s="438"/>
      <c r="AC157" s="438"/>
      <c r="AD157" s="438"/>
      <c r="AE157" s="438"/>
      <c r="AF157" s="438"/>
      <c r="AG157" s="438"/>
      <c r="AH157" s="438"/>
      <c r="AI157" s="81"/>
      <c r="AJ157" s="81"/>
      <c r="AK157" s="81"/>
      <c r="AL157" s="438"/>
      <c r="AM157" s="81"/>
      <c r="AN157" s="81"/>
      <c r="AO157" s="81"/>
      <c r="AP157" s="81"/>
      <c r="AQ157" s="81"/>
      <c r="AR157" s="81"/>
      <c r="AS157" s="81"/>
      <c r="AT157" s="81"/>
      <c r="AU157" s="441"/>
      <c r="AV157" s="441"/>
      <c r="AW157" s="442"/>
      <c r="AX157" s="442"/>
      <c r="AY157" s="442"/>
    </row>
    <row r="158">
      <c r="A158" s="433" t="s">
        <v>765</v>
      </c>
      <c r="B158" s="437"/>
      <c r="C158" s="437" t="s">
        <v>766</v>
      </c>
      <c r="D158" s="443"/>
      <c r="E158" s="438"/>
      <c r="F158" s="81"/>
      <c r="G158" s="438"/>
      <c r="H158" s="438"/>
      <c r="I158" s="438"/>
      <c r="J158" s="438"/>
      <c r="K158" s="438"/>
      <c r="L158" s="438"/>
      <c r="M158" s="438"/>
      <c r="N158" s="438"/>
      <c r="O158" s="438"/>
      <c r="P158" s="438"/>
      <c r="Q158" s="438"/>
      <c r="R158" s="438"/>
      <c r="S158" s="438"/>
      <c r="T158" s="438"/>
      <c r="U158" s="438"/>
      <c r="V158" s="438"/>
      <c r="W158" s="438"/>
      <c r="X158" s="438"/>
      <c r="Y158" s="438"/>
      <c r="Z158" s="438"/>
      <c r="AA158" s="438"/>
      <c r="AB158" s="438"/>
      <c r="AC158" s="438"/>
      <c r="AD158" s="438"/>
      <c r="AE158" s="438"/>
      <c r="AF158" s="438"/>
      <c r="AG158" s="438"/>
      <c r="AH158" s="438"/>
      <c r="AI158" s="81"/>
      <c r="AJ158" s="81"/>
      <c r="AK158" s="81"/>
      <c r="AL158" s="438"/>
      <c r="AM158" s="81"/>
      <c r="AN158" s="81"/>
      <c r="AO158" s="81"/>
      <c r="AP158" s="81"/>
      <c r="AQ158" s="81"/>
      <c r="AR158" s="81"/>
      <c r="AS158" s="81"/>
      <c r="AT158" s="81"/>
      <c r="AU158" s="441"/>
      <c r="AV158" s="441"/>
      <c r="AW158" s="442"/>
      <c r="AX158" s="442"/>
      <c r="AY158" s="442"/>
    </row>
    <row r="159">
      <c r="A159" s="433" t="s">
        <v>767</v>
      </c>
      <c r="B159" s="437"/>
      <c r="C159" s="437" t="s">
        <v>768</v>
      </c>
      <c r="D159" s="443"/>
      <c r="E159" s="438"/>
      <c r="F159" s="81"/>
      <c r="G159" s="438"/>
      <c r="H159" s="438"/>
      <c r="I159" s="438"/>
      <c r="J159" s="438"/>
      <c r="K159" s="438"/>
      <c r="L159" s="444"/>
      <c r="M159" s="438"/>
      <c r="N159" s="438"/>
      <c r="O159" s="438"/>
      <c r="P159" s="438"/>
      <c r="Q159" s="438"/>
      <c r="R159" s="438"/>
      <c r="S159" s="438"/>
      <c r="T159" s="438"/>
      <c r="U159" s="438"/>
      <c r="V159" s="438"/>
      <c r="W159" s="438"/>
      <c r="X159" s="438"/>
      <c r="Y159" s="438"/>
      <c r="Z159" s="438"/>
      <c r="AA159" s="438"/>
      <c r="AB159" s="438"/>
      <c r="AC159" s="438"/>
      <c r="AD159" s="438"/>
      <c r="AE159" s="438"/>
      <c r="AF159" s="438"/>
      <c r="AG159" s="438"/>
      <c r="AH159" s="438"/>
      <c r="AI159" s="81"/>
      <c r="AJ159" s="81"/>
      <c r="AK159" s="81"/>
      <c r="AL159" s="438"/>
      <c r="AM159" s="81"/>
      <c r="AN159" s="81"/>
      <c r="AO159" s="81"/>
      <c r="AP159" s="81"/>
      <c r="AQ159" s="81"/>
      <c r="AR159" s="81"/>
      <c r="AS159" s="81"/>
      <c r="AT159" s="81"/>
      <c r="AU159" s="441"/>
      <c r="AV159" s="441"/>
      <c r="AW159" s="442"/>
      <c r="AX159" s="442"/>
      <c r="AY159" s="442"/>
    </row>
    <row r="160">
      <c r="A160" s="433" t="s">
        <v>769</v>
      </c>
      <c r="B160" s="437"/>
      <c r="C160" s="437" t="s">
        <v>770</v>
      </c>
      <c r="D160" s="443"/>
      <c r="E160" s="438"/>
      <c r="F160" s="81"/>
      <c r="G160" s="438"/>
      <c r="H160" s="438"/>
      <c r="I160" s="438"/>
      <c r="J160" s="438"/>
      <c r="K160" s="438"/>
      <c r="L160" s="438"/>
      <c r="M160" s="438"/>
      <c r="N160" s="438"/>
      <c r="O160" s="438"/>
      <c r="P160" s="438"/>
      <c r="Q160" s="438"/>
      <c r="R160" s="438"/>
      <c r="S160" s="438"/>
      <c r="T160" s="438"/>
      <c r="U160" s="438"/>
      <c r="V160" s="438"/>
      <c r="W160" s="438"/>
      <c r="X160" s="438"/>
      <c r="Y160" s="438"/>
      <c r="Z160" s="438"/>
      <c r="AA160" s="438"/>
      <c r="AB160" s="438"/>
      <c r="AC160" s="438"/>
      <c r="AD160" s="438"/>
      <c r="AE160" s="438"/>
      <c r="AF160" s="438"/>
      <c r="AG160" s="438"/>
      <c r="AH160" s="438"/>
      <c r="AI160" s="81"/>
      <c r="AJ160" s="81"/>
      <c r="AK160" s="81"/>
      <c r="AL160" s="438"/>
      <c r="AM160" s="81"/>
      <c r="AN160" s="81"/>
      <c r="AO160" s="81"/>
      <c r="AP160" s="81"/>
      <c r="AQ160" s="81"/>
      <c r="AR160" s="81"/>
      <c r="AS160" s="81"/>
      <c r="AT160" s="81"/>
      <c r="AU160" s="441"/>
      <c r="AV160" s="441"/>
      <c r="AW160" s="442"/>
      <c r="AX160" s="442"/>
      <c r="AY160" s="442"/>
    </row>
    <row r="161">
      <c r="A161" s="433" t="s">
        <v>771</v>
      </c>
      <c r="B161" s="437"/>
      <c r="C161" s="437" t="s">
        <v>772</v>
      </c>
      <c r="D161" s="443"/>
      <c r="E161" s="438"/>
      <c r="F161" s="81"/>
      <c r="G161" s="438"/>
      <c r="H161" s="438"/>
      <c r="I161" s="438"/>
      <c r="J161" s="438"/>
      <c r="K161" s="438"/>
      <c r="L161" s="438"/>
      <c r="M161" s="438"/>
      <c r="N161" s="438"/>
      <c r="O161" s="438"/>
      <c r="P161" s="438"/>
      <c r="Q161" s="438"/>
      <c r="R161" s="438"/>
      <c r="S161" s="438"/>
      <c r="T161" s="438"/>
      <c r="U161" s="438"/>
      <c r="V161" s="438"/>
      <c r="W161" s="438"/>
      <c r="X161" s="438"/>
      <c r="Y161" s="438"/>
      <c r="Z161" s="438"/>
      <c r="AA161" s="438"/>
      <c r="AB161" s="438"/>
      <c r="AC161" s="438"/>
      <c r="AD161" s="438"/>
      <c r="AE161" s="438"/>
      <c r="AF161" s="438"/>
      <c r="AG161" s="438"/>
      <c r="AH161" s="438"/>
      <c r="AI161" s="81"/>
      <c r="AJ161" s="81"/>
      <c r="AK161" s="81"/>
      <c r="AL161" s="438"/>
      <c r="AM161" s="81"/>
      <c r="AN161" s="81"/>
      <c r="AO161" s="81"/>
      <c r="AP161" s="81"/>
      <c r="AQ161" s="81"/>
      <c r="AR161" s="81"/>
      <c r="AS161" s="81"/>
      <c r="AT161" s="81"/>
      <c r="AU161" s="441"/>
      <c r="AV161" s="441"/>
      <c r="AW161" s="442"/>
      <c r="AX161" s="442"/>
      <c r="AY161" s="442"/>
    </row>
    <row r="162">
      <c r="A162" s="433" t="s">
        <v>773</v>
      </c>
      <c r="B162" s="437"/>
      <c r="C162" s="437" t="s">
        <v>774</v>
      </c>
      <c r="D162" s="443"/>
      <c r="E162" s="438"/>
      <c r="F162" s="81"/>
      <c r="G162" s="438"/>
      <c r="H162" s="438"/>
      <c r="I162" s="438"/>
      <c r="J162" s="438"/>
      <c r="K162" s="438"/>
      <c r="L162" s="438"/>
      <c r="M162" s="438"/>
      <c r="N162" s="438"/>
      <c r="O162" s="438"/>
      <c r="P162" s="438"/>
      <c r="Q162" s="438"/>
      <c r="R162" s="438"/>
      <c r="S162" s="438"/>
      <c r="T162" s="438"/>
      <c r="U162" s="438"/>
      <c r="V162" s="438"/>
      <c r="W162" s="438"/>
      <c r="X162" s="438"/>
      <c r="Y162" s="438"/>
      <c r="Z162" s="438"/>
      <c r="AA162" s="438"/>
      <c r="AB162" s="438"/>
      <c r="AC162" s="438"/>
      <c r="AD162" s="438"/>
      <c r="AE162" s="438"/>
      <c r="AF162" s="438"/>
      <c r="AG162" s="438"/>
      <c r="AH162" s="438"/>
      <c r="AI162" s="81"/>
      <c r="AJ162" s="81"/>
      <c r="AK162" s="81"/>
      <c r="AL162" s="438"/>
      <c r="AM162" s="81"/>
      <c r="AN162" s="81"/>
      <c r="AO162" s="81"/>
      <c r="AP162" s="81"/>
      <c r="AQ162" s="81"/>
      <c r="AR162" s="81"/>
      <c r="AS162" s="81"/>
      <c r="AT162" s="81"/>
      <c r="AU162" s="441"/>
      <c r="AV162" s="441"/>
      <c r="AW162" s="442"/>
      <c r="AX162" s="442"/>
      <c r="AY162" s="442"/>
    </row>
    <row r="163">
      <c r="A163" s="433" t="s">
        <v>775</v>
      </c>
      <c r="B163" s="437"/>
      <c r="C163" s="437" t="s">
        <v>776</v>
      </c>
      <c r="D163" s="443"/>
      <c r="E163" s="438"/>
      <c r="F163" s="81"/>
      <c r="G163" s="438"/>
      <c r="H163" s="438"/>
      <c r="I163" s="438"/>
      <c r="J163" s="438"/>
      <c r="K163" s="438"/>
      <c r="L163" s="438"/>
      <c r="M163" s="438"/>
      <c r="N163" s="438"/>
      <c r="O163" s="438"/>
      <c r="P163" s="438"/>
      <c r="Q163" s="438"/>
      <c r="R163" s="438"/>
      <c r="S163" s="438"/>
      <c r="T163" s="438"/>
      <c r="U163" s="438"/>
      <c r="V163" s="438"/>
      <c r="W163" s="438"/>
      <c r="X163" s="438"/>
      <c r="Y163" s="438"/>
      <c r="Z163" s="438"/>
      <c r="AA163" s="438"/>
      <c r="AB163" s="438"/>
      <c r="AC163" s="438"/>
      <c r="AD163" s="438"/>
      <c r="AE163" s="438"/>
      <c r="AF163" s="438"/>
      <c r="AG163" s="438"/>
      <c r="AH163" s="438"/>
      <c r="AI163" s="81"/>
      <c r="AJ163" s="81"/>
      <c r="AK163" s="81"/>
      <c r="AL163" s="438"/>
      <c r="AM163" s="81"/>
      <c r="AN163" s="81"/>
      <c r="AO163" s="81"/>
      <c r="AP163" s="81"/>
      <c r="AQ163" s="81"/>
      <c r="AR163" s="81"/>
      <c r="AS163" s="81"/>
      <c r="AT163" s="81"/>
      <c r="AU163" s="441"/>
      <c r="AV163" s="441"/>
      <c r="AW163" s="442"/>
      <c r="AX163" s="442"/>
      <c r="AY163" s="442"/>
    </row>
    <row r="164">
      <c r="A164" s="433" t="s">
        <v>633</v>
      </c>
      <c r="B164" s="437"/>
      <c r="C164" s="437" t="s">
        <v>777</v>
      </c>
      <c r="D164" s="443"/>
      <c r="E164" s="438"/>
      <c r="F164" s="81"/>
      <c r="G164" s="438"/>
      <c r="H164" s="438"/>
      <c r="I164" s="438"/>
      <c r="J164" s="438"/>
      <c r="K164" s="438"/>
      <c r="L164" s="438"/>
      <c r="M164" s="438"/>
      <c r="N164" s="438"/>
      <c r="O164" s="438"/>
      <c r="P164" s="438"/>
      <c r="Q164" s="438"/>
      <c r="R164" s="438"/>
      <c r="S164" s="438"/>
      <c r="T164" s="438"/>
      <c r="U164" s="438"/>
      <c r="V164" s="438"/>
      <c r="W164" s="438"/>
      <c r="X164" s="438"/>
      <c r="Y164" s="438"/>
      <c r="Z164" s="438"/>
      <c r="AA164" s="438"/>
      <c r="AB164" s="438"/>
      <c r="AC164" s="438"/>
      <c r="AD164" s="438"/>
      <c r="AE164" s="438"/>
      <c r="AF164" s="438"/>
      <c r="AG164" s="438"/>
      <c r="AH164" s="438"/>
      <c r="AI164" s="81"/>
      <c r="AJ164" s="81"/>
      <c r="AK164" s="81"/>
      <c r="AL164" s="438"/>
      <c r="AM164" s="81"/>
      <c r="AN164" s="81"/>
      <c r="AO164" s="81"/>
      <c r="AP164" s="81"/>
      <c r="AQ164" s="81"/>
      <c r="AR164" s="81"/>
      <c r="AS164" s="81"/>
      <c r="AT164" s="81"/>
      <c r="AU164" s="441"/>
      <c r="AV164" s="441"/>
      <c r="AW164" s="442"/>
      <c r="AX164" s="442"/>
      <c r="AY164" s="442"/>
    </row>
    <row r="165">
      <c r="A165" s="433" t="s">
        <v>6</v>
      </c>
      <c r="B165" s="437"/>
      <c r="C165" s="437" t="s">
        <v>778</v>
      </c>
      <c r="D165" s="443"/>
      <c r="E165" s="438"/>
      <c r="F165" s="81"/>
      <c r="G165" s="438"/>
      <c r="H165" s="438"/>
      <c r="I165" s="438"/>
      <c r="J165" s="438"/>
      <c r="K165" s="438"/>
      <c r="L165" s="438"/>
      <c r="M165" s="438"/>
      <c r="N165" s="438"/>
      <c r="O165" s="438"/>
      <c r="P165" s="438"/>
      <c r="Q165" s="438"/>
      <c r="R165" s="438"/>
      <c r="S165" s="438"/>
      <c r="T165" s="438"/>
      <c r="U165" s="438"/>
      <c r="V165" s="438"/>
      <c r="W165" s="438"/>
      <c r="X165" s="438"/>
      <c r="Y165" s="438"/>
      <c r="Z165" s="438"/>
      <c r="AA165" s="438"/>
      <c r="AB165" s="438"/>
      <c r="AC165" s="438"/>
      <c r="AD165" s="438"/>
      <c r="AE165" s="438"/>
      <c r="AF165" s="438"/>
      <c r="AG165" s="438"/>
      <c r="AH165" s="438"/>
      <c r="AI165" s="81"/>
      <c r="AJ165" s="81"/>
      <c r="AK165" s="81"/>
      <c r="AL165" s="438"/>
      <c r="AM165" s="81"/>
      <c r="AN165" s="81"/>
      <c r="AO165" s="81"/>
      <c r="AP165" s="81"/>
      <c r="AQ165" s="81"/>
      <c r="AR165" s="81"/>
      <c r="AS165" s="81"/>
      <c r="AT165" s="81"/>
      <c r="AU165" s="441"/>
      <c r="AV165" s="441"/>
      <c r="AW165" s="442"/>
      <c r="AX165" s="442"/>
      <c r="AY165" s="442"/>
    </row>
    <row r="166">
      <c r="A166" s="433" t="s">
        <v>15</v>
      </c>
      <c r="B166" s="437"/>
      <c r="C166" s="437" t="s">
        <v>779</v>
      </c>
      <c r="D166" s="443"/>
      <c r="E166" s="438"/>
      <c r="F166" s="81"/>
      <c r="G166" s="438"/>
      <c r="H166" s="438"/>
      <c r="I166" s="438"/>
      <c r="J166" s="438"/>
      <c r="K166" s="438"/>
      <c r="L166" s="438"/>
      <c r="M166" s="438"/>
      <c r="N166" s="438"/>
      <c r="O166" s="438"/>
      <c r="P166" s="438"/>
      <c r="Q166" s="438"/>
      <c r="R166" s="438"/>
      <c r="S166" s="438"/>
      <c r="T166" s="438"/>
      <c r="U166" s="438"/>
      <c r="V166" s="438"/>
      <c r="W166" s="438"/>
      <c r="X166" s="438"/>
      <c r="Y166" s="438"/>
      <c r="Z166" s="438"/>
      <c r="AA166" s="438"/>
      <c r="AB166" s="438"/>
      <c r="AC166" s="438"/>
      <c r="AD166" s="438"/>
      <c r="AE166" s="438"/>
      <c r="AF166" s="438"/>
      <c r="AG166" s="438"/>
      <c r="AH166" s="438"/>
      <c r="AI166" s="81"/>
      <c r="AJ166" s="81"/>
      <c r="AK166" s="81"/>
      <c r="AL166" s="438"/>
      <c r="AM166" s="81"/>
      <c r="AN166" s="81"/>
      <c r="AO166" s="81"/>
      <c r="AP166" s="81"/>
      <c r="AQ166" s="81"/>
      <c r="AR166" s="81"/>
      <c r="AS166" s="81"/>
      <c r="AT166" s="81"/>
      <c r="AU166" s="441"/>
      <c r="AV166" s="441"/>
      <c r="AW166" s="442"/>
      <c r="AX166" s="442"/>
      <c r="AY166" s="442"/>
    </row>
    <row r="167">
      <c r="A167" s="445">
        <v>0.0</v>
      </c>
      <c r="B167" s="437"/>
      <c r="C167" s="437" t="s">
        <v>780</v>
      </c>
      <c r="D167" s="443"/>
      <c r="E167" s="438"/>
      <c r="F167" s="81"/>
      <c r="G167" s="438"/>
      <c r="H167" s="438"/>
      <c r="I167" s="438"/>
      <c r="J167" s="438"/>
      <c r="K167" s="438"/>
      <c r="L167" s="438"/>
      <c r="M167" s="438"/>
      <c r="N167" s="438"/>
      <c r="O167" s="438"/>
      <c r="P167" s="438"/>
      <c r="Q167" s="438"/>
      <c r="R167" s="438"/>
      <c r="S167" s="438"/>
      <c r="T167" s="438"/>
      <c r="U167" s="438"/>
      <c r="V167" s="438"/>
      <c r="W167" s="438"/>
      <c r="X167" s="438"/>
      <c r="Y167" s="438"/>
      <c r="Z167" s="438"/>
      <c r="AA167" s="438"/>
      <c r="AB167" s="438"/>
      <c r="AC167" s="438"/>
      <c r="AD167" s="438"/>
      <c r="AE167" s="438"/>
      <c r="AF167" s="438"/>
      <c r="AG167" s="438"/>
      <c r="AH167" s="438"/>
      <c r="AI167" s="81"/>
      <c r="AJ167" s="81"/>
      <c r="AK167" s="81"/>
      <c r="AL167" s="438"/>
      <c r="AM167" s="81"/>
      <c r="AN167" s="81"/>
      <c r="AO167" s="81"/>
      <c r="AP167" s="81"/>
      <c r="AQ167" s="81"/>
      <c r="AR167" s="81"/>
      <c r="AS167" s="81"/>
      <c r="AT167" s="81"/>
      <c r="AU167" s="441"/>
      <c r="AV167" s="441"/>
      <c r="AW167" s="442"/>
      <c r="AX167" s="442"/>
      <c r="AY167" s="442"/>
    </row>
    <row r="168">
      <c r="A168" s="433" t="s">
        <v>602</v>
      </c>
      <c r="B168" s="437"/>
      <c r="C168" s="437" t="s">
        <v>781</v>
      </c>
      <c r="D168" s="443"/>
      <c r="E168" s="438"/>
      <c r="F168" s="81"/>
      <c r="G168" s="438"/>
      <c r="H168" s="438"/>
      <c r="I168" s="438"/>
      <c r="J168" s="438"/>
      <c r="K168" s="438"/>
      <c r="L168" s="438"/>
      <c r="M168" s="438"/>
      <c r="N168" s="438"/>
      <c r="O168" s="438"/>
      <c r="P168" s="438"/>
      <c r="Q168" s="438"/>
      <c r="R168" s="438"/>
      <c r="S168" s="438"/>
      <c r="T168" s="438"/>
      <c r="U168" s="438"/>
      <c r="V168" s="438"/>
      <c r="W168" s="438"/>
      <c r="X168" s="438"/>
      <c r="Y168" s="438"/>
      <c r="Z168" s="438"/>
      <c r="AA168" s="438"/>
      <c r="AB168" s="438"/>
      <c r="AC168" s="438"/>
      <c r="AD168" s="438"/>
      <c r="AE168" s="438"/>
      <c r="AF168" s="438"/>
      <c r="AG168" s="438"/>
      <c r="AH168" s="438"/>
      <c r="AI168" s="81"/>
      <c r="AJ168" s="81"/>
      <c r="AK168" s="81"/>
      <c r="AL168" s="438"/>
      <c r="AM168" s="81"/>
      <c r="AN168" s="81"/>
      <c r="AO168" s="81"/>
      <c r="AP168" s="81"/>
      <c r="AQ168" s="81"/>
      <c r="AR168" s="81"/>
      <c r="AS168" s="81"/>
      <c r="AT168" s="81"/>
      <c r="AU168" s="441"/>
      <c r="AV168" s="441"/>
      <c r="AW168" s="442"/>
      <c r="AX168" s="442"/>
      <c r="AY168" s="442"/>
    </row>
    <row r="169">
      <c r="A169" s="433" t="s">
        <v>592</v>
      </c>
      <c r="B169" s="81"/>
      <c r="C169" s="437" t="s">
        <v>782</v>
      </c>
      <c r="D169" s="443"/>
      <c r="E169" s="438"/>
      <c r="F169" s="81"/>
      <c r="G169" s="438"/>
      <c r="H169" s="438"/>
      <c r="I169" s="438"/>
      <c r="J169" s="438"/>
      <c r="K169" s="438"/>
      <c r="L169" s="438"/>
      <c r="M169" s="438"/>
      <c r="N169" s="438"/>
      <c r="O169" s="438"/>
      <c r="P169" s="438"/>
      <c r="Q169" s="438"/>
      <c r="R169" s="438"/>
      <c r="S169" s="438"/>
      <c r="T169" s="438"/>
      <c r="U169" s="438"/>
      <c r="V169" s="438"/>
      <c r="W169" s="438"/>
      <c r="X169" s="438"/>
      <c r="Y169" s="438"/>
      <c r="Z169" s="438"/>
      <c r="AA169" s="438"/>
      <c r="AB169" s="438"/>
      <c r="AC169" s="438"/>
      <c r="AD169" s="438"/>
      <c r="AE169" s="438"/>
      <c r="AF169" s="438"/>
      <c r="AG169" s="438"/>
      <c r="AH169" s="438"/>
      <c r="AI169" s="81"/>
      <c r="AJ169" s="81"/>
      <c r="AK169" s="81"/>
      <c r="AL169" s="438"/>
      <c r="AM169" s="81"/>
      <c r="AN169" s="81"/>
      <c r="AO169" s="81"/>
      <c r="AP169" s="81"/>
      <c r="AQ169" s="81"/>
      <c r="AR169" s="81"/>
      <c r="AS169" s="81"/>
      <c r="AT169" s="81"/>
      <c r="AU169" s="441"/>
      <c r="AV169" s="441"/>
      <c r="AW169" s="442"/>
      <c r="AX169" s="442"/>
      <c r="AY169" s="442"/>
    </row>
    <row r="170">
      <c r="A170" s="446" t="s">
        <v>600</v>
      </c>
      <c r="B170" s="81"/>
      <c r="C170" s="437" t="s">
        <v>783</v>
      </c>
      <c r="D170" s="443"/>
      <c r="E170" s="438"/>
      <c r="F170" s="81"/>
      <c r="G170" s="438"/>
      <c r="H170" s="438"/>
      <c r="I170" s="438"/>
      <c r="J170" s="438"/>
      <c r="K170" s="438"/>
      <c r="L170" s="438"/>
      <c r="M170" s="438"/>
      <c r="N170" s="438"/>
      <c r="O170" s="438"/>
      <c r="P170" s="438"/>
      <c r="Q170" s="438"/>
      <c r="R170" s="438"/>
      <c r="S170" s="438"/>
      <c r="T170" s="438"/>
      <c r="U170" s="438"/>
      <c r="V170" s="438"/>
      <c r="W170" s="438"/>
      <c r="X170" s="438"/>
      <c r="Y170" s="438"/>
      <c r="Z170" s="438"/>
      <c r="AA170" s="438"/>
      <c r="AB170" s="438"/>
      <c r="AC170" s="438"/>
      <c r="AD170" s="438"/>
      <c r="AE170" s="438"/>
      <c r="AF170" s="438"/>
      <c r="AG170" s="438"/>
      <c r="AH170" s="438"/>
      <c r="AI170" s="81"/>
      <c r="AJ170" s="81"/>
      <c r="AK170" s="81"/>
      <c r="AL170" s="438"/>
      <c r="AM170" s="81"/>
      <c r="AN170" s="81"/>
      <c r="AO170" s="81"/>
      <c r="AP170" s="81"/>
      <c r="AQ170" s="81"/>
      <c r="AR170" s="81"/>
      <c r="AS170" s="81"/>
      <c r="AT170" s="81"/>
      <c r="AU170" s="441"/>
      <c r="AV170" s="441"/>
      <c r="AW170" s="442"/>
      <c r="AX170" s="442"/>
      <c r="AY170" s="442"/>
    </row>
    <row r="171">
      <c r="A171" s="81"/>
      <c r="B171" s="81"/>
      <c r="C171" s="81"/>
      <c r="D171" s="443"/>
      <c r="E171" s="438"/>
      <c r="F171" s="81"/>
      <c r="G171" s="438"/>
      <c r="H171" s="438"/>
      <c r="I171" s="438"/>
      <c r="J171" s="438"/>
      <c r="K171" s="438"/>
      <c r="L171" s="438"/>
      <c r="M171" s="438"/>
      <c r="N171" s="438"/>
      <c r="O171" s="438"/>
      <c r="P171" s="438"/>
      <c r="Q171" s="438"/>
      <c r="R171" s="438"/>
      <c r="S171" s="438"/>
      <c r="T171" s="438"/>
      <c r="U171" s="438"/>
      <c r="V171" s="438"/>
      <c r="W171" s="438"/>
      <c r="X171" s="438"/>
      <c r="Y171" s="438"/>
      <c r="Z171" s="438"/>
      <c r="AA171" s="438"/>
      <c r="AB171" s="438"/>
      <c r="AC171" s="438"/>
      <c r="AD171" s="438"/>
      <c r="AE171" s="438"/>
      <c r="AF171" s="438"/>
      <c r="AG171" s="438"/>
      <c r="AH171" s="438"/>
      <c r="AI171" s="81"/>
      <c r="AJ171" s="81"/>
      <c r="AK171" s="81"/>
      <c r="AL171" s="438"/>
      <c r="AM171" s="81"/>
      <c r="AN171" s="81"/>
      <c r="AO171" s="81"/>
      <c r="AP171" s="81"/>
      <c r="AQ171" s="81"/>
      <c r="AR171" s="81"/>
      <c r="AS171" s="81"/>
      <c r="AT171" s="81"/>
      <c r="AU171" s="441"/>
      <c r="AV171" s="441"/>
      <c r="AW171" s="442"/>
      <c r="AX171" s="442"/>
      <c r="AY171" s="442"/>
    </row>
    <row r="172">
      <c r="A172" s="81"/>
      <c r="B172" s="81"/>
      <c r="C172" s="81"/>
      <c r="D172" s="438"/>
      <c r="E172" s="438"/>
      <c r="F172" s="81"/>
      <c r="G172" s="438"/>
      <c r="H172" s="438"/>
      <c r="I172" s="438"/>
      <c r="J172" s="438"/>
      <c r="K172" s="438"/>
      <c r="L172" s="438"/>
      <c r="M172" s="438"/>
      <c r="N172" s="438"/>
      <c r="O172" s="438"/>
      <c r="P172" s="438"/>
      <c r="Q172" s="438"/>
      <c r="R172" s="438"/>
      <c r="S172" s="438"/>
      <c r="T172" s="438"/>
      <c r="U172" s="438"/>
      <c r="V172" s="438"/>
      <c r="W172" s="438"/>
      <c r="X172" s="438"/>
      <c r="Y172" s="438"/>
      <c r="Z172" s="438"/>
      <c r="AA172" s="438"/>
      <c r="AB172" s="438"/>
      <c r="AC172" s="438"/>
      <c r="AD172" s="438"/>
      <c r="AE172" s="438"/>
      <c r="AF172" s="438"/>
      <c r="AG172" s="438"/>
      <c r="AH172" s="438"/>
      <c r="AI172" s="81"/>
      <c r="AJ172" s="81"/>
      <c r="AK172" s="81"/>
      <c r="AL172" s="438"/>
      <c r="AM172" s="81"/>
      <c r="AN172" s="81"/>
      <c r="AO172" s="81"/>
      <c r="AP172" s="81"/>
      <c r="AQ172" s="81"/>
      <c r="AR172" s="81"/>
      <c r="AS172" s="81"/>
      <c r="AT172" s="81"/>
      <c r="AU172" s="441"/>
      <c r="AV172" s="441"/>
      <c r="AW172" s="442"/>
      <c r="AX172" s="442"/>
      <c r="AY172" s="442"/>
    </row>
    <row r="173">
      <c r="A173" s="81"/>
      <c r="B173" s="81"/>
      <c r="C173" s="81"/>
      <c r="D173" s="438"/>
      <c r="E173" s="438"/>
      <c r="F173" s="81"/>
      <c r="G173" s="438"/>
      <c r="H173" s="438"/>
      <c r="I173" s="438"/>
      <c r="J173" s="438"/>
      <c r="K173" s="438"/>
      <c r="L173" s="438"/>
      <c r="M173" s="438"/>
      <c r="N173" s="438"/>
      <c r="O173" s="438"/>
      <c r="P173" s="438"/>
      <c r="Q173" s="438"/>
      <c r="R173" s="438"/>
      <c r="S173" s="438"/>
      <c r="T173" s="438"/>
      <c r="U173" s="438"/>
      <c r="V173" s="438"/>
      <c r="W173" s="438"/>
      <c r="X173" s="438"/>
      <c r="Y173" s="438"/>
      <c r="Z173" s="438"/>
      <c r="AA173" s="438"/>
      <c r="AB173" s="438"/>
      <c r="AC173" s="438"/>
      <c r="AD173" s="438"/>
      <c r="AE173" s="438"/>
      <c r="AF173" s="438"/>
      <c r="AG173" s="438"/>
      <c r="AH173" s="438"/>
      <c r="AI173" s="81"/>
      <c r="AJ173" s="81"/>
      <c r="AK173" s="81"/>
      <c r="AL173" s="438"/>
      <c r="AM173" s="81"/>
      <c r="AN173" s="81"/>
      <c r="AO173" s="81"/>
      <c r="AP173" s="81"/>
      <c r="AQ173" s="81"/>
      <c r="AR173" s="81"/>
      <c r="AS173" s="81"/>
      <c r="AT173" s="81"/>
      <c r="AU173" s="441"/>
      <c r="AV173" s="441"/>
      <c r="AW173" s="442"/>
      <c r="AX173" s="442"/>
      <c r="AY173" s="442"/>
    </row>
    <row r="174">
      <c r="A174" s="81"/>
      <c r="B174" s="81"/>
      <c r="C174" s="81"/>
      <c r="D174" s="438"/>
      <c r="E174" s="438"/>
      <c r="F174" s="81"/>
      <c r="G174" s="438"/>
      <c r="H174" s="438"/>
      <c r="I174" s="438"/>
      <c r="J174" s="438"/>
      <c r="K174" s="438"/>
      <c r="L174" s="438"/>
      <c r="M174" s="438"/>
      <c r="N174" s="438"/>
      <c r="O174" s="438"/>
      <c r="P174" s="438"/>
      <c r="Q174" s="438"/>
      <c r="R174" s="438"/>
      <c r="S174" s="438"/>
      <c r="T174" s="438"/>
      <c r="U174" s="438"/>
      <c r="V174" s="438"/>
      <c r="W174" s="438"/>
      <c r="X174" s="438"/>
      <c r="Y174" s="438"/>
      <c r="Z174" s="438"/>
      <c r="AA174" s="438"/>
      <c r="AB174" s="438"/>
      <c r="AC174" s="438"/>
      <c r="AD174" s="438"/>
      <c r="AE174" s="438"/>
      <c r="AF174" s="438"/>
      <c r="AG174" s="438"/>
      <c r="AH174" s="438"/>
      <c r="AI174" s="81"/>
      <c r="AJ174" s="81"/>
      <c r="AK174" s="81"/>
      <c r="AL174" s="438"/>
      <c r="AM174" s="81"/>
      <c r="AN174" s="81"/>
      <c r="AO174" s="81"/>
      <c r="AP174" s="81"/>
      <c r="AQ174" s="81"/>
      <c r="AR174" s="81"/>
      <c r="AS174" s="81"/>
      <c r="AT174" s="81"/>
      <c r="AU174" s="441"/>
      <c r="AV174" s="441"/>
      <c r="AW174" s="442"/>
      <c r="AX174" s="442"/>
      <c r="AY174" s="442"/>
    </row>
    <row r="175">
      <c r="A175" s="81"/>
      <c r="B175" s="81"/>
      <c r="C175" s="81"/>
      <c r="D175" s="438"/>
      <c r="E175" s="438"/>
      <c r="F175" s="81"/>
      <c r="G175" s="438"/>
      <c r="H175" s="438"/>
      <c r="I175" s="438"/>
      <c r="J175" s="438"/>
      <c r="K175" s="438"/>
      <c r="L175" s="438"/>
      <c r="M175" s="438"/>
      <c r="N175" s="438"/>
      <c r="O175" s="438"/>
      <c r="P175" s="438"/>
      <c r="Q175" s="438"/>
      <c r="R175" s="438"/>
      <c r="S175" s="438"/>
      <c r="T175" s="438"/>
      <c r="U175" s="438"/>
      <c r="V175" s="438"/>
      <c r="W175" s="438"/>
      <c r="X175" s="438"/>
      <c r="Y175" s="438"/>
      <c r="Z175" s="438"/>
      <c r="AA175" s="438"/>
      <c r="AB175" s="438"/>
      <c r="AC175" s="438"/>
      <c r="AD175" s="438"/>
      <c r="AE175" s="438"/>
      <c r="AF175" s="438"/>
      <c r="AG175" s="438"/>
      <c r="AH175" s="438"/>
      <c r="AI175" s="81"/>
      <c r="AJ175" s="81"/>
      <c r="AK175" s="81"/>
      <c r="AL175" s="438"/>
      <c r="AM175" s="81"/>
      <c r="AN175" s="81"/>
      <c r="AO175" s="81"/>
      <c r="AP175" s="81"/>
      <c r="AQ175" s="81"/>
      <c r="AR175" s="81"/>
      <c r="AS175" s="81"/>
      <c r="AT175" s="81"/>
      <c r="AU175" s="441"/>
      <c r="AV175" s="441"/>
      <c r="AW175" s="442"/>
      <c r="AX175" s="442"/>
      <c r="AY175" s="442"/>
    </row>
    <row r="176">
      <c r="A176" s="81"/>
      <c r="B176" s="81"/>
      <c r="C176" s="81"/>
      <c r="D176" s="438"/>
      <c r="E176" s="438"/>
      <c r="F176" s="81"/>
      <c r="G176" s="438"/>
      <c r="H176" s="438"/>
      <c r="I176" s="438"/>
      <c r="J176" s="438"/>
      <c r="K176" s="438"/>
      <c r="L176" s="438"/>
      <c r="M176" s="438"/>
      <c r="N176" s="438"/>
      <c r="O176" s="438"/>
      <c r="P176" s="438"/>
      <c r="Q176" s="438"/>
      <c r="R176" s="438"/>
      <c r="S176" s="438"/>
      <c r="T176" s="438"/>
      <c r="U176" s="438"/>
      <c r="V176" s="438"/>
      <c r="W176" s="438"/>
      <c r="X176" s="438"/>
      <c r="Y176" s="438"/>
      <c r="Z176" s="438"/>
      <c r="AA176" s="438"/>
      <c r="AB176" s="438"/>
      <c r="AC176" s="438"/>
      <c r="AD176" s="438"/>
      <c r="AE176" s="438"/>
      <c r="AF176" s="438"/>
      <c r="AG176" s="438"/>
      <c r="AH176" s="438"/>
      <c r="AI176" s="81"/>
      <c r="AJ176" s="81"/>
      <c r="AK176" s="81"/>
      <c r="AL176" s="438"/>
      <c r="AM176" s="81"/>
      <c r="AN176" s="81"/>
      <c r="AO176" s="81"/>
      <c r="AP176" s="81"/>
      <c r="AQ176" s="81"/>
      <c r="AR176" s="81"/>
      <c r="AS176" s="81"/>
      <c r="AT176" s="81"/>
      <c r="AU176" s="441"/>
      <c r="AV176" s="441"/>
      <c r="AW176" s="442"/>
      <c r="AX176" s="442"/>
      <c r="AY176" s="442"/>
    </row>
  </sheetData>
  <autoFilter ref="$A$4:$AW$123"/>
  <customSheetViews>
    <customSheetView guid="{988808EA-12CE-42BA-93B7-8E7B51A3CACD}" filter="1" showAutoFilter="1">
      <autoFilter ref="$A$4:$AY$123"/>
    </customSheetView>
    <customSheetView guid="{D07C4982-03A0-4B18-8D58-201E5E00EA3D}" filter="1" showAutoFilter="1">
      <autoFilter ref="$A$4:$AW$123"/>
    </customSheetView>
  </customSheetViews>
  <mergeCells count="15">
    <mergeCell ref="AL1:AL3"/>
    <mergeCell ref="AM1:AN2"/>
    <mergeCell ref="AO1:AP2"/>
    <mergeCell ref="AQ1:AR2"/>
    <mergeCell ref="AS1:AS3"/>
    <mergeCell ref="AT1:AT3"/>
    <mergeCell ref="AU1:AU3"/>
    <mergeCell ref="AV1:AV3"/>
    <mergeCell ref="A1:A3"/>
    <mergeCell ref="B1:B3"/>
    <mergeCell ref="C1:C3"/>
    <mergeCell ref="D1:D3"/>
    <mergeCell ref="AI1:AI3"/>
    <mergeCell ref="AJ1:AJ3"/>
    <mergeCell ref="AK1:AK3"/>
  </mergeCells>
  <conditionalFormatting sqref="E5:AH124 A125:A170">
    <cfRule type="containsText" dxfId="3" priority="1" operator="containsText" text="X4">
      <formula>NOT(ISERROR(SEARCH(("X4"),(E5))))</formula>
    </cfRule>
  </conditionalFormatting>
  <conditionalFormatting sqref="E5:AH124 A125:A170">
    <cfRule type="containsText" dxfId="3" priority="2" operator="containsText" text="X3">
      <formula>NOT(ISERROR(SEARCH(("X3"),(E5))))</formula>
    </cfRule>
  </conditionalFormatting>
  <conditionalFormatting sqref="E5:AH124 A125:A170">
    <cfRule type="containsText" dxfId="3" priority="3" operator="containsText" text="X2">
      <formula>NOT(ISERROR(SEARCH(("X2"),(E5))))</formula>
    </cfRule>
  </conditionalFormatting>
  <conditionalFormatting sqref="E5:AJ124 A125:A170">
    <cfRule type="beginsWith" dxfId="4" priority="4" operator="beginsWith" text="X">
      <formula>LEFT((E5),LEN("X"))=("X")</formula>
    </cfRule>
  </conditionalFormatting>
  <conditionalFormatting sqref="E5:AH124 A125:A176">
    <cfRule type="cellIs" dxfId="5" priority="5" operator="equal">
      <formula>"H"</formula>
    </cfRule>
  </conditionalFormatting>
  <conditionalFormatting sqref="E5:AH124 A125:A170">
    <cfRule type="cellIs" dxfId="6" priority="6" operator="equal">
      <formula>0</formula>
    </cfRule>
  </conditionalFormatting>
  <conditionalFormatting sqref="E5:AH124 A125:A176">
    <cfRule type="cellIs" dxfId="7" priority="7" operator="equal">
      <formula>"S"</formula>
    </cfRule>
  </conditionalFormatting>
  <conditionalFormatting sqref="E5:AH124 A125:A176">
    <cfRule type="cellIs" dxfId="8" priority="8" operator="equal">
      <formula>"A"</formula>
    </cfRule>
  </conditionalFormatting>
  <conditionalFormatting sqref="E5:AH124 A168">
    <cfRule type="cellIs" dxfId="9" priority="9" operator="equal">
      <formula>"U"</formula>
    </cfRule>
  </conditionalFormatting>
  <conditionalFormatting sqref="E5:AH124 A125:A170">
    <cfRule type="endsWith" dxfId="10" priority="10" operator="endsWith" text="2">
      <formula>RIGHT((E5),LEN("2"))=("2")</formula>
    </cfRule>
  </conditionalFormatting>
  <conditionalFormatting sqref="E5:AL124 AM5:AM127 AN5:AN107 AN118:AN127 AO124:AY127 AL126:AL127">
    <cfRule type="containsText" dxfId="11" priority="11" operator="containsText" text="L">
      <formula>NOT(ISERROR(SEARCH(("L"),(E5))))</formula>
    </cfRule>
  </conditionalFormatting>
  <conditionalFormatting sqref="E5:AH124 A125:A170">
    <cfRule type="endsWith" dxfId="10" priority="12" operator="endsWith" text="1">
      <formula>RIGHT((E5),LEN("1"))=("1")</formula>
    </cfRule>
  </conditionalFormatting>
  <conditionalFormatting sqref="E2:AH2">
    <cfRule type="cellIs" dxfId="0" priority="13" operator="equal">
      <formula>"Sun"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5.63"/>
    <col customWidth="1" min="4" max="4" width="19.0"/>
    <col customWidth="1" min="5" max="21" width="5.13"/>
    <col customWidth="1" min="22" max="22" width="5.0"/>
    <col customWidth="1" min="23" max="34" width="5.13"/>
    <col customWidth="1" min="35" max="35" width="6.63"/>
    <col customWidth="1" min="36" max="36" width="5.63"/>
    <col customWidth="1" min="37" max="38" width="8.88"/>
    <col customWidth="1" min="39" max="44" width="5.75"/>
    <col customWidth="1" min="45" max="45" width="6.38"/>
    <col customWidth="1" min="46" max="46" width="5.75"/>
    <col customWidth="1" min="47" max="47" width="9.13"/>
    <col customWidth="1" min="48" max="51" width="6.38"/>
  </cols>
  <sheetData>
    <row r="1">
      <c r="A1" s="410" t="s">
        <v>0</v>
      </c>
      <c r="B1" s="177" t="s">
        <v>571</v>
      </c>
      <c r="C1" s="177" t="s">
        <v>572</v>
      </c>
      <c r="D1" s="177" t="s">
        <v>573</v>
      </c>
      <c r="E1" s="178">
        <v>46137.0</v>
      </c>
      <c r="F1" s="411">
        <v>46138.0</v>
      </c>
      <c r="G1" s="178">
        <v>46139.0</v>
      </c>
      <c r="H1" s="178">
        <v>46140.0</v>
      </c>
      <c r="I1" s="178">
        <v>46141.0</v>
      </c>
      <c r="J1" s="411">
        <v>46142.0</v>
      </c>
      <c r="K1" s="411">
        <v>46143.0</v>
      </c>
      <c r="L1" s="178">
        <v>46144.0</v>
      </c>
      <c r="M1" s="178">
        <v>46145.0</v>
      </c>
      <c r="N1" s="178">
        <v>46146.0</v>
      </c>
      <c r="O1" s="178">
        <v>46147.0</v>
      </c>
      <c r="P1" s="178">
        <v>46148.0</v>
      </c>
      <c r="Q1" s="178">
        <v>46149.0</v>
      </c>
      <c r="R1" s="178">
        <v>46150.0</v>
      </c>
      <c r="S1" s="178">
        <v>46151.0</v>
      </c>
      <c r="T1" s="178">
        <v>46152.0</v>
      </c>
      <c r="U1" s="178">
        <v>46153.0</v>
      </c>
      <c r="V1" s="178">
        <v>46154.0</v>
      </c>
      <c r="W1" s="178">
        <v>46155.0</v>
      </c>
      <c r="X1" s="178">
        <v>46156.0</v>
      </c>
      <c r="Y1" s="178">
        <v>46157.0</v>
      </c>
      <c r="Z1" s="178">
        <v>46158.0</v>
      </c>
      <c r="AA1" s="178">
        <v>46159.0</v>
      </c>
      <c r="AB1" s="178">
        <v>46160.0</v>
      </c>
      <c r="AC1" s="178">
        <v>46161.0</v>
      </c>
      <c r="AD1" s="178">
        <v>46162.0</v>
      </c>
      <c r="AE1" s="178">
        <v>46163.0</v>
      </c>
      <c r="AF1" s="178">
        <v>46164.0</v>
      </c>
      <c r="AG1" s="178">
        <v>46165.0</v>
      </c>
      <c r="AH1" s="178">
        <v>46166.0</v>
      </c>
      <c r="AI1" s="177" t="s">
        <v>574</v>
      </c>
      <c r="AJ1" s="177" t="s">
        <v>4</v>
      </c>
      <c r="AK1" s="177" t="s">
        <v>918</v>
      </c>
      <c r="AL1" s="177" t="s">
        <v>919</v>
      </c>
      <c r="AM1" s="412" t="s">
        <v>920</v>
      </c>
      <c r="AN1" s="180"/>
      <c r="AO1" s="412" t="s">
        <v>921</v>
      </c>
      <c r="AP1" s="180"/>
      <c r="AQ1" s="412" t="s">
        <v>922</v>
      </c>
      <c r="AR1" s="180"/>
      <c r="AS1" s="401" t="s">
        <v>580</v>
      </c>
      <c r="AT1" s="401" t="s">
        <v>581</v>
      </c>
      <c r="AU1" s="401" t="s">
        <v>582</v>
      </c>
      <c r="AV1" s="401" t="s">
        <v>583</v>
      </c>
      <c r="AW1" s="181"/>
      <c r="AX1" s="181"/>
      <c r="AY1" s="181"/>
    </row>
    <row r="2">
      <c r="A2" s="182"/>
      <c r="B2" s="182"/>
      <c r="C2" s="182"/>
      <c r="D2" s="182"/>
      <c r="E2" s="183" t="str">
        <f t="shared" ref="E2:AH2" si="1">CHOOSE(WEEKDAY(E1),"Sun","Mon","Tue","Wed","Thu","Fri","Sat")</f>
        <v>Sat</v>
      </c>
      <c r="F2" s="183" t="str">
        <f t="shared" si="1"/>
        <v>Sun</v>
      </c>
      <c r="G2" s="183" t="str">
        <f t="shared" si="1"/>
        <v>Mon</v>
      </c>
      <c r="H2" s="183" t="str">
        <f t="shared" si="1"/>
        <v>Tue</v>
      </c>
      <c r="I2" s="183" t="str">
        <f t="shared" si="1"/>
        <v>Wed</v>
      </c>
      <c r="J2" s="183" t="str">
        <f t="shared" si="1"/>
        <v>Thu</v>
      </c>
      <c r="K2" s="183" t="str">
        <f t="shared" si="1"/>
        <v>Fri</v>
      </c>
      <c r="L2" s="183" t="str">
        <f t="shared" si="1"/>
        <v>Sat</v>
      </c>
      <c r="M2" s="183" t="str">
        <f t="shared" si="1"/>
        <v>Sun</v>
      </c>
      <c r="N2" s="183" t="str">
        <f t="shared" si="1"/>
        <v>Mon</v>
      </c>
      <c r="O2" s="183" t="str">
        <f t="shared" si="1"/>
        <v>Tue</v>
      </c>
      <c r="P2" s="183" t="str">
        <f t="shared" si="1"/>
        <v>Wed</v>
      </c>
      <c r="Q2" s="183" t="str">
        <f t="shared" si="1"/>
        <v>Thu</v>
      </c>
      <c r="R2" s="183" t="str">
        <f t="shared" si="1"/>
        <v>Fri</v>
      </c>
      <c r="S2" s="183" t="str">
        <f t="shared" si="1"/>
        <v>Sat</v>
      </c>
      <c r="T2" s="183" t="str">
        <f t="shared" si="1"/>
        <v>Sun</v>
      </c>
      <c r="U2" s="183" t="str">
        <f t="shared" si="1"/>
        <v>Mon</v>
      </c>
      <c r="V2" s="183" t="str">
        <f t="shared" si="1"/>
        <v>Tue</v>
      </c>
      <c r="W2" s="183" t="str">
        <f t="shared" si="1"/>
        <v>Wed</v>
      </c>
      <c r="X2" s="183" t="str">
        <f t="shared" si="1"/>
        <v>Thu</v>
      </c>
      <c r="Y2" s="183" t="str">
        <f t="shared" si="1"/>
        <v>Fri</v>
      </c>
      <c r="Z2" s="183" t="str">
        <f t="shared" si="1"/>
        <v>Sat</v>
      </c>
      <c r="AA2" s="183" t="str">
        <f t="shared" si="1"/>
        <v>Sun</v>
      </c>
      <c r="AB2" s="183" t="str">
        <f t="shared" si="1"/>
        <v>Mon</v>
      </c>
      <c r="AC2" s="183" t="str">
        <f t="shared" si="1"/>
        <v>Tue</v>
      </c>
      <c r="AD2" s="183" t="str">
        <f t="shared" si="1"/>
        <v>Wed</v>
      </c>
      <c r="AE2" s="183" t="str">
        <f t="shared" si="1"/>
        <v>Thu</v>
      </c>
      <c r="AF2" s="183" t="str">
        <f t="shared" si="1"/>
        <v>Fri</v>
      </c>
      <c r="AG2" s="183" t="str">
        <f t="shared" si="1"/>
        <v>Sat</v>
      </c>
      <c r="AH2" s="183" t="str">
        <f t="shared" si="1"/>
        <v>Sun</v>
      </c>
      <c r="AI2" s="182"/>
      <c r="AJ2" s="182"/>
      <c r="AK2" s="182"/>
      <c r="AL2" s="182"/>
      <c r="AM2" s="184"/>
      <c r="AN2" s="185"/>
      <c r="AO2" s="184"/>
      <c r="AP2" s="185"/>
      <c r="AQ2" s="184"/>
      <c r="AR2" s="185"/>
      <c r="AS2" s="182"/>
      <c r="AT2" s="182"/>
      <c r="AU2" s="182"/>
      <c r="AV2" s="182"/>
      <c r="AW2" s="181"/>
      <c r="AX2" s="181"/>
      <c r="AY2" s="181"/>
    </row>
    <row r="3">
      <c r="A3" s="14"/>
      <c r="B3" s="14"/>
      <c r="C3" s="14"/>
      <c r="D3" s="14"/>
      <c r="E3" s="186">
        <f t="shared" ref="E3:AH3" si="2">countif(E5:E123,"x*")+countif(E5:E123,"b*")+countif(E5:E123,"a1")+countif(E5:E123,"a2")+countif(E5:E123,"c*")+countif(E5:E123,"d*")</f>
        <v>80</v>
      </c>
      <c r="F3" s="186">
        <f t="shared" si="2"/>
        <v>61</v>
      </c>
      <c r="G3" s="186">
        <f t="shared" si="2"/>
        <v>87</v>
      </c>
      <c r="H3" s="186">
        <f t="shared" si="2"/>
        <v>113</v>
      </c>
      <c r="I3" s="186">
        <f t="shared" si="2"/>
        <v>112</v>
      </c>
      <c r="J3" s="186">
        <f t="shared" si="2"/>
        <v>113</v>
      </c>
      <c r="K3" s="186">
        <f t="shared" si="2"/>
        <v>112</v>
      </c>
      <c r="L3" s="186">
        <f t="shared" si="2"/>
        <v>71</v>
      </c>
      <c r="M3" s="186">
        <f t="shared" si="2"/>
        <v>53</v>
      </c>
      <c r="N3" s="186">
        <f t="shared" si="2"/>
        <v>86</v>
      </c>
      <c r="O3" s="186">
        <f t="shared" si="2"/>
        <v>116</v>
      </c>
      <c r="P3" s="186">
        <f t="shared" si="2"/>
        <v>113</v>
      </c>
      <c r="Q3" s="186">
        <f t="shared" si="2"/>
        <v>114</v>
      </c>
      <c r="R3" s="186">
        <f t="shared" si="2"/>
        <v>114</v>
      </c>
      <c r="S3" s="186">
        <f t="shared" si="2"/>
        <v>72</v>
      </c>
      <c r="T3" s="186">
        <f t="shared" si="2"/>
        <v>55</v>
      </c>
      <c r="U3" s="186">
        <f t="shared" si="2"/>
        <v>86</v>
      </c>
      <c r="V3" s="186">
        <f t="shared" si="2"/>
        <v>114</v>
      </c>
      <c r="W3" s="186">
        <f t="shared" si="2"/>
        <v>115</v>
      </c>
      <c r="X3" s="186">
        <f t="shared" si="2"/>
        <v>115</v>
      </c>
      <c r="Y3" s="186">
        <f t="shared" si="2"/>
        <v>113</v>
      </c>
      <c r="Z3" s="186">
        <f t="shared" si="2"/>
        <v>75</v>
      </c>
      <c r="AA3" s="186">
        <f t="shared" si="2"/>
        <v>57</v>
      </c>
      <c r="AB3" s="186">
        <f t="shared" si="2"/>
        <v>83</v>
      </c>
      <c r="AC3" s="186">
        <f t="shared" si="2"/>
        <v>113</v>
      </c>
      <c r="AD3" s="186">
        <f t="shared" si="2"/>
        <v>112</v>
      </c>
      <c r="AE3" s="186">
        <f t="shared" si="2"/>
        <v>112</v>
      </c>
      <c r="AF3" s="186">
        <f t="shared" si="2"/>
        <v>110</v>
      </c>
      <c r="AG3" s="186">
        <f t="shared" si="2"/>
        <v>84</v>
      </c>
      <c r="AH3" s="186">
        <f t="shared" si="2"/>
        <v>58</v>
      </c>
      <c r="AI3" s="14"/>
      <c r="AJ3" s="14"/>
      <c r="AK3" s="14"/>
      <c r="AL3" s="14"/>
      <c r="AM3" s="413" t="s">
        <v>584</v>
      </c>
      <c r="AN3" s="414" t="s">
        <v>585</v>
      </c>
      <c r="AO3" s="413" t="s">
        <v>584</v>
      </c>
      <c r="AP3" s="414" t="s">
        <v>585</v>
      </c>
      <c r="AQ3" s="413" t="s">
        <v>584</v>
      </c>
      <c r="AR3" s="414" t="s">
        <v>585</v>
      </c>
      <c r="AS3" s="14"/>
      <c r="AT3" s="14"/>
      <c r="AU3" s="14"/>
      <c r="AV3" s="14"/>
      <c r="AW3" s="181"/>
      <c r="AX3" s="181"/>
      <c r="AY3" s="181"/>
    </row>
    <row r="4">
      <c r="A4" s="402"/>
      <c r="B4" s="403">
        <v>1.0</v>
      </c>
      <c r="C4" s="403">
        <v>2.0</v>
      </c>
      <c r="D4" s="403">
        <v>3.0</v>
      </c>
      <c r="E4" s="403">
        <v>4.0</v>
      </c>
      <c r="F4" s="403">
        <v>5.0</v>
      </c>
      <c r="G4" s="403">
        <v>6.0</v>
      </c>
      <c r="H4" s="403">
        <v>7.0</v>
      </c>
      <c r="I4" s="403">
        <v>8.0</v>
      </c>
      <c r="J4" s="403">
        <v>9.0</v>
      </c>
      <c r="K4" s="403">
        <v>10.0</v>
      </c>
      <c r="L4" s="403">
        <v>11.0</v>
      </c>
      <c r="M4" s="403">
        <v>12.0</v>
      </c>
      <c r="N4" s="403">
        <v>13.0</v>
      </c>
      <c r="O4" s="403">
        <v>14.0</v>
      </c>
      <c r="P4" s="403">
        <v>15.0</v>
      </c>
      <c r="Q4" s="403">
        <v>16.0</v>
      </c>
      <c r="R4" s="403">
        <v>17.0</v>
      </c>
      <c r="S4" s="403">
        <v>18.0</v>
      </c>
      <c r="T4" s="403">
        <v>19.0</v>
      </c>
      <c r="U4" s="403">
        <v>20.0</v>
      </c>
      <c r="V4" s="403">
        <v>21.0</v>
      </c>
      <c r="W4" s="403">
        <v>22.0</v>
      </c>
      <c r="X4" s="403">
        <v>23.0</v>
      </c>
      <c r="Y4" s="403">
        <v>24.0</v>
      </c>
      <c r="Z4" s="403">
        <v>25.0</v>
      </c>
      <c r="AA4" s="403">
        <v>26.0</v>
      </c>
      <c r="AB4" s="403">
        <v>27.0</v>
      </c>
      <c r="AC4" s="403">
        <v>28.0</v>
      </c>
      <c r="AD4" s="403">
        <v>29.0</v>
      </c>
      <c r="AE4" s="403">
        <v>30.0</v>
      </c>
      <c r="AF4" s="403">
        <v>31.0</v>
      </c>
      <c r="AG4" s="403">
        <v>32.0</v>
      </c>
      <c r="AH4" s="403">
        <v>33.0</v>
      </c>
      <c r="AI4" s="403">
        <v>34.0</v>
      </c>
      <c r="AJ4" s="403">
        <v>35.0</v>
      </c>
      <c r="AK4" s="403">
        <v>36.0</v>
      </c>
      <c r="AL4" s="403">
        <v>37.0</v>
      </c>
      <c r="AM4" s="403">
        <v>38.0</v>
      </c>
      <c r="AN4" s="403">
        <v>39.0</v>
      </c>
      <c r="AO4" s="403">
        <v>40.0</v>
      </c>
      <c r="AP4" s="403">
        <v>41.0</v>
      </c>
      <c r="AQ4" s="403">
        <v>42.0</v>
      </c>
      <c r="AR4" s="403">
        <v>43.0</v>
      </c>
      <c r="AS4" s="403">
        <v>44.0</v>
      </c>
      <c r="AT4" s="403">
        <v>45.0</v>
      </c>
      <c r="AU4" s="403">
        <v>46.0</v>
      </c>
      <c r="AV4" s="403">
        <v>47.0</v>
      </c>
      <c r="AW4" s="403"/>
      <c r="AX4" s="403"/>
      <c r="AY4" s="402"/>
    </row>
    <row r="5">
      <c r="A5" s="415">
        <v>1.0</v>
      </c>
      <c r="B5" s="415" t="s">
        <v>586</v>
      </c>
      <c r="C5" s="416" t="s">
        <v>443</v>
      </c>
      <c r="D5" s="415" t="s">
        <v>446</v>
      </c>
      <c r="E5" s="195">
        <v>0.0</v>
      </c>
      <c r="F5" s="195" t="s">
        <v>588</v>
      </c>
      <c r="G5" s="195" t="s">
        <v>588</v>
      </c>
      <c r="H5" s="195" t="s">
        <v>588</v>
      </c>
      <c r="I5" s="195" t="s">
        <v>588</v>
      </c>
      <c r="J5" s="195" t="s">
        <v>588</v>
      </c>
      <c r="K5" s="195" t="s">
        <v>588</v>
      </c>
      <c r="L5" s="196">
        <v>0.0</v>
      </c>
      <c r="M5" s="196" t="s">
        <v>588</v>
      </c>
      <c r="N5" s="196" t="s">
        <v>588</v>
      </c>
      <c r="O5" s="196" t="s">
        <v>588</v>
      </c>
      <c r="P5" s="196" t="s">
        <v>588</v>
      </c>
      <c r="Q5" s="196" t="s">
        <v>588</v>
      </c>
      <c r="R5" s="196" t="s">
        <v>588</v>
      </c>
      <c r="S5" s="196">
        <v>0.0</v>
      </c>
      <c r="T5" s="196" t="s">
        <v>588</v>
      </c>
      <c r="U5" s="196" t="s">
        <v>588</v>
      </c>
      <c r="V5" s="196" t="s">
        <v>588</v>
      </c>
      <c r="W5" s="196" t="s">
        <v>588</v>
      </c>
      <c r="X5" s="196" t="s">
        <v>588</v>
      </c>
      <c r="Y5" s="196" t="s">
        <v>588</v>
      </c>
      <c r="Z5" s="196" t="s">
        <v>588</v>
      </c>
      <c r="AA5" s="196">
        <v>0.0</v>
      </c>
      <c r="AB5" s="196" t="s">
        <v>588</v>
      </c>
      <c r="AC5" s="196" t="s">
        <v>588</v>
      </c>
      <c r="AD5" s="196" t="s">
        <v>588</v>
      </c>
      <c r="AE5" s="196" t="s">
        <v>588</v>
      </c>
      <c r="AF5" s="196" t="s">
        <v>588</v>
      </c>
      <c r="AG5" s="196" t="s">
        <v>588</v>
      </c>
      <c r="AH5" s="195">
        <v>0.0</v>
      </c>
      <c r="AI5" s="197">
        <f>vlookup(B5,'Annual Leave-2026'!$B:$S,8,0)-countif(E5:AH5,"a")-(countif(E5:AH5,"a1")*0.5)-(countif(E5:AH5,"a2")*0.5)-(countif(E5:AH5,"b*")*0.5)-(countif(E5:AH5,"c*")*0.5)-(countif(E5:AH5,"d*")*0.5)-(countif(E5:AH5,"e*")*0.5)+1+1</f>
        <v>16</v>
      </c>
      <c r="AJ5" s="197">
        <f t="shared" ref="AJ5:AJ123" si="3">countif(E5:AH5,"x*")+countif(E5:AH5,"h")+countif(E5:AH5,"a*")+countif(E5:AH5,"b*")+countif(E5:AH5,"c*")+countif(E5:AH5,"d*")+countif(E5:AH5,"e*")+countif(E5:AH5,"u*1")*0.5+countif(E5:AH5,"u*2")*0.5+countif(E5:AH5,"l")</f>
        <v>25</v>
      </c>
      <c r="AK5" s="198"/>
      <c r="AL5" s="198"/>
      <c r="AM5" s="417"/>
      <c r="AN5" s="418"/>
      <c r="AO5" s="418"/>
      <c r="AP5" s="418"/>
      <c r="AQ5" s="418"/>
      <c r="AR5" s="418"/>
      <c r="AS5" s="419">
        <f t="shared" ref="AS5:AS123" si="4">countif(E5:AH5,"0")</f>
        <v>5</v>
      </c>
      <c r="AT5" s="419">
        <f t="shared" ref="AT5:AT123" si="5">countif(E5:AH5,"S")</f>
        <v>0</v>
      </c>
      <c r="AU5" s="419">
        <f t="shared" ref="AU5:AU123" si="6">countif(E5:AH5,"U")+(countif(E5:AH5,"U*1")*0.5)+(countif(E5:AH5,"U*2")*0.5)</f>
        <v>0</v>
      </c>
      <c r="AV5" s="418"/>
      <c r="AW5" s="203"/>
      <c r="AX5" s="232"/>
      <c r="AY5" s="232"/>
    </row>
    <row r="6">
      <c r="A6" s="420">
        <v>2.0</v>
      </c>
      <c r="B6" s="420" t="s">
        <v>589</v>
      </c>
      <c r="C6" s="421" t="s">
        <v>447</v>
      </c>
      <c r="D6" s="420" t="s">
        <v>450</v>
      </c>
      <c r="E6" s="194" t="s">
        <v>588</v>
      </c>
      <c r="F6" s="194">
        <v>0.0</v>
      </c>
      <c r="G6" s="194" t="s">
        <v>588</v>
      </c>
      <c r="H6" s="194" t="s">
        <v>588</v>
      </c>
      <c r="I6" s="194" t="s">
        <v>588</v>
      </c>
      <c r="J6" s="194" t="s">
        <v>588</v>
      </c>
      <c r="K6" s="194" t="s">
        <v>588</v>
      </c>
      <c r="L6" s="194" t="s">
        <v>169</v>
      </c>
      <c r="M6" s="194">
        <v>0.0</v>
      </c>
      <c r="N6" s="194" t="s">
        <v>591</v>
      </c>
      <c r="O6" s="194" t="s">
        <v>591</v>
      </c>
      <c r="P6" s="194" t="s">
        <v>591</v>
      </c>
      <c r="Q6" s="194" t="s">
        <v>591</v>
      </c>
      <c r="R6" s="194" t="s">
        <v>591</v>
      </c>
      <c r="S6" s="194" t="s">
        <v>591</v>
      </c>
      <c r="T6" s="194">
        <v>0.0</v>
      </c>
      <c r="U6" s="194" t="s">
        <v>591</v>
      </c>
      <c r="V6" s="194" t="s">
        <v>591</v>
      </c>
      <c r="W6" s="194" t="s">
        <v>591</v>
      </c>
      <c r="X6" s="194" t="s">
        <v>591</v>
      </c>
      <c r="Y6" s="194" t="s">
        <v>591</v>
      </c>
      <c r="Z6" s="194" t="s">
        <v>591</v>
      </c>
      <c r="AA6" s="194">
        <v>0.0</v>
      </c>
      <c r="AB6" s="194" t="s">
        <v>591</v>
      </c>
      <c r="AC6" s="194" t="s">
        <v>591</v>
      </c>
      <c r="AD6" s="194" t="s">
        <v>591</v>
      </c>
      <c r="AE6" s="194" t="s">
        <v>591</v>
      </c>
      <c r="AF6" s="194" t="s">
        <v>591</v>
      </c>
      <c r="AG6" s="194">
        <v>0.0</v>
      </c>
      <c r="AH6" s="195" t="s">
        <v>591</v>
      </c>
      <c r="AI6" s="197">
        <f>vlookup(B6,'Annual Leave-2026'!$B:$S,8,0)-countif(E6:AH6,"a")-(countif(E6:AH6,"a1")*0.5)-(countif(E6:AH6,"a2")*0.5)-(countif(E6:AH6,"b*")*0.5)-(countif(E6:AH6,"c*")*0.5)-(countif(E6:AH6,"d*")*0.5)-(countif(E6:AH6,"e*")*0.5)+1+1</f>
        <v>6</v>
      </c>
      <c r="AJ6" s="197">
        <f t="shared" si="3"/>
        <v>25</v>
      </c>
      <c r="AK6" s="214"/>
      <c r="AL6" s="214"/>
      <c r="AM6" s="422"/>
      <c r="AN6" s="423"/>
      <c r="AO6" s="423"/>
      <c r="AP6" s="423"/>
      <c r="AQ6" s="423"/>
      <c r="AR6" s="424"/>
      <c r="AS6" s="425">
        <f t="shared" si="4"/>
        <v>5</v>
      </c>
      <c r="AT6" s="425">
        <f t="shared" si="5"/>
        <v>0</v>
      </c>
      <c r="AU6" s="425">
        <f t="shared" si="6"/>
        <v>0</v>
      </c>
      <c r="AV6" s="423"/>
      <c r="AW6" s="217"/>
      <c r="AX6" s="232"/>
      <c r="AY6" s="232"/>
    </row>
    <row r="7">
      <c r="A7" s="426">
        <v>3.0</v>
      </c>
      <c r="B7" s="426" t="s">
        <v>594</v>
      </c>
      <c r="C7" s="427" t="s">
        <v>451</v>
      </c>
      <c r="D7" s="426" t="s">
        <v>450</v>
      </c>
      <c r="E7" s="194" t="s">
        <v>591</v>
      </c>
      <c r="F7" s="194">
        <v>0.0</v>
      </c>
      <c r="G7" s="194" t="s">
        <v>591</v>
      </c>
      <c r="H7" s="194" t="s">
        <v>591</v>
      </c>
      <c r="I7" s="194" t="s">
        <v>591</v>
      </c>
      <c r="J7" s="194" t="s">
        <v>591</v>
      </c>
      <c r="K7" s="194" t="s">
        <v>591</v>
      </c>
      <c r="L7" s="194">
        <v>0.0</v>
      </c>
      <c r="M7" s="194" t="s">
        <v>591</v>
      </c>
      <c r="N7" s="194" t="s">
        <v>591</v>
      </c>
      <c r="O7" s="194" t="s">
        <v>591</v>
      </c>
      <c r="P7" s="194" t="s">
        <v>591</v>
      </c>
      <c r="Q7" s="194" t="s">
        <v>591</v>
      </c>
      <c r="R7" s="194" t="s">
        <v>591</v>
      </c>
      <c r="S7" s="194">
        <v>0.0</v>
      </c>
      <c r="T7" s="194" t="s">
        <v>591</v>
      </c>
      <c r="U7" s="194" t="s">
        <v>591</v>
      </c>
      <c r="V7" s="194" t="s">
        <v>591</v>
      </c>
      <c r="W7" s="194" t="s">
        <v>591</v>
      </c>
      <c r="X7" s="194" t="s">
        <v>591</v>
      </c>
      <c r="Y7" s="194" t="s">
        <v>591</v>
      </c>
      <c r="Z7" s="218">
        <v>0.0</v>
      </c>
      <c r="AA7" s="194" t="s">
        <v>591</v>
      </c>
      <c r="AB7" s="194" t="s">
        <v>591</v>
      </c>
      <c r="AC7" s="194" t="s">
        <v>591</v>
      </c>
      <c r="AD7" s="194" t="s">
        <v>591</v>
      </c>
      <c r="AE7" s="194" t="s">
        <v>591</v>
      </c>
      <c r="AF7" s="194" t="s">
        <v>591</v>
      </c>
      <c r="AG7" s="194" t="s">
        <v>591</v>
      </c>
      <c r="AH7" s="195">
        <v>0.0</v>
      </c>
      <c r="AI7" s="197">
        <f>vlookup(B7,'Annual Leave-2026'!$B:$S,8,0)-countif(E7:AH7,"a")-(countif(E7:AH7,"a1")*0.5)-(countif(E7:AH7,"a2")*0.5)-(countif(E7:AH7,"b*")*0.5)-(countif(E7:AH7,"c*")*0.5)-(countif(E7:AH7,"d*")*0.5)-(countif(E7:AH7,"e*")*0.5)+1+1</f>
        <v>10</v>
      </c>
      <c r="AJ7" s="197">
        <f t="shared" si="3"/>
        <v>25</v>
      </c>
      <c r="AK7" s="214"/>
      <c r="AL7" s="214"/>
      <c r="AM7" s="428"/>
      <c r="AN7" s="424"/>
      <c r="AO7" s="424"/>
      <c r="AP7" s="424"/>
      <c r="AQ7" s="424"/>
      <c r="AR7" s="424"/>
      <c r="AS7" s="425">
        <f t="shared" si="4"/>
        <v>5</v>
      </c>
      <c r="AT7" s="425">
        <f t="shared" si="5"/>
        <v>0</v>
      </c>
      <c r="AU7" s="425">
        <f t="shared" si="6"/>
        <v>0</v>
      </c>
      <c r="AV7" s="424"/>
      <c r="AW7" s="217"/>
      <c r="AX7" s="232"/>
      <c r="AY7" s="232"/>
    </row>
    <row r="8">
      <c r="A8" s="420">
        <v>4.0</v>
      </c>
      <c r="B8" s="426" t="s">
        <v>595</v>
      </c>
      <c r="C8" s="427" t="s">
        <v>454</v>
      </c>
      <c r="D8" s="426" t="s">
        <v>450</v>
      </c>
      <c r="E8" s="194">
        <v>0.0</v>
      </c>
      <c r="F8" s="194" t="s">
        <v>591</v>
      </c>
      <c r="G8" s="194" t="s">
        <v>591</v>
      </c>
      <c r="H8" s="194" t="s">
        <v>591</v>
      </c>
      <c r="I8" s="194" t="s">
        <v>591</v>
      </c>
      <c r="J8" s="194" t="s">
        <v>591</v>
      </c>
      <c r="K8" s="194" t="s">
        <v>591</v>
      </c>
      <c r="L8" s="194" t="s">
        <v>591</v>
      </c>
      <c r="M8" s="194">
        <v>0.0</v>
      </c>
      <c r="N8" s="194" t="s">
        <v>593</v>
      </c>
      <c r="O8" s="194" t="s">
        <v>593</v>
      </c>
      <c r="P8" s="194" t="s">
        <v>593</v>
      </c>
      <c r="Q8" s="194" t="s">
        <v>593</v>
      </c>
      <c r="R8" s="194" t="s">
        <v>593</v>
      </c>
      <c r="S8" s="194" t="s">
        <v>593</v>
      </c>
      <c r="T8" s="194">
        <v>0.0</v>
      </c>
      <c r="U8" s="194" t="s">
        <v>593</v>
      </c>
      <c r="V8" s="194" t="s">
        <v>593</v>
      </c>
      <c r="W8" s="194" t="s">
        <v>593</v>
      </c>
      <c r="X8" s="194" t="s">
        <v>593</v>
      </c>
      <c r="Y8" s="194" t="s">
        <v>593</v>
      </c>
      <c r="Z8" s="194" t="s">
        <v>593</v>
      </c>
      <c r="AA8" s="194">
        <v>0.0</v>
      </c>
      <c r="AB8" s="194" t="s">
        <v>593</v>
      </c>
      <c r="AC8" s="194" t="s">
        <v>593</v>
      </c>
      <c r="AD8" s="194" t="s">
        <v>593</v>
      </c>
      <c r="AE8" s="194" t="s">
        <v>6</v>
      </c>
      <c r="AF8" s="194" t="s">
        <v>6</v>
      </c>
      <c r="AG8" s="194" t="s">
        <v>6</v>
      </c>
      <c r="AH8" s="195">
        <v>0.0</v>
      </c>
      <c r="AI8" s="197">
        <f>vlookup(B8,'Annual Leave-2026'!$B:$S,8,0)-countif(E8:AH8,"a")-(countif(E8:AH8,"a1")*0.5)-(countif(E8:AH8,"a2")*0.5)-(countif(E8:AH8,"b*")*0.5)-(countif(E8:AH8,"c*")*0.5)-(countif(E8:AH8,"d*")*0.5)-(countif(E8:AH8,"e*")*0.5)+1+1</f>
        <v>4.5</v>
      </c>
      <c r="AJ8" s="197">
        <f t="shared" si="3"/>
        <v>25</v>
      </c>
      <c r="AK8" s="214"/>
      <c r="AL8" s="214"/>
      <c r="AM8" s="428"/>
      <c r="AN8" s="424"/>
      <c r="AO8" s="424"/>
      <c r="AP8" s="424"/>
      <c r="AQ8" s="424"/>
      <c r="AR8" s="424"/>
      <c r="AS8" s="425">
        <f t="shared" si="4"/>
        <v>5</v>
      </c>
      <c r="AT8" s="425">
        <f t="shared" si="5"/>
        <v>0</v>
      </c>
      <c r="AU8" s="425">
        <f t="shared" si="6"/>
        <v>0</v>
      </c>
      <c r="AV8" s="424"/>
      <c r="AW8" s="217"/>
      <c r="AX8" s="232"/>
      <c r="AY8" s="232"/>
    </row>
    <row r="9">
      <c r="A9" s="426">
        <v>5.0</v>
      </c>
      <c r="B9" s="426" t="s">
        <v>596</v>
      </c>
      <c r="C9" s="427" t="s">
        <v>457</v>
      </c>
      <c r="D9" s="426" t="s">
        <v>450</v>
      </c>
      <c r="E9" s="194" t="s">
        <v>588</v>
      </c>
      <c r="F9" s="194" t="s">
        <v>588</v>
      </c>
      <c r="G9" s="194">
        <v>0.0</v>
      </c>
      <c r="H9" s="194" t="s">
        <v>588</v>
      </c>
      <c r="I9" s="194" t="s">
        <v>588</v>
      </c>
      <c r="J9" s="194" t="s">
        <v>588</v>
      </c>
      <c r="K9" s="194" t="s">
        <v>588</v>
      </c>
      <c r="L9" s="194" t="s">
        <v>588</v>
      </c>
      <c r="M9" s="194" t="s">
        <v>588</v>
      </c>
      <c r="N9" s="194">
        <v>0.0</v>
      </c>
      <c r="O9" s="194" t="s">
        <v>588</v>
      </c>
      <c r="P9" s="194" t="s">
        <v>588</v>
      </c>
      <c r="Q9" s="194" t="s">
        <v>588</v>
      </c>
      <c r="R9" s="194" t="s">
        <v>588</v>
      </c>
      <c r="S9" s="194" t="s">
        <v>588</v>
      </c>
      <c r="T9" s="194" t="s">
        <v>588</v>
      </c>
      <c r="U9" s="194">
        <v>0.0</v>
      </c>
      <c r="V9" s="194" t="s">
        <v>588</v>
      </c>
      <c r="W9" s="194" t="s">
        <v>588</v>
      </c>
      <c r="X9" s="194" t="s">
        <v>588</v>
      </c>
      <c r="Y9" s="194" t="s">
        <v>588</v>
      </c>
      <c r="Z9" s="194" t="s">
        <v>588</v>
      </c>
      <c r="AA9" s="194" t="s">
        <v>588</v>
      </c>
      <c r="AB9" s="194">
        <v>0.0</v>
      </c>
      <c r="AC9" s="218" t="s">
        <v>588</v>
      </c>
      <c r="AD9" s="218" t="s">
        <v>588</v>
      </c>
      <c r="AE9" s="218" t="s">
        <v>588</v>
      </c>
      <c r="AF9" s="218" t="s">
        <v>588</v>
      </c>
      <c r="AG9" s="218" t="s">
        <v>588</v>
      </c>
      <c r="AH9" s="195" t="s">
        <v>588</v>
      </c>
      <c r="AI9" s="197">
        <f>vlookup(B9,'Annual Leave-2026'!$B:$S,8,0)-countif(E9:AH9,"a")-(countif(E9:AH9,"a1")*0.5)-(countif(E9:AH9,"a2")*0.5)-(countif(E9:AH9,"b*")*0.5)-(countif(E9:AH9,"c*")*0.5)-(countif(E9:AH9,"d*")*0.5)-(countif(E9:AH9,"e*")*0.5)+1+1</f>
        <v>8</v>
      </c>
      <c r="AJ9" s="197">
        <f t="shared" si="3"/>
        <v>26</v>
      </c>
      <c r="AK9" s="214"/>
      <c r="AL9" s="214"/>
      <c r="AM9" s="428"/>
      <c r="AN9" s="424"/>
      <c r="AO9" s="424"/>
      <c r="AP9" s="424"/>
      <c r="AQ9" s="424"/>
      <c r="AR9" s="424"/>
      <c r="AS9" s="425">
        <f t="shared" si="4"/>
        <v>4</v>
      </c>
      <c r="AT9" s="425">
        <f t="shared" si="5"/>
        <v>0</v>
      </c>
      <c r="AU9" s="425">
        <f t="shared" si="6"/>
        <v>0</v>
      </c>
      <c r="AV9" s="424"/>
      <c r="AW9" s="217"/>
      <c r="AX9" s="232"/>
      <c r="AY9" s="232"/>
    </row>
    <row r="10">
      <c r="A10" s="420">
        <v>6.0</v>
      </c>
      <c r="B10" s="426" t="s">
        <v>597</v>
      </c>
      <c r="C10" s="427" t="s">
        <v>460</v>
      </c>
      <c r="D10" s="426" t="s">
        <v>450</v>
      </c>
      <c r="E10" s="194">
        <v>0.0</v>
      </c>
      <c r="F10" s="194" t="s">
        <v>593</v>
      </c>
      <c r="G10" s="194" t="s">
        <v>593</v>
      </c>
      <c r="H10" s="194" t="s">
        <v>593</v>
      </c>
      <c r="I10" s="194" t="s">
        <v>593</v>
      </c>
      <c r="J10" s="194" t="s">
        <v>593</v>
      </c>
      <c r="K10" s="194" t="s">
        <v>593</v>
      </c>
      <c r="L10" s="194">
        <v>0.0</v>
      </c>
      <c r="M10" s="194" t="s">
        <v>588</v>
      </c>
      <c r="N10" s="194" t="s">
        <v>588</v>
      </c>
      <c r="O10" s="194" t="s">
        <v>588</v>
      </c>
      <c r="P10" s="194" t="s">
        <v>588</v>
      </c>
      <c r="Q10" s="194" t="s">
        <v>588</v>
      </c>
      <c r="R10" s="194" t="s">
        <v>588</v>
      </c>
      <c r="S10" s="194" t="s">
        <v>588</v>
      </c>
      <c r="T10" s="194">
        <v>0.0</v>
      </c>
      <c r="U10" s="194" t="s">
        <v>588</v>
      </c>
      <c r="V10" s="194" t="s">
        <v>588</v>
      </c>
      <c r="W10" s="194" t="s">
        <v>588</v>
      </c>
      <c r="X10" s="194" t="s">
        <v>588</v>
      </c>
      <c r="Y10" s="194" t="s">
        <v>588</v>
      </c>
      <c r="Z10" s="194" t="s">
        <v>588</v>
      </c>
      <c r="AA10" s="194">
        <v>0.0</v>
      </c>
      <c r="AB10" s="194" t="s">
        <v>588</v>
      </c>
      <c r="AC10" s="194" t="s">
        <v>588</v>
      </c>
      <c r="AD10" s="194" t="s">
        <v>588</v>
      </c>
      <c r="AE10" s="194" t="s">
        <v>588</v>
      </c>
      <c r="AF10" s="194" t="s">
        <v>588</v>
      </c>
      <c r="AG10" s="194" t="s">
        <v>588</v>
      </c>
      <c r="AH10" s="195">
        <v>0.0</v>
      </c>
      <c r="AI10" s="197">
        <f>vlookup(B10,'Annual Leave-2026'!$B:$S,8,0)-countif(E10:AH10,"a")-(countif(E10:AH10,"a1")*0.5)-(countif(E10:AH10,"a2")*0.5)-(countif(E10:AH10,"b*")*0.5)-(countif(E10:AH10,"c*")*0.5)-(countif(E10:AH10,"d*")*0.5)-(countif(E10:AH10,"e*")*0.5)+1+1</f>
        <v>8</v>
      </c>
      <c r="AJ10" s="197">
        <f t="shared" si="3"/>
        <v>25</v>
      </c>
      <c r="AK10" s="214"/>
      <c r="AL10" s="214"/>
      <c r="AM10" s="428"/>
      <c r="AN10" s="424"/>
      <c r="AO10" s="424"/>
      <c r="AP10" s="424"/>
      <c r="AQ10" s="424"/>
      <c r="AR10" s="424"/>
      <c r="AS10" s="425">
        <f t="shared" si="4"/>
        <v>5</v>
      </c>
      <c r="AT10" s="425">
        <f t="shared" si="5"/>
        <v>0</v>
      </c>
      <c r="AU10" s="425">
        <f t="shared" si="6"/>
        <v>0</v>
      </c>
      <c r="AV10" s="424"/>
      <c r="AW10" s="217"/>
      <c r="AX10" s="232"/>
      <c r="AY10" s="232"/>
    </row>
    <row r="11">
      <c r="A11" s="426">
        <v>7.0</v>
      </c>
      <c r="B11" s="426" t="s">
        <v>598</v>
      </c>
      <c r="C11" s="427" t="s">
        <v>136</v>
      </c>
      <c r="D11" s="426" t="s">
        <v>137</v>
      </c>
      <c r="E11" s="194" t="s">
        <v>588</v>
      </c>
      <c r="F11" s="194">
        <v>0.0</v>
      </c>
      <c r="G11" s="194" t="s">
        <v>588</v>
      </c>
      <c r="H11" s="194" t="s">
        <v>588</v>
      </c>
      <c r="I11" s="194" t="s">
        <v>588</v>
      </c>
      <c r="J11" s="194" t="s">
        <v>588</v>
      </c>
      <c r="K11" s="194" t="s">
        <v>588</v>
      </c>
      <c r="L11" s="194" t="s">
        <v>588</v>
      </c>
      <c r="M11" s="194" t="s">
        <v>588</v>
      </c>
      <c r="N11" s="194">
        <v>0.0</v>
      </c>
      <c r="O11" s="194" t="s">
        <v>588</v>
      </c>
      <c r="P11" s="194" t="s">
        <v>588</v>
      </c>
      <c r="Q11" s="194" t="s">
        <v>588</v>
      </c>
      <c r="R11" s="194" t="s">
        <v>588</v>
      </c>
      <c r="S11" s="194">
        <v>0.0</v>
      </c>
      <c r="T11" s="194" t="s">
        <v>591</v>
      </c>
      <c r="U11" s="194" t="s">
        <v>591</v>
      </c>
      <c r="V11" s="194" t="s">
        <v>591</v>
      </c>
      <c r="W11" s="194" t="s">
        <v>591</v>
      </c>
      <c r="X11" s="194" t="s">
        <v>591</v>
      </c>
      <c r="Y11" s="194" t="s">
        <v>591</v>
      </c>
      <c r="Z11" s="218">
        <v>0.0</v>
      </c>
      <c r="AA11" s="218" t="s">
        <v>591</v>
      </c>
      <c r="AB11" s="218" t="s">
        <v>591</v>
      </c>
      <c r="AC11" s="194" t="s">
        <v>591</v>
      </c>
      <c r="AD11" s="194" t="s">
        <v>591</v>
      </c>
      <c r="AE11" s="194" t="s">
        <v>591</v>
      </c>
      <c r="AF11" s="194" t="s">
        <v>591</v>
      </c>
      <c r="AG11" s="194" t="s">
        <v>591</v>
      </c>
      <c r="AH11" s="194">
        <v>0.0</v>
      </c>
      <c r="AI11" s="197">
        <f>vlookup(B11,'Annual Leave-2026'!$B:$S,8,0)-countif(E11:AH11,"a")-(countif(E11:AH11,"a1")*0.5)-(countif(E11:AH11,"a2")*0.5)-(countif(E11:AH11,"b*")*0.5)-(countif(E11:AH11,"c*")*0.5)-(countif(E11:AH11,"d*")*0.5)-(countif(E11:AH11,"e*")*0.5)+1+1</f>
        <v>6.5</v>
      </c>
      <c r="AJ11" s="197">
        <f t="shared" si="3"/>
        <v>25</v>
      </c>
      <c r="AK11" s="214">
        <f>VLOOKUP(B11,'Working Time-May-26'!$B:$AK,34,0)/60</f>
        <v>0</v>
      </c>
      <c r="AL11" s="214">
        <f>VLOOKUP(B11,'Working Time-May-26'!$B:$AK,35,0)/60</f>
        <v>0</v>
      </c>
      <c r="AM11" s="428"/>
      <c r="AN11" s="424"/>
      <c r="AO11" s="424"/>
      <c r="AP11" s="424"/>
      <c r="AQ11" s="424"/>
      <c r="AR11" s="424"/>
      <c r="AS11" s="425">
        <f t="shared" si="4"/>
        <v>5</v>
      </c>
      <c r="AT11" s="425">
        <f t="shared" si="5"/>
        <v>0</v>
      </c>
      <c r="AU11" s="425">
        <f t="shared" si="6"/>
        <v>0</v>
      </c>
      <c r="AV11" s="424"/>
      <c r="AW11" s="217">
        <f t="array" ref="AW11:AW123">XLOOKUP(C11:C123,'Schedule May_26'!D4:D125,'Schedule May_26'!AR4:AR125)</f>
        <v>0</v>
      </c>
      <c r="AX11" s="232"/>
      <c r="AY11" s="232"/>
    </row>
    <row r="12">
      <c r="A12" s="420">
        <v>8.0</v>
      </c>
      <c r="B12" s="426" t="s">
        <v>599</v>
      </c>
      <c r="C12" s="427" t="s">
        <v>139</v>
      </c>
      <c r="D12" s="426" t="s">
        <v>137</v>
      </c>
      <c r="E12" s="194" t="s">
        <v>591</v>
      </c>
      <c r="F12" s="194">
        <v>0.0</v>
      </c>
      <c r="G12" s="194" t="s">
        <v>591</v>
      </c>
      <c r="H12" s="194" t="s">
        <v>591</v>
      </c>
      <c r="I12" s="194" t="s">
        <v>591</v>
      </c>
      <c r="J12" s="194" t="s">
        <v>591</v>
      </c>
      <c r="K12" s="194" t="s">
        <v>591</v>
      </c>
      <c r="L12" s="194" t="s">
        <v>591</v>
      </c>
      <c r="M12" s="194">
        <v>0.0</v>
      </c>
      <c r="N12" s="194" t="s">
        <v>591</v>
      </c>
      <c r="O12" s="194" t="s">
        <v>591</v>
      </c>
      <c r="P12" s="194" t="s">
        <v>591</v>
      </c>
      <c r="Q12" s="194" t="s">
        <v>591</v>
      </c>
      <c r="R12" s="194" t="s">
        <v>591</v>
      </c>
      <c r="S12" s="194">
        <v>0.0</v>
      </c>
      <c r="T12" s="194" t="s">
        <v>593</v>
      </c>
      <c r="U12" s="194" t="s">
        <v>593</v>
      </c>
      <c r="V12" s="194" t="s">
        <v>593</v>
      </c>
      <c r="W12" s="194" t="s">
        <v>593</v>
      </c>
      <c r="X12" s="194" t="s">
        <v>593</v>
      </c>
      <c r="Y12" s="194" t="s">
        <v>593</v>
      </c>
      <c r="Z12" s="194" t="s">
        <v>593</v>
      </c>
      <c r="AA12" s="194">
        <v>0.0</v>
      </c>
      <c r="AB12" s="194" t="s">
        <v>593</v>
      </c>
      <c r="AC12" s="194" t="s">
        <v>593</v>
      </c>
      <c r="AD12" s="194" t="s">
        <v>593</v>
      </c>
      <c r="AE12" s="194" t="s">
        <v>593</v>
      </c>
      <c r="AF12" s="194" t="s">
        <v>593</v>
      </c>
      <c r="AG12" s="194">
        <v>0.0</v>
      </c>
      <c r="AH12" s="218" t="s">
        <v>588</v>
      </c>
      <c r="AI12" s="197">
        <f>vlookup(B12,'Annual Leave-2026'!$B:$S,8,0)-countif(E12:AH12,"a")-(countif(E12:AH12,"a1")*0.5)-(countif(E12:AH12,"a2")*0.5)-(countif(E12:AH12,"b*")*0.5)-(countif(E12:AH12,"c*")*0.5)-(countif(E12:AH12,"d*")*0.5)-(countif(E12:AH12,"e*")*0.5)+1+1</f>
        <v>10</v>
      </c>
      <c r="AJ12" s="197">
        <f t="shared" si="3"/>
        <v>25</v>
      </c>
      <c r="AK12" s="214">
        <f>VLOOKUP(B12,'Working Time-May-26'!$B:$AK,34,0)/60</f>
        <v>0</v>
      </c>
      <c r="AL12" s="214">
        <f>VLOOKUP(B12,'Working Time-May-26'!$B:$AK,35,0)/60</f>
        <v>0</v>
      </c>
      <c r="AM12" s="428"/>
      <c r="AN12" s="424"/>
      <c r="AO12" s="424"/>
      <c r="AP12" s="424"/>
      <c r="AQ12" s="424"/>
      <c r="AR12" s="424"/>
      <c r="AS12" s="425">
        <f t="shared" si="4"/>
        <v>5</v>
      </c>
      <c r="AT12" s="425">
        <f t="shared" si="5"/>
        <v>0</v>
      </c>
      <c r="AU12" s="425">
        <f t="shared" si="6"/>
        <v>0</v>
      </c>
      <c r="AV12" s="424"/>
      <c r="AW12" s="217" t="s">
        <v>9</v>
      </c>
      <c r="AX12" s="232"/>
      <c r="AY12" s="232"/>
    </row>
    <row r="13">
      <c r="A13" s="426">
        <v>9.0</v>
      </c>
      <c r="B13" s="426" t="s">
        <v>601</v>
      </c>
      <c r="C13" s="427" t="s">
        <v>141</v>
      </c>
      <c r="D13" s="426" t="s">
        <v>137</v>
      </c>
      <c r="E13" s="194" t="s">
        <v>588</v>
      </c>
      <c r="F13" s="194" t="s">
        <v>588</v>
      </c>
      <c r="G13" s="194">
        <v>0.0</v>
      </c>
      <c r="H13" s="194" t="s">
        <v>588</v>
      </c>
      <c r="I13" s="194" t="s">
        <v>588</v>
      </c>
      <c r="J13" s="194" t="s">
        <v>588</v>
      </c>
      <c r="K13" s="194" t="s">
        <v>588</v>
      </c>
      <c r="L13" s="194" t="s">
        <v>588</v>
      </c>
      <c r="M13" s="194">
        <v>0.0</v>
      </c>
      <c r="N13" s="194" t="s">
        <v>588</v>
      </c>
      <c r="O13" s="194" t="s">
        <v>588</v>
      </c>
      <c r="P13" s="194" t="s">
        <v>588</v>
      </c>
      <c r="Q13" s="194" t="s">
        <v>588</v>
      </c>
      <c r="R13" s="194" t="s">
        <v>588</v>
      </c>
      <c r="S13" s="194" t="s">
        <v>588</v>
      </c>
      <c r="T13" s="194" t="s">
        <v>588</v>
      </c>
      <c r="U13" s="194">
        <v>0.0</v>
      </c>
      <c r="V13" s="194" t="s">
        <v>588</v>
      </c>
      <c r="W13" s="194" t="s">
        <v>588</v>
      </c>
      <c r="X13" s="194" t="s">
        <v>588</v>
      </c>
      <c r="Y13" s="194" t="s">
        <v>588</v>
      </c>
      <c r="Z13" s="194">
        <v>0.0</v>
      </c>
      <c r="AA13" s="218" t="s">
        <v>588</v>
      </c>
      <c r="AB13" s="218" t="s">
        <v>588</v>
      </c>
      <c r="AC13" s="218" t="s">
        <v>588</v>
      </c>
      <c r="AD13" s="218" t="s">
        <v>588</v>
      </c>
      <c r="AE13" s="218" t="s">
        <v>588</v>
      </c>
      <c r="AF13" s="218" t="s">
        <v>588</v>
      </c>
      <c r="AG13" s="194">
        <v>0.0</v>
      </c>
      <c r="AH13" s="194" t="s">
        <v>593</v>
      </c>
      <c r="AI13" s="197">
        <f>vlookup(B13,'Annual Leave-2026'!$B:$S,8,0)-countif(E13:AH13,"a")-(countif(E13:AH13,"a1")*0.5)-(countif(E13:AH13,"a2")*0.5)-(countif(E13:AH13,"b*")*0.5)-(countif(E13:AH13,"c*")*0.5)-(countif(E13:AH13,"d*")*0.5)-(countif(E13:AH13,"e*")*0.5)+1+1</f>
        <v>13.5</v>
      </c>
      <c r="AJ13" s="197">
        <f t="shared" si="3"/>
        <v>25</v>
      </c>
      <c r="AK13" s="214">
        <f>VLOOKUP(B13,'Working Time-May-26'!$B:$AK,34,0)/60</f>
        <v>0</v>
      </c>
      <c r="AL13" s="214">
        <f>VLOOKUP(B13,'Working Time-May-26'!$B:$AK,35,0)/60</f>
        <v>-3</v>
      </c>
      <c r="AM13" s="428"/>
      <c r="AN13" s="424"/>
      <c r="AO13" s="424"/>
      <c r="AP13" s="424"/>
      <c r="AQ13" s="424"/>
      <c r="AR13" s="424"/>
      <c r="AS13" s="425">
        <f t="shared" si="4"/>
        <v>5</v>
      </c>
      <c r="AT13" s="425">
        <f t="shared" si="5"/>
        <v>0</v>
      </c>
      <c r="AU13" s="425">
        <f t="shared" si="6"/>
        <v>0</v>
      </c>
      <c r="AV13" s="424"/>
      <c r="AW13" s="217" t="s">
        <v>10</v>
      </c>
      <c r="AX13" s="232"/>
      <c r="AY13" s="232"/>
    </row>
    <row r="14">
      <c r="A14" s="420">
        <v>10.0</v>
      </c>
      <c r="B14" s="426" t="s">
        <v>603</v>
      </c>
      <c r="C14" s="427" t="s">
        <v>143</v>
      </c>
      <c r="D14" s="426" t="s">
        <v>137</v>
      </c>
      <c r="E14" s="194">
        <v>0.0</v>
      </c>
      <c r="F14" s="194" t="s">
        <v>591</v>
      </c>
      <c r="G14" s="194" t="s">
        <v>591</v>
      </c>
      <c r="H14" s="194" t="s">
        <v>591</v>
      </c>
      <c r="I14" s="194" t="s">
        <v>591</v>
      </c>
      <c r="J14" s="194" t="s">
        <v>591</v>
      </c>
      <c r="K14" s="194" t="s">
        <v>591</v>
      </c>
      <c r="L14" s="194">
        <v>0.0</v>
      </c>
      <c r="M14" s="194" t="s">
        <v>591</v>
      </c>
      <c r="N14" s="194" t="s">
        <v>591</v>
      </c>
      <c r="O14" s="194" t="s">
        <v>591</v>
      </c>
      <c r="P14" s="194" t="s">
        <v>591</v>
      </c>
      <c r="Q14" s="194" t="s">
        <v>591</v>
      </c>
      <c r="R14" s="194" t="s">
        <v>591</v>
      </c>
      <c r="S14" s="194" t="s">
        <v>591</v>
      </c>
      <c r="T14" s="194">
        <v>0.0</v>
      </c>
      <c r="U14" s="194" t="s">
        <v>6</v>
      </c>
      <c r="V14" s="194" t="s">
        <v>591</v>
      </c>
      <c r="W14" s="194" t="s">
        <v>591</v>
      </c>
      <c r="X14" s="194" t="s">
        <v>591</v>
      </c>
      <c r="Y14" s="194" t="s">
        <v>591</v>
      </c>
      <c r="Z14" s="218" t="s">
        <v>591</v>
      </c>
      <c r="AA14" s="194">
        <v>0.0</v>
      </c>
      <c r="AB14" s="194" t="s">
        <v>6</v>
      </c>
      <c r="AC14" s="194" t="s">
        <v>591</v>
      </c>
      <c r="AD14" s="194" t="s">
        <v>591</v>
      </c>
      <c r="AE14" s="194" t="s">
        <v>591</v>
      </c>
      <c r="AF14" s="194" t="s">
        <v>591</v>
      </c>
      <c r="AG14" s="194" t="s">
        <v>591</v>
      </c>
      <c r="AH14" s="194">
        <v>0.0</v>
      </c>
      <c r="AI14" s="197">
        <f>vlookup(B14,'Annual Leave-2026'!$B:$S,8,0)-countif(E14:AH14,"a")-(countif(E14:AH14,"a1")*0.5)-(countif(E14:AH14,"a2")*0.5)-(countif(E14:AH14,"b*")*0.5)-(countif(E14:AH14,"c*")*0.5)-(countif(E14:AH14,"d*")*0.5)-(countif(E14:AH14,"e*")*0.5)+1+1</f>
        <v>15</v>
      </c>
      <c r="AJ14" s="197">
        <f t="shared" si="3"/>
        <v>25</v>
      </c>
      <c r="AK14" s="214">
        <f>VLOOKUP(B14,'Working Time-May-26'!$B:$AK,34,0)/60</f>
        <v>-0.1833333333</v>
      </c>
      <c r="AL14" s="214">
        <f>VLOOKUP(B14,'Working Time-May-26'!$B:$AK,35,0)/60</f>
        <v>0</v>
      </c>
      <c r="AM14" s="428"/>
      <c r="AN14" s="424"/>
      <c r="AO14" s="424"/>
      <c r="AP14" s="424"/>
      <c r="AQ14" s="424"/>
      <c r="AR14" s="424"/>
      <c r="AS14" s="425">
        <f t="shared" si="4"/>
        <v>5</v>
      </c>
      <c r="AT14" s="425">
        <f t="shared" si="5"/>
        <v>0</v>
      </c>
      <c r="AU14" s="425">
        <f t="shared" si="6"/>
        <v>0</v>
      </c>
      <c r="AV14" s="424"/>
      <c r="AW14" s="217">
        <v>0.0</v>
      </c>
      <c r="AX14" s="232"/>
      <c r="AY14" s="232"/>
    </row>
    <row r="15">
      <c r="A15" s="426">
        <v>11.0</v>
      </c>
      <c r="B15" s="426" t="s">
        <v>604</v>
      </c>
      <c r="C15" s="427" t="s">
        <v>145</v>
      </c>
      <c r="D15" s="426" t="s">
        <v>137</v>
      </c>
      <c r="E15" s="194">
        <v>0.0</v>
      </c>
      <c r="F15" s="194" t="s">
        <v>593</v>
      </c>
      <c r="G15" s="194" t="s">
        <v>593</v>
      </c>
      <c r="H15" s="194" t="s">
        <v>593</v>
      </c>
      <c r="I15" s="194" t="s">
        <v>593</v>
      </c>
      <c r="J15" s="194" t="s">
        <v>593</v>
      </c>
      <c r="K15" s="194" t="s">
        <v>593</v>
      </c>
      <c r="L15" s="194">
        <v>0.0</v>
      </c>
      <c r="M15" s="194" t="s">
        <v>593</v>
      </c>
      <c r="N15" s="194" t="s">
        <v>593</v>
      </c>
      <c r="O15" s="194" t="s">
        <v>593</v>
      </c>
      <c r="P15" s="194" t="s">
        <v>593</v>
      </c>
      <c r="Q15" s="194" t="s">
        <v>593</v>
      </c>
      <c r="R15" s="194" t="s">
        <v>593</v>
      </c>
      <c r="S15" s="194" t="s">
        <v>593</v>
      </c>
      <c r="T15" s="194">
        <v>0.0</v>
      </c>
      <c r="U15" s="194" t="s">
        <v>169</v>
      </c>
      <c r="V15" s="194" t="s">
        <v>588</v>
      </c>
      <c r="W15" s="194" t="s">
        <v>588</v>
      </c>
      <c r="X15" s="194" t="s">
        <v>588</v>
      </c>
      <c r="Y15" s="194" t="s">
        <v>588</v>
      </c>
      <c r="Z15" s="218">
        <v>0.0</v>
      </c>
      <c r="AA15" s="218" t="s">
        <v>588</v>
      </c>
      <c r="AB15" s="218" t="s">
        <v>588</v>
      </c>
      <c r="AC15" s="218" t="s">
        <v>588</v>
      </c>
      <c r="AD15" s="218" t="s">
        <v>588</v>
      </c>
      <c r="AE15" s="218" t="s">
        <v>588</v>
      </c>
      <c r="AF15" s="218" t="s">
        <v>588</v>
      </c>
      <c r="AG15" s="218" t="s">
        <v>588</v>
      </c>
      <c r="AH15" s="194">
        <v>0.0</v>
      </c>
      <c r="AI15" s="197">
        <f>vlookup(B15,'Annual Leave-2026'!$B:$S,8,0)-countif(E15:AH15,"a")-(countif(E15:AH15,"a1")*0.5)-(countif(E15:AH15,"a2")*0.5)-(countif(E15:AH15,"b*")*0.5)-(countif(E15:AH15,"c*")*0.5)-(countif(E15:AH15,"d*")*0.5)-(countif(E15:AH15,"e*")*0.5)+1+1</f>
        <v>2.5</v>
      </c>
      <c r="AJ15" s="197">
        <f t="shared" si="3"/>
        <v>25</v>
      </c>
      <c r="AK15" s="214">
        <f>VLOOKUP(B15,'Working Time-May-26'!$B:$AK,34,0)/60</f>
        <v>0</v>
      </c>
      <c r="AL15" s="214">
        <f>VLOOKUP(B15,'Working Time-May-26'!$B:$AK,35,0)/60</f>
        <v>0</v>
      </c>
      <c r="AM15" s="428"/>
      <c r="AN15" s="424"/>
      <c r="AO15" s="424"/>
      <c r="AP15" s="424"/>
      <c r="AQ15" s="424"/>
      <c r="AR15" s="424"/>
      <c r="AS15" s="425">
        <f t="shared" si="4"/>
        <v>5</v>
      </c>
      <c r="AT15" s="425">
        <f t="shared" si="5"/>
        <v>0</v>
      </c>
      <c r="AU15" s="425">
        <f t="shared" si="6"/>
        <v>0</v>
      </c>
      <c r="AV15" s="424"/>
      <c r="AW15" s="217">
        <v>0.0</v>
      </c>
      <c r="AX15" s="232"/>
      <c r="AY15" s="232"/>
    </row>
    <row r="16">
      <c r="A16" s="420">
        <v>12.0</v>
      </c>
      <c r="B16" s="426" t="s">
        <v>605</v>
      </c>
      <c r="C16" s="427" t="s">
        <v>147</v>
      </c>
      <c r="D16" s="426" t="s">
        <v>148</v>
      </c>
      <c r="E16" s="194" t="s">
        <v>593</v>
      </c>
      <c r="F16" s="194">
        <v>0.0</v>
      </c>
      <c r="G16" s="194" t="s">
        <v>593</v>
      </c>
      <c r="H16" s="194" t="s">
        <v>593</v>
      </c>
      <c r="I16" s="194" t="s">
        <v>593</v>
      </c>
      <c r="J16" s="194" t="s">
        <v>593</v>
      </c>
      <c r="K16" s="194" t="s">
        <v>593</v>
      </c>
      <c r="L16" s="194" t="s">
        <v>593</v>
      </c>
      <c r="M16" s="194">
        <v>0.0</v>
      </c>
      <c r="N16" s="194" t="s">
        <v>593</v>
      </c>
      <c r="O16" s="194" t="s">
        <v>593</v>
      </c>
      <c r="P16" s="194" t="s">
        <v>593</v>
      </c>
      <c r="Q16" s="194" t="s">
        <v>593</v>
      </c>
      <c r="R16" s="194" t="s">
        <v>593</v>
      </c>
      <c r="S16" s="194">
        <v>0.0</v>
      </c>
      <c r="T16" s="194" t="s">
        <v>593</v>
      </c>
      <c r="U16" s="194" t="s">
        <v>593</v>
      </c>
      <c r="V16" s="194" t="s">
        <v>593</v>
      </c>
      <c r="W16" s="194" t="s">
        <v>593</v>
      </c>
      <c r="X16" s="194" t="s">
        <v>593</v>
      </c>
      <c r="Y16" s="194" t="s">
        <v>593</v>
      </c>
      <c r="Z16" s="194">
        <v>0.0</v>
      </c>
      <c r="AA16" s="194" t="s">
        <v>593</v>
      </c>
      <c r="AB16" s="194" t="s">
        <v>593</v>
      </c>
      <c r="AC16" s="194" t="s">
        <v>593</v>
      </c>
      <c r="AD16" s="194" t="s">
        <v>593</v>
      </c>
      <c r="AE16" s="194" t="s">
        <v>593</v>
      </c>
      <c r="AF16" s="194" t="s">
        <v>593</v>
      </c>
      <c r="AG16" s="194">
        <v>0.0</v>
      </c>
      <c r="AH16" s="218" t="s">
        <v>588</v>
      </c>
      <c r="AI16" s="197">
        <f>vlookup(B16,'Annual Leave-2026'!$B:$S,8,0)-countif(E16:AH16,"a")-(countif(E16:AH16,"a1")*0.5)-(countif(E16:AH16,"a2")*0.5)-(countif(E16:AH16,"b*")*0.5)-(countif(E16:AH16,"c*")*0.5)-(countif(E16:AH16,"d*")*0.5)-(countif(E16:AH16,"e*")*0.5)+1+1</f>
        <v>6</v>
      </c>
      <c r="AJ16" s="197">
        <f t="shared" si="3"/>
        <v>25</v>
      </c>
      <c r="AK16" s="214">
        <f>VLOOKUP(B16,'Working Time-May-26'!$B:$AK,34,0)/60</f>
        <v>0</v>
      </c>
      <c r="AL16" s="214">
        <f>VLOOKUP(B16,'Working Time-May-26'!$B:$AK,35,0)/60</f>
        <v>0</v>
      </c>
      <c r="AM16" s="428"/>
      <c r="AN16" s="424"/>
      <c r="AO16" s="424"/>
      <c r="AP16" s="424"/>
      <c r="AQ16" s="424"/>
      <c r="AR16" s="424"/>
      <c r="AS16" s="425">
        <f t="shared" si="4"/>
        <v>5</v>
      </c>
      <c r="AT16" s="425">
        <f t="shared" si="5"/>
        <v>0</v>
      </c>
      <c r="AU16" s="425">
        <f t="shared" si="6"/>
        <v>0</v>
      </c>
      <c r="AV16" s="424"/>
      <c r="AW16" s="217" t="s">
        <v>9</v>
      </c>
      <c r="AX16" s="232"/>
      <c r="AY16" s="232"/>
    </row>
    <row r="17">
      <c r="A17" s="426">
        <v>13.0</v>
      </c>
      <c r="B17" s="426" t="s">
        <v>606</v>
      </c>
      <c r="C17" s="427" t="s">
        <v>150</v>
      </c>
      <c r="D17" s="426" t="s">
        <v>148</v>
      </c>
      <c r="E17" s="194" t="s">
        <v>593</v>
      </c>
      <c r="F17" s="194">
        <v>0.0</v>
      </c>
      <c r="G17" s="194" t="s">
        <v>593</v>
      </c>
      <c r="H17" s="194" t="s">
        <v>593</v>
      </c>
      <c r="I17" s="194" t="s">
        <v>593</v>
      </c>
      <c r="J17" s="194" t="s">
        <v>593</v>
      </c>
      <c r="K17" s="194" t="s">
        <v>593</v>
      </c>
      <c r="L17" s="194" t="s">
        <v>593</v>
      </c>
      <c r="M17" s="194">
        <v>0.0</v>
      </c>
      <c r="N17" s="194" t="s">
        <v>593</v>
      </c>
      <c r="O17" s="194" t="s">
        <v>593</v>
      </c>
      <c r="P17" s="194" t="s">
        <v>593</v>
      </c>
      <c r="Q17" s="194" t="s">
        <v>593</v>
      </c>
      <c r="R17" s="194" t="s">
        <v>593</v>
      </c>
      <c r="S17" s="194" t="s">
        <v>593</v>
      </c>
      <c r="T17" s="194">
        <v>0.0</v>
      </c>
      <c r="U17" s="194" t="s">
        <v>593</v>
      </c>
      <c r="V17" s="194" t="s">
        <v>593</v>
      </c>
      <c r="W17" s="194" t="s">
        <v>593</v>
      </c>
      <c r="X17" s="194" t="s">
        <v>593</v>
      </c>
      <c r="Y17" s="194" t="s">
        <v>593</v>
      </c>
      <c r="Z17" s="194">
        <v>0.0</v>
      </c>
      <c r="AA17" s="194" t="s">
        <v>593</v>
      </c>
      <c r="AB17" s="194" t="s">
        <v>593</v>
      </c>
      <c r="AC17" s="194" t="s">
        <v>593</v>
      </c>
      <c r="AD17" s="194" t="s">
        <v>593</v>
      </c>
      <c r="AE17" s="194" t="s">
        <v>593</v>
      </c>
      <c r="AF17" s="194" t="s">
        <v>593</v>
      </c>
      <c r="AG17" s="194" t="s">
        <v>593</v>
      </c>
      <c r="AH17" s="194">
        <v>0.0</v>
      </c>
      <c r="AI17" s="197">
        <f>vlookup(B17,'Annual Leave-2026'!$B:$S,8,0)-countif(E17:AH17,"a")-(countif(E17:AH17,"a1")*0.5)-(countif(E17:AH17,"a2")*0.5)-(countif(E17:AH17,"b*")*0.5)-(countif(E17:AH17,"c*")*0.5)-(countif(E17:AH17,"d*")*0.5)-(countif(E17:AH17,"e*")*0.5)+1+1</f>
        <v>5</v>
      </c>
      <c r="AJ17" s="197">
        <f t="shared" si="3"/>
        <v>25</v>
      </c>
      <c r="AK17" s="214">
        <f>VLOOKUP(B17,'Working Time-May-26'!$B:$AK,34,0)/60</f>
        <v>0</v>
      </c>
      <c r="AL17" s="214">
        <f>VLOOKUP(B17,'Working Time-May-26'!$B:$AK,35,0)/60</f>
        <v>0</v>
      </c>
      <c r="AM17" s="428"/>
      <c r="AN17" s="424"/>
      <c r="AO17" s="424"/>
      <c r="AP17" s="424"/>
      <c r="AQ17" s="424"/>
      <c r="AR17" s="424"/>
      <c r="AS17" s="425">
        <f t="shared" si="4"/>
        <v>5</v>
      </c>
      <c r="AT17" s="425">
        <f t="shared" si="5"/>
        <v>0</v>
      </c>
      <c r="AU17" s="425">
        <f t="shared" si="6"/>
        <v>0</v>
      </c>
      <c r="AV17" s="424"/>
      <c r="AW17" s="217">
        <v>0.0</v>
      </c>
      <c r="AX17" s="232"/>
      <c r="AY17" s="232"/>
    </row>
    <row r="18">
      <c r="A18" s="420">
        <v>14.0</v>
      </c>
      <c r="B18" s="426" t="s">
        <v>607</v>
      </c>
      <c r="C18" s="427" t="s">
        <v>152</v>
      </c>
      <c r="D18" s="426" t="s">
        <v>148</v>
      </c>
      <c r="E18" s="194" t="s">
        <v>588</v>
      </c>
      <c r="F18" s="194" t="s">
        <v>588</v>
      </c>
      <c r="G18" s="194">
        <v>0.0</v>
      </c>
      <c r="H18" s="194" t="s">
        <v>588</v>
      </c>
      <c r="I18" s="194" t="s">
        <v>588</v>
      </c>
      <c r="J18" s="194" t="s">
        <v>588</v>
      </c>
      <c r="K18" s="194" t="s">
        <v>588</v>
      </c>
      <c r="L18" s="194" t="s">
        <v>588</v>
      </c>
      <c r="M18" s="194" t="s">
        <v>588</v>
      </c>
      <c r="N18" s="194">
        <v>0.0</v>
      </c>
      <c r="O18" s="194" t="s">
        <v>588</v>
      </c>
      <c r="P18" s="194" t="s">
        <v>588</v>
      </c>
      <c r="Q18" s="194" t="s">
        <v>588</v>
      </c>
      <c r="R18" s="194" t="s">
        <v>588</v>
      </c>
      <c r="S18" s="194" t="s">
        <v>588</v>
      </c>
      <c r="T18" s="194" t="s">
        <v>588</v>
      </c>
      <c r="U18" s="194">
        <v>0.0</v>
      </c>
      <c r="V18" s="194" t="s">
        <v>588</v>
      </c>
      <c r="W18" s="194" t="s">
        <v>588</v>
      </c>
      <c r="X18" s="194" t="s">
        <v>588</v>
      </c>
      <c r="Y18" s="194" t="s">
        <v>588</v>
      </c>
      <c r="Z18" s="218" t="s">
        <v>588</v>
      </c>
      <c r="AA18" s="218" t="s">
        <v>588</v>
      </c>
      <c r="AB18" s="194">
        <v>0.0</v>
      </c>
      <c r="AC18" s="218" t="s">
        <v>588</v>
      </c>
      <c r="AD18" s="218" t="s">
        <v>588</v>
      </c>
      <c r="AE18" s="218" t="s">
        <v>588</v>
      </c>
      <c r="AF18" s="218" t="s">
        <v>588</v>
      </c>
      <c r="AG18" s="194">
        <v>0.0</v>
      </c>
      <c r="AH18" s="194" t="s">
        <v>591</v>
      </c>
      <c r="AI18" s="197">
        <f>vlookup(B18,'Annual Leave-2026'!$B:$S,8,0)-countif(E18:AH18,"a")-(countif(E18:AH18,"a1")*0.5)-(countif(E18:AH18,"a2")*0.5)-(countif(E18:AH18,"b*")*0.5)-(countif(E18:AH18,"c*")*0.5)-(countif(E18:AH18,"d*")*0.5)-(countif(E18:AH18,"e*")*0.5)+1+1</f>
        <v>10.5</v>
      </c>
      <c r="AJ18" s="197">
        <f t="shared" si="3"/>
        <v>25</v>
      </c>
      <c r="AK18" s="214">
        <f>VLOOKUP(B18,'Working Time-May-26'!$B:$AK,34,0)/60</f>
        <v>-0.4333333333</v>
      </c>
      <c r="AL18" s="214">
        <f>VLOOKUP(B18,'Working Time-May-26'!$B:$AK,35,0)/60</f>
        <v>0</v>
      </c>
      <c r="AM18" s="428"/>
      <c r="AN18" s="424"/>
      <c r="AO18" s="424"/>
      <c r="AP18" s="424"/>
      <c r="AQ18" s="424"/>
      <c r="AR18" s="424"/>
      <c r="AS18" s="425">
        <f t="shared" si="4"/>
        <v>5</v>
      </c>
      <c r="AT18" s="425">
        <f t="shared" si="5"/>
        <v>0</v>
      </c>
      <c r="AU18" s="425">
        <f t="shared" si="6"/>
        <v>0</v>
      </c>
      <c r="AV18" s="424"/>
      <c r="AW18" s="217" t="s">
        <v>6</v>
      </c>
      <c r="AX18" s="232"/>
      <c r="AY18" s="232"/>
    </row>
    <row r="19">
      <c r="A19" s="426">
        <v>15.0</v>
      </c>
      <c r="B19" s="426" t="s">
        <v>608</v>
      </c>
      <c r="C19" s="427" t="s">
        <v>156</v>
      </c>
      <c r="D19" s="426" t="s">
        <v>148</v>
      </c>
      <c r="E19" s="194" t="s">
        <v>591</v>
      </c>
      <c r="F19" s="194">
        <v>0.0</v>
      </c>
      <c r="G19" s="194" t="s">
        <v>591</v>
      </c>
      <c r="H19" s="194" t="s">
        <v>591</v>
      </c>
      <c r="I19" s="194" t="s">
        <v>591</v>
      </c>
      <c r="J19" s="194" t="s">
        <v>591</v>
      </c>
      <c r="K19" s="194" t="s">
        <v>591</v>
      </c>
      <c r="L19" s="194" t="s">
        <v>591</v>
      </c>
      <c r="M19" s="194">
        <v>0.0</v>
      </c>
      <c r="N19" s="194" t="s">
        <v>6</v>
      </c>
      <c r="O19" s="194" t="s">
        <v>591</v>
      </c>
      <c r="P19" s="194" t="s">
        <v>591</v>
      </c>
      <c r="Q19" s="194" t="s">
        <v>591</v>
      </c>
      <c r="R19" s="194" t="s">
        <v>591</v>
      </c>
      <c r="S19" s="194" t="s">
        <v>591</v>
      </c>
      <c r="T19" s="194">
        <v>0.0</v>
      </c>
      <c r="U19" s="194" t="s">
        <v>591</v>
      </c>
      <c r="V19" s="194" t="s">
        <v>591</v>
      </c>
      <c r="W19" s="194" t="s">
        <v>591</v>
      </c>
      <c r="X19" s="194" t="s">
        <v>591</v>
      </c>
      <c r="Y19" s="194" t="s">
        <v>591</v>
      </c>
      <c r="Z19" s="218">
        <v>0.0</v>
      </c>
      <c r="AA19" s="218" t="s">
        <v>591</v>
      </c>
      <c r="AB19" s="218" t="s">
        <v>591</v>
      </c>
      <c r="AC19" s="194" t="s">
        <v>591</v>
      </c>
      <c r="AD19" s="194" t="s">
        <v>591</v>
      </c>
      <c r="AE19" s="194" t="s">
        <v>591</v>
      </c>
      <c r="AF19" s="194" t="s">
        <v>163</v>
      </c>
      <c r="AG19" s="194">
        <v>0.0</v>
      </c>
      <c r="AH19" s="195" t="s">
        <v>591</v>
      </c>
      <c r="AI19" s="197">
        <f>vlookup(B19,'Annual Leave-2026'!$B:$S,8,0)-countif(E19:AH19,"a")-(countif(E19:AH19,"a1")*0.5)-(countif(E19:AH19,"a2")*0.5)-(countif(E19:AH19,"b*")*0.5)-(countif(E19:AH19,"c*")*0.5)-(countif(E19:AH19,"d*")*0.5)-(countif(E19:AH19,"e*")*0.5)+1+1</f>
        <v>2</v>
      </c>
      <c r="AJ19" s="197">
        <f t="shared" si="3"/>
        <v>25</v>
      </c>
      <c r="AK19" s="214">
        <f>VLOOKUP(B19,'Working Time-May-26'!$B:$AK,34,0)/60</f>
        <v>0</v>
      </c>
      <c r="AL19" s="214">
        <f>VLOOKUP(B19,'Working Time-May-26'!$B:$AK,35,0)/60</f>
        <v>0</v>
      </c>
      <c r="AM19" s="424"/>
      <c r="AN19" s="424"/>
      <c r="AO19" s="424"/>
      <c r="AP19" s="424"/>
      <c r="AQ19" s="424"/>
      <c r="AR19" s="424"/>
      <c r="AS19" s="425">
        <f t="shared" si="4"/>
        <v>5</v>
      </c>
      <c r="AT19" s="425">
        <f t="shared" si="5"/>
        <v>0</v>
      </c>
      <c r="AU19" s="425">
        <f t="shared" si="6"/>
        <v>0</v>
      </c>
      <c r="AV19" s="424"/>
      <c r="AW19" s="217" t="s">
        <v>6</v>
      </c>
      <c r="AX19" s="232"/>
      <c r="AY19" s="232"/>
    </row>
    <row r="20">
      <c r="A20" s="420">
        <v>16.0</v>
      </c>
      <c r="B20" s="426" t="s">
        <v>609</v>
      </c>
      <c r="C20" s="427" t="s">
        <v>154</v>
      </c>
      <c r="D20" s="426" t="s">
        <v>148</v>
      </c>
      <c r="E20" s="194" t="s">
        <v>588</v>
      </c>
      <c r="F20" s="194">
        <v>0.0</v>
      </c>
      <c r="G20" s="194" t="s">
        <v>588</v>
      </c>
      <c r="H20" s="194" t="s">
        <v>588</v>
      </c>
      <c r="I20" s="194" t="s">
        <v>588</v>
      </c>
      <c r="J20" s="194" t="s">
        <v>588</v>
      </c>
      <c r="K20" s="194" t="s">
        <v>588</v>
      </c>
      <c r="L20" s="194" t="s">
        <v>588</v>
      </c>
      <c r="M20" s="194">
        <v>0.0</v>
      </c>
      <c r="N20" s="194" t="s">
        <v>588</v>
      </c>
      <c r="O20" s="194" t="s">
        <v>588</v>
      </c>
      <c r="P20" s="194" t="s">
        <v>588</v>
      </c>
      <c r="Q20" s="194" t="s">
        <v>588</v>
      </c>
      <c r="R20" s="194" t="s">
        <v>588</v>
      </c>
      <c r="S20" s="194" t="s">
        <v>588</v>
      </c>
      <c r="T20" s="194">
        <v>0.0</v>
      </c>
      <c r="U20" s="194" t="s">
        <v>588</v>
      </c>
      <c r="V20" s="194" t="s">
        <v>588</v>
      </c>
      <c r="W20" s="194" t="s">
        <v>588</v>
      </c>
      <c r="X20" s="194" t="s">
        <v>588</v>
      </c>
      <c r="Y20" s="194" t="s">
        <v>588</v>
      </c>
      <c r="Z20" s="218" t="s">
        <v>588</v>
      </c>
      <c r="AA20" s="218" t="s">
        <v>588</v>
      </c>
      <c r="AB20" s="194">
        <v>0.0</v>
      </c>
      <c r="AC20" s="218" t="s">
        <v>588</v>
      </c>
      <c r="AD20" s="218" t="s">
        <v>588</v>
      </c>
      <c r="AE20" s="218" t="s">
        <v>588</v>
      </c>
      <c r="AF20" s="218" t="s">
        <v>588</v>
      </c>
      <c r="AG20" s="218" t="s">
        <v>588</v>
      </c>
      <c r="AH20" s="218" t="s">
        <v>588</v>
      </c>
      <c r="AI20" s="197">
        <f>vlookup(B20,'Annual Leave-2026'!$B:$S,8,0)-countif(E20:AH20,"a")-(countif(E20:AH20,"a1")*0.5)-(countif(E20:AH20,"a2")*0.5)-(countif(E20:AH20,"b*")*0.5)-(countif(E20:AH20,"c*")*0.5)-(countif(E20:AH20,"d*")*0.5)-(countif(E20:AH20,"e*")*0.5)+1+1</f>
        <v>7</v>
      </c>
      <c r="AJ20" s="197">
        <f t="shared" si="3"/>
        <v>26</v>
      </c>
      <c r="AK20" s="214">
        <f>VLOOKUP(B20,'Working Time-May-26'!$B:$AK,34,0)/60</f>
        <v>0</v>
      </c>
      <c r="AL20" s="214">
        <f>VLOOKUP(B20,'Working Time-May-26'!$B:$AK,35,0)/60</f>
        <v>0</v>
      </c>
      <c r="AM20" s="424"/>
      <c r="AN20" s="424"/>
      <c r="AO20" s="424"/>
      <c r="AP20" s="424"/>
      <c r="AQ20" s="424"/>
      <c r="AR20" s="424"/>
      <c r="AS20" s="425">
        <f t="shared" si="4"/>
        <v>4</v>
      </c>
      <c r="AT20" s="425">
        <f t="shared" si="5"/>
        <v>0</v>
      </c>
      <c r="AU20" s="425">
        <f t="shared" si="6"/>
        <v>0</v>
      </c>
      <c r="AV20" s="424"/>
      <c r="AW20" s="217" t="s">
        <v>9</v>
      </c>
      <c r="AX20" s="232"/>
      <c r="AY20" s="232"/>
    </row>
    <row r="21" ht="15.0" customHeight="1">
      <c r="A21" s="426">
        <v>17.0</v>
      </c>
      <c r="B21" s="426" t="s">
        <v>610</v>
      </c>
      <c r="C21" s="427" t="s">
        <v>108</v>
      </c>
      <c r="D21" s="426" t="s">
        <v>80</v>
      </c>
      <c r="E21" s="194">
        <v>0.0</v>
      </c>
      <c r="F21" s="194" t="s">
        <v>591</v>
      </c>
      <c r="G21" s="194" t="s">
        <v>591</v>
      </c>
      <c r="H21" s="194" t="s">
        <v>591</v>
      </c>
      <c r="I21" s="194" t="s">
        <v>591</v>
      </c>
      <c r="J21" s="194" t="s">
        <v>591</v>
      </c>
      <c r="K21" s="194" t="s">
        <v>591</v>
      </c>
      <c r="L21" s="194">
        <v>0.0</v>
      </c>
      <c r="M21" s="194" t="s">
        <v>591</v>
      </c>
      <c r="N21" s="194" t="s">
        <v>591</v>
      </c>
      <c r="O21" s="194" t="s">
        <v>591</v>
      </c>
      <c r="P21" s="194" t="s">
        <v>591</v>
      </c>
      <c r="Q21" s="194" t="s">
        <v>591</v>
      </c>
      <c r="R21" s="194" t="s">
        <v>591</v>
      </c>
      <c r="S21" s="194">
        <v>0.0</v>
      </c>
      <c r="T21" s="194" t="s">
        <v>593</v>
      </c>
      <c r="U21" s="194" t="s">
        <v>593</v>
      </c>
      <c r="V21" s="194" t="s">
        <v>593</v>
      </c>
      <c r="W21" s="194" t="s">
        <v>593</v>
      </c>
      <c r="X21" s="194" t="s">
        <v>593</v>
      </c>
      <c r="Y21" s="194" t="s">
        <v>593</v>
      </c>
      <c r="Z21" s="194">
        <v>0.0</v>
      </c>
      <c r="AA21" s="218" t="s">
        <v>588</v>
      </c>
      <c r="AB21" s="218" t="s">
        <v>588</v>
      </c>
      <c r="AC21" s="218" t="s">
        <v>588</v>
      </c>
      <c r="AD21" s="218" t="s">
        <v>588</v>
      </c>
      <c r="AE21" s="218" t="s">
        <v>588</v>
      </c>
      <c r="AF21" s="218" t="s">
        <v>588</v>
      </c>
      <c r="AG21" s="218" t="s">
        <v>588</v>
      </c>
      <c r="AH21" s="194">
        <v>0.0</v>
      </c>
      <c r="AI21" s="197">
        <f>vlookup(B21,'Annual Leave-2026'!$B:$S,8,0)-countif(E21:AH21,"a")-(countif(E21:AH21,"a1")*0.5)-(countif(E21:AH21,"a2")*0.5)-(countif(E21:AH21,"b*")*0.5)-(countif(E21:AH21,"c*")*0.5)-(countif(E21:AH21,"d*")*0.5)-(countif(E21:AH21,"e*")*0.5)+1+1</f>
        <v>4</v>
      </c>
      <c r="AJ21" s="197">
        <f t="shared" si="3"/>
        <v>25</v>
      </c>
      <c r="AK21" s="214">
        <f>VLOOKUP(B21,'Working Time-May-26'!$B:$AK,34,0)/60</f>
        <v>0</v>
      </c>
      <c r="AL21" s="214">
        <f>VLOOKUP(B21,'Working Time-May-26'!$B:$AK,35,0)/60</f>
        <v>0</v>
      </c>
      <c r="AM21" s="424"/>
      <c r="AN21" s="424"/>
      <c r="AO21" s="424"/>
      <c r="AP21" s="424"/>
      <c r="AQ21" s="424"/>
      <c r="AR21" s="424"/>
      <c r="AS21" s="425">
        <f t="shared" si="4"/>
        <v>5</v>
      </c>
      <c r="AT21" s="425">
        <f t="shared" si="5"/>
        <v>0</v>
      </c>
      <c r="AU21" s="425">
        <f t="shared" si="6"/>
        <v>0</v>
      </c>
      <c r="AV21" s="424"/>
      <c r="AW21" s="217">
        <v>0.0</v>
      </c>
      <c r="AX21" s="232"/>
      <c r="AY21" s="232"/>
    </row>
    <row r="22">
      <c r="A22" s="420">
        <v>18.0</v>
      </c>
      <c r="B22" s="426" t="s">
        <v>611</v>
      </c>
      <c r="C22" s="427" t="s">
        <v>128</v>
      </c>
      <c r="D22" s="426" t="s">
        <v>80</v>
      </c>
      <c r="E22" s="194" t="s">
        <v>588</v>
      </c>
      <c r="F22" s="194">
        <v>0.0</v>
      </c>
      <c r="G22" s="194" t="s">
        <v>588</v>
      </c>
      <c r="H22" s="194" t="s">
        <v>588</v>
      </c>
      <c r="I22" s="194" t="s">
        <v>588</v>
      </c>
      <c r="J22" s="194" t="s">
        <v>588</v>
      </c>
      <c r="K22" s="194" t="s">
        <v>588</v>
      </c>
      <c r="L22" s="194" t="s">
        <v>588</v>
      </c>
      <c r="M22" s="194">
        <v>0.0</v>
      </c>
      <c r="N22" s="194" t="s">
        <v>588</v>
      </c>
      <c r="O22" s="194" t="s">
        <v>588</v>
      </c>
      <c r="P22" s="194" t="s">
        <v>588</v>
      </c>
      <c r="Q22" s="194" t="s">
        <v>588</v>
      </c>
      <c r="R22" s="194" t="s">
        <v>588</v>
      </c>
      <c r="S22" s="194" t="s">
        <v>588</v>
      </c>
      <c r="T22" s="194">
        <v>0.0</v>
      </c>
      <c r="U22" s="194" t="s">
        <v>588</v>
      </c>
      <c r="V22" s="194" t="s">
        <v>588</v>
      </c>
      <c r="W22" s="194" t="s">
        <v>588</v>
      </c>
      <c r="X22" s="194" t="s">
        <v>588</v>
      </c>
      <c r="Y22" s="194" t="s">
        <v>588</v>
      </c>
      <c r="Z22" s="218" t="s">
        <v>588</v>
      </c>
      <c r="AA22" s="218" t="s">
        <v>588</v>
      </c>
      <c r="AB22" s="194">
        <v>0.0</v>
      </c>
      <c r="AC22" s="218" t="s">
        <v>588</v>
      </c>
      <c r="AD22" s="218" t="s">
        <v>588</v>
      </c>
      <c r="AE22" s="218" t="s">
        <v>588</v>
      </c>
      <c r="AF22" s="218" t="s">
        <v>588</v>
      </c>
      <c r="AG22" s="218" t="s">
        <v>588</v>
      </c>
      <c r="AH22" s="218" t="s">
        <v>588</v>
      </c>
      <c r="AI22" s="197">
        <f>vlookup(B22,'Annual Leave-2026'!$B:$S,8,0)-countif(E22:AH22,"a")-(countif(E22:AH22,"a1")*0.5)-(countif(E22:AH22,"a2")*0.5)-(countif(E22:AH22,"b*")*0.5)-(countif(E22:AH22,"c*")*0.5)-(countif(E22:AH22,"d*")*0.5)-(countif(E22:AH22,"e*")*0.5)+1+1</f>
        <v>9</v>
      </c>
      <c r="AJ22" s="197">
        <f t="shared" si="3"/>
        <v>26</v>
      </c>
      <c r="AK22" s="214">
        <f>VLOOKUP(B22,'Working Time-May-26'!$B:$AK,34,0)/60</f>
        <v>0</v>
      </c>
      <c r="AL22" s="214">
        <f>VLOOKUP(B22,'Working Time-May-26'!$B:$AK,35,0)/60</f>
        <v>0</v>
      </c>
      <c r="AM22" s="424"/>
      <c r="AN22" s="424"/>
      <c r="AO22" s="424"/>
      <c r="AP22" s="424"/>
      <c r="AQ22" s="424"/>
      <c r="AR22" s="424"/>
      <c r="AS22" s="425">
        <f t="shared" si="4"/>
        <v>4</v>
      </c>
      <c r="AT22" s="425">
        <f t="shared" si="5"/>
        <v>0</v>
      </c>
      <c r="AU22" s="425">
        <f t="shared" si="6"/>
        <v>0</v>
      </c>
      <c r="AV22" s="424"/>
      <c r="AW22" s="217" t="s">
        <v>9</v>
      </c>
      <c r="AX22" s="232"/>
      <c r="AY22" s="232"/>
    </row>
    <row r="23">
      <c r="A23" s="426">
        <v>19.0</v>
      </c>
      <c r="B23" s="426" t="s">
        <v>612</v>
      </c>
      <c r="C23" s="427" t="s">
        <v>98</v>
      </c>
      <c r="D23" s="426" t="s">
        <v>80</v>
      </c>
      <c r="E23" s="194" t="s">
        <v>588</v>
      </c>
      <c r="F23" s="194" t="s">
        <v>588</v>
      </c>
      <c r="G23" s="194">
        <v>0.0</v>
      </c>
      <c r="H23" s="194" t="s">
        <v>588</v>
      </c>
      <c r="I23" s="194" t="s">
        <v>588</v>
      </c>
      <c r="J23" s="194" t="s">
        <v>588</v>
      </c>
      <c r="K23" s="194" t="s">
        <v>588</v>
      </c>
      <c r="L23" s="194" t="s">
        <v>588</v>
      </c>
      <c r="M23" s="194" t="s">
        <v>588</v>
      </c>
      <c r="N23" s="194">
        <v>0.0</v>
      </c>
      <c r="O23" s="194" t="s">
        <v>588</v>
      </c>
      <c r="P23" s="194" t="s">
        <v>588</v>
      </c>
      <c r="Q23" s="194" t="s">
        <v>588</v>
      </c>
      <c r="R23" s="194" t="s">
        <v>588</v>
      </c>
      <c r="S23" s="194" t="s">
        <v>588</v>
      </c>
      <c r="T23" s="194">
        <v>0.0</v>
      </c>
      <c r="U23" s="194" t="s">
        <v>588</v>
      </c>
      <c r="V23" s="194" t="s">
        <v>588</v>
      </c>
      <c r="W23" s="194" t="s">
        <v>588</v>
      </c>
      <c r="X23" s="194" t="s">
        <v>588</v>
      </c>
      <c r="Y23" s="194" t="s">
        <v>588</v>
      </c>
      <c r="Z23" s="218" t="s">
        <v>588</v>
      </c>
      <c r="AA23" s="194">
        <v>0.0</v>
      </c>
      <c r="AB23" s="218" t="s">
        <v>588</v>
      </c>
      <c r="AC23" s="218" t="s">
        <v>588</v>
      </c>
      <c r="AD23" s="218" t="s">
        <v>588</v>
      </c>
      <c r="AE23" s="218" t="s">
        <v>588</v>
      </c>
      <c r="AF23" s="218" t="s">
        <v>588</v>
      </c>
      <c r="AG23" s="218" t="s">
        <v>588</v>
      </c>
      <c r="AH23" s="218" t="s">
        <v>588</v>
      </c>
      <c r="AI23" s="197">
        <f>vlookup(B23,'Annual Leave-2026'!$B:$S,8,0)-countif(E23:AH23,"a")-(countif(E23:AH23,"a1")*0.5)-(countif(E23:AH23,"a2")*0.5)-(countif(E23:AH23,"b*")*0.5)-(countif(E23:AH23,"c*")*0.5)-(countif(E23:AH23,"d*")*0.5)-(countif(E23:AH23,"e*")*0.5)+1+1</f>
        <v>6.5</v>
      </c>
      <c r="AJ23" s="197">
        <f t="shared" si="3"/>
        <v>26</v>
      </c>
      <c r="AK23" s="214">
        <f>VLOOKUP(B23,'Working Time-May-26'!$B:$AK,34,0)/60</f>
        <v>0</v>
      </c>
      <c r="AL23" s="214">
        <f>VLOOKUP(B23,'Working Time-May-26'!$B:$AK,35,0)/60</f>
        <v>0</v>
      </c>
      <c r="AM23" s="424"/>
      <c r="AN23" s="424"/>
      <c r="AO23" s="424"/>
      <c r="AP23" s="424"/>
      <c r="AQ23" s="424"/>
      <c r="AR23" s="424"/>
      <c r="AS23" s="425">
        <f t="shared" si="4"/>
        <v>4</v>
      </c>
      <c r="AT23" s="425">
        <f t="shared" si="5"/>
        <v>0</v>
      </c>
      <c r="AU23" s="425">
        <f t="shared" si="6"/>
        <v>0</v>
      </c>
      <c r="AV23" s="424"/>
      <c r="AW23" s="217" t="s">
        <v>9</v>
      </c>
      <c r="AX23" s="232"/>
      <c r="AY23" s="232"/>
    </row>
    <row r="24">
      <c r="A24" s="420">
        <v>20.0</v>
      </c>
      <c r="B24" s="426" t="s">
        <v>613</v>
      </c>
      <c r="C24" s="427" t="s">
        <v>103</v>
      </c>
      <c r="D24" s="426" t="s">
        <v>80</v>
      </c>
      <c r="E24" s="194" t="s">
        <v>588</v>
      </c>
      <c r="F24" s="194" t="s">
        <v>588</v>
      </c>
      <c r="G24" s="194">
        <v>0.0</v>
      </c>
      <c r="H24" s="194" t="s">
        <v>588</v>
      </c>
      <c r="I24" s="194" t="s">
        <v>588</v>
      </c>
      <c r="J24" s="194" t="s">
        <v>588</v>
      </c>
      <c r="K24" s="194" t="s">
        <v>588</v>
      </c>
      <c r="L24" s="194" t="s">
        <v>588</v>
      </c>
      <c r="M24" s="194" t="s">
        <v>588</v>
      </c>
      <c r="N24" s="194">
        <v>0.0</v>
      </c>
      <c r="O24" s="194" t="s">
        <v>588</v>
      </c>
      <c r="P24" s="194" t="s">
        <v>588</v>
      </c>
      <c r="Q24" s="194" t="s">
        <v>588</v>
      </c>
      <c r="R24" s="194" t="s">
        <v>588</v>
      </c>
      <c r="S24" s="194" t="s">
        <v>588</v>
      </c>
      <c r="T24" s="194" t="s">
        <v>588</v>
      </c>
      <c r="U24" s="194">
        <v>0.0</v>
      </c>
      <c r="V24" s="194" t="s">
        <v>588</v>
      </c>
      <c r="W24" s="194" t="s">
        <v>588</v>
      </c>
      <c r="X24" s="194" t="s">
        <v>588</v>
      </c>
      <c r="Y24" s="194" t="s">
        <v>588</v>
      </c>
      <c r="Z24" s="218" t="s">
        <v>588</v>
      </c>
      <c r="AA24" s="194">
        <v>0.0</v>
      </c>
      <c r="AB24" s="218" t="s">
        <v>588</v>
      </c>
      <c r="AC24" s="218" t="s">
        <v>588</v>
      </c>
      <c r="AD24" s="218" t="s">
        <v>588</v>
      </c>
      <c r="AE24" s="218" t="s">
        <v>588</v>
      </c>
      <c r="AF24" s="218" t="s">
        <v>588</v>
      </c>
      <c r="AG24" s="218" t="s">
        <v>588</v>
      </c>
      <c r="AH24" s="218" t="s">
        <v>588</v>
      </c>
      <c r="AI24" s="197">
        <f>vlookup(B24,'Annual Leave-2026'!$B:$S,8,0)-countif(E24:AH24,"a")-(countif(E24:AH24,"a1")*0.5)-(countif(E24:AH24,"a2")*0.5)-(countif(E24:AH24,"b*")*0.5)-(countif(E24:AH24,"c*")*0.5)-(countif(E24:AH24,"d*")*0.5)-(countif(E24:AH24,"e*")*0.5)+1+1</f>
        <v>4.5</v>
      </c>
      <c r="AJ24" s="197">
        <f t="shared" si="3"/>
        <v>26</v>
      </c>
      <c r="AK24" s="214">
        <f>VLOOKUP(B24,'Working Time-May-26'!$B:$AK,34,0)/60</f>
        <v>-0.55</v>
      </c>
      <c r="AL24" s="214">
        <f>VLOOKUP(B24,'Working Time-May-26'!$B:$AK,35,0)/60</f>
        <v>0</v>
      </c>
      <c r="AM24" s="424"/>
      <c r="AN24" s="424"/>
      <c r="AO24" s="424"/>
      <c r="AP24" s="424"/>
      <c r="AQ24" s="424"/>
      <c r="AR24" s="424"/>
      <c r="AS24" s="425">
        <f t="shared" si="4"/>
        <v>4</v>
      </c>
      <c r="AT24" s="425">
        <f t="shared" si="5"/>
        <v>0</v>
      </c>
      <c r="AU24" s="425">
        <f t="shared" si="6"/>
        <v>0</v>
      </c>
      <c r="AV24" s="424"/>
      <c r="AW24" s="217" t="s">
        <v>9</v>
      </c>
      <c r="AX24" s="232"/>
      <c r="AY24" s="232"/>
    </row>
    <row r="25">
      <c r="A25" s="426">
        <v>21.0</v>
      </c>
      <c r="B25" s="426" t="s">
        <v>614</v>
      </c>
      <c r="C25" s="427" t="s">
        <v>113</v>
      </c>
      <c r="D25" s="426" t="s">
        <v>80</v>
      </c>
      <c r="E25" s="194" t="s">
        <v>588</v>
      </c>
      <c r="F25" s="194">
        <v>0.0</v>
      </c>
      <c r="G25" s="194" t="s">
        <v>588</v>
      </c>
      <c r="H25" s="194" t="s">
        <v>588</v>
      </c>
      <c r="I25" s="194" t="s">
        <v>588</v>
      </c>
      <c r="J25" s="194" t="s">
        <v>588</v>
      </c>
      <c r="K25" s="194" t="s">
        <v>588</v>
      </c>
      <c r="L25" s="194" t="s">
        <v>588</v>
      </c>
      <c r="M25" s="194">
        <v>0.0</v>
      </c>
      <c r="N25" s="194" t="s">
        <v>588</v>
      </c>
      <c r="O25" s="194" t="s">
        <v>588</v>
      </c>
      <c r="P25" s="194" t="s">
        <v>588</v>
      </c>
      <c r="Q25" s="194" t="s">
        <v>588</v>
      </c>
      <c r="R25" s="194" t="s">
        <v>588</v>
      </c>
      <c r="S25" s="194" t="s">
        <v>588</v>
      </c>
      <c r="T25" s="194" t="s">
        <v>588</v>
      </c>
      <c r="U25" s="194">
        <v>0.0</v>
      </c>
      <c r="V25" s="194" t="s">
        <v>591</v>
      </c>
      <c r="W25" s="194" t="s">
        <v>591</v>
      </c>
      <c r="X25" s="194" t="s">
        <v>591</v>
      </c>
      <c r="Y25" s="194" t="s">
        <v>591</v>
      </c>
      <c r="Z25" s="218" t="s">
        <v>591</v>
      </c>
      <c r="AA25" s="194">
        <v>0.0</v>
      </c>
      <c r="AB25" s="218" t="s">
        <v>591</v>
      </c>
      <c r="AC25" s="194" t="s">
        <v>591</v>
      </c>
      <c r="AD25" s="194" t="s">
        <v>591</v>
      </c>
      <c r="AE25" s="194" t="s">
        <v>591</v>
      </c>
      <c r="AF25" s="194" t="s">
        <v>591</v>
      </c>
      <c r="AG25" s="194" t="s">
        <v>591</v>
      </c>
      <c r="AH25" s="194">
        <v>0.0</v>
      </c>
      <c r="AI25" s="197">
        <f>vlookup(B25,'Annual Leave-2026'!$B:$S,8,0)-countif(E25:AH25,"a")-(countif(E25:AH25,"a1")*0.5)-(countif(E25:AH25,"a2")*0.5)-(countif(E25:AH25,"b*")*0.5)-(countif(E25:AH25,"c*")*0.5)-(countif(E25:AH25,"d*")*0.5)-(countif(E25:AH25,"e*")*0.5)+1+1</f>
        <v>3.5</v>
      </c>
      <c r="AJ25" s="197">
        <f t="shared" si="3"/>
        <v>25</v>
      </c>
      <c r="AK25" s="214">
        <f>VLOOKUP(B25,'Working Time-May-26'!$B:$AK,34,0)/60</f>
        <v>-0.9166666667</v>
      </c>
      <c r="AL25" s="214">
        <f>VLOOKUP(B25,'Working Time-May-26'!$B:$AK,35,0)/60</f>
        <v>0</v>
      </c>
      <c r="AM25" s="424"/>
      <c r="AN25" s="424"/>
      <c r="AO25" s="424"/>
      <c r="AP25" s="424"/>
      <c r="AQ25" s="424"/>
      <c r="AR25" s="424"/>
      <c r="AS25" s="425">
        <f t="shared" si="4"/>
        <v>5</v>
      </c>
      <c r="AT25" s="425">
        <f t="shared" si="5"/>
        <v>0</v>
      </c>
      <c r="AU25" s="425">
        <f t="shared" si="6"/>
        <v>0</v>
      </c>
      <c r="AV25" s="424"/>
      <c r="AW25" s="217">
        <v>0.0</v>
      </c>
      <c r="AX25" s="232"/>
      <c r="AY25" s="232"/>
    </row>
    <row r="26">
      <c r="A26" s="420">
        <v>22.0</v>
      </c>
      <c r="B26" s="429" t="s">
        <v>615</v>
      </c>
      <c r="C26" s="430" t="s">
        <v>92</v>
      </c>
      <c r="D26" s="426" t="s">
        <v>80</v>
      </c>
      <c r="E26" s="194" t="s">
        <v>591</v>
      </c>
      <c r="F26" s="194">
        <v>0.0</v>
      </c>
      <c r="G26" s="194" t="s">
        <v>591</v>
      </c>
      <c r="H26" s="194" t="s">
        <v>591</v>
      </c>
      <c r="I26" s="194" t="s">
        <v>591</v>
      </c>
      <c r="J26" s="194" t="s">
        <v>591</v>
      </c>
      <c r="K26" s="194" t="s">
        <v>591</v>
      </c>
      <c r="L26" s="194" t="s">
        <v>591</v>
      </c>
      <c r="M26" s="194">
        <v>0.0</v>
      </c>
      <c r="N26" s="194" t="s">
        <v>591</v>
      </c>
      <c r="O26" s="194" t="s">
        <v>591</v>
      </c>
      <c r="P26" s="194" t="s">
        <v>591</v>
      </c>
      <c r="Q26" s="194" t="s">
        <v>591</v>
      </c>
      <c r="R26" s="194" t="s">
        <v>591</v>
      </c>
      <c r="S26" s="194">
        <v>0.0</v>
      </c>
      <c r="T26" s="194" t="s">
        <v>591</v>
      </c>
      <c r="U26" s="194" t="s">
        <v>591</v>
      </c>
      <c r="V26" s="194" t="s">
        <v>591</v>
      </c>
      <c r="W26" s="194" t="s">
        <v>591</v>
      </c>
      <c r="X26" s="194" t="s">
        <v>591</v>
      </c>
      <c r="Y26" s="194" t="s">
        <v>591</v>
      </c>
      <c r="Z26" s="218" t="s">
        <v>591</v>
      </c>
      <c r="AA26" s="194">
        <v>0.0</v>
      </c>
      <c r="AB26" s="194" t="s">
        <v>593</v>
      </c>
      <c r="AC26" s="194" t="s">
        <v>593</v>
      </c>
      <c r="AD26" s="194" t="s">
        <v>593</v>
      </c>
      <c r="AE26" s="194" t="s">
        <v>593</v>
      </c>
      <c r="AF26" s="194" t="s">
        <v>593</v>
      </c>
      <c r="AG26" s="194" t="s">
        <v>593</v>
      </c>
      <c r="AH26" s="194">
        <v>0.0</v>
      </c>
      <c r="AI26" s="197">
        <f>vlookup(B26,'Annual Leave-2026'!$B:$S,8,0)-countif(E26:AH26,"a")-(countif(E26:AH26,"a1")*0.5)-(countif(E26:AH26,"a2")*0.5)-(countif(E26:AH26,"b*")*0.5)-(countif(E26:AH26,"c*")*0.5)-(countif(E26:AH26,"d*")*0.5)-(countif(E26:AH26,"e*")*0.5)+1+1</f>
        <v>2</v>
      </c>
      <c r="AJ26" s="197">
        <f t="shared" si="3"/>
        <v>25</v>
      </c>
      <c r="AK26" s="214">
        <f>VLOOKUP(B26,'Working Time-May-26'!$B:$AK,34,0)/60</f>
        <v>0</v>
      </c>
      <c r="AL26" s="214">
        <f>VLOOKUP(B26,'Working Time-May-26'!$B:$AK,35,0)/60</f>
        <v>0</v>
      </c>
      <c r="AM26" s="424"/>
      <c r="AN26" s="431"/>
      <c r="AO26" s="424"/>
      <c r="AP26" s="424"/>
      <c r="AQ26" s="424"/>
      <c r="AR26" s="424"/>
      <c r="AS26" s="425">
        <f t="shared" si="4"/>
        <v>5</v>
      </c>
      <c r="AT26" s="425">
        <f t="shared" si="5"/>
        <v>0</v>
      </c>
      <c r="AU26" s="425">
        <f t="shared" si="6"/>
        <v>0</v>
      </c>
      <c r="AV26" s="424"/>
      <c r="AW26" s="217">
        <v>0.0</v>
      </c>
      <c r="AX26" s="232"/>
      <c r="AY26" s="232"/>
    </row>
    <row r="27">
      <c r="A27" s="426">
        <v>23.0</v>
      </c>
      <c r="B27" s="429" t="s">
        <v>616</v>
      </c>
      <c r="C27" s="430" t="s">
        <v>79</v>
      </c>
      <c r="D27" s="426" t="s">
        <v>80</v>
      </c>
      <c r="E27" s="194">
        <v>0.0</v>
      </c>
      <c r="F27" s="194" t="s">
        <v>593</v>
      </c>
      <c r="G27" s="194" t="s">
        <v>593</v>
      </c>
      <c r="H27" s="194" t="s">
        <v>593</v>
      </c>
      <c r="I27" s="194" t="s">
        <v>593</v>
      </c>
      <c r="J27" s="194" t="s">
        <v>593</v>
      </c>
      <c r="K27" s="194" t="s">
        <v>593</v>
      </c>
      <c r="L27" s="194">
        <v>0.0</v>
      </c>
      <c r="M27" s="194" t="s">
        <v>593</v>
      </c>
      <c r="N27" s="194" t="s">
        <v>593</v>
      </c>
      <c r="O27" s="194" t="s">
        <v>593</v>
      </c>
      <c r="P27" s="194" t="s">
        <v>593</v>
      </c>
      <c r="Q27" s="194" t="s">
        <v>593</v>
      </c>
      <c r="R27" s="194" t="s">
        <v>593</v>
      </c>
      <c r="S27" s="194" t="s">
        <v>593</v>
      </c>
      <c r="T27" s="194">
        <v>0.0</v>
      </c>
      <c r="U27" s="194" t="s">
        <v>591</v>
      </c>
      <c r="V27" s="194" t="s">
        <v>591</v>
      </c>
      <c r="W27" s="194" t="s">
        <v>591</v>
      </c>
      <c r="X27" s="194" t="s">
        <v>591</v>
      </c>
      <c r="Y27" s="194" t="s">
        <v>591</v>
      </c>
      <c r="Z27" s="218">
        <v>0.0</v>
      </c>
      <c r="AA27" s="218" t="s">
        <v>591</v>
      </c>
      <c r="AB27" s="218" t="s">
        <v>591</v>
      </c>
      <c r="AC27" s="194" t="s">
        <v>591</v>
      </c>
      <c r="AD27" s="194" t="s">
        <v>591</v>
      </c>
      <c r="AE27" s="194" t="s">
        <v>591</v>
      </c>
      <c r="AF27" s="194" t="s">
        <v>591</v>
      </c>
      <c r="AG27" s="194">
        <v>0.0</v>
      </c>
      <c r="AH27" s="194" t="s">
        <v>591</v>
      </c>
      <c r="AI27" s="197">
        <f>vlookup(B27,'Annual Leave-2026'!$B:$S,8,0)-countif(E27:AH27,"a")-(countif(E27:AH27,"a1")*0.5)-(countif(E27:AH27,"a2")*0.5)-(countif(E27:AH27,"b*")*0.5)-(countif(E27:AH27,"c*")*0.5)-(countif(E27:AH27,"d*")*0.5)-(countif(E27:AH27,"e*")*0.5)+1+1</f>
        <v>5</v>
      </c>
      <c r="AJ27" s="197">
        <f t="shared" si="3"/>
        <v>25</v>
      </c>
      <c r="AK27" s="214">
        <f>VLOOKUP(B27,'Working Time-May-26'!$B:$AK,34,0)/60</f>
        <v>0</v>
      </c>
      <c r="AL27" s="214">
        <f>VLOOKUP(B27,'Working Time-May-26'!$B:$AK,35,0)/60</f>
        <v>0</v>
      </c>
      <c r="AM27" s="424"/>
      <c r="AN27" s="431"/>
      <c r="AO27" s="424"/>
      <c r="AP27" s="424"/>
      <c r="AQ27" s="424"/>
      <c r="AR27" s="424"/>
      <c r="AS27" s="425">
        <f t="shared" si="4"/>
        <v>5</v>
      </c>
      <c r="AT27" s="425">
        <f t="shared" si="5"/>
        <v>0</v>
      </c>
      <c r="AU27" s="425">
        <f t="shared" si="6"/>
        <v>0</v>
      </c>
      <c r="AV27" s="424"/>
      <c r="AW27" s="217" t="s">
        <v>6</v>
      </c>
      <c r="AX27" s="232"/>
      <c r="AY27" s="232"/>
    </row>
    <row r="28">
      <c r="A28" s="420">
        <v>24.0</v>
      </c>
      <c r="B28" s="429" t="s">
        <v>617</v>
      </c>
      <c r="C28" s="430" t="s">
        <v>133</v>
      </c>
      <c r="D28" s="426" t="s">
        <v>80</v>
      </c>
      <c r="E28" s="194">
        <v>0.0</v>
      </c>
      <c r="F28" s="194" t="s">
        <v>591</v>
      </c>
      <c r="G28" s="194" t="s">
        <v>591</v>
      </c>
      <c r="H28" s="194" t="s">
        <v>591</v>
      </c>
      <c r="I28" s="194" t="s">
        <v>591</v>
      </c>
      <c r="J28" s="194" t="s">
        <v>591</v>
      </c>
      <c r="K28" s="194" t="s">
        <v>591</v>
      </c>
      <c r="L28" s="194" t="s">
        <v>591</v>
      </c>
      <c r="M28" s="194">
        <v>0.0</v>
      </c>
      <c r="N28" s="194" t="s">
        <v>591</v>
      </c>
      <c r="O28" s="194" t="s">
        <v>591</v>
      </c>
      <c r="P28" s="194" t="s">
        <v>591</v>
      </c>
      <c r="Q28" s="194" t="s">
        <v>591</v>
      </c>
      <c r="R28" s="194" t="s">
        <v>591</v>
      </c>
      <c r="S28" s="194" t="s">
        <v>591</v>
      </c>
      <c r="T28" s="194">
        <v>0.0</v>
      </c>
      <c r="U28" s="194" t="s">
        <v>593</v>
      </c>
      <c r="V28" s="194" t="s">
        <v>593</v>
      </c>
      <c r="W28" s="194" t="s">
        <v>593</v>
      </c>
      <c r="X28" s="194" t="s">
        <v>593</v>
      </c>
      <c r="Y28" s="194" t="s">
        <v>593</v>
      </c>
      <c r="Z28" s="194" t="s">
        <v>593</v>
      </c>
      <c r="AA28" s="194">
        <v>0.0</v>
      </c>
      <c r="AB28" s="194" t="s">
        <v>593</v>
      </c>
      <c r="AC28" s="194" t="s">
        <v>593</v>
      </c>
      <c r="AD28" s="194" t="s">
        <v>593</v>
      </c>
      <c r="AE28" s="194" t="s">
        <v>593</v>
      </c>
      <c r="AF28" s="194" t="s">
        <v>593</v>
      </c>
      <c r="AG28" s="194">
        <v>0.0</v>
      </c>
      <c r="AH28" s="194" t="s">
        <v>593</v>
      </c>
      <c r="AI28" s="197">
        <f>vlookup(B28,'Annual Leave-2026'!$B:$S,8,0)-countif(E28:AH28,"a")-(countif(E28:AH28,"a1")*0.5)-(countif(E28:AH28,"a2")*0.5)-(countif(E28:AH28,"b*")*0.5)-(countif(E28:AH28,"c*")*0.5)-(countif(E28:AH28,"d*")*0.5)-(countif(E28:AH28,"e*")*0.5)+1+1</f>
        <v>4</v>
      </c>
      <c r="AJ28" s="197">
        <f t="shared" si="3"/>
        <v>25</v>
      </c>
      <c r="AK28" s="214">
        <f>VLOOKUP(B28,'Working Time-May-26'!$B:$AK,34,0)/60</f>
        <v>0</v>
      </c>
      <c r="AL28" s="214">
        <f>VLOOKUP(B28,'Working Time-May-26'!$B:$AK,35,0)/60</f>
        <v>0</v>
      </c>
      <c r="AM28" s="424"/>
      <c r="AN28" s="431"/>
      <c r="AO28" s="424"/>
      <c r="AP28" s="424"/>
      <c r="AQ28" s="424"/>
      <c r="AR28" s="424"/>
      <c r="AS28" s="425">
        <f t="shared" si="4"/>
        <v>5</v>
      </c>
      <c r="AT28" s="425">
        <f t="shared" si="5"/>
        <v>0</v>
      </c>
      <c r="AU28" s="425">
        <f t="shared" si="6"/>
        <v>0</v>
      </c>
      <c r="AV28" s="424"/>
      <c r="AW28" s="217" t="s">
        <v>10</v>
      </c>
      <c r="AX28" s="232"/>
      <c r="AY28" s="232"/>
    </row>
    <row r="29">
      <c r="A29" s="426">
        <v>25.0</v>
      </c>
      <c r="B29" s="429" t="s">
        <v>618</v>
      </c>
      <c r="C29" s="430" t="s">
        <v>86</v>
      </c>
      <c r="D29" s="426" t="s">
        <v>80</v>
      </c>
      <c r="E29" s="194" t="s">
        <v>593</v>
      </c>
      <c r="F29" s="194">
        <v>0.0</v>
      </c>
      <c r="G29" s="194" t="s">
        <v>593</v>
      </c>
      <c r="H29" s="194" t="s">
        <v>593</v>
      </c>
      <c r="I29" s="194" t="s">
        <v>593</v>
      </c>
      <c r="J29" s="194" t="s">
        <v>593</v>
      </c>
      <c r="K29" s="194" t="s">
        <v>593</v>
      </c>
      <c r="L29" s="194" t="s">
        <v>593</v>
      </c>
      <c r="M29" s="194">
        <v>0.0</v>
      </c>
      <c r="N29" s="194" t="s">
        <v>593</v>
      </c>
      <c r="O29" s="194" t="s">
        <v>593</v>
      </c>
      <c r="P29" s="194" t="s">
        <v>593</v>
      </c>
      <c r="Q29" s="194" t="s">
        <v>593</v>
      </c>
      <c r="R29" s="194" t="s">
        <v>593</v>
      </c>
      <c r="S29" s="194">
        <v>0.0</v>
      </c>
      <c r="T29" s="194" t="s">
        <v>591</v>
      </c>
      <c r="U29" s="194" t="s">
        <v>591</v>
      </c>
      <c r="V29" s="194" t="s">
        <v>591</v>
      </c>
      <c r="W29" s="194" t="s">
        <v>591</v>
      </c>
      <c r="X29" s="194" t="s">
        <v>591</v>
      </c>
      <c r="Y29" s="194" t="s">
        <v>591</v>
      </c>
      <c r="Z29" s="218" t="s">
        <v>591</v>
      </c>
      <c r="AA29" s="194">
        <v>0.0</v>
      </c>
      <c r="AB29" s="218" t="s">
        <v>591</v>
      </c>
      <c r="AC29" s="194" t="s">
        <v>591</v>
      </c>
      <c r="AD29" s="194" t="s">
        <v>591</v>
      </c>
      <c r="AE29" s="194" t="s">
        <v>591</v>
      </c>
      <c r="AF29" s="194" t="s">
        <v>591</v>
      </c>
      <c r="AG29" s="194" t="s">
        <v>591</v>
      </c>
      <c r="AH29" s="194">
        <v>0.0</v>
      </c>
      <c r="AI29" s="197">
        <f>vlookup(B29,'Annual Leave-2026'!$B:$S,8,0)-countif(E29:AH29,"a")-(countif(E29:AH29,"a1")*0.5)-(countif(E29:AH29,"a2")*0.5)-(countif(E29:AH29,"b*")*0.5)-(countif(E29:AH29,"c*")*0.5)-(countif(E29:AH29,"d*")*0.5)-(countif(E29:AH29,"e*")*0.5)+1+1</f>
        <v>4</v>
      </c>
      <c r="AJ29" s="197">
        <f t="shared" si="3"/>
        <v>25</v>
      </c>
      <c r="AK29" s="214">
        <f>VLOOKUP(B29,'Working Time-May-26'!$B:$AK,34,0)/60</f>
        <v>0</v>
      </c>
      <c r="AL29" s="214">
        <f>VLOOKUP(B29,'Working Time-May-26'!$B:$AK,35,0)/60</f>
        <v>0</v>
      </c>
      <c r="AM29" s="424"/>
      <c r="AN29" s="431"/>
      <c r="AO29" s="424"/>
      <c r="AP29" s="424"/>
      <c r="AQ29" s="424"/>
      <c r="AR29" s="424"/>
      <c r="AS29" s="425">
        <f t="shared" si="4"/>
        <v>5</v>
      </c>
      <c r="AT29" s="425">
        <f t="shared" si="5"/>
        <v>0</v>
      </c>
      <c r="AU29" s="425">
        <f t="shared" si="6"/>
        <v>0</v>
      </c>
      <c r="AV29" s="424"/>
      <c r="AW29" s="217">
        <v>0.0</v>
      </c>
      <c r="AX29" s="232"/>
      <c r="AY29" s="232"/>
    </row>
    <row r="30">
      <c r="A30" s="420">
        <v>26.0</v>
      </c>
      <c r="B30" s="426" t="s">
        <v>619</v>
      </c>
      <c r="C30" s="427" t="s">
        <v>118</v>
      </c>
      <c r="D30" s="426" t="s">
        <v>80</v>
      </c>
      <c r="E30" s="194" t="s">
        <v>588</v>
      </c>
      <c r="F30" s="194" t="s">
        <v>588</v>
      </c>
      <c r="G30" s="194">
        <v>0.0</v>
      </c>
      <c r="H30" s="194" t="s">
        <v>588</v>
      </c>
      <c r="I30" s="194" t="s">
        <v>588</v>
      </c>
      <c r="J30" s="194" t="s">
        <v>588</v>
      </c>
      <c r="K30" s="194" t="s">
        <v>588</v>
      </c>
      <c r="L30" s="194" t="s">
        <v>588</v>
      </c>
      <c r="M30" s="194" t="s">
        <v>6</v>
      </c>
      <c r="N30" s="194">
        <v>0.0</v>
      </c>
      <c r="O30" s="194" t="s">
        <v>588</v>
      </c>
      <c r="P30" s="194" t="s">
        <v>588</v>
      </c>
      <c r="Q30" s="194" t="s">
        <v>588</v>
      </c>
      <c r="R30" s="194" t="s">
        <v>588</v>
      </c>
      <c r="S30" s="194" t="s">
        <v>588</v>
      </c>
      <c r="T30" s="194" t="s">
        <v>588</v>
      </c>
      <c r="U30" s="194">
        <v>0.0</v>
      </c>
      <c r="V30" s="194" t="s">
        <v>588</v>
      </c>
      <c r="W30" s="194" t="s">
        <v>588</v>
      </c>
      <c r="X30" s="194" t="s">
        <v>588</v>
      </c>
      <c r="Y30" s="194" t="s">
        <v>588</v>
      </c>
      <c r="Z30" s="218">
        <v>0.0</v>
      </c>
      <c r="AA30" s="218" t="s">
        <v>591</v>
      </c>
      <c r="AB30" s="218" t="s">
        <v>591</v>
      </c>
      <c r="AC30" s="194" t="s">
        <v>591</v>
      </c>
      <c r="AD30" s="194" t="s">
        <v>591</v>
      </c>
      <c r="AE30" s="194" t="s">
        <v>591</v>
      </c>
      <c r="AF30" s="194" t="s">
        <v>591</v>
      </c>
      <c r="AG30" s="194">
        <v>0.0</v>
      </c>
      <c r="AH30" s="194" t="s">
        <v>591</v>
      </c>
      <c r="AI30" s="197">
        <f>vlookup(B30,'Annual Leave-2026'!$B:$S,8,0)-countif(E30:AH30,"a")-(countif(E30:AH30,"a1")*0.5)-(countif(E30:AH30,"a2")*0.5)-(countif(E30:AH30,"b*")*0.5)-(countif(E30:AH30,"c*")*0.5)-(countif(E30:AH30,"d*")*0.5)-(countif(E30:AH30,"e*")*0.5)+1+1</f>
        <v>3</v>
      </c>
      <c r="AJ30" s="197">
        <f t="shared" si="3"/>
        <v>25</v>
      </c>
      <c r="AK30" s="214">
        <f>VLOOKUP(B30,'Working Time-May-26'!$B:$AK,34,0)/60</f>
        <v>0</v>
      </c>
      <c r="AL30" s="214">
        <f>VLOOKUP(B30,'Working Time-May-26'!$B:$AK,35,0)/60</f>
        <v>0</v>
      </c>
      <c r="AM30" s="424"/>
      <c r="AN30" s="424"/>
      <c r="AO30" s="424"/>
      <c r="AP30" s="424"/>
      <c r="AQ30" s="424"/>
      <c r="AR30" s="424"/>
      <c r="AS30" s="425">
        <f t="shared" si="4"/>
        <v>5</v>
      </c>
      <c r="AT30" s="425">
        <f t="shared" si="5"/>
        <v>0</v>
      </c>
      <c r="AU30" s="425">
        <f t="shared" si="6"/>
        <v>0</v>
      </c>
      <c r="AV30" s="424"/>
      <c r="AW30" s="217" t="s">
        <v>6</v>
      </c>
      <c r="AX30" s="232"/>
      <c r="AY30" s="232"/>
    </row>
    <row r="31">
      <c r="A31" s="426">
        <v>27.0</v>
      </c>
      <c r="B31" s="426" t="s">
        <v>620</v>
      </c>
      <c r="C31" s="427" t="s">
        <v>123</v>
      </c>
      <c r="D31" s="426" t="s">
        <v>80</v>
      </c>
      <c r="E31" s="194" t="s">
        <v>163</v>
      </c>
      <c r="F31" s="194">
        <v>0.0</v>
      </c>
      <c r="G31" s="194" t="s">
        <v>591</v>
      </c>
      <c r="H31" s="194" t="s">
        <v>591</v>
      </c>
      <c r="I31" s="194" t="s">
        <v>591</v>
      </c>
      <c r="J31" s="194" t="s">
        <v>591</v>
      </c>
      <c r="K31" s="194" t="s">
        <v>591</v>
      </c>
      <c r="L31" s="194">
        <v>0.0</v>
      </c>
      <c r="M31" s="194" t="s">
        <v>591</v>
      </c>
      <c r="N31" s="194" t="s">
        <v>591</v>
      </c>
      <c r="O31" s="194" t="s">
        <v>591</v>
      </c>
      <c r="P31" s="194" t="s">
        <v>591</v>
      </c>
      <c r="Q31" s="194" t="s">
        <v>591</v>
      </c>
      <c r="R31" s="194" t="s">
        <v>591</v>
      </c>
      <c r="S31" s="194" t="s">
        <v>163</v>
      </c>
      <c r="T31" s="194">
        <v>0.0</v>
      </c>
      <c r="U31" s="194" t="s">
        <v>588</v>
      </c>
      <c r="V31" s="194" t="s">
        <v>588</v>
      </c>
      <c r="W31" s="194" t="s">
        <v>588</v>
      </c>
      <c r="X31" s="194" t="s">
        <v>588</v>
      </c>
      <c r="Y31" s="194" t="s">
        <v>588</v>
      </c>
      <c r="Z31" s="218" t="s">
        <v>588</v>
      </c>
      <c r="AA31" s="218" t="s">
        <v>588</v>
      </c>
      <c r="AB31" s="194">
        <v>0.0</v>
      </c>
      <c r="AC31" s="218" t="s">
        <v>588</v>
      </c>
      <c r="AD31" s="218" t="s">
        <v>588</v>
      </c>
      <c r="AE31" s="218" t="s">
        <v>588</v>
      </c>
      <c r="AF31" s="218" t="s">
        <v>588</v>
      </c>
      <c r="AG31" s="218" t="s">
        <v>588</v>
      </c>
      <c r="AH31" s="194">
        <v>0.0</v>
      </c>
      <c r="AI31" s="197">
        <f>vlookup(B31,'Annual Leave-2026'!$B:$S,8,0)-countif(E31:AH31,"a")-(countif(E31:AH31,"a1")*0.5)-(countif(E31:AH31,"a2")*0.5)-(countif(E31:AH31,"b*")*0.5)-(countif(E31:AH31,"c*")*0.5)-(countif(E31:AH31,"d*")*0.5)-(countif(E31:AH31,"e*")*0.5)+1+1</f>
        <v>5</v>
      </c>
      <c r="AJ31" s="197">
        <f t="shared" si="3"/>
        <v>25</v>
      </c>
      <c r="AK31" s="214">
        <f>VLOOKUP(B31,'Working Time-May-26'!$B:$AK,34,0)/60</f>
        <v>0</v>
      </c>
      <c r="AL31" s="214">
        <f>VLOOKUP(B31,'Working Time-May-26'!$B:$AK,35,0)/60</f>
        <v>0</v>
      </c>
      <c r="AM31" s="424"/>
      <c r="AN31" s="424"/>
      <c r="AO31" s="424"/>
      <c r="AP31" s="424"/>
      <c r="AQ31" s="424"/>
      <c r="AR31" s="424"/>
      <c r="AS31" s="425">
        <f t="shared" si="4"/>
        <v>5</v>
      </c>
      <c r="AT31" s="425">
        <f t="shared" si="5"/>
        <v>0</v>
      </c>
      <c r="AU31" s="425">
        <f t="shared" si="6"/>
        <v>0</v>
      </c>
      <c r="AV31" s="424"/>
      <c r="AW31" s="217">
        <v>0.0</v>
      </c>
      <c r="AX31" s="232"/>
      <c r="AY31" s="232"/>
    </row>
    <row r="32">
      <c r="A32" s="420">
        <v>28.0</v>
      </c>
      <c r="B32" s="426" t="s">
        <v>621</v>
      </c>
      <c r="C32" s="427" t="s">
        <v>130</v>
      </c>
      <c r="D32" s="426" t="s">
        <v>76</v>
      </c>
      <c r="E32" s="194" t="s">
        <v>591</v>
      </c>
      <c r="F32" s="194">
        <v>0.0</v>
      </c>
      <c r="G32" s="194" t="s">
        <v>591</v>
      </c>
      <c r="H32" s="194" t="s">
        <v>591</v>
      </c>
      <c r="I32" s="194" t="s">
        <v>591</v>
      </c>
      <c r="J32" s="194" t="s">
        <v>591</v>
      </c>
      <c r="K32" s="194" t="s">
        <v>591</v>
      </c>
      <c r="L32" s="194" t="s">
        <v>591</v>
      </c>
      <c r="M32" s="194">
        <v>0.0</v>
      </c>
      <c r="N32" s="194" t="s">
        <v>591</v>
      </c>
      <c r="O32" s="194" t="s">
        <v>591</v>
      </c>
      <c r="P32" s="194" t="s">
        <v>591</v>
      </c>
      <c r="Q32" s="194" t="s">
        <v>591</v>
      </c>
      <c r="R32" s="194" t="s">
        <v>591</v>
      </c>
      <c r="S32" s="194">
        <v>0.0</v>
      </c>
      <c r="T32" s="194" t="s">
        <v>593</v>
      </c>
      <c r="U32" s="194" t="s">
        <v>593</v>
      </c>
      <c r="V32" s="194" t="s">
        <v>593</v>
      </c>
      <c r="W32" s="194" t="s">
        <v>593</v>
      </c>
      <c r="X32" s="194" t="s">
        <v>593</v>
      </c>
      <c r="Y32" s="194" t="s">
        <v>593</v>
      </c>
      <c r="Z32" s="194" t="s">
        <v>593</v>
      </c>
      <c r="AA32" s="194">
        <v>0.0</v>
      </c>
      <c r="AB32" s="194" t="s">
        <v>593</v>
      </c>
      <c r="AC32" s="194" t="s">
        <v>593</v>
      </c>
      <c r="AD32" s="194" t="s">
        <v>593</v>
      </c>
      <c r="AE32" s="194" t="s">
        <v>593</v>
      </c>
      <c r="AF32" s="194" t="s">
        <v>593</v>
      </c>
      <c r="AG32" s="194">
        <v>0.0</v>
      </c>
      <c r="AH32" s="194" t="s">
        <v>593</v>
      </c>
      <c r="AI32" s="197">
        <f>vlookup(B32,'Annual Leave-2026'!$B:$S,8,0)-countif(E32:AH32,"a")-(countif(E32:AH32,"a1")*0.5)-(countif(E32:AH32,"a2")*0.5)-(countif(E32:AH32,"b*")*0.5)-(countif(E32:AH32,"c*")*0.5)-(countif(E32:AH32,"d*")*0.5)-(countif(E32:AH32,"e*")*0.5)+1+1</f>
        <v>7.5</v>
      </c>
      <c r="AJ32" s="197">
        <f t="shared" si="3"/>
        <v>25</v>
      </c>
      <c r="AK32" s="214">
        <f>VLOOKUP(B32,'Working Time-May-26'!$B:$AK,34,0)/60</f>
        <v>0</v>
      </c>
      <c r="AL32" s="214">
        <f>VLOOKUP(B32,'Working Time-May-26'!$B:$AK,35,0)/60</f>
        <v>0</v>
      </c>
      <c r="AM32" s="424"/>
      <c r="AN32" s="424"/>
      <c r="AO32" s="424"/>
      <c r="AP32" s="424"/>
      <c r="AQ32" s="424"/>
      <c r="AR32" s="424"/>
      <c r="AS32" s="425">
        <f t="shared" si="4"/>
        <v>5</v>
      </c>
      <c r="AT32" s="425">
        <f t="shared" si="5"/>
        <v>0</v>
      </c>
      <c r="AU32" s="425">
        <f t="shared" si="6"/>
        <v>0</v>
      </c>
      <c r="AV32" s="424"/>
      <c r="AW32" s="217" t="s">
        <v>10</v>
      </c>
      <c r="AX32" s="232"/>
      <c r="AY32" s="232"/>
    </row>
    <row r="33">
      <c r="A33" s="426">
        <v>29.0</v>
      </c>
      <c r="B33" s="426" t="s">
        <v>622</v>
      </c>
      <c r="C33" s="427" t="s">
        <v>107</v>
      </c>
      <c r="D33" s="426" t="s">
        <v>76</v>
      </c>
      <c r="E33" s="194" t="s">
        <v>588</v>
      </c>
      <c r="F33" s="194">
        <v>0.0</v>
      </c>
      <c r="G33" s="194" t="s">
        <v>588</v>
      </c>
      <c r="H33" s="194" t="s">
        <v>588</v>
      </c>
      <c r="I33" s="194" t="s">
        <v>588</v>
      </c>
      <c r="J33" s="194" t="s">
        <v>588</v>
      </c>
      <c r="K33" s="194" t="s">
        <v>588</v>
      </c>
      <c r="L33" s="194" t="s">
        <v>588</v>
      </c>
      <c r="M33" s="194" t="s">
        <v>588</v>
      </c>
      <c r="N33" s="194">
        <v>0.0</v>
      </c>
      <c r="O33" s="194" t="s">
        <v>588</v>
      </c>
      <c r="P33" s="194" t="s">
        <v>588</v>
      </c>
      <c r="Q33" s="194" t="s">
        <v>588</v>
      </c>
      <c r="R33" s="194" t="s">
        <v>588</v>
      </c>
      <c r="S33" s="194" t="s">
        <v>588</v>
      </c>
      <c r="T33" s="194" t="s">
        <v>6</v>
      </c>
      <c r="U33" s="194">
        <v>0.0</v>
      </c>
      <c r="V33" s="194" t="s">
        <v>588</v>
      </c>
      <c r="W33" s="194" t="s">
        <v>588</v>
      </c>
      <c r="X33" s="194" t="s">
        <v>588</v>
      </c>
      <c r="Y33" s="194" t="s">
        <v>588</v>
      </c>
      <c r="Z33" s="218" t="s">
        <v>588</v>
      </c>
      <c r="AA33" s="194">
        <v>0.0</v>
      </c>
      <c r="AB33" s="218" t="s">
        <v>588</v>
      </c>
      <c r="AC33" s="218" t="s">
        <v>588</v>
      </c>
      <c r="AD33" s="218" t="s">
        <v>588</v>
      </c>
      <c r="AE33" s="218" t="s">
        <v>588</v>
      </c>
      <c r="AF33" s="218" t="s">
        <v>588</v>
      </c>
      <c r="AG33" s="194">
        <v>0.0</v>
      </c>
      <c r="AH33" s="218" t="s">
        <v>588</v>
      </c>
      <c r="AI33" s="197">
        <f>vlookup(B33,'Annual Leave-2026'!$B:$S,8,0)-countif(E33:AH33,"a")-(countif(E33:AH33,"a1")*0.5)-(countif(E33:AH33,"a2")*0.5)-(countif(E33:AH33,"b*")*0.5)-(countif(E33:AH33,"c*")*0.5)-(countif(E33:AH33,"d*")*0.5)-(countif(E33:AH33,"e*")*0.5)+1+1</f>
        <v>2</v>
      </c>
      <c r="AJ33" s="197">
        <f t="shared" si="3"/>
        <v>25</v>
      </c>
      <c r="AK33" s="214">
        <f>VLOOKUP(B33,'Working Time-May-26'!$B:$AK,34,0)/60</f>
        <v>0</v>
      </c>
      <c r="AL33" s="214">
        <f>VLOOKUP(B33,'Working Time-May-26'!$B:$AK,35,0)/60</f>
        <v>0</v>
      </c>
      <c r="AM33" s="424"/>
      <c r="AN33" s="424"/>
      <c r="AO33" s="424"/>
      <c r="AP33" s="424"/>
      <c r="AQ33" s="424"/>
      <c r="AR33" s="424"/>
      <c r="AS33" s="425">
        <f t="shared" si="4"/>
        <v>5</v>
      </c>
      <c r="AT33" s="425">
        <f t="shared" si="5"/>
        <v>0</v>
      </c>
      <c r="AU33" s="425">
        <f t="shared" si="6"/>
        <v>0</v>
      </c>
      <c r="AV33" s="424"/>
      <c r="AW33" s="217" t="s">
        <v>9</v>
      </c>
      <c r="AX33" s="232"/>
      <c r="AY33" s="232"/>
    </row>
    <row r="34">
      <c r="A34" s="420">
        <v>30.0</v>
      </c>
      <c r="B34" s="426" t="s">
        <v>623</v>
      </c>
      <c r="C34" s="427" t="s">
        <v>96</v>
      </c>
      <c r="D34" s="426" t="s">
        <v>76</v>
      </c>
      <c r="E34" s="194" t="s">
        <v>591</v>
      </c>
      <c r="F34" s="194">
        <v>0.0</v>
      </c>
      <c r="G34" s="194" t="s">
        <v>591</v>
      </c>
      <c r="H34" s="194" t="s">
        <v>591</v>
      </c>
      <c r="I34" s="194" t="s">
        <v>591</v>
      </c>
      <c r="J34" s="194" t="s">
        <v>591</v>
      </c>
      <c r="K34" s="194" t="s">
        <v>591</v>
      </c>
      <c r="L34" s="194" t="s">
        <v>591</v>
      </c>
      <c r="M34" s="194">
        <v>0.0</v>
      </c>
      <c r="N34" s="194" t="s">
        <v>591</v>
      </c>
      <c r="O34" s="194" t="s">
        <v>591</v>
      </c>
      <c r="P34" s="194" t="s">
        <v>592</v>
      </c>
      <c r="Q34" s="194" t="s">
        <v>591</v>
      </c>
      <c r="R34" s="194" t="s">
        <v>591</v>
      </c>
      <c r="S34" s="194">
        <v>0.0</v>
      </c>
      <c r="T34" s="194" t="s">
        <v>591</v>
      </c>
      <c r="U34" s="194" t="s">
        <v>591</v>
      </c>
      <c r="V34" s="194" t="s">
        <v>591</v>
      </c>
      <c r="W34" s="194" t="s">
        <v>591</v>
      </c>
      <c r="X34" s="194" t="s">
        <v>591</v>
      </c>
      <c r="Y34" s="194" t="s">
        <v>591</v>
      </c>
      <c r="Z34" s="218">
        <v>0.0</v>
      </c>
      <c r="AA34" s="218" t="s">
        <v>591</v>
      </c>
      <c r="AB34" s="218" t="s">
        <v>591</v>
      </c>
      <c r="AC34" s="194" t="s">
        <v>591</v>
      </c>
      <c r="AD34" s="194" t="s">
        <v>591</v>
      </c>
      <c r="AE34" s="194" t="s">
        <v>591</v>
      </c>
      <c r="AF34" s="194" t="s">
        <v>591</v>
      </c>
      <c r="AG34" s="194" t="s">
        <v>591</v>
      </c>
      <c r="AH34" s="194">
        <v>0.0</v>
      </c>
      <c r="AI34" s="197">
        <f>vlookup(B34,'Annual Leave-2026'!$B:$S,8,0)-countif(E34:AH34,"a")-(countif(E34:AH34,"a1")*0.5)-(countif(E34:AH34,"a2")*0.5)-(countif(E34:AH34,"b*")*0.5)-(countif(E34:AH34,"c*")*0.5)-(countif(E34:AH34,"d*")*0.5)-(countif(E34:AH34,"e*")*0.5)+1+1</f>
        <v>3</v>
      </c>
      <c r="AJ34" s="197">
        <f t="shared" si="3"/>
        <v>24</v>
      </c>
      <c r="AK34" s="214">
        <f>VLOOKUP(B34,'Working Time-May-26'!$B:$AK,34,0)/60</f>
        <v>0</v>
      </c>
      <c r="AL34" s="214">
        <f>VLOOKUP(B34,'Working Time-May-26'!$B:$AK,35,0)/60</f>
        <v>0</v>
      </c>
      <c r="AM34" s="424"/>
      <c r="AN34" s="431"/>
      <c r="AO34" s="424"/>
      <c r="AP34" s="424"/>
      <c r="AQ34" s="424"/>
      <c r="AR34" s="424"/>
      <c r="AS34" s="425">
        <f t="shared" si="4"/>
        <v>5</v>
      </c>
      <c r="AT34" s="425">
        <f t="shared" si="5"/>
        <v>1</v>
      </c>
      <c r="AU34" s="425">
        <f t="shared" si="6"/>
        <v>0</v>
      </c>
      <c r="AV34" s="424"/>
      <c r="AW34" s="217">
        <v>0.0</v>
      </c>
      <c r="AX34" s="232"/>
      <c r="AY34" s="232"/>
    </row>
    <row r="35">
      <c r="A35" s="426">
        <v>31.0</v>
      </c>
      <c r="B35" s="426" t="s">
        <v>624</v>
      </c>
      <c r="C35" s="427" t="s">
        <v>112</v>
      </c>
      <c r="D35" s="426" t="s">
        <v>76</v>
      </c>
      <c r="E35" s="194" t="s">
        <v>588</v>
      </c>
      <c r="F35" s="194" t="s">
        <v>15</v>
      </c>
      <c r="G35" s="194">
        <v>0.0</v>
      </c>
      <c r="H35" s="194" t="s">
        <v>6</v>
      </c>
      <c r="I35" s="194" t="s">
        <v>6</v>
      </c>
      <c r="J35" s="194" t="s">
        <v>15</v>
      </c>
      <c r="K35" s="194" t="s">
        <v>15</v>
      </c>
      <c r="L35" s="194">
        <v>0.0</v>
      </c>
      <c r="M35" s="194" t="s">
        <v>6</v>
      </c>
      <c r="N35" s="194" t="s">
        <v>588</v>
      </c>
      <c r="O35" s="194" t="s">
        <v>588</v>
      </c>
      <c r="P35" s="194" t="s">
        <v>588</v>
      </c>
      <c r="Q35" s="194" t="s">
        <v>588</v>
      </c>
      <c r="R35" s="194" t="s">
        <v>588</v>
      </c>
      <c r="S35" s="194" t="s">
        <v>588</v>
      </c>
      <c r="T35" s="194" t="s">
        <v>588</v>
      </c>
      <c r="U35" s="194">
        <v>0.0</v>
      </c>
      <c r="V35" s="194" t="s">
        <v>588</v>
      </c>
      <c r="W35" s="194" t="s">
        <v>588</v>
      </c>
      <c r="X35" s="194" t="s">
        <v>588</v>
      </c>
      <c r="Y35" s="194" t="s">
        <v>588</v>
      </c>
      <c r="Z35" s="218" t="s">
        <v>588</v>
      </c>
      <c r="AA35" s="218" t="s">
        <v>588</v>
      </c>
      <c r="AB35" s="194">
        <v>0.0</v>
      </c>
      <c r="AC35" s="218" t="s">
        <v>588</v>
      </c>
      <c r="AD35" s="218" t="s">
        <v>588</v>
      </c>
      <c r="AE35" s="218" t="s">
        <v>588</v>
      </c>
      <c r="AF35" s="218" t="s">
        <v>588</v>
      </c>
      <c r="AG35" s="218" t="s">
        <v>588</v>
      </c>
      <c r="AH35" s="195" t="s">
        <v>588</v>
      </c>
      <c r="AI35" s="197">
        <f>vlookup(B35,'Annual Leave-2026'!$B:$S,8,0)-countif(E35:AH35,"a")-(countif(E35:AH35,"a1")*0.5)-(countif(E35:AH35,"a2")*0.5)-(countif(E35:AH35,"b*")*0.5)-(countif(E35:AH35,"c*")*0.5)-(countif(E35:AH35,"d*")*0.5)-(countif(E35:AH35,"e*")*0.5)+1+1</f>
        <v>2</v>
      </c>
      <c r="AJ35" s="197">
        <f t="shared" si="3"/>
        <v>26</v>
      </c>
      <c r="AK35" s="214">
        <f>VLOOKUP(B35,'Working Time-May-26'!$B:$AK,34,0)/60</f>
        <v>0</v>
      </c>
      <c r="AL35" s="214">
        <f>VLOOKUP(B35,'Working Time-May-26'!$B:$AK,35,0)/60</f>
        <v>0</v>
      </c>
      <c r="AM35" s="424"/>
      <c r="AN35" s="424"/>
      <c r="AO35" s="424"/>
      <c r="AP35" s="424"/>
      <c r="AQ35" s="424"/>
      <c r="AR35" s="424"/>
      <c r="AS35" s="425">
        <f t="shared" si="4"/>
        <v>4</v>
      </c>
      <c r="AT35" s="425">
        <f t="shared" si="5"/>
        <v>0</v>
      </c>
      <c r="AU35" s="425">
        <f t="shared" si="6"/>
        <v>0</v>
      </c>
      <c r="AV35" s="424"/>
      <c r="AW35" s="217" t="s">
        <v>9</v>
      </c>
      <c r="AX35" s="232"/>
      <c r="AY35" s="232"/>
    </row>
    <row r="36">
      <c r="A36" s="420">
        <v>32.0</v>
      </c>
      <c r="B36" s="429" t="s">
        <v>816</v>
      </c>
      <c r="C36" s="430" t="s">
        <v>101</v>
      </c>
      <c r="D36" s="426" t="s">
        <v>76</v>
      </c>
      <c r="E36" s="194" t="s">
        <v>592</v>
      </c>
      <c r="F36" s="194">
        <v>0.0</v>
      </c>
      <c r="G36" s="194" t="s">
        <v>591</v>
      </c>
      <c r="H36" s="194" t="s">
        <v>592</v>
      </c>
      <c r="I36" s="194" t="s">
        <v>592</v>
      </c>
      <c r="J36" s="194" t="s">
        <v>15</v>
      </c>
      <c r="K36" s="194" t="s">
        <v>15</v>
      </c>
      <c r="L36" s="194" t="s">
        <v>592</v>
      </c>
      <c r="M36" s="194">
        <v>0.0</v>
      </c>
      <c r="N36" s="194" t="s">
        <v>592</v>
      </c>
      <c r="O36" s="194" t="s">
        <v>592</v>
      </c>
      <c r="P36" s="194" t="s">
        <v>592</v>
      </c>
      <c r="Q36" s="194" t="s">
        <v>592</v>
      </c>
      <c r="R36" s="194" t="s">
        <v>592</v>
      </c>
      <c r="S36" s="194" t="s">
        <v>592</v>
      </c>
      <c r="T36" s="194">
        <v>0.0</v>
      </c>
      <c r="U36" s="194" t="s">
        <v>6</v>
      </c>
      <c r="V36" s="194" t="s">
        <v>6</v>
      </c>
      <c r="W36" s="194"/>
      <c r="X36" s="194"/>
      <c r="Y36" s="194"/>
      <c r="Z36" s="218"/>
      <c r="AA36" s="194"/>
      <c r="AB36" s="194"/>
      <c r="AC36" s="194"/>
      <c r="AD36" s="194"/>
      <c r="AE36" s="194"/>
      <c r="AF36" s="194"/>
      <c r="AG36" s="194"/>
      <c r="AH36" s="195"/>
      <c r="AI36" s="197">
        <f>vlookup(B36,'Annual Leave-2026'!$B:$S,8,0)-countif(E36:AH36,"a")-(countif(E36:AH36,"a1")*0.5)-(countif(E36:AH36,"a2")*0.5)-(countif(E36:AH36,"b*")*0.5)-(countif(E36:AH36,"c*")*0.5)-(countif(E36:AH36,"d*")*0.5)-(countif(E36:AH36,"e*")*0.5)+1+1</f>
        <v>0</v>
      </c>
      <c r="AJ36" s="197">
        <f t="shared" si="3"/>
        <v>5</v>
      </c>
      <c r="AK36" s="214">
        <f>VLOOKUP(B36,'Working Time-May-26'!$B:$AK,34,0)/60</f>
        <v>0</v>
      </c>
      <c r="AL36" s="214">
        <f>VLOOKUP(B36,'Working Time-May-26'!$B:$AK,35,0)/60</f>
        <v>0</v>
      </c>
      <c r="AM36" s="424"/>
      <c r="AN36" s="431"/>
      <c r="AO36" s="424"/>
      <c r="AP36" s="424"/>
      <c r="AQ36" s="424"/>
      <c r="AR36" s="424"/>
      <c r="AS36" s="425">
        <f t="shared" si="4"/>
        <v>3</v>
      </c>
      <c r="AT36" s="425">
        <f t="shared" si="5"/>
        <v>10</v>
      </c>
      <c r="AU36" s="425">
        <f t="shared" si="6"/>
        <v>0</v>
      </c>
      <c r="AV36" s="424"/>
      <c r="AW36" s="217"/>
      <c r="AX36" s="232"/>
      <c r="AY36" s="232"/>
    </row>
    <row r="37">
      <c r="A37" s="426">
        <v>33.0</v>
      </c>
      <c r="B37" s="429" t="s">
        <v>625</v>
      </c>
      <c r="C37" s="430" t="s">
        <v>127</v>
      </c>
      <c r="D37" s="426" t="s">
        <v>76</v>
      </c>
      <c r="E37" s="194" t="s">
        <v>591</v>
      </c>
      <c r="F37" s="194" t="s">
        <v>591</v>
      </c>
      <c r="G37" s="194">
        <v>0.0</v>
      </c>
      <c r="H37" s="194" t="s">
        <v>591</v>
      </c>
      <c r="I37" s="194" t="s">
        <v>591</v>
      </c>
      <c r="J37" s="194" t="s">
        <v>591</v>
      </c>
      <c r="K37" s="194" t="s">
        <v>591</v>
      </c>
      <c r="L37" s="194" t="s">
        <v>591</v>
      </c>
      <c r="M37" s="194">
        <v>0.0</v>
      </c>
      <c r="N37" s="194" t="s">
        <v>602</v>
      </c>
      <c r="O37" s="194" t="s">
        <v>591</v>
      </c>
      <c r="P37" s="194" t="s">
        <v>591</v>
      </c>
      <c r="Q37" s="194" t="s">
        <v>163</v>
      </c>
      <c r="R37" s="194" t="s">
        <v>591</v>
      </c>
      <c r="S37" s="194" t="s">
        <v>591</v>
      </c>
      <c r="T37" s="194" t="s">
        <v>591</v>
      </c>
      <c r="U37" s="194">
        <v>0.0</v>
      </c>
      <c r="V37" s="194" t="s">
        <v>591</v>
      </c>
      <c r="W37" s="194" t="s">
        <v>591</v>
      </c>
      <c r="X37" s="194" t="s">
        <v>591</v>
      </c>
      <c r="Y37" s="194" t="s">
        <v>591</v>
      </c>
      <c r="Z37" s="218" t="s">
        <v>591</v>
      </c>
      <c r="AA37" s="218" t="s">
        <v>591</v>
      </c>
      <c r="AB37" s="194">
        <v>0.0</v>
      </c>
      <c r="AC37" s="194" t="s">
        <v>6</v>
      </c>
      <c r="AD37" s="194" t="s">
        <v>592</v>
      </c>
      <c r="AE37" s="194" t="s">
        <v>592</v>
      </c>
      <c r="AF37" s="194" t="s">
        <v>592</v>
      </c>
      <c r="AG37" s="194">
        <v>0.0</v>
      </c>
      <c r="AH37" s="194" t="s">
        <v>591</v>
      </c>
      <c r="AI37" s="197">
        <f>vlookup(B37,'Annual Leave-2026'!$B:$S,8,0)-countif(E37:AH37,"a")-(countif(E37:AH37,"a1")*0.5)-(countif(E37:AH37,"a2")*0.5)-(countif(E37:AH37,"b*")*0.5)-(countif(E37:AH37,"c*")*0.5)-(countif(E37:AH37,"d*")*0.5)-(countif(E37:AH37,"e*")*0.5)+1+1</f>
        <v>0.5</v>
      </c>
      <c r="AJ37" s="197">
        <f t="shared" si="3"/>
        <v>21</v>
      </c>
      <c r="AK37" s="214">
        <f>VLOOKUP(B37,'Working Time-May-26'!$B:$AK,34,0)/60</f>
        <v>-0.15</v>
      </c>
      <c r="AL37" s="214">
        <f>VLOOKUP(B37,'Working Time-May-26'!$B:$AK,35,0)/60</f>
        <v>0</v>
      </c>
      <c r="AM37" s="424"/>
      <c r="AN37" s="431"/>
      <c r="AO37" s="424"/>
      <c r="AP37" s="424"/>
      <c r="AQ37" s="424"/>
      <c r="AR37" s="424"/>
      <c r="AS37" s="425">
        <f t="shared" si="4"/>
        <v>5</v>
      </c>
      <c r="AT37" s="425">
        <f t="shared" si="5"/>
        <v>3</v>
      </c>
      <c r="AU37" s="425">
        <f t="shared" si="6"/>
        <v>1</v>
      </c>
      <c r="AV37" s="424"/>
      <c r="AW37" s="217" t="s">
        <v>6</v>
      </c>
      <c r="AX37" s="232"/>
      <c r="AY37" s="232"/>
    </row>
    <row r="38">
      <c r="A38" s="420">
        <v>34.0</v>
      </c>
      <c r="B38" s="429" t="s">
        <v>626</v>
      </c>
      <c r="C38" s="430" t="s">
        <v>75</v>
      </c>
      <c r="D38" s="426" t="s">
        <v>76</v>
      </c>
      <c r="E38" s="194">
        <v>0.0</v>
      </c>
      <c r="F38" s="194" t="s">
        <v>591</v>
      </c>
      <c r="G38" s="194" t="s">
        <v>591</v>
      </c>
      <c r="H38" s="194" t="s">
        <v>591</v>
      </c>
      <c r="I38" s="194" t="s">
        <v>591</v>
      </c>
      <c r="J38" s="194" t="s">
        <v>591</v>
      </c>
      <c r="K38" s="194" t="s">
        <v>591</v>
      </c>
      <c r="L38" s="194" t="s">
        <v>591</v>
      </c>
      <c r="M38" s="194">
        <v>0.0</v>
      </c>
      <c r="N38" s="194" t="s">
        <v>591</v>
      </c>
      <c r="O38" s="194" t="s">
        <v>591</v>
      </c>
      <c r="P38" s="194" t="s">
        <v>591</v>
      </c>
      <c r="Q38" s="194" t="s">
        <v>591</v>
      </c>
      <c r="R38" s="194" t="s">
        <v>591</v>
      </c>
      <c r="S38" s="194" t="s">
        <v>591</v>
      </c>
      <c r="T38" s="194">
        <v>0.0</v>
      </c>
      <c r="U38" s="194" t="s">
        <v>593</v>
      </c>
      <c r="V38" s="194" t="s">
        <v>593</v>
      </c>
      <c r="W38" s="194" t="s">
        <v>593</v>
      </c>
      <c r="X38" s="194" t="s">
        <v>593</v>
      </c>
      <c r="Y38" s="194" t="s">
        <v>593</v>
      </c>
      <c r="Z38" s="194" t="s">
        <v>593</v>
      </c>
      <c r="AA38" s="194">
        <v>0.0</v>
      </c>
      <c r="AB38" s="194" t="s">
        <v>593</v>
      </c>
      <c r="AC38" s="194" t="s">
        <v>593</v>
      </c>
      <c r="AD38" s="194" t="s">
        <v>593</v>
      </c>
      <c r="AE38" s="194" t="s">
        <v>593</v>
      </c>
      <c r="AF38" s="194" t="s">
        <v>171</v>
      </c>
      <c r="AG38" s="194">
        <v>0.0</v>
      </c>
      <c r="AH38" s="195" t="s">
        <v>6</v>
      </c>
      <c r="AI38" s="197">
        <f>vlookup(B38,'Annual Leave-2026'!$B:$S,8,0)-countif(E38:AH38,"a")-(countif(E38:AH38,"a1")*0.5)-(countif(E38:AH38,"a2")*0.5)-(countif(E38:AH38,"b*")*0.5)-(countif(E38:AH38,"c*")*0.5)-(countif(E38:AH38,"d*")*0.5)-(countif(E38:AH38,"e*")*0.5)+1+1</f>
        <v>4</v>
      </c>
      <c r="AJ38" s="197">
        <f t="shared" si="3"/>
        <v>25</v>
      </c>
      <c r="AK38" s="214">
        <f>VLOOKUP(B38,'Working Time-May-26'!$B:$AK,34,0)/60</f>
        <v>0</v>
      </c>
      <c r="AL38" s="214">
        <f>VLOOKUP(B38,'Working Time-May-26'!$B:$AK,35,0)/60</f>
        <v>0</v>
      </c>
      <c r="AM38" s="424"/>
      <c r="AN38" s="431"/>
      <c r="AO38" s="424"/>
      <c r="AP38" s="424"/>
      <c r="AQ38" s="424"/>
      <c r="AR38" s="424"/>
      <c r="AS38" s="425">
        <f t="shared" si="4"/>
        <v>5</v>
      </c>
      <c r="AT38" s="425">
        <f t="shared" si="5"/>
        <v>0</v>
      </c>
      <c r="AU38" s="425">
        <f t="shared" si="6"/>
        <v>0</v>
      </c>
      <c r="AV38" s="424"/>
      <c r="AW38" s="217" t="s">
        <v>10</v>
      </c>
      <c r="AX38" s="232"/>
      <c r="AY38" s="232"/>
    </row>
    <row r="39">
      <c r="A39" s="426">
        <v>35.0</v>
      </c>
      <c r="B39" s="429" t="s">
        <v>627</v>
      </c>
      <c r="C39" s="430" t="s">
        <v>77</v>
      </c>
      <c r="D39" s="426" t="s">
        <v>76</v>
      </c>
      <c r="E39" s="194" t="s">
        <v>593</v>
      </c>
      <c r="F39" s="194">
        <v>0.0</v>
      </c>
      <c r="G39" s="194" t="s">
        <v>593</v>
      </c>
      <c r="H39" s="194" t="s">
        <v>593</v>
      </c>
      <c r="I39" s="194" t="s">
        <v>593</v>
      </c>
      <c r="J39" s="194" t="s">
        <v>593</v>
      </c>
      <c r="K39" s="194" t="s">
        <v>593</v>
      </c>
      <c r="L39" s="194">
        <v>0.0</v>
      </c>
      <c r="M39" s="194" t="s">
        <v>593</v>
      </c>
      <c r="N39" s="194" t="s">
        <v>593</v>
      </c>
      <c r="O39" s="194" t="s">
        <v>593</v>
      </c>
      <c r="P39" s="194" t="s">
        <v>593</v>
      </c>
      <c r="Q39" s="194" t="s">
        <v>593</v>
      </c>
      <c r="R39" s="194" t="s">
        <v>593</v>
      </c>
      <c r="S39" s="194" t="s">
        <v>6</v>
      </c>
      <c r="T39" s="194">
        <v>0.0</v>
      </c>
      <c r="U39" s="194" t="s">
        <v>593</v>
      </c>
      <c r="V39" s="194" t="s">
        <v>593</v>
      </c>
      <c r="W39" s="194" t="s">
        <v>593</v>
      </c>
      <c r="X39" s="194" t="s">
        <v>593</v>
      </c>
      <c r="Y39" s="194" t="s">
        <v>593</v>
      </c>
      <c r="Z39" s="194" t="s">
        <v>593</v>
      </c>
      <c r="AA39" s="194">
        <v>0.0</v>
      </c>
      <c r="AB39" s="194" t="s">
        <v>593</v>
      </c>
      <c r="AC39" s="194" t="s">
        <v>593</v>
      </c>
      <c r="AD39" s="194" t="s">
        <v>593</v>
      </c>
      <c r="AE39" s="194" t="s">
        <v>593</v>
      </c>
      <c r="AF39" s="194" t="s">
        <v>593</v>
      </c>
      <c r="AG39" s="194" t="s">
        <v>593</v>
      </c>
      <c r="AH39" s="194">
        <v>0.0</v>
      </c>
      <c r="AI39" s="197">
        <f>vlookup(B39,'Annual Leave-2026'!$B:$S,8,0)-countif(E39:AH39,"a")-(countif(E39:AH39,"a1")*0.5)-(countif(E39:AH39,"a2")*0.5)-(countif(E39:AH39,"b*")*0.5)-(countif(E39:AH39,"c*")*0.5)-(countif(E39:AH39,"d*")*0.5)-(countif(E39:AH39,"e*")*0.5)+1+1</f>
        <v>4</v>
      </c>
      <c r="AJ39" s="197">
        <f t="shared" si="3"/>
        <v>25</v>
      </c>
      <c r="AK39" s="214">
        <f>VLOOKUP(B39,'Working Time-May-26'!$B:$AK,34,0)/60</f>
        <v>0</v>
      </c>
      <c r="AL39" s="214">
        <f>VLOOKUP(B39,'Working Time-May-26'!$B:$AK,35,0)/60</f>
        <v>0</v>
      </c>
      <c r="AM39" s="424"/>
      <c r="AN39" s="431"/>
      <c r="AO39" s="424"/>
      <c r="AP39" s="424"/>
      <c r="AQ39" s="424"/>
      <c r="AR39" s="424"/>
      <c r="AS39" s="425">
        <f t="shared" si="4"/>
        <v>5</v>
      </c>
      <c r="AT39" s="425">
        <f t="shared" si="5"/>
        <v>0</v>
      </c>
      <c r="AU39" s="425">
        <f t="shared" si="6"/>
        <v>0</v>
      </c>
      <c r="AV39" s="424"/>
      <c r="AW39" s="217">
        <v>0.0</v>
      </c>
      <c r="AX39" s="232"/>
      <c r="AY39" s="232"/>
    </row>
    <row r="40">
      <c r="A40" s="420">
        <v>36.0</v>
      </c>
      <c r="B40" s="429" t="s">
        <v>628</v>
      </c>
      <c r="C40" s="430" t="s">
        <v>115</v>
      </c>
      <c r="D40" s="426" t="s">
        <v>76</v>
      </c>
      <c r="E40" s="194">
        <v>0.0</v>
      </c>
      <c r="F40" s="194" t="s">
        <v>591</v>
      </c>
      <c r="G40" s="194" t="s">
        <v>591</v>
      </c>
      <c r="H40" s="194" t="s">
        <v>591</v>
      </c>
      <c r="I40" s="194" t="s">
        <v>591</v>
      </c>
      <c r="J40" s="194" t="s">
        <v>591</v>
      </c>
      <c r="K40" s="194" t="s">
        <v>591</v>
      </c>
      <c r="L40" s="194">
        <v>0.0</v>
      </c>
      <c r="M40" s="194" t="s">
        <v>591</v>
      </c>
      <c r="N40" s="194" t="s">
        <v>591</v>
      </c>
      <c r="O40" s="194" t="s">
        <v>591</v>
      </c>
      <c r="P40" s="194" t="s">
        <v>591</v>
      </c>
      <c r="Q40" s="194" t="s">
        <v>591</v>
      </c>
      <c r="R40" s="194" t="s">
        <v>591</v>
      </c>
      <c r="S40" s="194">
        <v>0.0</v>
      </c>
      <c r="T40" s="194" t="s">
        <v>593</v>
      </c>
      <c r="U40" s="194" t="s">
        <v>593</v>
      </c>
      <c r="V40" s="194" t="s">
        <v>593</v>
      </c>
      <c r="W40" s="194" t="s">
        <v>593</v>
      </c>
      <c r="X40" s="194" t="s">
        <v>593</v>
      </c>
      <c r="Y40" s="194" t="s">
        <v>593</v>
      </c>
      <c r="Z40" s="218">
        <v>0.0</v>
      </c>
      <c r="AA40" s="194" t="s">
        <v>593</v>
      </c>
      <c r="AB40" s="194" t="s">
        <v>593</v>
      </c>
      <c r="AC40" s="194" t="s">
        <v>593</v>
      </c>
      <c r="AD40" s="194" t="s">
        <v>593</v>
      </c>
      <c r="AE40" s="194" t="s">
        <v>593</v>
      </c>
      <c r="AF40" s="194" t="s">
        <v>593</v>
      </c>
      <c r="AG40" s="194" t="s">
        <v>593</v>
      </c>
      <c r="AH40" s="194">
        <v>0.0</v>
      </c>
      <c r="AI40" s="197">
        <f>vlookup(B40,'Annual Leave-2026'!$B:$S,8,0)-countif(E40:AH40,"a")-(countif(E40:AH40,"a1")*0.5)-(countif(E40:AH40,"a2")*0.5)-(countif(E40:AH40,"b*")*0.5)-(countif(E40:AH40,"c*")*0.5)-(countif(E40:AH40,"d*")*0.5)-(countif(E40:AH40,"e*")*0.5)+1+1</f>
        <v>5</v>
      </c>
      <c r="AJ40" s="197">
        <f t="shared" si="3"/>
        <v>25</v>
      </c>
      <c r="AK40" s="214">
        <f>VLOOKUP(B40,'Working Time-May-26'!$B:$AK,34,0)/60</f>
        <v>0</v>
      </c>
      <c r="AL40" s="214">
        <f>VLOOKUP(B40,'Working Time-May-26'!$B:$AK,35,0)/60</f>
        <v>0</v>
      </c>
      <c r="AM40" s="424"/>
      <c r="AN40" s="431"/>
      <c r="AO40" s="424"/>
      <c r="AP40" s="424"/>
      <c r="AQ40" s="424"/>
      <c r="AR40" s="424"/>
      <c r="AS40" s="425">
        <f t="shared" si="4"/>
        <v>5</v>
      </c>
      <c r="AT40" s="425">
        <f t="shared" si="5"/>
        <v>0</v>
      </c>
      <c r="AU40" s="425">
        <f t="shared" si="6"/>
        <v>0</v>
      </c>
      <c r="AV40" s="424"/>
      <c r="AW40" s="217">
        <v>0.0</v>
      </c>
      <c r="AX40" s="232"/>
      <c r="AY40" s="232"/>
    </row>
    <row r="41">
      <c r="A41" s="426">
        <v>37.0</v>
      </c>
      <c r="B41" s="426" t="s">
        <v>629</v>
      </c>
      <c r="C41" s="427" t="s">
        <v>100</v>
      </c>
      <c r="D41" s="426" t="s">
        <v>76</v>
      </c>
      <c r="E41" s="194" t="s">
        <v>588</v>
      </c>
      <c r="F41" s="194" t="s">
        <v>588</v>
      </c>
      <c r="G41" s="194">
        <v>0.0</v>
      </c>
      <c r="H41" s="194" t="s">
        <v>588</v>
      </c>
      <c r="I41" s="194" t="s">
        <v>588</v>
      </c>
      <c r="J41" s="194" t="s">
        <v>588</v>
      </c>
      <c r="K41" s="194" t="s">
        <v>588</v>
      </c>
      <c r="L41" s="194" t="s">
        <v>588</v>
      </c>
      <c r="M41" s="194" t="s">
        <v>170</v>
      </c>
      <c r="N41" s="194">
        <v>0.0</v>
      </c>
      <c r="O41" s="194" t="s">
        <v>588</v>
      </c>
      <c r="P41" s="194" t="s">
        <v>588</v>
      </c>
      <c r="Q41" s="194" t="s">
        <v>588</v>
      </c>
      <c r="R41" s="194" t="s">
        <v>588</v>
      </c>
      <c r="S41" s="194">
        <v>0.0</v>
      </c>
      <c r="T41" s="194" t="s">
        <v>591</v>
      </c>
      <c r="U41" s="194" t="s">
        <v>591</v>
      </c>
      <c r="V41" s="194" t="s">
        <v>591</v>
      </c>
      <c r="W41" s="194" t="s">
        <v>591</v>
      </c>
      <c r="X41" s="194" t="s">
        <v>591</v>
      </c>
      <c r="Y41" s="194" t="s">
        <v>591</v>
      </c>
      <c r="Z41" s="218">
        <v>0.0</v>
      </c>
      <c r="AA41" s="218" t="s">
        <v>591</v>
      </c>
      <c r="AB41" s="218" t="s">
        <v>591</v>
      </c>
      <c r="AC41" s="194" t="s">
        <v>591</v>
      </c>
      <c r="AD41" s="194" t="s">
        <v>591</v>
      </c>
      <c r="AE41" s="194" t="s">
        <v>591</v>
      </c>
      <c r="AF41" s="194" t="s">
        <v>591</v>
      </c>
      <c r="AG41" s="194" t="s">
        <v>591</v>
      </c>
      <c r="AH41" s="194">
        <v>0.0</v>
      </c>
      <c r="AI41" s="197">
        <f>vlookup(B41,'Annual Leave-2026'!$B:$S,8,0)-countif(E41:AH41,"a")-(countif(E41:AH41,"a1")*0.5)-(countif(E41:AH41,"a2")*0.5)-(countif(E41:AH41,"b*")*0.5)-(countif(E41:AH41,"c*")*0.5)-(countif(E41:AH41,"d*")*0.5)-(countif(E41:AH41,"e*")*0.5)+1+1</f>
        <v>11.5</v>
      </c>
      <c r="AJ41" s="197">
        <f t="shared" si="3"/>
        <v>25</v>
      </c>
      <c r="AK41" s="214">
        <f>VLOOKUP(B41,'Working Time-May-26'!$B:$AK,34,0)/60</f>
        <v>0</v>
      </c>
      <c r="AL41" s="214">
        <f>VLOOKUP(B41,'Working Time-May-26'!$B:$AK,35,0)/60</f>
        <v>0</v>
      </c>
      <c r="AM41" s="424"/>
      <c r="AN41" s="424"/>
      <c r="AO41" s="424"/>
      <c r="AP41" s="424"/>
      <c r="AQ41" s="424"/>
      <c r="AR41" s="424"/>
      <c r="AS41" s="425">
        <f t="shared" si="4"/>
        <v>5</v>
      </c>
      <c r="AT41" s="425">
        <f t="shared" si="5"/>
        <v>0</v>
      </c>
      <c r="AU41" s="425">
        <f t="shared" si="6"/>
        <v>0</v>
      </c>
      <c r="AV41" s="424"/>
      <c r="AW41" s="217">
        <v>0.0</v>
      </c>
      <c r="AX41" s="232"/>
      <c r="AY41" s="232"/>
    </row>
    <row r="42">
      <c r="A42" s="420">
        <v>38.0</v>
      </c>
      <c r="B42" s="426" t="s">
        <v>630</v>
      </c>
      <c r="C42" s="427" t="s">
        <v>120</v>
      </c>
      <c r="D42" s="426" t="s">
        <v>76</v>
      </c>
      <c r="E42" s="194" t="s">
        <v>588</v>
      </c>
      <c r="F42" s="194">
        <v>0.0</v>
      </c>
      <c r="G42" s="194" t="s">
        <v>588</v>
      </c>
      <c r="H42" s="194" t="s">
        <v>588</v>
      </c>
      <c r="I42" s="194" t="s">
        <v>588</v>
      </c>
      <c r="J42" s="194" t="s">
        <v>588</v>
      </c>
      <c r="K42" s="194" t="s">
        <v>588</v>
      </c>
      <c r="L42" s="194" t="s">
        <v>588</v>
      </c>
      <c r="M42" s="194" t="s">
        <v>588</v>
      </c>
      <c r="N42" s="194">
        <v>0.0</v>
      </c>
      <c r="O42" s="194" t="s">
        <v>588</v>
      </c>
      <c r="P42" s="194" t="s">
        <v>588</v>
      </c>
      <c r="Q42" s="194" t="s">
        <v>588</v>
      </c>
      <c r="R42" s="194" t="s">
        <v>588</v>
      </c>
      <c r="S42" s="194" t="s">
        <v>588</v>
      </c>
      <c r="T42" s="194" t="s">
        <v>6</v>
      </c>
      <c r="U42" s="194">
        <v>0.0</v>
      </c>
      <c r="V42" s="194" t="s">
        <v>588</v>
      </c>
      <c r="W42" s="194" t="s">
        <v>588</v>
      </c>
      <c r="X42" s="194" t="s">
        <v>588</v>
      </c>
      <c r="Y42" s="194" t="s">
        <v>588</v>
      </c>
      <c r="Z42" s="218" t="s">
        <v>588</v>
      </c>
      <c r="AA42" s="194">
        <v>0.0</v>
      </c>
      <c r="AB42" s="218" t="s">
        <v>588</v>
      </c>
      <c r="AC42" s="218" t="s">
        <v>588</v>
      </c>
      <c r="AD42" s="218" t="s">
        <v>588</v>
      </c>
      <c r="AE42" s="218" t="s">
        <v>588</v>
      </c>
      <c r="AF42" s="218" t="s">
        <v>588</v>
      </c>
      <c r="AG42" s="194">
        <v>0.0</v>
      </c>
      <c r="AH42" s="195" t="s">
        <v>588</v>
      </c>
      <c r="AI42" s="197">
        <f>vlookup(B42,'Annual Leave-2026'!$B:$S,8,0)-countif(E42:AH42,"a")-(countif(E42:AH42,"a1")*0.5)-(countif(E42:AH42,"a2")*0.5)-(countif(E42:AH42,"b*")*0.5)-(countif(E42:AH42,"c*")*0.5)-(countif(E42:AH42,"d*")*0.5)-(countif(E42:AH42,"e*")*0.5)+1+1</f>
        <v>4.5</v>
      </c>
      <c r="AJ42" s="197">
        <f t="shared" si="3"/>
        <v>25</v>
      </c>
      <c r="AK42" s="214">
        <f>VLOOKUP(B42,'Working Time-May-26'!$B:$AK,34,0)/60</f>
        <v>0</v>
      </c>
      <c r="AL42" s="214">
        <f>VLOOKUP(B42,'Working Time-May-26'!$B:$AK,35,0)/60</f>
        <v>0</v>
      </c>
      <c r="AM42" s="424"/>
      <c r="AN42" s="424"/>
      <c r="AO42" s="424"/>
      <c r="AP42" s="424"/>
      <c r="AQ42" s="424"/>
      <c r="AR42" s="424"/>
      <c r="AS42" s="425">
        <f t="shared" si="4"/>
        <v>5</v>
      </c>
      <c r="AT42" s="425">
        <f t="shared" si="5"/>
        <v>0</v>
      </c>
      <c r="AU42" s="425">
        <f t="shared" si="6"/>
        <v>0</v>
      </c>
      <c r="AV42" s="424"/>
      <c r="AW42" s="217" t="s">
        <v>9</v>
      </c>
      <c r="AX42" s="232"/>
      <c r="AY42" s="232"/>
    </row>
    <row r="43">
      <c r="A43" s="426">
        <v>39.0</v>
      </c>
      <c r="B43" s="429" t="s">
        <v>631</v>
      </c>
      <c r="C43" s="430" t="s">
        <v>97</v>
      </c>
      <c r="D43" s="426" t="s">
        <v>76</v>
      </c>
      <c r="E43" s="194" t="s">
        <v>588</v>
      </c>
      <c r="F43" s="194" t="s">
        <v>588</v>
      </c>
      <c r="G43" s="194">
        <v>0.0</v>
      </c>
      <c r="H43" s="194" t="s">
        <v>588</v>
      </c>
      <c r="I43" s="194" t="s">
        <v>588</v>
      </c>
      <c r="J43" s="194" t="s">
        <v>588</v>
      </c>
      <c r="K43" s="194" t="s">
        <v>588</v>
      </c>
      <c r="L43" s="194">
        <v>0.0</v>
      </c>
      <c r="M43" s="194" t="s">
        <v>588</v>
      </c>
      <c r="N43" s="194" t="s">
        <v>588</v>
      </c>
      <c r="O43" s="194" t="s">
        <v>588</v>
      </c>
      <c r="P43" s="194" t="s">
        <v>588</v>
      </c>
      <c r="Q43" s="194" t="s">
        <v>588</v>
      </c>
      <c r="R43" s="194" t="s">
        <v>588</v>
      </c>
      <c r="S43" s="194" t="s">
        <v>588</v>
      </c>
      <c r="T43" s="194">
        <v>0.0</v>
      </c>
      <c r="U43" s="194" t="s">
        <v>588</v>
      </c>
      <c r="V43" s="194" t="s">
        <v>588</v>
      </c>
      <c r="W43" s="194" t="s">
        <v>588</v>
      </c>
      <c r="X43" s="194" t="s">
        <v>588</v>
      </c>
      <c r="Y43" s="194" t="s">
        <v>588</v>
      </c>
      <c r="Z43" s="194">
        <v>0.0</v>
      </c>
      <c r="AA43" s="218" t="s">
        <v>588</v>
      </c>
      <c r="AB43" s="218" t="s">
        <v>588</v>
      </c>
      <c r="AC43" s="218" t="s">
        <v>588</v>
      </c>
      <c r="AD43" s="218" t="s">
        <v>588</v>
      </c>
      <c r="AE43" s="218" t="s">
        <v>588</v>
      </c>
      <c r="AF43" s="218" t="s">
        <v>588</v>
      </c>
      <c r="AG43" s="194">
        <v>0.0</v>
      </c>
      <c r="AH43" s="195" t="s">
        <v>588</v>
      </c>
      <c r="AI43" s="197">
        <f>vlookup(B43,'Annual Leave-2026'!$B:$S,8,0)-countif(E43:AH43,"a")-(countif(E43:AH43,"a1")*0.5)-(countif(E43:AH43,"a2")*0.5)-(countif(E43:AH43,"b*")*0.5)-(countif(E43:AH43,"c*")*0.5)-(countif(E43:AH43,"d*")*0.5)-(countif(E43:AH43,"e*")*0.5)+1+1</f>
        <v>6</v>
      </c>
      <c r="AJ43" s="197">
        <f t="shared" si="3"/>
        <v>25</v>
      </c>
      <c r="AK43" s="214">
        <f>VLOOKUP(B43,'Working Time-May-26'!$B:$AK,34,0)/60</f>
        <v>0</v>
      </c>
      <c r="AL43" s="214">
        <f>VLOOKUP(B43,'Working Time-May-26'!$B:$AK,35,0)/60</f>
        <v>0</v>
      </c>
      <c r="AM43" s="424"/>
      <c r="AN43" s="431"/>
      <c r="AO43" s="424"/>
      <c r="AP43" s="424"/>
      <c r="AQ43" s="424"/>
      <c r="AR43" s="424"/>
      <c r="AS43" s="425">
        <f t="shared" si="4"/>
        <v>5</v>
      </c>
      <c r="AT43" s="425">
        <f t="shared" si="5"/>
        <v>0</v>
      </c>
      <c r="AU43" s="425">
        <f t="shared" si="6"/>
        <v>0</v>
      </c>
      <c r="AV43" s="424"/>
      <c r="AW43" s="217" t="s">
        <v>9</v>
      </c>
      <c r="AX43" s="232"/>
      <c r="AY43" s="232"/>
    </row>
    <row r="44">
      <c r="A44" s="420">
        <v>40.0</v>
      </c>
      <c r="B44" s="429" t="s">
        <v>632</v>
      </c>
      <c r="C44" s="430" t="s">
        <v>111</v>
      </c>
      <c r="D44" s="426" t="s">
        <v>76</v>
      </c>
      <c r="E44" s="194">
        <v>0.0</v>
      </c>
      <c r="F44" s="194" t="s">
        <v>591</v>
      </c>
      <c r="G44" s="194" t="s">
        <v>591</v>
      </c>
      <c r="H44" s="194" t="s">
        <v>591</v>
      </c>
      <c r="I44" s="194" t="s">
        <v>591</v>
      </c>
      <c r="J44" s="194" t="s">
        <v>591</v>
      </c>
      <c r="K44" s="194" t="s">
        <v>591</v>
      </c>
      <c r="L44" s="194">
        <v>0.0</v>
      </c>
      <c r="M44" s="194" t="s">
        <v>591</v>
      </c>
      <c r="N44" s="194" t="s">
        <v>591</v>
      </c>
      <c r="O44" s="194" t="s">
        <v>591</v>
      </c>
      <c r="P44" s="194" t="s">
        <v>591</v>
      </c>
      <c r="Q44" s="194" t="s">
        <v>591</v>
      </c>
      <c r="R44" s="194" t="s">
        <v>591</v>
      </c>
      <c r="S44" s="194" t="s">
        <v>163</v>
      </c>
      <c r="T44" s="194">
        <v>0.0</v>
      </c>
      <c r="U44" s="194" t="s">
        <v>164</v>
      </c>
      <c r="V44" s="194" t="s">
        <v>591</v>
      </c>
      <c r="W44" s="194" t="s">
        <v>591</v>
      </c>
      <c r="X44" s="194" t="s">
        <v>591</v>
      </c>
      <c r="Y44" s="194" t="s">
        <v>591</v>
      </c>
      <c r="Z44" s="218" t="s">
        <v>591</v>
      </c>
      <c r="AA44" s="194">
        <v>0.0</v>
      </c>
      <c r="AB44" s="218" t="s">
        <v>591</v>
      </c>
      <c r="AC44" s="194" t="s">
        <v>591</v>
      </c>
      <c r="AD44" s="194" t="s">
        <v>591</v>
      </c>
      <c r="AE44" s="194" t="s">
        <v>591</v>
      </c>
      <c r="AF44" s="194" t="s">
        <v>591</v>
      </c>
      <c r="AG44" s="194">
        <v>0.0</v>
      </c>
      <c r="AH44" s="194" t="s">
        <v>591</v>
      </c>
      <c r="AI44" s="197">
        <f>vlookup(B44,'Annual Leave-2026'!$B:$S,8,0)-countif(E44:AH44,"a")-(countif(E44:AH44,"a1")*0.5)-(countif(E44:AH44,"a2")*0.5)-(countif(E44:AH44,"b*")*0.5)-(countif(E44:AH44,"c*")*0.5)-(countif(E44:AH44,"d*")*0.5)-(countif(E44:AH44,"e*")*0.5)+1+1</f>
        <v>1</v>
      </c>
      <c r="AJ44" s="197">
        <f t="shared" si="3"/>
        <v>25</v>
      </c>
      <c r="AK44" s="214">
        <f>VLOOKUP(B44,'Working Time-May-26'!$B:$AK,34,0)/60</f>
        <v>0</v>
      </c>
      <c r="AL44" s="214">
        <f>VLOOKUP(B44,'Working Time-May-26'!$B:$AK,35,0)/60</f>
        <v>0</v>
      </c>
      <c r="AM44" s="424"/>
      <c r="AN44" s="431"/>
      <c r="AO44" s="424"/>
      <c r="AP44" s="424"/>
      <c r="AQ44" s="424"/>
      <c r="AR44" s="424"/>
      <c r="AS44" s="425">
        <f t="shared" si="4"/>
        <v>5</v>
      </c>
      <c r="AT44" s="425">
        <f t="shared" si="5"/>
        <v>0</v>
      </c>
      <c r="AU44" s="425">
        <f t="shared" si="6"/>
        <v>0</v>
      </c>
      <c r="AV44" s="424"/>
      <c r="AW44" s="217" t="s">
        <v>6</v>
      </c>
      <c r="AX44" s="232"/>
      <c r="AY44" s="232"/>
    </row>
    <row r="45">
      <c r="A45" s="426">
        <v>41.0</v>
      </c>
      <c r="B45" s="429" t="s">
        <v>634</v>
      </c>
      <c r="C45" s="430" t="s">
        <v>85</v>
      </c>
      <c r="D45" s="426" t="s">
        <v>76</v>
      </c>
      <c r="E45" s="194">
        <v>0.0</v>
      </c>
      <c r="F45" s="194" t="s">
        <v>593</v>
      </c>
      <c r="G45" s="194" t="s">
        <v>593</v>
      </c>
      <c r="H45" s="194" t="s">
        <v>593</v>
      </c>
      <c r="I45" s="194" t="s">
        <v>593</v>
      </c>
      <c r="J45" s="194" t="s">
        <v>593</v>
      </c>
      <c r="K45" s="194" t="s">
        <v>593</v>
      </c>
      <c r="L45" s="194" t="s">
        <v>593</v>
      </c>
      <c r="M45" s="194">
        <v>0.0</v>
      </c>
      <c r="N45" s="194" t="s">
        <v>593</v>
      </c>
      <c r="O45" s="194" t="s">
        <v>593</v>
      </c>
      <c r="P45" s="194" t="s">
        <v>593</v>
      </c>
      <c r="Q45" s="194" t="s">
        <v>593</v>
      </c>
      <c r="R45" s="194" t="s">
        <v>593</v>
      </c>
      <c r="S45" s="194">
        <v>0.0</v>
      </c>
      <c r="T45" s="194" t="s">
        <v>588</v>
      </c>
      <c r="U45" s="194" t="s">
        <v>588</v>
      </c>
      <c r="V45" s="194" t="s">
        <v>588</v>
      </c>
      <c r="W45" s="194" t="s">
        <v>588</v>
      </c>
      <c r="X45" s="194" t="s">
        <v>588</v>
      </c>
      <c r="Y45" s="194" t="s">
        <v>588</v>
      </c>
      <c r="Z45" s="218" t="s">
        <v>588</v>
      </c>
      <c r="AA45" s="194">
        <v>0.0</v>
      </c>
      <c r="AB45" s="218" t="s">
        <v>588</v>
      </c>
      <c r="AC45" s="218" t="s">
        <v>588</v>
      </c>
      <c r="AD45" s="218" t="s">
        <v>588</v>
      </c>
      <c r="AE45" s="218" t="s">
        <v>588</v>
      </c>
      <c r="AF45" s="218" t="s">
        <v>588</v>
      </c>
      <c r="AG45" s="218" t="s">
        <v>588</v>
      </c>
      <c r="AH45" s="195" t="s">
        <v>588</v>
      </c>
      <c r="AI45" s="197">
        <f>vlookup(B45,'Annual Leave-2026'!$B:$S,8,0)-countif(E45:AH45,"a")-(countif(E45:AH45,"a1")*0.5)-(countif(E45:AH45,"a2")*0.5)-(countif(E45:AH45,"b*")*0.5)-(countif(E45:AH45,"c*")*0.5)-(countif(E45:AH45,"d*")*0.5)-(countif(E45:AH45,"e*")*0.5)+1+1</f>
        <v>4</v>
      </c>
      <c r="AJ45" s="197">
        <f t="shared" si="3"/>
        <v>26</v>
      </c>
      <c r="AK45" s="214">
        <f>VLOOKUP(B45,'Working Time-May-26'!$B:$AK,34,0)/60</f>
        <v>-0.5833333333</v>
      </c>
      <c r="AL45" s="214">
        <f>VLOOKUP(B45,'Working Time-May-26'!$B:$AK,35,0)/60</f>
        <v>0</v>
      </c>
      <c r="AM45" s="424"/>
      <c r="AN45" s="431"/>
      <c r="AO45" s="424"/>
      <c r="AP45" s="424"/>
      <c r="AQ45" s="424"/>
      <c r="AR45" s="424"/>
      <c r="AS45" s="425">
        <f t="shared" si="4"/>
        <v>4</v>
      </c>
      <c r="AT45" s="425">
        <f t="shared" si="5"/>
        <v>0</v>
      </c>
      <c r="AU45" s="425">
        <f t="shared" si="6"/>
        <v>0</v>
      </c>
      <c r="AV45" s="424"/>
      <c r="AW45" s="217" t="s">
        <v>9</v>
      </c>
      <c r="AX45" s="232"/>
      <c r="AY45" s="232"/>
    </row>
    <row r="46">
      <c r="A46" s="420">
        <v>42.0</v>
      </c>
      <c r="B46" s="429" t="s">
        <v>635</v>
      </c>
      <c r="C46" s="430" t="s">
        <v>94</v>
      </c>
      <c r="D46" s="426" t="s">
        <v>76</v>
      </c>
      <c r="E46" s="194" t="s">
        <v>163</v>
      </c>
      <c r="F46" s="194">
        <v>0.0</v>
      </c>
      <c r="G46" s="194" t="s">
        <v>591</v>
      </c>
      <c r="H46" s="194" t="s">
        <v>591</v>
      </c>
      <c r="I46" s="194" t="s">
        <v>591</v>
      </c>
      <c r="J46" s="194" t="s">
        <v>591</v>
      </c>
      <c r="K46" s="194" t="s">
        <v>591</v>
      </c>
      <c r="L46" s="194">
        <v>0.0</v>
      </c>
      <c r="M46" s="194" t="s">
        <v>591</v>
      </c>
      <c r="N46" s="194" t="s">
        <v>163</v>
      </c>
      <c r="O46" s="194" t="s">
        <v>591</v>
      </c>
      <c r="P46" s="194" t="s">
        <v>591</v>
      </c>
      <c r="Q46" s="194" t="s">
        <v>591</v>
      </c>
      <c r="R46" s="194" t="s">
        <v>591</v>
      </c>
      <c r="S46" s="194">
        <v>0.0</v>
      </c>
      <c r="T46" s="194" t="s">
        <v>591</v>
      </c>
      <c r="U46" s="194" t="s">
        <v>591</v>
      </c>
      <c r="V46" s="194" t="s">
        <v>591</v>
      </c>
      <c r="W46" s="194" t="s">
        <v>591</v>
      </c>
      <c r="X46" s="194" t="s">
        <v>591</v>
      </c>
      <c r="Y46" s="194" t="s">
        <v>591</v>
      </c>
      <c r="Z46" s="218">
        <v>0.0</v>
      </c>
      <c r="AA46" s="218" t="s">
        <v>591</v>
      </c>
      <c r="AB46" s="218" t="s">
        <v>591</v>
      </c>
      <c r="AC46" s="194" t="s">
        <v>591</v>
      </c>
      <c r="AD46" s="194" t="s">
        <v>591</v>
      </c>
      <c r="AE46" s="194" t="s">
        <v>591</v>
      </c>
      <c r="AF46" s="194" t="s">
        <v>591</v>
      </c>
      <c r="AG46" s="194">
        <v>0.0</v>
      </c>
      <c r="AH46" s="194" t="s">
        <v>591</v>
      </c>
      <c r="AI46" s="197">
        <f>vlookup(B46,'Annual Leave-2026'!$B:$S,8,0)-countif(E46:AH46,"a")-(countif(E46:AH46,"a1")*0.5)-(countif(E46:AH46,"a2")*0.5)-(countif(E46:AH46,"b*")*0.5)-(countif(E46:AH46,"c*")*0.5)-(countif(E46:AH46,"d*")*0.5)-(countif(E46:AH46,"e*")*0.5)+1+1</f>
        <v>6</v>
      </c>
      <c r="AJ46" s="197">
        <f t="shared" si="3"/>
        <v>25</v>
      </c>
      <c r="AK46" s="214">
        <f>VLOOKUP(B46,'Working Time-May-26'!$B:$AK,34,0)/60</f>
        <v>0</v>
      </c>
      <c r="AL46" s="214">
        <f>VLOOKUP(B46,'Working Time-May-26'!$B:$AK,35,0)/60</f>
        <v>0</v>
      </c>
      <c r="AM46" s="424"/>
      <c r="AN46" s="431"/>
      <c r="AO46" s="424"/>
      <c r="AP46" s="424"/>
      <c r="AQ46" s="424"/>
      <c r="AR46" s="424"/>
      <c r="AS46" s="425">
        <f t="shared" si="4"/>
        <v>5</v>
      </c>
      <c r="AT46" s="425">
        <f t="shared" si="5"/>
        <v>0</v>
      </c>
      <c r="AU46" s="425">
        <f t="shared" si="6"/>
        <v>0</v>
      </c>
      <c r="AV46" s="424"/>
      <c r="AW46" s="217" t="s">
        <v>6</v>
      </c>
      <c r="AX46" s="232"/>
      <c r="AY46" s="232"/>
    </row>
    <row r="47">
      <c r="A47" s="426">
        <v>43.0</v>
      </c>
      <c r="B47" s="429" t="s">
        <v>636</v>
      </c>
      <c r="C47" s="430" t="s">
        <v>126</v>
      </c>
      <c r="D47" s="426" t="s">
        <v>76</v>
      </c>
      <c r="E47" s="194" t="s">
        <v>588</v>
      </c>
      <c r="F47" s="194">
        <v>0.0</v>
      </c>
      <c r="G47" s="194" t="s">
        <v>588</v>
      </c>
      <c r="H47" s="194" t="s">
        <v>588</v>
      </c>
      <c r="I47" s="194" t="s">
        <v>588</v>
      </c>
      <c r="J47" s="194" t="s">
        <v>588</v>
      </c>
      <c r="K47" s="194" t="s">
        <v>588</v>
      </c>
      <c r="L47" s="194" t="s">
        <v>588</v>
      </c>
      <c r="M47" s="194">
        <v>0.0</v>
      </c>
      <c r="N47" s="194" t="s">
        <v>588</v>
      </c>
      <c r="O47" s="194" t="s">
        <v>588</v>
      </c>
      <c r="P47" s="194" t="s">
        <v>588</v>
      </c>
      <c r="Q47" s="194" t="s">
        <v>588</v>
      </c>
      <c r="R47" s="194" t="s">
        <v>588</v>
      </c>
      <c r="S47" s="194" t="s">
        <v>169</v>
      </c>
      <c r="T47" s="194">
        <v>0.0</v>
      </c>
      <c r="U47" s="194" t="s">
        <v>588</v>
      </c>
      <c r="V47" s="194" t="s">
        <v>588</v>
      </c>
      <c r="W47" s="194" t="s">
        <v>588</v>
      </c>
      <c r="X47" s="194" t="s">
        <v>588</v>
      </c>
      <c r="Y47" s="194" t="s">
        <v>588</v>
      </c>
      <c r="Z47" s="194">
        <v>0.0</v>
      </c>
      <c r="AA47" s="218" t="s">
        <v>588</v>
      </c>
      <c r="AB47" s="218" t="s">
        <v>588</v>
      </c>
      <c r="AC47" s="218" t="s">
        <v>588</v>
      </c>
      <c r="AD47" s="218" t="s">
        <v>588</v>
      </c>
      <c r="AE47" s="218" t="s">
        <v>588</v>
      </c>
      <c r="AF47" s="218" t="s">
        <v>588</v>
      </c>
      <c r="AG47" s="218" t="s">
        <v>588</v>
      </c>
      <c r="AH47" s="194">
        <v>0.0</v>
      </c>
      <c r="AI47" s="197">
        <f>vlookup(B47,'Annual Leave-2026'!$B:$S,8,0)-countif(E47:AH47,"a")-(countif(E47:AH47,"a1")*0.5)-(countif(E47:AH47,"a2")*0.5)-(countif(E47:AH47,"b*")*0.5)-(countif(E47:AH47,"c*")*0.5)-(countif(E47:AH47,"d*")*0.5)-(countif(E47:AH47,"e*")*0.5)+1+1</f>
        <v>3</v>
      </c>
      <c r="AJ47" s="197">
        <f t="shared" si="3"/>
        <v>25</v>
      </c>
      <c r="AK47" s="214">
        <f>VLOOKUP(B47,'Working Time-May-26'!$B:$AK,34,0)/60</f>
        <v>0</v>
      </c>
      <c r="AL47" s="214">
        <f>VLOOKUP(B47,'Working Time-May-26'!$B:$AK,35,0)/60</f>
        <v>0</v>
      </c>
      <c r="AM47" s="424"/>
      <c r="AN47" s="431"/>
      <c r="AO47" s="424"/>
      <c r="AP47" s="424"/>
      <c r="AQ47" s="424"/>
      <c r="AR47" s="424"/>
      <c r="AS47" s="425">
        <f t="shared" si="4"/>
        <v>5</v>
      </c>
      <c r="AT47" s="425">
        <f t="shared" si="5"/>
        <v>0</v>
      </c>
      <c r="AU47" s="425">
        <f t="shared" si="6"/>
        <v>0</v>
      </c>
      <c r="AV47" s="424"/>
      <c r="AW47" s="217">
        <v>0.0</v>
      </c>
      <c r="AX47" s="232"/>
      <c r="AY47" s="232"/>
    </row>
    <row r="48">
      <c r="A48" s="420">
        <v>44.0</v>
      </c>
      <c r="B48" s="429" t="s">
        <v>637</v>
      </c>
      <c r="C48" s="430" t="s">
        <v>78</v>
      </c>
      <c r="D48" s="426" t="s">
        <v>76</v>
      </c>
      <c r="E48" s="194" t="s">
        <v>591</v>
      </c>
      <c r="F48" s="194">
        <v>0.0</v>
      </c>
      <c r="G48" s="194" t="s">
        <v>591</v>
      </c>
      <c r="H48" s="194" t="s">
        <v>591</v>
      </c>
      <c r="I48" s="194" t="s">
        <v>591</v>
      </c>
      <c r="J48" s="194" t="s">
        <v>591</v>
      </c>
      <c r="K48" s="194" t="s">
        <v>591</v>
      </c>
      <c r="L48" s="194" t="s">
        <v>591</v>
      </c>
      <c r="M48" s="194">
        <v>0.0</v>
      </c>
      <c r="N48" s="194" t="s">
        <v>591</v>
      </c>
      <c r="O48" s="194" t="s">
        <v>591</v>
      </c>
      <c r="P48" s="194" t="s">
        <v>591</v>
      </c>
      <c r="Q48" s="194" t="s">
        <v>591</v>
      </c>
      <c r="R48" s="194" t="s">
        <v>591</v>
      </c>
      <c r="S48" s="194" t="s">
        <v>591</v>
      </c>
      <c r="T48" s="194">
        <v>0.0</v>
      </c>
      <c r="U48" s="194" t="s">
        <v>593</v>
      </c>
      <c r="V48" s="194" t="s">
        <v>593</v>
      </c>
      <c r="W48" s="194" t="s">
        <v>593</v>
      </c>
      <c r="X48" s="194" t="s">
        <v>593</v>
      </c>
      <c r="Y48" s="194" t="s">
        <v>593</v>
      </c>
      <c r="Z48" s="218">
        <v>0.0</v>
      </c>
      <c r="AA48" s="194" t="s">
        <v>593</v>
      </c>
      <c r="AB48" s="194" t="s">
        <v>593</v>
      </c>
      <c r="AC48" s="194" t="s">
        <v>593</v>
      </c>
      <c r="AD48" s="194" t="s">
        <v>593</v>
      </c>
      <c r="AE48" s="194" t="s">
        <v>593</v>
      </c>
      <c r="AF48" s="194" t="s">
        <v>593</v>
      </c>
      <c r="AG48" s="194" t="s">
        <v>593</v>
      </c>
      <c r="AH48" s="194">
        <v>0.0</v>
      </c>
      <c r="AI48" s="197">
        <f>vlookup(B48,'Annual Leave-2026'!$B:$S,8,0)-countif(E48:AH48,"a")-(countif(E48:AH48,"a1")*0.5)-(countif(E48:AH48,"a2")*0.5)-(countif(E48:AH48,"b*")*0.5)-(countif(E48:AH48,"c*")*0.5)-(countif(E48:AH48,"d*")*0.5)-(countif(E48:AH48,"e*")*0.5)+1+1</f>
        <v>3</v>
      </c>
      <c r="AJ48" s="197">
        <f t="shared" si="3"/>
        <v>25</v>
      </c>
      <c r="AK48" s="214">
        <f>VLOOKUP(B48,'Working Time-May-26'!$B:$AK,34,0)/60</f>
        <v>0</v>
      </c>
      <c r="AL48" s="214">
        <f>VLOOKUP(B48,'Working Time-May-26'!$B:$AK,35,0)/60</f>
        <v>0</v>
      </c>
      <c r="AM48" s="424"/>
      <c r="AN48" s="431"/>
      <c r="AO48" s="424"/>
      <c r="AP48" s="424"/>
      <c r="AQ48" s="424"/>
      <c r="AR48" s="424"/>
      <c r="AS48" s="425">
        <f t="shared" si="4"/>
        <v>5</v>
      </c>
      <c r="AT48" s="425">
        <f t="shared" si="5"/>
        <v>0</v>
      </c>
      <c r="AU48" s="425">
        <f t="shared" si="6"/>
        <v>0</v>
      </c>
      <c r="AV48" s="424"/>
      <c r="AW48" s="217">
        <v>0.0</v>
      </c>
      <c r="AX48" s="232"/>
      <c r="AY48" s="232"/>
    </row>
    <row r="49">
      <c r="A49" s="426">
        <v>45.0</v>
      </c>
      <c r="B49" s="429" t="s">
        <v>638</v>
      </c>
      <c r="C49" s="430" t="s">
        <v>90</v>
      </c>
      <c r="D49" s="426" t="s">
        <v>76</v>
      </c>
      <c r="E49" s="194" t="s">
        <v>591</v>
      </c>
      <c r="F49" s="194">
        <v>0.0</v>
      </c>
      <c r="G49" s="194" t="s">
        <v>591</v>
      </c>
      <c r="H49" s="194" t="s">
        <v>591</v>
      </c>
      <c r="I49" s="194" t="s">
        <v>591</v>
      </c>
      <c r="J49" s="194" t="s">
        <v>591</v>
      </c>
      <c r="K49" s="194" t="s">
        <v>591</v>
      </c>
      <c r="L49" s="194">
        <v>0.0</v>
      </c>
      <c r="M49" s="194" t="s">
        <v>6</v>
      </c>
      <c r="N49" s="194" t="s">
        <v>6</v>
      </c>
      <c r="O49" s="194" t="s">
        <v>591</v>
      </c>
      <c r="P49" s="194" t="s">
        <v>591</v>
      </c>
      <c r="Q49" s="194" t="s">
        <v>591</v>
      </c>
      <c r="R49" s="194" t="s">
        <v>591</v>
      </c>
      <c r="S49" s="194" t="s">
        <v>6</v>
      </c>
      <c r="T49" s="194">
        <v>0.0</v>
      </c>
      <c r="U49" s="194" t="s">
        <v>591</v>
      </c>
      <c r="V49" s="194" t="s">
        <v>591</v>
      </c>
      <c r="W49" s="194" t="s">
        <v>591</v>
      </c>
      <c r="X49" s="194" t="s">
        <v>591</v>
      </c>
      <c r="Y49" s="194" t="s">
        <v>591</v>
      </c>
      <c r="Z49" s="218" t="s">
        <v>591</v>
      </c>
      <c r="AA49" s="218" t="s">
        <v>591</v>
      </c>
      <c r="AB49" s="194">
        <v>0.0</v>
      </c>
      <c r="AC49" s="194" t="s">
        <v>591</v>
      </c>
      <c r="AD49" s="194" t="s">
        <v>591</v>
      </c>
      <c r="AE49" s="194" t="s">
        <v>591</v>
      </c>
      <c r="AF49" s="194" t="s">
        <v>591</v>
      </c>
      <c r="AG49" s="194" t="s">
        <v>591</v>
      </c>
      <c r="AH49" s="194">
        <v>0.0</v>
      </c>
      <c r="AI49" s="197">
        <f>vlookup(B49,'Annual Leave-2026'!$B:$S,8,0)-countif(E49:AH49,"a")-(countif(E49:AH49,"a1")*0.5)-(countif(E49:AH49,"a2")*0.5)-(countif(E49:AH49,"b*")*0.5)-(countif(E49:AH49,"c*")*0.5)-(countif(E49:AH49,"d*")*0.5)-(countif(E49:AH49,"e*")*0.5)+1+1</f>
        <v>7.5</v>
      </c>
      <c r="AJ49" s="197">
        <f t="shared" si="3"/>
        <v>25</v>
      </c>
      <c r="AK49" s="214">
        <f>VLOOKUP(B49,'Working Time-May-26'!$B:$AK,34,0)/60</f>
        <v>0</v>
      </c>
      <c r="AL49" s="214">
        <f>VLOOKUP(B49,'Working Time-May-26'!$B:$AK,35,0)/60</f>
        <v>0</v>
      </c>
      <c r="AM49" s="424"/>
      <c r="AN49" s="431"/>
      <c r="AO49" s="424"/>
      <c r="AP49" s="424"/>
      <c r="AQ49" s="424"/>
      <c r="AR49" s="424"/>
      <c r="AS49" s="425">
        <f t="shared" si="4"/>
        <v>5</v>
      </c>
      <c r="AT49" s="425">
        <f t="shared" si="5"/>
        <v>0</v>
      </c>
      <c r="AU49" s="425">
        <f t="shared" si="6"/>
        <v>0</v>
      </c>
      <c r="AV49" s="424"/>
      <c r="AW49" s="217">
        <v>0.0</v>
      </c>
      <c r="AX49" s="232"/>
      <c r="AY49" s="232"/>
    </row>
    <row r="50">
      <c r="A50" s="420">
        <v>46.0</v>
      </c>
      <c r="B50" s="429" t="s">
        <v>639</v>
      </c>
      <c r="C50" s="430" t="s">
        <v>106</v>
      </c>
      <c r="D50" s="426" t="s">
        <v>76</v>
      </c>
      <c r="E50" s="194">
        <v>0.0</v>
      </c>
      <c r="F50" s="194" t="s">
        <v>591</v>
      </c>
      <c r="G50" s="194" t="s">
        <v>591</v>
      </c>
      <c r="H50" s="194" t="s">
        <v>591</v>
      </c>
      <c r="I50" s="194" t="s">
        <v>591</v>
      </c>
      <c r="J50" s="194" t="s">
        <v>591</v>
      </c>
      <c r="K50" s="194" t="s">
        <v>591</v>
      </c>
      <c r="L50" s="194" t="s">
        <v>591</v>
      </c>
      <c r="M50" s="194">
        <v>0.0</v>
      </c>
      <c r="N50" s="194" t="s">
        <v>6</v>
      </c>
      <c r="O50" s="194" t="s">
        <v>591</v>
      </c>
      <c r="P50" s="194" t="s">
        <v>591</v>
      </c>
      <c r="Q50" s="194" t="s">
        <v>591</v>
      </c>
      <c r="R50" s="194" t="s">
        <v>591</v>
      </c>
      <c r="S50" s="194" t="s">
        <v>6</v>
      </c>
      <c r="T50" s="194" t="s">
        <v>591</v>
      </c>
      <c r="U50" s="194">
        <v>0.0</v>
      </c>
      <c r="V50" s="194" t="s">
        <v>591</v>
      </c>
      <c r="W50" s="194" t="s">
        <v>591</v>
      </c>
      <c r="X50" s="194" t="s">
        <v>591</v>
      </c>
      <c r="Y50" s="194" t="s">
        <v>591</v>
      </c>
      <c r="Z50" s="218" t="s">
        <v>591</v>
      </c>
      <c r="AA50" s="218" t="s">
        <v>591</v>
      </c>
      <c r="AB50" s="194">
        <v>0.0</v>
      </c>
      <c r="AC50" s="194" t="s">
        <v>591</v>
      </c>
      <c r="AD50" s="194" t="s">
        <v>591</v>
      </c>
      <c r="AE50" s="194" t="s">
        <v>591</v>
      </c>
      <c r="AF50" s="194" t="s">
        <v>591</v>
      </c>
      <c r="AG50" s="194" t="s">
        <v>591</v>
      </c>
      <c r="AH50" s="194">
        <v>0.0</v>
      </c>
      <c r="AI50" s="197">
        <f>vlookup(B50,'Annual Leave-2026'!$B:$S,8,0)-countif(E50:AH50,"a")-(countif(E50:AH50,"a1")*0.5)-(countif(E50:AH50,"a2")*0.5)-(countif(E50:AH50,"b*")*0.5)-(countif(E50:AH50,"c*")*0.5)-(countif(E50:AH50,"d*")*0.5)-(countif(E50:AH50,"e*")*0.5)+1+1</f>
        <v>9.5</v>
      </c>
      <c r="AJ50" s="197">
        <f t="shared" si="3"/>
        <v>25</v>
      </c>
      <c r="AK50" s="214">
        <f>VLOOKUP(B50,'Working Time-May-26'!$B:$AK,34,0)/60</f>
        <v>0</v>
      </c>
      <c r="AL50" s="214">
        <f>VLOOKUP(B50,'Working Time-May-26'!$B:$AK,35,0)/60</f>
        <v>0</v>
      </c>
      <c r="AM50" s="424"/>
      <c r="AN50" s="431"/>
      <c r="AO50" s="424"/>
      <c r="AP50" s="424"/>
      <c r="AQ50" s="424"/>
      <c r="AR50" s="424"/>
      <c r="AS50" s="425">
        <f t="shared" si="4"/>
        <v>5</v>
      </c>
      <c r="AT50" s="425">
        <f t="shared" si="5"/>
        <v>0</v>
      </c>
      <c r="AU50" s="425">
        <f t="shared" si="6"/>
        <v>0</v>
      </c>
      <c r="AV50" s="432"/>
      <c r="AW50" s="217">
        <v>0.0</v>
      </c>
      <c r="AX50" s="232"/>
      <c r="AY50" s="232"/>
    </row>
    <row r="51">
      <c r="A51" s="426">
        <v>47.0</v>
      </c>
      <c r="B51" s="429" t="s">
        <v>640</v>
      </c>
      <c r="C51" s="430" t="s">
        <v>109</v>
      </c>
      <c r="D51" s="426" t="s">
        <v>76</v>
      </c>
      <c r="E51" s="194" t="s">
        <v>6</v>
      </c>
      <c r="F51" s="194" t="s">
        <v>588</v>
      </c>
      <c r="G51" s="194">
        <v>0.0</v>
      </c>
      <c r="H51" s="194" t="s">
        <v>588</v>
      </c>
      <c r="I51" s="194" t="s">
        <v>588</v>
      </c>
      <c r="J51" s="194" t="s">
        <v>588</v>
      </c>
      <c r="K51" s="194" t="s">
        <v>588</v>
      </c>
      <c r="L51" s="194" t="s">
        <v>588</v>
      </c>
      <c r="M51" s="194" t="s">
        <v>588</v>
      </c>
      <c r="N51" s="194">
        <v>0.0</v>
      </c>
      <c r="O51" s="194" t="s">
        <v>588</v>
      </c>
      <c r="P51" s="194" t="s">
        <v>588</v>
      </c>
      <c r="Q51" s="194" t="s">
        <v>588</v>
      </c>
      <c r="R51" s="194" t="s">
        <v>588</v>
      </c>
      <c r="S51" s="194">
        <v>0.0</v>
      </c>
      <c r="T51" s="194" t="s">
        <v>6</v>
      </c>
      <c r="U51" s="194" t="s">
        <v>591</v>
      </c>
      <c r="V51" s="194" t="s">
        <v>591</v>
      </c>
      <c r="W51" s="194" t="s">
        <v>591</v>
      </c>
      <c r="X51" s="194" t="s">
        <v>591</v>
      </c>
      <c r="Y51" s="194" t="s">
        <v>591</v>
      </c>
      <c r="Z51" s="218">
        <v>0.0</v>
      </c>
      <c r="AA51" s="218" t="s">
        <v>591</v>
      </c>
      <c r="AB51" s="218" t="s">
        <v>591</v>
      </c>
      <c r="AC51" s="194" t="s">
        <v>591</v>
      </c>
      <c r="AD51" s="194" t="s">
        <v>591</v>
      </c>
      <c r="AE51" s="194" t="s">
        <v>591</v>
      </c>
      <c r="AF51" s="194" t="s">
        <v>591</v>
      </c>
      <c r="AG51" s="194" t="s">
        <v>163</v>
      </c>
      <c r="AH51" s="194">
        <v>0.0</v>
      </c>
      <c r="AI51" s="197">
        <f>vlookup(B51,'Annual Leave-2026'!$B:$S,8,0)-countif(E51:AH51,"a")-(countif(E51:AH51,"a1")*0.5)-(countif(E51:AH51,"a2")*0.5)-(countif(E51:AH51,"b*")*0.5)-(countif(E51:AH51,"c*")*0.5)-(countif(E51:AH51,"d*")*0.5)-(countif(E51:AH51,"e*")*0.5)+1+1</f>
        <v>0.5</v>
      </c>
      <c r="AJ51" s="197">
        <f t="shared" si="3"/>
        <v>25</v>
      </c>
      <c r="AK51" s="214">
        <f>VLOOKUP(B51,'Working Time-May-26'!$B:$AK,34,0)/60</f>
        <v>0</v>
      </c>
      <c r="AL51" s="214">
        <f>VLOOKUP(B51,'Working Time-May-26'!$B:$AK,35,0)/60</f>
        <v>0</v>
      </c>
      <c r="AM51" s="431"/>
      <c r="AN51" s="431"/>
      <c r="AO51" s="424"/>
      <c r="AP51" s="424"/>
      <c r="AQ51" s="424"/>
      <c r="AR51" s="424"/>
      <c r="AS51" s="425">
        <f t="shared" si="4"/>
        <v>5</v>
      </c>
      <c r="AT51" s="425">
        <f t="shared" si="5"/>
        <v>0</v>
      </c>
      <c r="AU51" s="425">
        <f t="shared" si="6"/>
        <v>0</v>
      </c>
      <c r="AV51" s="432"/>
      <c r="AW51" s="217">
        <v>0.0</v>
      </c>
      <c r="AX51" s="232"/>
      <c r="AY51" s="232"/>
    </row>
    <row r="52">
      <c r="A52" s="420">
        <v>48.0</v>
      </c>
      <c r="B52" s="429" t="s">
        <v>642</v>
      </c>
      <c r="C52" s="430" t="s">
        <v>117</v>
      </c>
      <c r="D52" s="426" t="s">
        <v>76</v>
      </c>
      <c r="E52" s="194">
        <v>0.0</v>
      </c>
      <c r="F52" s="194" t="s">
        <v>588</v>
      </c>
      <c r="G52" s="194" t="s">
        <v>588</v>
      </c>
      <c r="H52" s="194" t="s">
        <v>588</v>
      </c>
      <c r="I52" s="194" t="s">
        <v>588</v>
      </c>
      <c r="J52" s="194" t="s">
        <v>588</v>
      </c>
      <c r="K52" s="194" t="s">
        <v>588</v>
      </c>
      <c r="L52" s="194" t="s">
        <v>588</v>
      </c>
      <c r="M52" s="194">
        <v>0.0</v>
      </c>
      <c r="N52" s="194" t="s">
        <v>588</v>
      </c>
      <c r="O52" s="194" t="s">
        <v>588</v>
      </c>
      <c r="P52" s="194" t="s">
        <v>588</v>
      </c>
      <c r="Q52" s="194" t="s">
        <v>588</v>
      </c>
      <c r="R52" s="194" t="s">
        <v>588</v>
      </c>
      <c r="S52" s="194" t="s">
        <v>588</v>
      </c>
      <c r="T52" s="194" t="s">
        <v>588</v>
      </c>
      <c r="U52" s="194">
        <v>0.0</v>
      </c>
      <c r="V52" s="194" t="s">
        <v>591</v>
      </c>
      <c r="W52" s="194" t="s">
        <v>591</v>
      </c>
      <c r="X52" s="194" t="s">
        <v>591</v>
      </c>
      <c r="Y52" s="194" t="s">
        <v>591</v>
      </c>
      <c r="Z52" s="218" t="s">
        <v>591</v>
      </c>
      <c r="AA52" s="194">
        <v>0.0</v>
      </c>
      <c r="AB52" s="218" t="s">
        <v>591</v>
      </c>
      <c r="AC52" s="194" t="s">
        <v>591</v>
      </c>
      <c r="AD52" s="194" t="s">
        <v>591</v>
      </c>
      <c r="AE52" s="194" t="s">
        <v>591</v>
      </c>
      <c r="AF52" s="194" t="s">
        <v>591</v>
      </c>
      <c r="AG52" s="194" t="s">
        <v>591</v>
      </c>
      <c r="AH52" s="194" t="s">
        <v>591</v>
      </c>
      <c r="AI52" s="197">
        <f>vlookup(B52,'Annual Leave-2026'!$B:$S,8,0)-countif(E52:AH52,"a")-(countif(E52:AH52,"a1")*0.5)-(countif(E52:AH52,"a2")*0.5)-(countif(E52:AH52,"b*")*0.5)-(countif(E52:AH52,"c*")*0.5)-(countif(E52:AH52,"d*")*0.5)-(countif(E52:AH52,"e*")*0.5)+1+1</f>
        <v>3.5</v>
      </c>
      <c r="AJ52" s="197">
        <f t="shared" si="3"/>
        <v>26</v>
      </c>
      <c r="AK52" s="214">
        <f>VLOOKUP(B52,'Working Time-May-26'!$B:$AK,34,0)/60</f>
        <v>0</v>
      </c>
      <c r="AL52" s="214">
        <f>VLOOKUP(B52,'Working Time-May-26'!$B:$AK,35,0)/60</f>
        <v>0</v>
      </c>
      <c r="AM52" s="431"/>
      <c r="AN52" s="431"/>
      <c r="AO52" s="424"/>
      <c r="AP52" s="424"/>
      <c r="AQ52" s="424"/>
      <c r="AR52" s="424"/>
      <c r="AS52" s="425">
        <f t="shared" si="4"/>
        <v>4</v>
      </c>
      <c r="AT52" s="425">
        <f t="shared" si="5"/>
        <v>0</v>
      </c>
      <c r="AU52" s="425">
        <f t="shared" si="6"/>
        <v>0</v>
      </c>
      <c r="AV52" s="432"/>
      <c r="AW52" s="217" t="s">
        <v>6</v>
      </c>
      <c r="AX52" s="232"/>
      <c r="AY52" s="232"/>
    </row>
    <row r="53">
      <c r="A53" s="426">
        <v>49.0</v>
      </c>
      <c r="B53" s="429" t="s">
        <v>643</v>
      </c>
      <c r="C53" s="430" t="s">
        <v>88</v>
      </c>
      <c r="D53" s="426" t="s">
        <v>76</v>
      </c>
      <c r="E53" s="194" t="s">
        <v>593</v>
      </c>
      <c r="F53" s="194">
        <v>0.0</v>
      </c>
      <c r="G53" s="194" t="s">
        <v>593</v>
      </c>
      <c r="H53" s="194" t="s">
        <v>593</v>
      </c>
      <c r="I53" s="194" t="s">
        <v>593</v>
      </c>
      <c r="J53" s="194" t="s">
        <v>593</v>
      </c>
      <c r="K53" s="194" t="s">
        <v>593</v>
      </c>
      <c r="L53" s="194">
        <v>0.0</v>
      </c>
      <c r="M53" s="194" t="s">
        <v>593</v>
      </c>
      <c r="N53" s="194" t="s">
        <v>593</v>
      </c>
      <c r="O53" s="194" t="s">
        <v>593</v>
      </c>
      <c r="P53" s="194" t="s">
        <v>593</v>
      </c>
      <c r="Q53" s="194" t="s">
        <v>593</v>
      </c>
      <c r="R53" s="194" t="s">
        <v>593</v>
      </c>
      <c r="S53" s="194" t="s">
        <v>593</v>
      </c>
      <c r="T53" s="194">
        <v>0.0</v>
      </c>
      <c r="U53" s="194" t="s">
        <v>588</v>
      </c>
      <c r="V53" s="194" t="s">
        <v>588</v>
      </c>
      <c r="W53" s="194" t="s">
        <v>588</v>
      </c>
      <c r="X53" s="194" t="s">
        <v>588</v>
      </c>
      <c r="Y53" s="194" t="s">
        <v>588</v>
      </c>
      <c r="Z53" s="218" t="s">
        <v>588</v>
      </c>
      <c r="AA53" s="218" t="s">
        <v>588</v>
      </c>
      <c r="AB53" s="194">
        <v>0.0</v>
      </c>
      <c r="AC53" s="218" t="s">
        <v>588</v>
      </c>
      <c r="AD53" s="218" t="s">
        <v>588</v>
      </c>
      <c r="AE53" s="218" t="s">
        <v>588</v>
      </c>
      <c r="AF53" s="218" t="s">
        <v>588</v>
      </c>
      <c r="AG53" s="218" t="s">
        <v>588</v>
      </c>
      <c r="AH53" s="194">
        <v>0.0</v>
      </c>
      <c r="AI53" s="197">
        <f>vlookup(B53,'Annual Leave-2026'!$B:$S,8,0)-countif(E53:AH53,"a")-(countif(E53:AH53,"a1")*0.5)-(countif(E53:AH53,"a2")*0.5)-(countif(E53:AH53,"b*")*0.5)-(countif(E53:AH53,"c*")*0.5)-(countif(E53:AH53,"d*")*0.5)-(countif(E53:AH53,"e*")*0.5)+1+1</f>
        <v>4</v>
      </c>
      <c r="AJ53" s="197">
        <f t="shared" si="3"/>
        <v>25</v>
      </c>
      <c r="AK53" s="214">
        <f>VLOOKUP(B53,'Working Time-May-26'!$B:$AK,34,0)/60</f>
        <v>0</v>
      </c>
      <c r="AL53" s="214">
        <f>VLOOKUP(B53,'Working Time-May-26'!$B:$AK,35,0)/60</f>
        <v>0</v>
      </c>
      <c r="AM53" s="431"/>
      <c r="AN53" s="431"/>
      <c r="AO53" s="424"/>
      <c r="AP53" s="424"/>
      <c r="AQ53" s="424"/>
      <c r="AR53" s="424"/>
      <c r="AS53" s="425">
        <f t="shared" si="4"/>
        <v>5</v>
      </c>
      <c r="AT53" s="425">
        <f t="shared" si="5"/>
        <v>0</v>
      </c>
      <c r="AU53" s="425">
        <f t="shared" si="6"/>
        <v>0</v>
      </c>
      <c r="AV53" s="424"/>
      <c r="AW53" s="217">
        <v>0.0</v>
      </c>
      <c r="AX53" s="232"/>
      <c r="AY53" s="232"/>
    </row>
    <row r="54">
      <c r="A54" s="420">
        <v>50.0</v>
      </c>
      <c r="B54" s="426" t="s">
        <v>644</v>
      </c>
      <c r="C54" s="427" t="s">
        <v>125</v>
      </c>
      <c r="D54" s="426" t="s">
        <v>76</v>
      </c>
      <c r="E54" s="194" t="s">
        <v>591</v>
      </c>
      <c r="F54" s="194">
        <v>0.0</v>
      </c>
      <c r="G54" s="194" t="s">
        <v>591</v>
      </c>
      <c r="H54" s="194" t="s">
        <v>591</v>
      </c>
      <c r="I54" s="194" t="s">
        <v>591</v>
      </c>
      <c r="J54" s="194" t="s">
        <v>591</v>
      </c>
      <c r="K54" s="194" t="s">
        <v>591</v>
      </c>
      <c r="L54" s="194" t="s">
        <v>591</v>
      </c>
      <c r="M54" s="194" t="s">
        <v>591</v>
      </c>
      <c r="N54" s="194">
        <v>0.0</v>
      </c>
      <c r="O54" s="194" t="s">
        <v>591</v>
      </c>
      <c r="P54" s="194" t="s">
        <v>591</v>
      </c>
      <c r="Q54" s="194" t="s">
        <v>591</v>
      </c>
      <c r="R54" s="194" t="s">
        <v>591</v>
      </c>
      <c r="S54" s="194">
        <v>0.0</v>
      </c>
      <c r="T54" s="194" t="s">
        <v>6</v>
      </c>
      <c r="U54" s="194" t="s">
        <v>591</v>
      </c>
      <c r="V54" s="194" t="s">
        <v>591</v>
      </c>
      <c r="W54" s="194" t="s">
        <v>591</v>
      </c>
      <c r="X54" s="194" t="s">
        <v>591</v>
      </c>
      <c r="Y54" s="194" t="s">
        <v>591</v>
      </c>
      <c r="Z54" s="218" t="s">
        <v>591</v>
      </c>
      <c r="AA54" s="194">
        <v>0.0</v>
      </c>
      <c r="AB54" s="218" t="s">
        <v>591</v>
      </c>
      <c r="AC54" s="194" t="s">
        <v>591</v>
      </c>
      <c r="AD54" s="194" t="s">
        <v>591</v>
      </c>
      <c r="AE54" s="194" t="s">
        <v>591</v>
      </c>
      <c r="AF54" s="194" t="s">
        <v>591</v>
      </c>
      <c r="AG54" s="194" t="s">
        <v>591</v>
      </c>
      <c r="AH54" s="194">
        <v>0.0</v>
      </c>
      <c r="AI54" s="197">
        <f>vlookup(B54,'Annual Leave-2026'!$B:$S,8,0)-countif(E54:AH54,"a")-(countif(E54:AH54,"a1")*0.5)-(countif(E54:AH54,"a2")*0.5)-(countif(E54:AH54,"b*")*0.5)-(countif(E54:AH54,"c*")*0.5)-(countif(E54:AH54,"d*")*0.5)-(countif(E54:AH54,"e*")*0.5)+1+1</f>
        <v>5</v>
      </c>
      <c r="AJ54" s="197">
        <f t="shared" si="3"/>
        <v>25</v>
      </c>
      <c r="AK54" s="214">
        <f>VLOOKUP(B54,'Working Time-May-26'!$B:$AK,34,0)/60</f>
        <v>0</v>
      </c>
      <c r="AL54" s="214">
        <f>VLOOKUP(B54,'Working Time-May-26'!$B:$AK,35,0)/60</f>
        <v>0</v>
      </c>
      <c r="AM54" s="424"/>
      <c r="AN54" s="424"/>
      <c r="AO54" s="424"/>
      <c r="AP54" s="424"/>
      <c r="AQ54" s="424"/>
      <c r="AR54" s="424"/>
      <c r="AS54" s="425">
        <f t="shared" si="4"/>
        <v>5</v>
      </c>
      <c r="AT54" s="425">
        <f t="shared" si="5"/>
        <v>0</v>
      </c>
      <c r="AU54" s="425">
        <f t="shared" si="6"/>
        <v>0</v>
      </c>
      <c r="AV54" s="424"/>
      <c r="AW54" s="217">
        <v>0.0</v>
      </c>
      <c r="AX54" s="232"/>
      <c r="AY54" s="232"/>
    </row>
    <row r="55">
      <c r="A55" s="426">
        <v>51.0</v>
      </c>
      <c r="B55" s="426" t="s">
        <v>645</v>
      </c>
      <c r="C55" s="427" t="s">
        <v>87</v>
      </c>
      <c r="D55" s="426" t="s">
        <v>76</v>
      </c>
      <c r="E55" s="194" t="s">
        <v>593</v>
      </c>
      <c r="F55" s="194">
        <v>0.0</v>
      </c>
      <c r="G55" s="194" t="s">
        <v>593</v>
      </c>
      <c r="H55" s="194" t="s">
        <v>593</v>
      </c>
      <c r="I55" s="194" t="s">
        <v>593</v>
      </c>
      <c r="J55" s="194" t="s">
        <v>593</v>
      </c>
      <c r="K55" s="194" t="s">
        <v>593</v>
      </c>
      <c r="L55" s="194" t="s">
        <v>593</v>
      </c>
      <c r="M55" s="194">
        <v>0.0</v>
      </c>
      <c r="N55" s="194" t="s">
        <v>593</v>
      </c>
      <c r="O55" s="194" t="s">
        <v>593</v>
      </c>
      <c r="P55" s="194" t="s">
        <v>593</v>
      </c>
      <c r="Q55" s="194" t="s">
        <v>593</v>
      </c>
      <c r="R55" s="194" t="s">
        <v>593</v>
      </c>
      <c r="S55" s="194">
        <v>0.0</v>
      </c>
      <c r="T55" s="194" t="s">
        <v>588</v>
      </c>
      <c r="U55" s="194" t="s">
        <v>588</v>
      </c>
      <c r="V55" s="194" t="s">
        <v>588</v>
      </c>
      <c r="W55" s="194" t="s">
        <v>588</v>
      </c>
      <c r="X55" s="194" t="s">
        <v>588</v>
      </c>
      <c r="Y55" s="194" t="s">
        <v>588</v>
      </c>
      <c r="Z55" s="194" t="s">
        <v>588</v>
      </c>
      <c r="AA55" s="194">
        <v>0.0</v>
      </c>
      <c r="AB55" s="218" t="s">
        <v>588</v>
      </c>
      <c r="AC55" s="218" t="s">
        <v>588</v>
      </c>
      <c r="AD55" s="218" t="s">
        <v>588</v>
      </c>
      <c r="AE55" s="218" t="s">
        <v>588</v>
      </c>
      <c r="AF55" s="218" t="s">
        <v>588</v>
      </c>
      <c r="AG55" s="218" t="s">
        <v>588</v>
      </c>
      <c r="AH55" s="194">
        <v>0.0</v>
      </c>
      <c r="AI55" s="197">
        <f>vlookup(B55,'Annual Leave-2026'!$B:$S,8,0)-countif(E55:AH55,"a")-(countif(E55:AH55,"a1")*0.5)-(countif(E55:AH55,"a2")*0.5)-(countif(E55:AH55,"b*")*0.5)-(countif(E55:AH55,"c*")*0.5)-(countif(E55:AH55,"d*")*0.5)-(countif(E55:AH55,"e*")*0.5)+1+1</f>
        <v>3.5</v>
      </c>
      <c r="AJ55" s="197">
        <f t="shared" si="3"/>
        <v>25</v>
      </c>
      <c r="AK55" s="214">
        <f>VLOOKUP(B55,'Working Time-May-26'!$B:$AK,34,0)/60</f>
        <v>0</v>
      </c>
      <c r="AL55" s="214">
        <f>VLOOKUP(B55,'Working Time-May-26'!$B:$AK,35,0)/60</f>
        <v>0</v>
      </c>
      <c r="AM55" s="424"/>
      <c r="AN55" s="424"/>
      <c r="AO55" s="424"/>
      <c r="AP55" s="424"/>
      <c r="AQ55" s="424"/>
      <c r="AR55" s="424"/>
      <c r="AS55" s="425">
        <f t="shared" si="4"/>
        <v>5</v>
      </c>
      <c r="AT55" s="425">
        <f t="shared" si="5"/>
        <v>0</v>
      </c>
      <c r="AU55" s="425">
        <f t="shared" si="6"/>
        <v>0</v>
      </c>
      <c r="AV55" s="424"/>
      <c r="AW55" s="217">
        <v>0.0</v>
      </c>
      <c r="AX55" s="232"/>
      <c r="AY55" s="232"/>
    </row>
    <row r="56">
      <c r="A56" s="420">
        <v>52.0</v>
      </c>
      <c r="B56" s="426" t="s">
        <v>646</v>
      </c>
      <c r="C56" s="427" t="s">
        <v>124</v>
      </c>
      <c r="D56" s="426" t="s">
        <v>76</v>
      </c>
      <c r="E56" s="194" t="s">
        <v>591</v>
      </c>
      <c r="F56" s="194" t="s">
        <v>591</v>
      </c>
      <c r="G56" s="194">
        <v>0.0</v>
      </c>
      <c r="H56" s="194" t="s">
        <v>591</v>
      </c>
      <c r="I56" s="194" t="s">
        <v>591</v>
      </c>
      <c r="J56" s="194" t="s">
        <v>591</v>
      </c>
      <c r="K56" s="194" t="s">
        <v>591</v>
      </c>
      <c r="L56" s="194" t="s">
        <v>591</v>
      </c>
      <c r="M56" s="194" t="s">
        <v>163</v>
      </c>
      <c r="N56" s="194">
        <v>0.0</v>
      </c>
      <c r="O56" s="194" t="s">
        <v>591</v>
      </c>
      <c r="P56" s="194" t="s">
        <v>591</v>
      </c>
      <c r="Q56" s="194" t="s">
        <v>591</v>
      </c>
      <c r="R56" s="194" t="s">
        <v>591</v>
      </c>
      <c r="S56" s="194">
        <v>0.0</v>
      </c>
      <c r="T56" s="194" t="s">
        <v>591</v>
      </c>
      <c r="U56" s="194" t="s">
        <v>163</v>
      </c>
      <c r="V56" s="194" t="s">
        <v>591</v>
      </c>
      <c r="W56" s="194" t="s">
        <v>591</v>
      </c>
      <c r="X56" s="194" t="s">
        <v>591</v>
      </c>
      <c r="Y56" s="194" t="s">
        <v>591</v>
      </c>
      <c r="Z56" s="218" t="s">
        <v>591</v>
      </c>
      <c r="AA56" s="194">
        <v>0.0</v>
      </c>
      <c r="AB56" s="218" t="s">
        <v>591</v>
      </c>
      <c r="AC56" s="194" t="s">
        <v>591</v>
      </c>
      <c r="AD56" s="194" t="s">
        <v>163</v>
      </c>
      <c r="AE56" s="194" t="s">
        <v>591</v>
      </c>
      <c r="AF56" s="194" t="s">
        <v>591</v>
      </c>
      <c r="AG56" s="194">
        <v>0.0</v>
      </c>
      <c r="AH56" s="194" t="s">
        <v>591</v>
      </c>
      <c r="AI56" s="197">
        <f>vlookup(B56,'Annual Leave-2026'!$B:$S,8,0)-countif(E56:AH56,"a")-(countif(E56:AH56,"a1")*0.5)-(countif(E56:AH56,"a2")*0.5)-(countif(E56:AH56,"b*")*0.5)-(countif(E56:AH56,"c*")*0.5)-(countif(E56:AH56,"d*")*0.5)-(countif(E56:AH56,"e*")*0.5)+1+1</f>
        <v>8</v>
      </c>
      <c r="AJ56" s="197">
        <f t="shared" si="3"/>
        <v>25</v>
      </c>
      <c r="AK56" s="214">
        <f>VLOOKUP(B56,'Working Time-May-26'!$B:$AK,34,0)/60</f>
        <v>0</v>
      </c>
      <c r="AL56" s="214">
        <f>VLOOKUP(B56,'Working Time-May-26'!$B:$AK,35,0)/60</f>
        <v>0</v>
      </c>
      <c r="AM56" s="424"/>
      <c r="AN56" s="424"/>
      <c r="AO56" s="424"/>
      <c r="AP56" s="424"/>
      <c r="AQ56" s="424"/>
      <c r="AR56" s="424"/>
      <c r="AS56" s="425">
        <f t="shared" si="4"/>
        <v>5</v>
      </c>
      <c r="AT56" s="425">
        <f t="shared" si="5"/>
        <v>0</v>
      </c>
      <c r="AU56" s="425">
        <f t="shared" si="6"/>
        <v>0</v>
      </c>
      <c r="AV56" s="432"/>
      <c r="AW56" s="217" t="s">
        <v>6</v>
      </c>
      <c r="AX56" s="232"/>
      <c r="AY56" s="232"/>
    </row>
    <row r="57">
      <c r="A57" s="426">
        <v>53.0</v>
      </c>
      <c r="B57" s="429" t="s">
        <v>647</v>
      </c>
      <c r="C57" s="430" t="s">
        <v>84</v>
      </c>
      <c r="D57" s="429" t="s">
        <v>76</v>
      </c>
      <c r="E57" s="194" t="s">
        <v>593</v>
      </c>
      <c r="F57" s="194">
        <v>0.0</v>
      </c>
      <c r="G57" s="194" t="s">
        <v>593</v>
      </c>
      <c r="H57" s="194" t="s">
        <v>593</v>
      </c>
      <c r="I57" s="194" t="s">
        <v>593</v>
      </c>
      <c r="J57" s="194" t="s">
        <v>593</v>
      </c>
      <c r="K57" s="194" t="s">
        <v>593</v>
      </c>
      <c r="L57" s="433" t="s">
        <v>171</v>
      </c>
      <c r="M57" s="194">
        <v>0.0</v>
      </c>
      <c r="N57" s="194" t="s">
        <v>593</v>
      </c>
      <c r="O57" s="194" t="s">
        <v>593</v>
      </c>
      <c r="P57" s="194" t="s">
        <v>593</v>
      </c>
      <c r="Q57" s="194" t="s">
        <v>593</v>
      </c>
      <c r="R57" s="194" t="s">
        <v>593</v>
      </c>
      <c r="S57" s="194" t="s">
        <v>593</v>
      </c>
      <c r="T57" s="194">
        <v>0.0</v>
      </c>
      <c r="U57" s="194" t="s">
        <v>593</v>
      </c>
      <c r="V57" s="194" t="s">
        <v>593</v>
      </c>
      <c r="W57" s="194" t="s">
        <v>593</v>
      </c>
      <c r="X57" s="194" t="s">
        <v>593</v>
      </c>
      <c r="Y57" s="194" t="s">
        <v>593</v>
      </c>
      <c r="Z57" s="194" t="s">
        <v>593</v>
      </c>
      <c r="AA57" s="194">
        <v>0.0</v>
      </c>
      <c r="AB57" s="194" t="s">
        <v>6</v>
      </c>
      <c r="AC57" s="194" t="s">
        <v>593</v>
      </c>
      <c r="AD57" s="194" t="s">
        <v>593</v>
      </c>
      <c r="AE57" s="194" t="s">
        <v>593</v>
      </c>
      <c r="AF57" s="194" t="s">
        <v>593</v>
      </c>
      <c r="AG57" s="194" t="s">
        <v>593</v>
      </c>
      <c r="AH57" s="194">
        <v>0.0</v>
      </c>
      <c r="AI57" s="197">
        <f>vlookup(B57,'Annual Leave-2026'!$B:$S,8,0)-countif(E57:AH57,"a")-(countif(E57:AH57,"a1")*0.5)-(countif(E57:AH57,"a2")*0.5)-(countif(E57:AH57,"b*")*0.5)-(countif(E57:AH57,"c*")*0.5)-(countif(E57:AH57,"d*")*0.5)-(countif(E57:AH57,"e*")*0.5)+1+1</f>
        <v>2</v>
      </c>
      <c r="AJ57" s="197">
        <f t="shared" si="3"/>
        <v>25</v>
      </c>
      <c r="AK57" s="214">
        <f>VLOOKUP(B57,'Working Time-May-26'!$B:$AK,34,0)/60</f>
        <v>0</v>
      </c>
      <c r="AL57" s="214">
        <f>VLOOKUP(B57,'Working Time-May-26'!$B:$AK,35,0)/60</f>
        <v>0</v>
      </c>
      <c r="AM57" s="431"/>
      <c r="AN57" s="431"/>
      <c r="AO57" s="424"/>
      <c r="AP57" s="424"/>
      <c r="AQ57" s="424"/>
      <c r="AR57" s="424"/>
      <c r="AS57" s="425">
        <f t="shared" si="4"/>
        <v>5</v>
      </c>
      <c r="AT57" s="425">
        <f t="shared" si="5"/>
        <v>0</v>
      </c>
      <c r="AU57" s="425">
        <f t="shared" si="6"/>
        <v>0</v>
      </c>
      <c r="AV57" s="424"/>
      <c r="AW57" s="217">
        <v>0.0</v>
      </c>
      <c r="AX57" s="232"/>
      <c r="AY57" s="232"/>
    </row>
    <row r="58">
      <c r="A58" s="420">
        <v>54.0</v>
      </c>
      <c r="B58" s="429" t="s">
        <v>648</v>
      </c>
      <c r="C58" s="430" t="s">
        <v>121</v>
      </c>
      <c r="D58" s="426" t="s">
        <v>76</v>
      </c>
      <c r="E58" s="194" t="s">
        <v>588</v>
      </c>
      <c r="F58" s="194" t="s">
        <v>588</v>
      </c>
      <c r="G58" s="194">
        <v>0.0</v>
      </c>
      <c r="H58" s="194" t="s">
        <v>588</v>
      </c>
      <c r="I58" s="194" t="s">
        <v>588</v>
      </c>
      <c r="J58" s="194" t="s">
        <v>588</v>
      </c>
      <c r="K58" s="194" t="s">
        <v>588</v>
      </c>
      <c r="L58" s="194" t="s">
        <v>588</v>
      </c>
      <c r="M58" s="194" t="s">
        <v>588</v>
      </c>
      <c r="N58" s="194">
        <v>0.0</v>
      </c>
      <c r="O58" s="194" t="s">
        <v>588</v>
      </c>
      <c r="P58" s="194" t="s">
        <v>588</v>
      </c>
      <c r="Q58" s="194" t="s">
        <v>588</v>
      </c>
      <c r="R58" s="194" t="s">
        <v>588</v>
      </c>
      <c r="S58" s="194" t="s">
        <v>602</v>
      </c>
      <c r="T58" s="194" t="s">
        <v>588</v>
      </c>
      <c r="U58" s="194">
        <v>0.0</v>
      </c>
      <c r="V58" s="194" t="s">
        <v>588</v>
      </c>
      <c r="W58" s="194" t="s">
        <v>588</v>
      </c>
      <c r="X58" s="194" t="s">
        <v>588</v>
      </c>
      <c r="Y58" s="194" t="s">
        <v>588</v>
      </c>
      <c r="Z58" s="218" t="s">
        <v>588</v>
      </c>
      <c r="AA58" s="194">
        <v>0.0</v>
      </c>
      <c r="AB58" s="218" t="s">
        <v>588</v>
      </c>
      <c r="AC58" s="218" t="s">
        <v>588</v>
      </c>
      <c r="AD58" s="218" t="s">
        <v>588</v>
      </c>
      <c r="AE58" s="218" t="s">
        <v>588</v>
      </c>
      <c r="AF58" s="218" t="s">
        <v>588</v>
      </c>
      <c r="AG58" s="218" t="s">
        <v>588</v>
      </c>
      <c r="AH58" s="194">
        <v>0.0</v>
      </c>
      <c r="AI58" s="197">
        <f>vlookup(B58,'Annual Leave-2026'!$B:$S,8,0)-countif(E58:AH58,"a")-(countif(E58:AH58,"a1")*0.5)-(countif(E58:AH58,"a2")*0.5)-(countif(E58:AH58,"b*")*0.5)-(countif(E58:AH58,"c*")*0.5)-(countif(E58:AH58,"d*")*0.5)-(countif(E58:AH58,"e*")*0.5)+1+1</f>
        <v>3.5</v>
      </c>
      <c r="AJ58" s="197">
        <f t="shared" si="3"/>
        <v>24</v>
      </c>
      <c r="AK58" s="214">
        <f>VLOOKUP(B58,'Working Time-May-26'!$B:$AK,34,0)/60</f>
        <v>0</v>
      </c>
      <c r="AL58" s="214">
        <f>VLOOKUP(B58,'Working Time-May-26'!$B:$AK,35,0)/60</f>
        <v>0</v>
      </c>
      <c r="AM58" s="424"/>
      <c r="AN58" s="431"/>
      <c r="AO58" s="424"/>
      <c r="AP58" s="424"/>
      <c r="AQ58" s="424"/>
      <c r="AR58" s="424"/>
      <c r="AS58" s="425">
        <f t="shared" si="4"/>
        <v>5</v>
      </c>
      <c r="AT58" s="425">
        <f t="shared" si="5"/>
        <v>0</v>
      </c>
      <c r="AU58" s="425">
        <f t="shared" si="6"/>
        <v>1</v>
      </c>
      <c r="AV58" s="424"/>
      <c r="AW58" s="217">
        <v>0.0</v>
      </c>
      <c r="AX58" s="232"/>
      <c r="AY58" s="232"/>
    </row>
    <row r="59">
      <c r="A59" s="426">
        <v>55.0</v>
      </c>
      <c r="B59" s="429" t="s">
        <v>649</v>
      </c>
      <c r="C59" s="430" t="s">
        <v>110</v>
      </c>
      <c r="D59" s="426" t="s">
        <v>76</v>
      </c>
      <c r="E59" s="194" t="s">
        <v>588</v>
      </c>
      <c r="F59" s="194">
        <v>0.0</v>
      </c>
      <c r="G59" s="194" t="s">
        <v>588</v>
      </c>
      <c r="H59" s="194" t="s">
        <v>588</v>
      </c>
      <c r="I59" s="194" t="s">
        <v>588</v>
      </c>
      <c r="J59" s="194" t="s">
        <v>588</v>
      </c>
      <c r="K59" s="194" t="s">
        <v>15</v>
      </c>
      <c r="L59" s="194">
        <v>0.0</v>
      </c>
      <c r="M59" s="194" t="s">
        <v>588</v>
      </c>
      <c r="N59" s="194" t="s">
        <v>588</v>
      </c>
      <c r="O59" s="194" t="s">
        <v>588</v>
      </c>
      <c r="P59" s="194" t="s">
        <v>588</v>
      </c>
      <c r="Q59" s="194" t="s">
        <v>588</v>
      </c>
      <c r="R59" s="194" t="s">
        <v>588</v>
      </c>
      <c r="S59" s="194" t="s">
        <v>588</v>
      </c>
      <c r="T59" s="194">
        <v>0.0</v>
      </c>
      <c r="U59" s="194" t="s">
        <v>588</v>
      </c>
      <c r="V59" s="194" t="s">
        <v>588</v>
      </c>
      <c r="W59" s="194" t="s">
        <v>588</v>
      </c>
      <c r="X59" s="194" t="s">
        <v>6</v>
      </c>
      <c r="Y59" s="194" t="s">
        <v>6</v>
      </c>
      <c r="Z59" s="218">
        <v>0.0</v>
      </c>
      <c r="AA59" s="218" t="s">
        <v>588</v>
      </c>
      <c r="AB59" s="218" t="s">
        <v>588</v>
      </c>
      <c r="AC59" s="218" t="s">
        <v>588</v>
      </c>
      <c r="AD59" s="218" t="s">
        <v>588</v>
      </c>
      <c r="AE59" s="218" t="s">
        <v>588</v>
      </c>
      <c r="AF59" s="218" t="s">
        <v>588</v>
      </c>
      <c r="AG59" s="218" t="s">
        <v>588</v>
      </c>
      <c r="AH59" s="194">
        <v>0.0</v>
      </c>
      <c r="AI59" s="197">
        <f>vlookup(B59,'Annual Leave-2026'!$B:$S,8,0)-countif(E59:AH59,"a")-(countif(E59:AH59,"a1")*0.5)-(countif(E59:AH59,"a2")*0.5)-(countif(E59:AH59,"b*")*0.5)-(countif(E59:AH59,"c*")*0.5)-(countif(E59:AH59,"d*")*0.5)-(countif(E59:AH59,"e*")*0.5)+1+1</f>
        <v>1</v>
      </c>
      <c r="AJ59" s="197">
        <f t="shared" si="3"/>
        <v>25</v>
      </c>
      <c r="AK59" s="214">
        <f>VLOOKUP(B59,'Working Time-May-26'!$B:$AK,34,0)/60</f>
        <v>0</v>
      </c>
      <c r="AL59" s="214">
        <f>VLOOKUP(B59,'Working Time-May-26'!$B:$AK,35,0)/60</f>
        <v>0</v>
      </c>
      <c r="AM59" s="424"/>
      <c r="AN59" s="431"/>
      <c r="AO59" s="424"/>
      <c r="AP59" s="424"/>
      <c r="AQ59" s="424"/>
      <c r="AR59" s="424"/>
      <c r="AS59" s="425">
        <f t="shared" si="4"/>
        <v>5</v>
      </c>
      <c r="AT59" s="425">
        <f t="shared" si="5"/>
        <v>0</v>
      </c>
      <c r="AU59" s="425">
        <f t="shared" si="6"/>
        <v>0</v>
      </c>
      <c r="AV59" s="424"/>
      <c r="AW59" s="217">
        <v>0.0</v>
      </c>
      <c r="AX59" s="232"/>
      <c r="AY59" s="232"/>
    </row>
    <row r="60">
      <c r="A60" s="420">
        <v>56.0</v>
      </c>
      <c r="B60" s="429" t="s">
        <v>712</v>
      </c>
      <c r="C60" s="430" t="s">
        <v>105</v>
      </c>
      <c r="D60" s="426" t="s">
        <v>76</v>
      </c>
      <c r="E60" s="194">
        <v>0.0</v>
      </c>
      <c r="F60" s="194" t="s">
        <v>591</v>
      </c>
      <c r="G60" s="194" t="s">
        <v>591</v>
      </c>
      <c r="H60" s="194" t="s">
        <v>591</v>
      </c>
      <c r="I60" s="194" t="s">
        <v>591</v>
      </c>
      <c r="J60" s="194" t="s">
        <v>591</v>
      </c>
      <c r="K60" s="194" t="s">
        <v>591</v>
      </c>
      <c r="L60" s="194">
        <v>0.0</v>
      </c>
      <c r="M60" s="194" t="s">
        <v>6</v>
      </c>
      <c r="N60" s="194" t="s">
        <v>592</v>
      </c>
      <c r="O60" s="194" t="s">
        <v>591</v>
      </c>
      <c r="P60" s="194" t="s">
        <v>591</v>
      </c>
      <c r="Q60" s="194" t="s">
        <v>591</v>
      </c>
      <c r="R60" s="194" t="s">
        <v>591</v>
      </c>
      <c r="S60" s="194" t="s">
        <v>591</v>
      </c>
      <c r="T60" s="194">
        <v>0.0</v>
      </c>
      <c r="U60" s="194" t="s">
        <v>588</v>
      </c>
      <c r="V60" s="194" t="s">
        <v>588</v>
      </c>
      <c r="W60" s="194" t="s">
        <v>588</v>
      </c>
      <c r="X60" s="194" t="s">
        <v>588</v>
      </c>
      <c r="Y60" s="194" t="s">
        <v>588</v>
      </c>
      <c r="Z60" s="194" t="s">
        <v>588</v>
      </c>
      <c r="AA60" s="194" t="s">
        <v>592</v>
      </c>
      <c r="AB60" s="194">
        <v>0.0</v>
      </c>
      <c r="AC60" s="218" t="s">
        <v>588</v>
      </c>
      <c r="AD60" s="218" t="s">
        <v>588</v>
      </c>
      <c r="AE60" s="218" t="s">
        <v>588</v>
      </c>
      <c r="AF60" s="194" t="s">
        <v>602</v>
      </c>
      <c r="AG60" s="218" t="s">
        <v>588</v>
      </c>
      <c r="AH60" s="194">
        <v>0.0</v>
      </c>
      <c r="AI60" s="197">
        <f>vlookup(B60,'Annual Leave-2026'!$B:$S,8,0)-countif(E60:AH60,"a")-(countif(E60:AH60,"a1")*0.5)-(countif(E60:AH60,"a2")*0.5)-(countif(E60:AH60,"b*")*0.5)-(countif(E60:AH60,"c*")*0.5)-(countif(E60:AH60,"d*")*0.5)-(countif(E60:AH60,"e*")*0.5)+1+1</f>
        <v>2</v>
      </c>
      <c r="AJ60" s="197">
        <f t="shared" si="3"/>
        <v>22</v>
      </c>
      <c r="AK60" s="214">
        <f>VLOOKUP(B60,'Working Time-May-26'!$B:$AK,34,0)/60</f>
        <v>-0.2</v>
      </c>
      <c r="AL60" s="214">
        <f>VLOOKUP(B60,'Working Time-May-26'!$B:$AK,35,0)/60</f>
        <v>0</v>
      </c>
      <c r="AM60" s="424"/>
      <c r="AN60" s="431"/>
      <c r="AO60" s="424"/>
      <c r="AP60" s="424"/>
      <c r="AQ60" s="424"/>
      <c r="AR60" s="424"/>
      <c r="AS60" s="425">
        <f t="shared" si="4"/>
        <v>5</v>
      </c>
      <c r="AT60" s="425">
        <f t="shared" si="5"/>
        <v>2</v>
      </c>
      <c r="AU60" s="425">
        <f t="shared" si="6"/>
        <v>1</v>
      </c>
      <c r="AV60" s="424"/>
      <c r="AW60" s="217">
        <v>0.0</v>
      </c>
      <c r="AX60" s="232"/>
      <c r="AY60" s="232"/>
    </row>
    <row r="61">
      <c r="A61" s="426">
        <v>57.0</v>
      </c>
      <c r="B61" s="429" t="s">
        <v>651</v>
      </c>
      <c r="C61" s="430" t="s">
        <v>122</v>
      </c>
      <c r="D61" s="426" t="s">
        <v>76</v>
      </c>
      <c r="E61" s="194" t="s">
        <v>588</v>
      </c>
      <c r="F61" s="194">
        <v>0.0</v>
      </c>
      <c r="G61" s="194" t="s">
        <v>588</v>
      </c>
      <c r="H61" s="194" t="s">
        <v>588</v>
      </c>
      <c r="I61" s="194" t="s">
        <v>588</v>
      </c>
      <c r="J61" s="194" t="s">
        <v>588</v>
      </c>
      <c r="K61" s="194" t="s">
        <v>588</v>
      </c>
      <c r="L61" s="194" t="s">
        <v>588</v>
      </c>
      <c r="M61" s="194">
        <v>0.0</v>
      </c>
      <c r="N61" s="194" t="s">
        <v>588</v>
      </c>
      <c r="O61" s="194" t="s">
        <v>588</v>
      </c>
      <c r="P61" s="194" t="s">
        <v>588</v>
      </c>
      <c r="Q61" s="194" t="s">
        <v>588</v>
      </c>
      <c r="R61" s="194" t="s">
        <v>588</v>
      </c>
      <c r="S61" s="194" t="s">
        <v>169</v>
      </c>
      <c r="T61" s="194">
        <v>0.0</v>
      </c>
      <c r="U61" s="194" t="s">
        <v>588</v>
      </c>
      <c r="V61" s="194" t="s">
        <v>588</v>
      </c>
      <c r="W61" s="194" t="s">
        <v>588</v>
      </c>
      <c r="X61" s="194" t="s">
        <v>588</v>
      </c>
      <c r="Y61" s="194" t="s">
        <v>588</v>
      </c>
      <c r="Z61" s="194">
        <v>0.0</v>
      </c>
      <c r="AA61" s="218" t="s">
        <v>588</v>
      </c>
      <c r="AB61" s="218" t="s">
        <v>588</v>
      </c>
      <c r="AC61" s="218" t="s">
        <v>588</v>
      </c>
      <c r="AD61" s="218" t="s">
        <v>588</v>
      </c>
      <c r="AE61" s="218" t="s">
        <v>588</v>
      </c>
      <c r="AF61" s="218" t="s">
        <v>588</v>
      </c>
      <c r="AG61" s="218" t="s">
        <v>588</v>
      </c>
      <c r="AH61" s="194">
        <v>0.0</v>
      </c>
      <c r="AI61" s="197">
        <f>vlookup(B61,'Annual Leave-2026'!$B:$S,8,0)-countif(E61:AH61,"a")-(countif(E61:AH61,"a1")*0.5)-(countif(E61:AH61,"a2")*0.5)-(countif(E61:AH61,"b*")*0.5)-(countif(E61:AH61,"c*")*0.5)-(countif(E61:AH61,"d*")*0.5)-(countif(E61:AH61,"e*")*0.5)+1+1</f>
        <v>4</v>
      </c>
      <c r="AJ61" s="197">
        <f t="shared" si="3"/>
        <v>25</v>
      </c>
      <c r="AK61" s="214">
        <f>VLOOKUP(B61,'Working Time-May-26'!$B:$AK,34,0)/60</f>
        <v>0</v>
      </c>
      <c r="AL61" s="214">
        <f>VLOOKUP(B61,'Working Time-May-26'!$B:$AK,35,0)/60</f>
        <v>0</v>
      </c>
      <c r="AM61" s="424"/>
      <c r="AN61" s="431"/>
      <c r="AO61" s="424"/>
      <c r="AP61" s="424"/>
      <c r="AQ61" s="424"/>
      <c r="AR61" s="424"/>
      <c r="AS61" s="425">
        <f t="shared" si="4"/>
        <v>5</v>
      </c>
      <c r="AT61" s="425">
        <f t="shared" si="5"/>
        <v>0</v>
      </c>
      <c r="AU61" s="425">
        <f t="shared" si="6"/>
        <v>0</v>
      </c>
      <c r="AV61" s="432"/>
      <c r="AW61" s="217">
        <v>0.0</v>
      </c>
      <c r="AX61" s="232"/>
      <c r="AY61" s="232"/>
    </row>
    <row r="62">
      <c r="A62" s="420">
        <v>58.0</v>
      </c>
      <c r="B62" s="429" t="s">
        <v>818</v>
      </c>
      <c r="C62" s="430" t="s">
        <v>93</v>
      </c>
      <c r="D62" s="426" t="s">
        <v>76</v>
      </c>
      <c r="E62" s="194" t="s">
        <v>591</v>
      </c>
      <c r="F62" s="194" t="s">
        <v>591</v>
      </c>
      <c r="G62" s="194">
        <v>0.0</v>
      </c>
      <c r="H62" s="194" t="s">
        <v>591</v>
      </c>
      <c r="I62" s="194" t="s">
        <v>591</v>
      </c>
      <c r="J62" s="194" t="s">
        <v>591</v>
      </c>
      <c r="K62" s="194" t="s">
        <v>591</v>
      </c>
      <c r="L62" s="194" t="s">
        <v>591</v>
      </c>
      <c r="M62" s="194" t="s">
        <v>591</v>
      </c>
      <c r="N62" s="194">
        <v>0.0</v>
      </c>
      <c r="O62" s="194" t="s">
        <v>6</v>
      </c>
      <c r="P62" s="194" t="s">
        <v>6</v>
      </c>
      <c r="Q62" s="194" t="s">
        <v>602</v>
      </c>
      <c r="R62" s="194" t="s">
        <v>591</v>
      </c>
      <c r="S62" s="194" t="s">
        <v>591</v>
      </c>
      <c r="T62" s="194">
        <v>0.0</v>
      </c>
      <c r="U62" s="194" t="s">
        <v>591</v>
      </c>
      <c r="V62" s="194" t="s">
        <v>591</v>
      </c>
      <c r="W62" s="194" t="s">
        <v>591</v>
      </c>
      <c r="X62" s="194" t="s">
        <v>591</v>
      </c>
      <c r="Y62" s="194" t="s">
        <v>591</v>
      </c>
      <c r="Z62" s="218" t="s">
        <v>602</v>
      </c>
      <c r="AA62" s="194" t="s">
        <v>602</v>
      </c>
      <c r="AB62" s="194">
        <v>0.0</v>
      </c>
      <c r="AC62" s="194"/>
      <c r="AD62" s="194"/>
      <c r="AE62" s="194"/>
      <c r="AF62" s="194"/>
      <c r="AG62" s="194"/>
      <c r="AH62" s="195"/>
      <c r="AI62" s="197">
        <f>vlookup(B62,'Annual Leave-2026'!$B:$S,8,0)-countif(E62:AH62,"a")-(countif(E62:AH62,"a1")*0.5)-(countif(E62:AH62,"a2")*0.5)-(countif(E62:AH62,"b*")*0.5)-(countif(E62:AH62,"c*")*0.5)-(countif(E62:AH62,"d*")*0.5)-(countif(E62:AH62,"e*")*0.5)+1+1</f>
        <v>0</v>
      </c>
      <c r="AJ62" s="197">
        <f t="shared" si="3"/>
        <v>17</v>
      </c>
      <c r="AK62" s="214">
        <f>VLOOKUP(B62,'Working Time-May-26'!$B:$AK,34,0)/60</f>
        <v>0</v>
      </c>
      <c r="AL62" s="214">
        <f>VLOOKUP(B62,'Working Time-May-26'!$B:$AK,35,0)/60</f>
        <v>0</v>
      </c>
      <c r="AM62" s="431"/>
      <c r="AN62" s="431"/>
      <c r="AO62" s="424"/>
      <c r="AP62" s="424"/>
      <c r="AQ62" s="424"/>
      <c r="AR62" s="424"/>
      <c r="AS62" s="425">
        <f t="shared" si="4"/>
        <v>4</v>
      </c>
      <c r="AT62" s="425">
        <f t="shared" si="5"/>
        <v>0</v>
      </c>
      <c r="AU62" s="425">
        <f t="shared" si="6"/>
        <v>3</v>
      </c>
      <c r="AV62" s="432"/>
      <c r="AW62" s="217"/>
      <c r="AX62" s="232"/>
      <c r="AY62" s="232"/>
    </row>
    <row r="63">
      <c r="A63" s="426">
        <v>59.0</v>
      </c>
      <c r="B63" s="429" t="s">
        <v>652</v>
      </c>
      <c r="C63" s="430" t="s">
        <v>114</v>
      </c>
      <c r="D63" s="426" t="s">
        <v>76</v>
      </c>
      <c r="E63" s="194" t="s">
        <v>588</v>
      </c>
      <c r="F63" s="194" t="s">
        <v>588</v>
      </c>
      <c r="G63" s="194">
        <v>0.0</v>
      </c>
      <c r="H63" s="194" t="s">
        <v>588</v>
      </c>
      <c r="I63" s="194" t="s">
        <v>588</v>
      </c>
      <c r="J63" s="194" t="s">
        <v>588</v>
      </c>
      <c r="K63" s="194" t="s">
        <v>588</v>
      </c>
      <c r="L63" s="194" t="s">
        <v>588</v>
      </c>
      <c r="M63" s="194">
        <v>0.0</v>
      </c>
      <c r="N63" s="194" t="s">
        <v>588</v>
      </c>
      <c r="O63" s="194" t="s">
        <v>588</v>
      </c>
      <c r="P63" s="194" t="s">
        <v>588</v>
      </c>
      <c r="Q63" s="194" t="s">
        <v>588</v>
      </c>
      <c r="R63" s="194" t="s">
        <v>588</v>
      </c>
      <c r="S63" s="194" t="s">
        <v>588</v>
      </c>
      <c r="T63" s="194" t="s">
        <v>588</v>
      </c>
      <c r="U63" s="194">
        <v>0.0</v>
      </c>
      <c r="V63" s="194" t="s">
        <v>591</v>
      </c>
      <c r="W63" s="194" t="s">
        <v>591</v>
      </c>
      <c r="X63" s="194" t="s">
        <v>591</v>
      </c>
      <c r="Y63" s="194" t="s">
        <v>591</v>
      </c>
      <c r="Z63" s="218" t="s">
        <v>591</v>
      </c>
      <c r="AA63" s="194">
        <v>0.0</v>
      </c>
      <c r="AB63" s="218" t="s">
        <v>591</v>
      </c>
      <c r="AC63" s="194" t="s">
        <v>591</v>
      </c>
      <c r="AD63" s="194" t="s">
        <v>591</v>
      </c>
      <c r="AE63" s="194" t="s">
        <v>591</v>
      </c>
      <c r="AF63" s="194" t="s">
        <v>591</v>
      </c>
      <c r="AG63" s="194" t="s">
        <v>591</v>
      </c>
      <c r="AH63" s="194">
        <v>0.0</v>
      </c>
      <c r="AI63" s="197">
        <f>vlookup(B63,'Annual Leave-2026'!$B:$S,8,0)-countif(E63:AH63,"a")-(countif(E63:AH63,"a1")*0.5)-(countif(E63:AH63,"a2")*0.5)-(countif(E63:AH63,"b*")*0.5)-(countif(E63:AH63,"c*")*0.5)-(countif(E63:AH63,"d*")*0.5)-(countif(E63:AH63,"e*")*0.5)+1</f>
        <v>1.5</v>
      </c>
      <c r="AJ63" s="197">
        <f t="shared" si="3"/>
        <v>25</v>
      </c>
      <c r="AK63" s="214">
        <f>VLOOKUP(B63,'Working Time-May-26'!$B:$AK,34,0)/60</f>
        <v>0</v>
      </c>
      <c r="AL63" s="214">
        <f>VLOOKUP(B63,'Working Time-May-26'!$B:$AK,35,0)/60</f>
        <v>0</v>
      </c>
      <c r="AM63" s="431"/>
      <c r="AN63" s="431"/>
      <c r="AO63" s="424"/>
      <c r="AP63" s="424"/>
      <c r="AQ63" s="424"/>
      <c r="AR63" s="424"/>
      <c r="AS63" s="425">
        <f t="shared" si="4"/>
        <v>5</v>
      </c>
      <c r="AT63" s="425">
        <f t="shared" si="5"/>
        <v>0</v>
      </c>
      <c r="AU63" s="425">
        <f t="shared" si="6"/>
        <v>0</v>
      </c>
      <c r="AV63" s="432"/>
      <c r="AW63" s="217">
        <v>0.0</v>
      </c>
      <c r="AX63" s="232"/>
      <c r="AY63" s="232"/>
    </row>
    <row r="64">
      <c r="A64" s="420">
        <v>60.0</v>
      </c>
      <c r="B64" s="429" t="s">
        <v>653</v>
      </c>
      <c r="C64" s="430" t="s">
        <v>119</v>
      </c>
      <c r="D64" s="426" t="s">
        <v>76</v>
      </c>
      <c r="E64" s="194" t="s">
        <v>588</v>
      </c>
      <c r="F64" s="194" t="s">
        <v>588</v>
      </c>
      <c r="G64" s="194">
        <v>0.0</v>
      </c>
      <c r="H64" s="194" t="s">
        <v>588</v>
      </c>
      <c r="I64" s="194" t="s">
        <v>588</v>
      </c>
      <c r="J64" s="194" t="s">
        <v>588</v>
      </c>
      <c r="K64" s="194" t="s">
        <v>588</v>
      </c>
      <c r="L64" s="194">
        <v>0.0</v>
      </c>
      <c r="M64" s="194" t="s">
        <v>6</v>
      </c>
      <c r="N64" s="194" t="s">
        <v>588</v>
      </c>
      <c r="O64" s="194" t="s">
        <v>588</v>
      </c>
      <c r="P64" s="194" t="s">
        <v>588</v>
      </c>
      <c r="Q64" s="194" t="s">
        <v>588</v>
      </c>
      <c r="R64" s="194" t="s">
        <v>588</v>
      </c>
      <c r="S64" s="194">
        <v>0.0</v>
      </c>
      <c r="T64" s="194" t="s">
        <v>591</v>
      </c>
      <c r="U64" s="194" t="s">
        <v>591</v>
      </c>
      <c r="V64" s="194" t="s">
        <v>591</v>
      </c>
      <c r="W64" s="194" t="s">
        <v>591</v>
      </c>
      <c r="X64" s="194" t="s">
        <v>591</v>
      </c>
      <c r="Y64" s="194" t="s">
        <v>591</v>
      </c>
      <c r="Z64" s="218">
        <v>0.0</v>
      </c>
      <c r="AA64" s="218" t="s">
        <v>591</v>
      </c>
      <c r="AB64" s="218" t="s">
        <v>591</v>
      </c>
      <c r="AC64" s="194" t="s">
        <v>591</v>
      </c>
      <c r="AD64" s="194" t="s">
        <v>591</v>
      </c>
      <c r="AE64" s="194" t="s">
        <v>591</v>
      </c>
      <c r="AF64" s="194" t="s">
        <v>591</v>
      </c>
      <c r="AG64" s="194" t="s">
        <v>591</v>
      </c>
      <c r="AH64" s="194">
        <v>0.0</v>
      </c>
      <c r="AI64" s="197">
        <f>vlookup(B64,'Annual Leave-2026'!$B:$S,8,0)-countif(E64:AH64,"a")-(countif(E64:AH64,"a1")*0.5)-(countif(E64:AH64,"a2")*0.5)-(countif(E64:AH64,"b*")*0.5)-(countif(E64:AH64,"c*")*0.5)-(countif(E64:AH64,"d*")*0.5)-(countif(E64:AH64,"e*")*0.5)+1+1</f>
        <v>8</v>
      </c>
      <c r="AJ64" s="197">
        <f t="shared" si="3"/>
        <v>25</v>
      </c>
      <c r="AK64" s="214">
        <f>VLOOKUP(B64,'Working Time-May-26'!$B:$AK,34,0)/60</f>
        <v>0</v>
      </c>
      <c r="AL64" s="214">
        <f>VLOOKUP(B64,'Working Time-May-26'!$B:$AK,35,0)/60</f>
        <v>0</v>
      </c>
      <c r="AM64" s="431"/>
      <c r="AN64" s="431"/>
      <c r="AO64" s="424"/>
      <c r="AP64" s="424"/>
      <c r="AQ64" s="424"/>
      <c r="AR64" s="424"/>
      <c r="AS64" s="425">
        <f t="shared" si="4"/>
        <v>5</v>
      </c>
      <c r="AT64" s="425">
        <f t="shared" si="5"/>
        <v>0</v>
      </c>
      <c r="AU64" s="425">
        <f t="shared" si="6"/>
        <v>0</v>
      </c>
      <c r="AV64" s="432"/>
      <c r="AW64" s="217">
        <v>0.0</v>
      </c>
      <c r="AX64" s="232"/>
      <c r="AY64" s="232"/>
    </row>
    <row r="65">
      <c r="A65" s="426">
        <v>61.0</v>
      </c>
      <c r="B65" s="429" t="s">
        <v>654</v>
      </c>
      <c r="C65" s="430" t="s">
        <v>99</v>
      </c>
      <c r="D65" s="426" t="s">
        <v>76</v>
      </c>
      <c r="E65" s="194">
        <v>0.0</v>
      </c>
      <c r="F65" s="194" t="s">
        <v>591</v>
      </c>
      <c r="G65" s="194" t="s">
        <v>591</v>
      </c>
      <c r="H65" s="194" t="s">
        <v>591</v>
      </c>
      <c r="I65" s="194" t="s">
        <v>591</v>
      </c>
      <c r="J65" s="194" t="s">
        <v>591</v>
      </c>
      <c r="K65" s="194" t="s">
        <v>591</v>
      </c>
      <c r="L65" s="194" t="s">
        <v>163</v>
      </c>
      <c r="M65" s="194">
        <v>0.0</v>
      </c>
      <c r="N65" s="194" t="s">
        <v>591</v>
      </c>
      <c r="O65" s="194" t="s">
        <v>591</v>
      </c>
      <c r="P65" s="194" t="s">
        <v>591</v>
      </c>
      <c r="Q65" s="194" t="s">
        <v>591</v>
      </c>
      <c r="R65" s="194" t="s">
        <v>591</v>
      </c>
      <c r="S65" s="194" t="s">
        <v>163</v>
      </c>
      <c r="T65" s="194">
        <v>0.0</v>
      </c>
      <c r="U65" s="194" t="s">
        <v>591</v>
      </c>
      <c r="V65" s="194" t="s">
        <v>591</v>
      </c>
      <c r="W65" s="194" t="s">
        <v>591</v>
      </c>
      <c r="X65" s="194" t="s">
        <v>591</v>
      </c>
      <c r="Y65" s="194" t="s">
        <v>591</v>
      </c>
      <c r="Z65" s="218" t="s">
        <v>591</v>
      </c>
      <c r="AA65" s="194">
        <v>0.0</v>
      </c>
      <c r="AB65" s="218" t="s">
        <v>591</v>
      </c>
      <c r="AC65" s="194" t="s">
        <v>591</v>
      </c>
      <c r="AD65" s="194" t="s">
        <v>591</v>
      </c>
      <c r="AE65" s="194" t="s">
        <v>591</v>
      </c>
      <c r="AF65" s="194" t="s">
        <v>591</v>
      </c>
      <c r="AG65" s="194" t="s">
        <v>591</v>
      </c>
      <c r="AH65" s="194">
        <v>0.0</v>
      </c>
      <c r="AI65" s="197">
        <f>vlookup(B65,'Annual Leave-2026'!$B:$S,8,0)-countif(E65:AH65,"a")-(countif(E65:AH65,"a1")*0.5)-(countif(E65:AH65,"a2")*0.5)-(countif(E65:AH65,"b*")*0.5)-(countif(E65:AH65,"c*")*0.5)-(countif(E65:AH65,"d*")*0.5)-(countif(E65:AH65,"e*")*0.5)+1+1</f>
        <v>3.5</v>
      </c>
      <c r="AJ65" s="197">
        <f t="shared" si="3"/>
        <v>25</v>
      </c>
      <c r="AK65" s="214">
        <f>VLOOKUP(B65,'Working Time-May-26'!$B:$AK,34,0)/60</f>
        <v>0</v>
      </c>
      <c r="AL65" s="214">
        <f>VLOOKUP(B65,'Working Time-May-26'!$B:$AK,35,0)/60</f>
        <v>0</v>
      </c>
      <c r="AM65" s="431"/>
      <c r="AN65" s="431"/>
      <c r="AO65" s="424"/>
      <c r="AP65" s="424"/>
      <c r="AQ65" s="424"/>
      <c r="AR65" s="424"/>
      <c r="AS65" s="425">
        <f t="shared" si="4"/>
        <v>5</v>
      </c>
      <c r="AT65" s="425">
        <f t="shared" si="5"/>
        <v>0</v>
      </c>
      <c r="AU65" s="425">
        <f t="shared" si="6"/>
        <v>0</v>
      </c>
      <c r="AV65" s="432"/>
      <c r="AW65" s="217">
        <v>0.0</v>
      </c>
      <c r="AX65" s="232"/>
      <c r="AY65" s="232"/>
    </row>
    <row r="66">
      <c r="A66" s="420">
        <v>62.0</v>
      </c>
      <c r="B66" s="429" t="s">
        <v>655</v>
      </c>
      <c r="C66" s="430" t="s">
        <v>82</v>
      </c>
      <c r="D66" s="426" t="s">
        <v>76</v>
      </c>
      <c r="E66" s="194" t="s">
        <v>591</v>
      </c>
      <c r="F66" s="194">
        <v>0.0</v>
      </c>
      <c r="G66" s="194" t="s">
        <v>591</v>
      </c>
      <c r="H66" s="194" t="s">
        <v>591</v>
      </c>
      <c r="I66" s="194" t="s">
        <v>591</v>
      </c>
      <c r="J66" s="194" t="s">
        <v>591</v>
      </c>
      <c r="K66" s="194" t="s">
        <v>591</v>
      </c>
      <c r="L66" s="194">
        <v>0.0</v>
      </c>
      <c r="M66" s="194" t="s">
        <v>164</v>
      </c>
      <c r="N66" s="194" t="s">
        <v>591</v>
      </c>
      <c r="O66" s="194" t="s">
        <v>591</v>
      </c>
      <c r="P66" s="194" t="s">
        <v>591</v>
      </c>
      <c r="Q66" s="194" t="s">
        <v>591</v>
      </c>
      <c r="R66" s="194" t="s">
        <v>591</v>
      </c>
      <c r="S66" s="194" t="s">
        <v>591</v>
      </c>
      <c r="T66" s="194">
        <v>0.0</v>
      </c>
      <c r="U66" s="194" t="s">
        <v>591</v>
      </c>
      <c r="V66" s="194" t="s">
        <v>591</v>
      </c>
      <c r="W66" s="194" t="s">
        <v>591</v>
      </c>
      <c r="X66" s="194" t="s">
        <v>591</v>
      </c>
      <c r="Y66" s="194" t="s">
        <v>591</v>
      </c>
      <c r="Z66" s="218">
        <v>0.0</v>
      </c>
      <c r="AA66" s="218" t="s">
        <v>591</v>
      </c>
      <c r="AB66" s="218" t="s">
        <v>591</v>
      </c>
      <c r="AC66" s="194" t="s">
        <v>591</v>
      </c>
      <c r="AD66" s="194" t="s">
        <v>591</v>
      </c>
      <c r="AE66" s="194" t="s">
        <v>591</v>
      </c>
      <c r="AF66" s="194" t="s">
        <v>591</v>
      </c>
      <c r="AG66" s="194">
        <v>0.0</v>
      </c>
      <c r="AH66" s="195" t="s">
        <v>163</v>
      </c>
      <c r="AI66" s="197">
        <f>vlookup(B66,'Annual Leave-2026'!$B:$S,8,0)-countif(E66:AH66,"a")-(countif(E66:AH66,"a1")*0.5)-(countif(E66:AH66,"a2")*0.5)-(countif(E66:AH66,"b*")*0.5)-(countif(E66:AH66,"c*")*0.5)-(countif(E66:AH66,"d*")*0.5)-(countif(E66:AH66,"e*")*0.5)+1+1</f>
        <v>1</v>
      </c>
      <c r="AJ66" s="197">
        <f t="shared" si="3"/>
        <v>25</v>
      </c>
      <c r="AK66" s="214">
        <f>VLOOKUP(B66,'Working Time-May-26'!$B:$AK,34,0)/60</f>
        <v>0</v>
      </c>
      <c r="AL66" s="214">
        <f>VLOOKUP(B66,'Working Time-May-26'!$B:$AK,35,0)/60</f>
        <v>0</v>
      </c>
      <c r="AM66" s="431"/>
      <c r="AN66" s="431"/>
      <c r="AO66" s="424"/>
      <c r="AP66" s="424"/>
      <c r="AQ66" s="424"/>
      <c r="AR66" s="424"/>
      <c r="AS66" s="425">
        <f t="shared" si="4"/>
        <v>5</v>
      </c>
      <c r="AT66" s="425">
        <f t="shared" si="5"/>
        <v>0</v>
      </c>
      <c r="AU66" s="425">
        <f t="shared" si="6"/>
        <v>0</v>
      </c>
      <c r="AV66" s="432"/>
      <c r="AW66" s="217" t="s">
        <v>6</v>
      </c>
      <c r="AX66" s="232"/>
      <c r="AY66" s="232"/>
    </row>
    <row r="67">
      <c r="A67" s="426">
        <v>63.0</v>
      </c>
      <c r="B67" s="429" t="s">
        <v>656</v>
      </c>
      <c r="C67" s="430" t="s">
        <v>104</v>
      </c>
      <c r="D67" s="429" t="s">
        <v>76</v>
      </c>
      <c r="E67" s="194">
        <v>0.0</v>
      </c>
      <c r="F67" s="194" t="s">
        <v>588</v>
      </c>
      <c r="G67" s="194" t="s">
        <v>588</v>
      </c>
      <c r="H67" s="194" t="s">
        <v>588</v>
      </c>
      <c r="I67" s="194" t="s">
        <v>588</v>
      </c>
      <c r="J67" s="194" t="s">
        <v>588</v>
      </c>
      <c r="K67" s="194" t="s">
        <v>588</v>
      </c>
      <c r="L67" s="194" t="s">
        <v>588</v>
      </c>
      <c r="M67" s="194">
        <v>0.0</v>
      </c>
      <c r="N67" s="194" t="s">
        <v>588</v>
      </c>
      <c r="O67" s="194" t="s">
        <v>588</v>
      </c>
      <c r="P67" s="194" t="s">
        <v>588</v>
      </c>
      <c r="Q67" s="194" t="s">
        <v>588</v>
      </c>
      <c r="R67" s="194" t="s">
        <v>588</v>
      </c>
      <c r="S67" s="194" t="s">
        <v>588</v>
      </c>
      <c r="T67" s="194" t="s">
        <v>588</v>
      </c>
      <c r="U67" s="194">
        <v>0.0</v>
      </c>
      <c r="V67" s="194" t="s">
        <v>588</v>
      </c>
      <c r="W67" s="194" t="s">
        <v>588</v>
      </c>
      <c r="X67" s="194" t="s">
        <v>588</v>
      </c>
      <c r="Y67" s="194" t="s">
        <v>588</v>
      </c>
      <c r="Z67" s="218" t="s">
        <v>6</v>
      </c>
      <c r="AA67" s="194">
        <v>0.0</v>
      </c>
      <c r="AB67" s="218" t="s">
        <v>588</v>
      </c>
      <c r="AC67" s="218" t="s">
        <v>588</v>
      </c>
      <c r="AD67" s="218" t="s">
        <v>588</v>
      </c>
      <c r="AE67" s="218" t="s">
        <v>588</v>
      </c>
      <c r="AF67" s="218" t="s">
        <v>588</v>
      </c>
      <c r="AG67" s="218" t="s">
        <v>588</v>
      </c>
      <c r="AH67" s="195" t="s">
        <v>588</v>
      </c>
      <c r="AI67" s="197">
        <f>vlookup(B67,'Annual Leave-2026'!$B:$S,8,0)-countif(E67:AH67,"a")-(countif(E67:AH67,"a1")*0.5)-(countif(E67:AH67,"a2")*0.5)-(countif(E67:AH67,"b*")*0.5)-(countif(E67:AH67,"c*")*0.5)-(countif(E67:AH67,"d*")*0.5)-(countif(E67:AH67,"e*")*0.5)+1+1</f>
        <v>2</v>
      </c>
      <c r="AJ67" s="197">
        <f t="shared" si="3"/>
        <v>26</v>
      </c>
      <c r="AK67" s="214">
        <f>VLOOKUP(B67,'Working Time-May-26'!$B:$AK,34,0)/60</f>
        <v>0</v>
      </c>
      <c r="AL67" s="214">
        <f>VLOOKUP(B67,'Working Time-May-26'!$B:$AK,35,0)/60</f>
        <v>0</v>
      </c>
      <c r="AM67" s="431"/>
      <c r="AN67" s="431"/>
      <c r="AO67" s="424"/>
      <c r="AP67" s="424"/>
      <c r="AQ67" s="424"/>
      <c r="AR67" s="424"/>
      <c r="AS67" s="425">
        <f t="shared" si="4"/>
        <v>4</v>
      </c>
      <c r="AT67" s="425">
        <f t="shared" si="5"/>
        <v>0</v>
      </c>
      <c r="AU67" s="425">
        <f t="shared" si="6"/>
        <v>0</v>
      </c>
      <c r="AV67" s="424"/>
      <c r="AW67" s="217" t="s">
        <v>9</v>
      </c>
      <c r="AX67" s="232"/>
      <c r="AY67" s="232"/>
    </row>
    <row r="68">
      <c r="A68" s="420">
        <v>64.0</v>
      </c>
      <c r="B68" s="426" t="s">
        <v>710</v>
      </c>
      <c r="C68" s="427" t="s">
        <v>91</v>
      </c>
      <c r="D68" s="426" t="s">
        <v>76</v>
      </c>
      <c r="E68" s="194" t="s">
        <v>588</v>
      </c>
      <c r="F68" s="194" t="s">
        <v>588</v>
      </c>
      <c r="G68" s="194">
        <v>0.0</v>
      </c>
      <c r="H68" s="194" t="s">
        <v>588</v>
      </c>
      <c r="I68" s="194" t="s">
        <v>588</v>
      </c>
      <c r="J68" s="194" t="s">
        <v>588</v>
      </c>
      <c r="K68" s="194" t="s">
        <v>588</v>
      </c>
      <c r="L68" s="194" t="s">
        <v>588</v>
      </c>
      <c r="M68" s="194" t="s">
        <v>6</v>
      </c>
      <c r="N68" s="194">
        <v>0.0</v>
      </c>
      <c r="O68" s="194" t="s">
        <v>592</v>
      </c>
      <c r="P68" s="194" t="s">
        <v>592</v>
      </c>
      <c r="Q68" s="194" t="s">
        <v>592</v>
      </c>
      <c r="R68" s="194" t="s">
        <v>6</v>
      </c>
      <c r="S68" s="194" t="s">
        <v>588</v>
      </c>
      <c r="T68" s="194" t="s">
        <v>588</v>
      </c>
      <c r="U68" s="194">
        <v>0.0</v>
      </c>
      <c r="V68" s="194" t="s">
        <v>588</v>
      </c>
      <c r="W68" s="194" t="s">
        <v>588</v>
      </c>
      <c r="X68" s="194" t="s">
        <v>588</v>
      </c>
      <c r="Y68" s="194" t="s">
        <v>588</v>
      </c>
      <c r="Z68" s="194" t="s">
        <v>588</v>
      </c>
      <c r="AA68" s="218" t="s">
        <v>588</v>
      </c>
      <c r="AB68" s="194">
        <v>0.0</v>
      </c>
      <c r="AC68" s="218" t="s">
        <v>588</v>
      </c>
      <c r="AD68" s="218" t="s">
        <v>588</v>
      </c>
      <c r="AE68" s="218" t="s">
        <v>588</v>
      </c>
      <c r="AF68" s="218" t="s">
        <v>588</v>
      </c>
      <c r="AG68" s="218" t="s">
        <v>588</v>
      </c>
      <c r="AH68" s="195" t="s">
        <v>588</v>
      </c>
      <c r="AI68" s="197">
        <f>vlookup(B68,'Annual Leave-2026'!$B:$S,8,0)-countif(E68:AH68,"a")-(countif(E68:AH68,"a1")*0.5)-(countif(E68:AH68,"a2")*0.5)-(countif(E68:AH68,"b*")*0.5)-(countif(E68:AH68,"c*")*0.5)-(countif(E68:AH68,"d*")*0.5)-(countif(E68:AH68,"e*")*0.5)+1+1</f>
        <v>2.5</v>
      </c>
      <c r="AJ68" s="197">
        <f t="shared" si="3"/>
        <v>23</v>
      </c>
      <c r="AK68" s="214">
        <f>VLOOKUP(B68,'Working Time-May-26'!$B:$AK,34,0)/60</f>
        <v>0</v>
      </c>
      <c r="AL68" s="214">
        <f>VLOOKUP(B68,'Working Time-May-26'!$B:$AK,35,0)/60</f>
        <v>0</v>
      </c>
      <c r="AM68" s="424"/>
      <c r="AN68" s="424"/>
      <c r="AO68" s="424"/>
      <c r="AP68" s="424"/>
      <c r="AQ68" s="424"/>
      <c r="AR68" s="424"/>
      <c r="AS68" s="425">
        <f t="shared" si="4"/>
        <v>4</v>
      </c>
      <c r="AT68" s="425">
        <f t="shared" si="5"/>
        <v>3</v>
      </c>
      <c r="AU68" s="425">
        <f t="shared" si="6"/>
        <v>0</v>
      </c>
      <c r="AV68" s="424"/>
      <c r="AW68" s="217" t="s">
        <v>9</v>
      </c>
      <c r="AX68" s="232"/>
      <c r="AY68" s="232"/>
    </row>
    <row r="69">
      <c r="A69" s="426">
        <v>65.0</v>
      </c>
      <c r="B69" s="426" t="s">
        <v>657</v>
      </c>
      <c r="C69" s="427" t="s">
        <v>132</v>
      </c>
      <c r="D69" s="426" t="s">
        <v>76</v>
      </c>
      <c r="E69" s="194" t="s">
        <v>591</v>
      </c>
      <c r="F69" s="194" t="s">
        <v>591</v>
      </c>
      <c r="G69" s="194">
        <v>0.0</v>
      </c>
      <c r="H69" s="194" t="s">
        <v>591</v>
      </c>
      <c r="I69" s="194" t="s">
        <v>591</v>
      </c>
      <c r="J69" s="194" t="s">
        <v>591</v>
      </c>
      <c r="K69" s="194" t="s">
        <v>591</v>
      </c>
      <c r="L69" s="194">
        <v>0.0</v>
      </c>
      <c r="M69" s="194" t="s">
        <v>591</v>
      </c>
      <c r="N69" s="194" t="s">
        <v>591</v>
      </c>
      <c r="O69" s="194" t="s">
        <v>591</v>
      </c>
      <c r="P69" s="194" t="s">
        <v>591</v>
      </c>
      <c r="Q69" s="194" t="s">
        <v>591</v>
      </c>
      <c r="R69" s="194" t="s">
        <v>591</v>
      </c>
      <c r="S69" s="194">
        <v>0.0</v>
      </c>
      <c r="T69" s="194" t="s">
        <v>593</v>
      </c>
      <c r="U69" s="194" t="s">
        <v>593</v>
      </c>
      <c r="V69" s="194" t="s">
        <v>593</v>
      </c>
      <c r="W69" s="194" t="s">
        <v>593</v>
      </c>
      <c r="X69" s="194" t="s">
        <v>593</v>
      </c>
      <c r="Y69" s="194" t="s">
        <v>593</v>
      </c>
      <c r="Z69" s="218">
        <v>0.0</v>
      </c>
      <c r="AA69" s="194" t="s">
        <v>593</v>
      </c>
      <c r="AB69" s="194" t="s">
        <v>593</v>
      </c>
      <c r="AC69" s="194" t="s">
        <v>593</v>
      </c>
      <c r="AD69" s="194" t="s">
        <v>593</v>
      </c>
      <c r="AE69" s="194" t="s">
        <v>593</v>
      </c>
      <c r="AF69" s="194" t="s">
        <v>593</v>
      </c>
      <c r="AG69" s="194" t="s">
        <v>593</v>
      </c>
      <c r="AH69" s="194">
        <v>0.0</v>
      </c>
      <c r="AI69" s="197">
        <f>vlookup(B69,'Annual Leave-2026'!$B:$S,8,0)-countif(E69:AH69,"a")-(countif(E69:AH69,"a1")*0.5)-(countif(E69:AH69,"a2")*0.5)-(countif(E69:AH69,"b*")*0.5)-(countif(E69:AH69,"c*")*0.5)-(countif(E69:AH69,"d*")*0.5)-(countif(E69:AH69,"e*")*0.5)+1+1</f>
        <v>5.5</v>
      </c>
      <c r="AJ69" s="197">
        <f t="shared" si="3"/>
        <v>25</v>
      </c>
      <c r="AK69" s="214">
        <f>VLOOKUP(B69,'Working Time-May-26'!$B:$AK,34,0)/60</f>
        <v>0</v>
      </c>
      <c r="AL69" s="214">
        <f>VLOOKUP(B69,'Working Time-May-26'!$B:$AK,35,0)/60</f>
        <v>0</v>
      </c>
      <c r="AM69" s="424"/>
      <c r="AN69" s="424"/>
      <c r="AO69" s="424"/>
      <c r="AP69" s="424"/>
      <c r="AQ69" s="424"/>
      <c r="AR69" s="424"/>
      <c r="AS69" s="425">
        <f t="shared" si="4"/>
        <v>5</v>
      </c>
      <c r="AT69" s="425">
        <f t="shared" si="5"/>
        <v>0</v>
      </c>
      <c r="AU69" s="425">
        <f t="shared" si="6"/>
        <v>0</v>
      </c>
      <c r="AV69" s="424"/>
      <c r="AW69" s="217">
        <v>0.0</v>
      </c>
      <c r="AX69" s="232"/>
      <c r="AY69" s="232"/>
    </row>
    <row r="70">
      <c r="A70" s="420">
        <v>66.0</v>
      </c>
      <c r="B70" s="429" t="s">
        <v>658</v>
      </c>
      <c r="C70" s="430" t="s">
        <v>95</v>
      </c>
      <c r="D70" s="426" t="s">
        <v>76</v>
      </c>
      <c r="E70" s="194" t="s">
        <v>591</v>
      </c>
      <c r="F70" s="194">
        <v>0.0</v>
      </c>
      <c r="G70" s="194" t="s">
        <v>591</v>
      </c>
      <c r="H70" s="194" t="s">
        <v>591</v>
      </c>
      <c r="I70" s="194" t="s">
        <v>591</v>
      </c>
      <c r="J70" s="194" t="s">
        <v>591</v>
      </c>
      <c r="K70" s="194" t="s">
        <v>591</v>
      </c>
      <c r="L70" s="194">
        <v>0.0</v>
      </c>
      <c r="M70" s="194" t="s">
        <v>591</v>
      </c>
      <c r="N70" s="194" t="s">
        <v>591</v>
      </c>
      <c r="O70" s="194" t="s">
        <v>591</v>
      </c>
      <c r="P70" s="194" t="s">
        <v>591</v>
      </c>
      <c r="Q70" s="194" t="s">
        <v>591</v>
      </c>
      <c r="R70" s="194" t="s">
        <v>591</v>
      </c>
      <c r="S70" s="194">
        <v>0.0</v>
      </c>
      <c r="T70" s="194" t="s">
        <v>591</v>
      </c>
      <c r="U70" s="194" t="s">
        <v>591</v>
      </c>
      <c r="V70" s="194" t="s">
        <v>591</v>
      </c>
      <c r="W70" s="194" t="s">
        <v>591</v>
      </c>
      <c r="X70" s="194" t="s">
        <v>591</v>
      </c>
      <c r="Y70" s="194" t="s">
        <v>591</v>
      </c>
      <c r="Z70" s="218">
        <v>0.0</v>
      </c>
      <c r="AA70" s="218" t="s">
        <v>591</v>
      </c>
      <c r="AB70" s="218" t="s">
        <v>591</v>
      </c>
      <c r="AC70" s="194" t="s">
        <v>591</v>
      </c>
      <c r="AD70" s="194" t="s">
        <v>591</v>
      </c>
      <c r="AE70" s="194" t="s">
        <v>591</v>
      </c>
      <c r="AF70" s="194" t="s">
        <v>591</v>
      </c>
      <c r="AG70" s="194" t="s">
        <v>591</v>
      </c>
      <c r="AH70" s="194">
        <v>0.0</v>
      </c>
      <c r="AI70" s="197">
        <f>vlookup(B70,'Annual Leave-2026'!$B:$S,8,0)-countif(E70:AH70,"a")-(countif(E70:AH70,"a1")*0.5)-(countif(E70:AH70,"a2")*0.5)-(countif(E70:AH70,"b*")*0.5)-(countif(E70:AH70,"c*")*0.5)-(countif(E70:AH70,"d*")*0.5)-(countif(E70:AH70,"e*")*0.5)+1+1</f>
        <v>6.5</v>
      </c>
      <c r="AJ70" s="197">
        <f t="shared" si="3"/>
        <v>25</v>
      </c>
      <c r="AK70" s="214">
        <f>VLOOKUP(B70,'Working Time-May-26'!$B:$AK,34,0)/60</f>
        <v>0</v>
      </c>
      <c r="AL70" s="214">
        <f>VLOOKUP(B70,'Working Time-May-26'!$B:$AK,35,0)/60</f>
        <v>0</v>
      </c>
      <c r="AM70" s="424"/>
      <c r="AN70" s="431"/>
      <c r="AO70" s="424"/>
      <c r="AP70" s="424"/>
      <c r="AQ70" s="424"/>
      <c r="AR70" s="424"/>
      <c r="AS70" s="425">
        <f t="shared" si="4"/>
        <v>5</v>
      </c>
      <c r="AT70" s="425">
        <f t="shared" si="5"/>
        <v>0</v>
      </c>
      <c r="AU70" s="425">
        <f t="shared" si="6"/>
        <v>0</v>
      </c>
      <c r="AV70" s="424"/>
      <c r="AW70" s="217">
        <v>0.0</v>
      </c>
      <c r="AX70" s="232"/>
      <c r="AY70" s="232"/>
    </row>
    <row r="71">
      <c r="A71" s="426">
        <v>67.0</v>
      </c>
      <c r="B71" s="429" t="s">
        <v>659</v>
      </c>
      <c r="C71" s="430" t="s">
        <v>102</v>
      </c>
      <c r="D71" s="426" t="s">
        <v>76</v>
      </c>
      <c r="E71" s="194">
        <v>0.0</v>
      </c>
      <c r="F71" s="194" t="s">
        <v>588</v>
      </c>
      <c r="G71" s="194" t="s">
        <v>588</v>
      </c>
      <c r="H71" s="194" t="s">
        <v>588</v>
      </c>
      <c r="I71" s="194" t="s">
        <v>588</v>
      </c>
      <c r="J71" s="194" t="s">
        <v>588</v>
      </c>
      <c r="K71" s="194" t="s">
        <v>588</v>
      </c>
      <c r="L71" s="194">
        <v>0.0</v>
      </c>
      <c r="M71" s="194" t="s">
        <v>588</v>
      </c>
      <c r="N71" s="194" t="s">
        <v>588</v>
      </c>
      <c r="O71" s="194" t="s">
        <v>588</v>
      </c>
      <c r="P71" s="194" t="s">
        <v>588</v>
      </c>
      <c r="Q71" s="194" t="s">
        <v>588</v>
      </c>
      <c r="R71" s="194" t="s">
        <v>588</v>
      </c>
      <c r="S71" s="194" t="s">
        <v>588</v>
      </c>
      <c r="T71" s="194">
        <v>0.0</v>
      </c>
      <c r="U71" s="194" t="s">
        <v>588</v>
      </c>
      <c r="V71" s="194" t="s">
        <v>588</v>
      </c>
      <c r="W71" s="194" t="s">
        <v>588</v>
      </c>
      <c r="X71" s="194" t="s">
        <v>588</v>
      </c>
      <c r="Y71" s="194" t="s">
        <v>588</v>
      </c>
      <c r="Z71" s="194" t="s">
        <v>588</v>
      </c>
      <c r="AA71" s="218" t="s">
        <v>588</v>
      </c>
      <c r="AB71" s="194">
        <v>0.0</v>
      </c>
      <c r="AC71" s="218" t="s">
        <v>588</v>
      </c>
      <c r="AD71" s="218" t="s">
        <v>588</v>
      </c>
      <c r="AE71" s="218" t="s">
        <v>588</v>
      </c>
      <c r="AF71" s="218" t="s">
        <v>588</v>
      </c>
      <c r="AG71" s="218" t="s">
        <v>588</v>
      </c>
      <c r="AH71" s="195" t="s">
        <v>588</v>
      </c>
      <c r="AI71" s="197">
        <f>vlookup(B71,'Annual Leave-2026'!$B:$S,8,0)-countif(E71:AH71,"a")-(countif(E71:AH71,"a1")*0.5)-(countif(E71:AH71,"a2")*0.5)-(countif(E71:AH71,"b*")*0.5)-(countif(E71:AH71,"c*")*0.5)-(countif(E71:AH71,"d*")*0.5)-(countif(E71:AH71,"e*")*0.5)+1+1</f>
        <v>2</v>
      </c>
      <c r="AJ71" s="197">
        <f t="shared" si="3"/>
        <v>26</v>
      </c>
      <c r="AK71" s="214">
        <f>VLOOKUP(B71,'Working Time-May-26'!$B:$AK,34,0)/60</f>
        <v>0</v>
      </c>
      <c r="AL71" s="214">
        <f>VLOOKUP(B71,'Working Time-May-26'!$B:$AK,35,0)/60</f>
        <v>0</v>
      </c>
      <c r="AM71" s="424"/>
      <c r="AN71" s="431"/>
      <c r="AO71" s="424"/>
      <c r="AP71" s="424"/>
      <c r="AQ71" s="424"/>
      <c r="AR71" s="424"/>
      <c r="AS71" s="425">
        <f t="shared" si="4"/>
        <v>4</v>
      </c>
      <c r="AT71" s="425">
        <f t="shared" si="5"/>
        <v>0</v>
      </c>
      <c r="AU71" s="425">
        <f t="shared" si="6"/>
        <v>0</v>
      </c>
      <c r="AV71" s="424"/>
      <c r="AW71" s="217" t="s">
        <v>9</v>
      </c>
      <c r="AX71" s="232"/>
      <c r="AY71" s="232"/>
    </row>
    <row r="72">
      <c r="A72" s="420">
        <v>68.0</v>
      </c>
      <c r="B72" s="429" t="s">
        <v>660</v>
      </c>
      <c r="C72" s="430" t="s">
        <v>116</v>
      </c>
      <c r="D72" s="426" t="s">
        <v>76</v>
      </c>
      <c r="E72" s="194">
        <v>0.0</v>
      </c>
      <c r="F72" s="194" t="s">
        <v>588</v>
      </c>
      <c r="G72" s="194" t="s">
        <v>588</v>
      </c>
      <c r="H72" s="194" t="s">
        <v>588</v>
      </c>
      <c r="I72" s="194" t="s">
        <v>588</v>
      </c>
      <c r="J72" s="194" t="s">
        <v>588</v>
      </c>
      <c r="K72" s="194" t="s">
        <v>588</v>
      </c>
      <c r="L72" s="194" t="s">
        <v>588</v>
      </c>
      <c r="M72" s="194">
        <v>0.0</v>
      </c>
      <c r="N72" s="194" t="s">
        <v>588</v>
      </c>
      <c r="O72" s="194" t="s">
        <v>588</v>
      </c>
      <c r="P72" s="194" t="s">
        <v>588</v>
      </c>
      <c r="Q72" s="194" t="s">
        <v>588</v>
      </c>
      <c r="R72" s="194" t="s">
        <v>588</v>
      </c>
      <c r="S72" s="194" t="s">
        <v>588</v>
      </c>
      <c r="T72" s="194" t="s">
        <v>588</v>
      </c>
      <c r="U72" s="194">
        <v>0.0</v>
      </c>
      <c r="V72" s="194" t="s">
        <v>591</v>
      </c>
      <c r="W72" s="194" t="s">
        <v>591</v>
      </c>
      <c r="X72" s="194" t="s">
        <v>591</v>
      </c>
      <c r="Y72" s="194" t="s">
        <v>591</v>
      </c>
      <c r="Z72" s="218" t="s">
        <v>591</v>
      </c>
      <c r="AA72" s="194">
        <v>0.0</v>
      </c>
      <c r="AB72" s="218" t="s">
        <v>591</v>
      </c>
      <c r="AC72" s="194" t="s">
        <v>591</v>
      </c>
      <c r="AD72" s="194" t="s">
        <v>591</v>
      </c>
      <c r="AE72" s="194" t="s">
        <v>591</v>
      </c>
      <c r="AF72" s="194" t="s">
        <v>591</v>
      </c>
      <c r="AG72" s="194" t="s">
        <v>591</v>
      </c>
      <c r="AH72" s="194" t="s">
        <v>591</v>
      </c>
      <c r="AI72" s="197">
        <f>vlookup(B72,'Annual Leave-2026'!$B:$S,8,0)-countif(E72:AH72,"a")-(countif(E72:AH72,"a1")*0.5)-(countif(E72:AH72,"a2")*0.5)-(countif(E72:AH72,"b*")*0.5)-(countif(E72:AH72,"c*")*0.5)-(countif(E72:AH72,"d*")*0.5)-(countif(E72:AH72,"e*")*0.5)+1+1</f>
        <v>7.5</v>
      </c>
      <c r="AJ72" s="197">
        <f t="shared" si="3"/>
        <v>26</v>
      </c>
      <c r="AK72" s="214">
        <f>VLOOKUP(B72,'Working Time-May-26'!$B:$AK,34,0)/60</f>
        <v>0</v>
      </c>
      <c r="AL72" s="214">
        <f>VLOOKUP(B72,'Working Time-May-26'!$B:$AK,35,0)/60</f>
        <v>0</v>
      </c>
      <c r="AM72" s="424"/>
      <c r="AN72" s="431"/>
      <c r="AO72" s="424"/>
      <c r="AP72" s="424"/>
      <c r="AQ72" s="424"/>
      <c r="AR72" s="424"/>
      <c r="AS72" s="425">
        <f t="shared" si="4"/>
        <v>4</v>
      </c>
      <c r="AT72" s="425">
        <f t="shared" si="5"/>
        <v>0</v>
      </c>
      <c r="AU72" s="425">
        <f t="shared" si="6"/>
        <v>0</v>
      </c>
      <c r="AV72" s="432"/>
      <c r="AW72" s="217" t="s">
        <v>6</v>
      </c>
      <c r="AX72" s="232"/>
      <c r="AY72" s="232"/>
    </row>
    <row r="73">
      <c r="A73" s="426">
        <v>69.0</v>
      </c>
      <c r="B73" s="429" t="s">
        <v>661</v>
      </c>
      <c r="C73" s="430" t="s">
        <v>83</v>
      </c>
      <c r="D73" s="426" t="s">
        <v>76</v>
      </c>
      <c r="E73" s="194">
        <v>0.0</v>
      </c>
      <c r="F73" s="194" t="s">
        <v>588</v>
      </c>
      <c r="G73" s="194" t="s">
        <v>588</v>
      </c>
      <c r="H73" s="194" t="s">
        <v>588</v>
      </c>
      <c r="I73" s="194" t="s">
        <v>588</v>
      </c>
      <c r="J73" s="194" t="s">
        <v>588</v>
      </c>
      <c r="K73" s="194" t="s">
        <v>588</v>
      </c>
      <c r="L73" s="194">
        <v>0.0</v>
      </c>
      <c r="M73" s="194" t="s">
        <v>588</v>
      </c>
      <c r="N73" s="194" t="s">
        <v>588</v>
      </c>
      <c r="O73" s="194" t="s">
        <v>588</v>
      </c>
      <c r="P73" s="194" t="s">
        <v>588</v>
      </c>
      <c r="Q73" s="194" t="s">
        <v>588</v>
      </c>
      <c r="R73" s="194" t="s">
        <v>170</v>
      </c>
      <c r="S73" s="194" t="s">
        <v>588</v>
      </c>
      <c r="T73" s="194">
        <v>0.0</v>
      </c>
      <c r="U73" s="194" t="s">
        <v>588</v>
      </c>
      <c r="V73" s="194" t="s">
        <v>588</v>
      </c>
      <c r="W73" s="194" t="s">
        <v>588</v>
      </c>
      <c r="X73" s="194" t="s">
        <v>588</v>
      </c>
      <c r="Y73" s="194" t="s">
        <v>588</v>
      </c>
      <c r="Z73" s="194" t="s">
        <v>588</v>
      </c>
      <c r="AA73" s="218" t="s">
        <v>588</v>
      </c>
      <c r="AB73" s="194">
        <v>0.0</v>
      </c>
      <c r="AC73" s="218" t="s">
        <v>588</v>
      </c>
      <c r="AD73" s="218" t="s">
        <v>588</v>
      </c>
      <c r="AE73" s="218" t="s">
        <v>588</v>
      </c>
      <c r="AF73" s="218" t="s">
        <v>588</v>
      </c>
      <c r="AG73" s="218" t="s">
        <v>588</v>
      </c>
      <c r="AH73" s="194">
        <v>0.0</v>
      </c>
      <c r="AI73" s="197">
        <f>vlookup(B73,'Annual Leave-2026'!$B:$S,8,0)-countif(E73:AH73,"a")-(countif(E73:AH73,"a1")*0.5)-(countif(E73:AH73,"a2")*0.5)-(countif(E73:AH73,"b*")*0.5)-(countif(E73:AH73,"c*")*0.5)-(countif(E73:AH73,"d*")*0.5)-(countif(E73:AH73,"e*")*0.5)+1+1</f>
        <v>3</v>
      </c>
      <c r="AJ73" s="197">
        <f t="shared" si="3"/>
        <v>25</v>
      </c>
      <c r="AK73" s="214">
        <f>VLOOKUP(B73,'Working Time-May-26'!$B:$AK,34,0)/60</f>
        <v>0</v>
      </c>
      <c r="AL73" s="214">
        <f>VLOOKUP(B73,'Working Time-May-26'!$B:$AK,35,0)/60</f>
        <v>0</v>
      </c>
      <c r="AM73" s="424"/>
      <c r="AN73" s="431"/>
      <c r="AO73" s="424"/>
      <c r="AP73" s="424"/>
      <c r="AQ73" s="424"/>
      <c r="AR73" s="424"/>
      <c r="AS73" s="425">
        <f t="shared" si="4"/>
        <v>5</v>
      </c>
      <c r="AT73" s="425">
        <f t="shared" si="5"/>
        <v>0</v>
      </c>
      <c r="AU73" s="425">
        <f t="shared" si="6"/>
        <v>0</v>
      </c>
      <c r="AV73" s="432"/>
      <c r="AW73" s="217">
        <v>0.0</v>
      </c>
      <c r="AX73" s="232"/>
      <c r="AY73" s="232"/>
    </row>
    <row r="74">
      <c r="A74" s="420">
        <v>70.0</v>
      </c>
      <c r="B74" s="429" t="s">
        <v>662</v>
      </c>
      <c r="C74" s="430" t="s">
        <v>129</v>
      </c>
      <c r="D74" s="426" t="s">
        <v>76</v>
      </c>
      <c r="E74" s="194" t="s">
        <v>591</v>
      </c>
      <c r="F74" s="194">
        <v>0.0</v>
      </c>
      <c r="G74" s="194" t="s">
        <v>591</v>
      </c>
      <c r="H74" s="194" t="s">
        <v>591</v>
      </c>
      <c r="I74" s="194" t="s">
        <v>591</v>
      </c>
      <c r="J74" s="194" t="s">
        <v>591</v>
      </c>
      <c r="K74" s="194" t="s">
        <v>591</v>
      </c>
      <c r="L74" s="194" t="s">
        <v>591</v>
      </c>
      <c r="M74" s="194">
        <v>0.0</v>
      </c>
      <c r="N74" s="194" t="s">
        <v>591</v>
      </c>
      <c r="O74" s="194" t="s">
        <v>591</v>
      </c>
      <c r="P74" s="194" t="s">
        <v>591</v>
      </c>
      <c r="Q74" s="194" t="s">
        <v>591</v>
      </c>
      <c r="R74" s="194" t="s">
        <v>591</v>
      </c>
      <c r="S74" s="194" t="s">
        <v>591</v>
      </c>
      <c r="T74" s="194">
        <v>0.0</v>
      </c>
      <c r="U74" s="194" t="s">
        <v>593</v>
      </c>
      <c r="V74" s="194" t="s">
        <v>593</v>
      </c>
      <c r="W74" s="194" t="s">
        <v>593</v>
      </c>
      <c r="X74" s="194" t="s">
        <v>593</v>
      </c>
      <c r="Y74" s="194" t="s">
        <v>6</v>
      </c>
      <c r="Z74" s="218" t="s">
        <v>6</v>
      </c>
      <c r="AA74" s="194">
        <v>0.0</v>
      </c>
      <c r="AB74" s="194" t="s">
        <v>6</v>
      </c>
      <c r="AC74" s="194" t="s">
        <v>593</v>
      </c>
      <c r="AD74" s="194" t="s">
        <v>593</v>
      </c>
      <c r="AE74" s="194" t="s">
        <v>593</v>
      </c>
      <c r="AF74" s="194" t="s">
        <v>593</v>
      </c>
      <c r="AG74" s="194">
        <v>0.0</v>
      </c>
      <c r="AH74" s="194" t="s">
        <v>593</v>
      </c>
      <c r="AI74" s="197">
        <f>vlookup(B74,'Annual Leave-2026'!$B:$S,8,0)-countif(E74:AH74,"a")-(countif(E74:AH74,"a1")*0.5)-(countif(E74:AH74,"a2")*0.5)-(countif(E74:AH74,"b*")*0.5)-(countif(E74:AH74,"c*")*0.5)-(countif(E74:AH74,"d*")*0.5)-(countif(E74:AH74,"e*")*0.5)+1+1</f>
        <v>0</v>
      </c>
      <c r="AJ74" s="197">
        <f t="shared" si="3"/>
        <v>25</v>
      </c>
      <c r="AK74" s="214">
        <f>VLOOKUP(B74,'Working Time-May-26'!$B:$AK,34,0)/60</f>
        <v>0</v>
      </c>
      <c r="AL74" s="214">
        <f>VLOOKUP(B74,'Working Time-May-26'!$B:$AK,35,0)/60</f>
        <v>0</v>
      </c>
      <c r="AM74" s="431"/>
      <c r="AN74" s="431"/>
      <c r="AO74" s="424"/>
      <c r="AP74" s="424"/>
      <c r="AQ74" s="424"/>
      <c r="AR74" s="424"/>
      <c r="AS74" s="425">
        <f t="shared" si="4"/>
        <v>5</v>
      </c>
      <c r="AT74" s="425">
        <f t="shared" si="5"/>
        <v>0</v>
      </c>
      <c r="AU74" s="425">
        <f t="shared" si="6"/>
        <v>0</v>
      </c>
      <c r="AV74" s="432"/>
      <c r="AW74" s="217" t="s">
        <v>10</v>
      </c>
      <c r="AX74" s="232"/>
      <c r="AY74" s="232"/>
    </row>
    <row r="75">
      <c r="A75" s="426">
        <v>71.0</v>
      </c>
      <c r="B75" s="429" t="s">
        <v>663</v>
      </c>
      <c r="C75" s="430" t="s">
        <v>81</v>
      </c>
      <c r="D75" s="426" t="s">
        <v>76</v>
      </c>
      <c r="E75" s="194">
        <v>0.0</v>
      </c>
      <c r="F75" s="194" t="s">
        <v>593</v>
      </c>
      <c r="G75" s="194" t="s">
        <v>593</v>
      </c>
      <c r="H75" s="194" t="s">
        <v>593</v>
      </c>
      <c r="I75" s="194" t="s">
        <v>593</v>
      </c>
      <c r="J75" s="194" t="s">
        <v>593</v>
      </c>
      <c r="K75" s="194" t="s">
        <v>593</v>
      </c>
      <c r="L75" s="194" t="s">
        <v>593</v>
      </c>
      <c r="M75" s="194">
        <v>0.0</v>
      </c>
      <c r="N75" s="194" t="s">
        <v>593</v>
      </c>
      <c r="O75" s="194" t="s">
        <v>593</v>
      </c>
      <c r="P75" s="194" t="s">
        <v>593</v>
      </c>
      <c r="Q75" s="194" t="s">
        <v>593</v>
      </c>
      <c r="R75" s="194" t="s">
        <v>593</v>
      </c>
      <c r="S75" s="194">
        <v>0.0</v>
      </c>
      <c r="T75" s="194" t="s">
        <v>6</v>
      </c>
      <c r="U75" s="194" t="s">
        <v>588</v>
      </c>
      <c r="V75" s="194" t="s">
        <v>588</v>
      </c>
      <c r="W75" s="194" t="s">
        <v>588</v>
      </c>
      <c r="X75" s="194" t="s">
        <v>588</v>
      </c>
      <c r="Y75" s="194" t="s">
        <v>588</v>
      </c>
      <c r="Z75" s="194" t="s">
        <v>588</v>
      </c>
      <c r="AA75" s="194">
        <v>0.0</v>
      </c>
      <c r="AB75" s="218" t="s">
        <v>588</v>
      </c>
      <c r="AC75" s="218" t="s">
        <v>588</v>
      </c>
      <c r="AD75" s="218" t="s">
        <v>588</v>
      </c>
      <c r="AE75" s="218" t="s">
        <v>588</v>
      </c>
      <c r="AF75" s="218" t="s">
        <v>588</v>
      </c>
      <c r="AG75" s="218" t="s">
        <v>588</v>
      </c>
      <c r="AH75" s="195" t="s">
        <v>588</v>
      </c>
      <c r="AI75" s="197">
        <f>vlookup(B75,'Annual Leave-2026'!$B:$S,8,0)-countif(E75:AH75,"a")-(countif(E75:AH75,"a1")*0.5)-(countif(E75:AH75,"a2")*0.5)-(countif(E75:AH75,"b*")*0.5)-(countif(E75:AH75,"c*")*0.5)-(countif(E75:AH75,"d*")*0.5)-(countif(E75:AH75,"e*")*0.5)+1+1</f>
        <v>2</v>
      </c>
      <c r="AJ75" s="197">
        <f t="shared" si="3"/>
        <v>26</v>
      </c>
      <c r="AK75" s="214">
        <f>VLOOKUP(B75,'Working Time-May-26'!$B:$AK,34,0)/60</f>
        <v>0</v>
      </c>
      <c r="AL75" s="214">
        <f>VLOOKUP(B75,'Working Time-May-26'!$B:$AK,35,0)/60</f>
        <v>0</v>
      </c>
      <c r="AM75" s="431"/>
      <c r="AN75" s="431"/>
      <c r="AO75" s="424"/>
      <c r="AP75" s="424"/>
      <c r="AQ75" s="424"/>
      <c r="AR75" s="424"/>
      <c r="AS75" s="425">
        <f t="shared" si="4"/>
        <v>4</v>
      </c>
      <c r="AT75" s="425">
        <f t="shared" si="5"/>
        <v>0</v>
      </c>
      <c r="AU75" s="425">
        <f t="shared" si="6"/>
        <v>0</v>
      </c>
      <c r="AV75" s="432"/>
      <c r="AW75" s="217" t="s">
        <v>9</v>
      </c>
      <c r="AX75" s="232"/>
      <c r="AY75" s="232"/>
    </row>
    <row r="76">
      <c r="A76" s="420">
        <v>72.0</v>
      </c>
      <c r="B76" s="429" t="s">
        <v>664</v>
      </c>
      <c r="C76" s="430" t="s">
        <v>89</v>
      </c>
      <c r="D76" s="426" t="s">
        <v>76</v>
      </c>
      <c r="E76" s="194">
        <v>0.0</v>
      </c>
      <c r="F76" s="194" t="s">
        <v>593</v>
      </c>
      <c r="G76" s="194" t="s">
        <v>593</v>
      </c>
      <c r="H76" s="194" t="s">
        <v>593</v>
      </c>
      <c r="I76" s="194" t="s">
        <v>593</v>
      </c>
      <c r="J76" s="194" t="s">
        <v>593</v>
      </c>
      <c r="K76" s="194" t="s">
        <v>593</v>
      </c>
      <c r="L76" s="433" t="s">
        <v>592</v>
      </c>
      <c r="M76" s="194">
        <v>0.0</v>
      </c>
      <c r="N76" s="194" t="s">
        <v>593</v>
      </c>
      <c r="O76" s="194" t="s">
        <v>593</v>
      </c>
      <c r="P76" s="194" t="s">
        <v>593</v>
      </c>
      <c r="Q76" s="194" t="s">
        <v>593</v>
      </c>
      <c r="R76" s="194" t="s">
        <v>593</v>
      </c>
      <c r="S76" s="194" t="s">
        <v>6</v>
      </c>
      <c r="T76" s="194">
        <v>0.0</v>
      </c>
      <c r="U76" s="194" t="s">
        <v>588</v>
      </c>
      <c r="V76" s="194" t="s">
        <v>588</v>
      </c>
      <c r="W76" s="194" t="s">
        <v>588</v>
      </c>
      <c r="X76" s="194" t="s">
        <v>588</v>
      </c>
      <c r="Y76" s="194" t="s">
        <v>588</v>
      </c>
      <c r="Z76" s="218" t="s">
        <v>592</v>
      </c>
      <c r="AA76" s="218" t="s">
        <v>588</v>
      </c>
      <c r="AB76" s="194">
        <v>0.0</v>
      </c>
      <c r="AC76" s="218" t="s">
        <v>588</v>
      </c>
      <c r="AD76" s="218" t="s">
        <v>588</v>
      </c>
      <c r="AE76" s="218" t="s">
        <v>588</v>
      </c>
      <c r="AF76" s="218" t="s">
        <v>588</v>
      </c>
      <c r="AG76" s="218" t="s">
        <v>588</v>
      </c>
      <c r="AH76" s="195" t="s">
        <v>588</v>
      </c>
      <c r="AI76" s="197">
        <f>vlookup(B76,'Annual Leave-2026'!$B:$S,8,0)-countif(E76:AH76,"a")-(countif(E76:AH76,"a1")*0.5)-(countif(E76:AH76,"a2")*0.5)-(countif(E76:AH76,"b*")*0.5)-(countif(E76:AH76,"c*")*0.5)-(countif(E76:AH76,"d*")*0.5)-(countif(E76:AH76,"e*")*0.5)+1+1</f>
        <v>2.5</v>
      </c>
      <c r="AJ76" s="197">
        <f t="shared" si="3"/>
        <v>24</v>
      </c>
      <c r="AK76" s="214">
        <f>VLOOKUP(B76,'Working Time-May-26'!$B:$AK,34,0)/60</f>
        <v>0</v>
      </c>
      <c r="AL76" s="214">
        <f>VLOOKUP(B76,'Working Time-May-26'!$B:$AK,35,0)/60</f>
        <v>0</v>
      </c>
      <c r="AM76" s="431"/>
      <c r="AN76" s="431"/>
      <c r="AO76" s="424"/>
      <c r="AP76" s="424"/>
      <c r="AQ76" s="424"/>
      <c r="AR76" s="424"/>
      <c r="AS76" s="425">
        <f t="shared" si="4"/>
        <v>4</v>
      </c>
      <c r="AT76" s="425">
        <f t="shared" si="5"/>
        <v>2</v>
      </c>
      <c r="AU76" s="425">
        <f t="shared" si="6"/>
        <v>0</v>
      </c>
      <c r="AV76" s="432"/>
      <c r="AW76" s="217" t="s">
        <v>9</v>
      </c>
      <c r="AX76" s="232"/>
      <c r="AY76" s="232"/>
    </row>
    <row r="77">
      <c r="A77" s="426">
        <v>73.0</v>
      </c>
      <c r="B77" s="429" t="s">
        <v>665</v>
      </c>
      <c r="C77" s="430" t="s">
        <v>27</v>
      </c>
      <c r="D77" s="429" t="s">
        <v>14</v>
      </c>
      <c r="E77" s="194" t="s">
        <v>591</v>
      </c>
      <c r="F77" s="194">
        <v>0.0</v>
      </c>
      <c r="G77" s="194" t="s">
        <v>591</v>
      </c>
      <c r="H77" s="194" t="s">
        <v>591</v>
      </c>
      <c r="I77" s="194" t="s">
        <v>591</v>
      </c>
      <c r="J77" s="194" t="s">
        <v>591</v>
      </c>
      <c r="K77" s="194" t="s">
        <v>591</v>
      </c>
      <c r="L77" s="194" t="s">
        <v>591</v>
      </c>
      <c r="M77" s="194" t="s">
        <v>163</v>
      </c>
      <c r="N77" s="194">
        <v>0.0</v>
      </c>
      <c r="O77" s="194" t="s">
        <v>591</v>
      </c>
      <c r="P77" s="194" t="s">
        <v>591</v>
      </c>
      <c r="Q77" s="194" t="s">
        <v>591</v>
      </c>
      <c r="R77" s="194" t="s">
        <v>591</v>
      </c>
      <c r="S77" s="194" t="s">
        <v>591</v>
      </c>
      <c r="T77" s="194">
        <v>0.0</v>
      </c>
      <c r="U77" s="194" t="s">
        <v>591</v>
      </c>
      <c r="V77" s="194" t="s">
        <v>591</v>
      </c>
      <c r="W77" s="194" t="s">
        <v>591</v>
      </c>
      <c r="X77" s="194" t="s">
        <v>591</v>
      </c>
      <c r="Y77" s="194" t="s">
        <v>591</v>
      </c>
      <c r="Z77" s="218" t="s">
        <v>591</v>
      </c>
      <c r="AA77" s="194" t="s">
        <v>163</v>
      </c>
      <c r="AB77" s="194">
        <v>0.0</v>
      </c>
      <c r="AC77" s="194" t="s">
        <v>591</v>
      </c>
      <c r="AD77" s="194" t="s">
        <v>591</v>
      </c>
      <c r="AE77" s="194" t="s">
        <v>591</v>
      </c>
      <c r="AF77" s="194" t="s">
        <v>591</v>
      </c>
      <c r="AG77" s="194" t="s">
        <v>591</v>
      </c>
      <c r="AH77" s="194" t="s">
        <v>591</v>
      </c>
      <c r="AI77" s="197">
        <f>vlookup(B77,'Annual Leave-2026'!$B:$S,8,0)-countif(E77:AH77,"a")-(countif(E77:AH77,"a1")*0.5)-(countif(E77:AH77,"a2")*0.5)-(countif(E77:AH77,"b*")*0.5)-(countif(E77:AH77,"c*")*0.5)-(countif(E77:AH77,"d*")*0.5)-(countif(E77:AH77,"e*")*0.5)+1+1</f>
        <v>6</v>
      </c>
      <c r="AJ77" s="197">
        <f t="shared" si="3"/>
        <v>26</v>
      </c>
      <c r="AK77" s="214">
        <f>VLOOKUP(B77,'Working Time-May-26'!$B:$AK,34,0)/60</f>
        <v>0</v>
      </c>
      <c r="AL77" s="214">
        <f>VLOOKUP(B77,'Working Time-May-26'!$B:$AK,35,0)/60</f>
        <v>0</v>
      </c>
      <c r="AM77" s="431"/>
      <c r="AN77" s="431"/>
      <c r="AO77" s="424"/>
      <c r="AP77" s="424"/>
      <c r="AQ77" s="424"/>
      <c r="AR77" s="424"/>
      <c r="AS77" s="425">
        <f t="shared" si="4"/>
        <v>4</v>
      </c>
      <c r="AT77" s="425">
        <f t="shared" si="5"/>
        <v>0</v>
      </c>
      <c r="AU77" s="425">
        <f t="shared" si="6"/>
        <v>0</v>
      </c>
      <c r="AV77" s="432"/>
      <c r="AW77" s="217" t="s">
        <v>6</v>
      </c>
      <c r="AX77" s="232"/>
      <c r="AY77" s="232"/>
    </row>
    <row r="78">
      <c r="A78" s="420">
        <v>74.0</v>
      </c>
      <c r="B78" s="429" t="s">
        <v>666</v>
      </c>
      <c r="C78" s="430" t="s">
        <v>23</v>
      </c>
      <c r="D78" s="429" t="s">
        <v>14</v>
      </c>
      <c r="E78" s="194">
        <v>0.0</v>
      </c>
      <c r="F78" s="194" t="s">
        <v>591</v>
      </c>
      <c r="G78" s="194" t="s">
        <v>591</v>
      </c>
      <c r="H78" s="194" t="s">
        <v>591</v>
      </c>
      <c r="I78" s="194" t="s">
        <v>591</v>
      </c>
      <c r="J78" s="194" t="s">
        <v>591</v>
      </c>
      <c r="K78" s="194" t="s">
        <v>591</v>
      </c>
      <c r="L78" s="194" t="s">
        <v>591</v>
      </c>
      <c r="M78" s="194">
        <v>0.0</v>
      </c>
      <c r="N78" s="194" t="s">
        <v>591</v>
      </c>
      <c r="O78" s="194" t="s">
        <v>591</v>
      </c>
      <c r="P78" s="194" t="s">
        <v>591</v>
      </c>
      <c r="Q78" s="194" t="s">
        <v>591</v>
      </c>
      <c r="R78" s="194" t="s">
        <v>591</v>
      </c>
      <c r="S78" s="194" t="s">
        <v>591</v>
      </c>
      <c r="T78" s="194" t="s">
        <v>591</v>
      </c>
      <c r="U78" s="194">
        <v>0.0</v>
      </c>
      <c r="V78" s="194" t="s">
        <v>591</v>
      </c>
      <c r="W78" s="194" t="s">
        <v>591</v>
      </c>
      <c r="X78" s="194" t="s">
        <v>591</v>
      </c>
      <c r="Y78" s="194" t="s">
        <v>591</v>
      </c>
      <c r="Z78" s="218" t="s">
        <v>6</v>
      </c>
      <c r="AA78" s="194">
        <v>0.0</v>
      </c>
      <c r="AB78" s="218" t="s">
        <v>591</v>
      </c>
      <c r="AC78" s="194" t="s">
        <v>591</v>
      </c>
      <c r="AD78" s="194" t="s">
        <v>591</v>
      </c>
      <c r="AE78" s="194" t="s">
        <v>591</v>
      </c>
      <c r="AF78" s="194" t="s">
        <v>591</v>
      </c>
      <c r="AG78" s="194" t="s">
        <v>591</v>
      </c>
      <c r="AH78" s="194">
        <v>0.0</v>
      </c>
      <c r="AI78" s="197">
        <f>vlookup(B78,'Annual Leave-2026'!$B:$S,8,0)-countif(E78:AH78,"a")-(countif(E78:AH78,"a1")*0.5)-(countif(E78:AH78,"a2")*0.5)-(countif(E78:AH78,"b*")*0.5)-(countif(E78:AH78,"c*")*0.5)-(countif(E78:AH78,"d*")*0.5)-(countif(E78:AH78,"e*")*0.5)+1+1</f>
        <v>4</v>
      </c>
      <c r="AJ78" s="197">
        <f t="shared" si="3"/>
        <v>25</v>
      </c>
      <c r="AK78" s="214">
        <f>VLOOKUP(B78,'Working Time-May-26'!$B:$AK,34,0)/60</f>
        <v>0</v>
      </c>
      <c r="AL78" s="214">
        <f>VLOOKUP(B78,'Working Time-May-26'!$B:$AK,35,0)/60</f>
        <v>0</v>
      </c>
      <c r="AM78" s="431"/>
      <c r="AN78" s="431"/>
      <c r="AO78" s="424"/>
      <c r="AP78" s="424"/>
      <c r="AQ78" s="424"/>
      <c r="AR78" s="424"/>
      <c r="AS78" s="425">
        <f t="shared" si="4"/>
        <v>5</v>
      </c>
      <c r="AT78" s="425">
        <f t="shared" si="5"/>
        <v>0</v>
      </c>
      <c r="AU78" s="425">
        <f t="shared" si="6"/>
        <v>0</v>
      </c>
      <c r="AV78" s="424"/>
      <c r="AW78" s="217">
        <v>0.0</v>
      </c>
      <c r="AX78" s="232"/>
      <c r="AY78" s="232"/>
    </row>
    <row r="79">
      <c r="A79" s="426">
        <v>75.0</v>
      </c>
      <c r="B79" s="426" t="s">
        <v>667</v>
      </c>
      <c r="C79" s="427" t="s">
        <v>72</v>
      </c>
      <c r="D79" s="426" t="s">
        <v>186</v>
      </c>
      <c r="E79" s="194" t="s">
        <v>591</v>
      </c>
      <c r="F79" s="194" t="s">
        <v>591</v>
      </c>
      <c r="G79" s="194">
        <v>0.0</v>
      </c>
      <c r="H79" s="194" t="s">
        <v>6</v>
      </c>
      <c r="I79" s="194" t="s">
        <v>592</v>
      </c>
      <c r="J79" s="194" t="s">
        <v>591</v>
      </c>
      <c r="K79" s="194" t="s">
        <v>591</v>
      </c>
      <c r="L79" s="194" t="s">
        <v>591</v>
      </c>
      <c r="M79" s="194">
        <v>0.0</v>
      </c>
      <c r="N79" s="194" t="s">
        <v>591</v>
      </c>
      <c r="O79" s="194" t="s">
        <v>591</v>
      </c>
      <c r="P79" s="194" t="s">
        <v>6</v>
      </c>
      <c r="Q79" s="194" t="s">
        <v>591</v>
      </c>
      <c r="R79" s="194" t="s">
        <v>591</v>
      </c>
      <c r="S79" s="194" t="s">
        <v>591</v>
      </c>
      <c r="T79" s="194">
        <v>0.0</v>
      </c>
      <c r="U79" s="194" t="s">
        <v>593</v>
      </c>
      <c r="V79" s="194" t="s">
        <v>593</v>
      </c>
      <c r="W79" s="194" t="s">
        <v>593</v>
      </c>
      <c r="X79" s="194" t="s">
        <v>593</v>
      </c>
      <c r="Y79" s="194" t="s">
        <v>593</v>
      </c>
      <c r="Z79" s="194" t="s">
        <v>593</v>
      </c>
      <c r="AA79" s="194">
        <v>0.0</v>
      </c>
      <c r="AB79" s="194" t="s">
        <v>593</v>
      </c>
      <c r="AC79" s="194" t="s">
        <v>593</v>
      </c>
      <c r="AD79" s="194" t="s">
        <v>593</v>
      </c>
      <c r="AE79" s="194" t="s">
        <v>593</v>
      </c>
      <c r="AF79" s="194" t="s">
        <v>593</v>
      </c>
      <c r="AG79" s="194" t="s">
        <v>593</v>
      </c>
      <c r="AH79" s="194">
        <v>0.0</v>
      </c>
      <c r="AI79" s="197">
        <f>vlookup(B79,'Annual Leave-2026'!$B:$S,8,0)-countif(E79:AH79,"a")-(countif(E79:AH79,"a1")*0.5)-(countif(E79:AH79,"a2")*0.5)-(countif(E79:AH79,"b*")*0.5)-(countif(E79:AH79,"c*")*0.5)-(countif(E79:AH79,"d*")*0.5)-(countif(E79:AH79,"e*")*0.5)+1+1</f>
        <v>1</v>
      </c>
      <c r="AJ79" s="197">
        <f t="shared" si="3"/>
        <v>24</v>
      </c>
      <c r="AK79" s="214">
        <f>VLOOKUP(B79,'Working Time-May-26'!$B:$AK,34,0)/60</f>
        <v>-1</v>
      </c>
      <c r="AL79" s="214">
        <f>VLOOKUP(B79,'Working Time-May-26'!$B:$AK,35,0)/60</f>
        <v>-1</v>
      </c>
      <c r="AM79" s="424"/>
      <c r="AN79" s="424"/>
      <c r="AO79" s="424"/>
      <c r="AP79" s="424"/>
      <c r="AQ79" s="424"/>
      <c r="AR79" s="424"/>
      <c r="AS79" s="425">
        <f t="shared" si="4"/>
        <v>5</v>
      </c>
      <c r="AT79" s="425">
        <f t="shared" si="5"/>
        <v>1</v>
      </c>
      <c r="AU79" s="425">
        <f t="shared" si="6"/>
        <v>0</v>
      </c>
      <c r="AV79" s="424"/>
      <c r="AW79" s="217">
        <v>0.0</v>
      </c>
      <c r="AX79" s="232"/>
      <c r="AY79" s="232"/>
    </row>
    <row r="80">
      <c r="A80" s="420">
        <v>76.0</v>
      </c>
      <c r="B80" s="426" t="s">
        <v>668</v>
      </c>
      <c r="C80" s="427" t="s">
        <v>62</v>
      </c>
      <c r="D80" s="426" t="s">
        <v>186</v>
      </c>
      <c r="E80" s="194" t="s">
        <v>592</v>
      </c>
      <c r="F80" s="194">
        <v>0.0</v>
      </c>
      <c r="G80" s="194" t="s">
        <v>593</v>
      </c>
      <c r="H80" s="194" t="s">
        <v>593</v>
      </c>
      <c r="I80" s="194" t="s">
        <v>593</v>
      </c>
      <c r="J80" s="194" t="s">
        <v>593</v>
      </c>
      <c r="K80" s="194" t="s">
        <v>593</v>
      </c>
      <c r="L80" s="194" t="s">
        <v>593</v>
      </c>
      <c r="M80" s="194">
        <v>0.0</v>
      </c>
      <c r="N80" s="194" t="s">
        <v>593</v>
      </c>
      <c r="O80" s="194" t="s">
        <v>593</v>
      </c>
      <c r="P80" s="194" t="s">
        <v>593</v>
      </c>
      <c r="Q80" s="194" t="s">
        <v>593</v>
      </c>
      <c r="R80" s="194" t="s">
        <v>593</v>
      </c>
      <c r="S80" s="194" t="s">
        <v>593</v>
      </c>
      <c r="T80" s="194">
        <v>0.0</v>
      </c>
      <c r="U80" s="194" t="s">
        <v>593</v>
      </c>
      <c r="V80" s="194" t="s">
        <v>593</v>
      </c>
      <c r="W80" s="194" t="s">
        <v>593</v>
      </c>
      <c r="X80" s="194" t="s">
        <v>593</v>
      </c>
      <c r="Y80" s="194" t="s">
        <v>593</v>
      </c>
      <c r="Z80" s="218">
        <v>0.0</v>
      </c>
      <c r="AA80" s="194" t="s">
        <v>6</v>
      </c>
      <c r="AB80" s="194" t="s">
        <v>592</v>
      </c>
      <c r="AC80" s="194" t="s">
        <v>593</v>
      </c>
      <c r="AD80" s="194" t="s">
        <v>593</v>
      </c>
      <c r="AE80" s="194" t="s">
        <v>593</v>
      </c>
      <c r="AF80" s="194" t="s">
        <v>593</v>
      </c>
      <c r="AG80" s="194" t="s">
        <v>593</v>
      </c>
      <c r="AH80" s="194">
        <v>0.0</v>
      </c>
      <c r="AI80" s="197">
        <f>vlookup(B80,'Annual Leave-2026'!$B:$S,8,0)-countif(E80:AH80,"a")-(countif(E80:AH80,"a1")*0.5)-(countif(E80:AH80,"a2")*0.5)-(countif(E80:AH80,"b*")*0.5)-(countif(E80:AH80,"c*")*0.5)-(countif(E80:AH80,"d*")*0.5)-(countif(E80:AH80,"e*")*0.5)+1+1</f>
        <v>5</v>
      </c>
      <c r="AJ80" s="197">
        <f t="shared" si="3"/>
        <v>23</v>
      </c>
      <c r="AK80" s="214">
        <f>VLOOKUP(B80,'Working Time-May-26'!$B:$AK,34,0)/60</f>
        <v>0</v>
      </c>
      <c r="AL80" s="214">
        <f>VLOOKUP(B80,'Working Time-May-26'!$B:$AK,35,0)/60</f>
        <v>0</v>
      </c>
      <c r="AM80" s="424"/>
      <c r="AN80" s="424"/>
      <c r="AO80" s="424"/>
      <c r="AP80" s="424"/>
      <c r="AQ80" s="424"/>
      <c r="AR80" s="424"/>
      <c r="AS80" s="425">
        <f t="shared" si="4"/>
        <v>5</v>
      </c>
      <c r="AT80" s="425">
        <f t="shared" si="5"/>
        <v>2</v>
      </c>
      <c r="AU80" s="425">
        <f t="shared" si="6"/>
        <v>0</v>
      </c>
      <c r="AV80" s="424"/>
      <c r="AW80" s="217">
        <v>0.0</v>
      </c>
      <c r="AX80" s="232"/>
      <c r="AY80" s="232"/>
    </row>
    <row r="81">
      <c r="A81" s="426">
        <v>77.0</v>
      </c>
      <c r="B81" s="426" t="s">
        <v>669</v>
      </c>
      <c r="C81" s="427" t="s">
        <v>38</v>
      </c>
      <c r="D81" s="426" t="s">
        <v>186</v>
      </c>
      <c r="E81" s="194" t="s">
        <v>591</v>
      </c>
      <c r="F81" s="194">
        <v>0.0</v>
      </c>
      <c r="G81" s="194" t="s">
        <v>591</v>
      </c>
      <c r="H81" s="194" t="s">
        <v>591</v>
      </c>
      <c r="I81" s="194" t="s">
        <v>591</v>
      </c>
      <c r="J81" s="194" t="s">
        <v>591</v>
      </c>
      <c r="K81" s="194" t="s">
        <v>591</v>
      </c>
      <c r="L81" s="194" t="s">
        <v>591</v>
      </c>
      <c r="M81" s="194">
        <v>0.0</v>
      </c>
      <c r="N81" s="194" t="s">
        <v>591</v>
      </c>
      <c r="O81" s="194" t="s">
        <v>591</v>
      </c>
      <c r="P81" s="194" t="s">
        <v>163</v>
      </c>
      <c r="Q81" s="194" t="s">
        <v>592</v>
      </c>
      <c r="R81" s="194" t="s">
        <v>592</v>
      </c>
      <c r="S81" s="194" t="s">
        <v>592</v>
      </c>
      <c r="T81" s="194">
        <v>0.0</v>
      </c>
      <c r="U81" s="194" t="s">
        <v>591</v>
      </c>
      <c r="V81" s="194" t="s">
        <v>591</v>
      </c>
      <c r="W81" s="194" t="s">
        <v>591</v>
      </c>
      <c r="X81" s="194" t="s">
        <v>591</v>
      </c>
      <c r="Y81" s="194" t="s">
        <v>591</v>
      </c>
      <c r="Z81" s="218" t="s">
        <v>591</v>
      </c>
      <c r="AA81" s="194" t="s">
        <v>163</v>
      </c>
      <c r="AB81" s="194">
        <v>0.0</v>
      </c>
      <c r="AC81" s="194" t="s">
        <v>591</v>
      </c>
      <c r="AD81" s="194" t="s">
        <v>591</v>
      </c>
      <c r="AE81" s="194" t="s">
        <v>591</v>
      </c>
      <c r="AF81" s="194" t="s">
        <v>591</v>
      </c>
      <c r="AG81" s="194" t="s">
        <v>591</v>
      </c>
      <c r="AH81" s="194" t="s">
        <v>591</v>
      </c>
      <c r="AI81" s="197">
        <f>vlookup(B81,'Annual Leave-2026'!$B:$S,8,0)-countif(E81:AH81,"a")-(countif(E81:AH81,"a1")*0.5)-(countif(E81:AH81,"a2")*0.5)-(countif(E81:AH81,"b*")*0.5)-(countif(E81:AH81,"c*")*0.5)-(countif(E81:AH81,"d*")*0.5)-(countif(E81:AH81,"e*")*0.5)+1+1</f>
        <v>1</v>
      </c>
      <c r="AJ81" s="197">
        <f t="shared" si="3"/>
        <v>23</v>
      </c>
      <c r="AK81" s="214">
        <f>VLOOKUP(B81,'Working Time-May-26'!$B:$AK,34,0)/60</f>
        <v>0</v>
      </c>
      <c r="AL81" s="214">
        <f>VLOOKUP(B81,'Working Time-May-26'!$B:$AK,35,0)/60</f>
        <v>-1</v>
      </c>
      <c r="AM81" s="424"/>
      <c r="AN81" s="424"/>
      <c r="AO81" s="424"/>
      <c r="AP81" s="424"/>
      <c r="AQ81" s="424"/>
      <c r="AR81" s="424"/>
      <c r="AS81" s="425">
        <f t="shared" si="4"/>
        <v>4</v>
      </c>
      <c r="AT81" s="425">
        <f t="shared" si="5"/>
        <v>3</v>
      </c>
      <c r="AU81" s="425">
        <f t="shared" si="6"/>
        <v>0</v>
      </c>
      <c r="AV81" s="424"/>
      <c r="AW81" s="217" t="s">
        <v>6</v>
      </c>
      <c r="AX81" s="232"/>
      <c r="AY81" s="232"/>
    </row>
    <row r="82">
      <c r="A82" s="420">
        <v>78.0</v>
      </c>
      <c r="B82" s="426" t="s">
        <v>670</v>
      </c>
      <c r="C82" s="427" t="s">
        <v>71</v>
      </c>
      <c r="D82" s="426" t="s">
        <v>186</v>
      </c>
      <c r="E82" s="194" t="s">
        <v>591</v>
      </c>
      <c r="F82" s="194" t="s">
        <v>591</v>
      </c>
      <c r="G82" s="194">
        <v>0.0</v>
      </c>
      <c r="H82" s="194" t="s">
        <v>591</v>
      </c>
      <c r="I82" s="194" t="s">
        <v>591</v>
      </c>
      <c r="J82" s="194" t="s">
        <v>591</v>
      </c>
      <c r="K82" s="194" t="s">
        <v>591</v>
      </c>
      <c r="L82" s="194" t="s">
        <v>591</v>
      </c>
      <c r="M82" s="194">
        <v>0.0</v>
      </c>
      <c r="N82" s="194" t="s">
        <v>591</v>
      </c>
      <c r="O82" s="194" t="s">
        <v>591</v>
      </c>
      <c r="P82" s="194" t="s">
        <v>591</v>
      </c>
      <c r="Q82" s="194" t="s">
        <v>591</v>
      </c>
      <c r="R82" s="194" t="s">
        <v>6</v>
      </c>
      <c r="S82" s="194">
        <v>0.0</v>
      </c>
      <c r="T82" s="194" t="s">
        <v>591</v>
      </c>
      <c r="U82" s="194" t="s">
        <v>591</v>
      </c>
      <c r="V82" s="194" t="s">
        <v>591</v>
      </c>
      <c r="W82" s="194" t="s">
        <v>591</v>
      </c>
      <c r="X82" s="194" t="s">
        <v>591</v>
      </c>
      <c r="Y82" s="194" t="s">
        <v>591</v>
      </c>
      <c r="Z82" s="218">
        <v>0.0</v>
      </c>
      <c r="AA82" s="218" t="s">
        <v>591</v>
      </c>
      <c r="AB82" s="218" t="s">
        <v>591</v>
      </c>
      <c r="AC82" s="194" t="s">
        <v>591</v>
      </c>
      <c r="AD82" s="194" t="s">
        <v>163</v>
      </c>
      <c r="AE82" s="194" t="s">
        <v>591</v>
      </c>
      <c r="AF82" s="194" t="s">
        <v>591</v>
      </c>
      <c r="AG82" s="194">
        <v>0.0</v>
      </c>
      <c r="AH82" s="194" t="s">
        <v>591</v>
      </c>
      <c r="AI82" s="197">
        <f>vlookup(B82,'Annual Leave-2026'!$B:$S,8,0)-countif(E82:AH82,"a")-(countif(E82:AH82,"a1")*0.5)-(countif(E82:AH82,"a2")*0.5)-(countif(E82:AH82,"b*")*0.5)-(countif(E82:AH82,"c*")*0.5)-(countif(E82:AH82,"d*")*0.5)-(countif(E82:AH82,"e*")*0.5)+1+1</f>
        <v>0.5</v>
      </c>
      <c r="AJ82" s="197">
        <f t="shared" si="3"/>
        <v>25</v>
      </c>
      <c r="AK82" s="214">
        <f>VLOOKUP(B82,'Working Time-May-26'!$B:$AK,34,0)/60</f>
        <v>0</v>
      </c>
      <c r="AL82" s="214">
        <f>VLOOKUP(B82,'Working Time-May-26'!$B:$AK,35,0)/60</f>
        <v>0</v>
      </c>
      <c r="AM82" s="424"/>
      <c r="AN82" s="424"/>
      <c r="AO82" s="424"/>
      <c r="AP82" s="424"/>
      <c r="AQ82" s="424"/>
      <c r="AR82" s="424"/>
      <c r="AS82" s="425">
        <f t="shared" si="4"/>
        <v>5</v>
      </c>
      <c r="AT82" s="425">
        <f t="shared" si="5"/>
        <v>0</v>
      </c>
      <c r="AU82" s="425">
        <f t="shared" si="6"/>
        <v>0</v>
      </c>
      <c r="AV82" s="424"/>
      <c r="AW82" s="217" t="s">
        <v>6</v>
      </c>
      <c r="AX82" s="232"/>
      <c r="AY82" s="232"/>
    </row>
    <row r="83">
      <c r="A83" s="426">
        <v>79.0</v>
      </c>
      <c r="B83" s="426" t="s">
        <v>671</v>
      </c>
      <c r="C83" s="427" t="s">
        <v>60</v>
      </c>
      <c r="D83" s="426" t="s">
        <v>186</v>
      </c>
      <c r="E83" s="194">
        <v>0.0</v>
      </c>
      <c r="F83" s="194" t="s">
        <v>593</v>
      </c>
      <c r="G83" s="194" t="s">
        <v>593</v>
      </c>
      <c r="H83" s="194" t="s">
        <v>593</v>
      </c>
      <c r="I83" s="221" t="s">
        <v>602</v>
      </c>
      <c r="J83" s="194" t="s">
        <v>593</v>
      </c>
      <c r="K83" s="194" t="s">
        <v>593</v>
      </c>
      <c r="L83" s="194" t="s">
        <v>593</v>
      </c>
      <c r="M83" s="194">
        <v>0.0</v>
      </c>
      <c r="N83" s="194" t="s">
        <v>593</v>
      </c>
      <c r="O83" s="194" t="s">
        <v>593</v>
      </c>
      <c r="P83" s="194" t="s">
        <v>593</v>
      </c>
      <c r="Q83" s="221" t="s">
        <v>602</v>
      </c>
      <c r="R83" s="433" t="s">
        <v>171</v>
      </c>
      <c r="S83" s="194" t="s">
        <v>6</v>
      </c>
      <c r="T83" s="194">
        <v>0.0</v>
      </c>
      <c r="U83" s="194" t="s">
        <v>593</v>
      </c>
      <c r="V83" s="194" t="s">
        <v>593</v>
      </c>
      <c r="W83" s="194" t="s">
        <v>593</v>
      </c>
      <c r="X83" s="194" t="s">
        <v>593</v>
      </c>
      <c r="Y83" s="433" t="s">
        <v>171</v>
      </c>
      <c r="Z83" s="218">
        <v>0.0</v>
      </c>
      <c r="AA83" s="194" t="s">
        <v>593</v>
      </c>
      <c r="AB83" s="194" t="s">
        <v>593</v>
      </c>
      <c r="AC83" s="194" t="s">
        <v>593</v>
      </c>
      <c r="AD83" s="194" t="s">
        <v>593</v>
      </c>
      <c r="AE83" s="194" t="s">
        <v>593</v>
      </c>
      <c r="AF83" s="194" t="s">
        <v>593</v>
      </c>
      <c r="AG83" s="194" t="s">
        <v>593</v>
      </c>
      <c r="AH83" s="194">
        <v>0.0</v>
      </c>
      <c r="AI83" s="197">
        <f>vlookup(B83,'Annual Leave-2026'!$B:$S,8,0)-countif(E83:AH83,"a")-(countif(E83:AH83,"a1")*0.5)-(countif(E83:AH83,"a2")*0.5)-(countif(E83:AH83,"b*")*0.5)-(countif(E83:AH83,"c*")*0.5)-(countif(E83:AH83,"d*")*0.5)-(countif(E83:AH83,"e*")*0.5)+1+1</f>
        <v>0</v>
      </c>
      <c r="AJ83" s="197">
        <f t="shared" si="3"/>
        <v>23</v>
      </c>
      <c r="AK83" s="214">
        <f>VLOOKUP(B83,'Working Time-May-26'!$B:$AK,34,0)/60</f>
        <v>0</v>
      </c>
      <c r="AL83" s="214">
        <f>VLOOKUP(B83,'Working Time-May-26'!$B:$AK,35,0)/60</f>
        <v>0</v>
      </c>
      <c r="AM83" s="424"/>
      <c r="AN83" s="424"/>
      <c r="AO83" s="424"/>
      <c r="AP83" s="424"/>
      <c r="AQ83" s="424"/>
      <c r="AR83" s="424"/>
      <c r="AS83" s="425">
        <f t="shared" si="4"/>
        <v>5</v>
      </c>
      <c r="AT83" s="425">
        <f t="shared" si="5"/>
        <v>0</v>
      </c>
      <c r="AU83" s="425">
        <f t="shared" si="6"/>
        <v>2</v>
      </c>
      <c r="AV83" s="424"/>
      <c r="AW83" s="217">
        <v>0.0</v>
      </c>
      <c r="AX83" s="232"/>
      <c r="AY83" s="232"/>
    </row>
    <row r="84">
      <c r="A84" s="420">
        <v>80.0</v>
      </c>
      <c r="B84" s="426" t="s">
        <v>672</v>
      </c>
      <c r="C84" s="427" t="s">
        <v>56</v>
      </c>
      <c r="D84" s="426" t="s">
        <v>14</v>
      </c>
      <c r="E84" s="194" t="s">
        <v>170</v>
      </c>
      <c r="F84" s="194" t="s">
        <v>15</v>
      </c>
      <c r="G84" s="194">
        <v>0.0</v>
      </c>
      <c r="H84" s="194" t="s">
        <v>588</v>
      </c>
      <c r="I84" s="194" t="s">
        <v>588</v>
      </c>
      <c r="J84" s="194" t="s">
        <v>588</v>
      </c>
      <c r="K84" s="194" t="s">
        <v>588</v>
      </c>
      <c r="L84" s="194" t="s">
        <v>169</v>
      </c>
      <c r="M84" s="194">
        <v>0.0</v>
      </c>
      <c r="N84" s="194" t="s">
        <v>6</v>
      </c>
      <c r="O84" s="194" t="s">
        <v>588</v>
      </c>
      <c r="P84" s="194" t="s">
        <v>588</v>
      </c>
      <c r="Q84" s="194" t="s">
        <v>588</v>
      </c>
      <c r="R84" s="194" t="s">
        <v>588</v>
      </c>
      <c r="S84" s="194" t="s">
        <v>588</v>
      </c>
      <c r="T84" s="194" t="s">
        <v>588</v>
      </c>
      <c r="U84" s="194">
        <v>0.0</v>
      </c>
      <c r="V84" s="194" t="s">
        <v>588</v>
      </c>
      <c r="W84" s="194" t="s">
        <v>588</v>
      </c>
      <c r="X84" s="194" t="s">
        <v>588</v>
      </c>
      <c r="Y84" s="194" t="s">
        <v>588</v>
      </c>
      <c r="Z84" s="194" t="s">
        <v>588</v>
      </c>
      <c r="AA84" s="194">
        <v>0.0</v>
      </c>
      <c r="AB84" s="218" t="s">
        <v>588</v>
      </c>
      <c r="AC84" s="218" t="s">
        <v>588</v>
      </c>
      <c r="AD84" s="218" t="s">
        <v>588</v>
      </c>
      <c r="AE84" s="218" t="s">
        <v>588</v>
      </c>
      <c r="AF84" s="218" t="s">
        <v>588</v>
      </c>
      <c r="AG84" s="218" t="s">
        <v>588</v>
      </c>
      <c r="AH84" s="194">
        <v>0.0</v>
      </c>
      <c r="AI84" s="197">
        <f>vlookup(B84,'Annual Leave-2026'!$B:$S,8,0)-countif(E84:AH84,"a")-(countif(E84:AH84,"a1")*0.5)-(countif(E84:AH84,"a2")*0.5)-(countif(E84:AH84,"b*")*0.5)-(countif(E84:AH84,"c*")*0.5)-(countif(E84:AH84,"d*")*0.5)-(countif(E84:AH84,"e*")*0.5)+1+1</f>
        <v>2</v>
      </c>
      <c r="AJ84" s="197">
        <f t="shared" si="3"/>
        <v>25</v>
      </c>
      <c r="AK84" s="214">
        <f>VLOOKUP(B84,'Working Time-May-26'!$B:$AK,34,0)/60</f>
        <v>-0.9333333333</v>
      </c>
      <c r="AL84" s="214">
        <f>VLOOKUP(B84,'Working Time-May-26'!$B:$AK,35,0)/60</f>
        <v>0</v>
      </c>
      <c r="AM84" s="424"/>
      <c r="AN84" s="424"/>
      <c r="AO84" s="424"/>
      <c r="AP84" s="424"/>
      <c r="AQ84" s="424"/>
      <c r="AR84" s="424"/>
      <c r="AS84" s="425">
        <f t="shared" si="4"/>
        <v>5</v>
      </c>
      <c r="AT84" s="425">
        <f t="shared" si="5"/>
        <v>0</v>
      </c>
      <c r="AU84" s="425">
        <f t="shared" si="6"/>
        <v>0</v>
      </c>
      <c r="AV84" s="424"/>
      <c r="AW84" s="217">
        <v>0.0</v>
      </c>
      <c r="AX84" s="232"/>
      <c r="AY84" s="232"/>
    </row>
    <row r="85">
      <c r="A85" s="426">
        <v>81.0</v>
      </c>
      <c r="B85" s="429" t="s">
        <v>711</v>
      </c>
      <c r="C85" s="430" t="s">
        <v>44</v>
      </c>
      <c r="D85" s="426" t="s">
        <v>14</v>
      </c>
      <c r="E85" s="194">
        <v>0.0</v>
      </c>
      <c r="F85" s="194" t="s">
        <v>591</v>
      </c>
      <c r="G85" s="194" t="s">
        <v>591</v>
      </c>
      <c r="H85" s="194" t="s">
        <v>591</v>
      </c>
      <c r="I85" s="194" t="s">
        <v>591</v>
      </c>
      <c r="J85" s="194" t="s">
        <v>15</v>
      </c>
      <c r="K85" s="194" t="s">
        <v>15</v>
      </c>
      <c r="L85" s="194">
        <v>0.0</v>
      </c>
      <c r="M85" s="194" t="s">
        <v>591</v>
      </c>
      <c r="N85" s="194" t="s">
        <v>591</v>
      </c>
      <c r="O85" s="194" t="s">
        <v>591</v>
      </c>
      <c r="P85" s="194" t="s">
        <v>591</v>
      </c>
      <c r="Q85" s="194" t="s">
        <v>591</v>
      </c>
      <c r="R85" s="194" t="s">
        <v>591</v>
      </c>
      <c r="S85" s="194" t="s">
        <v>591</v>
      </c>
      <c r="T85" s="194">
        <v>0.0</v>
      </c>
      <c r="U85" s="194" t="s">
        <v>593</v>
      </c>
      <c r="V85" s="194" t="s">
        <v>593</v>
      </c>
      <c r="W85" s="194" t="s">
        <v>593</v>
      </c>
      <c r="X85" s="194" t="s">
        <v>593</v>
      </c>
      <c r="Y85" s="194" t="s">
        <v>593</v>
      </c>
      <c r="Z85" s="194" t="s">
        <v>593</v>
      </c>
      <c r="AA85" s="194">
        <v>0.0</v>
      </c>
      <c r="AB85" s="194" t="s">
        <v>593</v>
      </c>
      <c r="AC85" s="194" t="s">
        <v>593</v>
      </c>
      <c r="AD85" s="194" t="s">
        <v>593</v>
      </c>
      <c r="AE85" s="194" t="s">
        <v>593</v>
      </c>
      <c r="AF85" s="194" t="s">
        <v>593</v>
      </c>
      <c r="AG85" s="194">
        <v>0.0</v>
      </c>
      <c r="AH85" s="194" t="s">
        <v>593</v>
      </c>
      <c r="AI85" s="197">
        <f>vlookup(B85,'Annual Leave-2026'!$B:$S,8,0)-countif(E85:AH85,"a")-(countif(E85:AH85,"a1")*0.5)-(countif(E85:AH85,"a2")*0.5)-(countif(E85:AH85,"b*")*0.5)-(countif(E85:AH85,"c*")*0.5)-(countif(E85:AH85,"d*")*0.5)-(countif(E85:AH85,"e*")*0.5)+1+1</f>
        <v>4</v>
      </c>
      <c r="AJ85" s="197">
        <f t="shared" si="3"/>
        <v>25</v>
      </c>
      <c r="AK85" s="214">
        <f>VLOOKUP(B85,'Working Time-May-26'!$B:$AK,34,0)/60</f>
        <v>0</v>
      </c>
      <c r="AL85" s="214">
        <f>VLOOKUP(B85,'Working Time-May-26'!$B:$AK,35,0)/60</f>
        <v>0</v>
      </c>
      <c r="AM85" s="424"/>
      <c r="AN85" s="431"/>
      <c r="AO85" s="424"/>
      <c r="AP85" s="424"/>
      <c r="AQ85" s="424"/>
      <c r="AR85" s="424"/>
      <c r="AS85" s="425">
        <f t="shared" si="4"/>
        <v>5</v>
      </c>
      <c r="AT85" s="425">
        <f t="shared" si="5"/>
        <v>0</v>
      </c>
      <c r="AU85" s="425">
        <f t="shared" si="6"/>
        <v>0</v>
      </c>
      <c r="AV85" s="424"/>
      <c r="AW85" s="217" t="s">
        <v>10</v>
      </c>
      <c r="AX85" s="232"/>
      <c r="AY85" s="232"/>
    </row>
    <row r="86">
      <c r="A86" s="420">
        <v>82.0</v>
      </c>
      <c r="B86" s="429" t="s">
        <v>673</v>
      </c>
      <c r="C86" s="430" t="s">
        <v>13</v>
      </c>
      <c r="D86" s="426" t="s">
        <v>14</v>
      </c>
      <c r="E86" s="194" t="s">
        <v>591</v>
      </c>
      <c r="F86" s="194" t="s">
        <v>15</v>
      </c>
      <c r="G86" s="194">
        <v>0.0</v>
      </c>
      <c r="H86" s="194" t="s">
        <v>6</v>
      </c>
      <c r="I86" s="194" t="s">
        <v>591</v>
      </c>
      <c r="J86" s="194" t="s">
        <v>591</v>
      </c>
      <c r="K86" s="194" t="s">
        <v>591</v>
      </c>
      <c r="L86" s="194">
        <v>0.0</v>
      </c>
      <c r="M86" s="194" t="s">
        <v>591</v>
      </c>
      <c r="N86" s="194" t="s">
        <v>591</v>
      </c>
      <c r="O86" s="194" t="s">
        <v>591</v>
      </c>
      <c r="P86" s="194" t="s">
        <v>591</v>
      </c>
      <c r="Q86" s="194" t="s">
        <v>591</v>
      </c>
      <c r="R86" s="194" t="s">
        <v>591</v>
      </c>
      <c r="S86" s="194">
        <v>0.0</v>
      </c>
      <c r="T86" s="194" t="s">
        <v>591</v>
      </c>
      <c r="U86" s="194" t="s">
        <v>591</v>
      </c>
      <c r="V86" s="194" t="s">
        <v>591</v>
      </c>
      <c r="W86" s="194" t="s">
        <v>591</v>
      </c>
      <c r="X86" s="194" t="s">
        <v>591</v>
      </c>
      <c r="Y86" s="194" t="s">
        <v>591</v>
      </c>
      <c r="Z86" s="218">
        <v>0.0</v>
      </c>
      <c r="AA86" s="218" t="s">
        <v>591</v>
      </c>
      <c r="AB86" s="218" t="s">
        <v>591</v>
      </c>
      <c r="AC86" s="194" t="s">
        <v>591</v>
      </c>
      <c r="AD86" s="194" t="s">
        <v>591</v>
      </c>
      <c r="AE86" s="194" t="s">
        <v>591</v>
      </c>
      <c r="AF86" s="194" t="s">
        <v>591</v>
      </c>
      <c r="AG86" s="194">
        <v>0.0</v>
      </c>
      <c r="AH86" s="194" t="s">
        <v>591</v>
      </c>
      <c r="AI86" s="197">
        <f>vlookup(B86,'Annual Leave-2026'!$B:$S,8,0)-countif(E86:AH86,"a")-(countif(E86:AH86,"a1")*0.5)-(countif(E86:AH86,"a2")*0.5)-(countif(E86:AH86,"b*")*0.5)-(countif(E86:AH86,"c*")*0.5)-(countif(E86:AH86,"d*")*0.5)-(countif(E86:AH86,"e*")*0.5)+1+1</f>
        <v>2</v>
      </c>
      <c r="AJ86" s="197">
        <f t="shared" si="3"/>
        <v>25</v>
      </c>
      <c r="AK86" s="214">
        <f>VLOOKUP(B86,'Working Time-May-26'!$B:$AK,34,0)/60</f>
        <v>0</v>
      </c>
      <c r="AL86" s="214">
        <f>VLOOKUP(B86,'Working Time-May-26'!$B:$AK,35,0)/60</f>
        <v>0</v>
      </c>
      <c r="AM86" s="424"/>
      <c r="AN86" s="431"/>
      <c r="AO86" s="424"/>
      <c r="AP86" s="424"/>
      <c r="AQ86" s="424"/>
      <c r="AR86" s="424"/>
      <c r="AS86" s="425">
        <f t="shared" si="4"/>
        <v>5</v>
      </c>
      <c r="AT86" s="425">
        <f t="shared" si="5"/>
        <v>0</v>
      </c>
      <c r="AU86" s="425">
        <f t="shared" si="6"/>
        <v>0</v>
      </c>
      <c r="AV86" s="424"/>
      <c r="AW86" s="217" t="s">
        <v>6</v>
      </c>
      <c r="AX86" s="232"/>
      <c r="AY86" s="232"/>
    </row>
    <row r="87">
      <c r="A87" s="426">
        <v>83.0</v>
      </c>
      <c r="B87" s="429" t="s">
        <v>674</v>
      </c>
      <c r="C87" s="430" t="s">
        <v>52</v>
      </c>
      <c r="D87" s="426" t="s">
        <v>14</v>
      </c>
      <c r="E87" s="194" t="s">
        <v>588</v>
      </c>
      <c r="F87" s="194" t="s">
        <v>588</v>
      </c>
      <c r="G87" s="194">
        <v>0.0</v>
      </c>
      <c r="H87" s="194" t="s">
        <v>588</v>
      </c>
      <c r="I87" s="194" t="s">
        <v>588</v>
      </c>
      <c r="J87" s="194" t="s">
        <v>588</v>
      </c>
      <c r="K87" s="194" t="s">
        <v>588</v>
      </c>
      <c r="L87" s="194" t="s">
        <v>588</v>
      </c>
      <c r="M87" s="194">
        <v>0.0</v>
      </c>
      <c r="N87" s="194" t="s">
        <v>6</v>
      </c>
      <c r="O87" s="194" t="s">
        <v>588</v>
      </c>
      <c r="P87" s="194" t="s">
        <v>588</v>
      </c>
      <c r="Q87" s="194" t="s">
        <v>588</v>
      </c>
      <c r="R87" s="194" t="s">
        <v>588</v>
      </c>
      <c r="S87" s="194" t="s">
        <v>6</v>
      </c>
      <c r="T87" s="194">
        <v>0.0</v>
      </c>
      <c r="U87" s="194" t="s">
        <v>588</v>
      </c>
      <c r="V87" s="194" t="s">
        <v>588</v>
      </c>
      <c r="W87" s="194" t="s">
        <v>588</v>
      </c>
      <c r="X87" s="194" t="s">
        <v>169</v>
      </c>
      <c r="Y87" s="194" t="s">
        <v>588</v>
      </c>
      <c r="Z87" s="218" t="s">
        <v>602</v>
      </c>
      <c r="AA87" s="194">
        <v>0.0</v>
      </c>
      <c r="AB87" s="218" t="s">
        <v>588</v>
      </c>
      <c r="AC87" s="218" t="s">
        <v>588</v>
      </c>
      <c r="AD87" s="218" t="s">
        <v>588</v>
      </c>
      <c r="AE87" s="218" t="s">
        <v>588</v>
      </c>
      <c r="AF87" s="218" t="s">
        <v>588</v>
      </c>
      <c r="AG87" s="194" t="s">
        <v>6</v>
      </c>
      <c r="AH87" s="194">
        <v>0.0</v>
      </c>
      <c r="AI87" s="197">
        <f>vlookup(B87,'Annual Leave-2026'!$B:$S,8,0)-countif(E87:AH87,"a")-(countif(E87:AH87,"a1")*0.5)-(countif(E87:AH87,"a2")*0.5)-(countif(E87:AH87,"b*")*0.5)-(countif(E87:AH87,"c*")*0.5)-(countif(E87:AH87,"d*")*0.5)-(countif(E87:AH87,"e*")*0.5)+1+1</f>
        <v>3</v>
      </c>
      <c r="AJ87" s="197">
        <f t="shared" si="3"/>
        <v>24</v>
      </c>
      <c r="AK87" s="214">
        <f>VLOOKUP(B87,'Working Time-May-26'!$B:$AK,34,0)/60</f>
        <v>0</v>
      </c>
      <c r="AL87" s="214">
        <f>VLOOKUP(B87,'Working Time-May-26'!$B:$AK,35,0)/60</f>
        <v>0</v>
      </c>
      <c r="AM87" s="424"/>
      <c r="AN87" s="431"/>
      <c r="AO87" s="424"/>
      <c r="AP87" s="424"/>
      <c r="AQ87" s="424"/>
      <c r="AR87" s="424"/>
      <c r="AS87" s="425">
        <f t="shared" si="4"/>
        <v>5</v>
      </c>
      <c r="AT87" s="425">
        <f t="shared" si="5"/>
        <v>0</v>
      </c>
      <c r="AU87" s="425">
        <f t="shared" si="6"/>
        <v>1</v>
      </c>
      <c r="AV87" s="424"/>
      <c r="AW87" s="217">
        <v>0.0</v>
      </c>
      <c r="AX87" s="232"/>
      <c r="AY87" s="232"/>
    </row>
    <row r="88">
      <c r="A88" s="420">
        <v>84.0</v>
      </c>
      <c r="B88" s="429" t="s">
        <v>675</v>
      </c>
      <c r="C88" s="430" t="s">
        <v>63</v>
      </c>
      <c r="D88" s="426" t="s">
        <v>14</v>
      </c>
      <c r="E88" s="194" t="s">
        <v>591</v>
      </c>
      <c r="F88" s="194">
        <v>0.0</v>
      </c>
      <c r="G88" s="194" t="s">
        <v>591</v>
      </c>
      <c r="H88" s="194" t="s">
        <v>591</v>
      </c>
      <c r="I88" s="194" t="s">
        <v>591</v>
      </c>
      <c r="J88" s="194" t="s">
        <v>591</v>
      </c>
      <c r="K88" s="194" t="s">
        <v>591</v>
      </c>
      <c r="L88" s="194" t="s">
        <v>591</v>
      </c>
      <c r="M88" s="194">
        <v>0.0</v>
      </c>
      <c r="N88" s="194" t="s">
        <v>591</v>
      </c>
      <c r="O88" s="194" t="s">
        <v>591</v>
      </c>
      <c r="P88" s="194" t="s">
        <v>591</v>
      </c>
      <c r="Q88" s="194" t="s">
        <v>163</v>
      </c>
      <c r="R88" s="194" t="s">
        <v>591</v>
      </c>
      <c r="S88" s="194" t="s">
        <v>591</v>
      </c>
      <c r="T88" s="194">
        <v>0.0</v>
      </c>
      <c r="U88" s="194" t="s">
        <v>591</v>
      </c>
      <c r="V88" s="194" t="s">
        <v>591</v>
      </c>
      <c r="W88" s="194" t="s">
        <v>591</v>
      </c>
      <c r="X88" s="194" t="s">
        <v>591</v>
      </c>
      <c r="Y88" s="194" t="s">
        <v>591</v>
      </c>
      <c r="Z88" s="218" t="s">
        <v>6</v>
      </c>
      <c r="AA88" s="218" t="s">
        <v>591</v>
      </c>
      <c r="AB88" s="194">
        <v>0.0</v>
      </c>
      <c r="AC88" s="194" t="s">
        <v>164</v>
      </c>
      <c r="AD88" s="194" t="s">
        <v>591</v>
      </c>
      <c r="AE88" s="194" t="s">
        <v>591</v>
      </c>
      <c r="AF88" s="194" t="s">
        <v>591</v>
      </c>
      <c r="AG88" s="194" t="s">
        <v>591</v>
      </c>
      <c r="AH88" s="194" t="s">
        <v>591</v>
      </c>
      <c r="AI88" s="197">
        <f>vlookup(B88,'Annual Leave-2026'!$B:$S,8,0)-countif(E88:AH88,"a")-(countif(E88:AH88,"a1")*0.5)-(countif(E88:AH88,"a2")*0.5)-(countif(E88:AH88,"b*")*0.5)-(countif(E88:AH88,"c*")*0.5)-(countif(E88:AH88,"d*")*0.5)-(countif(E88:AH88,"e*")*0.5)+1+1</f>
        <v>0.5</v>
      </c>
      <c r="AJ88" s="197">
        <f t="shared" si="3"/>
        <v>26</v>
      </c>
      <c r="AK88" s="214">
        <f>VLOOKUP(B88,'Working Time-May-26'!$B:$AK,34,0)/60</f>
        <v>0</v>
      </c>
      <c r="AL88" s="214">
        <f>VLOOKUP(B88,'Working Time-May-26'!$B:$AK,35,0)/60</f>
        <v>0</v>
      </c>
      <c r="AM88" s="424"/>
      <c r="AN88" s="431"/>
      <c r="AO88" s="424"/>
      <c r="AP88" s="424"/>
      <c r="AQ88" s="424"/>
      <c r="AR88" s="424"/>
      <c r="AS88" s="425">
        <f t="shared" si="4"/>
        <v>4</v>
      </c>
      <c r="AT88" s="425">
        <f t="shared" si="5"/>
        <v>0</v>
      </c>
      <c r="AU88" s="425">
        <f t="shared" si="6"/>
        <v>0</v>
      </c>
      <c r="AV88" s="424"/>
      <c r="AW88" s="217" t="s">
        <v>6</v>
      </c>
      <c r="AX88" s="232"/>
      <c r="AY88" s="232"/>
    </row>
    <row r="89">
      <c r="A89" s="426">
        <v>85.0</v>
      </c>
      <c r="B89" s="429" t="s">
        <v>676</v>
      </c>
      <c r="C89" s="430" t="s">
        <v>57</v>
      </c>
      <c r="D89" s="426" t="s">
        <v>14</v>
      </c>
      <c r="E89" s="194">
        <v>0.0</v>
      </c>
      <c r="F89" s="194" t="s">
        <v>593</v>
      </c>
      <c r="G89" s="194" t="s">
        <v>592</v>
      </c>
      <c r="H89" s="194" t="s">
        <v>592</v>
      </c>
      <c r="I89" s="194" t="s">
        <v>6</v>
      </c>
      <c r="J89" s="194" t="s">
        <v>593</v>
      </c>
      <c r="K89" s="194" t="s">
        <v>593</v>
      </c>
      <c r="L89" s="433" t="s">
        <v>171</v>
      </c>
      <c r="M89" s="194">
        <v>0.0</v>
      </c>
      <c r="N89" s="194" t="s">
        <v>593</v>
      </c>
      <c r="O89" s="194" t="s">
        <v>593</v>
      </c>
      <c r="P89" s="194" t="s">
        <v>593</v>
      </c>
      <c r="Q89" s="194" t="s">
        <v>593</v>
      </c>
      <c r="R89" s="194" t="s">
        <v>593</v>
      </c>
      <c r="S89" s="194" t="s">
        <v>593</v>
      </c>
      <c r="T89" s="194">
        <v>0.0</v>
      </c>
      <c r="U89" s="194" t="s">
        <v>593</v>
      </c>
      <c r="V89" s="194" t="s">
        <v>593</v>
      </c>
      <c r="W89" s="194" t="s">
        <v>593</v>
      </c>
      <c r="X89" s="194" t="s">
        <v>593</v>
      </c>
      <c r="Y89" s="194" t="s">
        <v>593</v>
      </c>
      <c r="Z89" s="194" t="s">
        <v>593</v>
      </c>
      <c r="AA89" s="194">
        <v>0.0</v>
      </c>
      <c r="AB89" s="194" t="s">
        <v>593</v>
      </c>
      <c r="AC89" s="194" t="s">
        <v>593</v>
      </c>
      <c r="AD89" s="194" t="s">
        <v>592</v>
      </c>
      <c r="AE89" s="194" t="s">
        <v>592</v>
      </c>
      <c r="AF89" s="194" t="s">
        <v>6</v>
      </c>
      <c r="AG89" s="194" t="s">
        <v>602</v>
      </c>
      <c r="AH89" s="194">
        <v>0.0</v>
      </c>
      <c r="AI89" s="197">
        <f>vlookup(B89,'Annual Leave-2026'!$B:$S,8,0)-countif(E89:AH89,"a")-(countif(E89:AH89,"a1")*0.5)-(countif(E89:AH89,"a2")*0.5)-(countif(E89:AH89,"b*")*0.5)-(countif(E89:AH89,"c*")*0.5)-(countif(E89:AH89,"d*")*0.5)-(countif(E89:AH89,"e*")*0.5)+1+1</f>
        <v>0.5</v>
      </c>
      <c r="AJ89" s="197">
        <f t="shared" si="3"/>
        <v>20</v>
      </c>
      <c r="AK89" s="214">
        <f>VLOOKUP(B89,'Working Time-May-26'!$B:$AK,34,0)/60</f>
        <v>0</v>
      </c>
      <c r="AL89" s="214">
        <f>VLOOKUP(B89,'Working Time-May-26'!$B:$AK,35,0)/60</f>
        <v>0</v>
      </c>
      <c r="AM89" s="424"/>
      <c r="AN89" s="431"/>
      <c r="AO89" s="424"/>
      <c r="AP89" s="424"/>
      <c r="AQ89" s="424"/>
      <c r="AR89" s="424"/>
      <c r="AS89" s="425">
        <f t="shared" si="4"/>
        <v>5</v>
      </c>
      <c r="AT89" s="425">
        <f t="shared" si="5"/>
        <v>4</v>
      </c>
      <c r="AU89" s="425">
        <f t="shared" si="6"/>
        <v>1</v>
      </c>
      <c r="AV89" s="424"/>
      <c r="AW89" s="217">
        <v>0.0</v>
      </c>
      <c r="AX89" s="232"/>
      <c r="AY89" s="232"/>
    </row>
    <row r="90">
      <c r="A90" s="420">
        <v>86.0</v>
      </c>
      <c r="B90" s="429" t="s">
        <v>677</v>
      </c>
      <c r="C90" s="430" t="s">
        <v>16</v>
      </c>
      <c r="D90" s="426" t="s">
        <v>14</v>
      </c>
      <c r="E90" s="194" t="s">
        <v>591</v>
      </c>
      <c r="F90" s="194">
        <v>0.0</v>
      </c>
      <c r="G90" s="194" t="s">
        <v>591</v>
      </c>
      <c r="H90" s="194" t="s">
        <v>591</v>
      </c>
      <c r="I90" s="194" t="s">
        <v>591</v>
      </c>
      <c r="J90" s="194" t="s">
        <v>591</v>
      </c>
      <c r="K90" s="194" t="s">
        <v>591</v>
      </c>
      <c r="L90" s="194">
        <v>0.0</v>
      </c>
      <c r="M90" s="194" t="s">
        <v>591</v>
      </c>
      <c r="N90" s="194" t="s">
        <v>591</v>
      </c>
      <c r="O90" s="194" t="s">
        <v>591</v>
      </c>
      <c r="P90" s="194" t="s">
        <v>591</v>
      </c>
      <c r="Q90" s="194" t="s">
        <v>591</v>
      </c>
      <c r="R90" s="194" t="s">
        <v>163</v>
      </c>
      <c r="S90" s="194">
        <v>0.0</v>
      </c>
      <c r="T90" s="194" t="s">
        <v>6</v>
      </c>
      <c r="U90" s="194" t="s">
        <v>591</v>
      </c>
      <c r="V90" s="194" t="s">
        <v>591</v>
      </c>
      <c r="W90" s="194" t="s">
        <v>591</v>
      </c>
      <c r="X90" s="194" t="s">
        <v>591</v>
      </c>
      <c r="Y90" s="194" t="s">
        <v>591</v>
      </c>
      <c r="Z90" s="218">
        <v>0.0</v>
      </c>
      <c r="AA90" s="218" t="s">
        <v>591</v>
      </c>
      <c r="AB90" s="218" t="s">
        <v>591</v>
      </c>
      <c r="AC90" s="194" t="s">
        <v>591</v>
      </c>
      <c r="AD90" s="194" t="s">
        <v>591</v>
      </c>
      <c r="AE90" s="194" t="s">
        <v>591</v>
      </c>
      <c r="AF90" s="194" t="s">
        <v>591</v>
      </c>
      <c r="AG90" s="194">
        <v>0.0</v>
      </c>
      <c r="AH90" s="194" t="s">
        <v>591</v>
      </c>
      <c r="AI90" s="197">
        <f>vlookup(B90,'Annual Leave-2026'!$B:$S,8,0)-countif(E90:AH90,"a")-(countif(E90:AH90,"a1")*0.5)-(countif(E90:AH90,"a2")*0.5)-(countif(E90:AH90,"b*")*0.5)-(countif(E90:AH90,"c*")*0.5)-(countif(E90:AH90,"d*")*0.5)-(countif(E90:AH90,"e*")*0.5)+1+1</f>
        <v>2</v>
      </c>
      <c r="AJ90" s="197">
        <f t="shared" si="3"/>
        <v>25</v>
      </c>
      <c r="AK90" s="214">
        <f>VLOOKUP(B90,'Working Time-May-26'!$B:$AK,34,0)/60</f>
        <v>0</v>
      </c>
      <c r="AL90" s="214">
        <f>VLOOKUP(B90,'Working Time-May-26'!$B:$AK,35,0)/60</f>
        <v>0</v>
      </c>
      <c r="AM90" s="424"/>
      <c r="AN90" s="431"/>
      <c r="AO90" s="424"/>
      <c r="AP90" s="424"/>
      <c r="AQ90" s="424"/>
      <c r="AR90" s="424"/>
      <c r="AS90" s="425">
        <f t="shared" si="4"/>
        <v>5</v>
      </c>
      <c r="AT90" s="425">
        <f t="shared" si="5"/>
        <v>0</v>
      </c>
      <c r="AU90" s="425">
        <f t="shared" si="6"/>
        <v>0</v>
      </c>
      <c r="AV90" s="424"/>
      <c r="AW90" s="217" t="s">
        <v>6</v>
      </c>
      <c r="AX90" s="232"/>
      <c r="AY90" s="232"/>
    </row>
    <row r="91">
      <c r="A91" s="426">
        <v>87.0</v>
      </c>
      <c r="B91" s="429" t="s">
        <v>678</v>
      </c>
      <c r="C91" s="430" t="s">
        <v>21</v>
      </c>
      <c r="D91" s="426" t="s">
        <v>14</v>
      </c>
      <c r="E91" s="194">
        <v>0.0</v>
      </c>
      <c r="F91" s="194" t="s">
        <v>593</v>
      </c>
      <c r="G91" s="194" t="s">
        <v>593</v>
      </c>
      <c r="H91" s="194" t="s">
        <v>593</v>
      </c>
      <c r="I91" s="194" t="s">
        <v>593</v>
      </c>
      <c r="J91" s="194" t="s">
        <v>593</v>
      </c>
      <c r="K91" s="194" t="s">
        <v>593</v>
      </c>
      <c r="L91" s="194" t="s">
        <v>6</v>
      </c>
      <c r="M91" s="194">
        <v>0.0</v>
      </c>
      <c r="N91" s="194" t="s">
        <v>6</v>
      </c>
      <c r="O91" s="194" t="s">
        <v>593</v>
      </c>
      <c r="P91" s="194" t="s">
        <v>593</v>
      </c>
      <c r="Q91" s="194" t="s">
        <v>593</v>
      </c>
      <c r="R91" s="194" t="s">
        <v>593</v>
      </c>
      <c r="S91" s="194">
        <v>0.0</v>
      </c>
      <c r="T91" s="194" t="s">
        <v>593</v>
      </c>
      <c r="U91" s="194" t="s">
        <v>593</v>
      </c>
      <c r="V91" s="194" t="s">
        <v>593</v>
      </c>
      <c r="W91" s="194" t="s">
        <v>593</v>
      </c>
      <c r="X91" s="194" t="s">
        <v>592</v>
      </c>
      <c r="Y91" s="194" t="s">
        <v>6</v>
      </c>
      <c r="Z91" s="218">
        <v>0.0</v>
      </c>
      <c r="AA91" s="194" t="s">
        <v>593</v>
      </c>
      <c r="AB91" s="194" t="s">
        <v>593</v>
      </c>
      <c r="AC91" s="194" t="s">
        <v>593</v>
      </c>
      <c r="AD91" s="194" t="s">
        <v>593</v>
      </c>
      <c r="AE91" s="194" t="s">
        <v>593</v>
      </c>
      <c r="AF91" s="194" t="s">
        <v>593</v>
      </c>
      <c r="AG91" s="194">
        <v>0.0</v>
      </c>
      <c r="AH91" s="194" t="s">
        <v>593</v>
      </c>
      <c r="AI91" s="197">
        <f>vlookup(B91,'Annual Leave-2026'!$B:$S,8,0)-countif(E91:AH91,"a")-(countif(E91:AH91,"a1")*0.5)-(countif(E91:AH91,"a2")*0.5)-(countif(E91:AH91,"b*")*0.5)-(countif(E91:AH91,"c*")*0.5)-(countif(E91:AH91,"d*")*0.5)-(countif(E91:AH91,"e*")*0.5)+1+1</f>
        <v>5</v>
      </c>
      <c r="AJ91" s="197">
        <f t="shared" si="3"/>
        <v>24</v>
      </c>
      <c r="AK91" s="214">
        <f>VLOOKUP(B91,'Working Time-May-26'!$B:$AK,34,0)/60</f>
        <v>0</v>
      </c>
      <c r="AL91" s="214">
        <f>VLOOKUP(B91,'Working Time-May-26'!$B:$AK,35,0)/60</f>
        <v>0</v>
      </c>
      <c r="AM91" s="424"/>
      <c r="AN91" s="431"/>
      <c r="AO91" s="424"/>
      <c r="AP91" s="424"/>
      <c r="AQ91" s="424"/>
      <c r="AR91" s="424"/>
      <c r="AS91" s="425">
        <f t="shared" si="4"/>
        <v>5</v>
      </c>
      <c r="AT91" s="425">
        <f t="shared" si="5"/>
        <v>1</v>
      </c>
      <c r="AU91" s="425">
        <f t="shared" si="6"/>
        <v>0</v>
      </c>
      <c r="AV91" s="424"/>
      <c r="AW91" s="217" t="s">
        <v>10</v>
      </c>
      <c r="AX91" s="232"/>
      <c r="AY91" s="232"/>
    </row>
    <row r="92">
      <c r="A92" s="420">
        <v>88.0</v>
      </c>
      <c r="B92" s="429" t="s">
        <v>679</v>
      </c>
      <c r="C92" s="430" t="s">
        <v>46</v>
      </c>
      <c r="D92" s="426" t="s">
        <v>14</v>
      </c>
      <c r="E92" s="194" t="s">
        <v>588</v>
      </c>
      <c r="F92" s="194">
        <v>0.0</v>
      </c>
      <c r="G92" s="194" t="s">
        <v>588</v>
      </c>
      <c r="H92" s="194" t="s">
        <v>588</v>
      </c>
      <c r="I92" s="194" t="s">
        <v>588</v>
      </c>
      <c r="J92" s="194" t="s">
        <v>588</v>
      </c>
      <c r="K92" s="194" t="s">
        <v>588</v>
      </c>
      <c r="L92" s="194" t="s">
        <v>588</v>
      </c>
      <c r="M92" s="194" t="s">
        <v>588</v>
      </c>
      <c r="N92" s="194">
        <v>0.0</v>
      </c>
      <c r="O92" s="194" t="s">
        <v>588</v>
      </c>
      <c r="P92" s="194" t="s">
        <v>588</v>
      </c>
      <c r="Q92" s="194" t="s">
        <v>588</v>
      </c>
      <c r="R92" s="194" t="s">
        <v>588</v>
      </c>
      <c r="S92" s="194" t="s">
        <v>588</v>
      </c>
      <c r="T92" s="194">
        <v>0.0</v>
      </c>
      <c r="U92" s="194" t="s">
        <v>588</v>
      </c>
      <c r="V92" s="194" t="s">
        <v>588</v>
      </c>
      <c r="W92" s="194" t="s">
        <v>588</v>
      </c>
      <c r="X92" s="194" t="s">
        <v>588</v>
      </c>
      <c r="Y92" s="194" t="s">
        <v>588</v>
      </c>
      <c r="Z92" s="194" t="s">
        <v>588</v>
      </c>
      <c r="AA92" s="194">
        <v>0.0</v>
      </c>
      <c r="AB92" s="218" t="s">
        <v>588</v>
      </c>
      <c r="AC92" s="218" t="s">
        <v>588</v>
      </c>
      <c r="AD92" s="218" t="s">
        <v>588</v>
      </c>
      <c r="AE92" s="218" t="s">
        <v>588</v>
      </c>
      <c r="AF92" s="218" t="s">
        <v>588</v>
      </c>
      <c r="AG92" s="218" t="s">
        <v>588</v>
      </c>
      <c r="AH92" s="194">
        <v>0.0</v>
      </c>
      <c r="AI92" s="197">
        <f>vlookup(B92,'Annual Leave-2026'!$B:$S,8,0)-countif(E92:AH92,"a")-(countif(E92:AH92,"a1")*0.5)-(countif(E92:AH92,"a2")*0.5)-(countif(E92:AH92,"b*")*0.5)-(countif(E92:AH92,"c*")*0.5)-(countif(E92:AH92,"d*")*0.5)-(countif(E92:AH92,"e*")*0.5)+1+1</f>
        <v>6.5</v>
      </c>
      <c r="AJ92" s="197">
        <f t="shared" si="3"/>
        <v>25</v>
      </c>
      <c r="AK92" s="214">
        <f>VLOOKUP(B92,'Working Time-May-26'!$B:$AK,34,0)/60</f>
        <v>-0.05</v>
      </c>
      <c r="AL92" s="214">
        <f>VLOOKUP(B92,'Working Time-May-26'!$B:$AK,35,0)/60</f>
        <v>0</v>
      </c>
      <c r="AM92" s="424"/>
      <c r="AN92" s="431"/>
      <c r="AO92" s="424"/>
      <c r="AP92" s="424"/>
      <c r="AQ92" s="424"/>
      <c r="AR92" s="424"/>
      <c r="AS92" s="425">
        <f t="shared" si="4"/>
        <v>5</v>
      </c>
      <c r="AT92" s="425">
        <f t="shared" si="5"/>
        <v>0</v>
      </c>
      <c r="AU92" s="425">
        <f t="shared" si="6"/>
        <v>0</v>
      </c>
      <c r="AV92" s="424"/>
      <c r="AW92" s="217">
        <v>0.0</v>
      </c>
      <c r="AX92" s="232"/>
      <c r="AY92" s="232"/>
    </row>
    <row r="93">
      <c r="A93" s="426">
        <v>89.0</v>
      </c>
      <c r="B93" s="429" t="s">
        <v>680</v>
      </c>
      <c r="C93" s="430" t="s">
        <v>50</v>
      </c>
      <c r="D93" s="426" t="s">
        <v>14</v>
      </c>
      <c r="E93" s="194" t="s">
        <v>593</v>
      </c>
      <c r="F93" s="194">
        <v>0.0</v>
      </c>
      <c r="G93" s="194" t="s">
        <v>593</v>
      </c>
      <c r="H93" s="194" t="s">
        <v>593</v>
      </c>
      <c r="I93" s="194" t="s">
        <v>593</v>
      </c>
      <c r="J93" s="194" t="s">
        <v>593</v>
      </c>
      <c r="K93" s="194" t="s">
        <v>593</v>
      </c>
      <c r="L93" s="194">
        <v>0.0</v>
      </c>
      <c r="M93" s="194" t="s">
        <v>593</v>
      </c>
      <c r="N93" s="194" t="s">
        <v>593</v>
      </c>
      <c r="O93" s="194" t="s">
        <v>593</v>
      </c>
      <c r="P93" s="194" t="s">
        <v>593</v>
      </c>
      <c r="Q93" s="194" t="s">
        <v>593</v>
      </c>
      <c r="R93" s="194" t="s">
        <v>593</v>
      </c>
      <c r="S93" s="194">
        <v>0.0</v>
      </c>
      <c r="T93" s="194" t="s">
        <v>6</v>
      </c>
      <c r="U93" s="194" t="s">
        <v>593</v>
      </c>
      <c r="V93" s="194" t="s">
        <v>593</v>
      </c>
      <c r="W93" s="194" t="s">
        <v>593</v>
      </c>
      <c r="X93" s="194" t="s">
        <v>593</v>
      </c>
      <c r="Y93" s="194" t="s">
        <v>593</v>
      </c>
      <c r="Z93" s="218">
        <v>0.0</v>
      </c>
      <c r="AA93" s="194" t="s">
        <v>593</v>
      </c>
      <c r="AB93" s="194" t="s">
        <v>593</v>
      </c>
      <c r="AC93" s="194" t="s">
        <v>593</v>
      </c>
      <c r="AD93" s="194" t="s">
        <v>593</v>
      </c>
      <c r="AE93" s="194" t="s">
        <v>593</v>
      </c>
      <c r="AF93" s="194" t="s">
        <v>593</v>
      </c>
      <c r="AG93" s="194">
        <v>0.0</v>
      </c>
      <c r="AH93" s="194" t="s">
        <v>593</v>
      </c>
      <c r="AI93" s="197">
        <f>vlookup(B93,'Annual Leave-2026'!$B:$S,8,0)-countif(E93:AH93,"a")-(countif(E93:AH93,"a1")*0.5)-(countif(E93:AH93,"a2")*0.5)-(countif(E93:AH93,"b*")*0.5)-(countif(E93:AH93,"c*")*0.5)-(countif(E93:AH93,"d*")*0.5)-(countif(E93:AH93,"e*")*0.5)+1+1</f>
        <v>5</v>
      </c>
      <c r="AJ93" s="197">
        <f t="shared" si="3"/>
        <v>25</v>
      </c>
      <c r="AK93" s="214">
        <f>VLOOKUP(B93,'Working Time-May-26'!$B:$AK,34,0)/60</f>
        <v>0</v>
      </c>
      <c r="AL93" s="214">
        <f>VLOOKUP(B93,'Working Time-May-26'!$B:$AK,35,0)/60</f>
        <v>0</v>
      </c>
      <c r="AM93" s="424"/>
      <c r="AN93" s="431"/>
      <c r="AO93" s="424"/>
      <c r="AP93" s="424"/>
      <c r="AQ93" s="424"/>
      <c r="AR93" s="424"/>
      <c r="AS93" s="425">
        <f t="shared" si="4"/>
        <v>5</v>
      </c>
      <c r="AT93" s="425">
        <f t="shared" si="5"/>
        <v>0</v>
      </c>
      <c r="AU93" s="425">
        <f t="shared" si="6"/>
        <v>0</v>
      </c>
      <c r="AV93" s="424"/>
      <c r="AW93" s="217" t="s">
        <v>10</v>
      </c>
      <c r="AX93" s="232"/>
      <c r="AY93" s="232"/>
    </row>
    <row r="94">
      <c r="A94" s="420">
        <v>90.0</v>
      </c>
      <c r="B94" s="429" t="s">
        <v>681</v>
      </c>
      <c r="C94" s="430" t="s">
        <v>41</v>
      </c>
      <c r="D94" s="426" t="s">
        <v>14</v>
      </c>
      <c r="E94" s="194">
        <v>0.0</v>
      </c>
      <c r="F94" s="194" t="s">
        <v>588</v>
      </c>
      <c r="G94" s="194" t="s">
        <v>588</v>
      </c>
      <c r="H94" s="194" t="s">
        <v>588</v>
      </c>
      <c r="I94" s="194" t="s">
        <v>588</v>
      </c>
      <c r="J94" s="194" t="s">
        <v>588</v>
      </c>
      <c r="K94" s="194" t="s">
        <v>588</v>
      </c>
      <c r="L94" s="194">
        <v>0.0</v>
      </c>
      <c r="M94" s="194" t="s">
        <v>588</v>
      </c>
      <c r="N94" s="194" t="s">
        <v>588</v>
      </c>
      <c r="O94" s="194" t="s">
        <v>588</v>
      </c>
      <c r="P94" s="194" t="s">
        <v>588</v>
      </c>
      <c r="Q94" s="194" t="s">
        <v>588</v>
      </c>
      <c r="R94" s="194" t="s">
        <v>588</v>
      </c>
      <c r="S94" s="194" t="s">
        <v>588</v>
      </c>
      <c r="T94" s="194">
        <v>0.0</v>
      </c>
      <c r="U94" s="194" t="s">
        <v>588</v>
      </c>
      <c r="V94" s="194" t="s">
        <v>588</v>
      </c>
      <c r="W94" s="194" t="s">
        <v>588</v>
      </c>
      <c r="X94" s="194" t="s">
        <v>588</v>
      </c>
      <c r="Y94" s="194" t="s">
        <v>588</v>
      </c>
      <c r="Z94" s="194" t="s">
        <v>588</v>
      </c>
      <c r="AA94" s="218" t="s">
        <v>588</v>
      </c>
      <c r="AB94" s="194">
        <v>0.0</v>
      </c>
      <c r="AC94" s="218" t="s">
        <v>588</v>
      </c>
      <c r="AD94" s="218" t="s">
        <v>588</v>
      </c>
      <c r="AE94" s="218" t="s">
        <v>588</v>
      </c>
      <c r="AF94" s="218" t="s">
        <v>588</v>
      </c>
      <c r="AG94" s="218" t="s">
        <v>588</v>
      </c>
      <c r="AH94" s="194">
        <v>0.0</v>
      </c>
      <c r="AI94" s="197">
        <f>vlookup(B94,'Annual Leave-2026'!$B:$S,8,0)-countif(E94:AH94,"a")-(countif(E94:AH94,"a1")*0.5)-(countif(E94:AH94,"a2")*0.5)-(countif(E94:AH94,"b*")*0.5)-(countif(E94:AH94,"c*")*0.5)-(countif(E94:AH94,"d*")*0.5)-(countif(E94:AH94,"e*")*0.5)+1+1</f>
        <v>6</v>
      </c>
      <c r="AJ94" s="197">
        <f t="shared" si="3"/>
        <v>25</v>
      </c>
      <c r="AK94" s="214">
        <f>VLOOKUP(B94,'Working Time-May-26'!$B:$AK,34,0)/60</f>
        <v>0</v>
      </c>
      <c r="AL94" s="214">
        <f>VLOOKUP(B94,'Working Time-May-26'!$B:$AK,35,0)/60</f>
        <v>0</v>
      </c>
      <c r="AM94" s="424"/>
      <c r="AN94" s="431"/>
      <c r="AO94" s="424"/>
      <c r="AP94" s="424"/>
      <c r="AQ94" s="424"/>
      <c r="AR94" s="424"/>
      <c r="AS94" s="425">
        <f t="shared" si="4"/>
        <v>5</v>
      </c>
      <c r="AT94" s="425">
        <f t="shared" si="5"/>
        <v>0</v>
      </c>
      <c r="AU94" s="425">
        <f t="shared" si="6"/>
        <v>0</v>
      </c>
      <c r="AV94" s="424"/>
      <c r="AW94" s="217">
        <v>0.0</v>
      </c>
      <c r="AX94" s="232"/>
      <c r="AY94" s="232"/>
    </row>
    <row r="95">
      <c r="A95" s="426">
        <v>91.0</v>
      </c>
      <c r="B95" s="429" t="s">
        <v>682</v>
      </c>
      <c r="C95" s="430" t="s">
        <v>25</v>
      </c>
      <c r="D95" s="426" t="s">
        <v>14</v>
      </c>
      <c r="E95" s="194" t="s">
        <v>593</v>
      </c>
      <c r="F95" s="194">
        <v>0.0</v>
      </c>
      <c r="G95" s="194" t="s">
        <v>593</v>
      </c>
      <c r="H95" s="194" t="s">
        <v>593</v>
      </c>
      <c r="I95" s="194" t="s">
        <v>593</v>
      </c>
      <c r="J95" s="194" t="s">
        <v>593</v>
      </c>
      <c r="K95" s="194" t="s">
        <v>593</v>
      </c>
      <c r="L95" s="194">
        <v>0.0</v>
      </c>
      <c r="M95" s="194" t="s">
        <v>6</v>
      </c>
      <c r="N95" s="194" t="s">
        <v>593</v>
      </c>
      <c r="O95" s="194" t="s">
        <v>593</v>
      </c>
      <c r="P95" s="194" t="s">
        <v>593</v>
      </c>
      <c r="Q95" s="194" t="s">
        <v>593</v>
      </c>
      <c r="R95" s="194" t="s">
        <v>593</v>
      </c>
      <c r="S95" s="194">
        <v>0.0</v>
      </c>
      <c r="T95" s="194" t="s">
        <v>593</v>
      </c>
      <c r="U95" s="194" t="s">
        <v>593</v>
      </c>
      <c r="V95" s="194" t="s">
        <v>593</v>
      </c>
      <c r="W95" s="194" t="s">
        <v>593</v>
      </c>
      <c r="X95" s="194" t="s">
        <v>593</v>
      </c>
      <c r="Y95" s="194" t="s">
        <v>593</v>
      </c>
      <c r="Z95" s="194" t="s">
        <v>593</v>
      </c>
      <c r="AA95" s="194">
        <v>0.0</v>
      </c>
      <c r="AB95" s="194" t="s">
        <v>6</v>
      </c>
      <c r="AC95" s="218" t="s">
        <v>588</v>
      </c>
      <c r="AD95" s="218" t="s">
        <v>588</v>
      </c>
      <c r="AE95" s="218" t="s">
        <v>588</v>
      </c>
      <c r="AF95" s="218" t="s">
        <v>588</v>
      </c>
      <c r="AG95" s="218" t="s">
        <v>588</v>
      </c>
      <c r="AH95" s="195" t="s">
        <v>588</v>
      </c>
      <c r="AI95" s="197">
        <f>vlookup(B95,'Annual Leave-2026'!$B:$S,8,0)-countif(E95:AH95,"a")-(countif(E95:AH95,"a1")*0.5)-(countif(E95:AH95,"a2")*0.5)-(countif(E95:AH95,"b*")*0.5)-(countif(E95:AH95,"c*")*0.5)-(countif(E95:AH95,"d*")*0.5)-(countif(E95:AH95,"e*")*0.5)+1+1</f>
        <v>5</v>
      </c>
      <c r="AJ95" s="197">
        <f t="shared" si="3"/>
        <v>26</v>
      </c>
      <c r="AK95" s="214">
        <f>VLOOKUP(B95,'Working Time-May-26'!$B:$AK,34,0)/60</f>
        <v>0</v>
      </c>
      <c r="AL95" s="214">
        <f>VLOOKUP(B95,'Working Time-May-26'!$B:$AK,35,0)/60</f>
        <v>0</v>
      </c>
      <c r="AM95" s="424"/>
      <c r="AN95" s="431"/>
      <c r="AO95" s="424"/>
      <c r="AP95" s="424"/>
      <c r="AQ95" s="424"/>
      <c r="AR95" s="424"/>
      <c r="AS95" s="425">
        <f t="shared" si="4"/>
        <v>4</v>
      </c>
      <c r="AT95" s="425">
        <f t="shared" si="5"/>
        <v>0</v>
      </c>
      <c r="AU95" s="425">
        <f t="shared" si="6"/>
        <v>0</v>
      </c>
      <c r="AV95" s="424"/>
      <c r="AW95" s="217" t="s">
        <v>9</v>
      </c>
      <c r="AX95" s="232"/>
      <c r="AY95" s="232"/>
    </row>
    <row r="96">
      <c r="A96" s="420">
        <v>92.0</v>
      </c>
      <c r="B96" s="429" t="s">
        <v>683</v>
      </c>
      <c r="C96" s="430" t="s">
        <v>28</v>
      </c>
      <c r="D96" s="426" t="s">
        <v>14</v>
      </c>
      <c r="E96" s="194">
        <v>0.0</v>
      </c>
      <c r="F96" s="194" t="s">
        <v>593</v>
      </c>
      <c r="G96" s="194" t="s">
        <v>592</v>
      </c>
      <c r="H96" s="194" t="s">
        <v>592</v>
      </c>
      <c r="I96" s="194" t="s">
        <v>6</v>
      </c>
      <c r="J96" s="194" t="s">
        <v>593</v>
      </c>
      <c r="K96" s="194" t="s">
        <v>593</v>
      </c>
      <c r="L96" s="194" t="s">
        <v>593</v>
      </c>
      <c r="M96" s="194">
        <v>0.0</v>
      </c>
      <c r="N96" s="194" t="s">
        <v>593</v>
      </c>
      <c r="O96" s="194" t="s">
        <v>593</v>
      </c>
      <c r="P96" s="194" t="s">
        <v>593</v>
      </c>
      <c r="Q96" s="194" t="s">
        <v>593</v>
      </c>
      <c r="R96" s="194" t="s">
        <v>593</v>
      </c>
      <c r="S96" s="194" t="s">
        <v>593</v>
      </c>
      <c r="T96" s="194">
        <v>0.0</v>
      </c>
      <c r="U96" s="194" t="s">
        <v>593</v>
      </c>
      <c r="V96" s="194" t="s">
        <v>593</v>
      </c>
      <c r="W96" s="194" t="s">
        <v>593</v>
      </c>
      <c r="X96" s="194" t="s">
        <v>593</v>
      </c>
      <c r="Y96" s="194" t="s">
        <v>593</v>
      </c>
      <c r="Z96" s="194" t="s">
        <v>593</v>
      </c>
      <c r="AA96" s="194">
        <v>0.0</v>
      </c>
      <c r="AB96" s="194" t="s">
        <v>593</v>
      </c>
      <c r="AC96" s="194" t="s">
        <v>593</v>
      </c>
      <c r="AD96" s="194" t="s">
        <v>592</v>
      </c>
      <c r="AE96" s="194" t="s">
        <v>592</v>
      </c>
      <c r="AF96" s="194" t="s">
        <v>592</v>
      </c>
      <c r="AG96" s="194" t="s">
        <v>6</v>
      </c>
      <c r="AH96" s="194">
        <v>0.0</v>
      </c>
      <c r="AI96" s="197">
        <f>vlookup(B96,'Annual Leave-2026'!$B:$S,8,0)-countif(E96:AH96,"a")-(countif(E96:AH96,"a1")*0.5)-(countif(E96:AH96,"a2")*0.5)-(countif(E96:AH96,"b*")*0.5)-(countif(E96:AH96,"c*")*0.5)-(countif(E96:AH96,"d*")*0.5)-(countif(E96:AH96,"e*")*0.5)+1+1</f>
        <v>1</v>
      </c>
      <c r="AJ96" s="197">
        <f t="shared" si="3"/>
        <v>20</v>
      </c>
      <c r="AK96" s="214">
        <f>VLOOKUP(B96,'Working Time-May-26'!$B:$AK,34,0)/60</f>
        <v>0</v>
      </c>
      <c r="AL96" s="214">
        <f>VLOOKUP(B96,'Working Time-May-26'!$B:$AK,35,0)/60</f>
        <v>0</v>
      </c>
      <c r="AM96" s="424"/>
      <c r="AN96" s="431"/>
      <c r="AO96" s="424"/>
      <c r="AP96" s="424"/>
      <c r="AQ96" s="424"/>
      <c r="AR96" s="424"/>
      <c r="AS96" s="425">
        <f t="shared" si="4"/>
        <v>5</v>
      </c>
      <c r="AT96" s="425">
        <f t="shared" si="5"/>
        <v>5</v>
      </c>
      <c r="AU96" s="425">
        <f t="shared" si="6"/>
        <v>0</v>
      </c>
      <c r="AV96" s="424"/>
      <c r="AW96" s="217">
        <v>0.0</v>
      </c>
      <c r="AX96" s="232"/>
      <c r="AY96" s="232"/>
    </row>
    <row r="97">
      <c r="A97" s="426">
        <v>93.0</v>
      </c>
      <c r="B97" s="429" t="s">
        <v>684</v>
      </c>
      <c r="C97" s="430" t="s">
        <v>61</v>
      </c>
      <c r="D97" s="426" t="s">
        <v>14</v>
      </c>
      <c r="E97" s="194" t="s">
        <v>588</v>
      </c>
      <c r="F97" s="194" t="s">
        <v>588</v>
      </c>
      <c r="G97" s="194">
        <v>0.0</v>
      </c>
      <c r="H97" s="194" t="s">
        <v>588</v>
      </c>
      <c r="I97" s="194" t="s">
        <v>588</v>
      </c>
      <c r="J97" s="194" t="s">
        <v>588</v>
      </c>
      <c r="K97" s="194" t="s">
        <v>588</v>
      </c>
      <c r="L97" s="194" t="s">
        <v>588</v>
      </c>
      <c r="M97" s="194">
        <v>0.0</v>
      </c>
      <c r="N97" s="194" t="s">
        <v>588</v>
      </c>
      <c r="O97" s="194" t="s">
        <v>588</v>
      </c>
      <c r="P97" s="194" t="s">
        <v>588</v>
      </c>
      <c r="Q97" s="194" t="s">
        <v>588</v>
      </c>
      <c r="R97" s="194" t="s">
        <v>588</v>
      </c>
      <c r="S97" s="194" t="s">
        <v>588</v>
      </c>
      <c r="T97" s="194" t="s">
        <v>588</v>
      </c>
      <c r="U97" s="194">
        <v>0.0</v>
      </c>
      <c r="V97" s="194" t="s">
        <v>588</v>
      </c>
      <c r="W97" s="194" t="s">
        <v>588</v>
      </c>
      <c r="X97" s="194" t="s">
        <v>588</v>
      </c>
      <c r="Y97" s="194" t="s">
        <v>588</v>
      </c>
      <c r="Z97" s="194" t="s">
        <v>588</v>
      </c>
      <c r="AA97" s="194">
        <v>0.0</v>
      </c>
      <c r="AB97" s="218" t="s">
        <v>588</v>
      </c>
      <c r="AC97" s="218" t="s">
        <v>588</v>
      </c>
      <c r="AD97" s="218" t="s">
        <v>588</v>
      </c>
      <c r="AE97" s="218" t="s">
        <v>588</v>
      </c>
      <c r="AF97" s="218" t="s">
        <v>588</v>
      </c>
      <c r="AG97" s="218" t="s">
        <v>588</v>
      </c>
      <c r="AH97" s="218" t="s">
        <v>588</v>
      </c>
      <c r="AI97" s="197">
        <f>vlookup(B97,'Annual Leave-2026'!$B:$S,8,0)-countif(E97:AH97,"a")-(countif(E97:AH97,"a1")*0.5)-(countif(E97:AH97,"a2")*0.5)-(countif(E97:AH97,"b*")*0.5)-(countif(E97:AH97,"c*")*0.5)-(countif(E97:AH97,"d*")*0.5)-(countif(E97:AH97,"e*")*0.5)+1+1</f>
        <v>2</v>
      </c>
      <c r="AJ97" s="197">
        <f t="shared" si="3"/>
        <v>26</v>
      </c>
      <c r="AK97" s="214">
        <f>VLOOKUP(B97,'Working Time-May-26'!$B:$AK,34,0)/60</f>
        <v>0</v>
      </c>
      <c r="AL97" s="214">
        <f>VLOOKUP(B97,'Working Time-May-26'!$B:$AK,35,0)/60</f>
        <v>0</v>
      </c>
      <c r="AM97" s="424"/>
      <c r="AN97" s="431"/>
      <c r="AO97" s="424"/>
      <c r="AP97" s="424"/>
      <c r="AQ97" s="424"/>
      <c r="AR97" s="424"/>
      <c r="AS97" s="425">
        <f t="shared" si="4"/>
        <v>4</v>
      </c>
      <c r="AT97" s="425">
        <f t="shared" si="5"/>
        <v>0</v>
      </c>
      <c r="AU97" s="425">
        <f t="shared" si="6"/>
        <v>0</v>
      </c>
      <c r="AV97" s="424"/>
      <c r="AW97" s="217" t="s">
        <v>9</v>
      </c>
      <c r="AX97" s="232"/>
      <c r="AY97" s="232"/>
    </row>
    <row r="98">
      <c r="A98" s="420">
        <v>94.0</v>
      </c>
      <c r="B98" s="429" t="s">
        <v>685</v>
      </c>
      <c r="C98" s="430" t="s">
        <v>17</v>
      </c>
      <c r="D98" s="426" t="s">
        <v>14</v>
      </c>
      <c r="E98" s="194" t="s">
        <v>591</v>
      </c>
      <c r="F98" s="194">
        <v>0.0</v>
      </c>
      <c r="G98" s="194" t="s">
        <v>591</v>
      </c>
      <c r="H98" s="194" t="s">
        <v>591</v>
      </c>
      <c r="I98" s="194" t="s">
        <v>591</v>
      </c>
      <c r="J98" s="194" t="s">
        <v>15</v>
      </c>
      <c r="K98" s="194" t="s">
        <v>15</v>
      </c>
      <c r="L98" s="194">
        <v>0.0</v>
      </c>
      <c r="M98" s="194" t="s">
        <v>6</v>
      </c>
      <c r="N98" s="194" t="s">
        <v>591</v>
      </c>
      <c r="O98" s="194" t="s">
        <v>591</v>
      </c>
      <c r="P98" s="194" t="s">
        <v>591</v>
      </c>
      <c r="Q98" s="194" t="s">
        <v>591</v>
      </c>
      <c r="R98" s="194" t="s">
        <v>591</v>
      </c>
      <c r="S98" s="194" t="s">
        <v>591</v>
      </c>
      <c r="T98" s="194">
        <v>0.0</v>
      </c>
      <c r="U98" s="194" t="s">
        <v>591</v>
      </c>
      <c r="V98" s="194" t="s">
        <v>6</v>
      </c>
      <c r="W98" s="194" t="s">
        <v>591</v>
      </c>
      <c r="X98" s="194" t="s">
        <v>602</v>
      </c>
      <c r="Y98" s="194" t="s">
        <v>591</v>
      </c>
      <c r="Z98" s="218" t="s">
        <v>591</v>
      </c>
      <c r="AA98" s="218" t="s">
        <v>591</v>
      </c>
      <c r="AB98" s="194">
        <v>0.0</v>
      </c>
      <c r="AC98" s="194" t="s">
        <v>591</v>
      </c>
      <c r="AD98" s="194" t="s">
        <v>591</v>
      </c>
      <c r="AE98" s="194" t="s">
        <v>591</v>
      </c>
      <c r="AF98" s="194" t="s">
        <v>591</v>
      </c>
      <c r="AG98" s="194" t="s">
        <v>591</v>
      </c>
      <c r="AH98" s="194" t="s">
        <v>591</v>
      </c>
      <c r="AI98" s="197">
        <f>vlookup(B98,'Annual Leave-2026'!$B:$S,8,0)-countif(E98:AH98,"a")-(countif(E98:AH98,"a1")*0.5)-(countif(E98:AH98,"a2")*0.5)-(countif(E98:AH98,"b*")*0.5)-(countif(E98:AH98,"c*")*0.5)-(countif(E98:AH98,"d*")*0.5)-(countif(E98:AH98,"e*")*0.5)+1+1</f>
        <v>1</v>
      </c>
      <c r="AJ98" s="197">
        <f t="shared" si="3"/>
        <v>25</v>
      </c>
      <c r="AK98" s="214">
        <f>VLOOKUP(B98,'Working Time-May-26'!$B:$AK,34,0)/60</f>
        <v>0</v>
      </c>
      <c r="AL98" s="214">
        <f>VLOOKUP(B98,'Working Time-May-26'!$B:$AK,35,0)/60</f>
        <v>0</v>
      </c>
      <c r="AM98" s="424"/>
      <c r="AN98" s="431"/>
      <c r="AO98" s="424"/>
      <c r="AP98" s="424"/>
      <c r="AQ98" s="424"/>
      <c r="AR98" s="424"/>
      <c r="AS98" s="425">
        <f t="shared" si="4"/>
        <v>4</v>
      </c>
      <c r="AT98" s="425">
        <f t="shared" si="5"/>
        <v>0</v>
      </c>
      <c r="AU98" s="425">
        <f t="shared" si="6"/>
        <v>1</v>
      </c>
      <c r="AV98" s="424"/>
      <c r="AW98" s="217" t="s">
        <v>6</v>
      </c>
      <c r="AX98" s="232"/>
      <c r="AY98" s="232"/>
    </row>
    <row r="99">
      <c r="A99" s="426">
        <v>95.0</v>
      </c>
      <c r="B99" s="429" t="s">
        <v>686</v>
      </c>
      <c r="C99" s="430" t="s">
        <v>49</v>
      </c>
      <c r="D99" s="426" t="s">
        <v>14</v>
      </c>
      <c r="E99" s="194" t="s">
        <v>588</v>
      </c>
      <c r="F99" s="194">
        <v>0.0</v>
      </c>
      <c r="G99" s="194" t="s">
        <v>588</v>
      </c>
      <c r="H99" s="194" t="s">
        <v>588</v>
      </c>
      <c r="I99" s="194" t="s">
        <v>602</v>
      </c>
      <c r="J99" s="194" t="s">
        <v>588</v>
      </c>
      <c r="K99" s="194" t="s">
        <v>588</v>
      </c>
      <c r="L99" s="194" t="s">
        <v>588</v>
      </c>
      <c r="M99" s="194" t="s">
        <v>588</v>
      </c>
      <c r="N99" s="194">
        <v>0.0</v>
      </c>
      <c r="O99" s="194" t="s">
        <v>588</v>
      </c>
      <c r="P99" s="194" t="s">
        <v>588</v>
      </c>
      <c r="Q99" s="194" t="s">
        <v>588</v>
      </c>
      <c r="R99" s="194" t="s">
        <v>588</v>
      </c>
      <c r="S99" s="194" t="s">
        <v>588</v>
      </c>
      <c r="T99" s="194">
        <v>0.0</v>
      </c>
      <c r="U99" s="194" t="s">
        <v>591</v>
      </c>
      <c r="V99" s="194" t="s">
        <v>591</v>
      </c>
      <c r="W99" s="194" t="s">
        <v>591</v>
      </c>
      <c r="X99" s="194" t="s">
        <v>591</v>
      </c>
      <c r="Y99" s="194" t="s">
        <v>591</v>
      </c>
      <c r="Z99" s="218" t="s">
        <v>591</v>
      </c>
      <c r="AA99" s="194">
        <v>0.0</v>
      </c>
      <c r="AB99" s="218" t="s">
        <v>591</v>
      </c>
      <c r="AC99" s="194" t="s">
        <v>6</v>
      </c>
      <c r="AD99" s="194" t="s">
        <v>591</v>
      </c>
      <c r="AE99" s="194" t="s">
        <v>591</v>
      </c>
      <c r="AF99" s="194" t="s">
        <v>591</v>
      </c>
      <c r="AG99" s="194" t="s">
        <v>591</v>
      </c>
      <c r="AH99" s="194">
        <v>0.0</v>
      </c>
      <c r="AI99" s="197">
        <f>vlookup(B99,'Annual Leave-2026'!$B:$S,8,0)-countif(E99:AH99,"a")-(countif(E99:AH99,"a1")*0.5)-(countif(E99:AH99,"a2")*0.5)-(countif(E99:AH99,"b*")*0.5)-(countif(E99:AH99,"c*")*0.5)-(countif(E99:AH99,"d*")*0.5)-(countif(E99:AH99,"e*")*0.5)+1+1</f>
        <v>4</v>
      </c>
      <c r="AJ99" s="197">
        <f t="shared" si="3"/>
        <v>24</v>
      </c>
      <c r="AK99" s="214">
        <f>VLOOKUP(B99,'Working Time-May-26'!$B:$AK,34,0)/60</f>
        <v>0</v>
      </c>
      <c r="AL99" s="214">
        <f>VLOOKUP(B99,'Working Time-May-26'!$B:$AK,35,0)/60</f>
        <v>0</v>
      </c>
      <c r="AM99" s="424"/>
      <c r="AN99" s="431"/>
      <c r="AO99" s="424"/>
      <c r="AP99" s="424"/>
      <c r="AQ99" s="424"/>
      <c r="AR99" s="424"/>
      <c r="AS99" s="425">
        <f t="shared" si="4"/>
        <v>5</v>
      </c>
      <c r="AT99" s="425">
        <f t="shared" si="5"/>
        <v>0</v>
      </c>
      <c r="AU99" s="425">
        <f t="shared" si="6"/>
        <v>1</v>
      </c>
      <c r="AV99" s="424"/>
      <c r="AW99" s="217">
        <v>0.0</v>
      </c>
      <c r="AX99" s="232"/>
      <c r="AY99" s="232"/>
    </row>
    <row r="100">
      <c r="A100" s="420">
        <v>96.0</v>
      </c>
      <c r="B100" s="429" t="s">
        <v>687</v>
      </c>
      <c r="C100" s="430" t="s">
        <v>66</v>
      </c>
      <c r="D100" s="426" t="s">
        <v>14</v>
      </c>
      <c r="E100" s="194" t="s">
        <v>591</v>
      </c>
      <c r="F100" s="194">
        <v>0.0</v>
      </c>
      <c r="G100" s="194" t="s">
        <v>591</v>
      </c>
      <c r="H100" s="194" t="s">
        <v>591</v>
      </c>
      <c r="I100" s="194" t="s">
        <v>591</v>
      </c>
      <c r="J100" s="194" t="s">
        <v>591</v>
      </c>
      <c r="K100" s="194" t="s">
        <v>591</v>
      </c>
      <c r="L100" s="194">
        <v>0.0</v>
      </c>
      <c r="M100" s="194" t="s">
        <v>592</v>
      </c>
      <c r="N100" s="194" t="s">
        <v>591</v>
      </c>
      <c r="O100" s="194" t="s">
        <v>591</v>
      </c>
      <c r="P100" s="194" t="s">
        <v>591</v>
      </c>
      <c r="Q100" s="194" t="s">
        <v>591</v>
      </c>
      <c r="R100" s="194" t="s">
        <v>591</v>
      </c>
      <c r="S100" s="194">
        <v>0.0</v>
      </c>
      <c r="T100" s="194" t="s">
        <v>593</v>
      </c>
      <c r="U100" s="194" t="s">
        <v>593</v>
      </c>
      <c r="V100" s="194" t="s">
        <v>593</v>
      </c>
      <c r="W100" s="194" t="s">
        <v>593</v>
      </c>
      <c r="X100" s="194" t="s">
        <v>593</v>
      </c>
      <c r="Y100" s="194" t="s">
        <v>593</v>
      </c>
      <c r="Z100" s="218">
        <v>0.0</v>
      </c>
      <c r="AA100" s="194" t="s">
        <v>602</v>
      </c>
      <c r="AB100" s="194" t="s">
        <v>602</v>
      </c>
      <c r="AC100" s="194" t="s">
        <v>602</v>
      </c>
      <c r="AD100" s="194" t="s">
        <v>592</v>
      </c>
      <c r="AE100" s="194" t="s">
        <v>592</v>
      </c>
      <c r="AF100" s="194" t="s">
        <v>593</v>
      </c>
      <c r="AG100" s="194">
        <v>0.0</v>
      </c>
      <c r="AH100" s="194" t="s">
        <v>593</v>
      </c>
      <c r="AI100" s="197">
        <f>vlookup(B100,'Annual Leave-2026'!$B:$S,8,0)-countif(E100:AH100,"a")-(countif(E100:AH100,"a1")*0.5)-(countif(E100:AH100,"a2")*0.5)-(countif(E100:AH100,"b*")*0.5)-(countif(E100:AH100,"c*")*0.5)-(countif(E100:AH100,"d*")*0.5)-(countif(E100:AH100,"e*")*0.5)+1+1</f>
        <v>3.5</v>
      </c>
      <c r="AJ100" s="197">
        <f t="shared" si="3"/>
        <v>19</v>
      </c>
      <c r="AK100" s="214">
        <f>VLOOKUP(B100,'Working Time-May-26'!$B:$AK,34,0)/60</f>
        <v>0</v>
      </c>
      <c r="AL100" s="214">
        <f>VLOOKUP(B100,'Working Time-May-26'!$B:$AK,35,0)/60</f>
        <v>0</v>
      </c>
      <c r="AM100" s="424"/>
      <c r="AN100" s="431"/>
      <c r="AO100" s="424"/>
      <c r="AP100" s="424"/>
      <c r="AQ100" s="424"/>
      <c r="AR100" s="424"/>
      <c r="AS100" s="425">
        <f t="shared" si="4"/>
        <v>5</v>
      </c>
      <c r="AT100" s="425">
        <f t="shared" si="5"/>
        <v>3</v>
      </c>
      <c r="AU100" s="425">
        <f t="shared" si="6"/>
        <v>3</v>
      </c>
      <c r="AV100" s="424"/>
      <c r="AW100" s="217" t="s">
        <v>10</v>
      </c>
      <c r="AX100" s="232"/>
      <c r="AY100" s="232"/>
    </row>
    <row r="101">
      <c r="A101" s="426">
        <v>97.0</v>
      </c>
      <c r="B101" s="429" t="s">
        <v>688</v>
      </c>
      <c r="C101" s="430" t="s">
        <v>22</v>
      </c>
      <c r="D101" s="426" t="s">
        <v>14</v>
      </c>
      <c r="E101" s="194">
        <v>0.0</v>
      </c>
      <c r="F101" s="194" t="s">
        <v>588</v>
      </c>
      <c r="G101" s="194" t="s">
        <v>592</v>
      </c>
      <c r="H101" s="194" t="s">
        <v>588</v>
      </c>
      <c r="I101" s="194" t="s">
        <v>588</v>
      </c>
      <c r="J101" s="194" t="s">
        <v>588</v>
      </c>
      <c r="K101" s="194" t="s">
        <v>588</v>
      </c>
      <c r="L101" s="194" t="s">
        <v>169</v>
      </c>
      <c r="M101" s="194">
        <v>0.0</v>
      </c>
      <c r="N101" s="194" t="s">
        <v>588</v>
      </c>
      <c r="O101" s="194" t="s">
        <v>588</v>
      </c>
      <c r="P101" s="194" t="s">
        <v>6</v>
      </c>
      <c r="Q101" s="194" t="s">
        <v>588</v>
      </c>
      <c r="R101" s="194" t="s">
        <v>588</v>
      </c>
      <c r="S101" s="194" t="s">
        <v>588</v>
      </c>
      <c r="T101" s="194" t="s">
        <v>588</v>
      </c>
      <c r="U101" s="194">
        <v>0.0</v>
      </c>
      <c r="V101" s="194" t="s">
        <v>588</v>
      </c>
      <c r="W101" s="194" t="s">
        <v>588</v>
      </c>
      <c r="X101" s="194" t="s">
        <v>588</v>
      </c>
      <c r="Y101" s="194" t="s">
        <v>588</v>
      </c>
      <c r="Z101" s="194" t="s">
        <v>588</v>
      </c>
      <c r="AA101" s="218" t="s">
        <v>588</v>
      </c>
      <c r="AB101" s="194">
        <v>0.0</v>
      </c>
      <c r="AC101" s="194" t="s">
        <v>6</v>
      </c>
      <c r="AD101" s="194" t="s">
        <v>6</v>
      </c>
      <c r="AE101" s="218" t="s">
        <v>588</v>
      </c>
      <c r="AF101" s="218" t="s">
        <v>588</v>
      </c>
      <c r="AG101" s="218" t="s">
        <v>588</v>
      </c>
      <c r="AH101" s="218" t="s">
        <v>588</v>
      </c>
      <c r="AI101" s="197">
        <f>vlookup(B101,'Annual Leave-2026'!$B:$S,8,0)-countif(E101:AH101,"a")-(countif(E101:AH101,"a1")*0.5)-(countif(E101:AH101,"a2")*0.5)-(countif(E101:AH101,"b*")*0.5)-(countif(E101:AH101,"c*")*0.5)-(countif(E101:AH101,"d*")*0.5)-(countif(E101:AH101,"e*")*0.5)+1+1</f>
        <v>3.5</v>
      </c>
      <c r="AJ101" s="197">
        <f t="shared" si="3"/>
        <v>25</v>
      </c>
      <c r="AK101" s="214">
        <f>VLOOKUP(B101,'Working Time-May-26'!$B:$AK,34,0)/60</f>
        <v>0</v>
      </c>
      <c r="AL101" s="214">
        <f>VLOOKUP(B101,'Working Time-May-26'!$B:$AK,35,0)/60</f>
        <v>0</v>
      </c>
      <c r="AM101" s="424"/>
      <c r="AN101" s="431"/>
      <c r="AO101" s="424"/>
      <c r="AP101" s="424"/>
      <c r="AQ101" s="424"/>
      <c r="AR101" s="424"/>
      <c r="AS101" s="425">
        <f t="shared" si="4"/>
        <v>4</v>
      </c>
      <c r="AT101" s="425">
        <f t="shared" si="5"/>
        <v>1</v>
      </c>
      <c r="AU101" s="425">
        <f t="shared" si="6"/>
        <v>0</v>
      </c>
      <c r="AV101" s="432"/>
      <c r="AW101" s="217" t="s">
        <v>9</v>
      </c>
      <c r="AX101" s="232"/>
      <c r="AY101" s="232"/>
    </row>
    <row r="102">
      <c r="A102" s="420">
        <v>98.0</v>
      </c>
      <c r="B102" s="429" t="s">
        <v>689</v>
      </c>
      <c r="C102" s="430" t="s">
        <v>55</v>
      </c>
      <c r="D102" s="426" t="s">
        <v>14</v>
      </c>
      <c r="E102" s="194" t="s">
        <v>588</v>
      </c>
      <c r="F102" s="194">
        <v>0.0</v>
      </c>
      <c r="G102" s="194" t="s">
        <v>588</v>
      </c>
      <c r="H102" s="194" t="s">
        <v>588</v>
      </c>
      <c r="I102" s="194" t="s">
        <v>588</v>
      </c>
      <c r="J102" s="194" t="s">
        <v>588</v>
      </c>
      <c r="K102" s="194" t="s">
        <v>588</v>
      </c>
      <c r="L102" s="194" t="s">
        <v>588</v>
      </c>
      <c r="M102" s="194">
        <v>0.0</v>
      </c>
      <c r="N102" s="194" t="s">
        <v>588</v>
      </c>
      <c r="O102" s="194" t="s">
        <v>588</v>
      </c>
      <c r="P102" s="194" t="s">
        <v>588</v>
      </c>
      <c r="Q102" s="194" t="s">
        <v>588</v>
      </c>
      <c r="R102" s="194" t="s">
        <v>588</v>
      </c>
      <c r="S102" s="194" t="s">
        <v>588</v>
      </c>
      <c r="T102" s="194">
        <v>0.0</v>
      </c>
      <c r="U102" s="194" t="s">
        <v>588</v>
      </c>
      <c r="V102" s="194" t="s">
        <v>588</v>
      </c>
      <c r="W102" s="194" t="s">
        <v>592</v>
      </c>
      <c r="X102" s="194" t="s">
        <v>588</v>
      </c>
      <c r="Y102" s="194" t="s">
        <v>588</v>
      </c>
      <c r="Z102" s="194" t="s">
        <v>588</v>
      </c>
      <c r="AA102" s="218" t="s">
        <v>588</v>
      </c>
      <c r="AB102" s="194">
        <v>0.0</v>
      </c>
      <c r="AC102" s="218" t="s">
        <v>588</v>
      </c>
      <c r="AD102" s="218" t="s">
        <v>588</v>
      </c>
      <c r="AE102" s="218" t="s">
        <v>169</v>
      </c>
      <c r="AF102" s="218" t="s">
        <v>588</v>
      </c>
      <c r="AG102" s="218" t="s">
        <v>588</v>
      </c>
      <c r="AH102" s="194">
        <v>0.0</v>
      </c>
      <c r="AI102" s="197">
        <f>vlookup(B102,'Annual Leave-2026'!$B:$S,8,0)-countif(E102:AH102,"a")-(countif(E102:AH102,"a1")*0.5)-(countif(E102:AH102,"a2")*0.5)-(countif(E102:AH102,"b*")*0.5)-(countif(E102:AH102,"c*")*0.5)-(countif(E102:AH102,"d*")*0.5)-(countif(E102:AH102,"e*")*0.5)+1+1</f>
        <v>6</v>
      </c>
      <c r="AJ102" s="197">
        <f t="shared" si="3"/>
        <v>24</v>
      </c>
      <c r="AK102" s="214">
        <f>VLOOKUP(B102,'Working Time-May-26'!$B:$AK,34,0)/60</f>
        <v>-0.4333333333</v>
      </c>
      <c r="AL102" s="214">
        <f>VLOOKUP(B102,'Working Time-May-26'!$B:$AK,35,0)/60</f>
        <v>0</v>
      </c>
      <c r="AM102" s="424"/>
      <c r="AN102" s="431"/>
      <c r="AO102" s="424"/>
      <c r="AP102" s="424"/>
      <c r="AQ102" s="424"/>
      <c r="AR102" s="424"/>
      <c r="AS102" s="425">
        <f t="shared" si="4"/>
        <v>5</v>
      </c>
      <c r="AT102" s="425">
        <f t="shared" si="5"/>
        <v>1</v>
      </c>
      <c r="AU102" s="425">
        <f t="shared" si="6"/>
        <v>0</v>
      </c>
      <c r="AV102" s="432"/>
      <c r="AW102" s="217">
        <v>0.0</v>
      </c>
      <c r="AX102" s="232"/>
      <c r="AY102" s="232"/>
    </row>
    <row r="103">
      <c r="A103" s="426">
        <v>99.0</v>
      </c>
      <c r="B103" s="429" t="s">
        <v>690</v>
      </c>
      <c r="C103" s="430" t="s">
        <v>45</v>
      </c>
      <c r="D103" s="426" t="s">
        <v>14</v>
      </c>
      <c r="E103" s="194" t="s">
        <v>593</v>
      </c>
      <c r="F103" s="194">
        <v>0.0</v>
      </c>
      <c r="G103" s="194" t="s">
        <v>593</v>
      </c>
      <c r="H103" s="194" t="s">
        <v>593</v>
      </c>
      <c r="I103" s="194" t="s">
        <v>593</v>
      </c>
      <c r="J103" s="194" t="s">
        <v>593</v>
      </c>
      <c r="K103" s="194" t="s">
        <v>593</v>
      </c>
      <c r="L103" s="194">
        <v>0.0</v>
      </c>
      <c r="M103" s="194" t="s">
        <v>593</v>
      </c>
      <c r="N103" s="194" t="s">
        <v>593</v>
      </c>
      <c r="O103" s="194" t="s">
        <v>593</v>
      </c>
      <c r="P103" s="194" t="s">
        <v>593</v>
      </c>
      <c r="Q103" s="194" t="s">
        <v>593</v>
      </c>
      <c r="R103" s="194" t="s">
        <v>593</v>
      </c>
      <c r="S103" s="194">
        <v>0.0</v>
      </c>
      <c r="T103" s="194" t="s">
        <v>588</v>
      </c>
      <c r="U103" s="194" t="s">
        <v>588</v>
      </c>
      <c r="V103" s="194" t="s">
        <v>588</v>
      </c>
      <c r="W103" s="194" t="s">
        <v>588</v>
      </c>
      <c r="X103" s="194" t="s">
        <v>588</v>
      </c>
      <c r="Y103" s="194" t="s">
        <v>588</v>
      </c>
      <c r="Z103" s="194" t="s">
        <v>588</v>
      </c>
      <c r="AA103" s="194">
        <v>0.0</v>
      </c>
      <c r="AB103" s="218" t="s">
        <v>588</v>
      </c>
      <c r="AC103" s="218" t="s">
        <v>588</v>
      </c>
      <c r="AD103" s="218" t="s">
        <v>588</v>
      </c>
      <c r="AE103" s="218" t="s">
        <v>588</v>
      </c>
      <c r="AF103" s="218" t="s">
        <v>588</v>
      </c>
      <c r="AG103" s="218" t="s">
        <v>588</v>
      </c>
      <c r="AH103" s="194">
        <v>0.0</v>
      </c>
      <c r="AI103" s="197">
        <f>vlookup(B103,'Annual Leave-2026'!$B:$S,8,0)-countif(E103:AH103,"a")-(countif(E103:AH103,"a1")*0.5)-(countif(E103:AH103,"a2")*0.5)-(countif(E103:AH103,"b*")*0.5)-(countif(E103:AH103,"c*")*0.5)-(countif(E103:AH103,"d*")*0.5)-(countif(E103:AH103,"e*")*0.5)+1+1</f>
        <v>3.5</v>
      </c>
      <c r="AJ103" s="197">
        <f t="shared" si="3"/>
        <v>25</v>
      </c>
      <c r="AK103" s="214">
        <f>VLOOKUP(B103,'Working Time-May-26'!$B:$AK,34,0)/60</f>
        <v>0</v>
      </c>
      <c r="AL103" s="214">
        <f>VLOOKUP(B103,'Working Time-May-26'!$B:$AK,35,0)/60</f>
        <v>0</v>
      </c>
      <c r="AM103" s="424"/>
      <c r="AN103" s="431"/>
      <c r="AO103" s="424"/>
      <c r="AP103" s="424"/>
      <c r="AQ103" s="424"/>
      <c r="AR103" s="424"/>
      <c r="AS103" s="425">
        <f t="shared" si="4"/>
        <v>5</v>
      </c>
      <c r="AT103" s="425">
        <f t="shared" si="5"/>
        <v>0</v>
      </c>
      <c r="AU103" s="425">
        <f t="shared" si="6"/>
        <v>0</v>
      </c>
      <c r="AV103" s="432"/>
      <c r="AW103" s="217">
        <v>0.0</v>
      </c>
      <c r="AX103" s="232"/>
      <c r="AY103" s="232"/>
    </row>
    <row r="104">
      <c r="A104" s="420">
        <v>100.0</v>
      </c>
      <c r="B104" s="429" t="s">
        <v>691</v>
      </c>
      <c r="C104" s="430" t="s">
        <v>31</v>
      </c>
      <c r="D104" s="426" t="s">
        <v>14</v>
      </c>
      <c r="E104" s="194">
        <v>0.0</v>
      </c>
      <c r="F104" s="194" t="s">
        <v>591</v>
      </c>
      <c r="G104" s="194" t="s">
        <v>591</v>
      </c>
      <c r="H104" s="194" t="s">
        <v>591</v>
      </c>
      <c r="I104" s="194" t="s">
        <v>591</v>
      </c>
      <c r="J104" s="194" t="s">
        <v>591</v>
      </c>
      <c r="K104" s="194" t="s">
        <v>591</v>
      </c>
      <c r="L104" s="194">
        <v>0.0</v>
      </c>
      <c r="M104" s="194" t="s">
        <v>591</v>
      </c>
      <c r="N104" s="194" t="s">
        <v>591</v>
      </c>
      <c r="O104" s="194" t="s">
        <v>591</v>
      </c>
      <c r="P104" s="194" t="s">
        <v>591</v>
      </c>
      <c r="Q104" s="194" t="s">
        <v>591</v>
      </c>
      <c r="R104" s="194" t="s">
        <v>591</v>
      </c>
      <c r="S104" s="194">
        <v>0.0</v>
      </c>
      <c r="T104" s="194" t="s">
        <v>6</v>
      </c>
      <c r="U104" s="194" t="s">
        <v>591</v>
      </c>
      <c r="V104" s="194" t="s">
        <v>591</v>
      </c>
      <c r="W104" s="194" t="s">
        <v>591</v>
      </c>
      <c r="X104" s="194" t="s">
        <v>591</v>
      </c>
      <c r="Y104" s="194" t="s">
        <v>591</v>
      </c>
      <c r="Z104" s="218">
        <v>0.0</v>
      </c>
      <c r="AA104" s="218" t="s">
        <v>591</v>
      </c>
      <c r="AB104" s="218" t="s">
        <v>591</v>
      </c>
      <c r="AC104" s="194" t="s">
        <v>591</v>
      </c>
      <c r="AD104" s="194" t="s">
        <v>591</v>
      </c>
      <c r="AE104" s="194" t="s">
        <v>591</v>
      </c>
      <c r="AF104" s="194" t="s">
        <v>591</v>
      </c>
      <c r="AG104" s="194" t="s">
        <v>591</v>
      </c>
      <c r="AH104" s="194">
        <v>0.0</v>
      </c>
      <c r="AI104" s="197">
        <f>vlookup(B104,'Annual Leave-2026'!$B:$S,8,0)-countif(E104:AH104,"a")-(countif(E104:AH104,"a1")*0.5)-(countif(E104:AH104,"a2")*0.5)-(countif(E104:AH104,"b*")*0.5)-(countif(E104:AH104,"c*")*0.5)-(countif(E104:AH104,"d*")*0.5)-(countif(E104:AH104,"e*")*0.5)+1+1</f>
        <v>1</v>
      </c>
      <c r="AJ104" s="197">
        <f t="shared" si="3"/>
        <v>25</v>
      </c>
      <c r="AK104" s="214">
        <f>VLOOKUP(B104,'Working Time-May-26'!$B:$AK,34,0)/60</f>
        <v>-1</v>
      </c>
      <c r="AL104" s="214">
        <f>VLOOKUP(B104,'Working Time-May-26'!$B:$AK,35,0)/60</f>
        <v>0</v>
      </c>
      <c r="AM104" s="424"/>
      <c r="AN104" s="431"/>
      <c r="AO104" s="424"/>
      <c r="AP104" s="424"/>
      <c r="AQ104" s="424"/>
      <c r="AR104" s="424"/>
      <c r="AS104" s="425">
        <f t="shared" si="4"/>
        <v>5</v>
      </c>
      <c r="AT104" s="425">
        <f t="shared" si="5"/>
        <v>0</v>
      </c>
      <c r="AU104" s="425">
        <f t="shared" si="6"/>
        <v>0</v>
      </c>
      <c r="AV104" s="432"/>
      <c r="AW104" s="217">
        <v>0.0</v>
      </c>
      <c r="AX104" s="232"/>
      <c r="AY104" s="232"/>
    </row>
    <row r="105">
      <c r="A105" s="426">
        <v>101.0</v>
      </c>
      <c r="B105" s="429" t="s">
        <v>692</v>
      </c>
      <c r="C105" s="430" t="s">
        <v>24</v>
      </c>
      <c r="D105" s="426" t="s">
        <v>14</v>
      </c>
      <c r="E105" s="194" t="s">
        <v>6</v>
      </c>
      <c r="F105" s="194">
        <v>0.0</v>
      </c>
      <c r="G105" s="194" t="s">
        <v>593</v>
      </c>
      <c r="H105" s="194" t="s">
        <v>593</v>
      </c>
      <c r="I105" s="194" t="s">
        <v>593</v>
      </c>
      <c r="J105" s="194" t="s">
        <v>593</v>
      </c>
      <c r="K105" s="194" t="s">
        <v>593</v>
      </c>
      <c r="L105" s="194">
        <v>0.0</v>
      </c>
      <c r="M105" s="194" t="s">
        <v>593</v>
      </c>
      <c r="N105" s="194" t="s">
        <v>593</v>
      </c>
      <c r="O105" s="194" t="s">
        <v>593</v>
      </c>
      <c r="P105" s="194" t="s">
        <v>593</v>
      </c>
      <c r="Q105" s="194" t="s">
        <v>593</v>
      </c>
      <c r="R105" s="194" t="s">
        <v>593</v>
      </c>
      <c r="S105" s="194" t="s">
        <v>593</v>
      </c>
      <c r="T105" s="194">
        <v>0.0</v>
      </c>
      <c r="U105" s="194" t="s">
        <v>593</v>
      </c>
      <c r="V105" s="194" t="s">
        <v>593</v>
      </c>
      <c r="W105" s="194" t="s">
        <v>593</v>
      </c>
      <c r="X105" s="194" t="s">
        <v>593</v>
      </c>
      <c r="Y105" s="194" t="s">
        <v>593</v>
      </c>
      <c r="Z105" s="194" t="s">
        <v>593</v>
      </c>
      <c r="AA105" s="194">
        <v>0.0</v>
      </c>
      <c r="AB105" s="218" t="s">
        <v>588</v>
      </c>
      <c r="AC105" s="218" t="s">
        <v>588</v>
      </c>
      <c r="AD105" s="218" t="s">
        <v>588</v>
      </c>
      <c r="AE105" s="218" t="s">
        <v>588</v>
      </c>
      <c r="AF105" s="218" t="s">
        <v>588</v>
      </c>
      <c r="AG105" s="218" t="s">
        <v>588</v>
      </c>
      <c r="AH105" s="218" t="s">
        <v>588</v>
      </c>
      <c r="AI105" s="197">
        <f>vlookup(B105,'Annual Leave-2026'!$B:$S,8,0)-countif(E105:AH105,"a")-(countif(E105:AH105,"a1")*0.5)-(countif(E105:AH105,"a2")*0.5)-(countif(E105:AH105,"b*")*0.5)-(countif(E105:AH105,"c*")*0.5)-(countif(E105:AH105,"d*")*0.5)-(countif(E105:AH105,"e*")*0.5)+1+1</f>
        <v>3</v>
      </c>
      <c r="AJ105" s="197">
        <f t="shared" si="3"/>
        <v>26</v>
      </c>
      <c r="AK105" s="214">
        <f>VLOOKUP(B105,'Working Time-May-26'!$B:$AK,34,0)/60</f>
        <v>0</v>
      </c>
      <c r="AL105" s="214">
        <f>VLOOKUP(B105,'Working Time-May-26'!$B:$AK,35,0)/60</f>
        <v>0</v>
      </c>
      <c r="AM105" s="424"/>
      <c r="AN105" s="431"/>
      <c r="AO105" s="424"/>
      <c r="AP105" s="424"/>
      <c r="AQ105" s="424"/>
      <c r="AR105" s="424"/>
      <c r="AS105" s="425">
        <f t="shared" si="4"/>
        <v>4</v>
      </c>
      <c r="AT105" s="425">
        <f t="shared" si="5"/>
        <v>0</v>
      </c>
      <c r="AU105" s="425">
        <f t="shared" si="6"/>
        <v>0</v>
      </c>
      <c r="AV105" s="432"/>
      <c r="AW105" s="217" t="s">
        <v>9</v>
      </c>
      <c r="AX105" s="232"/>
      <c r="AY105" s="232"/>
    </row>
    <row r="106">
      <c r="A106" s="420">
        <v>102.0</v>
      </c>
      <c r="B106" s="429" t="s">
        <v>693</v>
      </c>
      <c r="C106" s="430" t="s">
        <v>35</v>
      </c>
      <c r="D106" s="426" t="s">
        <v>14</v>
      </c>
      <c r="E106" s="194">
        <v>0.0</v>
      </c>
      <c r="F106" s="194" t="s">
        <v>591</v>
      </c>
      <c r="G106" s="194" t="s">
        <v>591</v>
      </c>
      <c r="H106" s="194" t="s">
        <v>591</v>
      </c>
      <c r="I106" s="194" t="s">
        <v>591</v>
      </c>
      <c r="J106" s="194" t="s">
        <v>591</v>
      </c>
      <c r="K106" s="194" t="s">
        <v>591</v>
      </c>
      <c r="L106" s="194" t="s">
        <v>6</v>
      </c>
      <c r="M106" s="194">
        <v>0.0</v>
      </c>
      <c r="N106" s="194" t="s">
        <v>591</v>
      </c>
      <c r="O106" s="194" t="s">
        <v>591</v>
      </c>
      <c r="P106" s="194" t="s">
        <v>591</v>
      </c>
      <c r="Q106" s="194" t="s">
        <v>591</v>
      </c>
      <c r="R106" s="194" t="s">
        <v>591</v>
      </c>
      <c r="S106" s="194" t="s">
        <v>591</v>
      </c>
      <c r="T106" s="194">
        <v>0.0</v>
      </c>
      <c r="U106" s="194" t="s">
        <v>591</v>
      </c>
      <c r="V106" s="194" t="s">
        <v>591</v>
      </c>
      <c r="W106" s="194" t="s">
        <v>591</v>
      </c>
      <c r="X106" s="194" t="s">
        <v>591</v>
      </c>
      <c r="Y106" s="194" t="s">
        <v>591</v>
      </c>
      <c r="Z106" s="218" t="s">
        <v>591</v>
      </c>
      <c r="AA106" s="194">
        <v>0.0</v>
      </c>
      <c r="AB106" s="218" t="s">
        <v>591</v>
      </c>
      <c r="AC106" s="194" t="s">
        <v>591</v>
      </c>
      <c r="AD106" s="194" t="s">
        <v>591</v>
      </c>
      <c r="AE106" s="194" t="s">
        <v>591</v>
      </c>
      <c r="AF106" s="194" t="s">
        <v>591</v>
      </c>
      <c r="AG106" s="194" t="s">
        <v>591</v>
      </c>
      <c r="AH106" s="194">
        <v>0.0</v>
      </c>
      <c r="AI106" s="197">
        <f>vlookup(B106,'Annual Leave-2026'!$B:$S,8,0)-countif(E106:AH106,"a")-(countif(E106:AH106,"a1")*0.5)-(countif(E106:AH106,"a2")*0.5)-(countif(E106:AH106,"b*")*0.5)-(countif(E106:AH106,"c*")*0.5)-(countif(E106:AH106,"d*")*0.5)-(countif(E106:AH106,"e*")*0.5)+1+1</f>
        <v>5</v>
      </c>
      <c r="AJ106" s="197">
        <f t="shared" si="3"/>
        <v>25</v>
      </c>
      <c r="AK106" s="214">
        <f>VLOOKUP(B106,'Working Time-May-26'!$B:$AK,34,0)/60</f>
        <v>0</v>
      </c>
      <c r="AL106" s="214">
        <f>VLOOKUP(B106,'Working Time-May-26'!$B:$AK,35,0)/60</f>
        <v>0</v>
      </c>
      <c r="AM106" s="424"/>
      <c r="AN106" s="431"/>
      <c r="AO106" s="424"/>
      <c r="AP106" s="424"/>
      <c r="AQ106" s="424"/>
      <c r="AR106" s="424"/>
      <c r="AS106" s="425">
        <f t="shared" si="4"/>
        <v>5</v>
      </c>
      <c r="AT106" s="425">
        <f t="shared" si="5"/>
        <v>0</v>
      </c>
      <c r="AU106" s="425">
        <f t="shared" si="6"/>
        <v>0</v>
      </c>
      <c r="AV106" s="432"/>
      <c r="AW106" s="217">
        <v>0.0</v>
      </c>
      <c r="AX106" s="232"/>
      <c r="AY106" s="232"/>
    </row>
    <row r="107">
      <c r="A107" s="426">
        <v>103.0</v>
      </c>
      <c r="B107" s="429" t="s">
        <v>694</v>
      </c>
      <c r="C107" s="430" t="s">
        <v>48</v>
      </c>
      <c r="D107" s="426" t="s">
        <v>14</v>
      </c>
      <c r="E107" s="194" t="s">
        <v>588</v>
      </c>
      <c r="F107" s="194">
        <v>0.0</v>
      </c>
      <c r="G107" s="194" t="s">
        <v>588</v>
      </c>
      <c r="H107" s="194" t="s">
        <v>588</v>
      </c>
      <c r="I107" s="194" t="s">
        <v>588</v>
      </c>
      <c r="J107" s="194" t="s">
        <v>588</v>
      </c>
      <c r="K107" s="194" t="s">
        <v>588</v>
      </c>
      <c r="L107" s="194" t="s">
        <v>588</v>
      </c>
      <c r="M107" s="194" t="s">
        <v>588</v>
      </c>
      <c r="N107" s="194">
        <v>0.0</v>
      </c>
      <c r="O107" s="194" t="s">
        <v>588</v>
      </c>
      <c r="P107" s="194" t="s">
        <v>588</v>
      </c>
      <c r="Q107" s="194" t="s">
        <v>588</v>
      </c>
      <c r="R107" s="194" t="s">
        <v>588</v>
      </c>
      <c r="S107" s="194" t="s">
        <v>588</v>
      </c>
      <c r="T107" s="194">
        <v>0.0</v>
      </c>
      <c r="U107" s="194" t="s">
        <v>591</v>
      </c>
      <c r="V107" s="194" t="s">
        <v>591</v>
      </c>
      <c r="W107" s="194" t="s">
        <v>591</v>
      </c>
      <c r="X107" s="194" t="s">
        <v>591</v>
      </c>
      <c r="Y107" s="194" t="s">
        <v>591</v>
      </c>
      <c r="Z107" s="218" t="s">
        <v>591</v>
      </c>
      <c r="AA107" s="194">
        <v>0.0</v>
      </c>
      <c r="AB107" s="218" t="s">
        <v>591</v>
      </c>
      <c r="AC107" s="194" t="s">
        <v>591</v>
      </c>
      <c r="AD107" s="194" t="s">
        <v>591</v>
      </c>
      <c r="AE107" s="194" t="s">
        <v>591</v>
      </c>
      <c r="AF107" s="194" t="s">
        <v>591</v>
      </c>
      <c r="AG107" s="194" t="s">
        <v>591</v>
      </c>
      <c r="AH107" s="194">
        <v>0.0</v>
      </c>
      <c r="AI107" s="197">
        <f>vlookup(B107,'Annual Leave-2026'!$B:$S,8,0)-countif(E107:AH107,"a")-(countif(E107:AH107,"a1")*0.5)-(countif(E107:AH107,"a2")*0.5)-(countif(E107:AH107,"b*")*0.5)-(countif(E107:AH107,"c*")*0.5)-(countif(E107:AH107,"d*")*0.5)-(countif(E107:AH107,"e*")*0.5)+1+1</f>
        <v>6.5</v>
      </c>
      <c r="AJ107" s="197">
        <f t="shared" si="3"/>
        <v>25</v>
      </c>
      <c r="AK107" s="214">
        <f>VLOOKUP(B107,'Working Time-May-26'!$B:$AK,34,0)/60</f>
        <v>0</v>
      </c>
      <c r="AL107" s="214">
        <f>VLOOKUP(B107,'Working Time-May-26'!$B:$AK,35,0)/60</f>
        <v>0</v>
      </c>
      <c r="AM107" s="431"/>
      <c r="AN107" s="431"/>
      <c r="AO107" s="424"/>
      <c r="AP107" s="424"/>
      <c r="AQ107" s="424"/>
      <c r="AR107" s="424"/>
      <c r="AS107" s="425">
        <f t="shared" si="4"/>
        <v>5</v>
      </c>
      <c r="AT107" s="425">
        <f t="shared" si="5"/>
        <v>0</v>
      </c>
      <c r="AU107" s="425">
        <f t="shared" si="6"/>
        <v>0</v>
      </c>
      <c r="AV107" s="432"/>
      <c r="AW107" s="217">
        <v>0.0</v>
      </c>
      <c r="AX107" s="232"/>
      <c r="AY107" s="232"/>
    </row>
    <row r="108">
      <c r="A108" s="420">
        <v>104.0</v>
      </c>
      <c r="B108" s="429" t="s">
        <v>695</v>
      </c>
      <c r="C108" s="430" t="s">
        <v>67</v>
      </c>
      <c r="D108" s="426" t="s">
        <v>14</v>
      </c>
      <c r="E108" s="194" t="s">
        <v>591</v>
      </c>
      <c r="F108" s="194">
        <v>0.0</v>
      </c>
      <c r="G108" s="194" t="s">
        <v>591</v>
      </c>
      <c r="H108" s="194" t="s">
        <v>591</v>
      </c>
      <c r="I108" s="194" t="s">
        <v>591</v>
      </c>
      <c r="J108" s="194" t="s">
        <v>15</v>
      </c>
      <c r="K108" s="194" t="s">
        <v>15</v>
      </c>
      <c r="L108" s="194">
        <v>0.0</v>
      </c>
      <c r="M108" s="194" t="s">
        <v>591</v>
      </c>
      <c r="N108" s="194" t="s">
        <v>591</v>
      </c>
      <c r="O108" s="194" t="s">
        <v>591</v>
      </c>
      <c r="P108" s="194" t="s">
        <v>591</v>
      </c>
      <c r="Q108" s="194" t="s">
        <v>591</v>
      </c>
      <c r="R108" s="194" t="s">
        <v>591</v>
      </c>
      <c r="S108" s="194">
        <v>0.0</v>
      </c>
      <c r="T108" s="194" t="s">
        <v>591</v>
      </c>
      <c r="U108" s="194" t="s">
        <v>591</v>
      </c>
      <c r="V108" s="194" t="s">
        <v>591</v>
      </c>
      <c r="W108" s="194" t="s">
        <v>591</v>
      </c>
      <c r="X108" s="194" t="s">
        <v>591</v>
      </c>
      <c r="Y108" s="194" t="s">
        <v>591</v>
      </c>
      <c r="Z108" s="218">
        <v>0.0</v>
      </c>
      <c r="AA108" s="218" t="s">
        <v>163</v>
      </c>
      <c r="AB108" s="218" t="s">
        <v>591</v>
      </c>
      <c r="AC108" s="194" t="s">
        <v>591</v>
      </c>
      <c r="AD108" s="194" t="s">
        <v>591</v>
      </c>
      <c r="AE108" s="194" t="s">
        <v>591</v>
      </c>
      <c r="AF108" s="194" t="s">
        <v>591</v>
      </c>
      <c r="AG108" s="194">
        <v>0.0</v>
      </c>
      <c r="AH108" s="194" t="s">
        <v>591</v>
      </c>
      <c r="AI108" s="197">
        <f>vlookup(B108,'Annual Leave-2026'!$B:$S,8,0)-countif(E108:AH108,"a")-(countif(E108:AH108,"a1")*0.5)-(countif(E108:AH108,"a2")*0.5)-(countif(E108:AH108,"b*")*0.5)-(countif(E108:AH108,"c*")*0.5)-(countif(E108:AH108,"d*")*0.5)-(countif(E108:AH108,"e*")*0.5)+1+1</f>
        <v>4</v>
      </c>
      <c r="AJ108" s="197">
        <f t="shared" si="3"/>
        <v>25</v>
      </c>
      <c r="AK108" s="214">
        <f>VLOOKUP(B108,'Working Time-May-26'!$B:$AK,34,0)/60</f>
        <v>0</v>
      </c>
      <c r="AL108" s="214">
        <f>VLOOKUP(B108,'Working Time-May-26'!$B:$AK,35,0)/60</f>
        <v>0</v>
      </c>
      <c r="AM108" s="431"/>
      <c r="AN108" s="431"/>
      <c r="AO108" s="424"/>
      <c r="AP108" s="424"/>
      <c r="AQ108" s="424"/>
      <c r="AR108" s="424"/>
      <c r="AS108" s="425">
        <f t="shared" si="4"/>
        <v>5</v>
      </c>
      <c r="AT108" s="425">
        <f t="shared" si="5"/>
        <v>0</v>
      </c>
      <c r="AU108" s="425">
        <f t="shared" si="6"/>
        <v>0</v>
      </c>
      <c r="AV108" s="432"/>
      <c r="AW108" s="217" t="s">
        <v>6</v>
      </c>
      <c r="AX108" s="232"/>
      <c r="AY108" s="232"/>
    </row>
    <row r="109">
      <c r="A109" s="426">
        <v>105.0</v>
      </c>
      <c r="B109" s="429" t="s">
        <v>696</v>
      </c>
      <c r="C109" s="430" t="s">
        <v>54</v>
      </c>
      <c r="D109" s="426" t="s">
        <v>14</v>
      </c>
      <c r="E109" s="194" t="s">
        <v>588</v>
      </c>
      <c r="F109" s="194">
        <v>0.0</v>
      </c>
      <c r="G109" s="194" t="s">
        <v>588</v>
      </c>
      <c r="H109" s="194" t="s">
        <v>588</v>
      </c>
      <c r="I109" s="194" t="s">
        <v>588</v>
      </c>
      <c r="J109" s="194" t="s">
        <v>588</v>
      </c>
      <c r="K109" s="194" t="s">
        <v>588</v>
      </c>
      <c r="L109" s="194" t="s">
        <v>588</v>
      </c>
      <c r="M109" s="194" t="s">
        <v>588</v>
      </c>
      <c r="N109" s="194">
        <v>0.0</v>
      </c>
      <c r="O109" s="194" t="s">
        <v>588</v>
      </c>
      <c r="P109" s="194" t="s">
        <v>588</v>
      </c>
      <c r="Q109" s="194" t="s">
        <v>588</v>
      </c>
      <c r="R109" s="194" t="s">
        <v>588</v>
      </c>
      <c r="S109" s="194" t="s">
        <v>588</v>
      </c>
      <c r="T109" s="194">
        <v>0.0</v>
      </c>
      <c r="U109" s="194" t="s">
        <v>588</v>
      </c>
      <c r="V109" s="194" t="s">
        <v>588</v>
      </c>
      <c r="W109" s="194" t="s">
        <v>588</v>
      </c>
      <c r="X109" s="194" t="s">
        <v>588</v>
      </c>
      <c r="Y109" s="194" t="s">
        <v>588</v>
      </c>
      <c r="Z109" s="194" t="s">
        <v>588</v>
      </c>
      <c r="AA109" s="194" t="s">
        <v>6</v>
      </c>
      <c r="AB109" s="194">
        <v>0.0</v>
      </c>
      <c r="AC109" s="218" t="s">
        <v>588</v>
      </c>
      <c r="AD109" s="218" t="s">
        <v>588</v>
      </c>
      <c r="AE109" s="218" t="s">
        <v>588</v>
      </c>
      <c r="AF109" s="218" t="s">
        <v>588</v>
      </c>
      <c r="AG109" s="218" t="s">
        <v>588</v>
      </c>
      <c r="AH109" s="194">
        <v>0.0</v>
      </c>
      <c r="AI109" s="197">
        <f>vlookup(B109,'Annual Leave-2026'!$B:$S,8,0)-countif(E109:AH109,"a")-(countif(E109:AH109,"a1")*0.5)-(countif(E109:AH109,"a2")*0.5)-(countif(E109:AH109,"b*")*0.5)-(countif(E109:AH109,"c*")*0.5)-(countif(E109:AH109,"d*")*0.5)-(countif(E109:AH109,"e*")*0.5)+1+1</f>
        <v>4</v>
      </c>
      <c r="AJ109" s="197">
        <f t="shared" si="3"/>
        <v>25</v>
      </c>
      <c r="AK109" s="214">
        <f>VLOOKUP(B109,'Working Time-May-26'!$B:$AK,34,0)/60</f>
        <v>0</v>
      </c>
      <c r="AL109" s="214">
        <f>VLOOKUP(B109,'Working Time-May-26'!$B:$AK,35,0)/60</f>
        <v>0</v>
      </c>
      <c r="AM109" s="431"/>
      <c r="AN109" s="431"/>
      <c r="AO109" s="424"/>
      <c r="AP109" s="424"/>
      <c r="AQ109" s="424"/>
      <c r="AR109" s="424"/>
      <c r="AS109" s="425">
        <f t="shared" si="4"/>
        <v>5</v>
      </c>
      <c r="AT109" s="425">
        <f t="shared" si="5"/>
        <v>0</v>
      </c>
      <c r="AU109" s="425">
        <f t="shared" si="6"/>
        <v>0</v>
      </c>
      <c r="AV109" s="432"/>
      <c r="AW109" s="217">
        <v>0.0</v>
      </c>
      <c r="AX109" s="232"/>
      <c r="AY109" s="232"/>
    </row>
    <row r="110" ht="16.5" customHeight="1">
      <c r="A110" s="420">
        <v>106.0</v>
      </c>
      <c r="B110" s="429" t="s">
        <v>697</v>
      </c>
      <c r="C110" s="430" t="s">
        <v>70</v>
      </c>
      <c r="D110" s="426" t="s">
        <v>14</v>
      </c>
      <c r="E110" s="194" t="s">
        <v>591</v>
      </c>
      <c r="F110" s="194" t="s">
        <v>591</v>
      </c>
      <c r="G110" s="194">
        <v>0.0</v>
      </c>
      <c r="H110" s="194" t="s">
        <v>591</v>
      </c>
      <c r="I110" s="194" t="s">
        <v>591</v>
      </c>
      <c r="J110" s="194" t="s">
        <v>591</v>
      </c>
      <c r="K110" s="194" t="s">
        <v>591</v>
      </c>
      <c r="L110" s="194" t="s">
        <v>591</v>
      </c>
      <c r="M110" s="194">
        <v>0.0</v>
      </c>
      <c r="N110" s="194" t="s">
        <v>591</v>
      </c>
      <c r="O110" s="194" t="s">
        <v>591</v>
      </c>
      <c r="P110" s="194" t="s">
        <v>591</v>
      </c>
      <c r="Q110" s="194" t="s">
        <v>591</v>
      </c>
      <c r="R110" s="194" t="s">
        <v>591</v>
      </c>
      <c r="S110" s="194" t="s">
        <v>591</v>
      </c>
      <c r="T110" s="194" t="s">
        <v>591</v>
      </c>
      <c r="U110" s="194">
        <v>0.0</v>
      </c>
      <c r="V110" s="194" t="s">
        <v>591</v>
      </c>
      <c r="W110" s="194" t="s">
        <v>591</v>
      </c>
      <c r="X110" s="194" t="s">
        <v>591</v>
      </c>
      <c r="Y110" s="194" t="s">
        <v>591</v>
      </c>
      <c r="Z110" s="218" t="s">
        <v>591</v>
      </c>
      <c r="AA110" s="194">
        <v>0.0</v>
      </c>
      <c r="AB110" s="218" t="s">
        <v>591</v>
      </c>
      <c r="AC110" s="194" t="s">
        <v>591</v>
      </c>
      <c r="AD110" s="194" t="s">
        <v>591</v>
      </c>
      <c r="AE110" s="194" t="s">
        <v>591</v>
      </c>
      <c r="AF110" s="194" t="s">
        <v>591</v>
      </c>
      <c r="AG110" s="194">
        <v>0.0</v>
      </c>
      <c r="AH110" s="194" t="s">
        <v>591</v>
      </c>
      <c r="AI110" s="197">
        <f>vlookup(B110,'Annual Leave-2026'!$B:$S,8,0)-countif(E110:AH110,"a")-(countif(E110:AH110,"a1")*0.5)-(countif(E110:AH110,"a2")*0.5)-(countif(E110:AH110,"b*")*0.5)-(countif(E110:AH110,"c*")*0.5)-(countif(E110:AH110,"d*")*0.5)-(countif(E110:AH110,"e*")*0.5)+1+1</f>
        <v>5.5</v>
      </c>
      <c r="AJ110" s="197">
        <f t="shared" si="3"/>
        <v>25</v>
      </c>
      <c r="AK110" s="214">
        <f>VLOOKUP(B110,'Working Time-May-26'!$B:$AK,34,0)/60</f>
        <v>0</v>
      </c>
      <c r="AL110" s="214">
        <f>VLOOKUP(B110,'Working Time-May-26'!$B:$AK,35,0)/60</f>
        <v>0</v>
      </c>
      <c r="AM110" s="431"/>
      <c r="AN110" s="431"/>
      <c r="AO110" s="424"/>
      <c r="AP110" s="424"/>
      <c r="AQ110" s="424"/>
      <c r="AR110" s="424"/>
      <c r="AS110" s="425">
        <f t="shared" si="4"/>
        <v>5</v>
      </c>
      <c r="AT110" s="425">
        <f t="shared" si="5"/>
        <v>0</v>
      </c>
      <c r="AU110" s="425">
        <f t="shared" si="6"/>
        <v>0</v>
      </c>
      <c r="AV110" s="432"/>
      <c r="AW110" s="217" t="s">
        <v>6</v>
      </c>
      <c r="AX110" s="232"/>
      <c r="AY110" s="232"/>
    </row>
    <row r="111">
      <c r="A111" s="426">
        <v>107.0</v>
      </c>
      <c r="B111" s="429" t="s">
        <v>698</v>
      </c>
      <c r="C111" s="430" t="s">
        <v>19</v>
      </c>
      <c r="D111" s="426" t="s">
        <v>14</v>
      </c>
      <c r="E111" s="194" t="s">
        <v>591</v>
      </c>
      <c r="F111" s="194">
        <v>0.0</v>
      </c>
      <c r="G111" s="194" t="s">
        <v>591</v>
      </c>
      <c r="H111" s="194" t="s">
        <v>591</v>
      </c>
      <c r="I111" s="194" t="s">
        <v>591</v>
      </c>
      <c r="J111" s="194" t="s">
        <v>591</v>
      </c>
      <c r="K111" s="194" t="s">
        <v>591</v>
      </c>
      <c r="L111" s="194" t="s">
        <v>591</v>
      </c>
      <c r="M111" s="194" t="s">
        <v>591</v>
      </c>
      <c r="N111" s="194">
        <v>0.0</v>
      </c>
      <c r="O111" s="194" t="s">
        <v>591</v>
      </c>
      <c r="P111" s="194" t="s">
        <v>591</v>
      </c>
      <c r="Q111" s="194" t="s">
        <v>591</v>
      </c>
      <c r="R111" s="194" t="s">
        <v>591</v>
      </c>
      <c r="S111" s="194">
        <v>0.0</v>
      </c>
      <c r="T111" s="194" t="s">
        <v>591</v>
      </c>
      <c r="U111" s="194" t="s">
        <v>591</v>
      </c>
      <c r="V111" s="194" t="s">
        <v>591</v>
      </c>
      <c r="W111" s="194" t="s">
        <v>591</v>
      </c>
      <c r="X111" s="194" t="s">
        <v>591</v>
      </c>
      <c r="Y111" s="194" t="s">
        <v>591</v>
      </c>
      <c r="Z111" s="218" t="s">
        <v>163</v>
      </c>
      <c r="AA111" s="194">
        <v>0.0</v>
      </c>
      <c r="AB111" s="218" t="s">
        <v>591</v>
      </c>
      <c r="AC111" s="194" t="s">
        <v>591</v>
      </c>
      <c r="AD111" s="194" t="s">
        <v>591</v>
      </c>
      <c r="AE111" s="194" t="s">
        <v>591</v>
      </c>
      <c r="AF111" s="194" t="s">
        <v>591</v>
      </c>
      <c r="AG111" s="194" t="s">
        <v>591</v>
      </c>
      <c r="AH111" s="195" t="s">
        <v>163</v>
      </c>
      <c r="AI111" s="197">
        <f>vlookup(B111,'Annual Leave-2026'!$B:$S,8,0)-countif(E111:AH111,"a")-(countif(E111:AH111,"a1")*0.5)-(countif(E111:AH111,"a2")*0.5)-(countif(E111:AH111,"b*")*0.5)-(countif(E111:AH111,"c*")*0.5)-(countif(E111:AH111,"d*")*0.5)-(countif(E111:AH111,"e*")*0.5)+1+1</f>
        <v>2</v>
      </c>
      <c r="AJ111" s="197">
        <f t="shared" si="3"/>
        <v>26</v>
      </c>
      <c r="AK111" s="214">
        <f>VLOOKUP(B111,'Working Time-May-26'!$B:$AK,34,0)/60</f>
        <v>0</v>
      </c>
      <c r="AL111" s="214">
        <f>VLOOKUP(B111,'Working Time-May-26'!$B:$AK,35,0)/60</f>
        <v>0</v>
      </c>
      <c r="AM111" s="431"/>
      <c r="AN111" s="431"/>
      <c r="AO111" s="424"/>
      <c r="AP111" s="424"/>
      <c r="AQ111" s="424"/>
      <c r="AR111" s="424"/>
      <c r="AS111" s="425">
        <f t="shared" si="4"/>
        <v>4</v>
      </c>
      <c r="AT111" s="425">
        <f t="shared" si="5"/>
        <v>0</v>
      </c>
      <c r="AU111" s="425">
        <f t="shared" si="6"/>
        <v>0</v>
      </c>
      <c r="AV111" s="432"/>
      <c r="AW111" s="217" t="s">
        <v>6</v>
      </c>
      <c r="AX111" s="232"/>
      <c r="AY111" s="232"/>
    </row>
    <row r="112">
      <c r="A112" s="420">
        <v>108.0</v>
      </c>
      <c r="B112" s="429" t="s">
        <v>699</v>
      </c>
      <c r="C112" s="430" t="s">
        <v>33</v>
      </c>
      <c r="D112" s="426" t="s">
        <v>14</v>
      </c>
      <c r="E112" s="194" t="s">
        <v>588</v>
      </c>
      <c r="F112" s="194">
        <v>0.0</v>
      </c>
      <c r="G112" s="194" t="s">
        <v>588</v>
      </c>
      <c r="H112" s="194" t="s">
        <v>588</v>
      </c>
      <c r="I112" s="194" t="s">
        <v>588</v>
      </c>
      <c r="J112" s="194" t="s">
        <v>588</v>
      </c>
      <c r="K112" s="194" t="s">
        <v>588</v>
      </c>
      <c r="L112" s="194" t="s">
        <v>588</v>
      </c>
      <c r="M112" s="194" t="s">
        <v>588</v>
      </c>
      <c r="N112" s="194">
        <v>0.0</v>
      </c>
      <c r="O112" s="194" t="s">
        <v>588</v>
      </c>
      <c r="P112" s="194" t="s">
        <v>588</v>
      </c>
      <c r="Q112" s="194" t="s">
        <v>588</v>
      </c>
      <c r="R112" s="194" t="s">
        <v>588</v>
      </c>
      <c r="S112" s="194" t="s">
        <v>588</v>
      </c>
      <c r="T112" s="194" t="s">
        <v>588</v>
      </c>
      <c r="U112" s="194">
        <v>0.0</v>
      </c>
      <c r="V112" s="194" t="s">
        <v>588</v>
      </c>
      <c r="W112" s="194" t="s">
        <v>588</v>
      </c>
      <c r="X112" s="194" t="s">
        <v>588</v>
      </c>
      <c r="Y112" s="194" t="s">
        <v>588</v>
      </c>
      <c r="Z112" s="194" t="s">
        <v>588</v>
      </c>
      <c r="AA112" s="218" t="s">
        <v>588</v>
      </c>
      <c r="AB112" s="194">
        <v>0.0</v>
      </c>
      <c r="AC112" s="218" t="s">
        <v>588</v>
      </c>
      <c r="AD112" s="218" t="s">
        <v>588</v>
      </c>
      <c r="AE112" s="218" t="s">
        <v>588</v>
      </c>
      <c r="AF112" s="218" t="s">
        <v>588</v>
      </c>
      <c r="AG112" s="218" t="s">
        <v>588</v>
      </c>
      <c r="AH112" s="218" t="s">
        <v>588</v>
      </c>
      <c r="AI112" s="197">
        <f>vlookup(B112,'Annual Leave-2026'!$B:$S,8,0)-countif(E112:AH112,"a")-(countif(E112:AH112,"a1")*0.5)-(countif(E112:AH112,"a2")*0.5)-(countif(E112:AH112,"b*")*0.5)-(countif(E112:AH112,"c*")*0.5)-(countif(E112:AH112,"d*")*0.5)-(countif(E112:AH112,"e*")*0.5)+1+1</f>
        <v>3.5</v>
      </c>
      <c r="AJ112" s="197">
        <f t="shared" si="3"/>
        <v>26</v>
      </c>
      <c r="AK112" s="214">
        <f>VLOOKUP(B112,'Working Time-May-26'!$B:$AK,34,0)/60</f>
        <v>-0.4</v>
      </c>
      <c r="AL112" s="214">
        <f>VLOOKUP(B112,'Working Time-May-26'!$B:$AK,35,0)/60</f>
        <v>0</v>
      </c>
      <c r="AM112" s="431"/>
      <c r="AN112" s="431"/>
      <c r="AO112" s="424"/>
      <c r="AP112" s="424"/>
      <c r="AQ112" s="424"/>
      <c r="AR112" s="424"/>
      <c r="AS112" s="425">
        <f t="shared" si="4"/>
        <v>4</v>
      </c>
      <c r="AT112" s="425">
        <f t="shared" si="5"/>
        <v>0</v>
      </c>
      <c r="AU112" s="425">
        <f t="shared" si="6"/>
        <v>0</v>
      </c>
      <c r="AV112" s="432"/>
      <c r="AW112" s="217" t="s">
        <v>9</v>
      </c>
      <c r="AX112" s="232"/>
      <c r="AY112" s="232"/>
    </row>
    <row r="113">
      <c r="A113" s="426">
        <v>109.0</v>
      </c>
      <c r="B113" s="429" t="s">
        <v>700</v>
      </c>
      <c r="C113" s="430" t="s">
        <v>65</v>
      </c>
      <c r="D113" s="426" t="s">
        <v>14</v>
      </c>
      <c r="E113" s="194" t="s">
        <v>163</v>
      </c>
      <c r="F113" s="194">
        <v>0.0</v>
      </c>
      <c r="G113" s="194" t="s">
        <v>591</v>
      </c>
      <c r="H113" s="194" t="s">
        <v>591</v>
      </c>
      <c r="I113" s="194" t="s">
        <v>591</v>
      </c>
      <c r="J113" s="194" t="s">
        <v>591</v>
      </c>
      <c r="K113" s="194" t="s">
        <v>591</v>
      </c>
      <c r="L113" s="194">
        <v>0.0</v>
      </c>
      <c r="M113" s="194" t="s">
        <v>591</v>
      </c>
      <c r="N113" s="194" t="s">
        <v>591</v>
      </c>
      <c r="O113" s="194" t="s">
        <v>591</v>
      </c>
      <c r="P113" s="194" t="s">
        <v>591</v>
      </c>
      <c r="Q113" s="194" t="s">
        <v>591</v>
      </c>
      <c r="R113" s="194" t="s">
        <v>591</v>
      </c>
      <c r="S113" s="194">
        <v>0.0</v>
      </c>
      <c r="T113" s="194" t="s">
        <v>6</v>
      </c>
      <c r="U113" s="194" t="s">
        <v>591</v>
      </c>
      <c r="V113" s="194" t="s">
        <v>591</v>
      </c>
      <c r="W113" s="194" t="s">
        <v>591</v>
      </c>
      <c r="X113" s="194" t="s">
        <v>591</v>
      </c>
      <c r="Y113" s="194" t="s">
        <v>591</v>
      </c>
      <c r="Z113" s="218" t="s">
        <v>163</v>
      </c>
      <c r="AA113" s="194">
        <v>0.0</v>
      </c>
      <c r="AB113" s="218" t="s">
        <v>591</v>
      </c>
      <c r="AC113" s="194" t="s">
        <v>591</v>
      </c>
      <c r="AD113" s="194" t="s">
        <v>591</v>
      </c>
      <c r="AE113" s="194" t="s">
        <v>591</v>
      </c>
      <c r="AF113" s="194" t="s">
        <v>591</v>
      </c>
      <c r="AG113" s="194" t="s">
        <v>591</v>
      </c>
      <c r="AH113" s="194">
        <v>0.0</v>
      </c>
      <c r="AI113" s="197">
        <f>vlookup(B113,'Annual Leave-2026'!$B:$S,8,0)-countif(E113:AH113,"a")-(countif(E113:AH113,"a1")*0.5)-(countif(E113:AH113,"a2")*0.5)-(countif(E113:AH113,"b*")*0.5)-(countif(E113:AH113,"c*")*0.5)-(countif(E113:AH113,"d*")*0.5)-(countif(E113:AH113,"e*")*0.5)+1+1</f>
        <v>1</v>
      </c>
      <c r="AJ113" s="197">
        <f t="shared" si="3"/>
        <v>25</v>
      </c>
      <c r="AK113" s="214">
        <f>VLOOKUP(B113,'Working Time-May-26'!$B:$AK,34,0)/60</f>
        <v>-0.08333333333</v>
      </c>
      <c r="AL113" s="214">
        <f>VLOOKUP(B113,'Working Time-May-26'!$B:$AK,35,0)/60</f>
        <v>0</v>
      </c>
      <c r="AM113" s="431"/>
      <c r="AN113" s="431"/>
      <c r="AO113" s="424"/>
      <c r="AP113" s="424"/>
      <c r="AQ113" s="424"/>
      <c r="AR113" s="424"/>
      <c r="AS113" s="425">
        <f t="shared" si="4"/>
        <v>5</v>
      </c>
      <c r="AT113" s="425">
        <f t="shared" si="5"/>
        <v>0</v>
      </c>
      <c r="AU113" s="425">
        <f t="shared" si="6"/>
        <v>0</v>
      </c>
      <c r="AV113" s="432"/>
      <c r="AW113" s="217">
        <v>0.0</v>
      </c>
      <c r="AX113" s="232"/>
      <c r="AY113" s="232"/>
    </row>
    <row r="114">
      <c r="A114" s="420">
        <v>110.0</v>
      </c>
      <c r="B114" s="429" t="s">
        <v>701</v>
      </c>
      <c r="C114" s="430" t="s">
        <v>51</v>
      </c>
      <c r="D114" s="429" t="s">
        <v>14</v>
      </c>
      <c r="E114" s="194" t="s">
        <v>588</v>
      </c>
      <c r="F114" s="194">
        <v>0.0</v>
      </c>
      <c r="G114" s="194" t="s">
        <v>588</v>
      </c>
      <c r="H114" s="194" t="s">
        <v>588</v>
      </c>
      <c r="I114" s="194" t="s">
        <v>588</v>
      </c>
      <c r="J114" s="194" t="s">
        <v>588</v>
      </c>
      <c r="K114" s="194" t="s">
        <v>588</v>
      </c>
      <c r="L114" s="194" t="s">
        <v>588</v>
      </c>
      <c r="M114" s="194" t="s">
        <v>588</v>
      </c>
      <c r="N114" s="194">
        <v>0.0</v>
      </c>
      <c r="O114" s="194" t="s">
        <v>588</v>
      </c>
      <c r="P114" s="194" t="s">
        <v>588</v>
      </c>
      <c r="Q114" s="194" t="s">
        <v>588</v>
      </c>
      <c r="R114" s="194" t="s">
        <v>588</v>
      </c>
      <c r="S114" s="194" t="s">
        <v>588</v>
      </c>
      <c r="T114" s="194">
        <v>0.0</v>
      </c>
      <c r="U114" s="194" t="s">
        <v>588</v>
      </c>
      <c r="V114" s="194" t="s">
        <v>588</v>
      </c>
      <c r="W114" s="194" t="s">
        <v>588</v>
      </c>
      <c r="X114" s="194" t="s">
        <v>588</v>
      </c>
      <c r="Y114" s="194" t="s">
        <v>588</v>
      </c>
      <c r="Z114" s="194" t="s">
        <v>588</v>
      </c>
      <c r="AA114" s="218" t="s">
        <v>588</v>
      </c>
      <c r="AB114" s="194">
        <v>0.0</v>
      </c>
      <c r="AC114" s="218" t="s">
        <v>588</v>
      </c>
      <c r="AD114" s="218" t="s">
        <v>588</v>
      </c>
      <c r="AE114" s="218" t="s">
        <v>588</v>
      </c>
      <c r="AF114" s="218" t="s">
        <v>588</v>
      </c>
      <c r="AG114" s="218" t="s">
        <v>588</v>
      </c>
      <c r="AH114" s="194">
        <v>0.0</v>
      </c>
      <c r="AI114" s="197">
        <f>vlookup(B114,'Annual Leave-2026'!$B:$S,8,0)-countif(E114:AH114,"a")-(countif(E114:AH114,"a1")*0.5)-(countif(E114:AH114,"a2")*0.5)-(countif(E114:AH114,"b*")*0.5)-(countif(E114:AH114,"c*")*0.5)-(countif(E114:AH114,"d*")*0.5)-(countif(E114:AH114,"e*")*0.5)+1+1</f>
        <v>2</v>
      </c>
      <c r="AJ114" s="197">
        <f t="shared" si="3"/>
        <v>25</v>
      </c>
      <c r="AK114" s="214">
        <f>VLOOKUP(B114,'Working Time-May-26'!$B:$AK,34,0)/60</f>
        <v>0</v>
      </c>
      <c r="AL114" s="214">
        <f>VLOOKUP(B114,'Working Time-May-26'!$B:$AK,35,0)/60</f>
        <v>0</v>
      </c>
      <c r="AM114" s="431"/>
      <c r="AN114" s="431"/>
      <c r="AO114" s="424"/>
      <c r="AP114" s="424"/>
      <c r="AQ114" s="424"/>
      <c r="AR114" s="424"/>
      <c r="AS114" s="425">
        <f t="shared" si="4"/>
        <v>5</v>
      </c>
      <c r="AT114" s="425">
        <f t="shared" si="5"/>
        <v>0</v>
      </c>
      <c r="AU114" s="425">
        <f t="shared" si="6"/>
        <v>0</v>
      </c>
      <c r="AV114" s="432"/>
      <c r="AW114" s="217">
        <v>0.0</v>
      </c>
      <c r="AX114" s="232"/>
      <c r="AY114" s="232"/>
    </row>
    <row r="115">
      <c r="A115" s="426">
        <v>111.0</v>
      </c>
      <c r="B115" s="429" t="s">
        <v>709</v>
      </c>
      <c r="C115" s="430" t="s">
        <v>30</v>
      </c>
      <c r="D115" s="429" t="s">
        <v>14</v>
      </c>
      <c r="E115" s="194" t="s">
        <v>588</v>
      </c>
      <c r="F115" s="194">
        <v>0.0</v>
      </c>
      <c r="G115" s="194" t="s">
        <v>588</v>
      </c>
      <c r="H115" s="194" t="s">
        <v>588</v>
      </c>
      <c r="I115" s="194" t="s">
        <v>588</v>
      </c>
      <c r="J115" s="194" t="s">
        <v>588</v>
      </c>
      <c r="K115" s="194" t="s">
        <v>588</v>
      </c>
      <c r="L115" s="194" t="s">
        <v>6</v>
      </c>
      <c r="M115" s="194" t="s">
        <v>6</v>
      </c>
      <c r="N115" s="194">
        <v>0.0</v>
      </c>
      <c r="O115" s="194" t="s">
        <v>588</v>
      </c>
      <c r="P115" s="194" t="s">
        <v>588</v>
      </c>
      <c r="Q115" s="194" t="s">
        <v>588</v>
      </c>
      <c r="R115" s="194" t="s">
        <v>588</v>
      </c>
      <c r="S115" s="194" t="s">
        <v>588</v>
      </c>
      <c r="T115" s="194" t="s">
        <v>588</v>
      </c>
      <c r="U115" s="194">
        <v>0.0</v>
      </c>
      <c r="V115" s="194" t="s">
        <v>588</v>
      </c>
      <c r="W115" s="194" t="s">
        <v>588</v>
      </c>
      <c r="X115" s="194" t="s">
        <v>588</v>
      </c>
      <c r="Y115" s="194" t="s">
        <v>588</v>
      </c>
      <c r="Z115" s="194" t="s">
        <v>588</v>
      </c>
      <c r="AA115" s="218" t="s">
        <v>771</v>
      </c>
      <c r="AB115" s="194">
        <v>0.0</v>
      </c>
      <c r="AC115" s="218" t="s">
        <v>588</v>
      </c>
      <c r="AD115" s="218" t="s">
        <v>588</v>
      </c>
      <c r="AE115" s="218" t="s">
        <v>588</v>
      </c>
      <c r="AF115" s="218" t="s">
        <v>588</v>
      </c>
      <c r="AG115" s="218" t="s">
        <v>588</v>
      </c>
      <c r="AH115" s="194">
        <v>0.0</v>
      </c>
      <c r="AI115" s="197">
        <f>vlookup(B115,'Annual Leave-2026'!$B:$S,8,0)-countif(E115:AH115,"a")-(countif(E115:AH115,"a1")*0.5)-(countif(E115:AH115,"a2")*0.5)-(countif(E115:AH115,"b*")*0.5)-(countif(E115:AH115,"c*")*0.5)-(countif(E115:AH115,"d*")*0.5)-(countif(E115:AH115,"e*")*0.5)+1+1</f>
        <v>0</v>
      </c>
      <c r="AJ115" s="197">
        <f t="shared" si="3"/>
        <v>24.5</v>
      </c>
      <c r="AK115" s="214">
        <f>VLOOKUP(B115,'Working Time-May-26'!$B:$AK,34,0)/60</f>
        <v>0</v>
      </c>
      <c r="AL115" s="214">
        <f>VLOOKUP(B115,'Working Time-May-26'!$B:$AK,35,0)/60</f>
        <v>0</v>
      </c>
      <c r="AM115" s="431"/>
      <c r="AN115" s="431"/>
      <c r="AO115" s="424"/>
      <c r="AP115" s="424"/>
      <c r="AQ115" s="424"/>
      <c r="AR115" s="424"/>
      <c r="AS115" s="425">
        <f t="shared" si="4"/>
        <v>5</v>
      </c>
      <c r="AT115" s="425">
        <f t="shared" si="5"/>
        <v>0</v>
      </c>
      <c r="AU115" s="425">
        <f t="shared" si="6"/>
        <v>0.5</v>
      </c>
      <c r="AV115" s="432"/>
      <c r="AW115" s="217">
        <v>0.0</v>
      </c>
      <c r="AX115" s="232"/>
      <c r="AY115" s="232"/>
    </row>
    <row r="116">
      <c r="A116" s="420">
        <v>112.0</v>
      </c>
      <c r="B116" s="429" t="s">
        <v>702</v>
      </c>
      <c r="C116" s="430" t="s">
        <v>58</v>
      </c>
      <c r="D116" s="429" t="s">
        <v>14</v>
      </c>
      <c r="E116" s="194" t="s">
        <v>588</v>
      </c>
      <c r="F116" s="194" t="s">
        <v>588</v>
      </c>
      <c r="G116" s="194">
        <v>0.0</v>
      </c>
      <c r="H116" s="194" t="s">
        <v>588</v>
      </c>
      <c r="I116" s="194" t="s">
        <v>588</v>
      </c>
      <c r="J116" s="194" t="s">
        <v>588</v>
      </c>
      <c r="K116" s="194" t="s">
        <v>588</v>
      </c>
      <c r="L116" s="194" t="s">
        <v>588</v>
      </c>
      <c r="M116" s="194">
        <v>0.0</v>
      </c>
      <c r="N116" s="194" t="s">
        <v>588</v>
      </c>
      <c r="O116" s="194" t="s">
        <v>588</v>
      </c>
      <c r="P116" s="194" t="s">
        <v>588</v>
      </c>
      <c r="Q116" s="194" t="s">
        <v>588</v>
      </c>
      <c r="R116" s="194" t="s">
        <v>588</v>
      </c>
      <c r="S116" s="194" t="s">
        <v>169</v>
      </c>
      <c r="T116" s="194" t="s">
        <v>6</v>
      </c>
      <c r="U116" s="194">
        <v>0.0</v>
      </c>
      <c r="V116" s="194" t="s">
        <v>6</v>
      </c>
      <c r="W116" s="194" t="s">
        <v>588</v>
      </c>
      <c r="X116" s="194" t="s">
        <v>588</v>
      </c>
      <c r="Y116" s="194" t="s">
        <v>588</v>
      </c>
      <c r="Z116" s="194" t="s">
        <v>588</v>
      </c>
      <c r="AA116" s="218" t="s">
        <v>588</v>
      </c>
      <c r="AB116" s="194">
        <v>0.0</v>
      </c>
      <c r="AC116" s="218" t="s">
        <v>588</v>
      </c>
      <c r="AD116" s="218" t="s">
        <v>588</v>
      </c>
      <c r="AE116" s="218" t="s">
        <v>588</v>
      </c>
      <c r="AF116" s="218" t="s">
        <v>588</v>
      </c>
      <c r="AG116" s="218" t="s">
        <v>588</v>
      </c>
      <c r="AH116" s="218" t="s">
        <v>588</v>
      </c>
      <c r="AI116" s="197">
        <f>vlookup(B116,'Annual Leave-2026'!$B:$S,8,0)-countif(E116:AH116,"a")-(countif(E116:AH116,"a1")*0.5)-(countif(E116:AH116,"a2")*0.5)-(countif(E116:AH116,"b*")*0.5)-(countif(E116:AH116,"c*")*0.5)-(countif(E116:AH116,"d*")*0.5)-(countif(E116:AH116,"e*")*0.5)+1+1</f>
        <v>1</v>
      </c>
      <c r="AJ116" s="197">
        <f t="shared" si="3"/>
        <v>26</v>
      </c>
      <c r="AK116" s="214">
        <f>VLOOKUP(B116,'Working Time-May-26'!$B:$AK,34,0)/60</f>
        <v>0</v>
      </c>
      <c r="AL116" s="214">
        <f>VLOOKUP(B116,'Working Time-May-26'!$B:$AK,35,0)/60</f>
        <v>0</v>
      </c>
      <c r="AM116" s="431"/>
      <c r="AN116" s="431"/>
      <c r="AO116" s="424"/>
      <c r="AP116" s="424"/>
      <c r="AQ116" s="424"/>
      <c r="AR116" s="424"/>
      <c r="AS116" s="425">
        <f t="shared" si="4"/>
        <v>4</v>
      </c>
      <c r="AT116" s="425">
        <f t="shared" si="5"/>
        <v>0</v>
      </c>
      <c r="AU116" s="425">
        <f t="shared" si="6"/>
        <v>0</v>
      </c>
      <c r="AV116" s="432"/>
      <c r="AW116" s="217" t="s">
        <v>9</v>
      </c>
      <c r="AX116" s="232"/>
      <c r="AY116" s="232"/>
    </row>
    <row r="117">
      <c r="A117" s="426">
        <v>113.0</v>
      </c>
      <c r="B117" s="434" t="s">
        <v>703</v>
      </c>
      <c r="C117" s="435" t="s">
        <v>43</v>
      </c>
      <c r="D117" s="434" t="s">
        <v>14</v>
      </c>
      <c r="E117" s="194" t="s">
        <v>588</v>
      </c>
      <c r="F117" s="194" t="s">
        <v>588</v>
      </c>
      <c r="G117" s="194">
        <v>0.0</v>
      </c>
      <c r="H117" s="194" t="s">
        <v>588</v>
      </c>
      <c r="I117" s="194" t="s">
        <v>588</v>
      </c>
      <c r="J117" s="194" t="s">
        <v>588</v>
      </c>
      <c r="K117" s="194" t="s">
        <v>588</v>
      </c>
      <c r="L117" s="194" t="s">
        <v>588</v>
      </c>
      <c r="M117" s="194">
        <v>0.0</v>
      </c>
      <c r="N117" s="194" t="s">
        <v>588</v>
      </c>
      <c r="O117" s="194" t="s">
        <v>588</v>
      </c>
      <c r="P117" s="194" t="s">
        <v>588</v>
      </c>
      <c r="Q117" s="194" t="s">
        <v>588</v>
      </c>
      <c r="R117" s="194" t="s">
        <v>588</v>
      </c>
      <c r="S117" s="194" t="s">
        <v>588</v>
      </c>
      <c r="T117" s="194" t="s">
        <v>588</v>
      </c>
      <c r="U117" s="194">
        <v>0.0</v>
      </c>
      <c r="V117" s="194" t="s">
        <v>6</v>
      </c>
      <c r="W117" s="194" t="s">
        <v>6</v>
      </c>
      <c r="X117" s="194" t="s">
        <v>588</v>
      </c>
      <c r="Y117" s="194" t="s">
        <v>588</v>
      </c>
      <c r="Z117" s="194" t="s">
        <v>588</v>
      </c>
      <c r="AA117" s="194">
        <v>0.0</v>
      </c>
      <c r="AB117" s="218" t="s">
        <v>588</v>
      </c>
      <c r="AC117" s="218" t="s">
        <v>588</v>
      </c>
      <c r="AD117" s="218" t="s">
        <v>588</v>
      </c>
      <c r="AE117" s="218" t="s">
        <v>588</v>
      </c>
      <c r="AF117" s="218" t="s">
        <v>588</v>
      </c>
      <c r="AG117" s="218" t="s">
        <v>588</v>
      </c>
      <c r="AH117" s="218" t="s">
        <v>588</v>
      </c>
      <c r="AI117" s="197">
        <f>vlookup(B117,'Annual Leave-2026'!$B:$S,8,0)-countif(E117:AH117,"a")-(countif(E117:AH117,"a1")*0.5)-(countif(E117:AH117,"a2")*0.5)-(countif(E117:AH117,"b*")*0.5)-(countif(E117:AH117,"c*")*0.5)-(countif(E117:AH117,"d*")*0.5)-(countif(E117:AH117,"e*")*0.5)+1+1</f>
        <v>0</v>
      </c>
      <c r="AJ117" s="197">
        <f t="shared" si="3"/>
        <v>26</v>
      </c>
      <c r="AK117" s="214">
        <f>VLOOKUP(B117,'Working Time-May-26'!$B:$AK,34,0)/60</f>
        <v>0</v>
      </c>
      <c r="AL117" s="214">
        <f>VLOOKUP(B117,'Working Time-May-26'!$B:$AK,35,0)/60</f>
        <v>0</v>
      </c>
      <c r="AM117" s="431"/>
      <c r="AN117" s="431"/>
      <c r="AO117" s="424"/>
      <c r="AP117" s="424"/>
      <c r="AQ117" s="424"/>
      <c r="AR117" s="424"/>
      <c r="AS117" s="425">
        <f t="shared" si="4"/>
        <v>4</v>
      </c>
      <c r="AT117" s="425">
        <f t="shared" si="5"/>
        <v>0</v>
      </c>
      <c r="AU117" s="425">
        <f t="shared" si="6"/>
        <v>0</v>
      </c>
      <c r="AV117" s="432"/>
      <c r="AW117" s="217" t="s">
        <v>9</v>
      </c>
      <c r="AX117" s="232"/>
      <c r="AY117" s="232"/>
    </row>
    <row r="118">
      <c r="A118" s="420">
        <v>114.0</v>
      </c>
      <c r="B118" s="429" t="s">
        <v>713</v>
      </c>
      <c r="C118" s="430" t="s">
        <v>34</v>
      </c>
      <c r="D118" s="429" t="s">
        <v>14</v>
      </c>
      <c r="E118" s="194" t="s">
        <v>169</v>
      </c>
      <c r="F118" s="194">
        <v>0.0</v>
      </c>
      <c r="G118" s="194" t="s">
        <v>588</v>
      </c>
      <c r="H118" s="194" t="s">
        <v>588</v>
      </c>
      <c r="I118" s="194" t="s">
        <v>588</v>
      </c>
      <c r="J118" s="194" t="s">
        <v>15</v>
      </c>
      <c r="K118" s="194" t="s">
        <v>15</v>
      </c>
      <c r="L118" s="194">
        <v>0.0</v>
      </c>
      <c r="M118" s="194" t="s">
        <v>588</v>
      </c>
      <c r="N118" s="194" t="s">
        <v>588</v>
      </c>
      <c r="O118" s="194" t="s">
        <v>588</v>
      </c>
      <c r="P118" s="194" t="s">
        <v>588</v>
      </c>
      <c r="Q118" s="194" t="s">
        <v>588</v>
      </c>
      <c r="R118" s="194" t="s">
        <v>588</v>
      </c>
      <c r="S118" s="194">
        <v>0.0</v>
      </c>
      <c r="T118" s="194" t="s">
        <v>588</v>
      </c>
      <c r="U118" s="194" t="s">
        <v>6</v>
      </c>
      <c r="V118" s="194" t="s">
        <v>588</v>
      </c>
      <c r="W118" s="194" t="s">
        <v>588</v>
      </c>
      <c r="X118" s="194" t="s">
        <v>588</v>
      </c>
      <c r="Y118" s="194" t="s">
        <v>588</v>
      </c>
      <c r="Z118" s="194" t="s">
        <v>588</v>
      </c>
      <c r="AA118" s="194">
        <v>0.0</v>
      </c>
      <c r="AB118" s="218" t="s">
        <v>588</v>
      </c>
      <c r="AC118" s="218" t="s">
        <v>588</v>
      </c>
      <c r="AD118" s="218" t="s">
        <v>588</v>
      </c>
      <c r="AE118" s="218" t="s">
        <v>588</v>
      </c>
      <c r="AF118" s="218" t="s">
        <v>588</v>
      </c>
      <c r="AG118" s="218" t="s">
        <v>588</v>
      </c>
      <c r="AH118" s="218" t="s">
        <v>588</v>
      </c>
      <c r="AI118" s="197">
        <f>vlookup(B118,'Annual Leave-2026'!$B:$S,8,0)-countif(E118:AH118,"a")-(countif(E118:AH118,"a1")*0.5)-(countif(E118:AH118,"a2")*0.5)-(countif(E118:AH118,"b*")*0.5)-(countif(E118:AH118,"c*")*0.5)-(countif(E118:AH118,"d*")*0.5)-(countif(E118:AH118,"e*")*0.5)+1+1</f>
        <v>1.5</v>
      </c>
      <c r="AJ118" s="197">
        <f t="shared" si="3"/>
        <v>26</v>
      </c>
      <c r="AK118" s="214">
        <f>VLOOKUP(B118,'Working Time-May-26'!$B:$AK,34,0)/60</f>
        <v>0</v>
      </c>
      <c r="AL118" s="214">
        <f>VLOOKUP(B118,'Working Time-May-26'!$B:$AK,35,0)/60</f>
        <v>0</v>
      </c>
      <c r="AM118" s="431"/>
      <c r="AN118" s="431"/>
      <c r="AO118" s="424"/>
      <c r="AP118" s="424"/>
      <c r="AQ118" s="424"/>
      <c r="AR118" s="424"/>
      <c r="AS118" s="425">
        <f t="shared" si="4"/>
        <v>4</v>
      </c>
      <c r="AT118" s="425">
        <f t="shared" si="5"/>
        <v>0</v>
      </c>
      <c r="AU118" s="425">
        <f t="shared" si="6"/>
        <v>0</v>
      </c>
      <c r="AV118" s="432"/>
      <c r="AW118" s="217" t="s">
        <v>9</v>
      </c>
      <c r="AX118" s="84"/>
      <c r="AY118" s="84"/>
    </row>
    <row r="119">
      <c r="A119" s="426">
        <v>115.0</v>
      </c>
      <c r="B119" s="434" t="s">
        <v>704</v>
      </c>
      <c r="C119" s="435" t="s">
        <v>36</v>
      </c>
      <c r="D119" s="434" t="s">
        <v>14</v>
      </c>
      <c r="E119" s="194">
        <v>0.0</v>
      </c>
      <c r="F119" s="194" t="s">
        <v>588</v>
      </c>
      <c r="G119" s="194" t="s">
        <v>588</v>
      </c>
      <c r="H119" s="194" t="s">
        <v>588</v>
      </c>
      <c r="I119" s="194" t="s">
        <v>588</v>
      </c>
      <c r="J119" s="194" t="s">
        <v>588</v>
      </c>
      <c r="K119" s="194" t="s">
        <v>588</v>
      </c>
      <c r="L119" s="194">
        <v>0.0</v>
      </c>
      <c r="M119" s="194" t="s">
        <v>6</v>
      </c>
      <c r="N119" s="194" t="s">
        <v>588</v>
      </c>
      <c r="O119" s="194" t="s">
        <v>588</v>
      </c>
      <c r="P119" s="194" t="s">
        <v>588</v>
      </c>
      <c r="Q119" s="194" t="s">
        <v>588</v>
      </c>
      <c r="R119" s="194" t="s">
        <v>588</v>
      </c>
      <c r="S119" s="194">
        <v>0.0</v>
      </c>
      <c r="T119" s="194" t="s">
        <v>588</v>
      </c>
      <c r="U119" s="194" t="s">
        <v>6</v>
      </c>
      <c r="V119" s="194" t="s">
        <v>588</v>
      </c>
      <c r="W119" s="194" t="s">
        <v>588</v>
      </c>
      <c r="X119" s="194" t="s">
        <v>588</v>
      </c>
      <c r="Y119" s="194" t="s">
        <v>588</v>
      </c>
      <c r="Z119" s="218" t="s">
        <v>6</v>
      </c>
      <c r="AA119" s="194">
        <v>0.0</v>
      </c>
      <c r="AB119" s="218" t="s">
        <v>588</v>
      </c>
      <c r="AC119" s="218" t="s">
        <v>588</v>
      </c>
      <c r="AD119" s="218" t="s">
        <v>588</v>
      </c>
      <c r="AE119" s="218" t="s">
        <v>588</v>
      </c>
      <c r="AF119" s="218" t="s">
        <v>588</v>
      </c>
      <c r="AG119" s="218" t="s">
        <v>588</v>
      </c>
      <c r="AH119" s="218" t="s">
        <v>588</v>
      </c>
      <c r="AI119" s="197">
        <f>vlookup(B119,'Annual Leave-2026'!$B:$S,8,0)-countif(E119:AH119,"a")-(countif(E119:AH119,"a1")*0.5)-(countif(E119:AH119,"a2")*0.5)-(countif(E119:AH119,"b*")*0.5)-(countif(E119:AH119,"c*")*0.5)-(countif(E119:AH119,"d*")*0.5)-(countif(E119:AH119,"e*")*0.5)+1+1</f>
        <v>0</v>
      </c>
      <c r="AJ119" s="197">
        <f t="shared" si="3"/>
        <v>26</v>
      </c>
      <c r="AK119" s="214">
        <f>VLOOKUP(B119,'Working Time-May-26'!$B:$AK,34,0)/60</f>
        <v>0</v>
      </c>
      <c r="AL119" s="214">
        <f>VLOOKUP(B119,'Working Time-May-26'!$B:$AK,35,0)/60</f>
        <v>0</v>
      </c>
      <c r="AM119" s="431"/>
      <c r="AN119" s="431"/>
      <c r="AO119" s="424"/>
      <c r="AP119" s="424"/>
      <c r="AQ119" s="424"/>
      <c r="AR119" s="424"/>
      <c r="AS119" s="425">
        <f t="shared" si="4"/>
        <v>4</v>
      </c>
      <c r="AT119" s="425">
        <f t="shared" si="5"/>
        <v>0</v>
      </c>
      <c r="AU119" s="425">
        <f t="shared" si="6"/>
        <v>0</v>
      </c>
      <c r="AV119" s="432"/>
      <c r="AW119" s="217" t="s">
        <v>9</v>
      </c>
      <c r="AX119" s="84"/>
      <c r="AY119" s="84"/>
    </row>
    <row r="120">
      <c r="A120" s="420">
        <v>116.0</v>
      </c>
      <c r="B120" s="429" t="s">
        <v>705</v>
      </c>
      <c r="C120" s="430" t="s">
        <v>18</v>
      </c>
      <c r="D120" s="429" t="s">
        <v>14</v>
      </c>
      <c r="E120" s="194" t="s">
        <v>588</v>
      </c>
      <c r="F120" s="194" t="s">
        <v>588</v>
      </c>
      <c r="G120" s="194">
        <v>0.0</v>
      </c>
      <c r="H120" s="194" t="s">
        <v>588</v>
      </c>
      <c r="I120" s="194" t="s">
        <v>588</v>
      </c>
      <c r="J120" s="194" t="s">
        <v>588</v>
      </c>
      <c r="K120" s="194" t="s">
        <v>588</v>
      </c>
      <c r="L120" s="194" t="s">
        <v>588</v>
      </c>
      <c r="M120" s="194">
        <v>0.0</v>
      </c>
      <c r="N120" s="194" t="s">
        <v>588</v>
      </c>
      <c r="O120" s="194" t="s">
        <v>588</v>
      </c>
      <c r="P120" s="194" t="s">
        <v>588</v>
      </c>
      <c r="Q120" s="194" t="s">
        <v>588</v>
      </c>
      <c r="R120" s="194" t="s">
        <v>588</v>
      </c>
      <c r="S120" s="194" t="s">
        <v>592</v>
      </c>
      <c r="T120" s="194">
        <v>0.0</v>
      </c>
      <c r="U120" s="194" t="s">
        <v>6</v>
      </c>
      <c r="V120" s="194" t="s">
        <v>6</v>
      </c>
      <c r="W120" s="194" t="s">
        <v>6</v>
      </c>
      <c r="X120" s="194" t="s">
        <v>588</v>
      </c>
      <c r="Y120" s="194" t="s">
        <v>588</v>
      </c>
      <c r="Z120" s="194" t="s">
        <v>588</v>
      </c>
      <c r="AA120" s="218" t="s">
        <v>588</v>
      </c>
      <c r="AB120" s="194">
        <v>0.0</v>
      </c>
      <c r="AC120" s="218" t="s">
        <v>588</v>
      </c>
      <c r="AD120" s="218" t="s">
        <v>588</v>
      </c>
      <c r="AE120" s="218" t="s">
        <v>588</v>
      </c>
      <c r="AF120" s="218" t="s">
        <v>588</v>
      </c>
      <c r="AG120" s="218" t="s">
        <v>588</v>
      </c>
      <c r="AH120" s="218" t="s">
        <v>588</v>
      </c>
      <c r="AI120" s="197">
        <f>vlookup(B120,'Annual Leave-2026'!$B:$S,8,0)-countif(E120:AH120,"a")-(countif(E120:AH120,"a1")*0.5)-(countif(E120:AH120,"a2")*0.5)-(countif(E120:AH120,"b*")*0.5)-(countif(E120:AH120,"c*")*0.5)-(countif(E120:AH120,"d*")*0.5)-(countif(E120:AH120,"e*")*0.5)+1+1</f>
        <v>1</v>
      </c>
      <c r="AJ120" s="197">
        <f t="shared" si="3"/>
        <v>25</v>
      </c>
      <c r="AK120" s="214">
        <f>VLOOKUP(B120,'Working Time-May-26'!$B:$AK,34,0)/60</f>
        <v>0</v>
      </c>
      <c r="AL120" s="214">
        <f>VLOOKUP(B120,'Working Time-May-26'!$B:$AK,35,0)/60</f>
        <v>0</v>
      </c>
      <c r="AM120" s="431"/>
      <c r="AN120" s="431"/>
      <c r="AO120" s="424"/>
      <c r="AP120" s="424"/>
      <c r="AQ120" s="424"/>
      <c r="AR120" s="424"/>
      <c r="AS120" s="425">
        <f t="shared" si="4"/>
        <v>4</v>
      </c>
      <c r="AT120" s="425">
        <f t="shared" si="5"/>
        <v>1</v>
      </c>
      <c r="AU120" s="425">
        <f t="shared" si="6"/>
        <v>0</v>
      </c>
      <c r="AV120" s="432"/>
      <c r="AW120" s="217" t="s">
        <v>9</v>
      </c>
      <c r="AX120" s="84"/>
      <c r="AY120" s="84"/>
    </row>
    <row r="121">
      <c r="A121" s="426">
        <v>117.0</v>
      </c>
      <c r="B121" s="429" t="s">
        <v>706</v>
      </c>
      <c r="C121" s="430" t="s">
        <v>39</v>
      </c>
      <c r="D121" s="429" t="s">
        <v>14</v>
      </c>
      <c r="E121" s="194">
        <v>0.0</v>
      </c>
      <c r="F121" s="194" t="s">
        <v>588</v>
      </c>
      <c r="G121" s="194" t="s">
        <v>588</v>
      </c>
      <c r="H121" s="194" t="s">
        <v>588</v>
      </c>
      <c r="I121" s="194" t="s">
        <v>588</v>
      </c>
      <c r="J121" s="194" t="s">
        <v>588</v>
      </c>
      <c r="K121" s="194" t="s">
        <v>588</v>
      </c>
      <c r="L121" s="194">
        <v>0.0</v>
      </c>
      <c r="M121" s="194" t="s">
        <v>588</v>
      </c>
      <c r="N121" s="194" t="s">
        <v>588</v>
      </c>
      <c r="O121" s="194" t="s">
        <v>588</v>
      </c>
      <c r="P121" s="194" t="s">
        <v>588</v>
      </c>
      <c r="Q121" s="194" t="s">
        <v>588</v>
      </c>
      <c r="R121" s="194" t="s">
        <v>588</v>
      </c>
      <c r="S121" s="194">
        <v>0.0</v>
      </c>
      <c r="T121" s="194" t="s">
        <v>588</v>
      </c>
      <c r="U121" s="194" t="s">
        <v>588</v>
      </c>
      <c r="V121" s="194" t="s">
        <v>588</v>
      </c>
      <c r="W121" s="194" t="s">
        <v>588</v>
      </c>
      <c r="X121" s="194" t="s">
        <v>588</v>
      </c>
      <c r="Y121" s="194" t="s">
        <v>588</v>
      </c>
      <c r="Z121" s="194" t="s">
        <v>588</v>
      </c>
      <c r="AA121" s="194">
        <v>0.0</v>
      </c>
      <c r="AB121" s="218" t="s">
        <v>588</v>
      </c>
      <c r="AC121" s="218" t="s">
        <v>588</v>
      </c>
      <c r="AD121" s="218" t="s">
        <v>588</v>
      </c>
      <c r="AE121" s="218" t="s">
        <v>588</v>
      </c>
      <c r="AF121" s="194" t="s">
        <v>6</v>
      </c>
      <c r="AG121" s="218" t="s">
        <v>588</v>
      </c>
      <c r="AH121" s="218" t="s">
        <v>588</v>
      </c>
      <c r="AI121" s="197">
        <f>vlookup(B121,'Annual Leave-2026'!$B:$S,8,0)-countif(E121:AH121,"a")-(countif(E121:AH121,"a1")*0.5)-(countif(E121:AH121,"a2")*0.5)-(countif(E121:AH121,"b*")*0.5)-(countif(E121:AH121,"c*")*0.5)-(countif(E121:AH121,"d*")*0.5)-(countif(E121:AH121,"e*")*0.5)+1+1</f>
        <v>4</v>
      </c>
      <c r="AJ121" s="197">
        <f t="shared" si="3"/>
        <v>26</v>
      </c>
      <c r="AK121" s="214">
        <f>VLOOKUP(B121,'Working Time-May-26'!$B:$AK,34,0)/60</f>
        <v>0</v>
      </c>
      <c r="AL121" s="214">
        <f>VLOOKUP(B121,'Working Time-May-26'!$B:$AK,35,0)/60</f>
        <v>0</v>
      </c>
      <c r="AM121" s="431"/>
      <c r="AN121" s="431"/>
      <c r="AO121" s="424"/>
      <c r="AP121" s="424"/>
      <c r="AQ121" s="424"/>
      <c r="AR121" s="424"/>
      <c r="AS121" s="425">
        <f t="shared" si="4"/>
        <v>4</v>
      </c>
      <c r="AT121" s="425">
        <f t="shared" si="5"/>
        <v>0</v>
      </c>
      <c r="AU121" s="425">
        <f t="shared" si="6"/>
        <v>0</v>
      </c>
      <c r="AV121" s="432"/>
      <c r="AW121" s="217" t="s">
        <v>9</v>
      </c>
      <c r="AX121" s="84"/>
      <c r="AY121" s="84"/>
    </row>
    <row r="122">
      <c r="A122" s="420">
        <v>118.0</v>
      </c>
      <c r="B122" s="429" t="s">
        <v>707</v>
      </c>
      <c r="C122" s="430" t="s">
        <v>69</v>
      </c>
      <c r="D122" s="429" t="s">
        <v>14</v>
      </c>
      <c r="E122" s="194" t="s">
        <v>591</v>
      </c>
      <c r="F122" s="194" t="s">
        <v>591</v>
      </c>
      <c r="G122" s="194">
        <v>0.0</v>
      </c>
      <c r="H122" s="194" t="s">
        <v>591</v>
      </c>
      <c r="I122" s="194" t="s">
        <v>591</v>
      </c>
      <c r="J122" s="194" t="s">
        <v>591</v>
      </c>
      <c r="K122" s="194" t="s">
        <v>591</v>
      </c>
      <c r="L122" s="194" t="s">
        <v>6</v>
      </c>
      <c r="M122" s="194">
        <v>0.0</v>
      </c>
      <c r="N122" s="194" t="s">
        <v>591</v>
      </c>
      <c r="O122" s="194" t="s">
        <v>591</v>
      </c>
      <c r="P122" s="194" t="s">
        <v>591</v>
      </c>
      <c r="Q122" s="194" t="s">
        <v>591</v>
      </c>
      <c r="R122" s="194" t="s">
        <v>591</v>
      </c>
      <c r="S122" s="194" t="s">
        <v>591</v>
      </c>
      <c r="T122" s="194" t="s">
        <v>591</v>
      </c>
      <c r="U122" s="194">
        <v>0.0</v>
      </c>
      <c r="V122" s="194" t="s">
        <v>591</v>
      </c>
      <c r="W122" s="194" t="s">
        <v>591</v>
      </c>
      <c r="X122" s="194" t="s">
        <v>591</v>
      </c>
      <c r="Y122" s="194" t="s">
        <v>592</v>
      </c>
      <c r="Z122" s="218" t="s">
        <v>6</v>
      </c>
      <c r="AA122" s="194">
        <v>0.0</v>
      </c>
      <c r="AB122" s="218" t="s">
        <v>591</v>
      </c>
      <c r="AC122" s="194" t="s">
        <v>591</v>
      </c>
      <c r="AD122" s="194" t="s">
        <v>591</v>
      </c>
      <c r="AE122" s="194" t="s">
        <v>591</v>
      </c>
      <c r="AF122" s="194" t="s">
        <v>591</v>
      </c>
      <c r="AG122" s="194" t="s">
        <v>591</v>
      </c>
      <c r="AH122" s="194">
        <v>0.0</v>
      </c>
      <c r="AI122" s="197">
        <f>vlookup(B122,'Annual Leave-2026'!$B:$S,8,0)-countif(E122:AH122,"a")-(countif(E122:AH122,"a1")*0.5)-(countif(E122:AH122,"a2")*0.5)-(countif(E122:AH122,"b*")*0.5)-(countif(E122:AH122,"c*")*0.5)-(countif(E122:AH122,"d*")*0.5)-(countif(E122:AH122,"e*")*0.5)+1+1</f>
        <v>2</v>
      </c>
      <c r="AJ122" s="197">
        <f t="shared" si="3"/>
        <v>24</v>
      </c>
      <c r="AK122" s="214">
        <f>VLOOKUP(B122,'Working Time-May-26'!$B:$AK,34,0)/60</f>
        <v>0</v>
      </c>
      <c r="AL122" s="214">
        <f>VLOOKUP(B122,'Working Time-May-26'!$B:$AK,35,0)/60</f>
        <v>0</v>
      </c>
      <c r="AM122" s="431"/>
      <c r="AN122" s="431"/>
      <c r="AO122" s="424"/>
      <c r="AP122" s="424"/>
      <c r="AQ122" s="424"/>
      <c r="AR122" s="424"/>
      <c r="AS122" s="425">
        <f t="shared" si="4"/>
        <v>5</v>
      </c>
      <c r="AT122" s="425">
        <f t="shared" si="5"/>
        <v>1</v>
      </c>
      <c r="AU122" s="425">
        <f t="shared" si="6"/>
        <v>0</v>
      </c>
      <c r="AV122" s="432"/>
      <c r="AW122" s="217">
        <v>0.0</v>
      </c>
      <c r="AX122" s="84"/>
      <c r="AY122" s="84"/>
    </row>
    <row r="123">
      <c r="A123" s="426">
        <v>119.0</v>
      </c>
      <c r="B123" s="429" t="s">
        <v>708</v>
      </c>
      <c r="C123" s="430" t="s">
        <v>29</v>
      </c>
      <c r="D123" s="429" t="s">
        <v>14</v>
      </c>
      <c r="E123" s="194">
        <v>0.0</v>
      </c>
      <c r="F123" s="194" t="s">
        <v>591</v>
      </c>
      <c r="G123" s="194" t="s">
        <v>591</v>
      </c>
      <c r="H123" s="194" t="s">
        <v>591</v>
      </c>
      <c r="I123" s="194" t="s">
        <v>591</v>
      </c>
      <c r="J123" s="194" t="s">
        <v>591</v>
      </c>
      <c r="K123" s="194" t="s">
        <v>591</v>
      </c>
      <c r="L123" s="194" t="s">
        <v>163</v>
      </c>
      <c r="M123" s="194">
        <v>0.0</v>
      </c>
      <c r="N123" s="194" t="s">
        <v>591</v>
      </c>
      <c r="O123" s="194" t="s">
        <v>591</v>
      </c>
      <c r="P123" s="194" t="s">
        <v>591</v>
      </c>
      <c r="Q123" s="194" t="s">
        <v>591</v>
      </c>
      <c r="R123" s="194" t="s">
        <v>591</v>
      </c>
      <c r="S123" s="194" t="s">
        <v>591</v>
      </c>
      <c r="T123" s="194" t="s">
        <v>591</v>
      </c>
      <c r="U123" s="194">
        <v>0.0</v>
      </c>
      <c r="V123" s="194" t="s">
        <v>591</v>
      </c>
      <c r="W123" s="194" t="s">
        <v>591</v>
      </c>
      <c r="X123" s="194" t="s">
        <v>591</v>
      </c>
      <c r="Y123" s="194" t="s">
        <v>591</v>
      </c>
      <c r="Z123" s="218" t="s">
        <v>591</v>
      </c>
      <c r="AA123" s="194">
        <v>0.0</v>
      </c>
      <c r="AB123" s="218" t="s">
        <v>591</v>
      </c>
      <c r="AC123" s="194" t="s">
        <v>591</v>
      </c>
      <c r="AD123" s="194" t="s">
        <v>591</v>
      </c>
      <c r="AE123" s="194" t="s">
        <v>591</v>
      </c>
      <c r="AF123" s="194" t="s">
        <v>591</v>
      </c>
      <c r="AG123" s="194" t="s">
        <v>591</v>
      </c>
      <c r="AH123" s="194">
        <v>0.0</v>
      </c>
      <c r="AI123" s="197">
        <f>vlookup(B123,'Annual Leave-2026'!$B:$S,8,0)-countif(E123:AH123,"a")-(countif(E123:AH123,"a1")*0.5)-(countif(E123:AH123,"a2")*0.5)-(countif(E123:AH123,"b*")*0.5)-(countif(E123:AH123,"c*")*0.5)-(countif(E123:AH123,"d*")*0.5)-(countif(E123:AH123,"e*")*0.5)+1+1</f>
        <v>4</v>
      </c>
      <c r="AJ123" s="197">
        <f t="shared" si="3"/>
        <v>25</v>
      </c>
      <c r="AK123" s="214">
        <f>VLOOKUP(B123,'Working Time-May-26'!$B:$AK,34,0)/60</f>
        <v>0</v>
      </c>
      <c r="AL123" s="214">
        <f>VLOOKUP(B123,'Working Time-May-26'!$B:$AK,35,0)/60</f>
        <v>0</v>
      </c>
      <c r="AM123" s="431"/>
      <c r="AN123" s="431"/>
      <c r="AO123" s="424"/>
      <c r="AP123" s="424"/>
      <c r="AQ123" s="424"/>
      <c r="AR123" s="424"/>
      <c r="AS123" s="425">
        <f t="shared" si="4"/>
        <v>5</v>
      </c>
      <c r="AT123" s="425">
        <f t="shared" si="5"/>
        <v>0</v>
      </c>
      <c r="AU123" s="425">
        <f t="shared" si="6"/>
        <v>0</v>
      </c>
      <c r="AV123" s="432"/>
      <c r="AW123" s="217">
        <v>0.0</v>
      </c>
      <c r="AX123" s="84"/>
      <c r="AY123" s="84"/>
    </row>
    <row r="124">
      <c r="A124" s="436"/>
      <c r="B124" s="437"/>
      <c r="C124" s="437"/>
      <c r="D124" s="438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2"/>
      <c r="AD124" s="232"/>
      <c r="AE124" s="231"/>
      <c r="AF124" s="231"/>
      <c r="AG124" s="218"/>
      <c r="AH124" s="231"/>
      <c r="AI124" s="233"/>
      <c r="AJ124" s="233"/>
      <c r="AK124" s="234"/>
      <c r="AL124" s="234"/>
      <c r="AM124" s="234"/>
      <c r="AN124" s="234"/>
      <c r="AO124" s="234"/>
      <c r="AP124" s="234"/>
      <c r="AQ124" s="234"/>
      <c r="AR124" s="234"/>
      <c r="AS124" s="234"/>
      <c r="AT124" s="234"/>
      <c r="AU124" s="234"/>
      <c r="AV124" s="234"/>
      <c r="AW124" s="234"/>
      <c r="AX124" s="234"/>
      <c r="AY124" s="234"/>
    </row>
    <row r="125">
      <c r="A125" s="433" t="s">
        <v>591</v>
      </c>
      <c r="B125" s="437"/>
      <c r="C125" s="437" t="s">
        <v>714</v>
      </c>
      <c r="D125" s="438"/>
      <c r="E125" s="230"/>
      <c r="F125" s="77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77"/>
      <c r="AJ125" s="77"/>
      <c r="AK125" s="77"/>
      <c r="AL125" s="234"/>
      <c r="AM125" s="234"/>
      <c r="AN125" s="234"/>
      <c r="AO125" s="234"/>
      <c r="AP125" s="234"/>
      <c r="AQ125" s="234"/>
      <c r="AR125" s="234"/>
      <c r="AS125" s="234"/>
      <c r="AT125" s="234"/>
      <c r="AU125" s="234"/>
      <c r="AV125" s="234"/>
      <c r="AW125" s="234"/>
      <c r="AX125" s="234"/>
      <c r="AY125" s="234"/>
    </row>
    <row r="126">
      <c r="A126" s="433" t="s">
        <v>715</v>
      </c>
      <c r="B126" s="437"/>
      <c r="C126" s="437" t="s">
        <v>716</v>
      </c>
      <c r="D126" s="438"/>
      <c r="E126" s="230"/>
      <c r="F126" s="77"/>
      <c r="G126" s="230"/>
      <c r="H126" s="230"/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77"/>
      <c r="AJ126" s="77"/>
      <c r="AK126" s="439">
        <f t="shared" ref="AK126:AL126" si="7">SUM(AK11:AK123)</f>
        <v>-6.916666667</v>
      </c>
      <c r="AL126" s="439">
        <f t="shared" si="7"/>
        <v>-5</v>
      </c>
      <c r="AM126" s="234"/>
      <c r="AN126" s="234"/>
      <c r="AO126" s="234"/>
      <c r="AP126" s="234"/>
      <c r="AQ126" s="234"/>
      <c r="AR126" s="234"/>
      <c r="AS126" s="234"/>
      <c r="AT126" s="234"/>
      <c r="AU126" s="234"/>
      <c r="AV126" s="234"/>
      <c r="AW126" s="234"/>
      <c r="AX126" s="234"/>
      <c r="AY126" s="234"/>
    </row>
    <row r="127">
      <c r="A127" s="433" t="s">
        <v>717</v>
      </c>
      <c r="B127" s="437"/>
      <c r="C127" s="437" t="s">
        <v>718</v>
      </c>
      <c r="D127" s="438"/>
      <c r="E127" s="230"/>
      <c r="F127" s="77"/>
      <c r="G127" s="230"/>
      <c r="H127" s="230"/>
      <c r="I127" s="230"/>
      <c r="J127" s="230"/>
      <c r="K127" s="230"/>
      <c r="L127" s="230"/>
      <c r="M127" s="221" t="s">
        <v>570</v>
      </c>
      <c r="N127" s="230"/>
      <c r="O127" s="230"/>
      <c r="P127" s="230"/>
      <c r="Q127" s="230"/>
      <c r="R127" s="230"/>
      <c r="S127" s="221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77"/>
      <c r="AJ127" s="77"/>
      <c r="AK127" s="77"/>
      <c r="AL127" s="234"/>
      <c r="AM127" s="234"/>
      <c r="AN127" s="234"/>
      <c r="AO127" s="234"/>
      <c r="AP127" s="234"/>
      <c r="AQ127" s="234"/>
      <c r="AR127" s="234"/>
      <c r="AS127" s="234"/>
      <c r="AT127" s="234"/>
      <c r="AU127" s="234"/>
      <c r="AV127" s="234"/>
      <c r="AW127" s="234"/>
      <c r="AX127" s="234"/>
      <c r="AY127" s="234"/>
    </row>
    <row r="128">
      <c r="A128" s="433" t="s">
        <v>588</v>
      </c>
      <c r="B128" s="437"/>
      <c r="C128" s="437" t="s">
        <v>719</v>
      </c>
      <c r="D128" s="438"/>
      <c r="E128" s="230"/>
      <c r="F128" s="77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77"/>
      <c r="AJ128" s="77"/>
      <c r="AK128" s="77"/>
      <c r="AL128" s="230"/>
      <c r="AM128" s="77"/>
      <c r="AN128" s="77"/>
      <c r="AO128" s="440"/>
      <c r="AP128" s="440"/>
      <c r="AQ128" s="440"/>
      <c r="AR128" s="440"/>
      <c r="AS128" s="440"/>
      <c r="AT128" s="77"/>
      <c r="AU128" s="440"/>
      <c r="AV128" s="440"/>
      <c r="AW128" s="237"/>
      <c r="AX128" s="237"/>
      <c r="AY128" s="237"/>
    </row>
    <row r="129">
      <c r="A129" s="433" t="s">
        <v>593</v>
      </c>
      <c r="B129" s="437"/>
      <c r="C129" s="437" t="s">
        <v>720</v>
      </c>
      <c r="D129" s="438"/>
      <c r="E129" s="230"/>
      <c r="F129" s="77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77"/>
      <c r="AJ129" s="77"/>
      <c r="AK129" s="77"/>
      <c r="AL129" s="230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237"/>
      <c r="AX129" s="237"/>
      <c r="AY129" s="237"/>
    </row>
    <row r="130">
      <c r="A130" s="433" t="s">
        <v>721</v>
      </c>
      <c r="B130" s="437"/>
      <c r="C130" s="437" t="s">
        <v>722</v>
      </c>
      <c r="D130" s="438"/>
      <c r="E130" s="230"/>
      <c r="F130" s="77"/>
      <c r="G130" s="230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77"/>
      <c r="AJ130" s="77"/>
      <c r="AK130" s="77"/>
      <c r="AL130" s="230"/>
      <c r="AM130" s="77"/>
      <c r="AN130" s="77"/>
      <c r="AO130" s="77"/>
      <c r="AP130" s="77"/>
      <c r="AQ130" s="77"/>
      <c r="AR130" s="77"/>
      <c r="AS130" s="77"/>
      <c r="AT130" s="77"/>
      <c r="AU130" s="440"/>
      <c r="AV130" s="440"/>
      <c r="AW130" s="237"/>
      <c r="AX130" s="237"/>
      <c r="AY130" s="237"/>
    </row>
    <row r="131">
      <c r="A131" s="433" t="s">
        <v>723</v>
      </c>
      <c r="B131" s="437"/>
      <c r="C131" s="437" t="s">
        <v>724</v>
      </c>
      <c r="D131" s="438"/>
      <c r="E131" s="230"/>
      <c r="F131" s="77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77"/>
      <c r="AJ131" s="77"/>
      <c r="AK131" s="77"/>
      <c r="AL131" s="230"/>
      <c r="AM131" s="77"/>
      <c r="AN131" s="77"/>
      <c r="AO131" s="77"/>
      <c r="AP131" s="77"/>
      <c r="AQ131" s="77"/>
      <c r="AR131" s="77"/>
      <c r="AS131" s="77"/>
      <c r="AT131" s="77"/>
      <c r="AU131" s="440"/>
      <c r="AV131" s="440"/>
      <c r="AW131" s="237"/>
      <c r="AX131" s="237"/>
      <c r="AY131" s="237"/>
    </row>
    <row r="132">
      <c r="A132" s="433" t="s">
        <v>725</v>
      </c>
      <c r="B132" s="437"/>
      <c r="C132" s="437" t="s">
        <v>726</v>
      </c>
      <c r="D132" s="438"/>
      <c r="E132" s="230"/>
      <c r="F132" s="77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77"/>
      <c r="AJ132" s="77"/>
      <c r="AK132" s="77"/>
      <c r="AL132" s="230"/>
      <c r="AM132" s="77"/>
      <c r="AN132" s="77"/>
      <c r="AO132" s="77"/>
      <c r="AP132" s="77"/>
      <c r="AQ132" s="77"/>
      <c r="AR132" s="77"/>
      <c r="AS132" s="77"/>
      <c r="AT132" s="77"/>
      <c r="AU132" s="440"/>
      <c r="AV132" s="440"/>
      <c r="AW132" s="237"/>
      <c r="AX132" s="237"/>
      <c r="AY132" s="237"/>
    </row>
    <row r="133">
      <c r="A133" s="433" t="s">
        <v>727</v>
      </c>
      <c r="B133" s="437"/>
      <c r="C133" s="437" t="s">
        <v>728</v>
      </c>
      <c r="D133" s="438"/>
      <c r="E133" s="230"/>
      <c r="F133" s="77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77"/>
      <c r="AJ133" s="77"/>
      <c r="AK133" s="77"/>
      <c r="AL133" s="230"/>
      <c r="AM133" s="77"/>
      <c r="AN133" s="77"/>
      <c r="AO133" s="77"/>
      <c r="AP133" s="77"/>
      <c r="AQ133" s="77"/>
      <c r="AR133" s="77"/>
      <c r="AS133" s="77"/>
      <c r="AT133" s="77"/>
      <c r="AU133" s="440"/>
      <c r="AV133" s="440"/>
      <c r="AW133" s="237"/>
      <c r="AX133" s="237"/>
      <c r="AY133" s="237"/>
    </row>
    <row r="134">
      <c r="A134" s="433" t="s">
        <v>729</v>
      </c>
      <c r="B134" s="81"/>
      <c r="C134" s="437" t="s">
        <v>730</v>
      </c>
      <c r="D134" s="438"/>
      <c r="E134" s="230"/>
      <c r="F134" s="77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77"/>
      <c r="AJ134" s="77"/>
      <c r="AK134" s="77"/>
      <c r="AL134" s="230"/>
      <c r="AM134" s="77"/>
      <c r="AN134" s="77"/>
      <c r="AO134" s="77"/>
      <c r="AP134" s="77"/>
      <c r="AQ134" s="77"/>
      <c r="AR134" s="77"/>
      <c r="AS134" s="77"/>
      <c r="AT134" s="77"/>
      <c r="AU134" s="440"/>
      <c r="AV134" s="440"/>
      <c r="AW134" s="237"/>
      <c r="AX134" s="237"/>
      <c r="AY134" s="237"/>
    </row>
    <row r="135">
      <c r="A135" s="433" t="s">
        <v>731</v>
      </c>
      <c r="B135" s="81"/>
      <c r="C135" s="437" t="s">
        <v>732</v>
      </c>
      <c r="D135" s="438"/>
      <c r="E135" s="230"/>
      <c r="F135" s="77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77"/>
      <c r="AJ135" s="77"/>
      <c r="AK135" s="77"/>
      <c r="AL135" s="230"/>
      <c r="AM135" s="77"/>
      <c r="AN135" s="77"/>
      <c r="AO135" s="77"/>
      <c r="AP135" s="77"/>
      <c r="AQ135" s="77"/>
      <c r="AR135" s="77"/>
      <c r="AS135" s="77"/>
      <c r="AT135" s="77"/>
      <c r="AU135" s="440"/>
      <c r="AV135" s="440"/>
      <c r="AW135" s="237"/>
      <c r="AX135" s="237"/>
      <c r="AY135" s="237"/>
    </row>
    <row r="136">
      <c r="A136" s="433" t="s">
        <v>733</v>
      </c>
      <c r="B136" s="81"/>
      <c r="C136" s="437" t="s">
        <v>734</v>
      </c>
      <c r="D136" s="438"/>
      <c r="E136" s="230"/>
      <c r="F136" s="77"/>
      <c r="G136" s="230"/>
      <c r="H136" s="230"/>
      <c r="I136" s="230"/>
      <c r="J136" s="221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77"/>
      <c r="AJ136" s="77"/>
      <c r="AK136" s="77"/>
      <c r="AL136" s="230"/>
      <c r="AM136" s="77"/>
      <c r="AN136" s="77"/>
      <c r="AO136" s="77"/>
      <c r="AP136" s="77"/>
      <c r="AQ136" s="77"/>
      <c r="AR136" s="77"/>
      <c r="AS136" s="77"/>
      <c r="AT136" s="77"/>
      <c r="AU136" s="440"/>
      <c r="AV136" s="440"/>
      <c r="AW136" s="237"/>
      <c r="AX136" s="237"/>
      <c r="AY136" s="237"/>
    </row>
    <row r="137">
      <c r="A137" s="433" t="s">
        <v>735</v>
      </c>
      <c r="B137" s="81"/>
      <c r="C137" s="437" t="s">
        <v>736</v>
      </c>
      <c r="D137" s="438"/>
      <c r="E137" s="230"/>
      <c r="F137" s="77"/>
      <c r="G137" s="230"/>
      <c r="H137" s="230"/>
      <c r="I137" s="230"/>
      <c r="J137" s="221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77"/>
      <c r="AJ137" s="77"/>
      <c r="AK137" s="77"/>
      <c r="AL137" s="230"/>
      <c r="AM137" s="77"/>
      <c r="AN137" s="77"/>
      <c r="AO137" s="77"/>
      <c r="AP137" s="77"/>
      <c r="AQ137" s="77"/>
      <c r="AR137" s="77"/>
      <c r="AS137" s="77"/>
      <c r="AT137" s="77"/>
      <c r="AU137" s="440"/>
      <c r="AV137" s="440"/>
      <c r="AW137" s="237"/>
      <c r="AX137" s="237"/>
      <c r="AY137" s="237"/>
    </row>
    <row r="138">
      <c r="A138" s="433" t="s">
        <v>737</v>
      </c>
      <c r="B138" s="81"/>
      <c r="C138" s="437" t="s">
        <v>738</v>
      </c>
      <c r="D138" s="438"/>
      <c r="E138" s="230"/>
      <c r="F138" s="77"/>
      <c r="G138" s="230"/>
      <c r="H138" s="230"/>
      <c r="I138" s="230"/>
      <c r="J138" s="221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77"/>
      <c r="AJ138" s="77"/>
      <c r="AK138" s="77"/>
      <c r="AL138" s="230"/>
      <c r="AM138" s="77"/>
      <c r="AN138" s="77"/>
      <c r="AO138" s="77"/>
      <c r="AP138" s="77"/>
      <c r="AQ138" s="77"/>
      <c r="AR138" s="77"/>
      <c r="AS138" s="77"/>
      <c r="AT138" s="77"/>
      <c r="AU138" s="440"/>
      <c r="AV138" s="440"/>
      <c r="AW138" s="237"/>
      <c r="AX138" s="237"/>
      <c r="AY138" s="237"/>
    </row>
    <row r="139">
      <c r="A139" s="433" t="s">
        <v>739</v>
      </c>
      <c r="B139" s="81"/>
      <c r="C139" s="437" t="s">
        <v>740</v>
      </c>
      <c r="D139" s="438"/>
      <c r="E139" s="230"/>
      <c r="F139" s="77"/>
      <c r="G139" s="230"/>
      <c r="H139" s="230"/>
      <c r="I139" s="230"/>
      <c r="J139" s="239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77"/>
      <c r="AJ139" s="77"/>
      <c r="AK139" s="77"/>
      <c r="AL139" s="230"/>
      <c r="AM139" s="77"/>
      <c r="AN139" s="77"/>
      <c r="AO139" s="77"/>
      <c r="AP139" s="77"/>
      <c r="AQ139" s="77"/>
      <c r="AR139" s="77"/>
      <c r="AS139" s="77"/>
      <c r="AT139" s="77"/>
      <c r="AU139" s="440"/>
      <c r="AV139" s="440"/>
      <c r="AW139" s="237"/>
      <c r="AX139" s="237"/>
      <c r="AY139" s="237"/>
    </row>
    <row r="140">
      <c r="A140" s="433" t="s">
        <v>741</v>
      </c>
      <c r="B140" s="81"/>
      <c r="C140" s="437" t="s">
        <v>742</v>
      </c>
      <c r="D140" s="438"/>
      <c r="E140" s="230"/>
      <c r="F140" s="77"/>
      <c r="G140" s="230"/>
      <c r="H140" s="230"/>
      <c r="I140" s="230"/>
      <c r="J140" s="221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77"/>
      <c r="AJ140" s="77"/>
      <c r="AK140" s="77"/>
      <c r="AL140" s="230"/>
      <c r="AM140" s="77"/>
      <c r="AN140" s="77"/>
      <c r="AO140" s="77"/>
      <c r="AP140" s="77"/>
      <c r="AQ140" s="77"/>
      <c r="AR140" s="77"/>
      <c r="AS140" s="77"/>
      <c r="AT140" s="77"/>
      <c r="AU140" s="440"/>
      <c r="AV140" s="440"/>
      <c r="AW140" s="237"/>
      <c r="AX140" s="237"/>
      <c r="AY140" s="237"/>
    </row>
    <row r="141">
      <c r="A141" s="433" t="s">
        <v>743</v>
      </c>
      <c r="B141" s="81"/>
      <c r="C141" s="437" t="s">
        <v>744</v>
      </c>
      <c r="D141" s="438"/>
      <c r="E141" s="230"/>
      <c r="F141" s="77"/>
      <c r="G141" s="230"/>
      <c r="H141" s="230"/>
      <c r="I141" s="230"/>
      <c r="J141" s="221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77"/>
      <c r="AJ141" s="77"/>
      <c r="AK141" s="77"/>
      <c r="AL141" s="230"/>
      <c r="AM141" s="77"/>
      <c r="AN141" s="77"/>
      <c r="AO141" s="77"/>
      <c r="AP141" s="77"/>
      <c r="AQ141" s="77"/>
      <c r="AR141" s="77"/>
      <c r="AS141" s="77"/>
      <c r="AT141" s="77"/>
      <c r="AU141" s="440"/>
      <c r="AV141" s="440"/>
      <c r="AW141" s="237"/>
      <c r="AX141" s="237"/>
      <c r="AY141" s="237"/>
    </row>
    <row r="142">
      <c r="A142" s="433" t="s">
        <v>745</v>
      </c>
      <c r="B142" s="81"/>
      <c r="C142" s="437" t="s">
        <v>746</v>
      </c>
      <c r="D142" s="438"/>
      <c r="E142" s="230"/>
      <c r="F142" s="77"/>
      <c r="G142" s="230"/>
      <c r="H142" s="230"/>
      <c r="I142" s="230"/>
      <c r="J142" s="221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77"/>
      <c r="AJ142" s="77"/>
      <c r="AK142" s="77"/>
      <c r="AL142" s="230"/>
      <c r="AM142" s="77"/>
      <c r="AN142" s="77"/>
      <c r="AO142" s="77"/>
      <c r="AP142" s="77"/>
      <c r="AQ142" s="77"/>
      <c r="AR142" s="77"/>
      <c r="AS142" s="77"/>
      <c r="AT142" s="77"/>
      <c r="AU142" s="440"/>
      <c r="AV142" s="440"/>
      <c r="AW142" s="237"/>
      <c r="AX142" s="237"/>
      <c r="AY142" s="237"/>
    </row>
    <row r="143">
      <c r="A143" s="433" t="s">
        <v>747</v>
      </c>
      <c r="B143" s="81"/>
      <c r="C143" s="437" t="s">
        <v>748</v>
      </c>
      <c r="D143" s="438"/>
      <c r="E143" s="230"/>
      <c r="F143" s="77"/>
      <c r="G143" s="230"/>
      <c r="H143" s="230"/>
      <c r="I143" s="230"/>
      <c r="J143" s="221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77"/>
      <c r="AJ143" s="77"/>
      <c r="AK143" s="77"/>
      <c r="AL143" s="230"/>
      <c r="AM143" s="77"/>
      <c r="AN143" s="77"/>
      <c r="AO143" s="77"/>
      <c r="AP143" s="77"/>
      <c r="AQ143" s="77"/>
      <c r="AR143" s="77"/>
      <c r="AS143" s="77"/>
      <c r="AT143" s="77"/>
      <c r="AU143" s="440"/>
      <c r="AV143" s="440"/>
      <c r="AW143" s="237"/>
      <c r="AX143" s="237"/>
      <c r="AY143" s="237"/>
    </row>
    <row r="144">
      <c r="A144" s="433" t="s">
        <v>749</v>
      </c>
      <c r="B144" s="81"/>
      <c r="C144" s="437" t="s">
        <v>750</v>
      </c>
      <c r="D144" s="438"/>
      <c r="E144" s="438"/>
      <c r="F144" s="81"/>
      <c r="G144" s="438"/>
      <c r="H144" s="438"/>
      <c r="I144" s="438"/>
      <c r="J144" s="433"/>
      <c r="K144" s="438"/>
      <c r="L144" s="438"/>
      <c r="M144" s="438"/>
      <c r="N144" s="438"/>
      <c r="O144" s="438"/>
      <c r="P144" s="438"/>
      <c r="Q144" s="438"/>
      <c r="R144" s="438"/>
      <c r="S144" s="438"/>
      <c r="T144" s="438"/>
      <c r="U144" s="438"/>
      <c r="V144" s="438"/>
      <c r="W144" s="438"/>
      <c r="X144" s="438"/>
      <c r="Y144" s="438"/>
      <c r="Z144" s="438"/>
      <c r="AA144" s="438"/>
      <c r="AB144" s="438"/>
      <c r="AC144" s="438"/>
      <c r="AD144" s="438"/>
      <c r="AE144" s="438"/>
      <c r="AF144" s="438"/>
      <c r="AG144" s="438"/>
      <c r="AH144" s="438"/>
      <c r="AI144" s="81"/>
      <c r="AJ144" s="81"/>
      <c r="AK144" s="81"/>
      <c r="AL144" s="438"/>
      <c r="AM144" s="81"/>
      <c r="AN144" s="81"/>
      <c r="AO144" s="81"/>
      <c r="AP144" s="81"/>
      <c r="AQ144" s="81"/>
      <c r="AR144" s="81"/>
      <c r="AS144" s="81"/>
      <c r="AT144" s="81"/>
      <c r="AU144" s="441"/>
      <c r="AV144" s="441"/>
      <c r="AW144" s="442"/>
      <c r="AX144" s="442"/>
      <c r="AY144" s="442"/>
    </row>
    <row r="145">
      <c r="A145" s="433" t="s">
        <v>163</v>
      </c>
      <c r="B145" s="81"/>
      <c r="C145" s="437" t="s">
        <v>751</v>
      </c>
      <c r="D145" s="438"/>
      <c r="E145" s="438"/>
      <c r="F145" s="81"/>
      <c r="G145" s="438"/>
      <c r="H145" s="438"/>
      <c r="I145" s="438"/>
      <c r="J145" s="433"/>
      <c r="K145" s="438"/>
      <c r="L145" s="438"/>
      <c r="M145" s="438"/>
      <c r="N145" s="438"/>
      <c r="O145" s="438"/>
      <c r="P145" s="438"/>
      <c r="Q145" s="438"/>
      <c r="R145" s="438"/>
      <c r="S145" s="438"/>
      <c r="T145" s="438"/>
      <c r="U145" s="438"/>
      <c r="V145" s="438"/>
      <c r="W145" s="438"/>
      <c r="X145" s="438"/>
      <c r="Y145" s="438"/>
      <c r="Z145" s="438"/>
      <c r="AA145" s="438"/>
      <c r="AB145" s="438"/>
      <c r="AC145" s="438"/>
      <c r="AD145" s="438"/>
      <c r="AE145" s="438"/>
      <c r="AF145" s="438"/>
      <c r="AG145" s="438"/>
      <c r="AH145" s="438"/>
      <c r="AI145" s="81"/>
      <c r="AJ145" s="81"/>
      <c r="AK145" s="81"/>
      <c r="AL145" s="438"/>
      <c r="AM145" s="81"/>
      <c r="AN145" s="81"/>
      <c r="AO145" s="81"/>
      <c r="AP145" s="81"/>
      <c r="AQ145" s="81"/>
      <c r="AR145" s="81"/>
      <c r="AS145" s="81"/>
      <c r="AT145" s="81"/>
      <c r="AU145" s="441"/>
      <c r="AV145" s="441"/>
      <c r="AW145" s="442"/>
      <c r="AX145" s="442"/>
      <c r="AY145" s="442"/>
    </row>
    <row r="146">
      <c r="A146" s="433" t="s">
        <v>164</v>
      </c>
      <c r="B146" s="437"/>
      <c r="C146" s="437" t="s">
        <v>752</v>
      </c>
      <c r="D146" s="443"/>
      <c r="E146" s="438"/>
      <c r="F146" s="81"/>
      <c r="G146" s="438"/>
      <c r="H146" s="438"/>
      <c r="I146" s="438"/>
      <c r="J146" s="433"/>
      <c r="K146" s="438"/>
      <c r="L146" s="438"/>
      <c r="M146" s="438"/>
      <c r="N146" s="438"/>
      <c r="O146" s="438"/>
      <c r="P146" s="438"/>
      <c r="Q146" s="438"/>
      <c r="R146" s="438"/>
      <c r="S146" s="438"/>
      <c r="T146" s="438"/>
      <c r="U146" s="438"/>
      <c r="V146" s="438"/>
      <c r="W146" s="438"/>
      <c r="X146" s="438"/>
      <c r="Y146" s="438"/>
      <c r="Z146" s="438"/>
      <c r="AA146" s="438"/>
      <c r="AB146" s="438"/>
      <c r="AC146" s="438"/>
      <c r="AD146" s="438"/>
      <c r="AE146" s="438"/>
      <c r="AF146" s="438"/>
      <c r="AG146" s="438"/>
      <c r="AH146" s="438"/>
      <c r="AI146" s="81"/>
      <c r="AJ146" s="81"/>
      <c r="AK146" s="81"/>
      <c r="AL146" s="438"/>
      <c r="AM146" s="81"/>
      <c r="AN146" s="81"/>
      <c r="AO146" s="81"/>
      <c r="AP146" s="81"/>
      <c r="AQ146" s="81"/>
      <c r="AR146" s="81"/>
      <c r="AS146" s="81"/>
      <c r="AT146" s="81"/>
      <c r="AU146" s="441"/>
      <c r="AV146" s="441"/>
      <c r="AW146" s="442"/>
      <c r="AX146" s="442"/>
      <c r="AY146" s="442"/>
    </row>
    <row r="147">
      <c r="A147" s="433" t="s">
        <v>165</v>
      </c>
      <c r="B147" s="437"/>
      <c r="C147" s="437" t="s">
        <v>753</v>
      </c>
      <c r="D147" s="443"/>
      <c r="E147" s="438"/>
      <c r="F147" s="81"/>
      <c r="G147" s="438"/>
      <c r="H147" s="438"/>
      <c r="I147" s="438"/>
      <c r="J147" s="433"/>
      <c r="K147" s="438"/>
      <c r="L147" s="438"/>
      <c r="M147" s="438"/>
      <c r="N147" s="438"/>
      <c r="O147" s="438"/>
      <c r="P147" s="438"/>
      <c r="Q147" s="438"/>
      <c r="R147" s="438"/>
      <c r="S147" s="438"/>
      <c r="T147" s="438"/>
      <c r="U147" s="438"/>
      <c r="V147" s="438"/>
      <c r="W147" s="438"/>
      <c r="X147" s="438"/>
      <c r="Y147" s="438"/>
      <c r="Z147" s="438"/>
      <c r="AA147" s="438"/>
      <c r="AB147" s="438"/>
      <c r="AC147" s="438"/>
      <c r="AD147" s="438"/>
      <c r="AE147" s="438"/>
      <c r="AF147" s="438"/>
      <c r="AG147" s="438"/>
      <c r="AH147" s="438"/>
      <c r="AI147" s="81"/>
      <c r="AJ147" s="81"/>
      <c r="AK147" s="81"/>
      <c r="AL147" s="438"/>
      <c r="AM147" s="81"/>
      <c r="AN147" s="81"/>
      <c r="AO147" s="81"/>
      <c r="AP147" s="81"/>
      <c r="AQ147" s="81"/>
      <c r="AR147" s="81"/>
      <c r="AS147" s="81"/>
      <c r="AT147" s="81"/>
      <c r="AU147" s="441"/>
      <c r="AV147" s="441"/>
      <c r="AW147" s="442"/>
      <c r="AX147" s="442"/>
      <c r="AY147" s="442"/>
    </row>
    <row r="148">
      <c r="A148" s="433" t="s">
        <v>166</v>
      </c>
      <c r="B148" s="437"/>
      <c r="C148" s="437" t="s">
        <v>754</v>
      </c>
      <c r="D148" s="443"/>
      <c r="E148" s="438"/>
      <c r="F148" s="81"/>
      <c r="G148" s="438"/>
      <c r="H148" s="438"/>
      <c r="I148" s="438"/>
      <c r="J148" s="438"/>
      <c r="K148" s="438"/>
      <c r="L148" s="438"/>
      <c r="M148" s="438"/>
      <c r="N148" s="438"/>
      <c r="O148" s="438"/>
      <c r="P148" s="438"/>
      <c r="Q148" s="438"/>
      <c r="R148" s="438"/>
      <c r="S148" s="438"/>
      <c r="T148" s="438"/>
      <c r="U148" s="438"/>
      <c r="V148" s="438"/>
      <c r="W148" s="438"/>
      <c r="X148" s="438"/>
      <c r="Y148" s="438"/>
      <c r="Z148" s="438"/>
      <c r="AA148" s="438"/>
      <c r="AB148" s="438"/>
      <c r="AC148" s="438"/>
      <c r="AD148" s="438"/>
      <c r="AE148" s="438"/>
      <c r="AF148" s="438"/>
      <c r="AG148" s="438"/>
      <c r="AH148" s="438"/>
      <c r="AI148" s="81"/>
      <c r="AJ148" s="81"/>
      <c r="AK148" s="81"/>
      <c r="AL148" s="438"/>
      <c r="AM148" s="81"/>
      <c r="AN148" s="81"/>
      <c r="AO148" s="81"/>
      <c r="AP148" s="81"/>
      <c r="AQ148" s="81"/>
      <c r="AR148" s="81"/>
      <c r="AS148" s="81"/>
      <c r="AT148" s="81"/>
      <c r="AU148" s="441"/>
      <c r="AV148" s="441"/>
      <c r="AW148" s="442"/>
      <c r="AX148" s="442"/>
      <c r="AY148" s="442"/>
    </row>
    <row r="149">
      <c r="A149" s="433" t="s">
        <v>167</v>
      </c>
      <c r="B149" s="437"/>
      <c r="C149" s="437" t="s">
        <v>755</v>
      </c>
      <c r="D149" s="443"/>
      <c r="E149" s="438"/>
      <c r="F149" s="81"/>
      <c r="G149" s="438"/>
      <c r="H149" s="438"/>
      <c r="I149" s="438"/>
      <c r="J149" s="438"/>
      <c r="K149" s="438"/>
      <c r="L149" s="438"/>
      <c r="M149" s="438"/>
      <c r="N149" s="438"/>
      <c r="O149" s="438"/>
      <c r="P149" s="438"/>
      <c r="Q149" s="438"/>
      <c r="R149" s="438"/>
      <c r="S149" s="438"/>
      <c r="T149" s="438"/>
      <c r="U149" s="438"/>
      <c r="V149" s="438"/>
      <c r="W149" s="438"/>
      <c r="X149" s="438"/>
      <c r="Y149" s="438"/>
      <c r="Z149" s="438"/>
      <c r="AA149" s="438"/>
      <c r="AB149" s="438"/>
      <c r="AC149" s="438"/>
      <c r="AD149" s="438"/>
      <c r="AE149" s="438"/>
      <c r="AF149" s="438"/>
      <c r="AG149" s="438"/>
      <c r="AH149" s="438"/>
      <c r="AI149" s="81"/>
      <c r="AJ149" s="81"/>
      <c r="AK149" s="81"/>
      <c r="AL149" s="438"/>
      <c r="AM149" s="81"/>
      <c r="AN149" s="81"/>
      <c r="AO149" s="81"/>
      <c r="AP149" s="81"/>
      <c r="AQ149" s="81"/>
      <c r="AR149" s="81"/>
      <c r="AS149" s="81"/>
      <c r="AT149" s="81"/>
      <c r="AU149" s="441"/>
      <c r="AV149" s="441"/>
      <c r="AW149" s="442"/>
      <c r="AX149" s="442"/>
      <c r="AY149" s="442"/>
    </row>
    <row r="150">
      <c r="A150" s="433" t="s">
        <v>168</v>
      </c>
      <c r="B150" s="437"/>
      <c r="C150" s="437" t="s">
        <v>756</v>
      </c>
      <c r="D150" s="443"/>
      <c r="E150" s="438"/>
      <c r="F150" s="81"/>
      <c r="G150" s="438"/>
      <c r="H150" s="438"/>
      <c r="I150" s="438"/>
      <c r="J150" s="438"/>
      <c r="K150" s="438"/>
      <c r="L150" s="438"/>
      <c r="M150" s="438"/>
      <c r="N150" s="438"/>
      <c r="O150" s="438"/>
      <c r="P150" s="438"/>
      <c r="Q150" s="438"/>
      <c r="R150" s="438"/>
      <c r="S150" s="438"/>
      <c r="T150" s="438"/>
      <c r="U150" s="438"/>
      <c r="V150" s="438"/>
      <c r="W150" s="438"/>
      <c r="X150" s="438"/>
      <c r="Y150" s="438"/>
      <c r="Z150" s="438"/>
      <c r="AA150" s="438"/>
      <c r="AB150" s="438"/>
      <c r="AC150" s="438"/>
      <c r="AD150" s="438"/>
      <c r="AE150" s="438"/>
      <c r="AF150" s="438"/>
      <c r="AG150" s="438"/>
      <c r="AH150" s="438"/>
      <c r="AI150" s="81"/>
      <c r="AJ150" s="81"/>
      <c r="AK150" s="81"/>
      <c r="AL150" s="438"/>
      <c r="AM150" s="81"/>
      <c r="AN150" s="81"/>
      <c r="AO150" s="81"/>
      <c r="AP150" s="81"/>
      <c r="AQ150" s="81"/>
      <c r="AR150" s="81"/>
      <c r="AS150" s="81"/>
      <c r="AT150" s="81"/>
      <c r="AU150" s="441"/>
      <c r="AV150" s="441"/>
      <c r="AW150" s="442"/>
      <c r="AX150" s="442"/>
      <c r="AY150" s="442"/>
    </row>
    <row r="151">
      <c r="A151" s="433" t="s">
        <v>169</v>
      </c>
      <c r="B151" s="437"/>
      <c r="C151" s="437" t="s">
        <v>757</v>
      </c>
      <c r="D151" s="443"/>
      <c r="E151" s="438"/>
      <c r="F151" s="81"/>
      <c r="G151" s="438"/>
      <c r="H151" s="438"/>
      <c r="I151" s="438"/>
      <c r="J151" s="438"/>
      <c r="K151" s="433"/>
      <c r="L151" s="438"/>
      <c r="M151" s="438"/>
      <c r="N151" s="438"/>
      <c r="O151" s="438"/>
      <c r="P151" s="438"/>
      <c r="Q151" s="438"/>
      <c r="R151" s="438"/>
      <c r="S151" s="438"/>
      <c r="T151" s="438"/>
      <c r="U151" s="438"/>
      <c r="V151" s="438"/>
      <c r="W151" s="438"/>
      <c r="X151" s="438"/>
      <c r="Y151" s="438"/>
      <c r="Z151" s="438"/>
      <c r="AA151" s="438"/>
      <c r="AB151" s="438"/>
      <c r="AC151" s="438"/>
      <c r="AD151" s="438"/>
      <c r="AE151" s="438"/>
      <c r="AF151" s="438"/>
      <c r="AG151" s="438"/>
      <c r="AH151" s="438"/>
      <c r="AI151" s="81"/>
      <c r="AJ151" s="81"/>
      <c r="AK151" s="81"/>
      <c r="AL151" s="438"/>
      <c r="AM151" s="81"/>
      <c r="AN151" s="81"/>
      <c r="AO151" s="81"/>
      <c r="AP151" s="81"/>
      <c r="AQ151" s="81"/>
      <c r="AR151" s="81"/>
      <c r="AS151" s="81"/>
      <c r="AT151" s="81"/>
      <c r="AU151" s="441"/>
      <c r="AV151" s="441"/>
      <c r="AW151" s="442"/>
      <c r="AX151" s="442"/>
      <c r="AY151" s="442"/>
    </row>
    <row r="152">
      <c r="A152" s="433" t="s">
        <v>170</v>
      </c>
      <c r="B152" s="437"/>
      <c r="C152" s="437" t="s">
        <v>758</v>
      </c>
      <c r="D152" s="443"/>
      <c r="E152" s="438"/>
      <c r="F152" s="81"/>
      <c r="G152" s="438"/>
      <c r="H152" s="438"/>
      <c r="I152" s="438"/>
      <c r="J152" s="438"/>
      <c r="K152" s="433"/>
      <c r="L152" s="438"/>
      <c r="M152" s="438"/>
      <c r="N152" s="438"/>
      <c r="O152" s="438"/>
      <c r="P152" s="438"/>
      <c r="Q152" s="438"/>
      <c r="R152" s="438"/>
      <c r="S152" s="438"/>
      <c r="T152" s="438"/>
      <c r="U152" s="438"/>
      <c r="V152" s="438"/>
      <c r="W152" s="438"/>
      <c r="X152" s="438"/>
      <c r="Y152" s="438"/>
      <c r="Z152" s="438"/>
      <c r="AA152" s="438"/>
      <c r="AB152" s="438"/>
      <c r="AC152" s="438"/>
      <c r="AD152" s="438"/>
      <c r="AE152" s="438"/>
      <c r="AF152" s="438"/>
      <c r="AG152" s="438"/>
      <c r="AH152" s="438"/>
      <c r="AI152" s="81"/>
      <c r="AJ152" s="81"/>
      <c r="AK152" s="81"/>
      <c r="AL152" s="438"/>
      <c r="AM152" s="81"/>
      <c r="AN152" s="81"/>
      <c r="AO152" s="81"/>
      <c r="AP152" s="81"/>
      <c r="AQ152" s="81"/>
      <c r="AR152" s="81"/>
      <c r="AS152" s="81"/>
      <c r="AT152" s="81"/>
      <c r="AU152" s="441"/>
      <c r="AV152" s="441"/>
      <c r="AW152" s="442"/>
      <c r="AX152" s="442"/>
      <c r="AY152" s="442"/>
    </row>
    <row r="153">
      <c r="A153" s="433" t="s">
        <v>171</v>
      </c>
      <c r="B153" s="437"/>
      <c r="C153" s="437" t="s">
        <v>759</v>
      </c>
      <c r="D153" s="443"/>
      <c r="E153" s="438"/>
      <c r="F153" s="81"/>
      <c r="G153" s="438"/>
      <c r="H153" s="438"/>
      <c r="I153" s="438"/>
      <c r="J153" s="438"/>
      <c r="K153" s="433"/>
      <c r="L153" s="438"/>
      <c r="M153" s="438"/>
      <c r="N153" s="438"/>
      <c r="O153" s="438"/>
      <c r="P153" s="438"/>
      <c r="Q153" s="438"/>
      <c r="R153" s="438"/>
      <c r="S153" s="438"/>
      <c r="T153" s="438"/>
      <c r="U153" s="438"/>
      <c r="V153" s="438"/>
      <c r="W153" s="438"/>
      <c r="X153" s="438"/>
      <c r="Y153" s="438"/>
      <c r="Z153" s="438"/>
      <c r="AA153" s="438"/>
      <c r="AB153" s="438"/>
      <c r="AC153" s="438"/>
      <c r="AD153" s="438"/>
      <c r="AE153" s="438"/>
      <c r="AF153" s="438"/>
      <c r="AG153" s="438"/>
      <c r="AH153" s="438"/>
      <c r="AI153" s="81"/>
      <c r="AJ153" s="81"/>
      <c r="AK153" s="81"/>
      <c r="AL153" s="438"/>
      <c r="AM153" s="81"/>
      <c r="AN153" s="81"/>
      <c r="AO153" s="81"/>
      <c r="AP153" s="81"/>
      <c r="AQ153" s="81"/>
      <c r="AR153" s="81"/>
      <c r="AS153" s="81"/>
      <c r="AT153" s="81"/>
      <c r="AU153" s="441"/>
      <c r="AV153" s="441"/>
      <c r="AW153" s="442"/>
      <c r="AX153" s="442"/>
      <c r="AY153" s="442"/>
    </row>
    <row r="154">
      <c r="A154" s="433" t="s">
        <v>172</v>
      </c>
      <c r="B154" s="437"/>
      <c r="C154" s="437" t="s">
        <v>760</v>
      </c>
      <c r="D154" s="443"/>
      <c r="E154" s="438"/>
      <c r="F154" s="81"/>
      <c r="G154" s="438"/>
      <c r="H154" s="438"/>
      <c r="I154" s="438"/>
      <c r="J154" s="438"/>
      <c r="K154" s="433"/>
      <c r="L154" s="438"/>
      <c r="M154" s="438"/>
      <c r="N154" s="438"/>
      <c r="O154" s="438"/>
      <c r="P154" s="438"/>
      <c r="Q154" s="438"/>
      <c r="R154" s="438"/>
      <c r="S154" s="438"/>
      <c r="T154" s="438"/>
      <c r="U154" s="438"/>
      <c r="V154" s="438"/>
      <c r="W154" s="438"/>
      <c r="X154" s="438"/>
      <c r="Y154" s="438"/>
      <c r="Z154" s="438"/>
      <c r="AA154" s="438"/>
      <c r="AB154" s="438"/>
      <c r="AC154" s="438"/>
      <c r="AD154" s="438"/>
      <c r="AE154" s="438"/>
      <c r="AF154" s="438"/>
      <c r="AG154" s="438"/>
      <c r="AH154" s="438"/>
      <c r="AI154" s="81"/>
      <c r="AJ154" s="81"/>
      <c r="AK154" s="81"/>
      <c r="AL154" s="438"/>
      <c r="AM154" s="81"/>
      <c r="AN154" s="81"/>
      <c r="AO154" s="81"/>
      <c r="AP154" s="81"/>
      <c r="AQ154" s="81"/>
      <c r="AR154" s="81"/>
      <c r="AS154" s="81"/>
      <c r="AT154" s="81"/>
      <c r="AU154" s="441"/>
      <c r="AV154" s="441"/>
      <c r="AW154" s="442"/>
      <c r="AX154" s="442"/>
      <c r="AY154" s="442"/>
    </row>
    <row r="155">
      <c r="A155" s="433" t="s">
        <v>650</v>
      </c>
      <c r="B155" s="437"/>
      <c r="C155" s="437" t="s">
        <v>761</v>
      </c>
      <c r="D155" s="443"/>
      <c r="E155" s="438"/>
      <c r="F155" s="81"/>
      <c r="G155" s="438"/>
      <c r="H155" s="438"/>
      <c r="I155" s="438"/>
      <c r="J155" s="438"/>
      <c r="K155" s="433"/>
      <c r="L155" s="438"/>
      <c r="M155" s="438"/>
      <c r="N155" s="438"/>
      <c r="O155" s="438"/>
      <c r="P155" s="438"/>
      <c r="Q155" s="438"/>
      <c r="R155" s="438"/>
      <c r="S155" s="438"/>
      <c r="T155" s="438"/>
      <c r="U155" s="438"/>
      <c r="V155" s="438"/>
      <c r="W155" s="438"/>
      <c r="X155" s="438"/>
      <c r="Y155" s="438"/>
      <c r="Z155" s="438"/>
      <c r="AA155" s="438"/>
      <c r="AB155" s="438"/>
      <c r="AC155" s="438"/>
      <c r="AD155" s="438"/>
      <c r="AE155" s="438"/>
      <c r="AF155" s="438"/>
      <c r="AG155" s="438"/>
      <c r="AH155" s="438"/>
      <c r="AI155" s="81"/>
      <c r="AJ155" s="81"/>
      <c r="AK155" s="81"/>
      <c r="AL155" s="438"/>
      <c r="AM155" s="81"/>
      <c r="AN155" s="81"/>
      <c r="AO155" s="81"/>
      <c r="AP155" s="81"/>
      <c r="AQ155" s="81"/>
      <c r="AR155" s="81"/>
      <c r="AS155" s="81"/>
      <c r="AT155" s="81"/>
      <c r="AU155" s="441"/>
      <c r="AV155" s="441"/>
      <c r="AW155" s="442"/>
      <c r="AX155" s="442"/>
      <c r="AY155" s="442"/>
    </row>
    <row r="156">
      <c r="A156" s="433" t="s">
        <v>641</v>
      </c>
      <c r="B156" s="437"/>
      <c r="C156" s="437" t="s">
        <v>762</v>
      </c>
      <c r="D156" s="443"/>
      <c r="E156" s="438"/>
      <c r="F156" s="81"/>
      <c r="G156" s="438"/>
      <c r="H156" s="438"/>
      <c r="I156" s="438"/>
      <c r="J156" s="438"/>
      <c r="K156" s="433"/>
      <c r="L156" s="438"/>
      <c r="M156" s="438"/>
      <c r="N156" s="438"/>
      <c r="O156" s="438"/>
      <c r="P156" s="438"/>
      <c r="Q156" s="438"/>
      <c r="R156" s="438"/>
      <c r="S156" s="438"/>
      <c r="T156" s="438"/>
      <c r="U156" s="438"/>
      <c r="V156" s="438"/>
      <c r="W156" s="438"/>
      <c r="X156" s="438"/>
      <c r="Y156" s="438"/>
      <c r="Z156" s="438"/>
      <c r="AA156" s="438"/>
      <c r="AB156" s="438"/>
      <c r="AC156" s="438"/>
      <c r="AD156" s="438"/>
      <c r="AE156" s="438"/>
      <c r="AF156" s="438"/>
      <c r="AG156" s="438"/>
      <c r="AH156" s="438"/>
      <c r="AI156" s="81"/>
      <c r="AJ156" s="81"/>
      <c r="AK156" s="81"/>
      <c r="AL156" s="438"/>
      <c r="AM156" s="81"/>
      <c r="AN156" s="81"/>
      <c r="AO156" s="81"/>
      <c r="AP156" s="81"/>
      <c r="AQ156" s="81"/>
      <c r="AR156" s="81"/>
      <c r="AS156" s="81"/>
      <c r="AT156" s="81"/>
      <c r="AU156" s="441"/>
      <c r="AV156" s="441"/>
      <c r="AW156" s="442"/>
      <c r="AX156" s="442"/>
      <c r="AY156" s="442"/>
    </row>
    <row r="157">
      <c r="A157" s="433" t="s">
        <v>763</v>
      </c>
      <c r="B157" s="437"/>
      <c r="C157" s="437" t="s">
        <v>764</v>
      </c>
      <c r="D157" s="443"/>
      <c r="E157" s="438"/>
      <c r="F157" s="81"/>
      <c r="G157" s="438"/>
      <c r="H157" s="438"/>
      <c r="I157" s="438"/>
      <c r="J157" s="438"/>
      <c r="K157" s="433"/>
      <c r="L157" s="438"/>
      <c r="M157" s="438"/>
      <c r="N157" s="438"/>
      <c r="O157" s="438"/>
      <c r="P157" s="438"/>
      <c r="Q157" s="438"/>
      <c r="R157" s="438"/>
      <c r="S157" s="438"/>
      <c r="T157" s="438"/>
      <c r="U157" s="438"/>
      <c r="V157" s="438"/>
      <c r="W157" s="438"/>
      <c r="X157" s="438"/>
      <c r="Y157" s="438"/>
      <c r="Z157" s="438"/>
      <c r="AA157" s="438"/>
      <c r="AB157" s="438"/>
      <c r="AC157" s="438"/>
      <c r="AD157" s="438"/>
      <c r="AE157" s="438"/>
      <c r="AF157" s="438"/>
      <c r="AG157" s="438"/>
      <c r="AH157" s="438"/>
      <c r="AI157" s="81"/>
      <c r="AJ157" s="81"/>
      <c r="AK157" s="81"/>
      <c r="AL157" s="438"/>
      <c r="AM157" s="81"/>
      <c r="AN157" s="81"/>
      <c r="AO157" s="81"/>
      <c r="AP157" s="81"/>
      <c r="AQ157" s="81"/>
      <c r="AR157" s="81"/>
      <c r="AS157" s="81"/>
      <c r="AT157" s="81"/>
      <c r="AU157" s="441"/>
      <c r="AV157" s="441"/>
      <c r="AW157" s="442"/>
      <c r="AX157" s="442"/>
      <c r="AY157" s="442"/>
    </row>
    <row r="158">
      <c r="A158" s="433" t="s">
        <v>765</v>
      </c>
      <c r="B158" s="437"/>
      <c r="C158" s="437" t="s">
        <v>766</v>
      </c>
      <c r="D158" s="443"/>
      <c r="E158" s="438"/>
      <c r="F158" s="81"/>
      <c r="G158" s="438"/>
      <c r="H158" s="438"/>
      <c r="I158" s="438"/>
      <c r="J158" s="438"/>
      <c r="K158" s="438"/>
      <c r="L158" s="438"/>
      <c r="M158" s="438"/>
      <c r="N158" s="438"/>
      <c r="O158" s="438"/>
      <c r="P158" s="438"/>
      <c r="Q158" s="438"/>
      <c r="R158" s="438"/>
      <c r="S158" s="438"/>
      <c r="T158" s="438"/>
      <c r="U158" s="438"/>
      <c r="V158" s="438"/>
      <c r="W158" s="438"/>
      <c r="X158" s="438"/>
      <c r="Y158" s="438"/>
      <c r="Z158" s="438"/>
      <c r="AA158" s="438"/>
      <c r="AB158" s="438"/>
      <c r="AC158" s="438"/>
      <c r="AD158" s="438"/>
      <c r="AE158" s="438"/>
      <c r="AF158" s="438"/>
      <c r="AG158" s="438"/>
      <c r="AH158" s="438"/>
      <c r="AI158" s="81"/>
      <c r="AJ158" s="81"/>
      <c r="AK158" s="81"/>
      <c r="AL158" s="438"/>
      <c r="AM158" s="81"/>
      <c r="AN158" s="81"/>
      <c r="AO158" s="81"/>
      <c r="AP158" s="81"/>
      <c r="AQ158" s="81"/>
      <c r="AR158" s="81"/>
      <c r="AS158" s="81"/>
      <c r="AT158" s="81"/>
      <c r="AU158" s="441"/>
      <c r="AV158" s="441"/>
      <c r="AW158" s="442"/>
      <c r="AX158" s="442"/>
      <c r="AY158" s="442"/>
    </row>
    <row r="159">
      <c r="A159" s="433" t="s">
        <v>767</v>
      </c>
      <c r="B159" s="437"/>
      <c r="C159" s="437" t="s">
        <v>768</v>
      </c>
      <c r="D159" s="443"/>
      <c r="E159" s="438"/>
      <c r="F159" s="81"/>
      <c r="G159" s="438"/>
      <c r="H159" s="438"/>
      <c r="I159" s="438"/>
      <c r="J159" s="438"/>
      <c r="K159" s="438"/>
      <c r="L159" s="444"/>
      <c r="M159" s="438"/>
      <c r="N159" s="438"/>
      <c r="O159" s="438"/>
      <c r="P159" s="438"/>
      <c r="Q159" s="438"/>
      <c r="R159" s="438"/>
      <c r="S159" s="438"/>
      <c r="T159" s="438"/>
      <c r="U159" s="438"/>
      <c r="V159" s="438"/>
      <c r="W159" s="438"/>
      <c r="X159" s="438"/>
      <c r="Y159" s="438"/>
      <c r="Z159" s="438"/>
      <c r="AA159" s="438"/>
      <c r="AB159" s="438"/>
      <c r="AC159" s="438"/>
      <c r="AD159" s="438"/>
      <c r="AE159" s="438"/>
      <c r="AF159" s="438"/>
      <c r="AG159" s="438"/>
      <c r="AH159" s="438"/>
      <c r="AI159" s="81"/>
      <c r="AJ159" s="81"/>
      <c r="AK159" s="81"/>
      <c r="AL159" s="438"/>
      <c r="AM159" s="81"/>
      <c r="AN159" s="81"/>
      <c r="AO159" s="81"/>
      <c r="AP159" s="81"/>
      <c r="AQ159" s="81"/>
      <c r="AR159" s="81"/>
      <c r="AS159" s="81"/>
      <c r="AT159" s="81"/>
      <c r="AU159" s="441"/>
      <c r="AV159" s="441"/>
      <c r="AW159" s="442"/>
      <c r="AX159" s="442"/>
      <c r="AY159" s="442"/>
    </row>
    <row r="160">
      <c r="A160" s="433" t="s">
        <v>769</v>
      </c>
      <c r="B160" s="437"/>
      <c r="C160" s="437" t="s">
        <v>770</v>
      </c>
      <c r="D160" s="443"/>
      <c r="E160" s="438"/>
      <c r="F160" s="81"/>
      <c r="G160" s="438"/>
      <c r="H160" s="438"/>
      <c r="I160" s="438"/>
      <c r="J160" s="438"/>
      <c r="K160" s="438"/>
      <c r="L160" s="438"/>
      <c r="M160" s="438"/>
      <c r="N160" s="438"/>
      <c r="O160" s="438"/>
      <c r="P160" s="438"/>
      <c r="Q160" s="438"/>
      <c r="R160" s="438"/>
      <c r="S160" s="438"/>
      <c r="T160" s="438"/>
      <c r="U160" s="438"/>
      <c r="V160" s="438"/>
      <c r="W160" s="438"/>
      <c r="X160" s="438"/>
      <c r="Y160" s="438"/>
      <c r="Z160" s="438"/>
      <c r="AA160" s="438"/>
      <c r="AB160" s="438"/>
      <c r="AC160" s="438"/>
      <c r="AD160" s="438"/>
      <c r="AE160" s="438"/>
      <c r="AF160" s="438"/>
      <c r="AG160" s="438"/>
      <c r="AH160" s="438"/>
      <c r="AI160" s="81"/>
      <c r="AJ160" s="81"/>
      <c r="AK160" s="81"/>
      <c r="AL160" s="438"/>
      <c r="AM160" s="81"/>
      <c r="AN160" s="81"/>
      <c r="AO160" s="81"/>
      <c r="AP160" s="81"/>
      <c r="AQ160" s="81"/>
      <c r="AR160" s="81"/>
      <c r="AS160" s="81"/>
      <c r="AT160" s="81"/>
      <c r="AU160" s="441"/>
      <c r="AV160" s="441"/>
      <c r="AW160" s="442"/>
      <c r="AX160" s="442"/>
      <c r="AY160" s="442"/>
    </row>
    <row r="161">
      <c r="A161" s="433" t="s">
        <v>771</v>
      </c>
      <c r="B161" s="437"/>
      <c r="C161" s="437" t="s">
        <v>772</v>
      </c>
      <c r="D161" s="443"/>
      <c r="E161" s="438"/>
      <c r="F161" s="81"/>
      <c r="G161" s="438"/>
      <c r="H161" s="438"/>
      <c r="I161" s="438"/>
      <c r="J161" s="438"/>
      <c r="K161" s="438"/>
      <c r="L161" s="438"/>
      <c r="M161" s="438"/>
      <c r="N161" s="438"/>
      <c r="O161" s="438"/>
      <c r="P161" s="438"/>
      <c r="Q161" s="438"/>
      <c r="R161" s="438"/>
      <c r="S161" s="438"/>
      <c r="T161" s="438"/>
      <c r="U161" s="438"/>
      <c r="V161" s="438"/>
      <c r="W161" s="438"/>
      <c r="X161" s="438"/>
      <c r="Y161" s="438"/>
      <c r="Z161" s="438"/>
      <c r="AA161" s="438"/>
      <c r="AB161" s="438"/>
      <c r="AC161" s="438"/>
      <c r="AD161" s="438"/>
      <c r="AE161" s="438"/>
      <c r="AF161" s="438"/>
      <c r="AG161" s="438"/>
      <c r="AH161" s="438"/>
      <c r="AI161" s="81"/>
      <c r="AJ161" s="81"/>
      <c r="AK161" s="81"/>
      <c r="AL161" s="438"/>
      <c r="AM161" s="81"/>
      <c r="AN161" s="81"/>
      <c r="AO161" s="81"/>
      <c r="AP161" s="81"/>
      <c r="AQ161" s="81"/>
      <c r="AR161" s="81"/>
      <c r="AS161" s="81"/>
      <c r="AT161" s="81"/>
      <c r="AU161" s="441"/>
      <c r="AV161" s="441"/>
      <c r="AW161" s="442"/>
      <c r="AX161" s="442"/>
      <c r="AY161" s="442"/>
    </row>
    <row r="162">
      <c r="A162" s="433" t="s">
        <v>773</v>
      </c>
      <c r="B162" s="437"/>
      <c r="C162" s="437" t="s">
        <v>774</v>
      </c>
      <c r="D162" s="443"/>
      <c r="E162" s="438"/>
      <c r="F162" s="81"/>
      <c r="G162" s="438"/>
      <c r="H162" s="438"/>
      <c r="I162" s="438"/>
      <c r="J162" s="438"/>
      <c r="K162" s="438"/>
      <c r="L162" s="438"/>
      <c r="M162" s="438"/>
      <c r="N162" s="438"/>
      <c r="O162" s="438"/>
      <c r="P162" s="438"/>
      <c r="Q162" s="438"/>
      <c r="R162" s="438"/>
      <c r="S162" s="438"/>
      <c r="T162" s="438"/>
      <c r="U162" s="438"/>
      <c r="V162" s="438"/>
      <c r="W162" s="438"/>
      <c r="X162" s="438"/>
      <c r="Y162" s="438"/>
      <c r="Z162" s="438"/>
      <c r="AA162" s="438"/>
      <c r="AB162" s="438"/>
      <c r="AC162" s="438"/>
      <c r="AD162" s="438"/>
      <c r="AE162" s="438"/>
      <c r="AF162" s="438"/>
      <c r="AG162" s="438"/>
      <c r="AH162" s="438"/>
      <c r="AI162" s="81"/>
      <c r="AJ162" s="81"/>
      <c r="AK162" s="81"/>
      <c r="AL162" s="438"/>
      <c r="AM162" s="81"/>
      <c r="AN162" s="81"/>
      <c r="AO162" s="81"/>
      <c r="AP162" s="81"/>
      <c r="AQ162" s="81"/>
      <c r="AR162" s="81"/>
      <c r="AS162" s="81"/>
      <c r="AT162" s="81"/>
      <c r="AU162" s="441"/>
      <c r="AV162" s="441"/>
      <c r="AW162" s="442"/>
      <c r="AX162" s="442"/>
      <c r="AY162" s="442"/>
    </row>
    <row r="163">
      <c r="A163" s="433" t="s">
        <v>775</v>
      </c>
      <c r="B163" s="437"/>
      <c r="C163" s="437" t="s">
        <v>776</v>
      </c>
      <c r="D163" s="443"/>
      <c r="E163" s="438"/>
      <c r="F163" s="81"/>
      <c r="G163" s="438"/>
      <c r="H163" s="438"/>
      <c r="I163" s="438"/>
      <c r="J163" s="438"/>
      <c r="K163" s="438"/>
      <c r="L163" s="438"/>
      <c r="M163" s="438"/>
      <c r="N163" s="438"/>
      <c r="O163" s="438"/>
      <c r="P163" s="438"/>
      <c r="Q163" s="438"/>
      <c r="R163" s="438"/>
      <c r="S163" s="438"/>
      <c r="T163" s="438"/>
      <c r="U163" s="438"/>
      <c r="V163" s="438"/>
      <c r="W163" s="438"/>
      <c r="X163" s="438"/>
      <c r="Y163" s="438"/>
      <c r="Z163" s="438"/>
      <c r="AA163" s="438"/>
      <c r="AB163" s="438"/>
      <c r="AC163" s="438"/>
      <c r="AD163" s="438"/>
      <c r="AE163" s="438"/>
      <c r="AF163" s="438"/>
      <c r="AG163" s="438"/>
      <c r="AH163" s="438"/>
      <c r="AI163" s="81"/>
      <c r="AJ163" s="81"/>
      <c r="AK163" s="81"/>
      <c r="AL163" s="438"/>
      <c r="AM163" s="81"/>
      <c r="AN163" s="81"/>
      <c r="AO163" s="81"/>
      <c r="AP163" s="81"/>
      <c r="AQ163" s="81"/>
      <c r="AR163" s="81"/>
      <c r="AS163" s="81"/>
      <c r="AT163" s="81"/>
      <c r="AU163" s="441"/>
      <c r="AV163" s="441"/>
      <c r="AW163" s="442"/>
      <c r="AX163" s="442"/>
      <c r="AY163" s="442"/>
    </row>
    <row r="164">
      <c r="A164" s="433" t="s">
        <v>633</v>
      </c>
      <c r="B164" s="437"/>
      <c r="C164" s="437" t="s">
        <v>777</v>
      </c>
      <c r="D164" s="443"/>
      <c r="E164" s="438"/>
      <c r="F164" s="81"/>
      <c r="G164" s="438"/>
      <c r="H164" s="438"/>
      <c r="I164" s="438"/>
      <c r="J164" s="438"/>
      <c r="K164" s="438"/>
      <c r="L164" s="438"/>
      <c r="M164" s="438"/>
      <c r="N164" s="438"/>
      <c r="O164" s="438"/>
      <c r="P164" s="438"/>
      <c r="Q164" s="438"/>
      <c r="R164" s="438"/>
      <c r="S164" s="438"/>
      <c r="T164" s="438"/>
      <c r="U164" s="438"/>
      <c r="V164" s="438"/>
      <c r="W164" s="438"/>
      <c r="X164" s="438"/>
      <c r="Y164" s="438"/>
      <c r="Z164" s="438"/>
      <c r="AA164" s="438"/>
      <c r="AB164" s="438"/>
      <c r="AC164" s="438"/>
      <c r="AD164" s="438"/>
      <c r="AE164" s="438"/>
      <c r="AF164" s="438"/>
      <c r="AG164" s="438"/>
      <c r="AH164" s="438"/>
      <c r="AI164" s="81"/>
      <c r="AJ164" s="81"/>
      <c r="AK164" s="81"/>
      <c r="AL164" s="438"/>
      <c r="AM164" s="81"/>
      <c r="AN164" s="81"/>
      <c r="AO164" s="81"/>
      <c r="AP164" s="81"/>
      <c r="AQ164" s="81"/>
      <c r="AR164" s="81"/>
      <c r="AS164" s="81"/>
      <c r="AT164" s="81"/>
      <c r="AU164" s="441"/>
      <c r="AV164" s="441"/>
      <c r="AW164" s="442"/>
      <c r="AX164" s="442"/>
      <c r="AY164" s="442"/>
    </row>
    <row r="165">
      <c r="A165" s="433" t="s">
        <v>6</v>
      </c>
      <c r="B165" s="437"/>
      <c r="C165" s="437" t="s">
        <v>778</v>
      </c>
      <c r="D165" s="443"/>
      <c r="E165" s="438"/>
      <c r="F165" s="81"/>
      <c r="G165" s="438"/>
      <c r="H165" s="438"/>
      <c r="I165" s="438"/>
      <c r="J165" s="438"/>
      <c r="K165" s="438"/>
      <c r="L165" s="438"/>
      <c r="M165" s="438"/>
      <c r="N165" s="438"/>
      <c r="O165" s="438"/>
      <c r="P165" s="438"/>
      <c r="Q165" s="438"/>
      <c r="R165" s="438"/>
      <c r="S165" s="438"/>
      <c r="T165" s="438"/>
      <c r="U165" s="438"/>
      <c r="V165" s="438"/>
      <c r="W165" s="438"/>
      <c r="X165" s="438"/>
      <c r="Y165" s="438"/>
      <c r="Z165" s="438"/>
      <c r="AA165" s="438"/>
      <c r="AB165" s="438"/>
      <c r="AC165" s="438"/>
      <c r="AD165" s="438"/>
      <c r="AE165" s="438"/>
      <c r="AF165" s="438"/>
      <c r="AG165" s="438"/>
      <c r="AH165" s="438"/>
      <c r="AI165" s="81"/>
      <c r="AJ165" s="81"/>
      <c r="AK165" s="81"/>
      <c r="AL165" s="438"/>
      <c r="AM165" s="81"/>
      <c r="AN165" s="81"/>
      <c r="AO165" s="81"/>
      <c r="AP165" s="81"/>
      <c r="AQ165" s="81"/>
      <c r="AR165" s="81"/>
      <c r="AS165" s="81"/>
      <c r="AT165" s="81"/>
      <c r="AU165" s="441"/>
      <c r="AV165" s="441"/>
      <c r="AW165" s="442"/>
      <c r="AX165" s="442"/>
      <c r="AY165" s="442"/>
    </row>
    <row r="166">
      <c r="A166" s="433" t="s">
        <v>15</v>
      </c>
      <c r="B166" s="437"/>
      <c r="C166" s="437" t="s">
        <v>779</v>
      </c>
      <c r="D166" s="443"/>
      <c r="E166" s="438"/>
      <c r="F166" s="81"/>
      <c r="G166" s="438"/>
      <c r="H166" s="438"/>
      <c r="I166" s="438"/>
      <c r="J166" s="438"/>
      <c r="K166" s="438"/>
      <c r="L166" s="438"/>
      <c r="M166" s="438"/>
      <c r="N166" s="438"/>
      <c r="O166" s="438"/>
      <c r="P166" s="438"/>
      <c r="Q166" s="438"/>
      <c r="R166" s="438"/>
      <c r="S166" s="438"/>
      <c r="T166" s="438"/>
      <c r="U166" s="438"/>
      <c r="V166" s="438"/>
      <c r="W166" s="438"/>
      <c r="X166" s="438"/>
      <c r="Y166" s="438"/>
      <c r="Z166" s="438"/>
      <c r="AA166" s="438"/>
      <c r="AB166" s="438"/>
      <c r="AC166" s="438"/>
      <c r="AD166" s="438"/>
      <c r="AE166" s="438"/>
      <c r="AF166" s="438"/>
      <c r="AG166" s="438"/>
      <c r="AH166" s="438"/>
      <c r="AI166" s="81"/>
      <c r="AJ166" s="81"/>
      <c r="AK166" s="81"/>
      <c r="AL166" s="438"/>
      <c r="AM166" s="81"/>
      <c r="AN166" s="81"/>
      <c r="AO166" s="81"/>
      <c r="AP166" s="81"/>
      <c r="AQ166" s="81"/>
      <c r="AR166" s="81"/>
      <c r="AS166" s="81"/>
      <c r="AT166" s="81"/>
      <c r="AU166" s="441"/>
      <c r="AV166" s="441"/>
      <c r="AW166" s="442"/>
      <c r="AX166" s="442"/>
      <c r="AY166" s="442"/>
    </row>
    <row r="167">
      <c r="A167" s="445">
        <v>0.0</v>
      </c>
      <c r="B167" s="437"/>
      <c r="C167" s="437" t="s">
        <v>780</v>
      </c>
      <c r="D167" s="443"/>
      <c r="E167" s="438"/>
      <c r="F167" s="81"/>
      <c r="G167" s="438"/>
      <c r="H167" s="438"/>
      <c r="I167" s="438"/>
      <c r="J167" s="438"/>
      <c r="K167" s="438"/>
      <c r="L167" s="438"/>
      <c r="M167" s="438"/>
      <c r="N167" s="438"/>
      <c r="O167" s="438"/>
      <c r="P167" s="438"/>
      <c r="Q167" s="438"/>
      <c r="R167" s="438"/>
      <c r="S167" s="438"/>
      <c r="T167" s="438"/>
      <c r="U167" s="438"/>
      <c r="V167" s="438"/>
      <c r="W167" s="438"/>
      <c r="X167" s="438"/>
      <c r="Y167" s="438"/>
      <c r="Z167" s="438"/>
      <c r="AA167" s="438"/>
      <c r="AB167" s="438"/>
      <c r="AC167" s="438"/>
      <c r="AD167" s="438"/>
      <c r="AE167" s="438"/>
      <c r="AF167" s="438"/>
      <c r="AG167" s="438"/>
      <c r="AH167" s="438"/>
      <c r="AI167" s="81"/>
      <c r="AJ167" s="81"/>
      <c r="AK167" s="81"/>
      <c r="AL167" s="438"/>
      <c r="AM167" s="81"/>
      <c r="AN167" s="81"/>
      <c r="AO167" s="81"/>
      <c r="AP167" s="81"/>
      <c r="AQ167" s="81"/>
      <c r="AR167" s="81"/>
      <c r="AS167" s="81"/>
      <c r="AT167" s="81"/>
      <c r="AU167" s="441"/>
      <c r="AV167" s="441"/>
      <c r="AW167" s="442"/>
      <c r="AX167" s="442"/>
      <c r="AY167" s="442"/>
    </row>
    <row r="168">
      <c r="A168" s="433" t="s">
        <v>602</v>
      </c>
      <c r="B168" s="437"/>
      <c r="C168" s="437" t="s">
        <v>781</v>
      </c>
      <c r="D168" s="443"/>
      <c r="E168" s="438"/>
      <c r="F168" s="81"/>
      <c r="G168" s="438"/>
      <c r="H168" s="438"/>
      <c r="I168" s="438"/>
      <c r="J168" s="438"/>
      <c r="K168" s="438"/>
      <c r="L168" s="438"/>
      <c r="M168" s="438"/>
      <c r="N168" s="438"/>
      <c r="O168" s="438"/>
      <c r="P168" s="438"/>
      <c r="Q168" s="438"/>
      <c r="R168" s="438"/>
      <c r="S168" s="438"/>
      <c r="T168" s="438"/>
      <c r="U168" s="438"/>
      <c r="V168" s="438"/>
      <c r="W168" s="438"/>
      <c r="X168" s="438"/>
      <c r="Y168" s="438"/>
      <c r="Z168" s="438"/>
      <c r="AA168" s="438"/>
      <c r="AB168" s="438"/>
      <c r="AC168" s="438"/>
      <c r="AD168" s="438"/>
      <c r="AE168" s="438"/>
      <c r="AF168" s="438"/>
      <c r="AG168" s="438"/>
      <c r="AH168" s="438"/>
      <c r="AI168" s="81"/>
      <c r="AJ168" s="81"/>
      <c r="AK168" s="81"/>
      <c r="AL168" s="438"/>
      <c r="AM168" s="81"/>
      <c r="AN168" s="81"/>
      <c r="AO168" s="81"/>
      <c r="AP168" s="81"/>
      <c r="AQ168" s="81"/>
      <c r="AR168" s="81"/>
      <c r="AS168" s="81"/>
      <c r="AT168" s="81"/>
      <c r="AU168" s="441"/>
      <c r="AV168" s="441"/>
      <c r="AW168" s="442"/>
      <c r="AX168" s="442"/>
      <c r="AY168" s="442"/>
    </row>
    <row r="169">
      <c r="A169" s="433" t="s">
        <v>592</v>
      </c>
      <c r="B169" s="81"/>
      <c r="C169" s="437" t="s">
        <v>782</v>
      </c>
      <c r="D169" s="443"/>
      <c r="E169" s="438"/>
      <c r="F169" s="81"/>
      <c r="G169" s="438"/>
      <c r="H169" s="438"/>
      <c r="I169" s="438"/>
      <c r="J169" s="438"/>
      <c r="K169" s="438"/>
      <c r="L169" s="438"/>
      <c r="M169" s="438"/>
      <c r="N169" s="438"/>
      <c r="O169" s="438"/>
      <c r="P169" s="438"/>
      <c r="Q169" s="438"/>
      <c r="R169" s="438"/>
      <c r="S169" s="438"/>
      <c r="T169" s="438"/>
      <c r="U169" s="438"/>
      <c r="V169" s="438"/>
      <c r="W169" s="438"/>
      <c r="X169" s="438"/>
      <c r="Y169" s="438"/>
      <c r="Z169" s="438"/>
      <c r="AA169" s="438"/>
      <c r="AB169" s="438"/>
      <c r="AC169" s="438"/>
      <c r="AD169" s="438"/>
      <c r="AE169" s="438"/>
      <c r="AF169" s="438"/>
      <c r="AG169" s="438"/>
      <c r="AH169" s="438"/>
      <c r="AI169" s="81"/>
      <c r="AJ169" s="81"/>
      <c r="AK169" s="81"/>
      <c r="AL169" s="438"/>
      <c r="AM169" s="81"/>
      <c r="AN169" s="81"/>
      <c r="AO169" s="81"/>
      <c r="AP169" s="81"/>
      <c r="AQ169" s="81"/>
      <c r="AR169" s="81"/>
      <c r="AS169" s="81"/>
      <c r="AT169" s="81"/>
      <c r="AU169" s="441"/>
      <c r="AV169" s="441"/>
      <c r="AW169" s="442"/>
      <c r="AX169" s="442"/>
      <c r="AY169" s="442"/>
    </row>
    <row r="170">
      <c r="A170" s="446" t="s">
        <v>600</v>
      </c>
      <c r="B170" s="81"/>
      <c r="C170" s="437" t="s">
        <v>783</v>
      </c>
      <c r="D170" s="443"/>
      <c r="E170" s="438"/>
      <c r="F170" s="81"/>
      <c r="G170" s="438"/>
      <c r="H170" s="438"/>
      <c r="I170" s="438"/>
      <c r="J170" s="438"/>
      <c r="K170" s="438"/>
      <c r="L170" s="438"/>
      <c r="M170" s="438"/>
      <c r="N170" s="438"/>
      <c r="O170" s="438"/>
      <c r="P170" s="438"/>
      <c r="Q170" s="438"/>
      <c r="R170" s="438"/>
      <c r="S170" s="438"/>
      <c r="T170" s="438"/>
      <c r="U170" s="438"/>
      <c r="V170" s="438"/>
      <c r="W170" s="438"/>
      <c r="X170" s="438"/>
      <c r="Y170" s="438"/>
      <c r="Z170" s="438"/>
      <c r="AA170" s="438"/>
      <c r="AB170" s="438"/>
      <c r="AC170" s="438"/>
      <c r="AD170" s="438"/>
      <c r="AE170" s="438"/>
      <c r="AF170" s="438"/>
      <c r="AG170" s="438"/>
      <c r="AH170" s="438"/>
      <c r="AI170" s="81"/>
      <c r="AJ170" s="81"/>
      <c r="AK170" s="81"/>
      <c r="AL170" s="438"/>
      <c r="AM170" s="81"/>
      <c r="AN170" s="81"/>
      <c r="AO170" s="81"/>
      <c r="AP170" s="81"/>
      <c r="AQ170" s="81"/>
      <c r="AR170" s="81"/>
      <c r="AS170" s="81"/>
      <c r="AT170" s="81"/>
      <c r="AU170" s="441"/>
      <c r="AV170" s="441"/>
      <c r="AW170" s="442"/>
      <c r="AX170" s="442"/>
      <c r="AY170" s="442"/>
    </row>
    <row r="171">
      <c r="A171" s="81"/>
      <c r="B171" s="81"/>
      <c r="C171" s="81"/>
      <c r="D171" s="443"/>
      <c r="E171" s="438"/>
      <c r="F171" s="81"/>
      <c r="G171" s="438"/>
      <c r="H171" s="438"/>
      <c r="I171" s="438"/>
      <c r="J171" s="438"/>
      <c r="K171" s="438"/>
      <c r="L171" s="438"/>
      <c r="M171" s="438"/>
      <c r="N171" s="438"/>
      <c r="O171" s="438"/>
      <c r="P171" s="438"/>
      <c r="Q171" s="438"/>
      <c r="R171" s="438"/>
      <c r="S171" s="438"/>
      <c r="T171" s="438"/>
      <c r="U171" s="438"/>
      <c r="V171" s="438"/>
      <c r="W171" s="438"/>
      <c r="X171" s="438"/>
      <c r="Y171" s="438"/>
      <c r="Z171" s="438"/>
      <c r="AA171" s="438"/>
      <c r="AB171" s="438"/>
      <c r="AC171" s="438"/>
      <c r="AD171" s="438"/>
      <c r="AE171" s="438"/>
      <c r="AF171" s="438"/>
      <c r="AG171" s="438"/>
      <c r="AH171" s="438"/>
      <c r="AI171" s="81"/>
      <c r="AJ171" s="81"/>
      <c r="AK171" s="81"/>
      <c r="AL171" s="438"/>
      <c r="AM171" s="81"/>
      <c r="AN171" s="81"/>
      <c r="AO171" s="81"/>
      <c r="AP171" s="81"/>
      <c r="AQ171" s="81"/>
      <c r="AR171" s="81"/>
      <c r="AS171" s="81"/>
      <c r="AT171" s="81"/>
      <c r="AU171" s="441"/>
      <c r="AV171" s="441"/>
      <c r="AW171" s="442"/>
      <c r="AX171" s="442"/>
      <c r="AY171" s="442"/>
    </row>
    <row r="172">
      <c r="A172" s="81"/>
      <c r="B172" s="81"/>
      <c r="C172" s="81"/>
      <c r="D172" s="438"/>
      <c r="E172" s="438"/>
      <c r="F172" s="81"/>
      <c r="G172" s="438"/>
      <c r="H172" s="438"/>
      <c r="I172" s="438"/>
      <c r="J172" s="438"/>
      <c r="K172" s="438"/>
      <c r="L172" s="438"/>
      <c r="M172" s="438"/>
      <c r="N172" s="438"/>
      <c r="O172" s="438"/>
      <c r="P172" s="438"/>
      <c r="Q172" s="438"/>
      <c r="R172" s="438"/>
      <c r="S172" s="438"/>
      <c r="T172" s="438"/>
      <c r="U172" s="438"/>
      <c r="V172" s="438"/>
      <c r="W172" s="438"/>
      <c r="X172" s="438"/>
      <c r="Y172" s="438"/>
      <c r="Z172" s="438"/>
      <c r="AA172" s="438"/>
      <c r="AB172" s="438"/>
      <c r="AC172" s="438"/>
      <c r="AD172" s="438"/>
      <c r="AE172" s="438"/>
      <c r="AF172" s="438"/>
      <c r="AG172" s="438"/>
      <c r="AH172" s="438"/>
      <c r="AI172" s="81"/>
      <c r="AJ172" s="81"/>
      <c r="AK172" s="81"/>
      <c r="AL172" s="438"/>
      <c r="AM172" s="81"/>
      <c r="AN172" s="81"/>
      <c r="AO172" s="81"/>
      <c r="AP172" s="81"/>
      <c r="AQ172" s="81"/>
      <c r="AR172" s="81"/>
      <c r="AS172" s="81"/>
      <c r="AT172" s="81"/>
      <c r="AU172" s="441"/>
      <c r="AV172" s="441"/>
      <c r="AW172" s="442"/>
      <c r="AX172" s="442"/>
      <c r="AY172" s="442"/>
    </row>
    <row r="173">
      <c r="A173" s="81"/>
      <c r="B173" s="81"/>
      <c r="C173" s="81"/>
      <c r="D173" s="438"/>
      <c r="E173" s="438"/>
      <c r="F173" s="81"/>
      <c r="G173" s="438"/>
      <c r="H173" s="438"/>
      <c r="I173" s="438"/>
      <c r="J173" s="438"/>
      <c r="K173" s="438"/>
      <c r="L173" s="438"/>
      <c r="M173" s="438"/>
      <c r="N173" s="438"/>
      <c r="O173" s="438"/>
      <c r="P173" s="438"/>
      <c r="Q173" s="438"/>
      <c r="R173" s="438"/>
      <c r="S173" s="438"/>
      <c r="T173" s="438"/>
      <c r="U173" s="438"/>
      <c r="V173" s="438"/>
      <c r="W173" s="438"/>
      <c r="X173" s="438"/>
      <c r="Y173" s="438"/>
      <c r="Z173" s="438"/>
      <c r="AA173" s="438"/>
      <c r="AB173" s="438"/>
      <c r="AC173" s="438"/>
      <c r="AD173" s="438"/>
      <c r="AE173" s="438"/>
      <c r="AF173" s="438"/>
      <c r="AG173" s="438"/>
      <c r="AH173" s="438"/>
      <c r="AI173" s="81"/>
      <c r="AJ173" s="81"/>
      <c r="AK173" s="81"/>
      <c r="AL173" s="438"/>
      <c r="AM173" s="81"/>
      <c r="AN173" s="81"/>
      <c r="AO173" s="81"/>
      <c r="AP173" s="81"/>
      <c r="AQ173" s="81"/>
      <c r="AR173" s="81"/>
      <c r="AS173" s="81"/>
      <c r="AT173" s="81"/>
      <c r="AU173" s="441"/>
      <c r="AV173" s="441"/>
      <c r="AW173" s="442"/>
      <c r="AX173" s="442"/>
      <c r="AY173" s="442"/>
    </row>
    <row r="174">
      <c r="A174" s="81"/>
      <c r="B174" s="81"/>
      <c r="C174" s="81"/>
      <c r="D174" s="438"/>
      <c r="E174" s="438"/>
      <c r="F174" s="81"/>
      <c r="G174" s="438"/>
      <c r="H174" s="438"/>
      <c r="I174" s="438"/>
      <c r="J174" s="438"/>
      <c r="K174" s="438"/>
      <c r="L174" s="438"/>
      <c r="M174" s="438"/>
      <c r="N174" s="438"/>
      <c r="O174" s="438"/>
      <c r="P174" s="438"/>
      <c r="Q174" s="438"/>
      <c r="R174" s="438"/>
      <c r="S174" s="438"/>
      <c r="T174" s="438"/>
      <c r="U174" s="438"/>
      <c r="V174" s="438"/>
      <c r="W174" s="438"/>
      <c r="X174" s="438"/>
      <c r="Y174" s="438"/>
      <c r="Z174" s="438"/>
      <c r="AA174" s="438"/>
      <c r="AB174" s="438"/>
      <c r="AC174" s="438"/>
      <c r="AD174" s="438"/>
      <c r="AE174" s="438"/>
      <c r="AF174" s="438"/>
      <c r="AG174" s="438"/>
      <c r="AH174" s="438"/>
      <c r="AI174" s="81"/>
      <c r="AJ174" s="81"/>
      <c r="AK174" s="81"/>
      <c r="AL174" s="438"/>
      <c r="AM174" s="81"/>
      <c r="AN174" s="81"/>
      <c r="AO174" s="81"/>
      <c r="AP174" s="81"/>
      <c r="AQ174" s="81"/>
      <c r="AR174" s="81"/>
      <c r="AS174" s="81"/>
      <c r="AT174" s="81"/>
      <c r="AU174" s="441"/>
      <c r="AV174" s="441"/>
      <c r="AW174" s="442"/>
      <c r="AX174" s="442"/>
      <c r="AY174" s="442"/>
    </row>
    <row r="175">
      <c r="A175" s="81"/>
      <c r="B175" s="81"/>
      <c r="C175" s="81"/>
      <c r="D175" s="438"/>
      <c r="E175" s="438"/>
      <c r="F175" s="81"/>
      <c r="G175" s="438"/>
      <c r="H175" s="438"/>
      <c r="I175" s="438"/>
      <c r="J175" s="438"/>
      <c r="K175" s="438"/>
      <c r="L175" s="438"/>
      <c r="M175" s="438"/>
      <c r="N175" s="438"/>
      <c r="O175" s="438"/>
      <c r="P175" s="438"/>
      <c r="Q175" s="438"/>
      <c r="R175" s="438"/>
      <c r="S175" s="438"/>
      <c r="T175" s="438"/>
      <c r="U175" s="438"/>
      <c r="V175" s="438"/>
      <c r="W175" s="438"/>
      <c r="X175" s="438"/>
      <c r="Y175" s="438"/>
      <c r="Z175" s="438"/>
      <c r="AA175" s="438"/>
      <c r="AB175" s="438"/>
      <c r="AC175" s="438"/>
      <c r="AD175" s="438"/>
      <c r="AE175" s="438"/>
      <c r="AF175" s="438"/>
      <c r="AG175" s="438"/>
      <c r="AH175" s="438"/>
      <c r="AI175" s="81"/>
      <c r="AJ175" s="81"/>
      <c r="AK175" s="81"/>
      <c r="AL175" s="438"/>
      <c r="AM175" s="81"/>
      <c r="AN175" s="81"/>
      <c r="AO175" s="81"/>
      <c r="AP175" s="81"/>
      <c r="AQ175" s="81"/>
      <c r="AR175" s="81"/>
      <c r="AS175" s="81"/>
      <c r="AT175" s="81"/>
      <c r="AU175" s="441"/>
      <c r="AV175" s="441"/>
      <c r="AW175" s="442"/>
      <c r="AX175" s="442"/>
      <c r="AY175" s="442"/>
    </row>
    <row r="176">
      <c r="A176" s="81"/>
      <c r="B176" s="81"/>
      <c r="C176" s="81"/>
      <c r="D176" s="438"/>
      <c r="E176" s="438"/>
      <c r="F176" s="81"/>
      <c r="G176" s="438"/>
      <c r="H176" s="438"/>
      <c r="I176" s="438"/>
      <c r="J176" s="438"/>
      <c r="K176" s="438"/>
      <c r="L176" s="438"/>
      <c r="M176" s="438"/>
      <c r="N176" s="438"/>
      <c r="O176" s="438"/>
      <c r="P176" s="438"/>
      <c r="Q176" s="438"/>
      <c r="R176" s="438"/>
      <c r="S176" s="438"/>
      <c r="T176" s="438"/>
      <c r="U176" s="438"/>
      <c r="V176" s="438"/>
      <c r="W176" s="438"/>
      <c r="X176" s="438"/>
      <c r="Y176" s="438"/>
      <c r="Z176" s="438"/>
      <c r="AA176" s="438"/>
      <c r="AB176" s="438"/>
      <c r="AC176" s="438"/>
      <c r="AD176" s="438"/>
      <c r="AE176" s="438"/>
      <c r="AF176" s="438"/>
      <c r="AG176" s="438"/>
      <c r="AH176" s="438"/>
      <c r="AI176" s="81"/>
      <c r="AJ176" s="81"/>
      <c r="AK176" s="81"/>
      <c r="AL176" s="438"/>
      <c r="AM176" s="81"/>
      <c r="AN176" s="81"/>
      <c r="AO176" s="81"/>
      <c r="AP176" s="81"/>
      <c r="AQ176" s="81"/>
      <c r="AR176" s="81"/>
      <c r="AS176" s="81"/>
      <c r="AT176" s="81"/>
      <c r="AU176" s="441"/>
      <c r="AV176" s="441"/>
      <c r="AW176" s="442"/>
      <c r="AX176" s="442"/>
      <c r="AY176" s="442"/>
    </row>
  </sheetData>
  <autoFilter ref="$A$4:$AW$124"/>
  <customSheetViews>
    <customSheetView guid="{988808EA-12CE-42BA-93B7-8E7B51A3CACD}" filter="1" showAutoFilter="1">
      <autoFilter ref="$A$4:$AY$124">
        <filterColumn colId="48">
          <filters>
            <filter val="A"/>
          </filters>
        </filterColumn>
      </autoFilter>
    </customSheetView>
    <customSheetView guid="{D07C4982-03A0-4B18-8D58-201E5E00EA3D}" filter="1" showAutoFilter="1">
      <autoFilter ref="$A$4:$AW$124">
        <filterColumn colId="48">
          <filters>
            <filter val="E"/>
          </filters>
        </filterColumn>
      </autoFilter>
    </customSheetView>
  </customSheetViews>
  <mergeCells count="15">
    <mergeCell ref="AL1:AL3"/>
    <mergeCell ref="AM1:AN2"/>
    <mergeCell ref="AO1:AP2"/>
    <mergeCell ref="AQ1:AR2"/>
    <mergeCell ref="AS1:AS3"/>
    <mergeCell ref="AT1:AT3"/>
    <mergeCell ref="AU1:AU3"/>
    <mergeCell ref="AV1:AV3"/>
    <mergeCell ref="A1:A3"/>
    <mergeCell ref="B1:B3"/>
    <mergeCell ref="C1:C3"/>
    <mergeCell ref="D1:D3"/>
    <mergeCell ref="AI1:AI3"/>
    <mergeCell ref="AJ1:AJ3"/>
    <mergeCell ref="AK1:AK3"/>
  </mergeCells>
  <conditionalFormatting sqref="E5:AH124 A125:A170">
    <cfRule type="containsText" dxfId="3" priority="1" operator="containsText" text="X4">
      <formula>NOT(ISERROR(SEARCH(("X4"),(E5))))</formula>
    </cfRule>
  </conditionalFormatting>
  <conditionalFormatting sqref="E5:AH124 A125:A170">
    <cfRule type="containsText" dxfId="3" priority="2" operator="containsText" text="X3">
      <formula>NOT(ISERROR(SEARCH(("X3"),(E5))))</formula>
    </cfRule>
  </conditionalFormatting>
  <conditionalFormatting sqref="E5:AH124 A125:A170">
    <cfRule type="containsText" dxfId="3" priority="3" operator="containsText" text="X2">
      <formula>NOT(ISERROR(SEARCH(("X2"),(E5))))</formula>
    </cfRule>
  </conditionalFormatting>
  <conditionalFormatting sqref="E5:AJ124 A125:A170">
    <cfRule type="beginsWith" dxfId="4" priority="4" operator="beginsWith" text="X">
      <formula>LEFT((E5),LEN("X"))=("X")</formula>
    </cfRule>
  </conditionalFormatting>
  <conditionalFormatting sqref="E5:AH124 A125:A176">
    <cfRule type="cellIs" dxfId="5" priority="5" operator="equal">
      <formula>"H"</formula>
    </cfRule>
  </conditionalFormatting>
  <conditionalFormatting sqref="E5:AH124 A125:A170">
    <cfRule type="cellIs" dxfId="6" priority="6" operator="equal">
      <formula>0</formula>
    </cfRule>
  </conditionalFormatting>
  <conditionalFormatting sqref="E5:AH124 A125:A176">
    <cfRule type="cellIs" dxfId="7" priority="7" operator="equal">
      <formula>"S"</formula>
    </cfRule>
  </conditionalFormatting>
  <conditionalFormatting sqref="E5:AH124 A125:A176">
    <cfRule type="cellIs" dxfId="8" priority="8" operator="equal">
      <formula>"A"</formula>
    </cfRule>
  </conditionalFormatting>
  <conditionalFormatting sqref="E5:AH124 A168">
    <cfRule type="cellIs" dxfId="9" priority="9" operator="equal">
      <formula>"U"</formula>
    </cfRule>
  </conditionalFormatting>
  <conditionalFormatting sqref="E5:AH124 A125:A170">
    <cfRule type="endsWith" dxfId="10" priority="10" operator="endsWith" text="2">
      <formula>RIGHT((E5),LEN("2"))=("2")</formula>
    </cfRule>
  </conditionalFormatting>
  <conditionalFormatting sqref="E5:AK124 AL5:AL125 AM5:AM127 AN5:AN107 AN118:AN127 AO124:AY127 AL127">
    <cfRule type="containsText" dxfId="11" priority="11" operator="containsText" text="L">
      <formula>NOT(ISERROR(SEARCH(("L"),(E5))))</formula>
    </cfRule>
  </conditionalFormatting>
  <conditionalFormatting sqref="E5:AH124 A125:A170">
    <cfRule type="endsWith" dxfId="10" priority="12" operator="endsWith" text="1">
      <formula>RIGHT((E5),LEN("1"))=("1")</formula>
    </cfRule>
  </conditionalFormatting>
  <conditionalFormatting sqref="E2:AH2">
    <cfRule type="cellIs" dxfId="0" priority="13" operator="equal">
      <formula>"Sun"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5.63"/>
    <col customWidth="1" min="4" max="4" width="19.0"/>
    <col customWidth="1" min="5" max="21" width="5.13"/>
    <col customWidth="1" min="22" max="22" width="5.0"/>
    <col customWidth="1" min="23" max="35" width="5.13"/>
    <col customWidth="1" min="36" max="36" width="6.63"/>
    <col customWidth="1" min="37" max="37" width="5.63"/>
    <col customWidth="1" min="38" max="40" width="8.88"/>
    <col customWidth="1" min="41" max="46" width="5.75"/>
    <col customWidth="1" min="47" max="48" width="6.38"/>
    <col customWidth="1" min="49" max="49" width="9.13"/>
    <col customWidth="1" min="50" max="51" width="6.38"/>
  </cols>
  <sheetData>
    <row r="1">
      <c r="A1" s="177" t="s">
        <v>0</v>
      </c>
      <c r="B1" s="177" t="s">
        <v>571</v>
      </c>
      <c r="C1" s="177" t="s">
        <v>572</v>
      </c>
      <c r="D1" s="177" t="s">
        <v>573</v>
      </c>
      <c r="E1" s="178">
        <v>46106.0</v>
      </c>
      <c r="F1" s="178">
        <v>46107.0</v>
      </c>
      <c r="G1" s="178">
        <v>46108.0</v>
      </c>
      <c r="H1" s="178">
        <v>46109.0</v>
      </c>
      <c r="I1" s="178">
        <v>46110.0</v>
      </c>
      <c r="J1" s="178">
        <v>46111.0</v>
      </c>
      <c r="K1" s="178">
        <v>46112.0</v>
      </c>
      <c r="L1" s="178">
        <v>46113.0</v>
      </c>
      <c r="M1" s="178">
        <v>46114.0</v>
      </c>
      <c r="N1" s="178">
        <v>46115.0</v>
      </c>
      <c r="O1" s="178">
        <v>46116.0</v>
      </c>
      <c r="P1" s="178">
        <v>46117.0</v>
      </c>
      <c r="Q1" s="178">
        <v>46118.0</v>
      </c>
      <c r="R1" s="178">
        <v>46119.0</v>
      </c>
      <c r="S1" s="178">
        <v>46120.0</v>
      </c>
      <c r="T1" s="178">
        <v>46121.0</v>
      </c>
      <c r="U1" s="178">
        <v>46122.0</v>
      </c>
      <c r="V1" s="178">
        <v>46123.0</v>
      </c>
      <c r="W1" s="178">
        <v>46124.0</v>
      </c>
      <c r="X1" s="178">
        <v>46125.0</v>
      </c>
      <c r="Y1" s="178">
        <v>46126.0</v>
      </c>
      <c r="Z1" s="178">
        <v>46127.0</v>
      </c>
      <c r="AA1" s="178">
        <v>46128.0</v>
      </c>
      <c r="AB1" s="178">
        <v>46129.0</v>
      </c>
      <c r="AC1" s="178">
        <v>46130.0</v>
      </c>
      <c r="AD1" s="178">
        <v>46131.0</v>
      </c>
      <c r="AE1" s="178">
        <v>46132.0</v>
      </c>
      <c r="AF1" s="178">
        <v>46133.0</v>
      </c>
      <c r="AG1" s="178">
        <v>46134.0</v>
      </c>
      <c r="AH1" s="178">
        <v>46135.0</v>
      </c>
      <c r="AI1" s="178">
        <v>46136.0</v>
      </c>
      <c r="AJ1" s="177" t="s">
        <v>574</v>
      </c>
      <c r="AK1" s="177" t="s">
        <v>4</v>
      </c>
      <c r="AL1" s="177" t="s">
        <v>923</v>
      </c>
      <c r="AM1" s="177" t="s">
        <v>924</v>
      </c>
      <c r="AN1" s="401" t="s">
        <v>925</v>
      </c>
      <c r="AO1" s="179" t="s">
        <v>926</v>
      </c>
      <c r="AP1" s="180"/>
      <c r="AQ1" s="179" t="s">
        <v>927</v>
      </c>
      <c r="AR1" s="180"/>
      <c r="AS1" s="179" t="s">
        <v>928</v>
      </c>
      <c r="AT1" s="180"/>
      <c r="AU1" s="177" t="s">
        <v>580</v>
      </c>
      <c r="AV1" s="177" t="s">
        <v>581</v>
      </c>
      <c r="AW1" s="177" t="s">
        <v>582</v>
      </c>
      <c r="AX1" s="177" t="s">
        <v>583</v>
      </c>
      <c r="AY1" s="181"/>
    </row>
    <row r="2">
      <c r="A2" s="182"/>
      <c r="B2" s="182"/>
      <c r="C2" s="182"/>
      <c r="D2" s="182"/>
      <c r="E2" s="183" t="str">
        <f t="shared" ref="E2:AI2" si="1">CHOOSE(WEEKDAY(E1),"Sun","Mon","Tue","Wed","Thu","Fri","Sat")</f>
        <v>Wed</v>
      </c>
      <c r="F2" s="183" t="str">
        <f t="shared" si="1"/>
        <v>Thu</v>
      </c>
      <c r="G2" s="183" t="str">
        <f t="shared" si="1"/>
        <v>Fri</v>
      </c>
      <c r="H2" s="183" t="str">
        <f t="shared" si="1"/>
        <v>Sat</v>
      </c>
      <c r="I2" s="183" t="str">
        <f t="shared" si="1"/>
        <v>Sun</v>
      </c>
      <c r="J2" s="183" t="str">
        <f t="shared" si="1"/>
        <v>Mon</v>
      </c>
      <c r="K2" s="183" t="str">
        <f t="shared" si="1"/>
        <v>Tue</v>
      </c>
      <c r="L2" s="183" t="str">
        <f t="shared" si="1"/>
        <v>Wed</v>
      </c>
      <c r="M2" s="183" t="str">
        <f t="shared" si="1"/>
        <v>Thu</v>
      </c>
      <c r="N2" s="183" t="str">
        <f t="shared" si="1"/>
        <v>Fri</v>
      </c>
      <c r="O2" s="183" t="str">
        <f t="shared" si="1"/>
        <v>Sat</v>
      </c>
      <c r="P2" s="183" t="str">
        <f t="shared" si="1"/>
        <v>Sun</v>
      </c>
      <c r="Q2" s="183" t="str">
        <f t="shared" si="1"/>
        <v>Mon</v>
      </c>
      <c r="R2" s="183" t="str">
        <f t="shared" si="1"/>
        <v>Tue</v>
      </c>
      <c r="S2" s="183" t="str">
        <f t="shared" si="1"/>
        <v>Wed</v>
      </c>
      <c r="T2" s="183" t="str">
        <f t="shared" si="1"/>
        <v>Thu</v>
      </c>
      <c r="U2" s="183" t="str">
        <f t="shared" si="1"/>
        <v>Fri</v>
      </c>
      <c r="V2" s="183" t="str">
        <f t="shared" si="1"/>
        <v>Sat</v>
      </c>
      <c r="W2" s="183" t="str">
        <f t="shared" si="1"/>
        <v>Sun</v>
      </c>
      <c r="X2" s="183" t="str">
        <f t="shared" si="1"/>
        <v>Mon</v>
      </c>
      <c r="Y2" s="183" t="str">
        <f t="shared" si="1"/>
        <v>Tue</v>
      </c>
      <c r="Z2" s="183" t="str">
        <f t="shared" si="1"/>
        <v>Wed</v>
      </c>
      <c r="AA2" s="183" t="str">
        <f t="shared" si="1"/>
        <v>Thu</v>
      </c>
      <c r="AB2" s="183" t="str">
        <f t="shared" si="1"/>
        <v>Fri</v>
      </c>
      <c r="AC2" s="183" t="str">
        <f t="shared" si="1"/>
        <v>Sat</v>
      </c>
      <c r="AD2" s="183" t="str">
        <f t="shared" si="1"/>
        <v>Sun</v>
      </c>
      <c r="AE2" s="183" t="str">
        <f t="shared" si="1"/>
        <v>Mon</v>
      </c>
      <c r="AF2" s="183" t="str">
        <f t="shared" si="1"/>
        <v>Tue</v>
      </c>
      <c r="AG2" s="183" t="str">
        <f t="shared" si="1"/>
        <v>Wed</v>
      </c>
      <c r="AH2" s="183" t="str">
        <f t="shared" si="1"/>
        <v>Thu</v>
      </c>
      <c r="AI2" s="183" t="str">
        <f t="shared" si="1"/>
        <v>Fri</v>
      </c>
      <c r="AJ2" s="182"/>
      <c r="AK2" s="182"/>
      <c r="AL2" s="182"/>
      <c r="AM2" s="182"/>
      <c r="AN2" s="182"/>
      <c r="AO2" s="184"/>
      <c r="AP2" s="185"/>
      <c r="AQ2" s="184"/>
      <c r="AR2" s="185"/>
      <c r="AS2" s="184"/>
      <c r="AT2" s="185"/>
      <c r="AU2" s="182"/>
      <c r="AV2" s="182"/>
      <c r="AW2" s="182"/>
      <c r="AX2" s="182"/>
      <c r="AY2" s="181"/>
    </row>
    <row r="3">
      <c r="A3" s="14"/>
      <c r="B3" s="14"/>
      <c r="C3" s="14"/>
      <c r="D3" s="14"/>
      <c r="E3" s="186">
        <f t="shared" ref="E3:AI3" si="2">countif(E5:E123,"x*")+countif(E5:E123,"b*")+countif(E5:E123,"a1")+countif(E5:E123,"a2")+countif(E5:E123,"c*")+countif(E5:E123,"d*")</f>
        <v>109</v>
      </c>
      <c r="F3" s="186">
        <f t="shared" si="2"/>
        <v>110</v>
      </c>
      <c r="G3" s="186">
        <f t="shared" si="2"/>
        <v>107</v>
      </c>
      <c r="H3" s="186">
        <f t="shared" si="2"/>
        <v>59</v>
      </c>
      <c r="I3" s="186">
        <f t="shared" si="2"/>
        <v>53</v>
      </c>
      <c r="J3" s="186">
        <f t="shared" si="2"/>
        <v>99</v>
      </c>
      <c r="K3" s="186">
        <f t="shared" si="2"/>
        <v>109</v>
      </c>
      <c r="L3" s="186">
        <f t="shared" si="2"/>
        <v>112</v>
      </c>
      <c r="M3" s="186">
        <f t="shared" si="2"/>
        <v>111</v>
      </c>
      <c r="N3" s="186">
        <f t="shared" si="2"/>
        <v>105</v>
      </c>
      <c r="O3" s="186">
        <f t="shared" si="2"/>
        <v>57</v>
      </c>
      <c r="P3" s="186">
        <f t="shared" si="2"/>
        <v>38</v>
      </c>
      <c r="Q3" s="186">
        <f t="shared" si="2"/>
        <v>102</v>
      </c>
      <c r="R3" s="186">
        <f t="shared" si="2"/>
        <v>114</v>
      </c>
      <c r="S3" s="186">
        <f t="shared" si="2"/>
        <v>115</v>
      </c>
      <c r="T3" s="186">
        <f t="shared" si="2"/>
        <v>113</v>
      </c>
      <c r="U3" s="186">
        <f t="shared" si="2"/>
        <v>111</v>
      </c>
      <c r="V3" s="186">
        <f t="shared" si="2"/>
        <v>72</v>
      </c>
      <c r="W3" s="186">
        <f t="shared" si="2"/>
        <v>53</v>
      </c>
      <c r="X3" s="186">
        <f t="shared" si="2"/>
        <v>91</v>
      </c>
      <c r="Y3" s="186">
        <f t="shared" si="2"/>
        <v>110</v>
      </c>
      <c r="Z3" s="186">
        <f t="shared" si="2"/>
        <v>111</v>
      </c>
      <c r="AA3" s="186">
        <f t="shared" si="2"/>
        <v>111</v>
      </c>
      <c r="AB3" s="186">
        <f t="shared" si="2"/>
        <v>114</v>
      </c>
      <c r="AC3" s="186">
        <f t="shared" si="2"/>
        <v>69</v>
      </c>
      <c r="AD3" s="186">
        <f t="shared" si="2"/>
        <v>58</v>
      </c>
      <c r="AE3" s="186">
        <f t="shared" si="2"/>
        <v>92</v>
      </c>
      <c r="AF3" s="186">
        <f t="shared" si="2"/>
        <v>115</v>
      </c>
      <c r="AG3" s="186">
        <f t="shared" si="2"/>
        <v>115</v>
      </c>
      <c r="AH3" s="186">
        <f t="shared" si="2"/>
        <v>116</v>
      </c>
      <c r="AI3" s="186">
        <f t="shared" si="2"/>
        <v>114</v>
      </c>
      <c r="AJ3" s="14"/>
      <c r="AK3" s="14"/>
      <c r="AL3" s="14"/>
      <c r="AM3" s="14"/>
      <c r="AN3" s="14"/>
      <c r="AO3" s="187" t="s">
        <v>584</v>
      </c>
      <c r="AP3" s="188" t="s">
        <v>585</v>
      </c>
      <c r="AQ3" s="187" t="s">
        <v>584</v>
      </c>
      <c r="AR3" s="188" t="s">
        <v>585</v>
      </c>
      <c r="AS3" s="187" t="s">
        <v>584</v>
      </c>
      <c r="AT3" s="188" t="s">
        <v>585</v>
      </c>
      <c r="AU3" s="14"/>
      <c r="AV3" s="14"/>
      <c r="AW3" s="14"/>
      <c r="AX3" s="14"/>
      <c r="AY3" s="181"/>
    </row>
    <row r="4">
      <c r="A4" s="402"/>
      <c r="B4" s="403">
        <v>1.0</v>
      </c>
      <c r="C4" s="403">
        <v>2.0</v>
      </c>
      <c r="D4" s="403">
        <v>3.0</v>
      </c>
      <c r="E4" s="403">
        <v>4.0</v>
      </c>
      <c r="F4" s="403">
        <v>5.0</v>
      </c>
      <c r="G4" s="403">
        <v>6.0</v>
      </c>
      <c r="H4" s="403">
        <v>7.0</v>
      </c>
      <c r="I4" s="403">
        <v>8.0</v>
      </c>
      <c r="J4" s="403">
        <v>9.0</v>
      </c>
      <c r="K4" s="403">
        <v>10.0</v>
      </c>
      <c r="L4" s="403">
        <v>11.0</v>
      </c>
      <c r="M4" s="403">
        <v>12.0</v>
      </c>
      <c r="N4" s="403">
        <v>13.0</v>
      </c>
      <c r="O4" s="403">
        <v>14.0</v>
      </c>
      <c r="P4" s="403">
        <v>15.0</v>
      </c>
      <c r="Q4" s="403">
        <v>16.0</v>
      </c>
      <c r="R4" s="403">
        <v>17.0</v>
      </c>
      <c r="S4" s="403">
        <v>18.0</v>
      </c>
      <c r="T4" s="403">
        <v>19.0</v>
      </c>
      <c r="U4" s="403">
        <v>20.0</v>
      </c>
      <c r="V4" s="403">
        <v>21.0</v>
      </c>
      <c r="W4" s="403">
        <v>22.0</v>
      </c>
      <c r="X4" s="403">
        <v>23.0</v>
      </c>
      <c r="Y4" s="403">
        <v>24.0</v>
      </c>
      <c r="Z4" s="403">
        <v>25.0</v>
      </c>
      <c r="AA4" s="403">
        <v>26.0</v>
      </c>
      <c r="AB4" s="403">
        <v>27.0</v>
      </c>
      <c r="AC4" s="403">
        <v>28.0</v>
      </c>
      <c r="AD4" s="403">
        <v>29.0</v>
      </c>
      <c r="AE4" s="403">
        <v>30.0</v>
      </c>
      <c r="AF4" s="403">
        <v>31.0</v>
      </c>
      <c r="AG4" s="403">
        <v>32.0</v>
      </c>
      <c r="AH4" s="403">
        <v>33.0</v>
      </c>
      <c r="AI4" s="403">
        <v>34.0</v>
      </c>
      <c r="AJ4" s="403">
        <v>35.0</v>
      </c>
      <c r="AK4" s="403">
        <v>36.0</v>
      </c>
      <c r="AL4" s="403">
        <v>37.0</v>
      </c>
      <c r="AM4" s="403">
        <v>38.0</v>
      </c>
      <c r="AN4" s="403">
        <v>39.0</v>
      </c>
      <c r="AO4" s="403">
        <v>40.0</v>
      </c>
      <c r="AP4" s="403">
        <v>41.0</v>
      </c>
      <c r="AQ4" s="403">
        <v>42.0</v>
      </c>
      <c r="AR4" s="403">
        <v>43.0</v>
      </c>
      <c r="AS4" s="403">
        <v>44.0</v>
      </c>
      <c r="AT4" s="403">
        <v>45.0</v>
      </c>
      <c r="AU4" s="403">
        <v>46.0</v>
      </c>
      <c r="AV4" s="403">
        <v>47.0</v>
      </c>
      <c r="AW4" s="403">
        <v>48.0</v>
      </c>
      <c r="AX4" s="402"/>
      <c r="AY4" s="191"/>
    </row>
    <row r="5">
      <c r="A5" s="192">
        <v>1.0</v>
      </c>
      <c r="B5" s="192" t="s">
        <v>586</v>
      </c>
      <c r="C5" s="193" t="s">
        <v>443</v>
      </c>
      <c r="D5" s="192" t="s">
        <v>446</v>
      </c>
      <c r="E5" s="195" t="s">
        <v>593</v>
      </c>
      <c r="F5" s="195" t="s">
        <v>593</v>
      </c>
      <c r="G5" s="195" t="s">
        <v>593</v>
      </c>
      <c r="H5" s="195" t="s">
        <v>593</v>
      </c>
      <c r="I5" s="195">
        <v>0.0</v>
      </c>
      <c r="J5" s="195" t="s">
        <v>593</v>
      </c>
      <c r="K5" s="196" t="s">
        <v>593</v>
      </c>
      <c r="L5" s="196" t="s">
        <v>593</v>
      </c>
      <c r="M5" s="196" t="s">
        <v>593</v>
      </c>
      <c r="N5" s="196" t="s">
        <v>593</v>
      </c>
      <c r="O5" s="194">
        <v>0.0</v>
      </c>
      <c r="P5" s="194" t="s">
        <v>588</v>
      </c>
      <c r="Q5" s="194" t="s">
        <v>588</v>
      </c>
      <c r="R5" s="194" t="s">
        <v>588</v>
      </c>
      <c r="S5" s="196" t="s">
        <v>588</v>
      </c>
      <c r="T5" s="196" t="s">
        <v>588</v>
      </c>
      <c r="U5" s="196" t="s">
        <v>588</v>
      </c>
      <c r="V5" s="196" t="s">
        <v>588</v>
      </c>
      <c r="W5" s="196">
        <v>0.0</v>
      </c>
      <c r="X5" s="196" t="s">
        <v>588</v>
      </c>
      <c r="Y5" s="196" t="s">
        <v>588</v>
      </c>
      <c r="Z5" s="196" t="s">
        <v>588</v>
      </c>
      <c r="AA5" s="196" t="s">
        <v>588</v>
      </c>
      <c r="AB5" s="196" t="s">
        <v>588</v>
      </c>
      <c r="AC5" s="196" t="s">
        <v>588</v>
      </c>
      <c r="AD5" s="196">
        <v>0.0</v>
      </c>
      <c r="AE5" s="196" t="s">
        <v>588</v>
      </c>
      <c r="AF5" s="196" t="s">
        <v>588</v>
      </c>
      <c r="AG5" s="196" t="s">
        <v>588</v>
      </c>
      <c r="AH5" s="196" t="s">
        <v>588</v>
      </c>
      <c r="AI5" s="196" t="s">
        <v>588</v>
      </c>
      <c r="AJ5" s="197">
        <f>vlookup(B5,'Annual Leave-2026'!$B:$S,7,0)-countif(E5:AI5,"a")-(countif(E5:AI5,"a1")*0.5)-(countif(E5:AI5,"a2")*0.5)-(countif(E5:AI5,"b*")*0.5)-(countif(E5:AI5,"c*")*0.5)-(countif(E5:AI5,"d*")*0.5)-(countif(E5:AI5,"e*")*0.5)+1</f>
        <v>14</v>
      </c>
      <c r="AK5" s="197">
        <f t="shared" ref="AK5:AK125" si="3">countif(E5:AI5,"x*")+countif(E5:AI5,"h")+countif(E5:AI5,"a*")+countif(E5:AI5,"b*")+countif(E5:AI5,"c*")+countif(E5:AI5,"d*")+countif(E5:AI5,"e*")+countif(E5:AI5,"u*1")*0.5+countif(E5:AI5,"u*2")*0.5+countif(E5:AI5,"l")</f>
        <v>27</v>
      </c>
      <c r="AL5" s="198"/>
      <c r="AM5" s="198"/>
      <c r="AN5" s="198"/>
      <c r="AO5" s="199"/>
      <c r="AP5" s="200"/>
      <c r="AQ5" s="192"/>
      <c r="AR5" s="192"/>
      <c r="AS5" s="192"/>
      <c r="AT5" s="192"/>
      <c r="AU5" s="192">
        <f t="shared" ref="AU5:AU125" si="4">countif(E5:AI5,"0")</f>
        <v>4</v>
      </c>
      <c r="AV5" s="192">
        <f t="shared" ref="AV5:AV125" si="5">countif(E5:AI5,"S")</f>
        <v>0</v>
      </c>
      <c r="AW5" s="201">
        <f t="shared" ref="AW5:AW125" si="6">countif(E5:AI5,"U")+(countif(E5:AI5,"U*1")*0.5)+(countif(E5:AI5,"U*2")*0.5)</f>
        <v>0</v>
      </c>
      <c r="AX5" s="202"/>
      <c r="AY5" s="203"/>
    </row>
    <row r="6">
      <c r="A6" s="204">
        <v>2.0</v>
      </c>
      <c r="B6" s="204" t="s">
        <v>589</v>
      </c>
      <c r="C6" s="205" t="s">
        <v>447</v>
      </c>
      <c r="D6" s="204" t="s">
        <v>450</v>
      </c>
      <c r="E6" s="194" t="s">
        <v>588</v>
      </c>
      <c r="F6" s="194" t="s">
        <v>588</v>
      </c>
      <c r="G6" s="194" t="s">
        <v>588</v>
      </c>
      <c r="H6" s="194">
        <v>0.0</v>
      </c>
      <c r="I6" s="194" t="s">
        <v>588</v>
      </c>
      <c r="J6" s="194" t="s">
        <v>588</v>
      </c>
      <c r="K6" s="194" t="s">
        <v>588</v>
      </c>
      <c r="L6" s="194" t="s">
        <v>588</v>
      </c>
      <c r="M6" s="194" t="s">
        <v>588</v>
      </c>
      <c r="N6" s="194" t="s">
        <v>588</v>
      </c>
      <c r="O6" s="194" t="s">
        <v>588</v>
      </c>
      <c r="P6" s="194">
        <v>0.0</v>
      </c>
      <c r="Q6" s="194" t="s">
        <v>591</v>
      </c>
      <c r="R6" s="194" t="s">
        <v>591</v>
      </c>
      <c r="S6" s="194" t="s">
        <v>591</v>
      </c>
      <c r="T6" s="194" t="s">
        <v>6</v>
      </c>
      <c r="U6" s="194" t="s">
        <v>6</v>
      </c>
      <c r="V6" s="194">
        <v>0.0</v>
      </c>
      <c r="W6" s="194" t="s">
        <v>591</v>
      </c>
      <c r="X6" s="194" t="s">
        <v>591</v>
      </c>
      <c r="Y6" s="194" t="s">
        <v>591</v>
      </c>
      <c r="Z6" s="194" t="s">
        <v>591</v>
      </c>
      <c r="AA6" s="194" t="s">
        <v>591</v>
      </c>
      <c r="AB6" s="194" t="s">
        <v>591</v>
      </c>
      <c r="AC6" s="194" t="s">
        <v>591</v>
      </c>
      <c r="AD6" s="194">
        <v>0.0</v>
      </c>
      <c r="AE6" s="194" t="s">
        <v>588</v>
      </c>
      <c r="AF6" s="194" t="s">
        <v>588</v>
      </c>
      <c r="AG6" s="194" t="s">
        <v>588</v>
      </c>
      <c r="AH6" s="194" t="s">
        <v>588</v>
      </c>
      <c r="AI6" s="194" t="s">
        <v>588</v>
      </c>
      <c r="AJ6" s="197">
        <f>vlookup(B6,'Annual Leave-2026'!$B:$S,7,0)-countif(E6:AI6,"a")-(countif(E6:AI6,"a1")*0.5)-(countif(E6:AI6,"a2")*0.5)-(countif(E6:AI6,"b*")*0.5)-(countif(E6:AI6,"c*")*0.5)-(countif(E6:AI6,"d*")*0.5)-(countif(E6:AI6,"e*")*0.5)+1</f>
        <v>4.5</v>
      </c>
      <c r="AK6" s="197">
        <f t="shared" si="3"/>
        <v>27</v>
      </c>
      <c r="AL6" s="206"/>
      <c r="AM6" s="206"/>
      <c r="AN6" s="206"/>
      <c r="AO6" s="207"/>
      <c r="AP6" s="208"/>
      <c r="AQ6" s="204"/>
      <c r="AR6" s="204"/>
      <c r="AS6" s="204"/>
      <c r="AT6" s="209"/>
      <c r="AU6" s="209">
        <f t="shared" si="4"/>
        <v>4</v>
      </c>
      <c r="AV6" s="209">
        <f t="shared" si="5"/>
        <v>0</v>
      </c>
      <c r="AW6" s="210">
        <f t="shared" si="6"/>
        <v>0</v>
      </c>
      <c r="AX6" s="211"/>
      <c r="AY6" s="203"/>
    </row>
    <row r="7">
      <c r="A7" s="209">
        <v>3.0</v>
      </c>
      <c r="B7" s="212" t="s">
        <v>594</v>
      </c>
      <c r="C7" s="213" t="s">
        <v>451</v>
      </c>
      <c r="D7" s="212" t="s">
        <v>450</v>
      </c>
      <c r="E7" s="194" t="s">
        <v>717</v>
      </c>
      <c r="F7" s="194" t="s">
        <v>717</v>
      </c>
      <c r="G7" s="194" t="s">
        <v>717</v>
      </c>
      <c r="H7" s="194" t="s">
        <v>717</v>
      </c>
      <c r="I7" s="194">
        <v>0.0</v>
      </c>
      <c r="J7" s="194" t="s">
        <v>717</v>
      </c>
      <c r="K7" s="194" t="s">
        <v>717</v>
      </c>
      <c r="L7" s="194" t="s">
        <v>717</v>
      </c>
      <c r="M7" s="194" t="s">
        <v>717</v>
      </c>
      <c r="N7" s="194" t="s">
        <v>717</v>
      </c>
      <c r="O7" s="194" t="s">
        <v>717</v>
      </c>
      <c r="P7" s="194">
        <v>0.0</v>
      </c>
      <c r="Q7" s="194" t="s">
        <v>588</v>
      </c>
      <c r="R7" s="194" t="s">
        <v>588</v>
      </c>
      <c r="S7" s="194" t="s">
        <v>588</v>
      </c>
      <c r="T7" s="194" t="s">
        <v>588</v>
      </c>
      <c r="U7" s="194" t="s">
        <v>169</v>
      </c>
      <c r="V7" s="194" t="s">
        <v>6</v>
      </c>
      <c r="W7" s="194">
        <v>0.0</v>
      </c>
      <c r="X7" s="194" t="s">
        <v>588</v>
      </c>
      <c r="Y7" s="194" t="s">
        <v>588</v>
      </c>
      <c r="Z7" s="194" t="s">
        <v>588</v>
      </c>
      <c r="AA7" s="194" t="s">
        <v>588</v>
      </c>
      <c r="AB7" s="194" t="s">
        <v>588</v>
      </c>
      <c r="AC7" s="194" t="s">
        <v>588</v>
      </c>
      <c r="AD7" s="194" t="s">
        <v>588</v>
      </c>
      <c r="AE7" s="194">
        <v>0.0</v>
      </c>
      <c r="AF7" s="194" t="s">
        <v>591</v>
      </c>
      <c r="AG7" s="194" t="s">
        <v>591</v>
      </c>
      <c r="AH7" s="194" t="s">
        <v>591</v>
      </c>
      <c r="AI7" s="194" t="s">
        <v>591</v>
      </c>
      <c r="AJ7" s="197">
        <f>vlookup(B7,'Annual Leave-2026'!$B:$S,7,0)-countif(E7:AI7,"a")-(countif(E7:AI7,"a1")*0.5)-(countif(E7:AI7,"a2")*0.5)-(countif(E7:AI7,"b*")*0.5)-(countif(E7:AI7,"c*")*0.5)-(countif(E7:AI7,"d*")*0.5)-(countif(E7:AI7,"e*")*0.5)+1</f>
        <v>8</v>
      </c>
      <c r="AK7" s="197">
        <f t="shared" si="3"/>
        <v>27</v>
      </c>
      <c r="AL7" s="214"/>
      <c r="AM7" s="214"/>
      <c r="AN7" s="214"/>
      <c r="AO7" s="215"/>
      <c r="AP7" s="216"/>
      <c r="AQ7" s="209"/>
      <c r="AR7" s="209"/>
      <c r="AS7" s="209"/>
      <c r="AT7" s="209"/>
      <c r="AU7" s="209">
        <f t="shared" si="4"/>
        <v>4</v>
      </c>
      <c r="AV7" s="209">
        <f t="shared" si="5"/>
        <v>0</v>
      </c>
      <c r="AW7" s="210">
        <f t="shared" si="6"/>
        <v>0</v>
      </c>
      <c r="AX7" s="212"/>
      <c r="AY7" s="217"/>
    </row>
    <row r="8">
      <c r="A8" s="204">
        <v>4.0</v>
      </c>
      <c r="B8" s="212" t="s">
        <v>595</v>
      </c>
      <c r="C8" s="213" t="s">
        <v>454</v>
      </c>
      <c r="D8" s="212" t="s">
        <v>450</v>
      </c>
      <c r="E8" s="194" t="s">
        <v>715</v>
      </c>
      <c r="F8" s="194" t="s">
        <v>715</v>
      </c>
      <c r="G8" s="194" t="s">
        <v>715</v>
      </c>
      <c r="H8" s="194">
        <v>0.0</v>
      </c>
      <c r="I8" s="194" t="s">
        <v>715</v>
      </c>
      <c r="J8" s="194" t="s">
        <v>715</v>
      </c>
      <c r="K8" s="194" t="s">
        <v>715</v>
      </c>
      <c r="L8" s="194" t="s">
        <v>715</v>
      </c>
      <c r="M8" s="194" t="s">
        <v>715</v>
      </c>
      <c r="N8" s="194" t="s">
        <v>715</v>
      </c>
      <c r="O8" s="194">
        <v>0.0</v>
      </c>
      <c r="P8" s="194" t="s">
        <v>588</v>
      </c>
      <c r="Q8" s="194" t="s">
        <v>588</v>
      </c>
      <c r="R8" s="194" t="s">
        <v>588</v>
      </c>
      <c r="S8" s="194" t="s">
        <v>588</v>
      </c>
      <c r="T8" s="194" t="s">
        <v>588</v>
      </c>
      <c r="U8" s="194" t="s">
        <v>588</v>
      </c>
      <c r="V8" s="194" t="s">
        <v>588</v>
      </c>
      <c r="W8" s="194">
        <v>0.0</v>
      </c>
      <c r="X8" s="194" t="s">
        <v>588</v>
      </c>
      <c r="Y8" s="194" t="s">
        <v>588</v>
      </c>
      <c r="Z8" s="194" t="s">
        <v>588</v>
      </c>
      <c r="AA8" s="194" t="s">
        <v>591</v>
      </c>
      <c r="AB8" s="194" t="s">
        <v>591</v>
      </c>
      <c r="AC8" s="194">
        <v>0.0</v>
      </c>
      <c r="AD8" s="194" t="s">
        <v>591</v>
      </c>
      <c r="AE8" s="194" t="s">
        <v>591</v>
      </c>
      <c r="AF8" s="194" t="s">
        <v>591</v>
      </c>
      <c r="AG8" s="194" t="s">
        <v>591</v>
      </c>
      <c r="AH8" s="194" t="s">
        <v>591</v>
      </c>
      <c r="AI8" s="194" t="s">
        <v>591</v>
      </c>
      <c r="AJ8" s="197">
        <f>vlookup(B8,'Annual Leave-2026'!$B:$S,7,0)-countif(E8:AI8,"a")-(countif(E8:AI8,"a1")*0.5)-(countif(E8:AI8,"a2")*0.5)-(countif(E8:AI8,"b*")*0.5)-(countif(E8:AI8,"c*")*0.5)-(countif(E8:AI8,"d*")*0.5)-(countif(E8:AI8,"e*")*0.5)+1</f>
        <v>5.5</v>
      </c>
      <c r="AK8" s="197">
        <f t="shared" si="3"/>
        <v>27</v>
      </c>
      <c r="AL8" s="214"/>
      <c r="AM8" s="214"/>
      <c r="AN8" s="214"/>
      <c r="AO8" s="215"/>
      <c r="AP8" s="216"/>
      <c r="AQ8" s="209"/>
      <c r="AR8" s="209"/>
      <c r="AS8" s="209"/>
      <c r="AT8" s="209"/>
      <c r="AU8" s="209">
        <f t="shared" si="4"/>
        <v>4</v>
      </c>
      <c r="AV8" s="209">
        <f t="shared" si="5"/>
        <v>0</v>
      </c>
      <c r="AW8" s="210">
        <f t="shared" si="6"/>
        <v>0</v>
      </c>
      <c r="AX8" s="212"/>
      <c r="AY8" s="217"/>
    </row>
    <row r="9">
      <c r="A9" s="209">
        <v>5.0</v>
      </c>
      <c r="B9" s="212" t="s">
        <v>596</v>
      </c>
      <c r="C9" s="213" t="s">
        <v>457</v>
      </c>
      <c r="D9" s="212" t="s">
        <v>450</v>
      </c>
      <c r="E9" s="194" t="s">
        <v>591</v>
      </c>
      <c r="F9" s="194" t="s">
        <v>591</v>
      </c>
      <c r="G9" s="194" t="s">
        <v>591</v>
      </c>
      <c r="H9" s="194">
        <v>0.0</v>
      </c>
      <c r="I9" s="194" t="s">
        <v>591</v>
      </c>
      <c r="J9" s="194" t="s">
        <v>591</v>
      </c>
      <c r="K9" s="194" t="s">
        <v>591</v>
      </c>
      <c r="L9" s="194" t="s">
        <v>591</v>
      </c>
      <c r="M9" s="194" t="s">
        <v>592</v>
      </c>
      <c r="N9" s="194" t="s">
        <v>591</v>
      </c>
      <c r="O9" s="194" t="s">
        <v>591</v>
      </c>
      <c r="P9" s="194">
        <v>0.0</v>
      </c>
      <c r="Q9" s="194" t="s">
        <v>6</v>
      </c>
      <c r="R9" s="194" t="s">
        <v>588</v>
      </c>
      <c r="S9" s="194" t="s">
        <v>588</v>
      </c>
      <c r="T9" s="194" t="s">
        <v>588</v>
      </c>
      <c r="U9" s="194" t="s">
        <v>588</v>
      </c>
      <c r="V9" s="194" t="s">
        <v>588</v>
      </c>
      <c r="W9" s="194" t="s">
        <v>588</v>
      </c>
      <c r="X9" s="194">
        <v>0.0</v>
      </c>
      <c r="Y9" s="194" t="s">
        <v>588</v>
      </c>
      <c r="Z9" s="194" t="s">
        <v>588</v>
      </c>
      <c r="AA9" s="194" t="s">
        <v>588</v>
      </c>
      <c r="AB9" s="194" t="s">
        <v>588</v>
      </c>
      <c r="AC9" s="194" t="s">
        <v>588</v>
      </c>
      <c r="AD9" s="194">
        <v>0.0</v>
      </c>
      <c r="AE9" s="194" t="s">
        <v>588</v>
      </c>
      <c r="AF9" s="194" t="s">
        <v>588</v>
      </c>
      <c r="AG9" s="194" t="s">
        <v>588</v>
      </c>
      <c r="AH9" s="194" t="s">
        <v>588</v>
      </c>
      <c r="AI9" s="194" t="s">
        <v>588</v>
      </c>
      <c r="AJ9" s="197">
        <f>vlookup(B9,'Annual Leave-2026'!$B:$S,7,0)-countif(E9:AI9,"a")-(countif(E9:AI9,"a1")*0.5)-(countif(E9:AI9,"a2")*0.5)-(countif(E9:AI9,"b*")*0.5)-(countif(E9:AI9,"c*")*0.5)-(countif(E9:AI9,"d*")*0.5)-(countif(E9:AI9,"e*")*0.5)+1</f>
        <v>6</v>
      </c>
      <c r="AK9" s="197">
        <f t="shared" si="3"/>
        <v>26</v>
      </c>
      <c r="AL9" s="214"/>
      <c r="AM9" s="214"/>
      <c r="AN9" s="214"/>
      <c r="AO9" s="215"/>
      <c r="AP9" s="216"/>
      <c r="AQ9" s="209"/>
      <c r="AR9" s="209"/>
      <c r="AS9" s="209"/>
      <c r="AT9" s="209"/>
      <c r="AU9" s="209">
        <f t="shared" si="4"/>
        <v>4</v>
      </c>
      <c r="AV9" s="209">
        <f t="shared" si="5"/>
        <v>1</v>
      </c>
      <c r="AW9" s="210">
        <f t="shared" si="6"/>
        <v>0</v>
      </c>
      <c r="AX9" s="212"/>
      <c r="AY9" s="217"/>
    </row>
    <row r="10">
      <c r="A10" s="204">
        <v>6.0</v>
      </c>
      <c r="B10" s="212" t="s">
        <v>597</v>
      </c>
      <c r="C10" s="213" t="s">
        <v>460</v>
      </c>
      <c r="D10" s="212" t="s">
        <v>450</v>
      </c>
      <c r="E10" s="194" t="s">
        <v>717</v>
      </c>
      <c r="F10" s="194" t="s">
        <v>717</v>
      </c>
      <c r="G10" s="194" t="s">
        <v>717</v>
      </c>
      <c r="H10" s="194" t="s">
        <v>717</v>
      </c>
      <c r="I10" s="194">
        <v>0.0</v>
      </c>
      <c r="J10" s="194" t="s">
        <v>717</v>
      </c>
      <c r="K10" s="194" t="s">
        <v>717</v>
      </c>
      <c r="L10" s="194" t="s">
        <v>717</v>
      </c>
      <c r="M10" s="194" t="s">
        <v>717</v>
      </c>
      <c r="N10" s="194" t="s">
        <v>717</v>
      </c>
      <c r="O10" s="194" t="s">
        <v>717</v>
      </c>
      <c r="P10" s="194">
        <v>0.0</v>
      </c>
      <c r="Q10" s="194" t="s">
        <v>592</v>
      </c>
      <c r="R10" s="194" t="s">
        <v>593</v>
      </c>
      <c r="S10" s="194" t="s">
        <v>593</v>
      </c>
      <c r="T10" s="194" t="s">
        <v>593</v>
      </c>
      <c r="U10" s="194" t="s">
        <v>593</v>
      </c>
      <c r="V10" s="194" t="s">
        <v>593</v>
      </c>
      <c r="W10" s="194">
        <v>0.0</v>
      </c>
      <c r="X10" s="194" t="s">
        <v>593</v>
      </c>
      <c r="Y10" s="194" t="s">
        <v>593</v>
      </c>
      <c r="Z10" s="218" t="s">
        <v>593</v>
      </c>
      <c r="AA10" s="218" t="s">
        <v>593</v>
      </c>
      <c r="AB10" s="218" t="s">
        <v>593</v>
      </c>
      <c r="AC10" s="194">
        <v>0.0</v>
      </c>
      <c r="AD10" s="194" t="s">
        <v>593</v>
      </c>
      <c r="AE10" s="194" t="s">
        <v>593</v>
      </c>
      <c r="AF10" s="194" t="s">
        <v>593</v>
      </c>
      <c r="AG10" s="194" t="s">
        <v>593</v>
      </c>
      <c r="AH10" s="194" t="s">
        <v>593</v>
      </c>
      <c r="AI10" s="194" t="s">
        <v>593</v>
      </c>
      <c r="AJ10" s="197">
        <f>vlookup(B10,'Annual Leave-2026'!$B:$S,7,0)-countif(E10:AI10,"a")-(countif(E10:AI10,"a1")*0.5)-(countif(E10:AI10,"a2")*0.5)-(countif(E10:AI10,"b*")*0.5)-(countif(E10:AI10,"c*")*0.5)-(countif(E10:AI10,"d*")*0.5)-(countif(E10:AI10,"e*")*0.5)+1</f>
        <v>6</v>
      </c>
      <c r="AK10" s="197">
        <f t="shared" si="3"/>
        <v>26</v>
      </c>
      <c r="AL10" s="214"/>
      <c r="AM10" s="214"/>
      <c r="AN10" s="214"/>
      <c r="AO10" s="215"/>
      <c r="AP10" s="216"/>
      <c r="AQ10" s="209"/>
      <c r="AR10" s="209"/>
      <c r="AS10" s="209"/>
      <c r="AT10" s="209"/>
      <c r="AU10" s="209">
        <f t="shared" si="4"/>
        <v>4</v>
      </c>
      <c r="AV10" s="209">
        <f t="shared" si="5"/>
        <v>1</v>
      </c>
      <c r="AW10" s="210">
        <f t="shared" si="6"/>
        <v>0</v>
      </c>
      <c r="AX10" s="212"/>
      <c r="AY10" s="217"/>
    </row>
    <row r="11">
      <c r="A11" s="209">
        <v>7.0</v>
      </c>
      <c r="B11" s="212" t="s">
        <v>598</v>
      </c>
      <c r="C11" s="213" t="s">
        <v>136</v>
      </c>
      <c r="D11" s="212" t="s">
        <v>137</v>
      </c>
      <c r="E11" s="405" t="s">
        <v>588</v>
      </c>
      <c r="F11" s="194" t="s">
        <v>169</v>
      </c>
      <c r="G11" s="218" t="s">
        <v>588</v>
      </c>
      <c r="H11" s="194" t="s">
        <v>588</v>
      </c>
      <c r="I11" s="194">
        <v>0.0</v>
      </c>
      <c r="J11" s="194" t="s">
        <v>588</v>
      </c>
      <c r="K11" s="194" t="s">
        <v>588</v>
      </c>
      <c r="L11" s="194" t="s">
        <v>588</v>
      </c>
      <c r="M11" s="194" t="s">
        <v>588</v>
      </c>
      <c r="N11" s="194" t="s">
        <v>588</v>
      </c>
      <c r="O11" s="194" t="s">
        <v>588</v>
      </c>
      <c r="P11" s="194">
        <v>0.0</v>
      </c>
      <c r="Q11" s="194" t="s">
        <v>588</v>
      </c>
      <c r="R11" s="194" t="s">
        <v>588</v>
      </c>
      <c r="S11" s="194" t="s">
        <v>588</v>
      </c>
      <c r="T11" s="194" t="s">
        <v>588</v>
      </c>
      <c r="U11" s="194" t="s">
        <v>588</v>
      </c>
      <c r="V11" s="194" t="s">
        <v>588</v>
      </c>
      <c r="W11" s="194">
        <v>0.0</v>
      </c>
      <c r="X11" s="194" t="s">
        <v>588</v>
      </c>
      <c r="Y11" s="194" t="s">
        <v>588</v>
      </c>
      <c r="Z11" s="218" t="s">
        <v>588</v>
      </c>
      <c r="AA11" s="194" t="s">
        <v>588</v>
      </c>
      <c r="AB11" s="194" t="s">
        <v>588</v>
      </c>
      <c r="AC11" s="194">
        <v>0.0</v>
      </c>
      <c r="AD11" s="194" t="s">
        <v>588</v>
      </c>
      <c r="AE11" s="194" t="s">
        <v>588</v>
      </c>
      <c r="AF11" s="194" t="s">
        <v>588</v>
      </c>
      <c r="AG11" s="194" t="s">
        <v>588</v>
      </c>
      <c r="AH11" s="194" t="s">
        <v>588</v>
      </c>
      <c r="AI11" s="194" t="s">
        <v>588</v>
      </c>
      <c r="AJ11" s="197">
        <f>vlookup(B11,'Annual Leave-2026'!$B:$S,7,0)-countif(E11:AI11,"a")-(countif(E11:AI11,"a1")*0.5)-(countif(E11:AI11,"a2")*0.5)-(countif(E11:AI11,"b*")*0.5)-(countif(E11:AI11,"c*")*0.5)-(countif(E11:AI11,"d*")*0.5)-(countif(E11:AI11,"e*")*0.5)+1</f>
        <v>4.5</v>
      </c>
      <c r="AK11" s="197">
        <f t="shared" si="3"/>
        <v>27</v>
      </c>
      <c r="AL11" s="406">
        <f>VLOOKUP(B11,'Working Time-April-26'!$B:$AK,35,0)/60</f>
        <v>-0.5</v>
      </c>
      <c r="AM11" s="406">
        <f>VLOOKUP(B11,'Working Time-April-26'!$B:$AK,36,0)/60</f>
        <v>0</v>
      </c>
      <c r="AN11" s="214"/>
      <c r="AO11" s="215"/>
      <c r="AP11" s="216"/>
      <c r="AQ11" s="209"/>
      <c r="AR11" s="209"/>
      <c r="AS11" s="209"/>
      <c r="AT11" s="209"/>
      <c r="AU11" s="209">
        <f t="shared" si="4"/>
        <v>4</v>
      </c>
      <c r="AV11" s="209">
        <f t="shared" si="5"/>
        <v>0</v>
      </c>
      <c r="AW11" s="210">
        <f t="shared" si="6"/>
        <v>0</v>
      </c>
      <c r="AX11" s="212"/>
      <c r="AY11" s="217" t="str">
        <f t="array" ref="AY11:AY123">XLOOKUP(C11:C123,'Schedule April_26'!C4:C125,'Schedule April_26'!AJ4:AJ125)</f>
        <v>D</v>
      </c>
    </row>
    <row r="12">
      <c r="A12" s="204">
        <v>8.0</v>
      </c>
      <c r="B12" s="212" t="s">
        <v>599</v>
      </c>
      <c r="C12" s="213" t="s">
        <v>139</v>
      </c>
      <c r="D12" s="212" t="s">
        <v>137</v>
      </c>
      <c r="E12" s="194" t="s">
        <v>591</v>
      </c>
      <c r="F12" s="194" t="s">
        <v>591</v>
      </c>
      <c r="G12" s="194" t="s">
        <v>591</v>
      </c>
      <c r="H12" s="194" t="s">
        <v>591</v>
      </c>
      <c r="I12" s="194">
        <v>0.0</v>
      </c>
      <c r="J12" s="194" t="s">
        <v>591</v>
      </c>
      <c r="K12" s="194" t="s">
        <v>591</v>
      </c>
      <c r="L12" s="194" t="s">
        <v>591</v>
      </c>
      <c r="M12" s="194" t="s">
        <v>591</v>
      </c>
      <c r="N12" s="194" t="s">
        <v>591</v>
      </c>
      <c r="O12" s="194" t="s">
        <v>591</v>
      </c>
      <c r="P12" s="194">
        <v>0.0</v>
      </c>
      <c r="Q12" s="194" t="s">
        <v>591</v>
      </c>
      <c r="R12" s="194" t="s">
        <v>591</v>
      </c>
      <c r="S12" s="194" t="s">
        <v>591</v>
      </c>
      <c r="T12" s="194" t="s">
        <v>591</v>
      </c>
      <c r="U12" s="194" t="s">
        <v>591</v>
      </c>
      <c r="V12" s="194" t="s">
        <v>591</v>
      </c>
      <c r="W12" s="194">
        <v>0.0</v>
      </c>
      <c r="X12" s="194" t="s">
        <v>591</v>
      </c>
      <c r="Y12" s="194" t="s">
        <v>591</v>
      </c>
      <c r="Z12" s="194" t="s">
        <v>591</v>
      </c>
      <c r="AA12" s="194" t="s">
        <v>591</v>
      </c>
      <c r="AB12" s="194" t="s">
        <v>591</v>
      </c>
      <c r="AC12" s="194">
        <v>0.0</v>
      </c>
      <c r="AD12" s="194" t="s">
        <v>591</v>
      </c>
      <c r="AE12" s="194" t="s">
        <v>591</v>
      </c>
      <c r="AF12" s="194" t="s">
        <v>591</v>
      </c>
      <c r="AG12" s="194" t="s">
        <v>591</v>
      </c>
      <c r="AH12" s="194" t="s">
        <v>591</v>
      </c>
      <c r="AI12" s="194" t="s">
        <v>591</v>
      </c>
      <c r="AJ12" s="197">
        <f>vlookup(B12,'Annual Leave-2026'!$B:$S,7,0)-countif(E12:AI12,"a")-(countif(E12:AI12,"a1")*0.5)-(countif(E12:AI12,"a2")*0.5)-(countif(E12:AI12,"b*")*0.5)-(countif(E12:AI12,"c*")*0.5)-(countif(E12:AI12,"d*")*0.5)-(countif(E12:AI12,"e*")*0.5)+1</f>
        <v>8</v>
      </c>
      <c r="AK12" s="197">
        <f t="shared" si="3"/>
        <v>27</v>
      </c>
      <c r="AL12" s="406">
        <f>VLOOKUP(B12,'Working Time-April-26'!$B:$AK,35,0)/60</f>
        <v>0</v>
      </c>
      <c r="AM12" s="406">
        <f>VLOOKUP(B12,'Working Time-April-26'!$B:$AK,36,0)/60</f>
        <v>0</v>
      </c>
      <c r="AN12" s="214"/>
      <c r="AO12" s="215"/>
      <c r="AP12" s="216"/>
      <c r="AQ12" s="209"/>
      <c r="AR12" s="209"/>
      <c r="AS12" s="209"/>
      <c r="AT12" s="209"/>
      <c r="AU12" s="209">
        <f t="shared" si="4"/>
        <v>4</v>
      </c>
      <c r="AV12" s="209">
        <f t="shared" si="5"/>
        <v>0</v>
      </c>
      <c r="AW12" s="210">
        <f t="shared" si="6"/>
        <v>0</v>
      </c>
      <c r="AX12" s="212"/>
      <c r="AY12" s="217" t="s">
        <v>6</v>
      </c>
    </row>
    <row r="13">
      <c r="A13" s="209">
        <v>9.0</v>
      </c>
      <c r="B13" s="212" t="s">
        <v>601</v>
      </c>
      <c r="C13" s="213" t="s">
        <v>141</v>
      </c>
      <c r="D13" s="212" t="s">
        <v>137</v>
      </c>
      <c r="E13" s="194" t="s">
        <v>717</v>
      </c>
      <c r="F13" s="194" t="s">
        <v>717</v>
      </c>
      <c r="G13" s="194" t="s">
        <v>717</v>
      </c>
      <c r="H13" s="194" t="s">
        <v>717</v>
      </c>
      <c r="I13" s="194">
        <v>0.0</v>
      </c>
      <c r="J13" s="194" t="s">
        <v>717</v>
      </c>
      <c r="K13" s="194" t="s">
        <v>167</v>
      </c>
      <c r="L13" s="194" t="s">
        <v>592</v>
      </c>
      <c r="M13" s="194" t="s">
        <v>592</v>
      </c>
      <c r="N13" s="194" t="s">
        <v>717</v>
      </c>
      <c r="O13" s="194" t="s">
        <v>717</v>
      </c>
      <c r="P13" s="194">
        <v>0.0</v>
      </c>
      <c r="Q13" s="194" t="s">
        <v>593</v>
      </c>
      <c r="R13" s="194" t="s">
        <v>593</v>
      </c>
      <c r="S13" s="194" t="s">
        <v>593</v>
      </c>
      <c r="T13" s="194" t="s">
        <v>593</v>
      </c>
      <c r="U13" s="194" t="s">
        <v>593</v>
      </c>
      <c r="V13" s="194" t="s">
        <v>593</v>
      </c>
      <c r="W13" s="194">
        <v>0.0</v>
      </c>
      <c r="X13" s="194" t="s">
        <v>593</v>
      </c>
      <c r="Y13" s="194" t="s">
        <v>593</v>
      </c>
      <c r="Z13" s="194" t="s">
        <v>593</v>
      </c>
      <c r="AA13" s="194" t="s">
        <v>593</v>
      </c>
      <c r="AB13" s="194" t="s">
        <v>588</v>
      </c>
      <c r="AC13" s="194" t="s">
        <v>588</v>
      </c>
      <c r="AD13" s="194">
        <v>0.0</v>
      </c>
      <c r="AE13" s="194" t="s">
        <v>588</v>
      </c>
      <c r="AF13" s="194" t="s">
        <v>588</v>
      </c>
      <c r="AG13" s="194" t="s">
        <v>588</v>
      </c>
      <c r="AH13" s="194" t="s">
        <v>588</v>
      </c>
      <c r="AI13" s="194" t="s">
        <v>588</v>
      </c>
      <c r="AJ13" s="197">
        <f>vlookup(B13,'Annual Leave-2026'!$B:$S,7,0)-countif(E13:AI13,"a")-(countif(E13:AI13,"a1")*0.5)-(countif(E13:AI13,"a2")*0.5)-(countif(E13:AI13,"b*")*0.5)-(countif(E13:AI13,"c*")*0.5)-(countif(E13:AI13,"d*")*0.5)-(countif(E13:AI13,"e*")*0.5)+1</f>
        <v>11.5</v>
      </c>
      <c r="AK13" s="197">
        <f t="shared" si="3"/>
        <v>25</v>
      </c>
      <c r="AL13" s="406">
        <f>VLOOKUP(B13,'Working Time-April-26'!$B:$AK,35,0)/60</f>
        <v>-0.8333333333</v>
      </c>
      <c r="AM13" s="406">
        <f>VLOOKUP(B13,'Working Time-April-26'!$B:$AK,36,0)/60</f>
        <v>0</v>
      </c>
      <c r="AN13" s="214"/>
      <c r="AO13" s="215"/>
      <c r="AP13" s="216"/>
      <c r="AQ13" s="209"/>
      <c r="AR13" s="209"/>
      <c r="AS13" s="209"/>
      <c r="AT13" s="209"/>
      <c r="AU13" s="209">
        <f t="shared" si="4"/>
        <v>4</v>
      </c>
      <c r="AV13" s="209">
        <f t="shared" si="5"/>
        <v>2</v>
      </c>
      <c r="AW13" s="210">
        <f t="shared" si="6"/>
        <v>0</v>
      </c>
      <c r="AX13" s="212"/>
      <c r="AY13" s="217" t="s">
        <v>9</v>
      </c>
    </row>
    <row r="14">
      <c r="A14" s="204">
        <v>10.0</v>
      </c>
      <c r="B14" s="212" t="s">
        <v>603</v>
      </c>
      <c r="C14" s="213" t="s">
        <v>143</v>
      </c>
      <c r="D14" s="212" t="s">
        <v>137</v>
      </c>
      <c r="E14" s="194" t="s">
        <v>715</v>
      </c>
      <c r="F14" s="194" t="s">
        <v>715</v>
      </c>
      <c r="G14" s="194" t="s">
        <v>715</v>
      </c>
      <c r="H14" s="194" t="s">
        <v>715</v>
      </c>
      <c r="I14" s="194">
        <v>0.0</v>
      </c>
      <c r="J14" s="194" t="s">
        <v>6</v>
      </c>
      <c r="K14" s="194" t="s">
        <v>715</v>
      </c>
      <c r="L14" s="194" t="s">
        <v>715</v>
      </c>
      <c r="M14" s="194" t="s">
        <v>715</v>
      </c>
      <c r="N14" s="194" t="s">
        <v>715</v>
      </c>
      <c r="O14" s="194">
        <v>0.0</v>
      </c>
      <c r="P14" s="194" t="s">
        <v>593</v>
      </c>
      <c r="Q14" s="194" t="s">
        <v>593</v>
      </c>
      <c r="R14" s="194" t="s">
        <v>593</v>
      </c>
      <c r="S14" s="194" t="s">
        <v>593</v>
      </c>
      <c r="T14" s="194" t="s">
        <v>593</v>
      </c>
      <c r="U14" s="194" t="s">
        <v>593</v>
      </c>
      <c r="V14" s="194">
        <v>0.0</v>
      </c>
      <c r="W14" s="194" t="s">
        <v>593</v>
      </c>
      <c r="X14" s="194" t="s">
        <v>593</v>
      </c>
      <c r="Y14" s="194" t="s">
        <v>593</v>
      </c>
      <c r="Z14" s="194" t="s">
        <v>593</v>
      </c>
      <c r="AA14" s="194" t="s">
        <v>591</v>
      </c>
      <c r="AB14" s="194" t="s">
        <v>591</v>
      </c>
      <c r="AC14" s="194" t="s">
        <v>591</v>
      </c>
      <c r="AD14" s="194">
        <v>0.0</v>
      </c>
      <c r="AE14" s="194" t="s">
        <v>591</v>
      </c>
      <c r="AF14" s="194" t="s">
        <v>591</v>
      </c>
      <c r="AG14" s="194" t="s">
        <v>591</v>
      </c>
      <c r="AH14" s="194" t="s">
        <v>591</v>
      </c>
      <c r="AI14" s="194" t="s">
        <v>591</v>
      </c>
      <c r="AJ14" s="197">
        <f>vlookup(B14,'Annual Leave-2026'!$B:$S,7,0)-countif(E14:AI14,"a")-(countif(E14:AI14,"a1")*0.5)-(countif(E14:AI14,"a2")*0.5)-(countif(E14:AI14,"b*")*0.5)-(countif(E14:AI14,"c*")*0.5)-(countif(E14:AI14,"d*")*0.5)-(countif(E14:AI14,"e*")*0.5)+1</f>
        <v>15</v>
      </c>
      <c r="AK14" s="197">
        <f t="shared" si="3"/>
        <v>27</v>
      </c>
      <c r="AL14" s="406">
        <f>VLOOKUP(B14,'Working Time-April-26'!$B:$AK,35,0)/60</f>
        <v>-0.1833333333</v>
      </c>
      <c r="AM14" s="406">
        <f>VLOOKUP(B14,'Working Time-April-26'!$B:$AK,36,0)/60</f>
        <v>0</v>
      </c>
      <c r="AN14" s="214"/>
      <c r="AO14" s="215"/>
      <c r="AP14" s="216"/>
      <c r="AQ14" s="209"/>
      <c r="AR14" s="209"/>
      <c r="AS14" s="209"/>
      <c r="AT14" s="209"/>
      <c r="AU14" s="209">
        <f t="shared" si="4"/>
        <v>4</v>
      </c>
      <c r="AV14" s="209">
        <f t="shared" si="5"/>
        <v>0</v>
      </c>
      <c r="AW14" s="210">
        <f t="shared" si="6"/>
        <v>0</v>
      </c>
      <c r="AX14" s="212"/>
      <c r="AY14" s="217" t="s">
        <v>6</v>
      </c>
    </row>
    <row r="15">
      <c r="A15" s="209">
        <v>11.0</v>
      </c>
      <c r="B15" s="212" t="s">
        <v>604</v>
      </c>
      <c r="C15" s="213" t="s">
        <v>145</v>
      </c>
      <c r="D15" s="212" t="s">
        <v>137</v>
      </c>
      <c r="E15" s="194" t="s">
        <v>593</v>
      </c>
      <c r="F15" s="194" t="s">
        <v>593</v>
      </c>
      <c r="G15" s="194" t="s">
        <v>593</v>
      </c>
      <c r="H15" s="194" t="s">
        <v>171</v>
      </c>
      <c r="I15" s="194">
        <v>0.0</v>
      </c>
      <c r="J15" s="194" t="s">
        <v>593</v>
      </c>
      <c r="K15" s="194" t="s">
        <v>593</v>
      </c>
      <c r="L15" s="194" t="s">
        <v>593</v>
      </c>
      <c r="M15" s="194" t="s">
        <v>593</v>
      </c>
      <c r="N15" s="194" t="s">
        <v>593</v>
      </c>
      <c r="O15" s="194" t="s">
        <v>593</v>
      </c>
      <c r="P15" s="194">
        <v>0.0</v>
      </c>
      <c r="Q15" s="194" t="s">
        <v>593</v>
      </c>
      <c r="R15" s="194" t="s">
        <v>593</v>
      </c>
      <c r="S15" s="194" t="s">
        <v>593</v>
      </c>
      <c r="T15" s="194" t="s">
        <v>593</v>
      </c>
      <c r="U15" s="194" t="s">
        <v>593</v>
      </c>
      <c r="V15" s="194" t="s">
        <v>593</v>
      </c>
      <c r="W15" s="194">
        <v>0.0</v>
      </c>
      <c r="X15" s="194" t="s">
        <v>593</v>
      </c>
      <c r="Y15" s="194" t="s">
        <v>593</v>
      </c>
      <c r="Z15" s="194" t="s">
        <v>593</v>
      </c>
      <c r="AA15" s="194" t="s">
        <v>593</v>
      </c>
      <c r="AB15" s="194" t="s">
        <v>593</v>
      </c>
      <c r="AC15" s="194" t="s">
        <v>593</v>
      </c>
      <c r="AD15" s="194">
        <v>0.0</v>
      </c>
      <c r="AE15" s="194" t="s">
        <v>6</v>
      </c>
      <c r="AF15" s="194" t="s">
        <v>6</v>
      </c>
      <c r="AG15" s="194" t="s">
        <v>6</v>
      </c>
      <c r="AH15" s="194" t="s">
        <v>593</v>
      </c>
      <c r="AI15" s="194" t="s">
        <v>593</v>
      </c>
      <c r="AJ15" s="197">
        <f>vlookup(B15,'Annual Leave-2026'!$B:$S,7,0)-countif(E15:AI15,"a")-(countif(E15:AI15,"a1")*0.5)-(countif(E15:AI15,"a2")*0.5)-(countif(E15:AI15,"b*")*0.5)-(countif(E15:AI15,"c*")*0.5)-(countif(E15:AI15,"d*")*0.5)-(countif(E15:AI15,"e*")*0.5)+1</f>
        <v>1</v>
      </c>
      <c r="AK15" s="197">
        <f t="shared" si="3"/>
        <v>27</v>
      </c>
      <c r="AL15" s="406">
        <f>VLOOKUP(B15,'Working Time-April-26'!$B:$AK,35,0)/60</f>
        <v>0</v>
      </c>
      <c r="AM15" s="406">
        <f>VLOOKUP(B15,'Working Time-April-26'!$B:$AK,36,0)/60</f>
        <v>0</v>
      </c>
      <c r="AN15" s="214"/>
      <c r="AO15" s="215"/>
      <c r="AP15" s="216"/>
      <c r="AQ15" s="209"/>
      <c r="AR15" s="209"/>
      <c r="AS15" s="209"/>
      <c r="AT15" s="209"/>
      <c r="AU15" s="209">
        <f t="shared" si="4"/>
        <v>4</v>
      </c>
      <c r="AV15" s="209">
        <f t="shared" si="5"/>
        <v>0</v>
      </c>
      <c r="AW15" s="210">
        <f t="shared" si="6"/>
        <v>0</v>
      </c>
      <c r="AX15" s="212"/>
      <c r="AY15" s="217" t="s">
        <v>10</v>
      </c>
    </row>
    <row r="16">
      <c r="A16" s="204">
        <v>12.0</v>
      </c>
      <c r="B16" s="212" t="s">
        <v>605</v>
      </c>
      <c r="C16" s="213" t="s">
        <v>147</v>
      </c>
      <c r="D16" s="212" t="s">
        <v>148</v>
      </c>
      <c r="E16" s="405" t="s">
        <v>588</v>
      </c>
      <c r="F16" s="218" t="s">
        <v>588</v>
      </c>
      <c r="G16" s="218" t="s">
        <v>588</v>
      </c>
      <c r="H16" s="194">
        <v>0.0</v>
      </c>
      <c r="I16" s="221" t="s">
        <v>588</v>
      </c>
      <c r="J16" s="194" t="s">
        <v>588</v>
      </c>
      <c r="K16" s="194" t="s">
        <v>588</v>
      </c>
      <c r="L16" s="194" t="s">
        <v>588</v>
      </c>
      <c r="M16" s="194" t="s">
        <v>588</v>
      </c>
      <c r="N16" s="194" t="s">
        <v>588</v>
      </c>
      <c r="O16" s="194">
        <v>0.0</v>
      </c>
      <c r="P16" s="194" t="s">
        <v>593</v>
      </c>
      <c r="Q16" s="194" t="s">
        <v>593</v>
      </c>
      <c r="R16" s="194" t="s">
        <v>593</v>
      </c>
      <c r="S16" s="194" t="s">
        <v>593</v>
      </c>
      <c r="T16" s="194" t="s">
        <v>593</v>
      </c>
      <c r="U16" s="194" t="s">
        <v>593</v>
      </c>
      <c r="V16" s="194">
        <v>0.0</v>
      </c>
      <c r="W16" s="194" t="s">
        <v>593</v>
      </c>
      <c r="X16" s="194" t="s">
        <v>593</v>
      </c>
      <c r="Y16" s="194" t="s">
        <v>593</v>
      </c>
      <c r="Z16" s="194" t="s">
        <v>593</v>
      </c>
      <c r="AA16" s="194" t="s">
        <v>593</v>
      </c>
      <c r="AB16" s="194" t="s">
        <v>593</v>
      </c>
      <c r="AC16" s="194">
        <v>0.0</v>
      </c>
      <c r="AD16" s="194" t="s">
        <v>593</v>
      </c>
      <c r="AE16" s="194" t="s">
        <v>593</v>
      </c>
      <c r="AF16" s="194" t="s">
        <v>593</v>
      </c>
      <c r="AG16" s="194" t="s">
        <v>593</v>
      </c>
      <c r="AH16" s="194" t="s">
        <v>593</v>
      </c>
      <c r="AI16" s="194" t="s">
        <v>593</v>
      </c>
      <c r="AJ16" s="197">
        <f>vlookup(B16,'Annual Leave-2026'!$B:$S,7,0)-countif(E16:AI16,"a")-(countif(E16:AI16,"a1")*0.5)-(countif(E16:AI16,"a2")*0.5)-(countif(E16:AI16,"b*")*0.5)-(countif(E16:AI16,"c*")*0.5)-(countif(E16:AI16,"d*")*0.5)-(countif(E16:AI16,"e*")*0.5)+1</f>
        <v>4</v>
      </c>
      <c r="AK16" s="197">
        <f t="shared" si="3"/>
        <v>27</v>
      </c>
      <c r="AL16" s="406">
        <f>VLOOKUP(B16,'Working Time-April-26'!$B:$AK,35,0)/60</f>
        <v>0</v>
      </c>
      <c r="AM16" s="406">
        <f>VLOOKUP(B16,'Working Time-April-26'!$B:$AK,36,0)/60</f>
        <v>0</v>
      </c>
      <c r="AN16" s="214"/>
      <c r="AO16" s="215"/>
      <c r="AP16" s="216"/>
      <c r="AQ16" s="209"/>
      <c r="AR16" s="209"/>
      <c r="AS16" s="209"/>
      <c r="AT16" s="209"/>
      <c r="AU16" s="209">
        <f t="shared" si="4"/>
        <v>4</v>
      </c>
      <c r="AV16" s="209">
        <f t="shared" si="5"/>
        <v>0</v>
      </c>
      <c r="AW16" s="210">
        <f t="shared" si="6"/>
        <v>0</v>
      </c>
      <c r="AX16" s="212"/>
      <c r="AY16" s="217" t="s">
        <v>10</v>
      </c>
    </row>
    <row r="17">
      <c r="A17" s="209">
        <v>13.0</v>
      </c>
      <c r="B17" s="212" t="s">
        <v>606</v>
      </c>
      <c r="C17" s="213" t="s">
        <v>150</v>
      </c>
      <c r="D17" s="212" t="s">
        <v>148</v>
      </c>
      <c r="E17" s="194" t="s">
        <v>593</v>
      </c>
      <c r="F17" s="194" t="s">
        <v>593</v>
      </c>
      <c r="G17" s="194" t="s">
        <v>593</v>
      </c>
      <c r="H17" s="194">
        <v>0.0</v>
      </c>
      <c r="I17" s="194" t="s">
        <v>593</v>
      </c>
      <c r="J17" s="194" t="s">
        <v>593</v>
      </c>
      <c r="K17" s="194" t="s">
        <v>593</v>
      </c>
      <c r="L17" s="194" t="s">
        <v>6</v>
      </c>
      <c r="M17" s="194" t="s">
        <v>6</v>
      </c>
      <c r="N17" s="194" t="s">
        <v>6</v>
      </c>
      <c r="O17" s="194">
        <v>0.0</v>
      </c>
      <c r="P17" s="194" t="s">
        <v>588</v>
      </c>
      <c r="Q17" s="194" t="s">
        <v>588</v>
      </c>
      <c r="R17" s="194" t="s">
        <v>592</v>
      </c>
      <c r="S17" s="194" t="s">
        <v>592</v>
      </c>
      <c r="T17" s="194" t="s">
        <v>592</v>
      </c>
      <c r="U17" s="194" t="s">
        <v>592</v>
      </c>
      <c r="V17" s="194">
        <v>0.0</v>
      </c>
      <c r="W17" s="194" t="s">
        <v>592</v>
      </c>
      <c r="X17" s="194" t="s">
        <v>592</v>
      </c>
      <c r="Y17" s="194" t="s">
        <v>592</v>
      </c>
      <c r="Z17" s="194" t="s">
        <v>592</v>
      </c>
      <c r="AA17" s="194" t="s">
        <v>592</v>
      </c>
      <c r="AB17" s="194" t="s">
        <v>592</v>
      </c>
      <c r="AC17" s="194" t="s">
        <v>592</v>
      </c>
      <c r="AD17" s="194">
        <v>0.0</v>
      </c>
      <c r="AE17" s="194" t="s">
        <v>593</v>
      </c>
      <c r="AF17" s="194" t="s">
        <v>593</v>
      </c>
      <c r="AG17" s="194" t="s">
        <v>593</v>
      </c>
      <c r="AH17" s="194" t="s">
        <v>593</v>
      </c>
      <c r="AI17" s="194" t="s">
        <v>593</v>
      </c>
      <c r="AJ17" s="197">
        <f>vlookup(B17,'Annual Leave-2026'!$B:$S,7,0)-countif(E17:AI17,"a")-(countif(E17:AI17,"a1")*0.5)-(countif(E17:AI17,"a2")*0.5)-(countif(E17:AI17,"b*")*0.5)-(countif(E17:AI17,"c*")*0.5)-(countif(E17:AI17,"d*")*0.5)-(countif(E17:AI17,"e*")*0.5)+1</f>
        <v>3</v>
      </c>
      <c r="AK17" s="197">
        <f t="shared" si="3"/>
        <v>16</v>
      </c>
      <c r="AL17" s="406">
        <f>VLOOKUP(B17,'Working Time-April-26'!$B:$AK,35,0)/60</f>
        <v>0</v>
      </c>
      <c r="AM17" s="406">
        <f>VLOOKUP(B17,'Working Time-April-26'!$B:$AK,36,0)/60</f>
        <v>0</v>
      </c>
      <c r="AN17" s="214"/>
      <c r="AO17" s="215"/>
      <c r="AP17" s="216"/>
      <c r="AQ17" s="209"/>
      <c r="AR17" s="209"/>
      <c r="AS17" s="209"/>
      <c r="AT17" s="209"/>
      <c r="AU17" s="209">
        <f t="shared" si="4"/>
        <v>4</v>
      </c>
      <c r="AV17" s="209">
        <f t="shared" si="5"/>
        <v>11</v>
      </c>
      <c r="AW17" s="210">
        <f t="shared" si="6"/>
        <v>0</v>
      </c>
      <c r="AX17" s="212"/>
      <c r="AY17" s="217" t="s">
        <v>10</v>
      </c>
    </row>
    <row r="18">
      <c r="A18" s="204">
        <v>14.0</v>
      </c>
      <c r="B18" s="212" t="s">
        <v>607</v>
      </c>
      <c r="C18" s="213" t="s">
        <v>152</v>
      </c>
      <c r="D18" s="212" t="s">
        <v>148</v>
      </c>
      <c r="E18" s="194" t="s">
        <v>715</v>
      </c>
      <c r="F18" s="194" t="s">
        <v>715</v>
      </c>
      <c r="G18" s="194" t="s">
        <v>715</v>
      </c>
      <c r="H18" s="194">
        <v>0.0</v>
      </c>
      <c r="I18" s="194" t="s">
        <v>715</v>
      </c>
      <c r="J18" s="194" t="s">
        <v>715</v>
      </c>
      <c r="K18" s="194" t="s">
        <v>715</v>
      </c>
      <c r="L18" s="194" t="s">
        <v>715</v>
      </c>
      <c r="M18" s="194" t="s">
        <v>715</v>
      </c>
      <c r="N18" s="194" t="s">
        <v>715</v>
      </c>
      <c r="O18" s="194" t="s">
        <v>715</v>
      </c>
      <c r="P18" s="194">
        <v>0.0</v>
      </c>
      <c r="Q18" s="194" t="s">
        <v>593</v>
      </c>
      <c r="R18" s="194" t="s">
        <v>593</v>
      </c>
      <c r="S18" s="194" t="s">
        <v>593</v>
      </c>
      <c r="T18" s="194" t="s">
        <v>593</v>
      </c>
      <c r="U18" s="194" t="s">
        <v>588</v>
      </c>
      <c r="V18" s="194">
        <v>0.0</v>
      </c>
      <c r="W18" s="194" t="s">
        <v>588</v>
      </c>
      <c r="X18" s="194" t="s">
        <v>588</v>
      </c>
      <c r="Y18" s="194" t="s">
        <v>588</v>
      </c>
      <c r="Z18" s="218" t="s">
        <v>588</v>
      </c>
      <c r="AA18" s="194" t="s">
        <v>588</v>
      </c>
      <c r="AB18" s="194" t="s">
        <v>588</v>
      </c>
      <c r="AC18" s="194" t="s">
        <v>588</v>
      </c>
      <c r="AD18" s="194">
        <v>0.0</v>
      </c>
      <c r="AE18" s="194" t="s">
        <v>588</v>
      </c>
      <c r="AF18" s="194" t="s">
        <v>588</v>
      </c>
      <c r="AG18" s="194" t="s">
        <v>588</v>
      </c>
      <c r="AH18" s="194" t="s">
        <v>588</v>
      </c>
      <c r="AI18" s="194" t="s">
        <v>588</v>
      </c>
      <c r="AJ18" s="197">
        <f>vlookup(B18,'Annual Leave-2026'!$B:$S,7,0)-countif(E18:AI18,"a")-(countif(E18:AI18,"a1")*0.5)-(countif(E18:AI18,"a2")*0.5)-(countif(E18:AI18,"b*")*0.5)-(countif(E18:AI18,"c*")*0.5)-(countif(E18:AI18,"d*")*0.5)-(countif(E18:AI18,"e*")*0.5)+1</f>
        <v>8.5</v>
      </c>
      <c r="AK18" s="197">
        <f t="shared" si="3"/>
        <v>27</v>
      </c>
      <c r="AL18" s="406">
        <f>VLOOKUP(B18,'Working Time-April-26'!$B:$AK,35,0)/60</f>
        <v>-0.2833333333</v>
      </c>
      <c r="AM18" s="406">
        <f>VLOOKUP(B18,'Working Time-April-26'!$B:$AK,36,0)/60</f>
        <v>0</v>
      </c>
      <c r="AN18" s="214"/>
      <c r="AO18" s="215"/>
      <c r="AP18" s="216"/>
      <c r="AQ18" s="209"/>
      <c r="AR18" s="209"/>
      <c r="AS18" s="209"/>
      <c r="AT18" s="209"/>
      <c r="AU18" s="209">
        <f t="shared" si="4"/>
        <v>4</v>
      </c>
      <c r="AV18" s="209">
        <f t="shared" si="5"/>
        <v>0</v>
      </c>
      <c r="AW18" s="210">
        <f t="shared" si="6"/>
        <v>0</v>
      </c>
      <c r="AX18" s="212"/>
      <c r="AY18" s="217" t="s">
        <v>9</v>
      </c>
    </row>
    <row r="19">
      <c r="A19" s="209">
        <v>15.0</v>
      </c>
      <c r="B19" s="212" t="s">
        <v>608</v>
      </c>
      <c r="C19" s="213" t="s">
        <v>156</v>
      </c>
      <c r="D19" s="212" t="s">
        <v>148</v>
      </c>
      <c r="E19" s="194" t="s">
        <v>717</v>
      </c>
      <c r="F19" s="194" t="s">
        <v>717</v>
      </c>
      <c r="G19" s="194" t="s">
        <v>717</v>
      </c>
      <c r="H19" s="194">
        <v>0.0</v>
      </c>
      <c r="I19" s="194" t="s">
        <v>717</v>
      </c>
      <c r="J19" s="194" t="s">
        <v>717</v>
      </c>
      <c r="K19" s="194" t="s">
        <v>717</v>
      </c>
      <c r="L19" s="194" t="s">
        <v>717</v>
      </c>
      <c r="M19" s="194" t="s">
        <v>167</v>
      </c>
      <c r="N19" s="194" t="s">
        <v>6</v>
      </c>
      <c r="O19" s="194">
        <v>0.0</v>
      </c>
      <c r="P19" s="194" t="s">
        <v>6</v>
      </c>
      <c r="Q19" s="194" t="s">
        <v>592</v>
      </c>
      <c r="R19" s="194" t="s">
        <v>591</v>
      </c>
      <c r="S19" s="194" t="s">
        <v>591</v>
      </c>
      <c r="T19" s="194" t="s">
        <v>591</v>
      </c>
      <c r="U19" s="194" t="s">
        <v>591</v>
      </c>
      <c r="V19" s="194">
        <v>0.0</v>
      </c>
      <c r="W19" s="194" t="s">
        <v>591</v>
      </c>
      <c r="X19" s="194" t="s">
        <v>591</v>
      </c>
      <c r="Y19" s="194" t="s">
        <v>591</v>
      </c>
      <c r="Z19" s="194" t="s">
        <v>163</v>
      </c>
      <c r="AA19" s="194" t="s">
        <v>592</v>
      </c>
      <c r="AB19" s="194" t="s">
        <v>591</v>
      </c>
      <c r="AC19" s="194" t="s">
        <v>591</v>
      </c>
      <c r="AD19" s="194">
        <v>0.0</v>
      </c>
      <c r="AE19" s="194" t="s">
        <v>591</v>
      </c>
      <c r="AF19" s="194" t="s">
        <v>591</v>
      </c>
      <c r="AG19" s="194" t="s">
        <v>591</v>
      </c>
      <c r="AH19" s="194" t="s">
        <v>591</v>
      </c>
      <c r="AI19" s="194" t="s">
        <v>591</v>
      </c>
      <c r="AJ19" s="197">
        <f>vlookup(B19,'Annual Leave-2026'!$B:$S,7,0)-countif(E19:AI19,"a")-(countif(E19:AI19,"a1")*0.5)-(countif(E19:AI19,"a2")*0.5)-(countif(E19:AI19,"b*")*0.5)-(countif(E19:AI19,"c*")*0.5)-(countif(E19:AI19,"d*")*0.5)-(countif(E19:AI19,"e*")*0.5)+1</f>
        <v>1.5</v>
      </c>
      <c r="AK19" s="197">
        <f t="shared" si="3"/>
        <v>25</v>
      </c>
      <c r="AL19" s="406">
        <f>VLOOKUP(B19,'Working Time-April-26'!$B:$AK,35,0)/60</f>
        <v>0</v>
      </c>
      <c r="AM19" s="406">
        <f>VLOOKUP(B19,'Working Time-April-26'!$B:$AK,36,0)/60</f>
        <v>0</v>
      </c>
      <c r="AN19" s="214"/>
      <c r="AO19" s="209"/>
      <c r="AP19" s="216"/>
      <c r="AQ19" s="209"/>
      <c r="AR19" s="209"/>
      <c r="AS19" s="209"/>
      <c r="AT19" s="209"/>
      <c r="AU19" s="209">
        <f t="shared" si="4"/>
        <v>4</v>
      </c>
      <c r="AV19" s="209">
        <f t="shared" si="5"/>
        <v>2</v>
      </c>
      <c r="AW19" s="210">
        <f t="shared" si="6"/>
        <v>0</v>
      </c>
      <c r="AX19" s="212"/>
      <c r="AY19" s="217" t="s">
        <v>6</v>
      </c>
    </row>
    <row r="20">
      <c r="A20" s="204">
        <v>16.0</v>
      </c>
      <c r="B20" s="212" t="s">
        <v>609</v>
      </c>
      <c r="C20" s="213" t="s">
        <v>154</v>
      </c>
      <c r="D20" s="212" t="s">
        <v>148</v>
      </c>
      <c r="E20" s="194" t="s">
        <v>591</v>
      </c>
      <c r="F20" s="194" t="s">
        <v>591</v>
      </c>
      <c r="G20" s="194" t="s">
        <v>591</v>
      </c>
      <c r="H20" s="194">
        <v>0.0</v>
      </c>
      <c r="I20" s="194" t="s">
        <v>591</v>
      </c>
      <c r="J20" s="194" t="s">
        <v>591</v>
      </c>
      <c r="K20" s="194" t="s">
        <v>591</v>
      </c>
      <c r="L20" s="194" t="s">
        <v>591</v>
      </c>
      <c r="M20" s="194" t="s">
        <v>591</v>
      </c>
      <c r="N20" s="194" t="s">
        <v>6</v>
      </c>
      <c r="O20" s="194">
        <v>0.0</v>
      </c>
      <c r="P20" s="194" t="s">
        <v>6</v>
      </c>
      <c r="Q20" s="194" t="s">
        <v>593</v>
      </c>
      <c r="R20" s="194" t="s">
        <v>593</v>
      </c>
      <c r="S20" s="194" t="s">
        <v>593</v>
      </c>
      <c r="T20" s="194" t="s">
        <v>593</v>
      </c>
      <c r="U20" s="194" t="s">
        <v>593</v>
      </c>
      <c r="V20" s="194">
        <v>0.0</v>
      </c>
      <c r="W20" s="194" t="s">
        <v>593</v>
      </c>
      <c r="X20" s="194" t="s">
        <v>593</v>
      </c>
      <c r="Y20" s="194" t="s">
        <v>593</v>
      </c>
      <c r="Z20" s="194" t="s">
        <v>593</v>
      </c>
      <c r="AA20" s="194" t="s">
        <v>593</v>
      </c>
      <c r="AB20" s="194" t="s">
        <v>588</v>
      </c>
      <c r="AC20" s="194">
        <v>0.0</v>
      </c>
      <c r="AD20" s="194" t="s">
        <v>588</v>
      </c>
      <c r="AE20" s="194" t="s">
        <v>588</v>
      </c>
      <c r="AF20" s="194" t="s">
        <v>588</v>
      </c>
      <c r="AG20" s="194" t="s">
        <v>588</v>
      </c>
      <c r="AH20" s="194" t="s">
        <v>588</v>
      </c>
      <c r="AI20" s="194" t="s">
        <v>588</v>
      </c>
      <c r="AJ20" s="197">
        <f>vlookup(B20,'Annual Leave-2026'!$B:$S,7,0)-countif(E20:AI20,"a")-(countif(E20:AI20,"a1")*0.5)-(countif(E20:AI20,"a2")*0.5)-(countif(E20:AI20,"b*")*0.5)-(countif(E20:AI20,"c*")*0.5)-(countif(E20:AI20,"d*")*0.5)-(countif(E20:AI20,"e*")*0.5)+1</f>
        <v>5</v>
      </c>
      <c r="AK20" s="197">
        <f t="shared" si="3"/>
        <v>27</v>
      </c>
      <c r="AL20" s="406">
        <f>VLOOKUP(B20,'Working Time-April-26'!$B:$AK,35,0)/60</f>
        <v>-0.35</v>
      </c>
      <c r="AM20" s="406">
        <f>VLOOKUP(B20,'Working Time-April-26'!$B:$AK,36,0)/60</f>
        <v>0</v>
      </c>
      <c r="AN20" s="214"/>
      <c r="AO20" s="209"/>
      <c r="AP20" s="216"/>
      <c r="AQ20" s="209"/>
      <c r="AR20" s="209"/>
      <c r="AS20" s="209"/>
      <c r="AT20" s="209"/>
      <c r="AU20" s="209">
        <f t="shared" si="4"/>
        <v>4</v>
      </c>
      <c r="AV20" s="209">
        <f t="shared" si="5"/>
        <v>0</v>
      </c>
      <c r="AW20" s="210">
        <f t="shared" si="6"/>
        <v>0</v>
      </c>
      <c r="AX20" s="212"/>
      <c r="AY20" s="217" t="s">
        <v>9</v>
      </c>
    </row>
    <row r="21">
      <c r="A21" s="209">
        <v>17.0</v>
      </c>
      <c r="B21" s="212" t="s">
        <v>610</v>
      </c>
      <c r="C21" s="213" t="s">
        <v>108</v>
      </c>
      <c r="D21" s="212" t="s">
        <v>80</v>
      </c>
      <c r="E21" s="194" t="s">
        <v>591</v>
      </c>
      <c r="F21" s="194" t="s">
        <v>591</v>
      </c>
      <c r="G21" s="194" t="s">
        <v>591</v>
      </c>
      <c r="H21" s="194">
        <v>0.0</v>
      </c>
      <c r="I21" s="194" t="s">
        <v>591</v>
      </c>
      <c r="J21" s="194" t="s">
        <v>591</v>
      </c>
      <c r="K21" s="194" t="s">
        <v>591</v>
      </c>
      <c r="L21" s="194" t="s">
        <v>591</v>
      </c>
      <c r="M21" s="194" t="s">
        <v>591</v>
      </c>
      <c r="N21" s="194" t="s">
        <v>6</v>
      </c>
      <c r="O21" s="194" t="s">
        <v>6</v>
      </c>
      <c r="P21" s="194">
        <v>0.0</v>
      </c>
      <c r="Q21" s="194" t="s">
        <v>593</v>
      </c>
      <c r="R21" s="194" t="s">
        <v>593</v>
      </c>
      <c r="S21" s="194" t="s">
        <v>593</v>
      </c>
      <c r="T21" s="194" t="s">
        <v>593</v>
      </c>
      <c r="U21" s="194" t="s">
        <v>591</v>
      </c>
      <c r="V21" s="194">
        <v>0.0</v>
      </c>
      <c r="W21" s="194" t="s">
        <v>591</v>
      </c>
      <c r="X21" s="194" t="s">
        <v>591</v>
      </c>
      <c r="Y21" s="194" t="s">
        <v>591</v>
      </c>
      <c r="Z21" s="194" t="s">
        <v>591</v>
      </c>
      <c r="AA21" s="194" t="s">
        <v>591</v>
      </c>
      <c r="AB21" s="194" t="s">
        <v>591</v>
      </c>
      <c r="AC21" s="194" t="s">
        <v>591</v>
      </c>
      <c r="AD21" s="194">
        <v>0.0</v>
      </c>
      <c r="AE21" s="194" t="s">
        <v>591</v>
      </c>
      <c r="AF21" s="194" t="s">
        <v>591</v>
      </c>
      <c r="AG21" s="194" t="s">
        <v>591</v>
      </c>
      <c r="AH21" s="194" t="s">
        <v>591</v>
      </c>
      <c r="AI21" s="194" t="s">
        <v>591</v>
      </c>
      <c r="AJ21" s="197">
        <f>vlookup(B21,'Annual Leave-2026'!$B:$S,7,0)-countif(E21:AI21,"a")-(countif(E21:AI21,"a1")*0.5)-(countif(E21:AI21,"a2")*0.5)-(countif(E21:AI21,"b*")*0.5)-(countif(E21:AI21,"c*")*0.5)-(countif(E21:AI21,"d*")*0.5)-(countif(E21:AI21,"e*")*0.5)+1</f>
        <v>2</v>
      </c>
      <c r="AK21" s="197">
        <f t="shared" si="3"/>
        <v>27</v>
      </c>
      <c r="AL21" s="406">
        <f>VLOOKUP(B21,'Working Time-April-26'!$B:$AK,35,0)/60</f>
        <v>0</v>
      </c>
      <c r="AM21" s="406">
        <f>VLOOKUP(B21,'Working Time-April-26'!$B:$AK,36,0)/60</f>
        <v>0</v>
      </c>
      <c r="AN21" s="214"/>
      <c r="AO21" s="209"/>
      <c r="AP21" s="216"/>
      <c r="AQ21" s="209"/>
      <c r="AR21" s="209"/>
      <c r="AS21" s="209"/>
      <c r="AT21" s="209"/>
      <c r="AU21" s="209">
        <f t="shared" si="4"/>
        <v>4</v>
      </c>
      <c r="AV21" s="209">
        <f t="shared" si="5"/>
        <v>0</v>
      </c>
      <c r="AW21" s="210">
        <f t="shared" si="6"/>
        <v>0</v>
      </c>
      <c r="AX21" s="212"/>
      <c r="AY21" s="217" t="s">
        <v>6</v>
      </c>
    </row>
    <row r="22" ht="15.0" customHeight="1">
      <c r="A22" s="204">
        <v>18.0</v>
      </c>
      <c r="B22" s="212" t="s">
        <v>611</v>
      </c>
      <c r="C22" s="213" t="s">
        <v>128</v>
      </c>
      <c r="D22" s="212" t="s">
        <v>80</v>
      </c>
      <c r="E22" s="405" t="s">
        <v>588</v>
      </c>
      <c r="F22" s="218" t="s">
        <v>588</v>
      </c>
      <c r="G22" s="218" t="s">
        <v>588</v>
      </c>
      <c r="H22" s="194" t="s">
        <v>588</v>
      </c>
      <c r="I22" s="194">
        <v>0.0</v>
      </c>
      <c r="J22" s="194" t="s">
        <v>717</v>
      </c>
      <c r="K22" s="194" t="s">
        <v>717</v>
      </c>
      <c r="L22" s="194" t="s">
        <v>717</v>
      </c>
      <c r="M22" s="194" t="s">
        <v>717</v>
      </c>
      <c r="N22" s="194" t="s">
        <v>717</v>
      </c>
      <c r="O22" s="194" t="s">
        <v>717</v>
      </c>
      <c r="P22" s="194">
        <v>0.0</v>
      </c>
      <c r="Q22" s="194" t="s">
        <v>593</v>
      </c>
      <c r="R22" s="194" t="s">
        <v>593</v>
      </c>
      <c r="S22" s="194" t="s">
        <v>593</v>
      </c>
      <c r="T22" s="194" t="s">
        <v>593</v>
      </c>
      <c r="U22" s="194" t="s">
        <v>593</v>
      </c>
      <c r="V22" s="194" t="s">
        <v>593</v>
      </c>
      <c r="W22" s="194">
        <v>0.0</v>
      </c>
      <c r="X22" s="194" t="s">
        <v>593</v>
      </c>
      <c r="Y22" s="194" t="s">
        <v>593</v>
      </c>
      <c r="Z22" s="194" t="s">
        <v>593</v>
      </c>
      <c r="AA22" s="194" t="s">
        <v>593</v>
      </c>
      <c r="AB22" s="194" t="s">
        <v>588</v>
      </c>
      <c r="AC22" s="194">
        <v>0.0</v>
      </c>
      <c r="AD22" s="194" t="s">
        <v>588</v>
      </c>
      <c r="AE22" s="194" t="s">
        <v>588</v>
      </c>
      <c r="AF22" s="194" t="s">
        <v>588</v>
      </c>
      <c r="AG22" s="194" t="s">
        <v>588</v>
      </c>
      <c r="AH22" s="194" t="s">
        <v>588</v>
      </c>
      <c r="AI22" s="194" t="s">
        <v>588</v>
      </c>
      <c r="AJ22" s="197">
        <f>vlookup(B22,'Annual Leave-2026'!$B:$S,7,0)-countif(E22:AI22,"a")-(countif(E22:AI22,"a1")*0.5)-(countif(E22:AI22,"a2")*0.5)-(countif(E22:AI22,"b*")*0.5)-(countif(E22:AI22,"c*")*0.5)-(countif(E22:AI22,"d*")*0.5)-(countif(E22:AI22,"e*")*0.5)+1</f>
        <v>7</v>
      </c>
      <c r="AK22" s="197">
        <f t="shared" si="3"/>
        <v>27</v>
      </c>
      <c r="AL22" s="406">
        <f>VLOOKUP(B22,'Working Time-April-26'!$B:$AK,35,0)/60</f>
        <v>0</v>
      </c>
      <c r="AM22" s="406">
        <f>VLOOKUP(B22,'Working Time-April-26'!$B:$AK,36,0)/60</f>
        <v>0</v>
      </c>
      <c r="AN22" s="214"/>
      <c r="AO22" s="209"/>
      <c r="AP22" s="209"/>
      <c r="AQ22" s="209"/>
      <c r="AR22" s="209"/>
      <c r="AS22" s="209"/>
      <c r="AT22" s="209"/>
      <c r="AU22" s="209">
        <f t="shared" si="4"/>
        <v>4</v>
      </c>
      <c r="AV22" s="209">
        <f t="shared" si="5"/>
        <v>0</v>
      </c>
      <c r="AW22" s="210">
        <f t="shared" si="6"/>
        <v>0</v>
      </c>
      <c r="AX22" s="212"/>
      <c r="AY22" s="217" t="s">
        <v>9</v>
      </c>
    </row>
    <row r="23">
      <c r="A23" s="209">
        <v>19.0</v>
      </c>
      <c r="B23" s="212" t="s">
        <v>612</v>
      </c>
      <c r="C23" s="213" t="s">
        <v>98</v>
      </c>
      <c r="D23" s="212" t="s">
        <v>80</v>
      </c>
      <c r="E23" s="194" t="s">
        <v>715</v>
      </c>
      <c r="F23" s="194" t="s">
        <v>715</v>
      </c>
      <c r="G23" s="194" t="s">
        <v>715</v>
      </c>
      <c r="H23" s="194" t="s">
        <v>715</v>
      </c>
      <c r="I23" s="194">
        <v>0.0</v>
      </c>
      <c r="J23" s="194" t="s">
        <v>715</v>
      </c>
      <c r="K23" s="194" t="s">
        <v>715</v>
      </c>
      <c r="L23" s="194" t="s">
        <v>715</v>
      </c>
      <c r="M23" s="194" t="s">
        <v>715</v>
      </c>
      <c r="N23" s="194" t="s">
        <v>715</v>
      </c>
      <c r="O23" s="194" t="s">
        <v>715</v>
      </c>
      <c r="P23" s="194">
        <v>0.0</v>
      </c>
      <c r="Q23" s="194" t="s">
        <v>593</v>
      </c>
      <c r="R23" s="194" t="s">
        <v>593</v>
      </c>
      <c r="S23" s="194" t="s">
        <v>593</v>
      </c>
      <c r="T23" s="194" t="s">
        <v>593</v>
      </c>
      <c r="U23" s="194" t="s">
        <v>593</v>
      </c>
      <c r="V23" s="194" t="s">
        <v>593</v>
      </c>
      <c r="W23" s="194">
        <v>0.0</v>
      </c>
      <c r="X23" s="194" t="s">
        <v>593</v>
      </c>
      <c r="Y23" s="194" t="s">
        <v>593</v>
      </c>
      <c r="Z23" s="194" t="s">
        <v>593</v>
      </c>
      <c r="AA23" s="194" t="s">
        <v>593</v>
      </c>
      <c r="AB23" s="194" t="s">
        <v>588</v>
      </c>
      <c r="AC23" s="194" t="s">
        <v>588</v>
      </c>
      <c r="AD23" s="194">
        <v>0.0</v>
      </c>
      <c r="AE23" s="194" t="s">
        <v>588</v>
      </c>
      <c r="AF23" s="194" t="s">
        <v>588</v>
      </c>
      <c r="AG23" s="194" t="s">
        <v>588</v>
      </c>
      <c r="AH23" s="194" t="s">
        <v>588</v>
      </c>
      <c r="AI23" s="194" t="s">
        <v>588</v>
      </c>
      <c r="AJ23" s="197">
        <f>vlookup(B23,'Annual Leave-2026'!$B:$S,7,0)-countif(E23:AI23,"a")-(countif(E23:AI23,"a1")*0.5)-(countif(E23:AI23,"a2")*0.5)-(countif(E23:AI23,"b*")*0.5)-(countif(E23:AI23,"c*")*0.5)-(countif(E23:AI23,"d*")*0.5)-(countif(E23:AI23,"e*")*0.5)+1</f>
        <v>4.5</v>
      </c>
      <c r="AK23" s="197">
        <f t="shared" si="3"/>
        <v>27</v>
      </c>
      <c r="AL23" s="406">
        <f>VLOOKUP(B23,'Working Time-April-26'!$B:$AK,35,0)/60</f>
        <v>0</v>
      </c>
      <c r="AM23" s="406">
        <f>VLOOKUP(B23,'Working Time-April-26'!$B:$AK,36,0)/60</f>
        <v>0</v>
      </c>
      <c r="AN23" s="214"/>
      <c r="AO23" s="209"/>
      <c r="AP23" s="216"/>
      <c r="AQ23" s="209"/>
      <c r="AR23" s="209"/>
      <c r="AS23" s="209"/>
      <c r="AT23" s="209"/>
      <c r="AU23" s="209">
        <f t="shared" si="4"/>
        <v>4</v>
      </c>
      <c r="AV23" s="209">
        <f t="shared" si="5"/>
        <v>0</v>
      </c>
      <c r="AW23" s="210">
        <f t="shared" si="6"/>
        <v>0</v>
      </c>
      <c r="AX23" s="212"/>
      <c r="AY23" s="217" t="s">
        <v>9</v>
      </c>
    </row>
    <row r="24">
      <c r="A24" s="204">
        <v>20.0</v>
      </c>
      <c r="B24" s="212" t="s">
        <v>613</v>
      </c>
      <c r="C24" s="213" t="s">
        <v>103</v>
      </c>
      <c r="D24" s="212" t="s">
        <v>80</v>
      </c>
      <c r="E24" s="194" t="s">
        <v>715</v>
      </c>
      <c r="F24" s="194" t="s">
        <v>715</v>
      </c>
      <c r="G24" s="194" t="s">
        <v>6</v>
      </c>
      <c r="H24" s="194" t="s">
        <v>715</v>
      </c>
      <c r="I24" s="194">
        <v>0.0</v>
      </c>
      <c r="J24" s="194" t="s">
        <v>591</v>
      </c>
      <c r="K24" s="194" t="s">
        <v>591</v>
      </c>
      <c r="L24" s="194" t="s">
        <v>591</v>
      </c>
      <c r="M24" s="194" t="s">
        <v>591</v>
      </c>
      <c r="N24" s="194" t="s">
        <v>591</v>
      </c>
      <c r="O24" s="194" t="s">
        <v>591</v>
      </c>
      <c r="P24" s="194">
        <v>0.0</v>
      </c>
      <c r="Q24" s="194" t="s">
        <v>593</v>
      </c>
      <c r="R24" s="194" t="s">
        <v>593</v>
      </c>
      <c r="S24" s="194" t="s">
        <v>593</v>
      </c>
      <c r="T24" s="194" t="s">
        <v>593</v>
      </c>
      <c r="U24" s="194" t="s">
        <v>593</v>
      </c>
      <c r="V24" s="194">
        <v>0.0</v>
      </c>
      <c r="W24" s="194" t="s">
        <v>593</v>
      </c>
      <c r="X24" s="194" t="s">
        <v>593</v>
      </c>
      <c r="Y24" s="194" t="s">
        <v>593</v>
      </c>
      <c r="Z24" s="194" t="s">
        <v>593</v>
      </c>
      <c r="AA24" s="194" t="s">
        <v>593</v>
      </c>
      <c r="AB24" s="194" t="s">
        <v>588</v>
      </c>
      <c r="AC24" s="194" t="s">
        <v>588</v>
      </c>
      <c r="AD24" s="194" t="s">
        <v>588</v>
      </c>
      <c r="AE24" s="194">
        <v>0.0</v>
      </c>
      <c r="AF24" s="194" t="s">
        <v>588</v>
      </c>
      <c r="AG24" s="194" t="s">
        <v>588</v>
      </c>
      <c r="AH24" s="194" t="s">
        <v>588</v>
      </c>
      <c r="AI24" s="194" t="s">
        <v>588</v>
      </c>
      <c r="AJ24" s="197">
        <f>vlookup(B24,'Annual Leave-2026'!$B:$S,7,0)-countif(E24:AI24,"a")-(countif(E24:AI24,"a1")*0.5)-(countif(E24:AI24,"a2")*0.5)-(countif(E24:AI24,"b*")*0.5)-(countif(E24:AI24,"c*")*0.5)-(countif(E24:AI24,"d*")*0.5)-(countif(E24:AI24,"e*")*0.5)+1</f>
        <v>2.5</v>
      </c>
      <c r="AK24" s="197">
        <f t="shared" si="3"/>
        <v>27</v>
      </c>
      <c r="AL24" s="406">
        <f>VLOOKUP(B24,'Working Time-April-26'!$B:$AK,35,0)/60</f>
        <v>0</v>
      </c>
      <c r="AM24" s="406">
        <f>VLOOKUP(B24,'Working Time-April-26'!$B:$AK,36,0)/60</f>
        <v>0</v>
      </c>
      <c r="AN24" s="214"/>
      <c r="AO24" s="209"/>
      <c r="AP24" s="216"/>
      <c r="AQ24" s="209"/>
      <c r="AR24" s="209"/>
      <c r="AS24" s="209"/>
      <c r="AT24" s="209"/>
      <c r="AU24" s="209">
        <f t="shared" si="4"/>
        <v>4</v>
      </c>
      <c r="AV24" s="209">
        <f t="shared" si="5"/>
        <v>0</v>
      </c>
      <c r="AW24" s="210">
        <f t="shared" si="6"/>
        <v>0</v>
      </c>
      <c r="AX24" s="212"/>
      <c r="AY24" s="217" t="s">
        <v>9</v>
      </c>
    </row>
    <row r="25">
      <c r="A25" s="209">
        <v>21.0</v>
      </c>
      <c r="B25" s="212" t="s">
        <v>614</v>
      </c>
      <c r="C25" s="213" t="s">
        <v>113</v>
      </c>
      <c r="D25" s="212" t="s">
        <v>80</v>
      </c>
      <c r="E25" s="194" t="s">
        <v>591</v>
      </c>
      <c r="F25" s="194" t="s">
        <v>591</v>
      </c>
      <c r="G25" s="194" t="s">
        <v>591</v>
      </c>
      <c r="H25" s="194">
        <v>0.0</v>
      </c>
      <c r="I25" s="194" t="s">
        <v>593</v>
      </c>
      <c r="J25" s="194" t="s">
        <v>593</v>
      </c>
      <c r="K25" s="194" t="s">
        <v>593</v>
      </c>
      <c r="L25" s="194" t="s">
        <v>593</v>
      </c>
      <c r="M25" s="194" t="s">
        <v>593</v>
      </c>
      <c r="N25" s="194" t="s">
        <v>593</v>
      </c>
      <c r="O25" s="194" t="s">
        <v>6</v>
      </c>
      <c r="P25" s="194">
        <v>0.0</v>
      </c>
      <c r="Q25" s="194" t="s">
        <v>6</v>
      </c>
      <c r="R25" s="194" t="s">
        <v>588</v>
      </c>
      <c r="S25" s="194" t="s">
        <v>588</v>
      </c>
      <c r="T25" s="194" t="s">
        <v>588</v>
      </c>
      <c r="U25" s="194" t="s">
        <v>588</v>
      </c>
      <c r="V25" s="194" t="s">
        <v>588</v>
      </c>
      <c r="W25" s="194" t="s">
        <v>588</v>
      </c>
      <c r="X25" s="194">
        <v>0.0</v>
      </c>
      <c r="Y25" s="194" t="s">
        <v>588</v>
      </c>
      <c r="Z25" s="218" t="s">
        <v>588</v>
      </c>
      <c r="AA25" s="194" t="s">
        <v>588</v>
      </c>
      <c r="AB25" s="194" t="s">
        <v>588</v>
      </c>
      <c r="AC25" s="194" t="s">
        <v>588</v>
      </c>
      <c r="AD25" s="194">
        <v>0.0</v>
      </c>
      <c r="AE25" s="194" t="s">
        <v>588</v>
      </c>
      <c r="AF25" s="194" t="s">
        <v>588</v>
      </c>
      <c r="AG25" s="194" t="s">
        <v>588</v>
      </c>
      <c r="AH25" s="194" t="s">
        <v>588</v>
      </c>
      <c r="AI25" s="194" t="s">
        <v>588</v>
      </c>
      <c r="AJ25" s="197">
        <f>vlookup(B25,'Annual Leave-2026'!$B:$S,7,0)-countif(E25:AI25,"a")-(countif(E25:AI25,"a1")*0.5)-(countif(E25:AI25,"a2")*0.5)-(countif(E25:AI25,"b*")*0.5)-(countif(E25:AI25,"c*")*0.5)-(countif(E25:AI25,"d*")*0.5)-(countif(E25:AI25,"e*")*0.5)+1</f>
        <v>1.5</v>
      </c>
      <c r="AK25" s="197">
        <f t="shared" si="3"/>
        <v>27</v>
      </c>
      <c r="AL25" s="406">
        <f>VLOOKUP(B25,'Working Time-April-26'!$B:$AK,35,0)/60</f>
        <v>0</v>
      </c>
      <c r="AM25" s="406">
        <f>VLOOKUP(B25,'Working Time-April-26'!$B:$AK,36,0)/60</f>
        <v>0</v>
      </c>
      <c r="AN25" s="214"/>
      <c r="AO25" s="209"/>
      <c r="AP25" s="216"/>
      <c r="AQ25" s="209"/>
      <c r="AR25" s="209"/>
      <c r="AS25" s="209"/>
      <c r="AT25" s="209"/>
      <c r="AU25" s="209">
        <f t="shared" si="4"/>
        <v>4</v>
      </c>
      <c r="AV25" s="209">
        <f t="shared" si="5"/>
        <v>0</v>
      </c>
      <c r="AW25" s="210">
        <f t="shared" si="6"/>
        <v>0</v>
      </c>
      <c r="AX25" s="212"/>
      <c r="AY25" s="217" t="s">
        <v>9</v>
      </c>
    </row>
    <row r="26">
      <c r="A26" s="204">
        <v>22.0</v>
      </c>
      <c r="B26" s="218" t="s">
        <v>615</v>
      </c>
      <c r="C26" s="219" t="s">
        <v>92</v>
      </c>
      <c r="D26" s="212" t="s">
        <v>80</v>
      </c>
      <c r="E26" s="194" t="s">
        <v>6</v>
      </c>
      <c r="F26" s="194" t="s">
        <v>715</v>
      </c>
      <c r="G26" s="194" t="s">
        <v>715</v>
      </c>
      <c r="H26" s="194">
        <v>0.0</v>
      </c>
      <c r="I26" s="194" t="s">
        <v>715</v>
      </c>
      <c r="J26" s="194" t="s">
        <v>715</v>
      </c>
      <c r="K26" s="194" t="s">
        <v>715</v>
      </c>
      <c r="L26" s="194" t="s">
        <v>715</v>
      </c>
      <c r="M26" s="194" t="s">
        <v>715</v>
      </c>
      <c r="N26" s="194" t="s">
        <v>715</v>
      </c>
      <c r="O26" s="194">
        <v>0.0</v>
      </c>
      <c r="P26" s="221" t="s">
        <v>591</v>
      </c>
      <c r="Q26" s="194" t="s">
        <v>591</v>
      </c>
      <c r="R26" s="194" t="s">
        <v>591</v>
      </c>
      <c r="S26" s="194" t="s">
        <v>591</v>
      </c>
      <c r="T26" s="194" t="s">
        <v>591</v>
      </c>
      <c r="U26" s="194" t="s">
        <v>591</v>
      </c>
      <c r="V26" s="194" t="s">
        <v>591</v>
      </c>
      <c r="W26" s="194">
        <v>0.0</v>
      </c>
      <c r="X26" s="194" t="s">
        <v>591</v>
      </c>
      <c r="Y26" s="194" t="s">
        <v>591</v>
      </c>
      <c r="Z26" s="194" t="s">
        <v>591</v>
      </c>
      <c r="AA26" s="194" t="s">
        <v>591</v>
      </c>
      <c r="AB26" s="194" t="s">
        <v>591</v>
      </c>
      <c r="AC26" s="194">
        <v>0.0</v>
      </c>
      <c r="AD26" s="194" t="s">
        <v>591</v>
      </c>
      <c r="AE26" s="194" t="s">
        <v>591</v>
      </c>
      <c r="AF26" s="194" t="s">
        <v>591</v>
      </c>
      <c r="AG26" s="194" t="s">
        <v>591</v>
      </c>
      <c r="AH26" s="194" t="s">
        <v>591</v>
      </c>
      <c r="AI26" s="194" t="s">
        <v>591</v>
      </c>
      <c r="AJ26" s="197">
        <f>vlookup(B26,'Annual Leave-2026'!$B:$S,7,0)-countif(E26:AI26,"a")-(countif(E26:AI26,"a1")*0.5)-(countif(E26:AI26,"a2")*0.5)-(countif(E26:AI26,"b*")*0.5)-(countif(E26:AI26,"c*")*0.5)-(countif(E26:AI26,"d*")*0.5)-(countif(E26:AI26,"e*")*0.5)+1</f>
        <v>0</v>
      </c>
      <c r="AK26" s="197">
        <f t="shared" si="3"/>
        <v>27</v>
      </c>
      <c r="AL26" s="406">
        <f>VLOOKUP(B26,'Working Time-April-26'!$B:$AK,35,0)/60</f>
        <v>0</v>
      </c>
      <c r="AM26" s="406">
        <f>VLOOKUP(B26,'Working Time-April-26'!$B:$AK,36,0)/60</f>
        <v>0</v>
      </c>
      <c r="AN26" s="214"/>
      <c r="AO26" s="209"/>
      <c r="AP26" s="220"/>
      <c r="AQ26" s="209"/>
      <c r="AR26" s="209"/>
      <c r="AS26" s="209"/>
      <c r="AT26" s="209"/>
      <c r="AU26" s="209">
        <f t="shared" si="4"/>
        <v>4</v>
      </c>
      <c r="AV26" s="209">
        <f t="shared" si="5"/>
        <v>0</v>
      </c>
      <c r="AW26" s="210">
        <f t="shared" si="6"/>
        <v>0</v>
      </c>
      <c r="AX26" s="212"/>
      <c r="AY26" s="217" t="s">
        <v>6</v>
      </c>
    </row>
    <row r="27">
      <c r="A27" s="209">
        <v>23.0</v>
      </c>
      <c r="B27" s="218" t="s">
        <v>616</v>
      </c>
      <c r="C27" s="219" t="s">
        <v>79</v>
      </c>
      <c r="D27" s="212" t="s">
        <v>80</v>
      </c>
      <c r="E27" s="194" t="s">
        <v>717</v>
      </c>
      <c r="F27" s="194" t="s">
        <v>717</v>
      </c>
      <c r="G27" s="194" t="s">
        <v>717</v>
      </c>
      <c r="H27" s="194">
        <v>0.0</v>
      </c>
      <c r="I27" s="194" t="s">
        <v>717</v>
      </c>
      <c r="J27" s="194" t="s">
        <v>717</v>
      </c>
      <c r="K27" s="194" t="s">
        <v>592</v>
      </c>
      <c r="L27" s="194" t="s">
        <v>592</v>
      </c>
      <c r="M27" s="194" t="s">
        <v>717</v>
      </c>
      <c r="N27" s="194" t="s">
        <v>167</v>
      </c>
      <c r="O27" s="194" t="s">
        <v>717</v>
      </c>
      <c r="P27" s="194">
        <v>0.0</v>
      </c>
      <c r="Q27" s="194" t="s">
        <v>593</v>
      </c>
      <c r="R27" s="194" t="s">
        <v>593</v>
      </c>
      <c r="S27" s="194" t="s">
        <v>593</v>
      </c>
      <c r="T27" s="194" t="s">
        <v>593</v>
      </c>
      <c r="U27" s="194" t="s">
        <v>593</v>
      </c>
      <c r="V27" s="194">
        <v>0.0</v>
      </c>
      <c r="W27" s="194" t="s">
        <v>593</v>
      </c>
      <c r="X27" s="194" t="s">
        <v>593</v>
      </c>
      <c r="Y27" s="194" t="s">
        <v>593</v>
      </c>
      <c r="Z27" s="194" t="s">
        <v>593</v>
      </c>
      <c r="AA27" s="194" t="s">
        <v>593</v>
      </c>
      <c r="AB27" s="194" t="s">
        <v>593</v>
      </c>
      <c r="AC27" s="194">
        <v>0.0</v>
      </c>
      <c r="AD27" s="194" t="s">
        <v>593</v>
      </c>
      <c r="AE27" s="194" t="s">
        <v>593</v>
      </c>
      <c r="AF27" s="194" t="s">
        <v>593</v>
      </c>
      <c r="AG27" s="194" t="s">
        <v>593</v>
      </c>
      <c r="AH27" s="194" t="s">
        <v>593</v>
      </c>
      <c r="AI27" s="194" t="s">
        <v>593</v>
      </c>
      <c r="AJ27" s="197">
        <f>vlookup(B27,'Annual Leave-2026'!$B:$S,7,0)-countif(E27:AI27,"a")-(countif(E27:AI27,"a1")*0.5)-(countif(E27:AI27,"a2")*0.5)-(countif(E27:AI27,"b*")*0.5)-(countif(E27:AI27,"c*")*0.5)-(countif(E27:AI27,"d*")*0.5)-(countif(E27:AI27,"e*")*0.5)+1</f>
        <v>3</v>
      </c>
      <c r="AK27" s="197">
        <f t="shared" si="3"/>
        <v>25</v>
      </c>
      <c r="AL27" s="406">
        <f>VLOOKUP(B27,'Working Time-April-26'!$B:$AK,35,0)/60</f>
        <v>0</v>
      </c>
      <c r="AM27" s="406">
        <f>VLOOKUP(B27,'Working Time-April-26'!$B:$AK,36,0)/60</f>
        <v>0</v>
      </c>
      <c r="AN27" s="214"/>
      <c r="AO27" s="209"/>
      <c r="AP27" s="220"/>
      <c r="AQ27" s="209"/>
      <c r="AR27" s="209"/>
      <c r="AS27" s="209"/>
      <c r="AT27" s="209"/>
      <c r="AU27" s="209">
        <f t="shared" si="4"/>
        <v>4</v>
      </c>
      <c r="AV27" s="209">
        <f t="shared" si="5"/>
        <v>2</v>
      </c>
      <c r="AW27" s="210">
        <f t="shared" si="6"/>
        <v>0</v>
      </c>
      <c r="AX27" s="212"/>
      <c r="AY27" s="217" t="s">
        <v>10</v>
      </c>
    </row>
    <row r="28">
      <c r="A28" s="204">
        <v>24.0</v>
      </c>
      <c r="B28" s="218" t="s">
        <v>617</v>
      </c>
      <c r="C28" s="219" t="s">
        <v>133</v>
      </c>
      <c r="D28" s="212" t="s">
        <v>80</v>
      </c>
      <c r="E28" s="194" t="s">
        <v>717</v>
      </c>
      <c r="F28" s="194" t="s">
        <v>717</v>
      </c>
      <c r="G28" s="194" t="s">
        <v>717</v>
      </c>
      <c r="H28" s="194">
        <v>0.0</v>
      </c>
      <c r="I28" s="194" t="s">
        <v>717</v>
      </c>
      <c r="J28" s="194" t="s">
        <v>717</v>
      </c>
      <c r="K28" s="194" t="s">
        <v>717</v>
      </c>
      <c r="L28" s="194" t="s">
        <v>717</v>
      </c>
      <c r="M28" s="194" t="s">
        <v>717</v>
      </c>
      <c r="N28" s="194" t="s">
        <v>717</v>
      </c>
      <c r="O28" s="194">
        <v>0.0</v>
      </c>
      <c r="P28" s="194" t="s">
        <v>593</v>
      </c>
      <c r="Q28" s="194" t="s">
        <v>593</v>
      </c>
      <c r="R28" s="194" t="s">
        <v>593</v>
      </c>
      <c r="S28" s="194" t="s">
        <v>593</v>
      </c>
      <c r="T28" s="194" t="s">
        <v>6</v>
      </c>
      <c r="U28" s="194" t="s">
        <v>591</v>
      </c>
      <c r="V28" s="194" t="s">
        <v>591</v>
      </c>
      <c r="W28" s="194">
        <v>0.0</v>
      </c>
      <c r="X28" s="194" t="s">
        <v>591</v>
      </c>
      <c r="Y28" s="194" t="s">
        <v>591</v>
      </c>
      <c r="Z28" s="194" t="s">
        <v>591</v>
      </c>
      <c r="AA28" s="194" t="s">
        <v>591</v>
      </c>
      <c r="AB28" s="194" t="s">
        <v>591</v>
      </c>
      <c r="AC28" s="194">
        <v>0.0</v>
      </c>
      <c r="AD28" s="194" t="s">
        <v>591</v>
      </c>
      <c r="AE28" s="194" t="s">
        <v>591</v>
      </c>
      <c r="AF28" s="194" t="s">
        <v>591</v>
      </c>
      <c r="AG28" s="194" t="s">
        <v>591</v>
      </c>
      <c r="AH28" s="194" t="s">
        <v>591</v>
      </c>
      <c r="AI28" s="194" t="s">
        <v>591</v>
      </c>
      <c r="AJ28" s="197">
        <f>vlookup(B28,'Annual Leave-2026'!$B:$S,7,0)-countif(E28:AI28,"a")-(countif(E28:AI28,"a1")*0.5)-(countif(E28:AI28,"a2")*0.5)-(countif(E28:AI28,"b*")*0.5)-(countif(E28:AI28,"c*")*0.5)-(countif(E28:AI28,"d*")*0.5)-(countif(E28:AI28,"e*")*0.5)+1</f>
        <v>2</v>
      </c>
      <c r="AK28" s="197">
        <f t="shared" si="3"/>
        <v>27</v>
      </c>
      <c r="AL28" s="406">
        <f>VLOOKUP(B28,'Working Time-April-26'!$B:$AK,35,0)/60</f>
        <v>0</v>
      </c>
      <c r="AM28" s="406">
        <f>VLOOKUP(B28,'Working Time-April-26'!$B:$AK,36,0)/60</f>
        <v>0</v>
      </c>
      <c r="AN28" s="214"/>
      <c r="AO28" s="209"/>
      <c r="AP28" s="220"/>
      <c r="AQ28" s="209"/>
      <c r="AR28" s="209"/>
      <c r="AS28" s="209"/>
      <c r="AT28" s="209"/>
      <c r="AU28" s="209">
        <f t="shared" si="4"/>
        <v>4</v>
      </c>
      <c r="AV28" s="209">
        <f t="shared" si="5"/>
        <v>0</v>
      </c>
      <c r="AW28" s="210">
        <f t="shared" si="6"/>
        <v>0</v>
      </c>
      <c r="AX28" s="212"/>
      <c r="AY28" s="217" t="s">
        <v>6</v>
      </c>
    </row>
    <row r="29">
      <c r="A29" s="209">
        <v>25.0</v>
      </c>
      <c r="B29" s="218" t="s">
        <v>618</v>
      </c>
      <c r="C29" s="219" t="s">
        <v>86</v>
      </c>
      <c r="D29" s="212" t="s">
        <v>80</v>
      </c>
      <c r="E29" s="194" t="s">
        <v>717</v>
      </c>
      <c r="F29" s="194" t="s">
        <v>717</v>
      </c>
      <c r="G29" s="194" t="s">
        <v>717</v>
      </c>
      <c r="H29" s="194" t="s">
        <v>168</v>
      </c>
      <c r="I29" s="194">
        <v>0.0</v>
      </c>
      <c r="J29" s="194" t="s">
        <v>715</v>
      </c>
      <c r="K29" s="194" t="s">
        <v>715</v>
      </c>
      <c r="L29" s="194" t="s">
        <v>715</v>
      </c>
      <c r="M29" s="194" t="s">
        <v>715</v>
      </c>
      <c r="N29" s="194" t="s">
        <v>6</v>
      </c>
      <c r="O29" s="194" t="s">
        <v>6</v>
      </c>
      <c r="P29" s="194">
        <v>0.0</v>
      </c>
      <c r="Q29" s="194" t="s">
        <v>6</v>
      </c>
      <c r="R29" s="194" t="s">
        <v>593</v>
      </c>
      <c r="S29" s="194" t="s">
        <v>593</v>
      </c>
      <c r="T29" s="194" t="s">
        <v>593</v>
      </c>
      <c r="U29" s="194" t="s">
        <v>593</v>
      </c>
      <c r="V29" s="194" t="s">
        <v>593</v>
      </c>
      <c r="W29" s="194">
        <v>0.0</v>
      </c>
      <c r="X29" s="194" t="s">
        <v>593</v>
      </c>
      <c r="Y29" s="194" t="s">
        <v>593</v>
      </c>
      <c r="Z29" s="194" t="s">
        <v>593</v>
      </c>
      <c r="AA29" s="194" t="s">
        <v>593</v>
      </c>
      <c r="AB29" s="194" t="s">
        <v>593</v>
      </c>
      <c r="AC29" s="194" t="s">
        <v>593</v>
      </c>
      <c r="AD29" s="194">
        <v>0.0</v>
      </c>
      <c r="AE29" s="194" t="s">
        <v>593</v>
      </c>
      <c r="AF29" s="194" t="s">
        <v>593</v>
      </c>
      <c r="AG29" s="194" t="s">
        <v>593</v>
      </c>
      <c r="AH29" s="194" t="s">
        <v>593</v>
      </c>
      <c r="AI29" s="194" t="s">
        <v>593</v>
      </c>
      <c r="AJ29" s="197">
        <f>vlookup(B29,'Annual Leave-2026'!$B:$S,7,0)-countif(E29:AI29,"a")-(countif(E29:AI29,"a1")*0.5)-(countif(E29:AI29,"a2")*0.5)-(countif(E29:AI29,"b*")*0.5)-(countif(E29:AI29,"c*")*0.5)-(countif(E29:AI29,"d*")*0.5)-(countif(E29:AI29,"e*")*0.5)+1</f>
        <v>2</v>
      </c>
      <c r="AK29" s="197">
        <f t="shared" si="3"/>
        <v>27</v>
      </c>
      <c r="AL29" s="406">
        <f>VLOOKUP(B29,'Working Time-April-26'!$B:$AK,35,0)/60</f>
        <v>0</v>
      </c>
      <c r="AM29" s="406">
        <f>VLOOKUP(B29,'Working Time-April-26'!$B:$AK,36,0)/60</f>
        <v>0</v>
      </c>
      <c r="AN29" s="214"/>
      <c r="AO29" s="209"/>
      <c r="AP29" s="220"/>
      <c r="AQ29" s="209"/>
      <c r="AR29" s="209"/>
      <c r="AS29" s="209"/>
      <c r="AT29" s="209"/>
      <c r="AU29" s="209">
        <f t="shared" si="4"/>
        <v>4</v>
      </c>
      <c r="AV29" s="209">
        <f t="shared" si="5"/>
        <v>0</v>
      </c>
      <c r="AW29" s="210">
        <f t="shared" si="6"/>
        <v>0</v>
      </c>
      <c r="AX29" s="212"/>
      <c r="AY29" s="217" t="s">
        <v>10</v>
      </c>
    </row>
    <row r="30">
      <c r="A30" s="204">
        <v>26.0</v>
      </c>
      <c r="B30" s="212" t="s">
        <v>619</v>
      </c>
      <c r="C30" s="213" t="s">
        <v>118</v>
      </c>
      <c r="D30" s="212" t="s">
        <v>80</v>
      </c>
      <c r="E30" s="194" t="s">
        <v>593</v>
      </c>
      <c r="F30" s="194" t="s">
        <v>593</v>
      </c>
      <c r="G30" s="194" t="s">
        <v>593</v>
      </c>
      <c r="H30" s="194" t="s">
        <v>593</v>
      </c>
      <c r="I30" s="194">
        <v>0.0</v>
      </c>
      <c r="J30" s="194" t="s">
        <v>588</v>
      </c>
      <c r="K30" s="194" t="s">
        <v>588</v>
      </c>
      <c r="L30" s="194" t="s">
        <v>588</v>
      </c>
      <c r="M30" s="194" t="s">
        <v>588</v>
      </c>
      <c r="N30" s="194" t="s">
        <v>169</v>
      </c>
      <c r="O30" s="194">
        <v>0.0</v>
      </c>
      <c r="P30" s="194" t="s">
        <v>588</v>
      </c>
      <c r="Q30" s="194" t="s">
        <v>588</v>
      </c>
      <c r="R30" s="194" t="s">
        <v>588</v>
      </c>
      <c r="S30" s="194" t="s">
        <v>588</v>
      </c>
      <c r="T30" s="194" t="s">
        <v>588</v>
      </c>
      <c r="U30" s="194" t="s">
        <v>588</v>
      </c>
      <c r="V30" s="194" t="s">
        <v>588</v>
      </c>
      <c r="W30" s="194">
        <v>0.0</v>
      </c>
      <c r="X30" s="194" t="s">
        <v>592</v>
      </c>
      <c r="Y30" s="194" t="s">
        <v>592</v>
      </c>
      <c r="Z30" s="218" t="s">
        <v>588</v>
      </c>
      <c r="AA30" s="194" t="s">
        <v>588</v>
      </c>
      <c r="AB30" s="194" t="s">
        <v>588</v>
      </c>
      <c r="AC30" s="194" t="s">
        <v>588</v>
      </c>
      <c r="AD30" s="194">
        <v>0.0</v>
      </c>
      <c r="AE30" s="194" t="s">
        <v>588</v>
      </c>
      <c r="AF30" s="194" t="s">
        <v>588</v>
      </c>
      <c r="AG30" s="194" t="s">
        <v>588</v>
      </c>
      <c r="AH30" s="194" t="s">
        <v>588</v>
      </c>
      <c r="AI30" s="194" t="s">
        <v>588</v>
      </c>
      <c r="AJ30" s="197">
        <f>vlookup(B30,'Annual Leave-2026'!$B:$S,7,0)-countif(E30:AI30,"a")-(countif(E30:AI30,"a1")*0.5)-(countif(E30:AI30,"a2")*0.5)-(countif(E30:AI30,"b*")*0.5)-(countif(E30:AI30,"c*")*0.5)-(countif(E30:AI30,"d*")*0.5)-(countif(E30:AI30,"e*")*0.5)+1</f>
        <v>2</v>
      </c>
      <c r="AK30" s="197">
        <f t="shared" si="3"/>
        <v>25</v>
      </c>
      <c r="AL30" s="406">
        <f>VLOOKUP(B30,'Working Time-April-26'!$B:$AK,35,0)/60</f>
        <v>0</v>
      </c>
      <c r="AM30" s="406">
        <f>VLOOKUP(B30,'Working Time-April-26'!$B:$AK,36,0)/60</f>
        <v>0</v>
      </c>
      <c r="AN30" s="214"/>
      <c r="AO30" s="209"/>
      <c r="AP30" s="216"/>
      <c r="AQ30" s="209"/>
      <c r="AR30" s="209"/>
      <c r="AS30" s="209"/>
      <c r="AT30" s="209"/>
      <c r="AU30" s="209">
        <f t="shared" si="4"/>
        <v>4</v>
      </c>
      <c r="AV30" s="209">
        <f t="shared" si="5"/>
        <v>2</v>
      </c>
      <c r="AW30" s="210">
        <f t="shared" si="6"/>
        <v>0</v>
      </c>
      <c r="AX30" s="212"/>
      <c r="AY30" s="217" t="s">
        <v>9</v>
      </c>
    </row>
    <row r="31">
      <c r="A31" s="209">
        <v>27.0</v>
      </c>
      <c r="B31" s="212" t="s">
        <v>620</v>
      </c>
      <c r="C31" s="213" t="s">
        <v>123</v>
      </c>
      <c r="D31" s="212" t="s">
        <v>80</v>
      </c>
      <c r="E31" s="405" t="s">
        <v>588</v>
      </c>
      <c r="F31" s="218" t="s">
        <v>588</v>
      </c>
      <c r="G31" s="218" t="s">
        <v>588</v>
      </c>
      <c r="H31" s="194">
        <v>0.0</v>
      </c>
      <c r="I31" s="194" t="s">
        <v>169</v>
      </c>
      <c r="J31" s="194" t="s">
        <v>588</v>
      </c>
      <c r="K31" s="194" t="s">
        <v>588</v>
      </c>
      <c r="L31" s="194" t="s">
        <v>588</v>
      </c>
      <c r="M31" s="194" t="s">
        <v>588</v>
      </c>
      <c r="N31" s="194" t="s">
        <v>588</v>
      </c>
      <c r="O31" s="194" t="s">
        <v>588</v>
      </c>
      <c r="P31" s="194">
        <v>0.0</v>
      </c>
      <c r="Q31" s="194" t="s">
        <v>591</v>
      </c>
      <c r="R31" s="194" t="s">
        <v>591</v>
      </c>
      <c r="S31" s="194" t="s">
        <v>591</v>
      </c>
      <c r="T31" s="194" t="s">
        <v>591</v>
      </c>
      <c r="U31" s="194" t="s">
        <v>591</v>
      </c>
      <c r="V31" s="194">
        <v>0.0</v>
      </c>
      <c r="W31" s="194" t="s">
        <v>591</v>
      </c>
      <c r="X31" s="194" t="s">
        <v>591</v>
      </c>
      <c r="Y31" s="194" t="s">
        <v>591</v>
      </c>
      <c r="Z31" s="194" t="s">
        <v>591</v>
      </c>
      <c r="AA31" s="194" t="s">
        <v>591</v>
      </c>
      <c r="AB31" s="194" t="s">
        <v>591</v>
      </c>
      <c r="AC31" s="194" t="s">
        <v>591</v>
      </c>
      <c r="AD31" s="194">
        <v>0.0</v>
      </c>
      <c r="AE31" s="194" t="s">
        <v>591</v>
      </c>
      <c r="AF31" s="194" t="s">
        <v>591</v>
      </c>
      <c r="AG31" s="194" t="s">
        <v>591</v>
      </c>
      <c r="AH31" s="194" t="s">
        <v>591</v>
      </c>
      <c r="AI31" s="194" t="s">
        <v>591</v>
      </c>
      <c r="AJ31" s="197">
        <f>vlookup(B31,'Annual Leave-2026'!$B:$S,7,0)-countif(E31:AI31,"a")-(countif(E31:AI31,"a1")*0.5)-(countif(E31:AI31,"a2")*0.5)-(countif(E31:AI31,"b*")*0.5)-(countif(E31:AI31,"c*")*0.5)-(countif(E31:AI31,"d*")*0.5)-(countif(E31:AI31,"e*")*0.5)+1</f>
        <v>4</v>
      </c>
      <c r="AK31" s="197">
        <f t="shared" si="3"/>
        <v>27</v>
      </c>
      <c r="AL31" s="406">
        <f>VLOOKUP(B31,'Working Time-April-26'!$B:$AK,35,0)/60</f>
        <v>0</v>
      </c>
      <c r="AM31" s="406">
        <f>VLOOKUP(B31,'Working Time-April-26'!$B:$AK,36,0)/60</f>
        <v>0</v>
      </c>
      <c r="AN31" s="214"/>
      <c r="AO31" s="209"/>
      <c r="AP31" s="216"/>
      <c r="AQ31" s="209"/>
      <c r="AR31" s="209"/>
      <c r="AS31" s="209"/>
      <c r="AT31" s="209"/>
      <c r="AU31" s="209">
        <f t="shared" si="4"/>
        <v>4</v>
      </c>
      <c r="AV31" s="209">
        <f t="shared" si="5"/>
        <v>0</v>
      </c>
      <c r="AW31" s="210">
        <f t="shared" si="6"/>
        <v>0</v>
      </c>
      <c r="AX31" s="212"/>
      <c r="AY31" s="217" t="s">
        <v>6</v>
      </c>
    </row>
    <row r="32">
      <c r="A32" s="204">
        <v>28.0</v>
      </c>
      <c r="B32" s="212" t="s">
        <v>621</v>
      </c>
      <c r="C32" s="213" t="s">
        <v>130</v>
      </c>
      <c r="D32" s="212" t="s">
        <v>76</v>
      </c>
      <c r="E32" s="194" t="s">
        <v>717</v>
      </c>
      <c r="F32" s="194" t="s">
        <v>717</v>
      </c>
      <c r="G32" s="194" t="s">
        <v>717</v>
      </c>
      <c r="H32" s="194" t="s">
        <v>717</v>
      </c>
      <c r="I32" s="194" t="s">
        <v>717</v>
      </c>
      <c r="J32" s="194">
        <v>0.0</v>
      </c>
      <c r="K32" s="194" t="s">
        <v>717</v>
      </c>
      <c r="L32" s="194" t="s">
        <v>717</v>
      </c>
      <c r="M32" s="194" t="s">
        <v>717</v>
      </c>
      <c r="N32" s="194" t="s">
        <v>717</v>
      </c>
      <c r="O32" s="194" t="s">
        <v>717</v>
      </c>
      <c r="P32" s="194">
        <v>0.0</v>
      </c>
      <c r="Q32" s="194" t="s">
        <v>591</v>
      </c>
      <c r="R32" s="194" t="s">
        <v>591</v>
      </c>
      <c r="S32" s="194" t="s">
        <v>591</v>
      </c>
      <c r="T32" s="194" t="s">
        <v>591</v>
      </c>
      <c r="U32" s="194" t="s">
        <v>591</v>
      </c>
      <c r="V32" s="194" t="s">
        <v>591</v>
      </c>
      <c r="W32" s="194">
        <v>0.0</v>
      </c>
      <c r="X32" s="194" t="s">
        <v>591</v>
      </c>
      <c r="Y32" s="194" t="s">
        <v>591</v>
      </c>
      <c r="Z32" s="194" t="s">
        <v>591</v>
      </c>
      <c r="AA32" s="194" t="s">
        <v>591</v>
      </c>
      <c r="AB32" s="194" t="s">
        <v>591</v>
      </c>
      <c r="AC32" s="194">
        <v>0.0</v>
      </c>
      <c r="AD32" s="194" t="s">
        <v>591</v>
      </c>
      <c r="AE32" s="194" t="s">
        <v>591</v>
      </c>
      <c r="AF32" s="194" t="s">
        <v>591</v>
      </c>
      <c r="AG32" s="194" t="s">
        <v>591</v>
      </c>
      <c r="AH32" s="194" t="s">
        <v>591</v>
      </c>
      <c r="AI32" s="194" t="s">
        <v>591</v>
      </c>
      <c r="AJ32" s="197">
        <f>vlookup(B32,'Annual Leave-2026'!$B:$S,7,0)-countif(E32:AI32,"a")-(countif(E32:AI32,"a1")*0.5)-(countif(E32:AI32,"a2")*0.5)-(countif(E32:AI32,"b*")*0.5)-(countif(E32:AI32,"c*")*0.5)-(countif(E32:AI32,"d*")*0.5)-(countif(E32:AI32,"e*")*0.5)+1</f>
        <v>5.5</v>
      </c>
      <c r="AK32" s="197">
        <f t="shared" si="3"/>
        <v>27</v>
      </c>
      <c r="AL32" s="406">
        <f>VLOOKUP(B32,'Working Time-April-26'!$B:$AK,35,0)/60</f>
        <v>0</v>
      </c>
      <c r="AM32" s="406">
        <f>VLOOKUP(B32,'Working Time-April-26'!$B:$AK,36,0)/60</f>
        <v>0</v>
      </c>
      <c r="AN32" s="214"/>
      <c r="AO32" s="209"/>
      <c r="AP32" s="216"/>
      <c r="AQ32" s="209"/>
      <c r="AR32" s="209"/>
      <c r="AS32" s="209"/>
      <c r="AT32" s="209"/>
      <c r="AU32" s="209">
        <f t="shared" si="4"/>
        <v>4</v>
      </c>
      <c r="AV32" s="209">
        <f t="shared" si="5"/>
        <v>0</v>
      </c>
      <c r="AW32" s="210">
        <f t="shared" si="6"/>
        <v>0</v>
      </c>
      <c r="AX32" s="212"/>
      <c r="AY32" s="217" t="s">
        <v>6</v>
      </c>
    </row>
    <row r="33">
      <c r="A33" s="209">
        <v>29.0</v>
      </c>
      <c r="B33" s="212" t="s">
        <v>622</v>
      </c>
      <c r="C33" s="213" t="s">
        <v>107</v>
      </c>
      <c r="D33" s="212" t="s">
        <v>76</v>
      </c>
      <c r="E33" s="194" t="s">
        <v>591</v>
      </c>
      <c r="F33" s="194" t="s">
        <v>591</v>
      </c>
      <c r="G33" s="194" t="s">
        <v>591</v>
      </c>
      <c r="H33" s="194">
        <v>0.0</v>
      </c>
      <c r="I33" s="194" t="s">
        <v>591</v>
      </c>
      <c r="J33" s="194" t="s">
        <v>591</v>
      </c>
      <c r="K33" s="194" t="s">
        <v>591</v>
      </c>
      <c r="L33" s="194" t="s">
        <v>591</v>
      </c>
      <c r="M33" s="194" t="s">
        <v>591</v>
      </c>
      <c r="N33" s="194" t="s">
        <v>591</v>
      </c>
      <c r="O33" s="194" t="s">
        <v>6</v>
      </c>
      <c r="P33" s="194">
        <v>0.0</v>
      </c>
      <c r="Q33" s="194" t="s">
        <v>593</v>
      </c>
      <c r="R33" s="194" t="s">
        <v>593</v>
      </c>
      <c r="S33" s="194" t="s">
        <v>593</v>
      </c>
      <c r="T33" s="194" t="s">
        <v>593</v>
      </c>
      <c r="U33" s="194" t="s">
        <v>593</v>
      </c>
      <c r="V33" s="194" t="s">
        <v>593</v>
      </c>
      <c r="W33" s="194">
        <v>0.0</v>
      </c>
      <c r="X33" s="194" t="s">
        <v>593</v>
      </c>
      <c r="Y33" s="194" t="s">
        <v>593</v>
      </c>
      <c r="Z33" s="194" t="s">
        <v>593</v>
      </c>
      <c r="AA33" s="194" t="s">
        <v>593</v>
      </c>
      <c r="AB33" s="194" t="s">
        <v>588</v>
      </c>
      <c r="AC33" s="194" t="s">
        <v>588</v>
      </c>
      <c r="AD33" s="194">
        <v>0.0</v>
      </c>
      <c r="AE33" s="194" t="s">
        <v>588</v>
      </c>
      <c r="AF33" s="194" t="s">
        <v>588</v>
      </c>
      <c r="AG33" s="194" t="s">
        <v>588</v>
      </c>
      <c r="AH33" s="194" t="s">
        <v>588</v>
      </c>
      <c r="AI33" s="194" t="s">
        <v>588</v>
      </c>
      <c r="AJ33" s="197">
        <f>vlookup(B33,'Annual Leave-2026'!$B:$S,7,0)-countif(E33:AI33,"a")-(countif(E33:AI33,"a1")*0.5)-(countif(E33:AI33,"a2")*0.5)-(countif(E33:AI33,"b*")*0.5)-(countif(E33:AI33,"c*")*0.5)-(countif(E33:AI33,"d*")*0.5)-(countif(E33:AI33,"e*")*0.5)+1</f>
        <v>1</v>
      </c>
      <c r="AK33" s="197">
        <f t="shared" si="3"/>
        <v>27</v>
      </c>
      <c r="AL33" s="406">
        <f>VLOOKUP(B33,'Working Time-April-26'!$B:$AK,35,0)/60</f>
        <v>0</v>
      </c>
      <c r="AM33" s="406">
        <f>VLOOKUP(B33,'Working Time-April-26'!$B:$AK,36,0)/60</f>
        <v>0</v>
      </c>
      <c r="AN33" s="214"/>
      <c r="AO33" s="209"/>
      <c r="AP33" s="216"/>
      <c r="AQ33" s="209"/>
      <c r="AR33" s="209"/>
      <c r="AS33" s="209"/>
      <c r="AT33" s="209"/>
      <c r="AU33" s="209">
        <f t="shared" si="4"/>
        <v>4</v>
      </c>
      <c r="AV33" s="209">
        <f t="shared" si="5"/>
        <v>0</v>
      </c>
      <c r="AW33" s="210">
        <f t="shared" si="6"/>
        <v>0</v>
      </c>
      <c r="AX33" s="212"/>
      <c r="AY33" s="217" t="s">
        <v>9</v>
      </c>
    </row>
    <row r="34">
      <c r="A34" s="204">
        <v>30.0</v>
      </c>
      <c r="B34" s="212" t="s">
        <v>623</v>
      </c>
      <c r="C34" s="213" t="s">
        <v>96</v>
      </c>
      <c r="D34" s="212" t="s">
        <v>76</v>
      </c>
      <c r="E34" s="194" t="s">
        <v>715</v>
      </c>
      <c r="F34" s="194" t="s">
        <v>715</v>
      </c>
      <c r="G34" s="194" t="s">
        <v>715</v>
      </c>
      <c r="H34" s="194" t="s">
        <v>715</v>
      </c>
      <c r="I34" s="194">
        <v>0.0</v>
      </c>
      <c r="J34" s="194" t="s">
        <v>715</v>
      </c>
      <c r="K34" s="194" t="s">
        <v>715</v>
      </c>
      <c r="L34" s="194" t="s">
        <v>715</v>
      </c>
      <c r="M34" s="194" t="s">
        <v>715</v>
      </c>
      <c r="N34" s="194" t="s">
        <v>715</v>
      </c>
      <c r="O34" s="194" t="s">
        <v>715</v>
      </c>
      <c r="P34" s="194">
        <v>0.0</v>
      </c>
      <c r="Q34" s="194" t="s">
        <v>593</v>
      </c>
      <c r="R34" s="194" t="s">
        <v>593</v>
      </c>
      <c r="S34" s="194" t="s">
        <v>593</v>
      </c>
      <c r="T34" s="194" t="s">
        <v>591</v>
      </c>
      <c r="U34" s="194" t="s">
        <v>591</v>
      </c>
      <c r="V34" s="194">
        <v>0.0</v>
      </c>
      <c r="W34" s="194" t="s">
        <v>591</v>
      </c>
      <c r="X34" s="194" t="s">
        <v>591</v>
      </c>
      <c r="Y34" s="194" t="s">
        <v>591</v>
      </c>
      <c r="Z34" s="194" t="s">
        <v>591</v>
      </c>
      <c r="AA34" s="194" t="s">
        <v>602</v>
      </c>
      <c r="AB34" s="194" t="s">
        <v>591</v>
      </c>
      <c r="AC34" s="194" t="s">
        <v>591</v>
      </c>
      <c r="AD34" s="194" t="s">
        <v>591</v>
      </c>
      <c r="AE34" s="194">
        <v>0.0</v>
      </c>
      <c r="AF34" s="194" t="s">
        <v>591</v>
      </c>
      <c r="AG34" s="194" t="s">
        <v>591</v>
      </c>
      <c r="AH34" s="194" t="s">
        <v>591</v>
      </c>
      <c r="AI34" s="194" t="s">
        <v>591</v>
      </c>
      <c r="AJ34" s="197">
        <f>vlookup(B34,'Annual Leave-2026'!$B:$S,7,0)-countif(E34:AI34,"a")-(countif(E34:AI34,"a1")*0.5)-(countif(E34:AI34,"a2")*0.5)-(countif(E34:AI34,"b*")*0.5)-(countif(E34:AI34,"c*")*0.5)-(countif(E34:AI34,"d*")*0.5)-(countif(E34:AI34,"e*")*0.5)+1</f>
        <v>1</v>
      </c>
      <c r="AK34" s="197">
        <f t="shared" si="3"/>
        <v>26</v>
      </c>
      <c r="AL34" s="406">
        <f>VLOOKUP(B34,'Working Time-April-26'!$B:$AK,35,0)/60</f>
        <v>0</v>
      </c>
      <c r="AM34" s="406">
        <f>VLOOKUP(B34,'Working Time-April-26'!$B:$AK,36,0)/60</f>
        <v>-1</v>
      </c>
      <c r="AN34" s="214"/>
      <c r="AO34" s="209"/>
      <c r="AP34" s="220"/>
      <c r="AQ34" s="209"/>
      <c r="AR34" s="209"/>
      <c r="AS34" s="209"/>
      <c r="AT34" s="209"/>
      <c r="AU34" s="209">
        <f t="shared" si="4"/>
        <v>4</v>
      </c>
      <c r="AV34" s="209">
        <f t="shared" si="5"/>
        <v>0</v>
      </c>
      <c r="AW34" s="210">
        <f t="shared" si="6"/>
        <v>1</v>
      </c>
      <c r="AX34" s="212"/>
      <c r="AY34" s="217" t="s">
        <v>6</v>
      </c>
    </row>
    <row r="35">
      <c r="A35" s="209">
        <v>31.0</v>
      </c>
      <c r="B35" s="212" t="s">
        <v>624</v>
      </c>
      <c r="C35" s="213" t="s">
        <v>112</v>
      </c>
      <c r="D35" s="212" t="s">
        <v>76</v>
      </c>
      <c r="E35" s="194" t="s">
        <v>591</v>
      </c>
      <c r="F35" s="194" t="s">
        <v>591</v>
      </c>
      <c r="G35" s="194" t="s">
        <v>591</v>
      </c>
      <c r="H35" s="194" t="s">
        <v>591</v>
      </c>
      <c r="I35" s="194">
        <v>0.0</v>
      </c>
      <c r="J35" s="194" t="s">
        <v>593</v>
      </c>
      <c r="K35" s="194" t="s">
        <v>593</v>
      </c>
      <c r="L35" s="194" t="s">
        <v>593</v>
      </c>
      <c r="M35" s="194" t="s">
        <v>593</v>
      </c>
      <c r="N35" s="194" t="s">
        <v>593</v>
      </c>
      <c r="O35" s="194" t="s">
        <v>171</v>
      </c>
      <c r="P35" s="194">
        <v>0.0</v>
      </c>
      <c r="Q35" s="194" t="s">
        <v>593</v>
      </c>
      <c r="R35" s="194" t="s">
        <v>593</v>
      </c>
      <c r="S35" s="194" t="s">
        <v>593</v>
      </c>
      <c r="T35" s="194" t="s">
        <v>593</v>
      </c>
      <c r="U35" s="194" t="s">
        <v>593</v>
      </c>
      <c r="V35" s="194" t="s">
        <v>593</v>
      </c>
      <c r="W35" s="194">
        <v>0.0</v>
      </c>
      <c r="X35" s="194" t="s">
        <v>593</v>
      </c>
      <c r="Y35" s="194" t="s">
        <v>593</v>
      </c>
      <c r="Z35" s="194" t="s">
        <v>593</v>
      </c>
      <c r="AA35" s="194" t="s">
        <v>593</v>
      </c>
      <c r="AB35" s="194" t="s">
        <v>588</v>
      </c>
      <c r="AC35" s="194" t="s">
        <v>588</v>
      </c>
      <c r="AD35" s="194" t="s">
        <v>588</v>
      </c>
      <c r="AE35" s="194">
        <v>0.0</v>
      </c>
      <c r="AF35" s="194" t="s">
        <v>588</v>
      </c>
      <c r="AG35" s="194" t="s">
        <v>588</v>
      </c>
      <c r="AH35" s="194" t="s">
        <v>588</v>
      </c>
      <c r="AI35" s="194" t="s">
        <v>588</v>
      </c>
      <c r="AJ35" s="197">
        <f>vlookup(B35,'Annual Leave-2026'!$B:$S,7,0)-countif(E35:AI35,"a")-(countif(E35:AI35,"a1")*0.5)-(countif(E35:AI35,"a2")*0.5)-(countif(E35:AI35,"b*")*0.5)-(countif(E35:AI35,"c*")*0.5)-(countif(E35:AI35,"d*")*0.5)-(countif(E35:AI35,"e*")*0.5)+1</f>
        <v>3</v>
      </c>
      <c r="AK35" s="197">
        <f t="shared" si="3"/>
        <v>27</v>
      </c>
      <c r="AL35" s="406">
        <f>VLOOKUP(B35,'Working Time-April-26'!$B:$AK,35,0)/60</f>
        <v>0</v>
      </c>
      <c r="AM35" s="406">
        <f>VLOOKUP(B35,'Working Time-April-26'!$B:$AK,36,0)/60</f>
        <v>0</v>
      </c>
      <c r="AN35" s="214"/>
      <c r="AO35" s="209"/>
      <c r="AP35" s="216"/>
      <c r="AQ35" s="209"/>
      <c r="AR35" s="209"/>
      <c r="AS35" s="209"/>
      <c r="AT35" s="209"/>
      <c r="AU35" s="209">
        <f t="shared" si="4"/>
        <v>4</v>
      </c>
      <c r="AV35" s="209">
        <f t="shared" si="5"/>
        <v>0</v>
      </c>
      <c r="AW35" s="210">
        <f t="shared" si="6"/>
        <v>0</v>
      </c>
      <c r="AX35" s="212"/>
      <c r="AY35" s="217" t="s">
        <v>9</v>
      </c>
    </row>
    <row r="36">
      <c r="A36" s="204">
        <v>32.0</v>
      </c>
      <c r="B36" s="218" t="s">
        <v>816</v>
      </c>
      <c r="C36" s="219" t="s">
        <v>101</v>
      </c>
      <c r="D36" s="212" t="s">
        <v>76</v>
      </c>
      <c r="E36" s="194" t="s">
        <v>715</v>
      </c>
      <c r="F36" s="194" t="s">
        <v>715</v>
      </c>
      <c r="G36" s="194" t="s">
        <v>715</v>
      </c>
      <c r="H36" s="194" t="s">
        <v>715</v>
      </c>
      <c r="I36" s="194">
        <v>0.0</v>
      </c>
      <c r="J36" s="194" t="s">
        <v>591</v>
      </c>
      <c r="K36" s="194" t="s">
        <v>591</v>
      </c>
      <c r="L36" s="194" t="s">
        <v>591</v>
      </c>
      <c r="M36" s="194" t="s">
        <v>591</v>
      </c>
      <c r="N36" s="194" t="s">
        <v>6</v>
      </c>
      <c r="O36" s="194" t="s">
        <v>6</v>
      </c>
      <c r="P36" s="194">
        <v>0.0</v>
      </c>
      <c r="Q36" s="194" t="s">
        <v>593</v>
      </c>
      <c r="R36" s="194" t="s">
        <v>593</v>
      </c>
      <c r="S36" s="194" t="s">
        <v>593</v>
      </c>
      <c r="T36" s="194" t="s">
        <v>591</v>
      </c>
      <c r="U36" s="194" t="s">
        <v>591</v>
      </c>
      <c r="V36" s="194" t="s">
        <v>591</v>
      </c>
      <c r="W36" s="194">
        <v>0.0</v>
      </c>
      <c r="X36" s="194" t="s">
        <v>591</v>
      </c>
      <c r="Y36" s="194" t="s">
        <v>591</v>
      </c>
      <c r="Z36" s="194" t="s">
        <v>591</v>
      </c>
      <c r="AA36" s="194" t="s">
        <v>592</v>
      </c>
      <c r="AB36" s="194" t="s">
        <v>592</v>
      </c>
      <c r="AC36" s="194" t="s">
        <v>592</v>
      </c>
      <c r="AD36" s="194">
        <v>0.0</v>
      </c>
      <c r="AE36" s="194" t="s">
        <v>592</v>
      </c>
      <c r="AF36" s="194" t="s">
        <v>592</v>
      </c>
      <c r="AG36" s="194" t="s">
        <v>592</v>
      </c>
      <c r="AH36" s="194" t="s">
        <v>592</v>
      </c>
      <c r="AI36" s="194" t="s">
        <v>592</v>
      </c>
      <c r="AJ36" s="197">
        <f>vlookup(B36,'Annual Leave-2026'!$B:$S,7,0)-countif(E36:AI36,"a")-(countif(E36:AI36,"a1")*0.5)-(countif(E36:AI36,"a2")*0.5)-(countif(E36:AI36,"b*")*0.5)-(countif(E36:AI36,"c*")*0.5)-(countif(E36:AI36,"d*")*0.5)-(countif(E36:AI36,"e*")*0.5)+1</f>
        <v>0</v>
      </c>
      <c r="AK36" s="197">
        <f t="shared" si="3"/>
        <v>19</v>
      </c>
      <c r="AL36" s="406">
        <f>VLOOKUP(B36,'Working Time-April-26'!$B:$AK,35,0)/60</f>
        <v>0</v>
      </c>
      <c r="AM36" s="406">
        <f>VLOOKUP(B36,'Working Time-April-26'!$B:$AK,36,0)/60</f>
        <v>-1</v>
      </c>
      <c r="AN36" s="214"/>
      <c r="AO36" s="209"/>
      <c r="AP36" s="220"/>
      <c r="AQ36" s="209"/>
      <c r="AR36" s="209"/>
      <c r="AS36" s="209"/>
      <c r="AT36" s="209"/>
      <c r="AU36" s="209">
        <f t="shared" si="4"/>
        <v>4</v>
      </c>
      <c r="AV36" s="209">
        <f t="shared" si="5"/>
        <v>8</v>
      </c>
      <c r="AW36" s="210">
        <f t="shared" si="6"/>
        <v>0</v>
      </c>
      <c r="AX36" s="212"/>
      <c r="AY36" s="217" t="s">
        <v>6</v>
      </c>
    </row>
    <row r="37">
      <c r="A37" s="209">
        <v>33.0</v>
      </c>
      <c r="B37" s="218" t="s">
        <v>625</v>
      </c>
      <c r="C37" s="219" t="s">
        <v>127</v>
      </c>
      <c r="D37" s="212" t="s">
        <v>76</v>
      </c>
      <c r="E37" s="405" t="s">
        <v>588</v>
      </c>
      <c r="F37" s="218" t="s">
        <v>588</v>
      </c>
      <c r="G37" s="218" t="s">
        <v>588</v>
      </c>
      <c r="H37" s="194" t="s">
        <v>588</v>
      </c>
      <c r="I37" s="221" t="s">
        <v>588</v>
      </c>
      <c r="J37" s="194">
        <v>0.0</v>
      </c>
      <c r="K37" s="194" t="s">
        <v>717</v>
      </c>
      <c r="L37" s="194" t="s">
        <v>717</v>
      </c>
      <c r="M37" s="194" t="s">
        <v>717</v>
      </c>
      <c r="N37" s="194" t="s">
        <v>6</v>
      </c>
      <c r="O37" s="194" t="s">
        <v>6</v>
      </c>
      <c r="P37" s="194">
        <v>0.0</v>
      </c>
      <c r="Q37" s="194" t="s">
        <v>6</v>
      </c>
      <c r="R37" s="194" t="s">
        <v>6</v>
      </c>
      <c r="S37" s="194" t="s">
        <v>591</v>
      </c>
      <c r="T37" s="194" t="s">
        <v>591</v>
      </c>
      <c r="U37" s="194" t="s">
        <v>591</v>
      </c>
      <c r="V37" s="194">
        <v>0.0</v>
      </c>
      <c r="W37" s="194" t="s">
        <v>591</v>
      </c>
      <c r="X37" s="194" t="s">
        <v>591</v>
      </c>
      <c r="Y37" s="194" t="s">
        <v>591</v>
      </c>
      <c r="Z37" s="194" t="s">
        <v>591</v>
      </c>
      <c r="AA37" s="194" t="s">
        <v>591</v>
      </c>
      <c r="AB37" s="194" t="s">
        <v>591</v>
      </c>
      <c r="AC37" s="194" t="s">
        <v>591</v>
      </c>
      <c r="AD37" s="194">
        <v>0.0</v>
      </c>
      <c r="AE37" s="194" t="s">
        <v>591</v>
      </c>
      <c r="AF37" s="194" t="s">
        <v>591</v>
      </c>
      <c r="AG37" s="194" t="s">
        <v>591</v>
      </c>
      <c r="AH37" s="194" t="s">
        <v>591</v>
      </c>
      <c r="AI37" s="194" t="s">
        <v>591</v>
      </c>
      <c r="AJ37" s="197">
        <f>vlookup(B37,'Annual Leave-2026'!$B:$S,7,0)-countif(E37:AI37,"a")-(countif(E37:AI37,"a1")*0.5)-(countif(E37:AI37,"a2")*0.5)-(countif(E37:AI37,"b*")*0.5)-(countif(E37:AI37,"c*")*0.5)-(countif(E37:AI37,"d*")*0.5)-(countif(E37:AI37,"e*")*0.5)+1</f>
        <v>0</v>
      </c>
      <c r="AK37" s="197">
        <f t="shared" si="3"/>
        <v>27</v>
      </c>
      <c r="AL37" s="406">
        <f>VLOOKUP(B37,'Working Time-April-26'!$B:$AK,35,0)/60</f>
        <v>0</v>
      </c>
      <c r="AM37" s="406">
        <f>VLOOKUP(B37,'Working Time-April-26'!$B:$AK,36,0)/60</f>
        <v>0</v>
      </c>
      <c r="AN37" s="214"/>
      <c r="AO37" s="209"/>
      <c r="AP37" s="220"/>
      <c r="AQ37" s="209"/>
      <c r="AR37" s="209"/>
      <c r="AS37" s="209"/>
      <c r="AT37" s="209"/>
      <c r="AU37" s="209">
        <f t="shared" si="4"/>
        <v>4</v>
      </c>
      <c r="AV37" s="209">
        <f t="shared" si="5"/>
        <v>0</v>
      </c>
      <c r="AW37" s="210">
        <f t="shared" si="6"/>
        <v>0</v>
      </c>
      <c r="AX37" s="212"/>
      <c r="AY37" s="217" t="s">
        <v>6</v>
      </c>
    </row>
    <row r="38">
      <c r="A38" s="204">
        <v>34.0</v>
      </c>
      <c r="B38" s="218" t="s">
        <v>626</v>
      </c>
      <c r="C38" s="219" t="s">
        <v>75</v>
      </c>
      <c r="D38" s="212" t="s">
        <v>76</v>
      </c>
      <c r="E38" s="194" t="s">
        <v>717</v>
      </c>
      <c r="F38" s="194" t="s">
        <v>717</v>
      </c>
      <c r="G38" s="194" t="s">
        <v>717</v>
      </c>
      <c r="H38" s="194">
        <v>0.0</v>
      </c>
      <c r="I38" s="194" t="s">
        <v>717</v>
      </c>
      <c r="J38" s="194" t="s">
        <v>717</v>
      </c>
      <c r="K38" s="194" t="s">
        <v>717</v>
      </c>
      <c r="L38" s="194" t="s">
        <v>717</v>
      </c>
      <c r="M38" s="194" t="s">
        <v>717</v>
      </c>
      <c r="N38" s="194" t="s">
        <v>717</v>
      </c>
      <c r="O38" s="194">
        <v>0.0</v>
      </c>
      <c r="P38" s="221" t="s">
        <v>591</v>
      </c>
      <c r="Q38" s="194" t="s">
        <v>591</v>
      </c>
      <c r="R38" s="194" t="s">
        <v>591</v>
      </c>
      <c r="S38" s="194" t="s">
        <v>591</v>
      </c>
      <c r="T38" s="194" t="s">
        <v>591</v>
      </c>
      <c r="U38" s="194" t="s">
        <v>591</v>
      </c>
      <c r="V38" s="194" t="s">
        <v>591</v>
      </c>
      <c r="W38" s="194">
        <v>0.0</v>
      </c>
      <c r="X38" s="194" t="s">
        <v>591</v>
      </c>
      <c r="Y38" s="194" t="s">
        <v>591</v>
      </c>
      <c r="Z38" s="194" t="s">
        <v>591</v>
      </c>
      <c r="AA38" s="194" t="s">
        <v>591</v>
      </c>
      <c r="AB38" s="194" t="s">
        <v>591</v>
      </c>
      <c r="AC38" s="194">
        <v>0.0</v>
      </c>
      <c r="AD38" s="194" t="s">
        <v>591</v>
      </c>
      <c r="AE38" s="194" t="s">
        <v>591</v>
      </c>
      <c r="AF38" s="194" t="s">
        <v>591</v>
      </c>
      <c r="AG38" s="194" t="s">
        <v>591</v>
      </c>
      <c r="AH38" s="194" t="s">
        <v>591</v>
      </c>
      <c r="AI38" s="194" t="s">
        <v>591</v>
      </c>
      <c r="AJ38" s="197">
        <f>vlookup(B38,'Annual Leave-2026'!$B:$S,7,0)-countif(E38:AI38,"a")-(countif(E38:AI38,"a1")*0.5)-(countif(E38:AI38,"a2")*0.5)-(countif(E38:AI38,"b*")*0.5)-(countif(E38:AI38,"c*")*0.5)-(countif(E38:AI38,"d*")*0.5)-(countif(E38:AI38,"e*")*0.5)+1</f>
        <v>3.5</v>
      </c>
      <c r="AK38" s="197">
        <f t="shared" si="3"/>
        <v>27</v>
      </c>
      <c r="AL38" s="406">
        <f>VLOOKUP(B38,'Working Time-April-26'!$B:$AK,35,0)/60</f>
        <v>0</v>
      </c>
      <c r="AM38" s="406">
        <f>VLOOKUP(B38,'Working Time-April-26'!$B:$AK,36,0)/60</f>
        <v>0</v>
      </c>
      <c r="AN38" s="214"/>
      <c r="AO38" s="209"/>
      <c r="AP38" s="220"/>
      <c r="AQ38" s="209"/>
      <c r="AR38" s="209"/>
      <c r="AS38" s="209"/>
      <c r="AT38" s="209"/>
      <c r="AU38" s="209">
        <f t="shared" si="4"/>
        <v>4</v>
      </c>
      <c r="AV38" s="209">
        <f t="shared" si="5"/>
        <v>0</v>
      </c>
      <c r="AW38" s="210">
        <f t="shared" si="6"/>
        <v>0</v>
      </c>
      <c r="AX38" s="212"/>
      <c r="AY38" s="217" t="s">
        <v>6</v>
      </c>
    </row>
    <row r="39">
      <c r="A39" s="209">
        <v>35.0</v>
      </c>
      <c r="B39" s="218" t="s">
        <v>627</v>
      </c>
      <c r="C39" s="219" t="s">
        <v>77</v>
      </c>
      <c r="D39" s="212" t="s">
        <v>76</v>
      </c>
      <c r="E39" s="194" t="s">
        <v>593</v>
      </c>
      <c r="F39" s="194" t="s">
        <v>593</v>
      </c>
      <c r="G39" s="194" t="s">
        <v>593</v>
      </c>
      <c r="H39" s="194">
        <v>0.0</v>
      </c>
      <c r="I39" s="194" t="s">
        <v>593</v>
      </c>
      <c r="J39" s="194" t="s">
        <v>593</v>
      </c>
      <c r="K39" s="194" t="s">
        <v>593</v>
      </c>
      <c r="L39" s="194" t="s">
        <v>593</v>
      </c>
      <c r="M39" s="194" t="s">
        <v>593</v>
      </c>
      <c r="N39" s="194" t="s">
        <v>593</v>
      </c>
      <c r="O39" s="194">
        <v>0.0</v>
      </c>
      <c r="P39" s="194" t="s">
        <v>602</v>
      </c>
      <c r="Q39" s="194" t="s">
        <v>592</v>
      </c>
      <c r="R39" s="194" t="s">
        <v>592</v>
      </c>
      <c r="S39" s="194" t="s">
        <v>592</v>
      </c>
      <c r="T39" s="194" t="s">
        <v>593</v>
      </c>
      <c r="U39" s="194" t="s">
        <v>593</v>
      </c>
      <c r="V39" s="194" t="s">
        <v>593</v>
      </c>
      <c r="W39" s="194">
        <v>0.0</v>
      </c>
      <c r="X39" s="194" t="s">
        <v>593</v>
      </c>
      <c r="Y39" s="194" t="s">
        <v>593</v>
      </c>
      <c r="Z39" s="194" t="s">
        <v>593</v>
      </c>
      <c r="AA39" s="194" t="s">
        <v>593</v>
      </c>
      <c r="AB39" s="194" t="s">
        <v>593</v>
      </c>
      <c r="AC39" s="194">
        <v>0.0</v>
      </c>
      <c r="AD39" s="194" t="s">
        <v>593</v>
      </c>
      <c r="AE39" s="194" t="s">
        <v>593</v>
      </c>
      <c r="AF39" s="194" t="s">
        <v>593</v>
      </c>
      <c r="AG39" s="194" t="s">
        <v>593</v>
      </c>
      <c r="AH39" s="194" t="s">
        <v>593</v>
      </c>
      <c r="AI39" s="194" t="s">
        <v>593</v>
      </c>
      <c r="AJ39" s="197">
        <f>vlookup(B39,'Annual Leave-2026'!$B:$S,7,0)-countif(E39:AI39,"a")-(countif(E39:AI39,"a1")*0.5)-(countif(E39:AI39,"a2")*0.5)-(countif(E39:AI39,"b*")*0.5)-(countif(E39:AI39,"c*")*0.5)-(countif(E39:AI39,"d*")*0.5)-(countif(E39:AI39,"e*")*0.5)+1</f>
        <v>3</v>
      </c>
      <c r="AK39" s="197">
        <f t="shared" si="3"/>
        <v>23</v>
      </c>
      <c r="AL39" s="406">
        <f>VLOOKUP(B39,'Working Time-April-26'!$B:$AK,35,0)/60</f>
        <v>-0.9</v>
      </c>
      <c r="AM39" s="406">
        <f>VLOOKUP(B39,'Working Time-April-26'!$B:$AK,36,0)/60</f>
        <v>0</v>
      </c>
      <c r="AN39" s="214"/>
      <c r="AO39" s="209"/>
      <c r="AP39" s="220"/>
      <c r="AQ39" s="209"/>
      <c r="AR39" s="209"/>
      <c r="AS39" s="209"/>
      <c r="AT39" s="209"/>
      <c r="AU39" s="209">
        <f t="shared" si="4"/>
        <v>4</v>
      </c>
      <c r="AV39" s="209">
        <f t="shared" si="5"/>
        <v>3</v>
      </c>
      <c r="AW39" s="210">
        <f t="shared" si="6"/>
        <v>1</v>
      </c>
      <c r="AX39" s="212"/>
      <c r="AY39" s="217" t="s">
        <v>10</v>
      </c>
    </row>
    <row r="40">
      <c r="A40" s="204">
        <v>36.0</v>
      </c>
      <c r="B40" s="218" t="s">
        <v>628</v>
      </c>
      <c r="C40" s="219" t="s">
        <v>115</v>
      </c>
      <c r="D40" s="212" t="s">
        <v>76</v>
      </c>
      <c r="E40" s="194" t="s">
        <v>593</v>
      </c>
      <c r="F40" s="194" t="s">
        <v>593</v>
      </c>
      <c r="G40" s="194" t="s">
        <v>593</v>
      </c>
      <c r="H40" s="194">
        <v>0.0</v>
      </c>
      <c r="I40" s="221" t="s">
        <v>588</v>
      </c>
      <c r="J40" s="194" t="s">
        <v>588</v>
      </c>
      <c r="K40" s="194" t="s">
        <v>588</v>
      </c>
      <c r="L40" s="194" t="s">
        <v>588</v>
      </c>
      <c r="M40" s="194" t="s">
        <v>588</v>
      </c>
      <c r="N40" s="194" t="s">
        <v>588</v>
      </c>
      <c r="O40" s="194" t="s">
        <v>588</v>
      </c>
      <c r="P40" s="194">
        <v>0.0</v>
      </c>
      <c r="Q40" s="194" t="s">
        <v>588</v>
      </c>
      <c r="R40" s="194" t="s">
        <v>588</v>
      </c>
      <c r="S40" s="194" t="s">
        <v>588</v>
      </c>
      <c r="T40" s="194" t="s">
        <v>588</v>
      </c>
      <c r="U40" s="194" t="s">
        <v>588</v>
      </c>
      <c r="V40" s="194">
        <v>0.0</v>
      </c>
      <c r="W40" s="194" t="s">
        <v>588</v>
      </c>
      <c r="X40" s="194" t="s">
        <v>588</v>
      </c>
      <c r="Y40" s="194" t="s">
        <v>588</v>
      </c>
      <c r="Z40" s="218" t="s">
        <v>588</v>
      </c>
      <c r="AA40" s="194" t="s">
        <v>588</v>
      </c>
      <c r="AB40" s="194" t="s">
        <v>588</v>
      </c>
      <c r="AC40" s="194">
        <v>0.0</v>
      </c>
      <c r="AD40" s="194" t="s">
        <v>591</v>
      </c>
      <c r="AE40" s="194" t="s">
        <v>591</v>
      </c>
      <c r="AF40" s="194" t="s">
        <v>591</v>
      </c>
      <c r="AG40" s="194" t="s">
        <v>591</v>
      </c>
      <c r="AH40" s="194" t="s">
        <v>591</v>
      </c>
      <c r="AI40" s="194" t="s">
        <v>591</v>
      </c>
      <c r="AJ40" s="197">
        <f>vlookup(B40,'Annual Leave-2026'!$B:$S,7,0)-countif(E40:AI40,"a")-(countif(E40:AI40,"a1")*0.5)-(countif(E40:AI40,"a2")*0.5)-(countif(E40:AI40,"b*")*0.5)-(countif(E40:AI40,"c*")*0.5)-(countif(E40:AI40,"d*")*0.5)-(countif(E40:AI40,"e*")*0.5)+1</f>
        <v>3</v>
      </c>
      <c r="AK40" s="197">
        <f t="shared" si="3"/>
        <v>27</v>
      </c>
      <c r="AL40" s="406">
        <f>VLOOKUP(B40,'Working Time-April-26'!$B:$AK,35,0)/60</f>
        <v>0</v>
      </c>
      <c r="AM40" s="406">
        <f>VLOOKUP(B40,'Working Time-April-26'!$B:$AK,36,0)/60</f>
        <v>0</v>
      </c>
      <c r="AN40" s="214"/>
      <c r="AO40" s="209"/>
      <c r="AP40" s="220"/>
      <c r="AQ40" s="209"/>
      <c r="AR40" s="209"/>
      <c r="AS40" s="209"/>
      <c r="AT40" s="209"/>
      <c r="AU40" s="209">
        <f t="shared" si="4"/>
        <v>4</v>
      </c>
      <c r="AV40" s="209">
        <f t="shared" si="5"/>
        <v>0</v>
      </c>
      <c r="AW40" s="210">
        <f t="shared" si="6"/>
        <v>0</v>
      </c>
      <c r="AX40" s="212"/>
      <c r="AY40" s="217" t="s">
        <v>6</v>
      </c>
    </row>
    <row r="41">
      <c r="A41" s="209">
        <v>37.0</v>
      </c>
      <c r="B41" s="212" t="s">
        <v>629</v>
      </c>
      <c r="C41" s="213" t="s">
        <v>100</v>
      </c>
      <c r="D41" s="212" t="s">
        <v>76</v>
      </c>
      <c r="E41" s="194" t="s">
        <v>715</v>
      </c>
      <c r="F41" s="194" t="s">
        <v>715</v>
      </c>
      <c r="G41" s="194" t="s">
        <v>715</v>
      </c>
      <c r="H41" s="194" t="s">
        <v>715</v>
      </c>
      <c r="I41" s="194">
        <v>0.0</v>
      </c>
      <c r="J41" s="194" t="s">
        <v>591</v>
      </c>
      <c r="K41" s="194" t="s">
        <v>591</v>
      </c>
      <c r="L41" s="194" t="s">
        <v>591</v>
      </c>
      <c r="M41" s="194" t="s">
        <v>591</v>
      </c>
      <c r="N41" s="194" t="s">
        <v>591</v>
      </c>
      <c r="O41" s="194">
        <v>0.0</v>
      </c>
      <c r="P41" s="194" t="s">
        <v>172</v>
      </c>
      <c r="Q41" s="194" t="s">
        <v>593</v>
      </c>
      <c r="R41" s="194" t="s">
        <v>593</v>
      </c>
      <c r="S41" s="194" t="s">
        <v>593</v>
      </c>
      <c r="T41" s="194" t="s">
        <v>593</v>
      </c>
      <c r="U41" s="194" t="s">
        <v>593</v>
      </c>
      <c r="V41" s="194">
        <v>0.0</v>
      </c>
      <c r="W41" s="194" t="s">
        <v>593</v>
      </c>
      <c r="X41" s="194" t="s">
        <v>593</v>
      </c>
      <c r="Y41" s="194" t="s">
        <v>593</v>
      </c>
      <c r="Z41" s="194" t="s">
        <v>593</v>
      </c>
      <c r="AA41" s="194" t="s">
        <v>593</v>
      </c>
      <c r="AB41" s="194" t="s">
        <v>588</v>
      </c>
      <c r="AC41" s="194" t="s">
        <v>588</v>
      </c>
      <c r="AD41" s="194">
        <v>0.0</v>
      </c>
      <c r="AE41" s="194" t="s">
        <v>588</v>
      </c>
      <c r="AF41" s="194" t="s">
        <v>588</v>
      </c>
      <c r="AG41" s="194" t="s">
        <v>588</v>
      </c>
      <c r="AH41" s="194" t="s">
        <v>588</v>
      </c>
      <c r="AI41" s="194" t="s">
        <v>588</v>
      </c>
      <c r="AJ41" s="197">
        <f>vlookup(B41,'Annual Leave-2026'!$B:$S,7,0)-countif(E41:AI41,"a")-(countif(E41:AI41,"a1")*0.5)-(countif(E41:AI41,"a2")*0.5)-(countif(E41:AI41,"b*")*0.5)-(countif(E41:AI41,"c*")*0.5)-(countif(E41:AI41,"d*")*0.5)-(countif(E41:AI41,"e*")*0.5)+1</f>
        <v>10</v>
      </c>
      <c r="AK41" s="197">
        <f t="shared" si="3"/>
        <v>27</v>
      </c>
      <c r="AL41" s="406">
        <f>VLOOKUP(B41,'Working Time-April-26'!$B:$AK,35,0)/60</f>
        <v>0</v>
      </c>
      <c r="AM41" s="406">
        <f>VLOOKUP(B41,'Working Time-April-26'!$B:$AK,36,0)/60</f>
        <v>0</v>
      </c>
      <c r="AN41" s="214"/>
      <c r="AO41" s="209"/>
      <c r="AP41" s="216"/>
      <c r="AQ41" s="209"/>
      <c r="AR41" s="209"/>
      <c r="AS41" s="209"/>
      <c r="AT41" s="209"/>
      <c r="AU41" s="209">
        <f t="shared" si="4"/>
        <v>4</v>
      </c>
      <c r="AV41" s="209">
        <f t="shared" si="5"/>
        <v>0</v>
      </c>
      <c r="AW41" s="210">
        <f t="shared" si="6"/>
        <v>0</v>
      </c>
      <c r="AX41" s="212"/>
      <c r="AY41" s="217" t="s">
        <v>9</v>
      </c>
    </row>
    <row r="42">
      <c r="A42" s="204">
        <v>38.0</v>
      </c>
      <c r="B42" s="212" t="s">
        <v>630</v>
      </c>
      <c r="C42" s="213" t="s">
        <v>120</v>
      </c>
      <c r="D42" s="212" t="s">
        <v>76</v>
      </c>
      <c r="E42" s="405" t="s">
        <v>588</v>
      </c>
      <c r="F42" s="218" t="s">
        <v>588</v>
      </c>
      <c r="G42" s="218" t="s">
        <v>588</v>
      </c>
      <c r="H42" s="194" t="s">
        <v>588</v>
      </c>
      <c r="I42" s="194">
        <v>0.0</v>
      </c>
      <c r="J42" s="194" t="s">
        <v>588</v>
      </c>
      <c r="K42" s="194" t="s">
        <v>588</v>
      </c>
      <c r="L42" s="194" t="s">
        <v>588</v>
      </c>
      <c r="M42" s="194" t="s">
        <v>588</v>
      </c>
      <c r="N42" s="194" t="s">
        <v>588</v>
      </c>
      <c r="O42" s="194" t="s">
        <v>588</v>
      </c>
      <c r="P42" s="194">
        <v>0.0</v>
      </c>
      <c r="Q42" s="194" t="s">
        <v>593</v>
      </c>
      <c r="R42" s="194" t="s">
        <v>593</v>
      </c>
      <c r="S42" s="194" t="s">
        <v>593</v>
      </c>
      <c r="T42" s="194" t="s">
        <v>593</v>
      </c>
      <c r="U42" s="194" t="s">
        <v>593</v>
      </c>
      <c r="V42" s="194" t="s">
        <v>593</v>
      </c>
      <c r="W42" s="194">
        <v>0.0</v>
      </c>
      <c r="X42" s="194" t="s">
        <v>593</v>
      </c>
      <c r="Y42" s="194" t="s">
        <v>593</v>
      </c>
      <c r="Z42" s="194" t="s">
        <v>593</v>
      </c>
      <c r="AA42" s="194" t="s">
        <v>593</v>
      </c>
      <c r="AB42" s="194" t="s">
        <v>588</v>
      </c>
      <c r="AC42" s="194" t="s">
        <v>588</v>
      </c>
      <c r="AD42" s="194">
        <v>0.0</v>
      </c>
      <c r="AE42" s="194" t="s">
        <v>588</v>
      </c>
      <c r="AF42" s="194" t="s">
        <v>588</v>
      </c>
      <c r="AG42" s="194" t="s">
        <v>588</v>
      </c>
      <c r="AH42" s="194" t="s">
        <v>588</v>
      </c>
      <c r="AI42" s="194" t="s">
        <v>588</v>
      </c>
      <c r="AJ42" s="197">
        <f>vlookup(B42,'Annual Leave-2026'!$B:$S,7,0)-countif(E42:AI42,"a")-(countif(E42:AI42,"a1")*0.5)-(countif(E42:AI42,"a2")*0.5)-(countif(E42:AI42,"b*")*0.5)-(countif(E42:AI42,"c*")*0.5)-(countif(E42:AI42,"d*")*0.5)-(countif(E42:AI42,"e*")*0.5)+1</f>
        <v>3.5</v>
      </c>
      <c r="AK42" s="197">
        <f t="shared" si="3"/>
        <v>27</v>
      </c>
      <c r="AL42" s="406">
        <f>VLOOKUP(B42,'Working Time-April-26'!$B:$AK,35,0)/60</f>
        <v>0</v>
      </c>
      <c r="AM42" s="406">
        <f>VLOOKUP(B42,'Working Time-April-26'!$B:$AK,36,0)/60</f>
        <v>0</v>
      </c>
      <c r="AN42" s="214"/>
      <c r="AO42" s="209"/>
      <c r="AP42" s="216"/>
      <c r="AQ42" s="209"/>
      <c r="AR42" s="209"/>
      <c r="AS42" s="209"/>
      <c r="AT42" s="209"/>
      <c r="AU42" s="209">
        <f t="shared" si="4"/>
        <v>4</v>
      </c>
      <c r="AV42" s="209">
        <f t="shared" si="5"/>
        <v>0</v>
      </c>
      <c r="AW42" s="210">
        <f t="shared" si="6"/>
        <v>0</v>
      </c>
      <c r="AX42" s="212"/>
      <c r="AY42" s="217" t="s">
        <v>9</v>
      </c>
    </row>
    <row r="43">
      <c r="A43" s="204">
        <v>40.0</v>
      </c>
      <c r="B43" s="218" t="s">
        <v>631</v>
      </c>
      <c r="C43" s="219" t="s">
        <v>97</v>
      </c>
      <c r="D43" s="212" t="s">
        <v>76</v>
      </c>
      <c r="E43" s="194" t="s">
        <v>715</v>
      </c>
      <c r="F43" s="194" t="s">
        <v>715</v>
      </c>
      <c r="G43" s="194" t="s">
        <v>715</v>
      </c>
      <c r="H43" s="194" t="s">
        <v>715</v>
      </c>
      <c r="I43" s="194">
        <v>0.0</v>
      </c>
      <c r="J43" s="194" t="s">
        <v>715</v>
      </c>
      <c r="K43" s="194" t="s">
        <v>715</v>
      </c>
      <c r="L43" s="194" t="s">
        <v>715</v>
      </c>
      <c r="M43" s="194" t="s">
        <v>715</v>
      </c>
      <c r="N43" s="194" t="s">
        <v>715</v>
      </c>
      <c r="O43" s="194" t="s">
        <v>715</v>
      </c>
      <c r="P43" s="194">
        <v>0.0</v>
      </c>
      <c r="Q43" s="194" t="s">
        <v>593</v>
      </c>
      <c r="R43" s="194" t="s">
        <v>593</v>
      </c>
      <c r="S43" s="194" t="s">
        <v>593</v>
      </c>
      <c r="T43" s="194" t="s">
        <v>593</v>
      </c>
      <c r="U43" s="194" t="s">
        <v>593</v>
      </c>
      <c r="V43" s="194" t="s">
        <v>593</v>
      </c>
      <c r="W43" s="194">
        <v>0.0</v>
      </c>
      <c r="X43" s="194" t="s">
        <v>593</v>
      </c>
      <c r="Y43" s="194" t="s">
        <v>593</v>
      </c>
      <c r="Z43" s="194" t="s">
        <v>593</v>
      </c>
      <c r="AA43" s="194" t="s">
        <v>593</v>
      </c>
      <c r="AB43" s="194" t="s">
        <v>588</v>
      </c>
      <c r="AC43" s="194" t="s">
        <v>588</v>
      </c>
      <c r="AD43" s="194" t="s">
        <v>588</v>
      </c>
      <c r="AE43" s="194">
        <v>0.0</v>
      </c>
      <c r="AF43" s="194" t="s">
        <v>588</v>
      </c>
      <c r="AG43" s="194" t="s">
        <v>588</v>
      </c>
      <c r="AH43" s="194" t="s">
        <v>588</v>
      </c>
      <c r="AI43" s="194" t="s">
        <v>588</v>
      </c>
      <c r="AJ43" s="197">
        <f>vlookup(B43,'Annual Leave-2026'!$B:$S,7,0)-countif(E43:AI43,"a")-(countif(E43:AI43,"a1")*0.5)-(countif(E43:AI43,"a2")*0.5)-(countif(E43:AI43,"b*")*0.5)-(countif(E43:AI43,"c*")*0.5)-(countif(E43:AI43,"d*")*0.5)-(countif(E43:AI43,"e*")*0.5)+1</f>
        <v>4</v>
      </c>
      <c r="AK43" s="197">
        <f t="shared" si="3"/>
        <v>27</v>
      </c>
      <c r="AL43" s="406">
        <f>VLOOKUP(B43,'Working Time-April-26'!$B:$AK,35,0)/60</f>
        <v>0</v>
      </c>
      <c r="AM43" s="406">
        <f>VLOOKUP(B43,'Working Time-April-26'!$B:$AK,36,0)/60</f>
        <v>0</v>
      </c>
      <c r="AN43" s="214"/>
      <c r="AO43" s="209"/>
      <c r="AP43" s="220"/>
      <c r="AQ43" s="209"/>
      <c r="AR43" s="209"/>
      <c r="AS43" s="209"/>
      <c r="AT43" s="209"/>
      <c r="AU43" s="209">
        <f t="shared" si="4"/>
        <v>4</v>
      </c>
      <c r="AV43" s="209">
        <f t="shared" si="5"/>
        <v>0</v>
      </c>
      <c r="AW43" s="210">
        <f t="shared" si="6"/>
        <v>0</v>
      </c>
      <c r="AX43" s="212"/>
      <c r="AY43" s="217" t="s">
        <v>9</v>
      </c>
    </row>
    <row r="44">
      <c r="A44" s="209">
        <v>41.0</v>
      </c>
      <c r="B44" s="218" t="s">
        <v>632</v>
      </c>
      <c r="C44" s="219" t="s">
        <v>111</v>
      </c>
      <c r="D44" s="212" t="s">
        <v>76</v>
      </c>
      <c r="E44" s="194" t="s">
        <v>591</v>
      </c>
      <c r="F44" s="194" t="s">
        <v>163</v>
      </c>
      <c r="G44" s="194" t="s">
        <v>591</v>
      </c>
      <c r="H44" s="194" t="s">
        <v>163</v>
      </c>
      <c r="I44" s="194">
        <v>0.0</v>
      </c>
      <c r="J44" s="194" t="s">
        <v>633</v>
      </c>
      <c r="K44" s="194" t="s">
        <v>593</v>
      </c>
      <c r="L44" s="194" t="s">
        <v>593</v>
      </c>
      <c r="M44" s="194" t="s">
        <v>593</v>
      </c>
      <c r="N44" s="194" t="s">
        <v>593</v>
      </c>
      <c r="O44" s="194">
        <v>0.0</v>
      </c>
      <c r="P44" s="194" t="s">
        <v>593</v>
      </c>
      <c r="Q44" s="194" t="s">
        <v>593</v>
      </c>
      <c r="R44" s="194" t="s">
        <v>593</v>
      </c>
      <c r="S44" s="194" t="s">
        <v>593</v>
      </c>
      <c r="T44" s="194" t="s">
        <v>591</v>
      </c>
      <c r="U44" s="194" t="s">
        <v>591</v>
      </c>
      <c r="V44" s="194" t="s">
        <v>591</v>
      </c>
      <c r="W44" s="194">
        <v>0.0</v>
      </c>
      <c r="X44" s="194" t="s">
        <v>591</v>
      </c>
      <c r="Y44" s="194" t="s">
        <v>591</v>
      </c>
      <c r="Z44" s="194" t="s">
        <v>591</v>
      </c>
      <c r="AA44" s="194" t="s">
        <v>591</v>
      </c>
      <c r="AB44" s="194" t="s">
        <v>591</v>
      </c>
      <c r="AC44" s="194" t="s">
        <v>591</v>
      </c>
      <c r="AD44" s="194" t="s">
        <v>591</v>
      </c>
      <c r="AE44" s="194">
        <v>0.0</v>
      </c>
      <c r="AF44" s="194" t="s">
        <v>591</v>
      </c>
      <c r="AG44" s="194" t="s">
        <v>591</v>
      </c>
      <c r="AH44" s="194" t="s">
        <v>591</v>
      </c>
      <c r="AI44" s="194" t="s">
        <v>591</v>
      </c>
      <c r="AJ44" s="197">
        <f>vlookup(B44,'Annual Leave-2026'!$B:$S,7,0)-countif(E44:AI44,"a")-(countif(E44:AI44,"a1")*0.5)-(countif(E44:AI44,"a2")*0.5)-(countif(E44:AI44,"b*")*0.5)-(countif(E44:AI44,"c*")*0.5)-(countif(E44:AI44,"d*")*0.5)-(countif(E44:AI44,"e*")*0.5)+1</f>
        <v>0</v>
      </c>
      <c r="AK44" s="197">
        <f t="shared" si="3"/>
        <v>26.5</v>
      </c>
      <c r="AL44" s="406">
        <f>VLOOKUP(B44,'Working Time-April-26'!$B:$AK,35,0)/60</f>
        <v>0</v>
      </c>
      <c r="AM44" s="406">
        <f>VLOOKUP(B44,'Working Time-April-26'!$B:$AK,36,0)/60</f>
        <v>0</v>
      </c>
      <c r="AN44" s="214"/>
      <c r="AO44" s="209"/>
      <c r="AP44" s="220"/>
      <c r="AQ44" s="209"/>
      <c r="AR44" s="209"/>
      <c r="AS44" s="209"/>
      <c r="AT44" s="209"/>
      <c r="AU44" s="209">
        <f t="shared" si="4"/>
        <v>4</v>
      </c>
      <c r="AV44" s="209">
        <f t="shared" si="5"/>
        <v>0</v>
      </c>
      <c r="AW44" s="210">
        <f t="shared" si="6"/>
        <v>0.5</v>
      </c>
      <c r="AX44" s="212"/>
      <c r="AY44" s="217" t="s">
        <v>6</v>
      </c>
    </row>
    <row r="45">
      <c r="A45" s="204">
        <v>42.0</v>
      </c>
      <c r="B45" s="218" t="s">
        <v>634</v>
      </c>
      <c r="C45" s="219" t="s">
        <v>85</v>
      </c>
      <c r="D45" s="212" t="s">
        <v>76</v>
      </c>
      <c r="E45" s="194" t="s">
        <v>717</v>
      </c>
      <c r="F45" s="194" t="s">
        <v>717</v>
      </c>
      <c r="G45" s="194" t="s">
        <v>717</v>
      </c>
      <c r="H45" s="194" t="s">
        <v>717</v>
      </c>
      <c r="I45" s="194">
        <v>0.0</v>
      </c>
      <c r="J45" s="194" t="s">
        <v>715</v>
      </c>
      <c r="K45" s="194" t="s">
        <v>715</v>
      </c>
      <c r="L45" s="194" t="s">
        <v>715</v>
      </c>
      <c r="M45" s="194" t="s">
        <v>715</v>
      </c>
      <c r="N45" s="194" t="s">
        <v>715</v>
      </c>
      <c r="O45" s="194" t="s">
        <v>592</v>
      </c>
      <c r="P45" s="194">
        <v>0.0</v>
      </c>
      <c r="Q45" s="194" t="s">
        <v>593</v>
      </c>
      <c r="R45" s="194" t="s">
        <v>593</v>
      </c>
      <c r="S45" s="194" t="s">
        <v>593</v>
      </c>
      <c r="T45" s="194" t="s">
        <v>593</v>
      </c>
      <c r="U45" s="194" t="s">
        <v>593</v>
      </c>
      <c r="V45" s="194" t="s">
        <v>593</v>
      </c>
      <c r="W45" s="194" t="s">
        <v>6</v>
      </c>
      <c r="X45" s="194">
        <v>0.0</v>
      </c>
      <c r="Y45" s="194" t="s">
        <v>593</v>
      </c>
      <c r="Z45" s="194" t="s">
        <v>593</v>
      </c>
      <c r="AA45" s="194" t="s">
        <v>593</v>
      </c>
      <c r="AB45" s="194" t="s">
        <v>593</v>
      </c>
      <c r="AC45" s="194" t="s">
        <v>593</v>
      </c>
      <c r="AD45" s="194">
        <v>0.0</v>
      </c>
      <c r="AE45" s="194" t="s">
        <v>593</v>
      </c>
      <c r="AF45" s="194" t="s">
        <v>593</v>
      </c>
      <c r="AG45" s="194" t="s">
        <v>593</v>
      </c>
      <c r="AH45" s="194" t="s">
        <v>593</v>
      </c>
      <c r="AI45" s="194" t="s">
        <v>593</v>
      </c>
      <c r="AJ45" s="197">
        <f>vlookup(B45,'Annual Leave-2026'!$B:$S,7,0)-countif(E45:AI45,"a")-(countif(E45:AI45,"a1")*0.5)-(countif(E45:AI45,"a2")*0.5)-(countif(E45:AI45,"b*")*0.5)-(countif(E45:AI45,"c*")*0.5)-(countif(E45:AI45,"d*")*0.5)-(countif(E45:AI45,"e*")*0.5)+1</f>
        <v>2</v>
      </c>
      <c r="AK45" s="197">
        <f t="shared" si="3"/>
        <v>26</v>
      </c>
      <c r="AL45" s="406">
        <f>VLOOKUP(B45,'Working Time-April-26'!$B:$AK,35,0)/60</f>
        <v>0</v>
      </c>
      <c r="AM45" s="406">
        <f>VLOOKUP(B45,'Working Time-April-26'!$B:$AK,36,0)/60</f>
        <v>0</v>
      </c>
      <c r="AN45" s="214"/>
      <c r="AO45" s="209"/>
      <c r="AP45" s="220"/>
      <c r="AQ45" s="209"/>
      <c r="AR45" s="209"/>
      <c r="AS45" s="209"/>
      <c r="AT45" s="209"/>
      <c r="AU45" s="209">
        <f t="shared" si="4"/>
        <v>4</v>
      </c>
      <c r="AV45" s="209">
        <f t="shared" si="5"/>
        <v>1</v>
      </c>
      <c r="AW45" s="210">
        <f t="shared" si="6"/>
        <v>0</v>
      </c>
      <c r="AX45" s="212"/>
      <c r="AY45" s="217" t="s">
        <v>10</v>
      </c>
    </row>
    <row r="46">
      <c r="A46" s="209">
        <v>43.0</v>
      </c>
      <c r="B46" s="218" t="s">
        <v>635</v>
      </c>
      <c r="C46" s="219" t="s">
        <v>94</v>
      </c>
      <c r="D46" s="212" t="s">
        <v>76</v>
      </c>
      <c r="E46" s="194" t="s">
        <v>715</v>
      </c>
      <c r="F46" s="194" t="s">
        <v>715</v>
      </c>
      <c r="G46" s="194" t="s">
        <v>715</v>
      </c>
      <c r="H46" s="194">
        <v>0.0</v>
      </c>
      <c r="I46" s="194" t="s">
        <v>715</v>
      </c>
      <c r="J46" s="194" t="s">
        <v>715</v>
      </c>
      <c r="K46" s="194" t="s">
        <v>715</v>
      </c>
      <c r="L46" s="194" t="s">
        <v>715</v>
      </c>
      <c r="M46" s="194" t="s">
        <v>715</v>
      </c>
      <c r="N46" s="194" t="s">
        <v>715</v>
      </c>
      <c r="O46" s="194">
        <v>0.0</v>
      </c>
      <c r="P46" s="194" t="s">
        <v>6</v>
      </c>
      <c r="Q46" s="194" t="s">
        <v>593</v>
      </c>
      <c r="R46" s="194" t="s">
        <v>593</v>
      </c>
      <c r="S46" s="194" t="s">
        <v>593</v>
      </c>
      <c r="T46" s="194" t="s">
        <v>591</v>
      </c>
      <c r="U46" s="194" t="s">
        <v>591</v>
      </c>
      <c r="V46" s="194" t="s">
        <v>591</v>
      </c>
      <c r="W46" s="194">
        <v>0.0</v>
      </c>
      <c r="X46" s="194" t="s">
        <v>591</v>
      </c>
      <c r="Y46" s="194" t="s">
        <v>591</v>
      </c>
      <c r="Z46" s="218" t="s">
        <v>592</v>
      </c>
      <c r="AA46" s="194" t="s">
        <v>591</v>
      </c>
      <c r="AB46" s="194" t="s">
        <v>591</v>
      </c>
      <c r="AC46" s="194" t="s">
        <v>591</v>
      </c>
      <c r="AD46" s="194" t="s">
        <v>591</v>
      </c>
      <c r="AE46" s="194">
        <v>0.0</v>
      </c>
      <c r="AF46" s="194" t="s">
        <v>591</v>
      </c>
      <c r="AG46" s="194" t="s">
        <v>591</v>
      </c>
      <c r="AH46" s="194" t="s">
        <v>591</v>
      </c>
      <c r="AI46" s="194" t="s">
        <v>591</v>
      </c>
      <c r="AJ46" s="197">
        <f>vlookup(B46,'Annual Leave-2026'!$B:$S,7,0)-countif(E46:AI46,"a")-(countif(E46:AI46,"a1")*0.5)-(countif(E46:AI46,"a2")*0.5)-(countif(E46:AI46,"b*")*0.5)-(countif(E46:AI46,"c*")*0.5)-(countif(E46:AI46,"d*")*0.5)-(countif(E46:AI46,"e*")*0.5)+1</f>
        <v>5</v>
      </c>
      <c r="AK46" s="197">
        <f t="shared" si="3"/>
        <v>26</v>
      </c>
      <c r="AL46" s="406">
        <f>VLOOKUP(B46,'Working Time-April-26'!$B:$AK,35,0)/60</f>
        <v>-0.5333333333</v>
      </c>
      <c r="AM46" s="406">
        <f>VLOOKUP(B46,'Working Time-April-26'!$B:$AK,36,0)/60</f>
        <v>0</v>
      </c>
      <c r="AN46" s="214"/>
      <c r="AO46" s="209"/>
      <c r="AP46" s="220"/>
      <c r="AQ46" s="209"/>
      <c r="AR46" s="209"/>
      <c r="AS46" s="209"/>
      <c r="AT46" s="209"/>
      <c r="AU46" s="209">
        <f t="shared" si="4"/>
        <v>4</v>
      </c>
      <c r="AV46" s="209">
        <f t="shared" si="5"/>
        <v>1</v>
      </c>
      <c r="AW46" s="210">
        <f t="shared" si="6"/>
        <v>0</v>
      </c>
      <c r="AX46" s="212"/>
      <c r="AY46" s="217" t="s">
        <v>6</v>
      </c>
    </row>
    <row r="47">
      <c r="A47" s="204">
        <v>44.0</v>
      </c>
      <c r="B47" s="218" t="s">
        <v>636</v>
      </c>
      <c r="C47" s="219" t="s">
        <v>126</v>
      </c>
      <c r="D47" s="212" t="s">
        <v>76</v>
      </c>
      <c r="E47" s="405" t="s">
        <v>588</v>
      </c>
      <c r="F47" s="218" t="s">
        <v>588</v>
      </c>
      <c r="G47" s="218" t="s">
        <v>588</v>
      </c>
      <c r="H47" s="194" t="s">
        <v>588</v>
      </c>
      <c r="I47" s="221" t="s">
        <v>588</v>
      </c>
      <c r="J47" s="194">
        <v>0.0</v>
      </c>
      <c r="K47" s="194" t="s">
        <v>717</v>
      </c>
      <c r="L47" s="194" t="s">
        <v>717</v>
      </c>
      <c r="M47" s="194" t="s">
        <v>717</v>
      </c>
      <c r="N47" s="194" t="s">
        <v>717</v>
      </c>
      <c r="O47" s="194" t="s">
        <v>717</v>
      </c>
      <c r="P47" s="194">
        <v>0.0</v>
      </c>
      <c r="Q47" s="194" t="s">
        <v>591</v>
      </c>
      <c r="R47" s="194" t="s">
        <v>591</v>
      </c>
      <c r="S47" s="194" t="s">
        <v>591</v>
      </c>
      <c r="T47" s="194" t="s">
        <v>591</v>
      </c>
      <c r="U47" s="194" t="s">
        <v>591</v>
      </c>
      <c r="V47" s="194">
        <v>0.0</v>
      </c>
      <c r="W47" s="194" t="s">
        <v>6</v>
      </c>
      <c r="X47" s="194" t="s">
        <v>6</v>
      </c>
      <c r="Y47" s="194" t="s">
        <v>592</v>
      </c>
      <c r="Z47" s="194" t="s">
        <v>591</v>
      </c>
      <c r="AA47" s="194" t="s">
        <v>591</v>
      </c>
      <c r="AB47" s="194" t="s">
        <v>591</v>
      </c>
      <c r="AC47" s="194">
        <v>0.0</v>
      </c>
      <c r="AD47" s="194" t="s">
        <v>588</v>
      </c>
      <c r="AE47" s="194" t="s">
        <v>588</v>
      </c>
      <c r="AF47" s="194" t="s">
        <v>588</v>
      </c>
      <c r="AG47" s="194" t="s">
        <v>588</v>
      </c>
      <c r="AH47" s="194" t="s">
        <v>588</v>
      </c>
      <c r="AI47" s="194" t="s">
        <v>588</v>
      </c>
      <c r="AJ47" s="197">
        <f>vlookup(B47,'Annual Leave-2026'!$B:$S,7,0)-countif(E47:AI47,"a")-(countif(E47:AI47,"a1")*0.5)-(countif(E47:AI47,"a2")*0.5)-(countif(E47:AI47,"b*")*0.5)-(countif(E47:AI47,"c*")*0.5)-(countif(E47:AI47,"d*")*0.5)-(countif(E47:AI47,"e*")*0.5)+1</f>
        <v>1.5</v>
      </c>
      <c r="AK47" s="197">
        <f t="shared" si="3"/>
        <v>26</v>
      </c>
      <c r="AL47" s="406">
        <f>VLOOKUP(B47,'Working Time-April-26'!$B:$AK,35,0)/60</f>
        <v>0</v>
      </c>
      <c r="AM47" s="406">
        <f>VLOOKUP(B47,'Working Time-April-26'!$B:$AK,36,0)/60</f>
        <v>0</v>
      </c>
      <c r="AN47" s="214"/>
      <c r="AO47" s="209"/>
      <c r="AP47" s="220"/>
      <c r="AQ47" s="209"/>
      <c r="AR47" s="209"/>
      <c r="AS47" s="209"/>
      <c r="AT47" s="209"/>
      <c r="AU47" s="209">
        <f t="shared" si="4"/>
        <v>4</v>
      </c>
      <c r="AV47" s="209">
        <f t="shared" si="5"/>
        <v>1</v>
      </c>
      <c r="AW47" s="210">
        <f t="shared" si="6"/>
        <v>0</v>
      </c>
      <c r="AX47" s="212"/>
      <c r="AY47" s="217" t="s">
        <v>9</v>
      </c>
    </row>
    <row r="48">
      <c r="A48" s="209">
        <v>45.0</v>
      </c>
      <c r="B48" s="218" t="s">
        <v>637</v>
      </c>
      <c r="C48" s="219" t="s">
        <v>78</v>
      </c>
      <c r="D48" s="212" t="s">
        <v>76</v>
      </c>
      <c r="E48" s="194" t="s">
        <v>717</v>
      </c>
      <c r="F48" s="194" t="s">
        <v>717</v>
      </c>
      <c r="G48" s="194" t="s">
        <v>717</v>
      </c>
      <c r="H48" s="194">
        <v>0.0</v>
      </c>
      <c r="I48" s="194" t="s">
        <v>717</v>
      </c>
      <c r="J48" s="194" t="s">
        <v>717</v>
      </c>
      <c r="K48" s="194" t="s">
        <v>717</v>
      </c>
      <c r="L48" s="194" t="s">
        <v>717</v>
      </c>
      <c r="M48" s="194" t="s">
        <v>717</v>
      </c>
      <c r="N48" s="194" t="s">
        <v>717</v>
      </c>
      <c r="O48" s="194">
        <v>0.0</v>
      </c>
      <c r="P48" s="221" t="s">
        <v>591</v>
      </c>
      <c r="Q48" s="194" t="s">
        <v>591</v>
      </c>
      <c r="R48" s="194" t="s">
        <v>591</v>
      </c>
      <c r="S48" s="194" t="s">
        <v>591</v>
      </c>
      <c r="T48" s="194" t="s">
        <v>591</v>
      </c>
      <c r="U48" s="194" t="s">
        <v>591</v>
      </c>
      <c r="V48" s="194" t="s">
        <v>591</v>
      </c>
      <c r="W48" s="194">
        <v>0.0</v>
      </c>
      <c r="X48" s="194" t="s">
        <v>591</v>
      </c>
      <c r="Y48" s="194" t="s">
        <v>591</v>
      </c>
      <c r="Z48" s="194" t="s">
        <v>591</v>
      </c>
      <c r="AA48" s="194" t="s">
        <v>591</v>
      </c>
      <c r="AB48" s="194" t="s">
        <v>591</v>
      </c>
      <c r="AC48" s="194">
        <v>0.0</v>
      </c>
      <c r="AD48" s="194" t="s">
        <v>6</v>
      </c>
      <c r="AE48" s="194" t="s">
        <v>6</v>
      </c>
      <c r="AF48" s="194" t="s">
        <v>6</v>
      </c>
      <c r="AG48" s="194" t="s">
        <v>6</v>
      </c>
      <c r="AH48" s="194" t="s">
        <v>591</v>
      </c>
      <c r="AI48" s="194" t="s">
        <v>591</v>
      </c>
      <c r="AJ48" s="197">
        <f>vlookup(B48,'Annual Leave-2026'!$B:$S,7,0)-countif(E48:AI48,"a")-(countif(E48:AI48,"a1")*0.5)-(countif(E48:AI48,"a2")*0.5)-(countif(E48:AI48,"b*")*0.5)-(countif(E48:AI48,"c*")*0.5)-(countif(E48:AI48,"d*")*0.5)-(countif(E48:AI48,"e*")*0.5)+1</f>
        <v>1</v>
      </c>
      <c r="AK48" s="197">
        <f t="shared" si="3"/>
        <v>27</v>
      </c>
      <c r="AL48" s="406">
        <f>VLOOKUP(B48,'Working Time-April-26'!$B:$AK,35,0)/60</f>
        <v>0</v>
      </c>
      <c r="AM48" s="406">
        <f>VLOOKUP(B48,'Working Time-April-26'!$B:$AK,36,0)/60</f>
        <v>0</v>
      </c>
      <c r="AN48" s="214"/>
      <c r="AO48" s="209"/>
      <c r="AP48" s="220"/>
      <c r="AQ48" s="209"/>
      <c r="AR48" s="209"/>
      <c r="AS48" s="209"/>
      <c r="AT48" s="209"/>
      <c r="AU48" s="209">
        <f t="shared" si="4"/>
        <v>4</v>
      </c>
      <c r="AV48" s="209">
        <f t="shared" si="5"/>
        <v>0</v>
      </c>
      <c r="AW48" s="210">
        <f t="shared" si="6"/>
        <v>0</v>
      </c>
      <c r="AX48" s="212"/>
      <c r="AY48" s="217" t="s">
        <v>6</v>
      </c>
    </row>
    <row r="49">
      <c r="A49" s="204">
        <v>46.0</v>
      </c>
      <c r="B49" s="218" t="s">
        <v>638</v>
      </c>
      <c r="C49" s="219" t="s">
        <v>90</v>
      </c>
      <c r="D49" s="212" t="s">
        <v>76</v>
      </c>
      <c r="E49" s="194" t="s">
        <v>715</v>
      </c>
      <c r="F49" s="194" t="s">
        <v>715</v>
      </c>
      <c r="G49" s="194" t="s">
        <v>715</v>
      </c>
      <c r="H49" s="194">
        <v>0.0</v>
      </c>
      <c r="I49" s="194" t="s">
        <v>715</v>
      </c>
      <c r="J49" s="194" t="s">
        <v>715</v>
      </c>
      <c r="K49" s="194" t="s">
        <v>715</v>
      </c>
      <c r="L49" s="194" t="s">
        <v>715</v>
      </c>
      <c r="M49" s="194" t="s">
        <v>715</v>
      </c>
      <c r="N49" s="194" t="s">
        <v>715</v>
      </c>
      <c r="O49" s="194">
        <v>0.0</v>
      </c>
      <c r="P49" s="194" t="s">
        <v>6</v>
      </c>
      <c r="Q49" s="194" t="s">
        <v>593</v>
      </c>
      <c r="R49" s="194" t="s">
        <v>593</v>
      </c>
      <c r="S49" s="194" t="s">
        <v>593</v>
      </c>
      <c r="T49" s="194" t="s">
        <v>591</v>
      </c>
      <c r="U49" s="194" t="s">
        <v>591</v>
      </c>
      <c r="V49" s="194">
        <v>0.0</v>
      </c>
      <c r="W49" s="194" t="s">
        <v>591</v>
      </c>
      <c r="X49" s="194" t="s">
        <v>591</v>
      </c>
      <c r="Y49" s="194" t="s">
        <v>591</v>
      </c>
      <c r="Z49" s="194" t="s">
        <v>591</v>
      </c>
      <c r="AA49" s="194" t="s">
        <v>591</v>
      </c>
      <c r="AB49" s="194" t="s">
        <v>591</v>
      </c>
      <c r="AC49" s="194" t="s">
        <v>6</v>
      </c>
      <c r="AD49" s="194">
        <v>0.0</v>
      </c>
      <c r="AE49" s="194" t="s">
        <v>591</v>
      </c>
      <c r="AF49" s="194" t="s">
        <v>591</v>
      </c>
      <c r="AG49" s="194" t="s">
        <v>591</v>
      </c>
      <c r="AH49" s="194" t="s">
        <v>591</v>
      </c>
      <c r="AI49" s="194" t="s">
        <v>591</v>
      </c>
      <c r="AJ49" s="197">
        <f>vlookup(B49,'Annual Leave-2026'!$B:$S,7,0)-countif(E49:AI49,"a")-(countif(E49:AI49,"a1")*0.5)-(countif(E49:AI49,"a2")*0.5)-(countif(E49:AI49,"b*")*0.5)-(countif(E49:AI49,"c*")*0.5)-(countif(E49:AI49,"d*")*0.5)-(countif(E49:AI49,"e*")*0.5)+1</f>
        <v>8.5</v>
      </c>
      <c r="AK49" s="197">
        <f t="shared" si="3"/>
        <v>27</v>
      </c>
      <c r="AL49" s="406">
        <f>VLOOKUP(B49,'Working Time-April-26'!$B:$AK,35,0)/60</f>
        <v>0</v>
      </c>
      <c r="AM49" s="406">
        <f>VLOOKUP(B49,'Working Time-April-26'!$B:$AK,36,0)/60</f>
        <v>0</v>
      </c>
      <c r="AN49" s="214"/>
      <c r="AO49" s="209"/>
      <c r="AP49" s="220"/>
      <c r="AQ49" s="209"/>
      <c r="AR49" s="209"/>
      <c r="AS49" s="209"/>
      <c r="AT49" s="209"/>
      <c r="AU49" s="209">
        <f t="shared" si="4"/>
        <v>4</v>
      </c>
      <c r="AV49" s="209">
        <f t="shared" si="5"/>
        <v>0</v>
      </c>
      <c r="AW49" s="210">
        <f t="shared" si="6"/>
        <v>0</v>
      </c>
      <c r="AX49" s="212"/>
      <c r="AY49" s="217" t="s">
        <v>6</v>
      </c>
    </row>
    <row r="50">
      <c r="A50" s="209">
        <v>47.0</v>
      </c>
      <c r="B50" s="218" t="s">
        <v>639</v>
      </c>
      <c r="C50" s="219" t="s">
        <v>106</v>
      </c>
      <c r="D50" s="212" t="s">
        <v>76</v>
      </c>
      <c r="E50" s="194" t="s">
        <v>591</v>
      </c>
      <c r="F50" s="194" t="s">
        <v>591</v>
      </c>
      <c r="G50" s="194" t="s">
        <v>591</v>
      </c>
      <c r="H50" s="194">
        <v>0.0</v>
      </c>
      <c r="I50" s="194" t="s">
        <v>591</v>
      </c>
      <c r="J50" s="194" t="s">
        <v>591</v>
      </c>
      <c r="K50" s="194" t="s">
        <v>591</v>
      </c>
      <c r="L50" s="194" t="s">
        <v>591</v>
      </c>
      <c r="M50" s="194" t="s">
        <v>591</v>
      </c>
      <c r="N50" s="194" t="s">
        <v>591</v>
      </c>
      <c r="O50" s="194" t="s">
        <v>591</v>
      </c>
      <c r="P50" s="194">
        <v>0.0</v>
      </c>
      <c r="Q50" s="194" t="s">
        <v>593</v>
      </c>
      <c r="R50" s="194" t="s">
        <v>593</v>
      </c>
      <c r="S50" s="194" t="s">
        <v>593</v>
      </c>
      <c r="T50" s="194" t="s">
        <v>591</v>
      </c>
      <c r="U50" s="194" t="s">
        <v>591</v>
      </c>
      <c r="V50" s="194" t="s">
        <v>591</v>
      </c>
      <c r="W50" s="194" t="s">
        <v>591</v>
      </c>
      <c r="X50" s="194">
        <v>0.0</v>
      </c>
      <c r="Y50" s="194" t="s">
        <v>591</v>
      </c>
      <c r="Z50" s="194" t="s">
        <v>591</v>
      </c>
      <c r="AA50" s="194" t="s">
        <v>591</v>
      </c>
      <c r="AB50" s="194" t="s">
        <v>591</v>
      </c>
      <c r="AC50" s="194" t="s">
        <v>591</v>
      </c>
      <c r="AD50" s="194">
        <v>0.0</v>
      </c>
      <c r="AE50" s="194" t="s">
        <v>591</v>
      </c>
      <c r="AF50" s="194" t="s">
        <v>591</v>
      </c>
      <c r="AG50" s="194" t="s">
        <v>591</v>
      </c>
      <c r="AH50" s="194" t="s">
        <v>591</v>
      </c>
      <c r="AI50" s="194" t="s">
        <v>591</v>
      </c>
      <c r="AJ50" s="197">
        <f>vlookup(B50,'Annual Leave-2026'!$B:$S,7,0)-countif(E50:AI50,"a")-(countif(E50:AI50,"a1")*0.5)-(countif(E50:AI50,"a2")*0.5)-(countif(E50:AI50,"b*")*0.5)-(countif(E50:AI50,"c*")*0.5)-(countif(E50:AI50,"d*")*0.5)-(countif(E50:AI50,"e*")*0.5)+1</f>
        <v>9.5</v>
      </c>
      <c r="AK50" s="197">
        <f t="shared" si="3"/>
        <v>27</v>
      </c>
      <c r="AL50" s="406">
        <f>VLOOKUP(B50,'Working Time-April-26'!$B:$AK,35,0)/60</f>
        <v>0</v>
      </c>
      <c r="AM50" s="406">
        <f>VLOOKUP(B50,'Working Time-April-26'!$B:$AK,36,0)/60</f>
        <v>0</v>
      </c>
      <c r="AN50" s="214"/>
      <c r="AO50" s="218"/>
      <c r="AP50" s="220"/>
      <c r="AQ50" s="209"/>
      <c r="AR50" s="209"/>
      <c r="AS50" s="209"/>
      <c r="AT50" s="209"/>
      <c r="AU50" s="209">
        <f t="shared" si="4"/>
        <v>4</v>
      </c>
      <c r="AV50" s="209">
        <f t="shared" si="5"/>
        <v>0</v>
      </c>
      <c r="AW50" s="210">
        <f t="shared" si="6"/>
        <v>0</v>
      </c>
      <c r="AX50" s="222"/>
      <c r="AY50" s="217" t="s">
        <v>6</v>
      </c>
    </row>
    <row r="51">
      <c r="A51" s="204">
        <v>48.0</v>
      </c>
      <c r="B51" s="218" t="s">
        <v>640</v>
      </c>
      <c r="C51" s="219" t="s">
        <v>109</v>
      </c>
      <c r="D51" s="212" t="s">
        <v>76</v>
      </c>
      <c r="E51" s="194" t="s">
        <v>591</v>
      </c>
      <c r="F51" s="194" t="s">
        <v>591</v>
      </c>
      <c r="G51" s="194" t="s">
        <v>591</v>
      </c>
      <c r="H51" s="194" t="s">
        <v>602</v>
      </c>
      <c r="I51" s="194">
        <v>0.0</v>
      </c>
      <c r="J51" s="194" t="s">
        <v>593</v>
      </c>
      <c r="K51" s="194" t="s">
        <v>593</v>
      </c>
      <c r="L51" s="194" t="s">
        <v>593</v>
      </c>
      <c r="M51" s="194" t="s">
        <v>593</v>
      </c>
      <c r="N51" s="194" t="s">
        <v>593</v>
      </c>
      <c r="O51" s="194">
        <v>0.0</v>
      </c>
      <c r="P51" s="194" t="s">
        <v>602</v>
      </c>
      <c r="Q51" s="194" t="s">
        <v>588</v>
      </c>
      <c r="R51" s="194" t="s">
        <v>588</v>
      </c>
      <c r="S51" s="194" t="s">
        <v>588</v>
      </c>
      <c r="T51" s="194" t="s">
        <v>592</v>
      </c>
      <c r="U51" s="194" t="s">
        <v>592</v>
      </c>
      <c r="V51" s="194">
        <v>0.0</v>
      </c>
      <c r="W51" s="194" t="s">
        <v>588</v>
      </c>
      <c r="X51" s="194" t="s">
        <v>588</v>
      </c>
      <c r="Y51" s="194" t="s">
        <v>588</v>
      </c>
      <c r="Z51" s="218" t="s">
        <v>588</v>
      </c>
      <c r="AA51" s="194" t="s">
        <v>588</v>
      </c>
      <c r="AB51" s="194" t="s">
        <v>588</v>
      </c>
      <c r="AC51" s="194" t="s">
        <v>588</v>
      </c>
      <c r="AD51" s="194">
        <v>0.0</v>
      </c>
      <c r="AE51" s="194" t="s">
        <v>588</v>
      </c>
      <c r="AF51" s="194" t="s">
        <v>588</v>
      </c>
      <c r="AG51" s="194" t="s">
        <v>588</v>
      </c>
      <c r="AH51" s="194" t="s">
        <v>588</v>
      </c>
      <c r="AI51" s="194" t="s">
        <v>588</v>
      </c>
      <c r="AJ51" s="197">
        <f>vlookup(B51,'Annual Leave-2026'!$B:$S,7,0)-countif(E51:AI51,"a")-(countif(E51:AI51,"a1")*0.5)-(countif(E51:AI51,"a2")*0.5)-(countif(E51:AI51,"b*")*0.5)-(countif(E51:AI51,"c*")*0.5)-(countif(E51:AI51,"d*")*0.5)-(countif(E51:AI51,"e*")*0.5)+1</f>
        <v>1</v>
      </c>
      <c r="AK51" s="197">
        <f t="shared" si="3"/>
        <v>23</v>
      </c>
      <c r="AL51" s="406">
        <f>VLOOKUP(B51,'Working Time-April-26'!$B:$AK,35,0)/60</f>
        <v>0</v>
      </c>
      <c r="AM51" s="406">
        <f>VLOOKUP(B51,'Working Time-April-26'!$B:$AK,36,0)/60</f>
        <v>0</v>
      </c>
      <c r="AN51" s="214"/>
      <c r="AO51" s="218"/>
      <c r="AP51" s="220"/>
      <c r="AQ51" s="209"/>
      <c r="AR51" s="209"/>
      <c r="AS51" s="209"/>
      <c r="AT51" s="209"/>
      <c r="AU51" s="209">
        <f t="shared" si="4"/>
        <v>4</v>
      </c>
      <c r="AV51" s="209">
        <f t="shared" si="5"/>
        <v>2</v>
      </c>
      <c r="AW51" s="210">
        <f t="shared" si="6"/>
        <v>2</v>
      </c>
      <c r="AX51" s="222"/>
      <c r="AY51" s="217" t="s">
        <v>9</v>
      </c>
    </row>
    <row r="52">
      <c r="A52" s="209">
        <v>49.0</v>
      </c>
      <c r="B52" s="218" t="s">
        <v>642</v>
      </c>
      <c r="C52" s="219" t="s">
        <v>117</v>
      </c>
      <c r="D52" s="212" t="s">
        <v>76</v>
      </c>
      <c r="E52" s="194" t="s">
        <v>6</v>
      </c>
      <c r="F52" s="194" t="s">
        <v>6</v>
      </c>
      <c r="G52" s="194" t="s">
        <v>6</v>
      </c>
      <c r="H52" s="194">
        <v>0.0</v>
      </c>
      <c r="I52" s="194" t="s">
        <v>6</v>
      </c>
      <c r="J52" s="194" t="s">
        <v>6</v>
      </c>
      <c r="K52" s="194" t="s">
        <v>6</v>
      </c>
      <c r="L52" s="194" t="s">
        <v>588</v>
      </c>
      <c r="M52" s="194" t="s">
        <v>588</v>
      </c>
      <c r="N52" s="194" t="s">
        <v>588</v>
      </c>
      <c r="O52" s="194" t="s">
        <v>588</v>
      </c>
      <c r="P52" s="194" t="s">
        <v>588</v>
      </c>
      <c r="Q52" s="194">
        <v>0.0</v>
      </c>
      <c r="R52" s="194" t="s">
        <v>588</v>
      </c>
      <c r="S52" s="194" t="s">
        <v>588</v>
      </c>
      <c r="T52" s="194" t="s">
        <v>588</v>
      </c>
      <c r="U52" s="194" t="s">
        <v>588</v>
      </c>
      <c r="V52" s="194" t="s">
        <v>588</v>
      </c>
      <c r="W52" s="194" t="s">
        <v>588</v>
      </c>
      <c r="X52" s="194">
        <v>0.0</v>
      </c>
      <c r="Y52" s="194" t="s">
        <v>588</v>
      </c>
      <c r="Z52" s="218" t="s">
        <v>588</v>
      </c>
      <c r="AA52" s="194" t="s">
        <v>588</v>
      </c>
      <c r="AB52" s="194" t="s">
        <v>588</v>
      </c>
      <c r="AC52" s="194" t="s">
        <v>588</v>
      </c>
      <c r="AD52" s="194" t="s">
        <v>588</v>
      </c>
      <c r="AE52" s="194">
        <v>0.0</v>
      </c>
      <c r="AF52" s="194" t="s">
        <v>588</v>
      </c>
      <c r="AG52" s="194" t="s">
        <v>588</v>
      </c>
      <c r="AH52" s="194" t="s">
        <v>588</v>
      </c>
      <c r="AI52" s="194" t="s">
        <v>588</v>
      </c>
      <c r="AJ52" s="197">
        <f>vlookup(B52,'Annual Leave-2026'!$B:$S,7,0)-countif(E52:AI52,"a")-(countif(E52:AI52,"a1")*0.5)-(countif(E52:AI52,"a2")*0.5)-(countif(E52:AI52,"b*")*0.5)-(countif(E52:AI52,"c*")*0.5)-(countif(E52:AI52,"d*")*0.5)-(countif(E52:AI52,"e*")*0.5)+1</f>
        <v>1.5</v>
      </c>
      <c r="AK52" s="197">
        <f t="shared" si="3"/>
        <v>27</v>
      </c>
      <c r="AL52" s="406">
        <f>VLOOKUP(B52,'Working Time-April-26'!$B:$AK,35,0)/60</f>
        <v>0</v>
      </c>
      <c r="AM52" s="406">
        <f>VLOOKUP(B52,'Working Time-April-26'!$B:$AK,36,0)/60</f>
        <v>0</v>
      </c>
      <c r="AN52" s="214"/>
      <c r="AO52" s="218"/>
      <c r="AP52" s="220"/>
      <c r="AQ52" s="209"/>
      <c r="AR52" s="209"/>
      <c r="AS52" s="209"/>
      <c r="AT52" s="209"/>
      <c r="AU52" s="209">
        <f t="shared" si="4"/>
        <v>4</v>
      </c>
      <c r="AV52" s="209">
        <f t="shared" si="5"/>
        <v>0</v>
      </c>
      <c r="AW52" s="210">
        <f t="shared" si="6"/>
        <v>0</v>
      </c>
      <c r="AX52" s="222"/>
      <c r="AY52" s="217" t="s">
        <v>9</v>
      </c>
    </row>
    <row r="53">
      <c r="A53" s="204">
        <v>50.0</v>
      </c>
      <c r="B53" s="212" t="s">
        <v>643</v>
      </c>
      <c r="C53" s="213" t="s">
        <v>88</v>
      </c>
      <c r="D53" s="212" t="s">
        <v>76</v>
      </c>
      <c r="E53" s="194" t="s">
        <v>715</v>
      </c>
      <c r="F53" s="194" t="s">
        <v>715</v>
      </c>
      <c r="G53" s="194" t="s">
        <v>715</v>
      </c>
      <c r="H53" s="194">
        <v>0.0</v>
      </c>
      <c r="I53" s="194" t="s">
        <v>715</v>
      </c>
      <c r="J53" s="194" t="s">
        <v>715</v>
      </c>
      <c r="K53" s="194" t="s">
        <v>715</v>
      </c>
      <c r="L53" s="194" t="s">
        <v>715</v>
      </c>
      <c r="M53" s="194" t="s">
        <v>715</v>
      </c>
      <c r="N53" s="194" t="s">
        <v>715</v>
      </c>
      <c r="O53" s="194" t="s">
        <v>166</v>
      </c>
      <c r="P53" s="194">
        <v>0.0</v>
      </c>
      <c r="Q53" s="194" t="s">
        <v>593</v>
      </c>
      <c r="R53" s="194" t="s">
        <v>593</v>
      </c>
      <c r="S53" s="194" t="s">
        <v>593</v>
      </c>
      <c r="T53" s="194" t="s">
        <v>593</v>
      </c>
      <c r="U53" s="194" t="s">
        <v>593</v>
      </c>
      <c r="V53" s="194" t="s">
        <v>593</v>
      </c>
      <c r="W53" s="194" t="s">
        <v>593</v>
      </c>
      <c r="X53" s="194">
        <v>0.0</v>
      </c>
      <c r="Y53" s="194" t="s">
        <v>593</v>
      </c>
      <c r="Z53" s="194" t="s">
        <v>593</v>
      </c>
      <c r="AA53" s="194" t="s">
        <v>593</v>
      </c>
      <c r="AB53" s="194" t="s">
        <v>593</v>
      </c>
      <c r="AC53" s="194">
        <v>0.0</v>
      </c>
      <c r="AD53" s="194" t="s">
        <v>593</v>
      </c>
      <c r="AE53" s="194" t="s">
        <v>593</v>
      </c>
      <c r="AF53" s="194" t="s">
        <v>593</v>
      </c>
      <c r="AG53" s="194" t="s">
        <v>593</v>
      </c>
      <c r="AH53" s="194" t="s">
        <v>593</v>
      </c>
      <c r="AI53" s="194" t="s">
        <v>593</v>
      </c>
      <c r="AJ53" s="197">
        <f>vlookup(B53,'Annual Leave-2026'!$B:$S,7,0)-countif(E53:AI53,"a")-(countif(E53:AI53,"a1")*0.5)-(countif(E53:AI53,"a2")*0.5)-(countif(E53:AI53,"b*")*0.5)-(countif(E53:AI53,"c*")*0.5)-(countif(E53:AI53,"d*")*0.5)-(countif(E53:AI53,"e*")*0.5)+1</f>
        <v>2</v>
      </c>
      <c r="AK53" s="197">
        <f t="shared" si="3"/>
        <v>27</v>
      </c>
      <c r="AL53" s="406">
        <f>VLOOKUP(B53,'Working Time-April-26'!$B:$AK,35,0)/60</f>
        <v>0</v>
      </c>
      <c r="AM53" s="406">
        <f>VLOOKUP(B53,'Working Time-April-26'!$B:$AK,36,0)/60</f>
        <v>0</v>
      </c>
      <c r="AN53" s="214"/>
      <c r="AO53" s="209"/>
      <c r="AP53" s="216"/>
      <c r="AQ53" s="209"/>
      <c r="AR53" s="209"/>
      <c r="AS53" s="209"/>
      <c r="AT53" s="209"/>
      <c r="AU53" s="209">
        <f t="shared" si="4"/>
        <v>4</v>
      </c>
      <c r="AV53" s="209">
        <f t="shared" si="5"/>
        <v>0</v>
      </c>
      <c r="AW53" s="210">
        <f t="shared" si="6"/>
        <v>0</v>
      </c>
      <c r="AX53" s="212"/>
      <c r="AY53" s="217" t="s">
        <v>10</v>
      </c>
    </row>
    <row r="54">
      <c r="A54" s="209">
        <v>51.0</v>
      </c>
      <c r="B54" s="212" t="s">
        <v>644</v>
      </c>
      <c r="C54" s="213" t="s">
        <v>125</v>
      </c>
      <c r="D54" s="212" t="s">
        <v>76</v>
      </c>
      <c r="E54" s="405" t="s">
        <v>588</v>
      </c>
      <c r="F54" s="218" t="s">
        <v>588</v>
      </c>
      <c r="G54" s="218" t="s">
        <v>588</v>
      </c>
      <c r="H54" s="194" t="s">
        <v>588</v>
      </c>
      <c r="I54" s="194" t="s">
        <v>6</v>
      </c>
      <c r="J54" s="194">
        <v>0.0</v>
      </c>
      <c r="K54" s="194" t="s">
        <v>717</v>
      </c>
      <c r="L54" s="194" t="s">
        <v>717</v>
      </c>
      <c r="M54" s="194" t="s">
        <v>717</v>
      </c>
      <c r="N54" s="194" t="s">
        <v>717</v>
      </c>
      <c r="O54" s="194" t="s">
        <v>717</v>
      </c>
      <c r="P54" s="194">
        <v>0.0</v>
      </c>
      <c r="Q54" s="194" t="s">
        <v>591</v>
      </c>
      <c r="R54" s="194" t="s">
        <v>591</v>
      </c>
      <c r="S54" s="194" t="s">
        <v>591</v>
      </c>
      <c r="T54" s="194" t="s">
        <v>591</v>
      </c>
      <c r="U54" s="194" t="s">
        <v>591</v>
      </c>
      <c r="V54" s="194">
        <v>0.0</v>
      </c>
      <c r="W54" s="194" t="s">
        <v>591</v>
      </c>
      <c r="X54" s="194" t="s">
        <v>591</v>
      </c>
      <c r="Y54" s="194" t="s">
        <v>591</v>
      </c>
      <c r="Z54" s="194" t="s">
        <v>591</v>
      </c>
      <c r="AA54" s="194" t="s">
        <v>591</v>
      </c>
      <c r="AB54" s="194" t="s">
        <v>591</v>
      </c>
      <c r="AC54" s="194">
        <v>0.0</v>
      </c>
      <c r="AD54" s="194" t="s">
        <v>591</v>
      </c>
      <c r="AE54" s="194" t="s">
        <v>591</v>
      </c>
      <c r="AF54" s="194" t="s">
        <v>591</v>
      </c>
      <c r="AG54" s="194" t="s">
        <v>591</v>
      </c>
      <c r="AH54" s="194" t="s">
        <v>591</v>
      </c>
      <c r="AI54" s="194" t="s">
        <v>591</v>
      </c>
      <c r="AJ54" s="197">
        <f>vlookup(B54,'Annual Leave-2026'!$B:$S,7,0)-countif(E54:AI54,"a")-(countif(E54:AI54,"a1")*0.5)-(countif(E54:AI54,"a2")*0.5)-(countif(E54:AI54,"b*")*0.5)-(countif(E54:AI54,"c*")*0.5)-(countif(E54:AI54,"d*")*0.5)-(countif(E54:AI54,"e*")*0.5)+1</f>
        <v>4</v>
      </c>
      <c r="AK54" s="197">
        <f t="shared" si="3"/>
        <v>27</v>
      </c>
      <c r="AL54" s="406">
        <f>VLOOKUP(B54,'Working Time-April-26'!$B:$AK,35,0)/60</f>
        <v>0</v>
      </c>
      <c r="AM54" s="406">
        <f>VLOOKUP(B54,'Working Time-April-26'!$B:$AK,36,0)/60</f>
        <v>0</v>
      </c>
      <c r="AN54" s="214"/>
      <c r="AO54" s="209"/>
      <c r="AP54" s="216"/>
      <c r="AQ54" s="209"/>
      <c r="AR54" s="209"/>
      <c r="AS54" s="209"/>
      <c r="AT54" s="209"/>
      <c r="AU54" s="209">
        <f t="shared" si="4"/>
        <v>4</v>
      </c>
      <c r="AV54" s="209">
        <f t="shared" si="5"/>
        <v>0</v>
      </c>
      <c r="AW54" s="210">
        <f t="shared" si="6"/>
        <v>0</v>
      </c>
      <c r="AX54" s="212"/>
      <c r="AY54" s="217" t="s">
        <v>6</v>
      </c>
    </row>
    <row r="55">
      <c r="A55" s="204">
        <v>52.0</v>
      </c>
      <c r="B55" s="212" t="s">
        <v>645</v>
      </c>
      <c r="C55" s="213" t="s">
        <v>87</v>
      </c>
      <c r="D55" s="212" t="s">
        <v>76</v>
      </c>
      <c r="E55" s="194" t="s">
        <v>715</v>
      </c>
      <c r="F55" s="194" t="s">
        <v>715</v>
      </c>
      <c r="G55" s="194" t="s">
        <v>715</v>
      </c>
      <c r="H55" s="194">
        <v>0.0</v>
      </c>
      <c r="I55" s="194" t="s">
        <v>715</v>
      </c>
      <c r="J55" s="194" t="s">
        <v>715</v>
      </c>
      <c r="K55" s="194" t="s">
        <v>715</v>
      </c>
      <c r="L55" s="194" t="s">
        <v>715</v>
      </c>
      <c r="M55" s="194" t="s">
        <v>715</v>
      </c>
      <c r="N55" s="194" t="s">
        <v>715</v>
      </c>
      <c r="O55" s="194" t="s">
        <v>715</v>
      </c>
      <c r="P55" s="194">
        <v>0.0</v>
      </c>
      <c r="Q55" s="194" t="s">
        <v>593</v>
      </c>
      <c r="R55" s="194" t="s">
        <v>593</v>
      </c>
      <c r="S55" s="194" t="s">
        <v>593</v>
      </c>
      <c r="T55" s="194" t="s">
        <v>593</v>
      </c>
      <c r="U55" s="194" t="s">
        <v>593</v>
      </c>
      <c r="V55" s="194" t="s">
        <v>171</v>
      </c>
      <c r="W55" s="194" t="s">
        <v>602</v>
      </c>
      <c r="X55" s="194">
        <v>0.0</v>
      </c>
      <c r="Y55" s="194" t="s">
        <v>593</v>
      </c>
      <c r="Z55" s="194" t="s">
        <v>593</v>
      </c>
      <c r="AA55" s="194" t="s">
        <v>593</v>
      </c>
      <c r="AB55" s="194" t="s">
        <v>593</v>
      </c>
      <c r="AC55" s="194" t="s">
        <v>593</v>
      </c>
      <c r="AD55" s="194">
        <v>0.0</v>
      </c>
      <c r="AE55" s="194" t="s">
        <v>593</v>
      </c>
      <c r="AF55" s="194" t="s">
        <v>593</v>
      </c>
      <c r="AG55" s="194" t="s">
        <v>593</v>
      </c>
      <c r="AH55" s="194" t="s">
        <v>593</v>
      </c>
      <c r="AI55" s="194" t="s">
        <v>593</v>
      </c>
      <c r="AJ55" s="197">
        <f>vlookup(B55,'Annual Leave-2026'!$B:$S,7,0)-countif(E55:AI55,"a")-(countif(E55:AI55,"a1")*0.5)-(countif(E55:AI55,"a2")*0.5)-(countif(E55:AI55,"b*")*0.5)-(countif(E55:AI55,"c*")*0.5)-(countif(E55:AI55,"d*")*0.5)-(countif(E55:AI55,"e*")*0.5)+1</f>
        <v>1.5</v>
      </c>
      <c r="AK55" s="197">
        <f t="shared" si="3"/>
        <v>26</v>
      </c>
      <c r="AL55" s="406">
        <f>VLOOKUP(B55,'Working Time-April-26'!$B:$AK,35,0)/60</f>
        <v>-0.1</v>
      </c>
      <c r="AM55" s="406">
        <f>VLOOKUP(B55,'Working Time-April-26'!$B:$AK,36,0)/60</f>
        <v>0</v>
      </c>
      <c r="AN55" s="214"/>
      <c r="AO55" s="209"/>
      <c r="AP55" s="216"/>
      <c r="AQ55" s="209"/>
      <c r="AR55" s="209"/>
      <c r="AS55" s="209"/>
      <c r="AT55" s="209"/>
      <c r="AU55" s="209">
        <f t="shared" si="4"/>
        <v>4</v>
      </c>
      <c r="AV55" s="209">
        <f t="shared" si="5"/>
        <v>0</v>
      </c>
      <c r="AW55" s="210">
        <f t="shared" si="6"/>
        <v>1</v>
      </c>
      <c r="AX55" s="212"/>
      <c r="AY55" s="217" t="s">
        <v>10</v>
      </c>
    </row>
    <row r="56">
      <c r="A56" s="209">
        <v>53.0</v>
      </c>
      <c r="B56" s="218" t="s">
        <v>646</v>
      </c>
      <c r="C56" s="219" t="s">
        <v>124</v>
      </c>
      <c r="D56" s="218" t="s">
        <v>76</v>
      </c>
      <c r="E56" s="405" t="s">
        <v>588</v>
      </c>
      <c r="F56" s="218" t="s">
        <v>588</v>
      </c>
      <c r="G56" s="218" t="s">
        <v>588</v>
      </c>
      <c r="H56" s="194" t="s">
        <v>588</v>
      </c>
      <c r="I56" s="194" t="s">
        <v>169</v>
      </c>
      <c r="J56" s="194">
        <v>0.0</v>
      </c>
      <c r="K56" s="194" t="s">
        <v>717</v>
      </c>
      <c r="L56" s="194" t="s">
        <v>717</v>
      </c>
      <c r="M56" s="194" t="s">
        <v>717</v>
      </c>
      <c r="N56" s="194" t="s">
        <v>717</v>
      </c>
      <c r="O56" s="194" t="s">
        <v>717</v>
      </c>
      <c r="P56" s="194">
        <v>0.0</v>
      </c>
      <c r="Q56" s="194" t="s">
        <v>591</v>
      </c>
      <c r="R56" s="194" t="s">
        <v>591</v>
      </c>
      <c r="S56" s="194" t="s">
        <v>591</v>
      </c>
      <c r="T56" s="194" t="s">
        <v>591</v>
      </c>
      <c r="U56" s="194" t="s">
        <v>591</v>
      </c>
      <c r="V56" s="194">
        <v>0.0</v>
      </c>
      <c r="W56" s="194" t="s">
        <v>591</v>
      </c>
      <c r="X56" s="194" t="s">
        <v>591</v>
      </c>
      <c r="Y56" s="194" t="s">
        <v>591</v>
      </c>
      <c r="Z56" s="194" t="s">
        <v>591</v>
      </c>
      <c r="AA56" s="194" t="s">
        <v>591</v>
      </c>
      <c r="AB56" s="194" t="s">
        <v>591</v>
      </c>
      <c r="AC56" s="194" t="s">
        <v>163</v>
      </c>
      <c r="AD56" s="194">
        <v>0.0</v>
      </c>
      <c r="AE56" s="194" t="s">
        <v>591</v>
      </c>
      <c r="AF56" s="194" t="s">
        <v>591</v>
      </c>
      <c r="AG56" s="194" t="s">
        <v>163</v>
      </c>
      <c r="AH56" s="194" t="s">
        <v>591</v>
      </c>
      <c r="AI56" s="194" t="s">
        <v>591</v>
      </c>
      <c r="AJ56" s="197">
        <f>vlookup(B56,'Annual Leave-2026'!$B:$S,7,0)-countif(E56:AI56,"a")-(countif(E56:AI56,"a1")*0.5)-(countif(E56:AI56,"a2")*0.5)-(countif(E56:AI56,"b*")*0.5)-(countif(E56:AI56,"c*")*0.5)-(countif(E56:AI56,"d*")*0.5)-(countif(E56:AI56,"e*")*0.5)+1</f>
        <v>7.5</v>
      </c>
      <c r="AK56" s="197">
        <f t="shared" si="3"/>
        <v>27</v>
      </c>
      <c r="AL56" s="406">
        <f>VLOOKUP(B56,'Working Time-April-26'!$B:$AK,35,0)/60</f>
        <v>0</v>
      </c>
      <c r="AM56" s="406">
        <f>VLOOKUP(B56,'Working Time-April-26'!$B:$AK,36,0)/60</f>
        <v>0</v>
      </c>
      <c r="AN56" s="214"/>
      <c r="AO56" s="218"/>
      <c r="AP56" s="220"/>
      <c r="AQ56" s="209"/>
      <c r="AR56" s="209"/>
      <c r="AS56" s="209"/>
      <c r="AT56" s="209"/>
      <c r="AU56" s="209">
        <f t="shared" si="4"/>
        <v>4</v>
      </c>
      <c r="AV56" s="209">
        <f t="shared" si="5"/>
        <v>0</v>
      </c>
      <c r="AW56" s="210">
        <f t="shared" si="6"/>
        <v>0</v>
      </c>
      <c r="AX56" s="222"/>
      <c r="AY56" s="217" t="s">
        <v>6</v>
      </c>
    </row>
    <row r="57">
      <c r="A57" s="204">
        <v>54.0</v>
      </c>
      <c r="B57" s="218" t="s">
        <v>647</v>
      </c>
      <c r="C57" s="219" t="s">
        <v>84</v>
      </c>
      <c r="D57" s="212" t="s">
        <v>76</v>
      </c>
      <c r="E57" s="194" t="s">
        <v>592</v>
      </c>
      <c r="F57" s="194" t="s">
        <v>592</v>
      </c>
      <c r="G57" s="194" t="s">
        <v>592</v>
      </c>
      <c r="H57" s="194" t="s">
        <v>592</v>
      </c>
      <c r="I57" s="194">
        <v>0.0</v>
      </c>
      <c r="J57" s="194" t="s">
        <v>592</v>
      </c>
      <c r="K57" s="194" t="s">
        <v>592</v>
      </c>
      <c r="L57" s="194" t="s">
        <v>592</v>
      </c>
      <c r="M57" s="194" t="s">
        <v>592</v>
      </c>
      <c r="N57" s="194" t="s">
        <v>592</v>
      </c>
      <c r="O57" s="194" t="s">
        <v>592</v>
      </c>
      <c r="P57" s="194">
        <v>0.0</v>
      </c>
      <c r="Q57" s="194" t="s">
        <v>592</v>
      </c>
      <c r="R57" s="194" t="s">
        <v>593</v>
      </c>
      <c r="S57" s="194" t="s">
        <v>593</v>
      </c>
      <c r="T57" s="194" t="s">
        <v>593</v>
      </c>
      <c r="U57" s="194" t="s">
        <v>593</v>
      </c>
      <c r="V57" s="194">
        <v>0.0</v>
      </c>
      <c r="W57" s="194" t="s">
        <v>593</v>
      </c>
      <c r="X57" s="194" t="s">
        <v>593</v>
      </c>
      <c r="Y57" s="194" t="s">
        <v>593</v>
      </c>
      <c r="Z57" s="194" t="s">
        <v>593</v>
      </c>
      <c r="AA57" s="194" t="s">
        <v>593</v>
      </c>
      <c r="AB57" s="194" t="s">
        <v>593</v>
      </c>
      <c r="AC57" s="194">
        <v>0.0</v>
      </c>
      <c r="AD57" s="194" t="s">
        <v>593</v>
      </c>
      <c r="AE57" s="194" t="s">
        <v>593</v>
      </c>
      <c r="AF57" s="194" t="s">
        <v>593</v>
      </c>
      <c r="AG57" s="194" t="s">
        <v>593</v>
      </c>
      <c r="AH57" s="194" t="s">
        <v>593</v>
      </c>
      <c r="AI57" s="194" t="s">
        <v>592</v>
      </c>
      <c r="AJ57" s="197">
        <f>vlookup(B57,'Annual Leave-2026'!$B:$S,7,0)-countif(E57:AI57,"a")-(countif(E57:AI57,"a1")*0.5)-(countif(E57:AI57,"a2")*0.5)-(countif(E57:AI57,"b*")*0.5)-(countif(E57:AI57,"c*")*0.5)-(countif(E57:AI57,"d*")*0.5)-(countif(E57:AI57,"e*")*0.5)+1</f>
        <v>1.5</v>
      </c>
      <c r="AK57" s="197">
        <f t="shared" si="3"/>
        <v>15</v>
      </c>
      <c r="AL57" s="406">
        <f>VLOOKUP(B57,'Working Time-April-26'!$B:$AK,35,0)/60</f>
        <v>0</v>
      </c>
      <c r="AM57" s="406">
        <f>VLOOKUP(B57,'Working Time-April-26'!$B:$AK,36,0)/60</f>
        <v>0</v>
      </c>
      <c r="AN57" s="214"/>
      <c r="AO57" s="209"/>
      <c r="AP57" s="220"/>
      <c r="AQ57" s="209"/>
      <c r="AR57" s="209"/>
      <c r="AS57" s="209"/>
      <c r="AT57" s="209"/>
      <c r="AU57" s="209">
        <f t="shared" si="4"/>
        <v>4</v>
      </c>
      <c r="AV57" s="209">
        <f t="shared" si="5"/>
        <v>12</v>
      </c>
      <c r="AW57" s="210">
        <f t="shared" si="6"/>
        <v>0</v>
      </c>
      <c r="AX57" s="212"/>
      <c r="AY57" s="217" t="s">
        <v>10</v>
      </c>
    </row>
    <row r="58">
      <c r="A58" s="209">
        <v>55.0</v>
      </c>
      <c r="B58" s="218" t="s">
        <v>648</v>
      </c>
      <c r="C58" s="219" t="s">
        <v>121</v>
      </c>
      <c r="D58" s="212" t="s">
        <v>76</v>
      </c>
      <c r="E58" s="405" t="s">
        <v>588</v>
      </c>
      <c r="F58" s="218" t="s">
        <v>588</v>
      </c>
      <c r="G58" s="218" t="s">
        <v>588</v>
      </c>
      <c r="H58" s="194" t="s">
        <v>588</v>
      </c>
      <c r="I58" s="194">
        <v>0.0</v>
      </c>
      <c r="J58" s="194" t="s">
        <v>588</v>
      </c>
      <c r="K58" s="194" t="s">
        <v>588</v>
      </c>
      <c r="L58" s="194" t="s">
        <v>588</v>
      </c>
      <c r="M58" s="194" t="s">
        <v>588</v>
      </c>
      <c r="N58" s="194" t="s">
        <v>588</v>
      </c>
      <c r="O58" s="194" t="s">
        <v>588</v>
      </c>
      <c r="P58" s="194" t="s">
        <v>588</v>
      </c>
      <c r="Q58" s="194">
        <v>0.0</v>
      </c>
      <c r="R58" s="194" t="s">
        <v>588</v>
      </c>
      <c r="S58" s="194" t="s">
        <v>588</v>
      </c>
      <c r="T58" s="194" t="s">
        <v>588</v>
      </c>
      <c r="U58" s="194" t="s">
        <v>588</v>
      </c>
      <c r="V58" s="194" t="s">
        <v>588</v>
      </c>
      <c r="W58" s="194" t="s">
        <v>588</v>
      </c>
      <c r="X58" s="194">
        <v>0.0</v>
      </c>
      <c r="Y58" s="194" t="s">
        <v>588</v>
      </c>
      <c r="Z58" s="218" t="s">
        <v>6</v>
      </c>
      <c r="AA58" s="194" t="s">
        <v>6</v>
      </c>
      <c r="AB58" s="194" t="s">
        <v>6</v>
      </c>
      <c r="AC58" s="194" t="s">
        <v>6</v>
      </c>
      <c r="AD58" s="194">
        <v>0.0</v>
      </c>
      <c r="AE58" s="194" t="s">
        <v>588</v>
      </c>
      <c r="AF58" s="194" t="s">
        <v>588</v>
      </c>
      <c r="AG58" s="194" t="s">
        <v>588</v>
      </c>
      <c r="AH58" s="194" t="s">
        <v>588</v>
      </c>
      <c r="AI58" s="194" t="s">
        <v>588</v>
      </c>
      <c r="AJ58" s="197">
        <f>vlookup(B58,'Annual Leave-2026'!$B:$S,7,0)-countif(E58:AI58,"a")-(countif(E58:AI58,"a1")*0.5)-(countif(E58:AI58,"a2")*0.5)-(countif(E58:AI58,"b*")*0.5)-(countif(E58:AI58,"c*")*0.5)-(countif(E58:AI58,"d*")*0.5)-(countif(E58:AI58,"e*")*0.5)+1</f>
        <v>1.5</v>
      </c>
      <c r="AK58" s="197">
        <f t="shared" si="3"/>
        <v>27</v>
      </c>
      <c r="AL58" s="406">
        <f>VLOOKUP(B58,'Working Time-April-26'!$B:$AK,35,0)/60</f>
        <v>0</v>
      </c>
      <c r="AM58" s="406">
        <f>VLOOKUP(B58,'Working Time-April-26'!$B:$AK,36,0)/60</f>
        <v>0</v>
      </c>
      <c r="AN58" s="214"/>
      <c r="AO58" s="209"/>
      <c r="AP58" s="220"/>
      <c r="AQ58" s="209"/>
      <c r="AR58" s="209"/>
      <c r="AS58" s="209"/>
      <c r="AT58" s="209"/>
      <c r="AU58" s="209">
        <f t="shared" si="4"/>
        <v>4</v>
      </c>
      <c r="AV58" s="209">
        <f t="shared" si="5"/>
        <v>0</v>
      </c>
      <c r="AW58" s="210">
        <f t="shared" si="6"/>
        <v>0</v>
      </c>
      <c r="AX58" s="212"/>
      <c r="AY58" s="217" t="s">
        <v>9</v>
      </c>
    </row>
    <row r="59">
      <c r="A59" s="204">
        <v>56.0</v>
      </c>
      <c r="B59" s="218" t="s">
        <v>649</v>
      </c>
      <c r="C59" s="219" t="s">
        <v>110</v>
      </c>
      <c r="D59" s="212" t="s">
        <v>76</v>
      </c>
      <c r="E59" s="194" t="s">
        <v>591</v>
      </c>
      <c r="F59" s="194" t="s">
        <v>591</v>
      </c>
      <c r="G59" s="194" t="s">
        <v>591</v>
      </c>
      <c r="H59" s="194" t="s">
        <v>591</v>
      </c>
      <c r="I59" s="194">
        <v>0.0</v>
      </c>
      <c r="J59" s="194" t="s">
        <v>593</v>
      </c>
      <c r="K59" s="194" t="s">
        <v>593</v>
      </c>
      <c r="L59" s="194" t="s">
        <v>593</v>
      </c>
      <c r="M59" s="194" t="s">
        <v>593</v>
      </c>
      <c r="N59" s="194" t="s">
        <v>593</v>
      </c>
      <c r="O59" s="194">
        <v>0.0</v>
      </c>
      <c r="P59" s="194" t="s">
        <v>588</v>
      </c>
      <c r="Q59" s="194" t="s">
        <v>588</v>
      </c>
      <c r="R59" s="194" t="s">
        <v>588</v>
      </c>
      <c r="S59" s="194" t="s">
        <v>588</v>
      </c>
      <c r="T59" s="194" t="s">
        <v>588</v>
      </c>
      <c r="U59" s="194" t="s">
        <v>588</v>
      </c>
      <c r="V59" s="194">
        <v>0.0</v>
      </c>
      <c r="W59" s="194" t="s">
        <v>588</v>
      </c>
      <c r="X59" s="194" t="s">
        <v>588</v>
      </c>
      <c r="Y59" s="194" t="s">
        <v>588</v>
      </c>
      <c r="Z59" s="218" t="s">
        <v>588</v>
      </c>
      <c r="AA59" s="194" t="s">
        <v>588</v>
      </c>
      <c r="AB59" s="194" t="s">
        <v>588</v>
      </c>
      <c r="AC59" s="194">
        <v>0.0</v>
      </c>
      <c r="AD59" s="194" t="s">
        <v>588</v>
      </c>
      <c r="AE59" s="194" t="s">
        <v>588</v>
      </c>
      <c r="AF59" s="194" t="s">
        <v>588</v>
      </c>
      <c r="AG59" s="194" t="s">
        <v>588</v>
      </c>
      <c r="AH59" s="194" t="s">
        <v>588</v>
      </c>
      <c r="AI59" s="194" t="s">
        <v>588</v>
      </c>
      <c r="AJ59" s="197">
        <f>vlookup(B59,'Annual Leave-2026'!$B:$S,7,0)-countif(E59:AI59,"a")-(countif(E59:AI59,"a1")*0.5)-(countif(E59:AI59,"a2")*0.5)-(countif(E59:AI59,"b*")*0.5)-(countif(E59:AI59,"c*")*0.5)-(countif(E59:AI59,"d*")*0.5)-(countif(E59:AI59,"e*")*0.5)+1</f>
        <v>1</v>
      </c>
      <c r="AK59" s="197">
        <f t="shared" si="3"/>
        <v>27</v>
      </c>
      <c r="AL59" s="406">
        <f>VLOOKUP(B59,'Working Time-April-26'!$B:$AK,35,0)/60</f>
        <v>0</v>
      </c>
      <c r="AM59" s="406">
        <f>VLOOKUP(B59,'Working Time-April-26'!$B:$AK,36,0)/60</f>
        <v>0</v>
      </c>
      <c r="AN59" s="214"/>
      <c r="AO59" s="209"/>
      <c r="AP59" s="220"/>
      <c r="AQ59" s="209"/>
      <c r="AR59" s="209"/>
      <c r="AS59" s="209"/>
      <c r="AT59" s="209"/>
      <c r="AU59" s="209">
        <f t="shared" si="4"/>
        <v>4</v>
      </c>
      <c r="AV59" s="209">
        <f t="shared" si="5"/>
        <v>0</v>
      </c>
      <c r="AW59" s="210">
        <f t="shared" si="6"/>
        <v>0</v>
      </c>
      <c r="AX59" s="212"/>
      <c r="AY59" s="217" t="s">
        <v>9</v>
      </c>
    </row>
    <row r="60">
      <c r="A60" s="209">
        <v>57.0</v>
      </c>
      <c r="B60" s="218" t="s">
        <v>712</v>
      </c>
      <c r="C60" s="219" t="s">
        <v>105</v>
      </c>
      <c r="D60" s="212" t="s">
        <v>76</v>
      </c>
      <c r="E60" s="194" t="s">
        <v>591</v>
      </c>
      <c r="F60" s="194" t="s">
        <v>591</v>
      </c>
      <c r="G60" s="194" t="s">
        <v>591</v>
      </c>
      <c r="H60" s="194">
        <v>0.0</v>
      </c>
      <c r="I60" s="194" t="s">
        <v>591</v>
      </c>
      <c r="J60" s="194" t="s">
        <v>591</v>
      </c>
      <c r="K60" s="194" t="s">
        <v>591</v>
      </c>
      <c r="L60" s="194" t="s">
        <v>591</v>
      </c>
      <c r="M60" s="194" t="s">
        <v>591</v>
      </c>
      <c r="N60" s="194" t="s">
        <v>6</v>
      </c>
      <c r="O60" s="194">
        <v>0.0</v>
      </c>
      <c r="P60" s="194" t="s">
        <v>6</v>
      </c>
      <c r="Q60" s="194" t="s">
        <v>593</v>
      </c>
      <c r="R60" s="194" t="s">
        <v>593</v>
      </c>
      <c r="S60" s="194" t="s">
        <v>593</v>
      </c>
      <c r="T60" s="194" t="s">
        <v>591</v>
      </c>
      <c r="U60" s="194" t="s">
        <v>591</v>
      </c>
      <c r="V60" s="194" t="s">
        <v>591</v>
      </c>
      <c r="W60" s="194">
        <v>0.0</v>
      </c>
      <c r="X60" s="194" t="s">
        <v>591</v>
      </c>
      <c r="Y60" s="194" t="s">
        <v>591</v>
      </c>
      <c r="Z60" s="194" t="s">
        <v>591</v>
      </c>
      <c r="AA60" s="194" t="s">
        <v>592</v>
      </c>
      <c r="AB60" s="194" t="s">
        <v>591</v>
      </c>
      <c r="AC60" s="194" t="s">
        <v>591</v>
      </c>
      <c r="AD60" s="194" t="s">
        <v>591</v>
      </c>
      <c r="AE60" s="194">
        <v>0.0</v>
      </c>
      <c r="AF60" s="194" t="s">
        <v>591</v>
      </c>
      <c r="AG60" s="194" t="s">
        <v>591</v>
      </c>
      <c r="AH60" s="194" t="s">
        <v>591</v>
      </c>
      <c r="AI60" s="194" t="s">
        <v>591</v>
      </c>
      <c r="AJ60" s="197">
        <f>vlookup(B60,'Annual Leave-2026'!$B:$S,7,0)-countif(E60:AI60,"a")-(countif(E60:AI60,"a1")*0.5)-(countif(E60:AI60,"a2")*0.5)-(countif(E60:AI60,"b*")*0.5)-(countif(E60:AI60,"c*")*0.5)-(countif(E60:AI60,"d*")*0.5)-(countif(E60:AI60,"e*")*0.5)+1</f>
        <v>1</v>
      </c>
      <c r="AK60" s="197">
        <f t="shared" si="3"/>
        <v>26</v>
      </c>
      <c r="AL60" s="406">
        <f>VLOOKUP(B60,'Working Time-April-26'!$B:$AK,35,0)/60</f>
        <v>0</v>
      </c>
      <c r="AM60" s="406">
        <f>VLOOKUP(B60,'Working Time-April-26'!$B:$AK,36,0)/60</f>
        <v>0</v>
      </c>
      <c r="AN60" s="214"/>
      <c r="AO60" s="209"/>
      <c r="AP60" s="220"/>
      <c r="AQ60" s="209"/>
      <c r="AR60" s="209"/>
      <c r="AS60" s="209"/>
      <c r="AT60" s="209"/>
      <c r="AU60" s="209">
        <f t="shared" si="4"/>
        <v>4</v>
      </c>
      <c r="AV60" s="209">
        <f t="shared" si="5"/>
        <v>1</v>
      </c>
      <c r="AW60" s="210">
        <f t="shared" si="6"/>
        <v>0</v>
      </c>
      <c r="AX60" s="212"/>
      <c r="AY60" s="217" t="s">
        <v>6</v>
      </c>
    </row>
    <row r="61">
      <c r="A61" s="204">
        <v>58.0</v>
      </c>
      <c r="B61" s="218" t="s">
        <v>651</v>
      </c>
      <c r="C61" s="219" t="s">
        <v>122</v>
      </c>
      <c r="D61" s="212" t="s">
        <v>76</v>
      </c>
      <c r="E61" s="405" t="s">
        <v>588</v>
      </c>
      <c r="F61" s="218" t="s">
        <v>588</v>
      </c>
      <c r="G61" s="218" t="s">
        <v>588</v>
      </c>
      <c r="H61" s="194" t="s">
        <v>588</v>
      </c>
      <c r="I61" s="194">
        <v>0.0</v>
      </c>
      <c r="J61" s="194" t="s">
        <v>588</v>
      </c>
      <c r="K61" s="194" t="s">
        <v>588</v>
      </c>
      <c r="L61" s="194" t="s">
        <v>588</v>
      </c>
      <c r="M61" s="194" t="s">
        <v>588</v>
      </c>
      <c r="N61" s="194" t="s">
        <v>588</v>
      </c>
      <c r="O61" s="194" t="s">
        <v>588</v>
      </c>
      <c r="P61" s="194" t="s">
        <v>588</v>
      </c>
      <c r="Q61" s="194">
        <v>0.0</v>
      </c>
      <c r="R61" s="194" t="s">
        <v>588</v>
      </c>
      <c r="S61" s="194" t="s">
        <v>588</v>
      </c>
      <c r="T61" s="194" t="s">
        <v>588</v>
      </c>
      <c r="U61" s="194" t="s">
        <v>588</v>
      </c>
      <c r="V61" s="194" t="s">
        <v>169</v>
      </c>
      <c r="W61" s="194" t="s">
        <v>6</v>
      </c>
      <c r="X61" s="194">
        <v>0.0</v>
      </c>
      <c r="Y61" s="194" t="s">
        <v>592</v>
      </c>
      <c r="Z61" s="218" t="s">
        <v>588</v>
      </c>
      <c r="AA61" s="194" t="s">
        <v>588</v>
      </c>
      <c r="AB61" s="194" t="s">
        <v>588</v>
      </c>
      <c r="AC61" s="194">
        <v>0.0</v>
      </c>
      <c r="AD61" s="194" t="s">
        <v>588</v>
      </c>
      <c r="AE61" s="194" t="s">
        <v>588</v>
      </c>
      <c r="AF61" s="194" t="s">
        <v>588</v>
      </c>
      <c r="AG61" s="194" t="s">
        <v>588</v>
      </c>
      <c r="AH61" s="194" t="s">
        <v>588</v>
      </c>
      <c r="AI61" s="194" t="s">
        <v>588</v>
      </c>
      <c r="AJ61" s="197">
        <f>vlookup(B61,'Annual Leave-2026'!$B:$S,7,0)-countif(E61:AI61,"a")-(countif(E61:AI61,"a1")*0.5)-(countif(E61:AI61,"a2")*0.5)-(countif(E61:AI61,"b*")*0.5)-(countif(E61:AI61,"c*")*0.5)-(countif(E61:AI61,"d*")*0.5)-(countif(E61:AI61,"e*")*0.5)+1</f>
        <v>2.5</v>
      </c>
      <c r="AK61" s="197">
        <f t="shared" si="3"/>
        <v>26</v>
      </c>
      <c r="AL61" s="406">
        <f>VLOOKUP(B61,'Working Time-April-26'!$B:$AK,35,0)/60</f>
        <v>0</v>
      </c>
      <c r="AM61" s="406">
        <f>VLOOKUP(B61,'Working Time-April-26'!$B:$AK,36,0)/60</f>
        <v>0</v>
      </c>
      <c r="AN61" s="214"/>
      <c r="AO61" s="218"/>
      <c r="AP61" s="220"/>
      <c r="AQ61" s="209"/>
      <c r="AR61" s="209"/>
      <c r="AS61" s="209"/>
      <c r="AT61" s="209"/>
      <c r="AU61" s="209">
        <f t="shared" si="4"/>
        <v>4</v>
      </c>
      <c r="AV61" s="209">
        <f t="shared" si="5"/>
        <v>1</v>
      </c>
      <c r="AW61" s="210">
        <f t="shared" si="6"/>
        <v>0</v>
      </c>
      <c r="AX61" s="222"/>
      <c r="AY61" s="217" t="s">
        <v>9</v>
      </c>
    </row>
    <row r="62">
      <c r="A62" s="209">
        <v>59.0</v>
      </c>
      <c r="B62" s="218" t="s">
        <v>818</v>
      </c>
      <c r="C62" s="219" t="s">
        <v>93</v>
      </c>
      <c r="D62" s="212" t="s">
        <v>76</v>
      </c>
      <c r="E62" s="194" t="s">
        <v>6</v>
      </c>
      <c r="F62" s="194" t="s">
        <v>6</v>
      </c>
      <c r="G62" s="194" t="s">
        <v>602</v>
      </c>
      <c r="H62" s="194" t="s">
        <v>715</v>
      </c>
      <c r="I62" s="194">
        <v>0.0</v>
      </c>
      <c r="J62" s="194" t="s">
        <v>715</v>
      </c>
      <c r="K62" s="194" t="s">
        <v>715</v>
      </c>
      <c r="L62" s="194" t="s">
        <v>715</v>
      </c>
      <c r="M62" s="194" t="s">
        <v>715</v>
      </c>
      <c r="N62" s="194" t="s">
        <v>715</v>
      </c>
      <c r="O62" s="194">
        <v>0.0</v>
      </c>
      <c r="P62" s="221" t="s">
        <v>591</v>
      </c>
      <c r="Q62" s="194" t="s">
        <v>591</v>
      </c>
      <c r="R62" s="194" t="s">
        <v>591</v>
      </c>
      <c r="S62" s="194" t="s">
        <v>591</v>
      </c>
      <c r="T62" s="194" t="s">
        <v>602</v>
      </c>
      <c r="U62" s="194" t="s">
        <v>591</v>
      </c>
      <c r="V62" s="194">
        <v>0.0</v>
      </c>
      <c r="W62" s="194" t="s">
        <v>591</v>
      </c>
      <c r="X62" s="194" t="s">
        <v>591</v>
      </c>
      <c r="Y62" s="194" t="s">
        <v>591</v>
      </c>
      <c r="Z62" s="194" t="s">
        <v>591</v>
      </c>
      <c r="AA62" s="194" t="s">
        <v>591</v>
      </c>
      <c r="AB62" s="194" t="s">
        <v>591</v>
      </c>
      <c r="AC62" s="194" t="s">
        <v>602</v>
      </c>
      <c r="AD62" s="194">
        <v>0.0</v>
      </c>
      <c r="AE62" s="194" t="s">
        <v>602</v>
      </c>
      <c r="AF62" s="194" t="s">
        <v>591</v>
      </c>
      <c r="AG62" s="194" t="s">
        <v>591</v>
      </c>
      <c r="AH62" s="194" t="s">
        <v>591</v>
      </c>
      <c r="AI62" s="194" t="s">
        <v>591</v>
      </c>
      <c r="AJ62" s="197">
        <f>vlookup(B62,'Annual Leave-2026'!$B:$S,7,0)-countif(E62:AI62,"a")-(countif(E62:AI62,"a1")*0.5)-(countif(E62:AI62,"a2")*0.5)-(countif(E62:AI62,"b*")*0.5)-(countif(E62:AI62,"c*")*0.5)-(countif(E62:AI62,"d*")*0.5)-(countif(E62:AI62,"e*")*0.5)+1</f>
        <v>0</v>
      </c>
      <c r="AK62" s="197">
        <f t="shared" si="3"/>
        <v>23</v>
      </c>
      <c r="AL62" s="406">
        <f>VLOOKUP(B62,'Working Time-April-26'!$B:$AK,35,0)/60</f>
        <v>0</v>
      </c>
      <c r="AM62" s="406">
        <f>VLOOKUP(B62,'Working Time-April-26'!$B:$AK,36,0)/60</f>
        <v>0</v>
      </c>
      <c r="AN62" s="214"/>
      <c r="AO62" s="218"/>
      <c r="AP62" s="220"/>
      <c r="AQ62" s="209"/>
      <c r="AR62" s="209"/>
      <c r="AS62" s="209"/>
      <c r="AT62" s="209"/>
      <c r="AU62" s="209">
        <f t="shared" si="4"/>
        <v>4</v>
      </c>
      <c r="AV62" s="209">
        <f t="shared" si="5"/>
        <v>0</v>
      </c>
      <c r="AW62" s="210">
        <f t="shared" si="6"/>
        <v>4</v>
      </c>
      <c r="AX62" s="222"/>
      <c r="AY62" s="217" t="s">
        <v>6</v>
      </c>
    </row>
    <row r="63">
      <c r="A63" s="204">
        <v>60.0</v>
      </c>
      <c r="B63" s="218" t="s">
        <v>652</v>
      </c>
      <c r="C63" s="219" t="s">
        <v>114</v>
      </c>
      <c r="D63" s="212" t="s">
        <v>76</v>
      </c>
      <c r="E63" s="194" t="s">
        <v>593</v>
      </c>
      <c r="F63" s="194" t="s">
        <v>593</v>
      </c>
      <c r="G63" s="194" t="s">
        <v>593</v>
      </c>
      <c r="H63" s="194" t="s">
        <v>6</v>
      </c>
      <c r="I63" s="194">
        <v>0.0</v>
      </c>
      <c r="J63" s="194" t="s">
        <v>6</v>
      </c>
      <c r="K63" s="194" t="s">
        <v>602</v>
      </c>
      <c r="L63" s="194" t="s">
        <v>588</v>
      </c>
      <c r="M63" s="194" t="s">
        <v>588</v>
      </c>
      <c r="N63" s="194" t="s">
        <v>588</v>
      </c>
      <c r="O63" s="194" t="s">
        <v>588</v>
      </c>
      <c r="P63" s="194">
        <v>0.0</v>
      </c>
      <c r="Q63" s="194" t="s">
        <v>588</v>
      </c>
      <c r="R63" s="194" t="s">
        <v>588</v>
      </c>
      <c r="S63" s="194" t="s">
        <v>588</v>
      </c>
      <c r="T63" s="194" t="s">
        <v>588</v>
      </c>
      <c r="U63" s="194" t="s">
        <v>588</v>
      </c>
      <c r="V63" s="194" t="s">
        <v>588</v>
      </c>
      <c r="W63" s="194">
        <v>0.0</v>
      </c>
      <c r="X63" s="194" t="s">
        <v>588</v>
      </c>
      <c r="Y63" s="194" t="s">
        <v>588</v>
      </c>
      <c r="Z63" s="218" t="s">
        <v>588</v>
      </c>
      <c r="AA63" s="194" t="s">
        <v>588</v>
      </c>
      <c r="AB63" s="194" t="s">
        <v>588</v>
      </c>
      <c r="AC63" s="194" t="s">
        <v>588</v>
      </c>
      <c r="AD63" s="194" t="s">
        <v>588</v>
      </c>
      <c r="AE63" s="194">
        <v>0.0</v>
      </c>
      <c r="AF63" s="194" t="s">
        <v>588</v>
      </c>
      <c r="AG63" s="194" t="s">
        <v>588</v>
      </c>
      <c r="AH63" s="194" t="s">
        <v>588</v>
      </c>
      <c r="AI63" s="194" t="s">
        <v>588</v>
      </c>
      <c r="AJ63" s="197">
        <f>vlookup(B63,'Annual Leave-2026'!$B:$S,7,0)-countif(E63:AI63,"a")-(countif(E63:AI63,"a1")*0.5)-(countif(E63:AI63,"a2")*0.5)-(countif(E63:AI63,"b*")*0.5)-(countif(E63:AI63,"c*")*0.5)-(countif(E63:AI63,"d*")*0.5)-(countif(E63:AI63,"e*")*0.5)+1+1</f>
        <v>0.5</v>
      </c>
      <c r="AK63" s="197">
        <f t="shared" si="3"/>
        <v>26</v>
      </c>
      <c r="AL63" s="406">
        <f>VLOOKUP(B63,'Working Time-April-26'!$B:$AK,35,0)/60</f>
        <v>-0.1666666667</v>
      </c>
      <c r="AM63" s="406">
        <f>VLOOKUP(B63,'Working Time-April-26'!$B:$AK,36,0)/60</f>
        <v>0</v>
      </c>
      <c r="AN63" s="214"/>
      <c r="AO63" s="218"/>
      <c r="AP63" s="220"/>
      <c r="AQ63" s="209"/>
      <c r="AR63" s="209"/>
      <c r="AS63" s="209"/>
      <c r="AT63" s="209"/>
      <c r="AU63" s="209">
        <f t="shared" si="4"/>
        <v>4</v>
      </c>
      <c r="AV63" s="209">
        <f t="shared" si="5"/>
        <v>0</v>
      </c>
      <c r="AW63" s="210">
        <f t="shared" si="6"/>
        <v>1</v>
      </c>
      <c r="AX63" s="222"/>
      <c r="AY63" s="217" t="s">
        <v>9</v>
      </c>
    </row>
    <row r="64">
      <c r="A64" s="209">
        <v>61.0</v>
      </c>
      <c r="B64" s="218" t="s">
        <v>653</v>
      </c>
      <c r="C64" s="219" t="s">
        <v>119</v>
      </c>
      <c r="D64" s="212" t="s">
        <v>76</v>
      </c>
      <c r="E64" s="405" t="s">
        <v>588</v>
      </c>
      <c r="F64" s="218" t="s">
        <v>588</v>
      </c>
      <c r="G64" s="218" t="s">
        <v>588</v>
      </c>
      <c r="H64" s="194" t="s">
        <v>588</v>
      </c>
      <c r="I64" s="194">
        <v>0.0</v>
      </c>
      <c r="J64" s="194" t="s">
        <v>588</v>
      </c>
      <c r="K64" s="194" t="s">
        <v>588</v>
      </c>
      <c r="L64" s="194" t="s">
        <v>588</v>
      </c>
      <c r="M64" s="194" t="s">
        <v>588</v>
      </c>
      <c r="N64" s="194" t="s">
        <v>588</v>
      </c>
      <c r="O64" s="194" t="s">
        <v>588</v>
      </c>
      <c r="P64" s="194" t="s">
        <v>588</v>
      </c>
      <c r="Q64" s="194">
        <v>0.0</v>
      </c>
      <c r="R64" s="194" t="s">
        <v>588</v>
      </c>
      <c r="S64" s="194" t="s">
        <v>588</v>
      </c>
      <c r="T64" s="194" t="s">
        <v>588</v>
      </c>
      <c r="U64" s="194" t="s">
        <v>588</v>
      </c>
      <c r="V64" s="194" t="s">
        <v>588</v>
      </c>
      <c r="W64" s="194">
        <v>0.0</v>
      </c>
      <c r="X64" s="194" t="s">
        <v>588</v>
      </c>
      <c r="Y64" s="194" t="s">
        <v>588</v>
      </c>
      <c r="Z64" s="218" t="s">
        <v>588</v>
      </c>
      <c r="AA64" s="194" t="s">
        <v>588</v>
      </c>
      <c r="AB64" s="194" t="s">
        <v>588</v>
      </c>
      <c r="AC64" s="194" t="s">
        <v>588</v>
      </c>
      <c r="AD64" s="194">
        <v>0.0</v>
      </c>
      <c r="AE64" s="194" t="s">
        <v>588</v>
      </c>
      <c r="AF64" s="194" t="s">
        <v>588</v>
      </c>
      <c r="AG64" s="194" t="s">
        <v>588</v>
      </c>
      <c r="AH64" s="194" t="s">
        <v>588</v>
      </c>
      <c r="AI64" s="194" t="s">
        <v>588</v>
      </c>
      <c r="AJ64" s="197">
        <f>vlookup(B64,'Annual Leave-2026'!$B:$S,7,0)-countif(E64:AI64,"a")-(countif(E64:AI64,"a1")*0.5)-(countif(E64:AI64,"a2")*0.5)-(countif(E64:AI64,"b*")*0.5)-(countif(E64:AI64,"c*")*0.5)-(countif(E64:AI64,"d*")*0.5)-(countif(E64:AI64,"e*")*0.5)+1</f>
        <v>7</v>
      </c>
      <c r="AK64" s="197">
        <f t="shared" si="3"/>
        <v>27</v>
      </c>
      <c r="AL64" s="406">
        <f>VLOOKUP(B64,'Working Time-April-26'!$B:$AK,35,0)/60</f>
        <v>0</v>
      </c>
      <c r="AM64" s="406">
        <f>VLOOKUP(B64,'Working Time-April-26'!$B:$AK,36,0)/60</f>
        <v>0</v>
      </c>
      <c r="AN64" s="214"/>
      <c r="AO64" s="218"/>
      <c r="AP64" s="220"/>
      <c r="AQ64" s="209"/>
      <c r="AR64" s="209"/>
      <c r="AS64" s="209"/>
      <c r="AT64" s="209"/>
      <c r="AU64" s="209">
        <f t="shared" si="4"/>
        <v>4</v>
      </c>
      <c r="AV64" s="209">
        <f t="shared" si="5"/>
        <v>0</v>
      </c>
      <c r="AW64" s="210">
        <f t="shared" si="6"/>
        <v>0</v>
      </c>
      <c r="AX64" s="222"/>
      <c r="AY64" s="217" t="s">
        <v>9</v>
      </c>
    </row>
    <row r="65">
      <c r="A65" s="204">
        <v>62.0</v>
      </c>
      <c r="B65" s="218" t="s">
        <v>654</v>
      </c>
      <c r="C65" s="219" t="s">
        <v>99</v>
      </c>
      <c r="D65" s="212" t="s">
        <v>76</v>
      </c>
      <c r="E65" s="194" t="s">
        <v>715</v>
      </c>
      <c r="F65" s="194" t="s">
        <v>715</v>
      </c>
      <c r="G65" s="194" t="s">
        <v>715</v>
      </c>
      <c r="H65" s="194" t="s">
        <v>715</v>
      </c>
      <c r="I65" s="194">
        <v>0.0</v>
      </c>
      <c r="J65" s="194" t="s">
        <v>591</v>
      </c>
      <c r="K65" s="194" t="s">
        <v>591</v>
      </c>
      <c r="L65" s="194" t="s">
        <v>591</v>
      </c>
      <c r="M65" s="194" t="s">
        <v>591</v>
      </c>
      <c r="N65" s="194" t="s">
        <v>591</v>
      </c>
      <c r="O65" s="194">
        <v>0.0</v>
      </c>
      <c r="P65" s="194" t="s">
        <v>593</v>
      </c>
      <c r="Q65" s="194" t="s">
        <v>593</v>
      </c>
      <c r="R65" s="194" t="s">
        <v>593</v>
      </c>
      <c r="S65" s="194" t="s">
        <v>593</v>
      </c>
      <c r="T65" s="194" t="s">
        <v>593</v>
      </c>
      <c r="U65" s="194" t="s">
        <v>593</v>
      </c>
      <c r="V65" s="194">
        <v>0.0</v>
      </c>
      <c r="W65" s="194" t="s">
        <v>593</v>
      </c>
      <c r="X65" s="194" t="s">
        <v>593</v>
      </c>
      <c r="Y65" s="194" t="s">
        <v>593</v>
      </c>
      <c r="Z65" s="194" t="s">
        <v>593</v>
      </c>
      <c r="AA65" s="194" t="s">
        <v>591</v>
      </c>
      <c r="AB65" s="194" t="s">
        <v>591</v>
      </c>
      <c r="AC65" s="194" t="s">
        <v>591</v>
      </c>
      <c r="AD65" s="194">
        <v>0.0</v>
      </c>
      <c r="AE65" s="194" t="s">
        <v>591</v>
      </c>
      <c r="AF65" s="194" t="s">
        <v>591</v>
      </c>
      <c r="AG65" s="194" t="s">
        <v>591</v>
      </c>
      <c r="AH65" s="194" t="s">
        <v>591</v>
      </c>
      <c r="AI65" s="194" t="s">
        <v>591</v>
      </c>
      <c r="AJ65" s="197">
        <f>vlookup(B65,'Annual Leave-2026'!$B:$S,7,0)-countif(E65:AI65,"a")-(countif(E65:AI65,"a1")*0.5)-(countif(E65:AI65,"a2")*0.5)-(countif(E65:AI65,"b*")*0.5)-(countif(E65:AI65,"c*")*0.5)-(countif(E65:AI65,"d*")*0.5)-(countif(E65:AI65,"e*")*0.5)+1</f>
        <v>2.5</v>
      </c>
      <c r="AK65" s="197">
        <f t="shared" si="3"/>
        <v>27</v>
      </c>
      <c r="AL65" s="406">
        <f>VLOOKUP(B65,'Working Time-April-26'!$B:$AK,35,0)/60</f>
        <v>0</v>
      </c>
      <c r="AM65" s="406">
        <f>VLOOKUP(B65,'Working Time-April-26'!$B:$AK,36,0)/60</f>
        <v>0</v>
      </c>
      <c r="AN65" s="214"/>
      <c r="AO65" s="218"/>
      <c r="AP65" s="220"/>
      <c r="AQ65" s="209"/>
      <c r="AR65" s="209"/>
      <c r="AS65" s="209"/>
      <c r="AT65" s="209"/>
      <c r="AU65" s="209">
        <f t="shared" si="4"/>
        <v>4</v>
      </c>
      <c r="AV65" s="209">
        <f t="shared" si="5"/>
        <v>0</v>
      </c>
      <c r="AW65" s="210">
        <f t="shared" si="6"/>
        <v>0</v>
      </c>
      <c r="AX65" s="222"/>
      <c r="AY65" s="217" t="s">
        <v>6</v>
      </c>
    </row>
    <row r="66">
      <c r="A66" s="209">
        <v>63.0</v>
      </c>
      <c r="B66" s="218" t="s">
        <v>655</v>
      </c>
      <c r="C66" s="219" t="s">
        <v>82</v>
      </c>
      <c r="D66" s="218" t="s">
        <v>76</v>
      </c>
      <c r="E66" s="194" t="s">
        <v>717</v>
      </c>
      <c r="F66" s="194" t="s">
        <v>592</v>
      </c>
      <c r="G66" s="194" t="s">
        <v>592</v>
      </c>
      <c r="H66" s="194" t="s">
        <v>6</v>
      </c>
      <c r="I66" s="194">
        <v>0.0</v>
      </c>
      <c r="J66" s="194" t="s">
        <v>715</v>
      </c>
      <c r="K66" s="194" t="s">
        <v>715</v>
      </c>
      <c r="L66" s="194" t="s">
        <v>715</v>
      </c>
      <c r="M66" s="194" t="s">
        <v>715</v>
      </c>
      <c r="N66" s="194" t="s">
        <v>715</v>
      </c>
      <c r="O66" s="194" t="s">
        <v>715</v>
      </c>
      <c r="P66" s="194">
        <v>0.0</v>
      </c>
      <c r="Q66" s="194" t="s">
        <v>593</v>
      </c>
      <c r="R66" s="194" t="s">
        <v>593</v>
      </c>
      <c r="S66" s="194" t="s">
        <v>593</v>
      </c>
      <c r="T66" s="194" t="s">
        <v>593</v>
      </c>
      <c r="U66" s="194" t="s">
        <v>593</v>
      </c>
      <c r="V66" s="194" t="s">
        <v>593</v>
      </c>
      <c r="W66" s="194" t="s">
        <v>593</v>
      </c>
      <c r="X66" s="194">
        <v>0.0</v>
      </c>
      <c r="Y66" s="194" t="s">
        <v>593</v>
      </c>
      <c r="Z66" s="194" t="s">
        <v>593</v>
      </c>
      <c r="AA66" s="194" t="s">
        <v>591</v>
      </c>
      <c r="AB66" s="194" t="s">
        <v>591</v>
      </c>
      <c r="AC66" s="194">
        <v>0.0</v>
      </c>
      <c r="AD66" s="194" t="s">
        <v>591</v>
      </c>
      <c r="AE66" s="194" t="s">
        <v>591</v>
      </c>
      <c r="AF66" s="194" t="s">
        <v>591</v>
      </c>
      <c r="AG66" s="194" t="s">
        <v>591</v>
      </c>
      <c r="AH66" s="194" t="s">
        <v>591</v>
      </c>
      <c r="AI66" s="194" t="s">
        <v>591</v>
      </c>
      <c r="AJ66" s="197">
        <f>vlookup(B66,'Annual Leave-2026'!$B:$S,7,0)-countif(E66:AI66,"a")-(countif(E66:AI66,"a1")*0.5)-(countif(E66:AI66,"a2")*0.5)-(countif(E66:AI66,"b*")*0.5)-(countif(E66:AI66,"c*")*0.5)-(countif(E66:AI66,"d*")*0.5)-(countif(E66:AI66,"e*")*0.5)+1</f>
        <v>0</v>
      </c>
      <c r="AK66" s="197">
        <f t="shared" si="3"/>
        <v>25</v>
      </c>
      <c r="AL66" s="406">
        <f>VLOOKUP(B66,'Working Time-April-26'!$B:$AK,35,0)/60</f>
        <v>0</v>
      </c>
      <c r="AM66" s="406">
        <f>VLOOKUP(B66,'Working Time-April-26'!$B:$AK,36,0)/60</f>
        <v>0</v>
      </c>
      <c r="AN66" s="214"/>
      <c r="AO66" s="218"/>
      <c r="AP66" s="220"/>
      <c r="AQ66" s="209"/>
      <c r="AR66" s="209"/>
      <c r="AS66" s="209"/>
      <c r="AT66" s="209"/>
      <c r="AU66" s="209">
        <f t="shared" si="4"/>
        <v>4</v>
      </c>
      <c r="AV66" s="209">
        <f t="shared" si="5"/>
        <v>2</v>
      </c>
      <c r="AW66" s="210">
        <f t="shared" si="6"/>
        <v>0</v>
      </c>
      <c r="AX66" s="222"/>
      <c r="AY66" s="217" t="s">
        <v>6</v>
      </c>
    </row>
    <row r="67">
      <c r="A67" s="204">
        <v>64.0</v>
      </c>
      <c r="B67" s="212" t="s">
        <v>656</v>
      </c>
      <c r="C67" s="213" t="s">
        <v>104</v>
      </c>
      <c r="D67" s="212" t="s">
        <v>76</v>
      </c>
      <c r="E67" s="194" t="s">
        <v>591</v>
      </c>
      <c r="F67" s="194" t="s">
        <v>591</v>
      </c>
      <c r="G67" s="194" t="s">
        <v>591</v>
      </c>
      <c r="H67" s="194">
        <v>0.0</v>
      </c>
      <c r="I67" s="194" t="s">
        <v>591</v>
      </c>
      <c r="J67" s="194" t="s">
        <v>591</v>
      </c>
      <c r="K67" s="194" t="s">
        <v>591</v>
      </c>
      <c r="L67" s="194" t="s">
        <v>591</v>
      </c>
      <c r="M67" s="194" t="s">
        <v>591</v>
      </c>
      <c r="N67" s="194" t="s">
        <v>591</v>
      </c>
      <c r="O67" s="194" t="s">
        <v>591</v>
      </c>
      <c r="P67" s="194">
        <v>0.0</v>
      </c>
      <c r="Q67" s="194" t="s">
        <v>593</v>
      </c>
      <c r="R67" s="194" t="s">
        <v>593</v>
      </c>
      <c r="S67" s="194" t="s">
        <v>593</v>
      </c>
      <c r="T67" s="194" t="s">
        <v>593</v>
      </c>
      <c r="U67" s="194" t="s">
        <v>593</v>
      </c>
      <c r="V67" s="194" t="s">
        <v>593</v>
      </c>
      <c r="W67" s="194">
        <v>0.0</v>
      </c>
      <c r="X67" s="194" t="s">
        <v>593</v>
      </c>
      <c r="Y67" s="194" t="s">
        <v>593</v>
      </c>
      <c r="Z67" s="194" t="s">
        <v>593</v>
      </c>
      <c r="AA67" s="194" t="s">
        <v>593</v>
      </c>
      <c r="AB67" s="194" t="s">
        <v>588</v>
      </c>
      <c r="AC67" s="194" t="s">
        <v>588</v>
      </c>
      <c r="AD67" s="194" t="s">
        <v>588</v>
      </c>
      <c r="AE67" s="194">
        <v>0.0</v>
      </c>
      <c r="AF67" s="194" t="s">
        <v>588</v>
      </c>
      <c r="AG67" s="194" t="s">
        <v>588</v>
      </c>
      <c r="AH67" s="194" t="s">
        <v>588</v>
      </c>
      <c r="AI67" s="194" t="s">
        <v>588</v>
      </c>
      <c r="AJ67" s="197">
        <f>vlookup(B67,'Annual Leave-2026'!$B:$S,7,0)-countif(E67:AI67,"a")-(countif(E67:AI67,"a1")*0.5)-(countif(E67:AI67,"a2")*0.5)-(countif(E67:AI67,"b*")*0.5)-(countif(E67:AI67,"c*")*0.5)-(countif(E67:AI67,"d*")*0.5)-(countif(E67:AI67,"e*")*0.5)+1</f>
        <v>1</v>
      </c>
      <c r="AK67" s="197">
        <f t="shared" si="3"/>
        <v>27</v>
      </c>
      <c r="AL67" s="406">
        <f>VLOOKUP(B67,'Working Time-April-26'!$B:$AK,35,0)/60</f>
        <v>0</v>
      </c>
      <c r="AM67" s="406">
        <f>VLOOKUP(B67,'Working Time-April-26'!$B:$AK,36,0)/60</f>
        <v>0</v>
      </c>
      <c r="AN67" s="214"/>
      <c r="AO67" s="209"/>
      <c r="AP67" s="216"/>
      <c r="AQ67" s="209"/>
      <c r="AR67" s="209"/>
      <c r="AS67" s="209"/>
      <c r="AT67" s="209"/>
      <c r="AU67" s="209">
        <f t="shared" si="4"/>
        <v>4</v>
      </c>
      <c r="AV67" s="209">
        <f t="shared" si="5"/>
        <v>0</v>
      </c>
      <c r="AW67" s="210">
        <f t="shared" si="6"/>
        <v>0</v>
      </c>
      <c r="AX67" s="212"/>
      <c r="AY67" s="217" t="s">
        <v>9</v>
      </c>
    </row>
    <row r="68">
      <c r="A68" s="209">
        <v>65.0</v>
      </c>
      <c r="B68" s="212" t="s">
        <v>710</v>
      </c>
      <c r="C68" s="213" t="s">
        <v>91</v>
      </c>
      <c r="D68" s="212" t="s">
        <v>76</v>
      </c>
      <c r="E68" s="194" t="s">
        <v>715</v>
      </c>
      <c r="F68" s="194" t="s">
        <v>715</v>
      </c>
      <c r="G68" s="194" t="s">
        <v>715</v>
      </c>
      <c r="H68" s="194" t="s">
        <v>715</v>
      </c>
      <c r="I68" s="194">
        <v>0.0</v>
      </c>
      <c r="J68" s="194" t="s">
        <v>715</v>
      </c>
      <c r="K68" s="194" t="s">
        <v>715</v>
      </c>
      <c r="L68" s="194" t="s">
        <v>715</v>
      </c>
      <c r="M68" s="194" t="s">
        <v>715</v>
      </c>
      <c r="N68" s="194" t="s">
        <v>715</v>
      </c>
      <c r="O68" s="194">
        <v>0.0</v>
      </c>
      <c r="P68" s="194" t="s">
        <v>593</v>
      </c>
      <c r="Q68" s="194" t="s">
        <v>593</v>
      </c>
      <c r="R68" s="194" t="s">
        <v>593</v>
      </c>
      <c r="S68" s="194" t="s">
        <v>593</v>
      </c>
      <c r="T68" s="194" t="s">
        <v>593</v>
      </c>
      <c r="U68" s="194" t="s">
        <v>593</v>
      </c>
      <c r="V68" s="194" t="s">
        <v>593</v>
      </c>
      <c r="W68" s="194">
        <v>0.0</v>
      </c>
      <c r="X68" s="194" t="s">
        <v>593</v>
      </c>
      <c r="Y68" s="194" t="s">
        <v>593</v>
      </c>
      <c r="Z68" s="194" t="s">
        <v>593</v>
      </c>
      <c r="AA68" s="194" t="s">
        <v>593</v>
      </c>
      <c r="AB68" s="194" t="s">
        <v>588</v>
      </c>
      <c r="AC68" s="194" t="s">
        <v>588</v>
      </c>
      <c r="AD68" s="194">
        <v>0.0</v>
      </c>
      <c r="AE68" s="194" t="s">
        <v>588</v>
      </c>
      <c r="AF68" s="194" t="s">
        <v>588</v>
      </c>
      <c r="AG68" s="194" t="s">
        <v>588</v>
      </c>
      <c r="AH68" s="194" t="s">
        <v>588</v>
      </c>
      <c r="AI68" s="194" t="s">
        <v>588</v>
      </c>
      <c r="AJ68" s="197">
        <f>vlookup(B68,'Annual Leave-2026'!$B:$S,7,0)-countif(E68:AI68,"a")-(countif(E68:AI68,"a1")*0.5)-(countif(E68:AI68,"a2")*0.5)-(countif(E68:AI68,"b*")*0.5)-(countif(E68:AI68,"c*")*0.5)-(countif(E68:AI68,"d*")*0.5)-(countif(E68:AI68,"e*")*0.5)+1</f>
        <v>2.5</v>
      </c>
      <c r="AK68" s="197">
        <f t="shared" si="3"/>
        <v>27</v>
      </c>
      <c r="AL68" s="406">
        <f>VLOOKUP(B68,'Working Time-April-26'!$B:$AK,35,0)/60</f>
        <v>0</v>
      </c>
      <c r="AM68" s="406">
        <f>VLOOKUP(B68,'Working Time-April-26'!$B:$AK,36,0)/60</f>
        <v>0</v>
      </c>
      <c r="AN68" s="214"/>
      <c r="AO68" s="209"/>
      <c r="AP68" s="216"/>
      <c r="AQ68" s="209"/>
      <c r="AR68" s="209"/>
      <c r="AS68" s="209"/>
      <c r="AT68" s="209"/>
      <c r="AU68" s="209">
        <f t="shared" si="4"/>
        <v>4</v>
      </c>
      <c r="AV68" s="209">
        <f t="shared" si="5"/>
        <v>0</v>
      </c>
      <c r="AW68" s="210">
        <f t="shared" si="6"/>
        <v>0</v>
      </c>
      <c r="AX68" s="212"/>
      <c r="AY68" s="217" t="s">
        <v>9</v>
      </c>
    </row>
    <row r="69">
      <c r="A69" s="204">
        <v>66.0</v>
      </c>
      <c r="B69" s="218" t="s">
        <v>657</v>
      </c>
      <c r="C69" s="219" t="s">
        <v>132</v>
      </c>
      <c r="D69" s="212" t="s">
        <v>76</v>
      </c>
      <c r="E69" s="194" t="s">
        <v>717</v>
      </c>
      <c r="F69" s="194" t="s">
        <v>717</v>
      </c>
      <c r="G69" s="194" t="s">
        <v>717</v>
      </c>
      <c r="H69" s="194" t="s">
        <v>717</v>
      </c>
      <c r="I69" s="194" t="s">
        <v>717</v>
      </c>
      <c r="J69" s="194">
        <v>0.0</v>
      </c>
      <c r="K69" s="194" t="s">
        <v>717</v>
      </c>
      <c r="L69" s="194" t="s">
        <v>717</v>
      </c>
      <c r="M69" s="194" t="s">
        <v>717</v>
      </c>
      <c r="N69" s="194" t="s">
        <v>717</v>
      </c>
      <c r="O69" s="194">
        <v>0.0</v>
      </c>
      <c r="P69" s="221" t="s">
        <v>591</v>
      </c>
      <c r="Q69" s="194" t="s">
        <v>591</v>
      </c>
      <c r="R69" s="194" t="s">
        <v>591</v>
      </c>
      <c r="S69" s="194" t="s">
        <v>591</v>
      </c>
      <c r="T69" s="194" t="s">
        <v>591</v>
      </c>
      <c r="U69" s="194" t="s">
        <v>591</v>
      </c>
      <c r="V69" s="194" t="s">
        <v>591</v>
      </c>
      <c r="W69" s="194">
        <v>0.0</v>
      </c>
      <c r="X69" s="194" t="s">
        <v>591</v>
      </c>
      <c r="Y69" s="194" t="s">
        <v>591</v>
      </c>
      <c r="Z69" s="194" t="s">
        <v>591</v>
      </c>
      <c r="AA69" s="194" t="s">
        <v>591</v>
      </c>
      <c r="AB69" s="194" t="s">
        <v>591</v>
      </c>
      <c r="AC69" s="194" t="s">
        <v>591</v>
      </c>
      <c r="AD69" s="194">
        <v>0.0</v>
      </c>
      <c r="AE69" s="194" t="s">
        <v>591</v>
      </c>
      <c r="AF69" s="194" t="s">
        <v>163</v>
      </c>
      <c r="AG69" s="194" t="s">
        <v>591</v>
      </c>
      <c r="AH69" s="194" t="s">
        <v>591</v>
      </c>
      <c r="AI69" s="194" t="s">
        <v>591</v>
      </c>
      <c r="AJ69" s="197">
        <f>vlookup(B69,'Annual Leave-2026'!$B:$S,7,0)-countif(E69:AI69,"a")-(countif(E69:AI69,"a1")*0.5)-(countif(E69:AI69,"a2")*0.5)-(countif(E69:AI69,"b*")*0.5)-(countif(E69:AI69,"c*")*0.5)-(countif(E69:AI69,"d*")*0.5)-(countif(E69:AI69,"e*")*0.5)+1</f>
        <v>3.5</v>
      </c>
      <c r="AK69" s="197">
        <f t="shared" si="3"/>
        <v>27</v>
      </c>
      <c r="AL69" s="406">
        <f>VLOOKUP(B69,'Working Time-April-26'!$B:$AK,35,0)/60</f>
        <v>0</v>
      </c>
      <c r="AM69" s="406">
        <f>VLOOKUP(B69,'Working Time-April-26'!$B:$AK,36,0)/60</f>
        <v>0</v>
      </c>
      <c r="AN69" s="214"/>
      <c r="AO69" s="209"/>
      <c r="AP69" s="220"/>
      <c r="AQ69" s="209"/>
      <c r="AR69" s="209"/>
      <c r="AS69" s="209"/>
      <c r="AT69" s="209"/>
      <c r="AU69" s="209">
        <f t="shared" si="4"/>
        <v>4</v>
      </c>
      <c r="AV69" s="209">
        <f t="shared" si="5"/>
        <v>0</v>
      </c>
      <c r="AW69" s="210">
        <f t="shared" si="6"/>
        <v>0</v>
      </c>
      <c r="AX69" s="212"/>
      <c r="AY69" s="217" t="s">
        <v>6</v>
      </c>
    </row>
    <row r="70">
      <c r="A70" s="209">
        <v>67.0</v>
      </c>
      <c r="B70" s="218" t="s">
        <v>658</v>
      </c>
      <c r="C70" s="219" t="s">
        <v>95</v>
      </c>
      <c r="D70" s="212" t="s">
        <v>76</v>
      </c>
      <c r="E70" s="194" t="s">
        <v>715</v>
      </c>
      <c r="F70" s="194" t="s">
        <v>715</v>
      </c>
      <c r="G70" s="194" t="s">
        <v>715</v>
      </c>
      <c r="H70" s="194" t="s">
        <v>715</v>
      </c>
      <c r="I70" s="194">
        <v>0.0</v>
      </c>
      <c r="J70" s="194" t="s">
        <v>715</v>
      </c>
      <c r="K70" s="194" t="s">
        <v>715</v>
      </c>
      <c r="L70" s="194" t="s">
        <v>715</v>
      </c>
      <c r="M70" s="194" t="s">
        <v>715</v>
      </c>
      <c r="N70" s="194" t="s">
        <v>715</v>
      </c>
      <c r="O70" s="194" t="s">
        <v>715</v>
      </c>
      <c r="P70" s="194">
        <v>0.0</v>
      </c>
      <c r="Q70" s="194" t="s">
        <v>593</v>
      </c>
      <c r="R70" s="194" t="s">
        <v>593</v>
      </c>
      <c r="S70" s="194" t="s">
        <v>593</v>
      </c>
      <c r="T70" s="194" t="s">
        <v>591</v>
      </c>
      <c r="U70" s="194" t="s">
        <v>591</v>
      </c>
      <c r="V70" s="194" t="s">
        <v>591</v>
      </c>
      <c r="W70" s="194">
        <v>0.0</v>
      </c>
      <c r="X70" s="194" t="s">
        <v>591</v>
      </c>
      <c r="Y70" s="194" t="s">
        <v>591</v>
      </c>
      <c r="Z70" s="194" t="s">
        <v>591</v>
      </c>
      <c r="AA70" s="194" t="s">
        <v>591</v>
      </c>
      <c r="AB70" s="194" t="s">
        <v>591</v>
      </c>
      <c r="AC70" s="194" t="s">
        <v>591</v>
      </c>
      <c r="AD70" s="194" t="s">
        <v>591</v>
      </c>
      <c r="AE70" s="194">
        <v>0.0</v>
      </c>
      <c r="AF70" s="194" t="s">
        <v>591</v>
      </c>
      <c r="AG70" s="194" t="s">
        <v>591</v>
      </c>
      <c r="AH70" s="194" t="s">
        <v>591</v>
      </c>
      <c r="AI70" s="194" t="s">
        <v>591</v>
      </c>
      <c r="AJ70" s="197">
        <f>vlookup(B70,'Annual Leave-2026'!$B:$S,7,0)-countif(E70:AI70,"a")-(countif(E70:AI70,"a1")*0.5)-(countif(E70:AI70,"a2")*0.5)-(countif(E70:AI70,"b*")*0.5)-(countif(E70:AI70,"c*")*0.5)-(countif(E70:AI70,"d*")*0.5)-(countif(E70:AI70,"e*")*0.5)+1</f>
        <v>4.5</v>
      </c>
      <c r="AK70" s="197">
        <f t="shared" si="3"/>
        <v>27</v>
      </c>
      <c r="AL70" s="406">
        <f>VLOOKUP(B70,'Working Time-April-26'!$B:$AK,35,0)/60</f>
        <v>0</v>
      </c>
      <c r="AM70" s="406">
        <f>VLOOKUP(B70,'Working Time-April-26'!$B:$AK,36,0)/60</f>
        <v>0</v>
      </c>
      <c r="AN70" s="214"/>
      <c r="AO70" s="209"/>
      <c r="AP70" s="220"/>
      <c r="AQ70" s="209"/>
      <c r="AR70" s="209"/>
      <c r="AS70" s="209"/>
      <c r="AT70" s="209"/>
      <c r="AU70" s="209">
        <f t="shared" si="4"/>
        <v>4</v>
      </c>
      <c r="AV70" s="209">
        <f t="shared" si="5"/>
        <v>0</v>
      </c>
      <c r="AW70" s="210">
        <f t="shared" si="6"/>
        <v>0</v>
      </c>
      <c r="AX70" s="212"/>
      <c r="AY70" s="217" t="s">
        <v>6</v>
      </c>
    </row>
    <row r="71">
      <c r="A71" s="204">
        <v>68.0</v>
      </c>
      <c r="B71" s="218" t="s">
        <v>659</v>
      </c>
      <c r="C71" s="219" t="s">
        <v>102</v>
      </c>
      <c r="D71" s="212" t="s">
        <v>76</v>
      </c>
      <c r="E71" s="194" t="s">
        <v>715</v>
      </c>
      <c r="F71" s="194" t="s">
        <v>715</v>
      </c>
      <c r="G71" s="194" t="s">
        <v>715</v>
      </c>
      <c r="H71" s="194" t="s">
        <v>715</v>
      </c>
      <c r="I71" s="194">
        <v>0.0</v>
      </c>
      <c r="J71" s="194" t="s">
        <v>591</v>
      </c>
      <c r="K71" s="194" t="s">
        <v>591</v>
      </c>
      <c r="L71" s="194" t="s">
        <v>591</v>
      </c>
      <c r="M71" s="194" t="s">
        <v>592</v>
      </c>
      <c r="N71" s="194" t="s">
        <v>592</v>
      </c>
      <c r="O71" s="194">
        <v>0.0</v>
      </c>
      <c r="P71" s="194" t="s">
        <v>6</v>
      </c>
      <c r="Q71" s="194" t="s">
        <v>592</v>
      </c>
      <c r="R71" s="194" t="s">
        <v>593</v>
      </c>
      <c r="S71" s="194" t="s">
        <v>593</v>
      </c>
      <c r="T71" s="194" t="s">
        <v>593</v>
      </c>
      <c r="U71" s="194" t="s">
        <v>593</v>
      </c>
      <c r="V71" s="194" t="s">
        <v>593</v>
      </c>
      <c r="W71" s="194">
        <v>0.0</v>
      </c>
      <c r="X71" s="194" t="s">
        <v>593</v>
      </c>
      <c r="Y71" s="194" t="s">
        <v>593</v>
      </c>
      <c r="Z71" s="218" t="s">
        <v>592</v>
      </c>
      <c r="AA71" s="194" t="s">
        <v>592</v>
      </c>
      <c r="AB71" s="194" t="s">
        <v>592</v>
      </c>
      <c r="AC71" s="194">
        <v>0.0</v>
      </c>
      <c r="AD71" s="194" t="s">
        <v>6</v>
      </c>
      <c r="AE71" s="194" t="s">
        <v>588</v>
      </c>
      <c r="AF71" s="194" t="s">
        <v>588</v>
      </c>
      <c r="AG71" s="194" t="s">
        <v>588</v>
      </c>
      <c r="AH71" s="194" t="s">
        <v>588</v>
      </c>
      <c r="AI71" s="194" t="s">
        <v>588</v>
      </c>
      <c r="AJ71" s="197">
        <f>vlookup(B71,'Annual Leave-2026'!$B:$S,7,0)-countif(E71:AI71,"a")-(countif(E71:AI71,"a1")*0.5)-(countif(E71:AI71,"a2")*0.5)-(countif(E71:AI71,"b*")*0.5)-(countif(E71:AI71,"c*")*0.5)-(countif(E71:AI71,"d*")*0.5)-(countif(E71:AI71,"e*")*0.5)+1</f>
        <v>0</v>
      </c>
      <c r="AK71" s="197">
        <f t="shared" si="3"/>
        <v>21</v>
      </c>
      <c r="AL71" s="406">
        <f>VLOOKUP(B71,'Working Time-April-26'!$B:$AK,35,0)/60</f>
        <v>0</v>
      </c>
      <c r="AM71" s="406">
        <f>VLOOKUP(B71,'Working Time-April-26'!$B:$AK,36,0)/60</f>
        <v>0</v>
      </c>
      <c r="AN71" s="214"/>
      <c r="AO71" s="209"/>
      <c r="AP71" s="220"/>
      <c r="AQ71" s="209"/>
      <c r="AR71" s="209"/>
      <c r="AS71" s="209"/>
      <c r="AT71" s="209"/>
      <c r="AU71" s="209">
        <f t="shared" si="4"/>
        <v>4</v>
      </c>
      <c r="AV71" s="209">
        <f t="shared" si="5"/>
        <v>6</v>
      </c>
      <c r="AW71" s="210">
        <f t="shared" si="6"/>
        <v>0</v>
      </c>
      <c r="AX71" s="212"/>
      <c r="AY71" s="217" t="s">
        <v>9</v>
      </c>
    </row>
    <row r="72">
      <c r="A72" s="209">
        <v>69.0</v>
      </c>
      <c r="B72" s="218" t="s">
        <v>660</v>
      </c>
      <c r="C72" s="219" t="s">
        <v>116</v>
      </c>
      <c r="D72" s="212" t="s">
        <v>76</v>
      </c>
      <c r="E72" s="194" t="s">
        <v>593</v>
      </c>
      <c r="F72" s="194" t="s">
        <v>593</v>
      </c>
      <c r="G72" s="194" t="s">
        <v>593</v>
      </c>
      <c r="H72" s="194">
        <v>0.0</v>
      </c>
      <c r="I72" s="221" t="s">
        <v>588</v>
      </c>
      <c r="J72" s="194" t="s">
        <v>588</v>
      </c>
      <c r="K72" s="194" t="s">
        <v>588</v>
      </c>
      <c r="L72" s="194" t="s">
        <v>588</v>
      </c>
      <c r="M72" s="194" t="s">
        <v>588</v>
      </c>
      <c r="N72" s="194" t="s">
        <v>588</v>
      </c>
      <c r="O72" s="194" t="s">
        <v>588</v>
      </c>
      <c r="P72" s="194">
        <v>0.0</v>
      </c>
      <c r="Q72" s="194" t="s">
        <v>588</v>
      </c>
      <c r="R72" s="194" t="s">
        <v>588</v>
      </c>
      <c r="S72" s="194" t="s">
        <v>588</v>
      </c>
      <c r="T72" s="194" t="s">
        <v>588</v>
      </c>
      <c r="U72" s="194" t="s">
        <v>588</v>
      </c>
      <c r="V72" s="194" t="s">
        <v>588</v>
      </c>
      <c r="W72" s="194">
        <v>0.0</v>
      </c>
      <c r="X72" s="194" t="s">
        <v>588</v>
      </c>
      <c r="Y72" s="194" t="s">
        <v>588</v>
      </c>
      <c r="Z72" s="218" t="s">
        <v>588</v>
      </c>
      <c r="AA72" s="194" t="s">
        <v>588</v>
      </c>
      <c r="AB72" s="194" t="s">
        <v>588</v>
      </c>
      <c r="AC72" s="194" t="s">
        <v>588</v>
      </c>
      <c r="AD72" s="194" t="s">
        <v>588</v>
      </c>
      <c r="AE72" s="194">
        <v>0.0</v>
      </c>
      <c r="AF72" s="194" t="s">
        <v>588</v>
      </c>
      <c r="AG72" s="194" t="s">
        <v>588</v>
      </c>
      <c r="AH72" s="194" t="s">
        <v>588</v>
      </c>
      <c r="AI72" s="194" t="s">
        <v>588</v>
      </c>
      <c r="AJ72" s="197">
        <f>vlookup(B72,'Annual Leave-2026'!$B:$S,7,0)-countif(E72:AI72,"a")-(countif(E72:AI72,"a1")*0.5)-(countif(E72:AI72,"a2")*0.5)-(countif(E72:AI72,"b*")*0.5)-(countif(E72:AI72,"c*")*0.5)-(countif(E72:AI72,"d*")*0.5)-(countif(E72:AI72,"e*")*0.5)+1</f>
        <v>5.5</v>
      </c>
      <c r="AK72" s="197">
        <f t="shared" si="3"/>
        <v>27</v>
      </c>
      <c r="AL72" s="406">
        <f>VLOOKUP(B72,'Working Time-April-26'!$B:$AK,35,0)/60</f>
        <v>0</v>
      </c>
      <c r="AM72" s="406">
        <f>VLOOKUP(B72,'Working Time-April-26'!$B:$AK,36,0)/60</f>
        <v>0</v>
      </c>
      <c r="AN72" s="214"/>
      <c r="AO72" s="209"/>
      <c r="AP72" s="220"/>
      <c r="AQ72" s="209"/>
      <c r="AR72" s="209"/>
      <c r="AS72" s="209"/>
      <c r="AT72" s="209"/>
      <c r="AU72" s="209">
        <f t="shared" si="4"/>
        <v>4</v>
      </c>
      <c r="AV72" s="209">
        <f t="shared" si="5"/>
        <v>0</v>
      </c>
      <c r="AW72" s="210">
        <f t="shared" si="6"/>
        <v>0</v>
      </c>
      <c r="AX72" s="222"/>
      <c r="AY72" s="217" t="s">
        <v>9</v>
      </c>
    </row>
    <row r="73">
      <c r="A73" s="204">
        <v>70.0</v>
      </c>
      <c r="B73" s="218" t="s">
        <v>661</v>
      </c>
      <c r="C73" s="219" t="s">
        <v>83</v>
      </c>
      <c r="D73" s="212" t="s">
        <v>76</v>
      </c>
      <c r="E73" s="194" t="s">
        <v>717</v>
      </c>
      <c r="F73" s="194" t="s">
        <v>717</v>
      </c>
      <c r="G73" s="194" t="s">
        <v>717</v>
      </c>
      <c r="H73" s="194" t="s">
        <v>717</v>
      </c>
      <c r="I73" s="194">
        <v>0.0</v>
      </c>
      <c r="J73" s="194" t="s">
        <v>715</v>
      </c>
      <c r="K73" s="194" t="s">
        <v>715</v>
      </c>
      <c r="L73" s="194" t="s">
        <v>715</v>
      </c>
      <c r="M73" s="194" t="s">
        <v>715</v>
      </c>
      <c r="N73" s="194" t="s">
        <v>715</v>
      </c>
      <c r="O73" s="194" t="s">
        <v>715</v>
      </c>
      <c r="P73" s="194">
        <v>0.0</v>
      </c>
      <c r="Q73" s="194" t="s">
        <v>593</v>
      </c>
      <c r="R73" s="194" t="s">
        <v>593</v>
      </c>
      <c r="S73" s="194" t="s">
        <v>593</v>
      </c>
      <c r="T73" s="194" t="s">
        <v>593</v>
      </c>
      <c r="U73" s="194" t="s">
        <v>593</v>
      </c>
      <c r="V73" s="194" t="s">
        <v>593</v>
      </c>
      <c r="W73" s="194" t="s">
        <v>593</v>
      </c>
      <c r="X73" s="194">
        <v>0.0</v>
      </c>
      <c r="Y73" s="194" t="s">
        <v>593</v>
      </c>
      <c r="Z73" s="194" t="s">
        <v>593</v>
      </c>
      <c r="AA73" s="194" t="s">
        <v>593</v>
      </c>
      <c r="AB73" s="194" t="s">
        <v>588</v>
      </c>
      <c r="AC73" s="194">
        <v>0.0</v>
      </c>
      <c r="AD73" s="194" t="s">
        <v>771</v>
      </c>
      <c r="AE73" s="194" t="s">
        <v>588</v>
      </c>
      <c r="AF73" s="194" t="s">
        <v>588</v>
      </c>
      <c r="AG73" s="194" t="s">
        <v>588</v>
      </c>
      <c r="AH73" s="194" t="s">
        <v>588</v>
      </c>
      <c r="AI73" s="194" t="s">
        <v>588</v>
      </c>
      <c r="AJ73" s="197">
        <f>vlookup(B73,'Annual Leave-2026'!$B:$S,7,0)-countif(E73:AI73,"a")-(countif(E73:AI73,"a1")*0.5)-(countif(E73:AI73,"a2")*0.5)-(countif(E73:AI73,"b*")*0.5)-(countif(E73:AI73,"c*")*0.5)-(countif(E73:AI73,"d*")*0.5)-(countif(E73:AI73,"e*")*0.5)+1</f>
        <v>1.5</v>
      </c>
      <c r="AK73" s="197">
        <f t="shared" si="3"/>
        <v>26.5</v>
      </c>
      <c r="AL73" s="406">
        <f>VLOOKUP(B73,'Working Time-April-26'!$B:$AK,35,0)/60</f>
        <v>0</v>
      </c>
      <c r="AM73" s="406">
        <f>VLOOKUP(B73,'Working Time-April-26'!$B:$AK,36,0)/60</f>
        <v>0</v>
      </c>
      <c r="AN73" s="214"/>
      <c r="AO73" s="218"/>
      <c r="AP73" s="220"/>
      <c r="AQ73" s="209"/>
      <c r="AR73" s="209"/>
      <c r="AS73" s="209"/>
      <c r="AT73" s="209"/>
      <c r="AU73" s="209">
        <f t="shared" si="4"/>
        <v>4</v>
      </c>
      <c r="AV73" s="209">
        <f t="shared" si="5"/>
        <v>0</v>
      </c>
      <c r="AW73" s="210">
        <f t="shared" si="6"/>
        <v>0.5</v>
      </c>
      <c r="AX73" s="222"/>
      <c r="AY73" s="217" t="s">
        <v>9</v>
      </c>
    </row>
    <row r="74">
      <c r="A74" s="209">
        <v>71.0</v>
      </c>
      <c r="B74" s="218" t="s">
        <v>662</v>
      </c>
      <c r="C74" s="219" t="s">
        <v>129</v>
      </c>
      <c r="D74" s="212" t="s">
        <v>76</v>
      </c>
      <c r="E74" s="194" t="s">
        <v>717</v>
      </c>
      <c r="F74" s="194" t="s">
        <v>717</v>
      </c>
      <c r="G74" s="194" t="s">
        <v>717</v>
      </c>
      <c r="H74" s="194" t="s">
        <v>717</v>
      </c>
      <c r="I74" s="194" t="s">
        <v>717</v>
      </c>
      <c r="J74" s="194">
        <v>0.0</v>
      </c>
      <c r="K74" s="194" t="s">
        <v>717</v>
      </c>
      <c r="L74" s="194" t="s">
        <v>717</v>
      </c>
      <c r="M74" s="194" t="s">
        <v>717</v>
      </c>
      <c r="N74" s="194" t="s">
        <v>717</v>
      </c>
      <c r="O74" s="194">
        <v>0.0</v>
      </c>
      <c r="P74" s="221" t="s">
        <v>591</v>
      </c>
      <c r="Q74" s="194" t="s">
        <v>591</v>
      </c>
      <c r="R74" s="194" t="s">
        <v>591</v>
      </c>
      <c r="S74" s="194" t="s">
        <v>591</v>
      </c>
      <c r="T74" s="194" t="s">
        <v>591</v>
      </c>
      <c r="U74" s="194" t="s">
        <v>591</v>
      </c>
      <c r="V74" s="194" t="s">
        <v>591</v>
      </c>
      <c r="W74" s="194">
        <v>0.0</v>
      </c>
      <c r="X74" s="194" t="s">
        <v>591</v>
      </c>
      <c r="Y74" s="194" t="s">
        <v>591</v>
      </c>
      <c r="Z74" s="194" t="s">
        <v>591</v>
      </c>
      <c r="AA74" s="194" t="s">
        <v>591</v>
      </c>
      <c r="AB74" s="194" t="s">
        <v>591</v>
      </c>
      <c r="AC74" s="194">
        <v>0.0</v>
      </c>
      <c r="AD74" s="194" t="s">
        <v>6</v>
      </c>
      <c r="AE74" s="194" t="s">
        <v>591</v>
      </c>
      <c r="AF74" s="194" t="s">
        <v>591</v>
      </c>
      <c r="AG74" s="194" t="s">
        <v>591</v>
      </c>
      <c r="AH74" s="194" t="s">
        <v>591</v>
      </c>
      <c r="AI74" s="194" t="s">
        <v>591</v>
      </c>
      <c r="AJ74" s="197">
        <f>vlookup(B74,'Annual Leave-2026'!$B:$S,7,0)-countif(E74:AI74,"a")-(countif(E74:AI74,"a1")*0.5)-(countif(E74:AI74,"a2")*0.5)-(countif(E74:AI74,"b*")*0.5)-(countif(E74:AI74,"c*")*0.5)-(countif(E74:AI74,"d*")*0.5)-(countif(E74:AI74,"e*")*0.5)+1</f>
        <v>1</v>
      </c>
      <c r="AK74" s="197">
        <f t="shared" si="3"/>
        <v>27</v>
      </c>
      <c r="AL74" s="406">
        <f>VLOOKUP(B74,'Working Time-April-26'!$B:$AK,35,0)/60</f>
        <v>0</v>
      </c>
      <c r="AM74" s="406">
        <f>VLOOKUP(B74,'Working Time-April-26'!$B:$AK,36,0)/60</f>
        <v>0</v>
      </c>
      <c r="AN74" s="214"/>
      <c r="AO74" s="218"/>
      <c r="AP74" s="220"/>
      <c r="AQ74" s="209"/>
      <c r="AR74" s="209"/>
      <c r="AS74" s="209"/>
      <c r="AT74" s="209"/>
      <c r="AU74" s="209">
        <f t="shared" si="4"/>
        <v>4</v>
      </c>
      <c r="AV74" s="209">
        <f t="shared" si="5"/>
        <v>0</v>
      </c>
      <c r="AW74" s="210">
        <f t="shared" si="6"/>
        <v>0</v>
      </c>
      <c r="AX74" s="222"/>
      <c r="AY74" s="217" t="s">
        <v>6</v>
      </c>
    </row>
    <row r="75">
      <c r="A75" s="204">
        <v>72.0</v>
      </c>
      <c r="B75" s="218" t="s">
        <v>663</v>
      </c>
      <c r="C75" s="219" t="s">
        <v>81</v>
      </c>
      <c r="D75" s="212" t="s">
        <v>76</v>
      </c>
      <c r="E75" s="194" t="s">
        <v>717</v>
      </c>
      <c r="F75" s="194" t="s">
        <v>717</v>
      </c>
      <c r="G75" s="194" t="s">
        <v>717</v>
      </c>
      <c r="H75" s="194" t="s">
        <v>717</v>
      </c>
      <c r="I75" s="194">
        <v>0.0</v>
      </c>
      <c r="J75" s="194" t="s">
        <v>715</v>
      </c>
      <c r="K75" s="194" t="s">
        <v>715</v>
      </c>
      <c r="L75" s="194" t="s">
        <v>715</v>
      </c>
      <c r="M75" s="194" t="s">
        <v>715</v>
      </c>
      <c r="N75" s="194" t="s">
        <v>715</v>
      </c>
      <c r="O75" s="194" t="s">
        <v>6</v>
      </c>
      <c r="P75" s="194">
        <v>0.0</v>
      </c>
      <c r="Q75" s="194" t="s">
        <v>593</v>
      </c>
      <c r="R75" s="194" t="s">
        <v>593</v>
      </c>
      <c r="S75" s="194" t="s">
        <v>593</v>
      </c>
      <c r="T75" s="194" t="s">
        <v>593</v>
      </c>
      <c r="U75" s="194" t="s">
        <v>593</v>
      </c>
      <c r="V75" s="194" t="s">
        <v>593</v>
      </c>
      <c r="W75" s="194" t="s">
        <v>593</v>
      </c>
      <c r="X75" s="194">
        <v>0.0</v>
      </c>
      <c r="Y75" s="194" t="s">
        <v>593</v>
      </c>
      <c r="Z75" s="194" t="s">
        <v>593</v>
      </c>
      <c r="AA75" s="194" t="s">
        <v>593</v>
      </c>
      <c r="AB75" s="194" t="s">
        <v>593</v>
      </c>
      <c r="AC75" s="194" t="s">
        <v>593</v>
      </c>
      <c r="AD75" s="194">
        <v>0.0</v>
      </c>
      <c r="AE75" s="194" t="s">
        <v>593</v>
      </c>
      <c r="AF75" s="194" t="s">
        <v>593</v>
      </c>
      <c r="AG75" s="194" t="s">
        <v>593</v>
      </c>
      <c r="AH75" s="194" t="s">
        <v>593</v>
      </c>
      <c r="AI75" s="194" t="s">
        <v>593</v>
      </c>
      <c r="AJ75" s="197">
        <f>vlookup(B75,'Annual Leave-2026'!$B:$S,7,0)-countif(E75:AI75,"a")-(countif(E75:AI75,"a1")*0.5)-(countif(E75:AI75,"a2")*0.5)-(countif(E75:AI75,"b*")*0.5)-(countif(E75:AI75,"c*")*0.5)-(countif(E75:AI75,"d*")*0.5)-(countif(E75:AI75,"e*")*0.5)+1</f>
        <v>1</v>
      </c>
      <c r="AK75" s="197">
        <f t="shared" si="3"/>
        <v>27</v>
      </c>
      <c r="AL75" s="406">
        <f>VLOOKUP(B75,'Working Time-April-26'!$B:$AK,35,0)/60</f>
        <v>0</v>
      </c>
      <c r="AM75" s="406">
        <f>VLOOKUP(B75,'Working Time-April-26'!$B:$AK,36,0)/60</f>
        <v>0</v>
      </c>
      <c r="AN75" s="214"/>
      <c r="AO75" s="218"/>
      <c r="AP75" s="220"/>
      <c r="AQ75" s="209"/>
      <c r="AR75" s="209"/>
      <c r="AS75" s="209"/>
      <c r="AT75" s="209"/>
      <c r="AU75" s="209">
        <f t="shared" si="4"/>
        <v>4</v>
      </c>
      <c r="AV75" s="209">
        <f t="shared" si="5"/>
        <v>0</v>
      </c>
      <c r="AW75" s="210">
        <f t="shared" si="6"/>
        <v>0</v>
      </c>
      <c r="AX75" s="222"/>
      <c r="AY75" s="217" t="s">
        <v>10</v>
      </c>
    </row>
    <row r="76">
      <c r="A76" s="209">
        <v>73.0</v>
      </c>
      <c r="B76" s="218" t="s">
        <v>664</v>
      </c>
      <c r="C76" s="219" t="s">
        <v>89</v>
      </c>
      <c r="D76" s="218" t="s">
        <v>76</v>
      </c>
      <c r="E76" s="194" t="s">
        <v>715</v>
      </c>
      <c r="F76" s="194" t="s">
        <v>715</v>
      </c>
      <c r="G76" s="194" t="s">
        <v>715</v>
      </c>
      <c r="H76" s="194">
        <v>0.0</v>
      </c>
      <c r="I76" s="194" t="s">
        <v>6</v>
      </c>
      <c r="J76" s="194" t="s">
        <v>715</v>
      </c>
      <c r="K76" s="194" t="s">
        <v>715</v>
      </c>
      <c r="L76" s="194" t="s">
        <v>715</v>
      </c>
      <c r="M76" s="194" t="s">
        <v>715</v>
      </c>
      <c r="N76" s="194" t="s">
        <v>715</v>
      </c>
      <c r="O76" s="194">
        <v>0.0</v>
      </c>
      <c r="P76" s="194" t="s">
        <v>593</v>
      </c>
      <c r="Q76" s="194" t="s">
        <v>593</v>
      </c>
      <c r="R76" s="194" t="s">
        <v>593</v>
      </c>
      <c r="S76" s="194" t="s">
        <v>593</v>
      </c>
      <c r="T76" s="194" t="s">
        <v>593</v>
      </c>
      <c r="U76" s="194" t="s">
        <v>593</v>
      </c>
      <c r="V76" s="194" t="s">
        <v>593</v>
      </c>
      <c r="W76" s="194">
        <v>0.0</v>
      </c>
      <c r="X76" s="194" t="s">
        <v>593</v>
      </c>
      <c r="Y76" s="194" t="s">
        <v>593</v>
      </c>
      <c r="Z76" s="194" t="s">
        <v>593</v>
      </c>
      <c r="AA76" s="194" t="s">
        <v>593</v>
      </c>
      <c r="AB76" s="194" t="s">
        <v>593</v>
      </c>
      <c r="AC76" s="194" t="s">
        <v>593</v>
      </c>
      <c r="AD76" s="194">
        <v>0.0</v>
      </c>
      <c r="AE76" s="194" t="s">
        <v>593</v>
      </c>
      <c r="AF76" s="194" t="s">
        <v>593</v>
      </c>
      <c r="AG76" s="194" t="s">
        <v>593</v>
      </c>
      <c r="AH76" s="194" t="s">
        <v>593</v>
      </c>
      <c r="AI76" s="194" t="s">
        <v>593</v>
      </c>
      <c r="AJ76" s="197">
        <f>vlookup(B76,'Annual Leave-2026'!$B:$S,7,0)-countif(E76:AI76,"a")-(countif(E76:AI76,"a1")*0.5)-(countif(E76:AI76,"a2")*0.5)-(countif(E76:AI76,"b*")*0.5)-(countif(E76:AI76,"c*")*0.5)-(countif(E76:AI76,"d*")*0.5)-(countif(E76:AI76,"e*")*0.5)+1</f>
        <v>1.5</v>
      </c>
      <c r="AK76" s="197">
        <f t="shared" si="3"/>
        <v>27</v>
      </c>
      <c r="AL76" s="406">
        <f>VLOOKUP(B76,'Working Time-April-26'!$B:$AK,35,0)/60</f>
        <v>0</v>
      </c>
      <c r="AM76" s="406">
        <f>VLOOKUP(B76,'Working Time-April-26'!$B:$AK,36,0)/60</f>
        <v>0</v>
      </c>
      <c r="AN76" s="214"/>
      <c r="AO76" s="218"/>
      <c r="AP76" s="220"/>
      <c r="AQ76" s="209"/>
      <c r="AR76" s="209"/>
      <c r="AS76" s="209"/>
      <c r="AT76" s="209"/>
      <c r="AU76" s="209">
        <f t="shared" si="4"/>
        <v>4</v>
      </c>
      <c r="AV76" s="209">
        <f t="shared" si="5"/>
        <v>0</v>
      </c>
      <c r="AW76" s="210">
        <f t="shared" si="6"/>
        <v>0</v>
      </c>
      <c r="AX76" s="222"/>
      <c r="AY76" s="217" t="s">
        <v>10</v>
      </c>
    </row>
    <row r="77">
      <c r="A77" s="204">
        <v>74.0</v>
      </c>
      <c r="B77" s="218" t="s">
        <v>665</v>
      </c>
      <c r="C77" s="219" t="s">
        <v>27</v>
      </c>
      <c r="D77" s="218" t="s">
        <v>14</v>
      </c>
      <c r="E77" s="194" t="s">
        <v>715</v>
      </c>
      <c r="F77" s="194" t="s">
        <v>715</v>
      </c>
      <c r="G77" s="194" t="s">
        <v>715</v>
      </c>
      <c r="H77" s="194" t="s">
        <v>715</v>
      </c>
      <c r="I77" s="194">
        <v>0.0</v>
      </c>
      <c r="J77" s="194" t="s">
        <v>591</v>
      </c>
      <c r="K77" s="194" t="s">
        <v>591</v>
      </c>
      <c r="L77" s="194" t="s">
        <v>591</v>
      </c>
      <c r="M77" s="194" t="s">
        <v>591</v>
      </c>
      <c r="N77" s="194" t="s">
        <v>591</v>
      </c>
      <c r="O77" s="194">
        <v>0.0</v>
      </c>
      <c r="P77" s="194" t="s">
        <v>593</v>
      </c>
      <c r="Q77" s="194" t="s">
        <v>593</v>
      </c>
      <c r="R77" s="194" t="s">
        <v>593</v>
      </c>
      <c r="S77" s="194" t="s">
        <v>593</v>
      </c>
      <c r="T77" s="194" t="s">
        <v>593</v>
      </c>
      <c r="U77" s="194" t="s">
        <v>593</v>
      </c>
      <c r="V77" s="194">
        <v>0.0</v>
      </c>
      <c r="W77" s="194" t="s">
        <v>593</v>
      </c>
      <c r="X77" s="194" t="s">
        <v>593</v>
      </c>
      <c r="Y77" s="194" t="s">
        <v>593</v>
      </c>
      <c r="Z77" s="194" t="s">
        <v>593</v>
      </c>
      <c r="AA77" s="194" t="s">
        <v>591</v>
      </c>
      <c r="AB77" s="194" t="s">
        <v>591</v>
      </c>
      <c r="AC77" s="194" t="s">
        <v>591</v>
      </c>
      <c r="AD77" s="194">
        <v>0.0</v>
      </c>
      <c r="AE77" s="194" t="s">
        <v>591</v>
      </c>
      <c r="AF77" s="194" t="s">
        <v>591</v>
      </c>
      <c r="AG77" s="194" t="s">
        <v>591</v>
      </c>
      <c r="AH77" s="194" t="s">
        <v>591</v>
      </c>
      <c r="AI77" s="194" t="s">
        <v>591</v>
      </c>
      <c r="AJ77" s="197">
        <f>vlookup(B77,'Annual Leave-2026'!$B:$S,7,0)-countif(E77:AI77,"a")-(countif(E77:AI77,"a1")*0.5)-(countif(E77:AI77,"a2")*0.5)-(countif(E77:AI77,"b*")*0.5)-(countif(E77:AI77,"c*")*0.5)-(countif(E77:AI77,"d*")*0.5)-(countif(E77:AI77,"e*")*0.5)+1</f>
        <v>5</v>
      </c>
      <c r="AK77" s="197">
        <f t="shared" si="3"/>
        <v>27</v>
      </c>
      <c r="AL77" s="406">
        <f>VLOOKUP(B77,'Working Time-April-26'!$B:$AK,35,0)/60</f>
        <v>0</v>
      </c>
      <c r="AM77" s="406">
        <f>VLOOKUP(B77,'Working Time-April-26'!$B:$AK,36,0)/60</f>
        <v>0</v>
      </c>
      <c r="AN77" s="214"/>
      <c r="AO77" s="218"/>
      <c r="AP77" s="220"/>
      <c r="AQ77" s="209"/>
      <c r="AR77" s="209"/>
      <c r="AS77" s="209"/>
      <c r="AT77" s="209"/>
      <c r="AU77" s="209">
        <f t="shared" si="4"/>
        <v>4</v>
      </c>
      <c r="AV77" s="209">
        <f t="shared" si="5"/>
        <v>0</v>
      </c>
      <c r="AW77" s="210">
        <f t="shared" si="6"/>
        <v>0</v>
      </c>
      <c r="AX77" s="222"/>
      <c r="AY77" s="217" t="s">
        <v>6</v>
      </c>
    </row>
    <row r="78">
      <c r="A78" s="209">
        <v>75.0</v>
      </c>
      <c r="B78" s="212" t="s">
        <v>666</v>
      </c>
      <c r="C78" s="213" t="s">
        <v>23</v>
      </c>
      <c r="D78" s="212" t="s">
        <v>14</v>
      </c>
      <c r="E78" s="194" t="s">
        <v>715</v>
      </c>
      <c r="F78" s="194" t="s">
        <v>715</v>
      </c>
      <c r="G78" s="194" t="s">
        <v>715</v>
      </c>
      <c r="H78" s="194">
        <v>0.0</v>
      </c>
      <c r="I78" s="194" t="s">
        <v>715</v>
      </c>
      <c r="J78" s="194" t="s">
        <v>715</v>
      </c>
      <c r="K78" s="194" t="s">
        <v>592</v>
      </c>
      <c r="L78" s="194" t="s">
        <v>715</v>
      </c>
      <c r="M78" s="194" t="s">
        <v>715</v>
      </c>
      <c r="N78" s="194" t="s">
        <v>715</v>
      </c>
      <c r="O78" s="194" t="s">
        <v>715</v>
      </c>
      <c r="P78" s="194">
        <v>0.0</v>
      </c>
      <c r="Q78" s="194" t="s">
        <v>593</v>
      </c>
      <c r="R78" s="194" t="s">
        <v>593</v>
      </c>
      <c r="S78" s="194" t="s">
        <v>593</v>
      </c>
      <c r="T78" s="194" t="s">
        <v>593</v>
      </c>
      <c r="U78" s="194" t="s">
        <v>593</v>
      </c>
      <c r="V78" s="194">
        <v>0.0</v>
      </c>
      <c r="W78" s="194" t="s">
        <v>593</v>
      </c>
      <c r="X78" s="194" t="s">
        <v>593</v>
      </c>
      <c r="Y78" s="194" t="s">
        <v>593</v>
      </c>
      <c r="Z78" s="194" t="s">
        <v>593</v>
      </c>
      <c r="AA78" s="194" t="s">
        <v>591</v>
      </c>
      <c r="AB78" s="194" t="s">
        <v>591</v>
      </c>
      <c r="AC78" s="194">
        <v>0.0</v>
      </c>
      <c r="AD78" s="194" t="s">
        <v>591</v>
      </c>
      <c r="AE78" s="194" t="s">
        <v>591</v>
      </c>
      <c r="AF78" s="194" t="s">
        <v>591</v>
      </c>
      <c r="AG78" s="194" t="s">
        <v>591</v>
      </c>
      <c r="AH78" s="194" t="s">
        <v>591</v>
      </c>
      <c r="AI78" s="194" t="s">
        <v>591</v>
      </c>
      <c r="AJ78" s="197">
        <f>vlookup(B78,'Annual Leave-2026'!$B:$S,7,0)-countif(E78:AI78,"a")-(countif(E78:AI78,"a1")*0.5)-(countif(E78:AI78,"a2")*0.5)-(countif(E78:AI78,"b*")*0.5)-(countif(E78:AI78,"c*")*0.5)-(countif(E78:AI78,"d*")*0.5)-(countif(E78:AI78,"e*")*0.5)+1</f>
        <v>3</v>
      </c>
      <c r="AK78" s="197">
        <f t="shared" si="3"/>
        <v>26</v>
      </c>
      <c r="AL78" s="406">
        <f>VLOOKUP(B78,'Working Time-April-26'!$B:$AK,35,0)/60</f>
        <v>0</v>
      </c>
      <c r="AM78" s="406">
        <f>VLOOKUP(B78,'Working Time-April-26'!$B:$AK,36,0)/60</f>
        <v>0</v>
      </c>
      <c r="AN78" s="214"/>
      <c r="AO78" s="209"/>
      <c r="AP78" s="216"/>
      <c r="AQ78" s="209"/>
      <c r="AR78" s="209"/>
      <c r="AS78" s="209"/>
      <c r="AT78" s="209"/>
      <c r="AU78" s="209">
        <f t="shared" si="4"/>
        <v>4</v>
      </c>
      <c r="AV78" s="209">
        <f t="shared" si="5"/>
        <v>1</v>
      </c>
      <c r="AW78" s="210">
        <f t="shared" si="6"/>
        <v>0</v>
      </c>
      <c r="AX78" s="212"/>
      <c r="AY78" s="217" t="s">
        <v>6</v>
      </c>
    </row>
    <row r="79">
      <c r="A79" s="204">
        <v>76.0</v>
      </c>
      <c r="B79" s="212" t="s">
        <v>667</v>
      </c>
      <c r="C79" s="213" t="s">
        <v>72</v>
      </c>
      <c r="D79" s="212" t="s">
        <v>186</v>
      </c>
      <c r="E79" s="194" t="s">
        <v>717</v>
      </c>
      <c r="F79" s="194" t="s">
        <v>717</v>
      </c>
      <c r="G79" s="194" t="s">
        <v>717</v>
      </c>
      <c r="H79" s="194">
        <v>0.0</v>
      </c>
      <c r="I79" s="194" t="s">
        <v>592</v>
      </c>
      <c r="J79" s="194" t="s">
        <v>592</v>
      </c>
      <c r="K79" s="194" t="s">
        <v>6</v>
      </c>
      <c r="L79" s="194" t="s">
        <v>717</v>
      </c>
      <c r="M79" s="194" t="s">
        <v>717</v>
      </c>
      <c r="N79" s="194" t="s">
        <v>717</v>
      </c>
      <c r="O79" s="194">
        <v>0.0</v>
      </c>
      <c r="P79" s="221" t="s">
        <v>591</v>
      </c>
      <c r="Q79" s="194" t="s">
        <v>591</v>
      </c>
      <c r="R79" s="194" t="s">
        <v>591</v>
      </c>
      <c r="S79" s="194" t="s">
        <v>591</v>
      </c>
      <c r="T79" s="194" t="s">
        <v>591</v>
      </c>
      <c r="U79" s="194" t="s">
        <v>591</v>
      </c>
      <c r="V79" s="194">
        <v>0.0</v>
      </c>
      <c r="W79" s="194" t="s">
        <v>591</v>
      </c>
      <c r="X79" s="194" t="s">
        <v>591</v>
      </c>
      <c r="Y79" s="194" t="s">
        <v>591</v>
      </c>
      <c r="Z79" s="194" t="s">
        <v>591</v>
      </c>
      <c r="AA79" s="194" t="s">
        <v>591</v>
      </c>
      <c r="AB79" s="194" t="s">
        <v>591</v>
      </c>
      <c r="AC79" s="194" t="s">
        <v>591</v>
      </c>
      <c r="AD79" s="194">
        <v>0.0</v>
      </c>
      <c r="AE79" s="194" t="s">
        <v>591</v>
      </c>
      <c r="AF79" s="194" t="s">
        <v>591</v>
      </c>
      <c r="AG79" s="194" t="s">
        <v>591</v>
      </c>
      <c r="AH79" s="194" t="s">
        <v>591</v>
      </c>
      <c r="AI79" s="194" t="s">
        <v>591</v>
      </c>
      <c r="AJ79" s="197">
        <f>vlookup(B79,'Annual Leave-2026'!$B:$S,7,0)-countif(E79:AI79,"a")-(countif(E79:AI79,"a1")*0.5)-(countif(E79:AI79,"a2")*0.5)-(countif(E79:AI79,"b*")*0.5)-(countif(E79:AI79,"c*")*0.5)-(countif(E79:AI79,"d*")*0.5)-(countif(E79:AI79,"e*")*0.5)+1</f>
        <v>1</v>
      </c>
      <c r="AK79" s="197">
        <f t="shared" si="3"/>
        <v>25</v>
      </c>
      <c r="AL79" s="406">
        <f>VLOOKUP(B79,'Working Time-April-26'!$B:$AK,35,0)/60</f>
        <v>0</v>
      </c>
      <c r="AM79" s="406">
        <f>VLOOKUP(B79,'Working Time-April-26'!$B:$AK,36,0)/60</f>
        <v>-1.25</v>
      </c>
      <c r="AN79" s="214"/>
      <c r="AO79" s="209"/>
      <c r="AP79" s="216"/>
      <c r="AQ79" s="209"/>
      <c r="AR79" s="209"/>
      <c r="AS79" s="209"/>
      <c r="AT79" s="209"/>
      <c r="AU79" s="209">
        <f t="shared" si="4"/>
        <v>4</v>
      </c>
      <c r="AV79" s="209">
        <f t="shared" si="5"/>
        <v>2</v>
      </c>
      <c r="AW79" s="210">
        <f t="shared" si="6"/>
        <v>0</v>
      </c>
      <c r="AX79" s="212"/>
      <c r="AY79" s="217" t="s">
        <v>6</v>
      </c>
    </row>
    <row r="80">
      <c r="A80" s="209">
        <v>77.0</v>
      </c>
      <c r="B80" s="212" t="s">
        <v>668</v>
      </c>
      <c r="C80" s="213" t="s">
        <v>62</v>
      </c>
      <c r="D80" s="212" t="s">
        <v>186</v>
      </c>
      <c r="E80" s="194" t="s">
        <v>593</v>
      </c>
      <c r="F80" s="194" t="s">
        <v>593</v>
      </c>
      <c r="G80" s="221" t="s">
        <v>592</v>
      </c>
      <c r="H80" s="194">
        <v>0.0</v>
      </c>
      <c r="I80" s="194" t="s">
        <v>593</v>
      </c>
      <c r="J80" s="194" t="s">
        <v>593</v>
      </c>
      <c r="K80" s="194" t="s">
        <v>593</v>
      </c>
      <c r="L80" s="194" t="s">
        <v>593</v>
      </c>
      <c r="M80" s="194" t="s">
        <v>593</v>
      </c>
      <c r="N80" s="194" t="s">
        <v>592</v>
      </c>
      <c r="O80" s="194">
        <v>0.0</v>
      </c>
      <c r="P80" s="194" t="s">
        <v>593</v>
      </c>
      <c r="Q80" s="194" t="s">
        <v>172</v>
      </c>
      <c r="R80" s="194" t="s">
        <v>593</v>
      </c>
      <c r="S80" s="194" t="s">
        <v>593</v>
      </c>
      <c r="T80" s="194" t="s">
        <v>593</v>
      </c>
      <c r="U80" s="194" t="s">
        <v>633</v>
      </c>
      <c r="V80" s="194">
        <v>0.0</v>
      </c>
      <c r="W80" s="194" t="s">
        <v>593</v>
      </c>
      <c r="X80" s="194" t="s">
        <v>593</v>
      </c>
      <c r="Y80" s="194" t="s">
        <v>593</v>
      </c>
      <c r="Z80" s="194" t="s">
        <v>593</v>
      </c>
      <c r="AA80" s="194" t="s">
        <v>593</v>
      </c>
      <c r="AB80" s="194" t="s">
        <v>593</v>
      </c>
      <c r="AC80" s="194" t="s">
        <v>593</v>
      </c>
      <c r="AD80" s="194">
        <v>0.0</v>
      </c>
      <c r="AE80" s="194" t="s">
        <v>592</v>
      </c>
      <c r="AF80" s="194" t="s">
        <v>592</v>
      </c>
      <c r="AG80" s="194" t="s">
        <v>592</v>
      </c>
      <c r="AH80" s="194" t="s">
        <v>592</v>
      </c>
      <c r="AI80" s="194" t="s">
        <v>592</v>
      </c>
      <c r="AJ80" s="197">
        <f>vlookup(B80,'Annual Leave-2026'!$B:$S,7,0)-countif(E80:AI80,"a")-(countif(E80:AI80,"a1")*0.5)-(countif(E80:AI80,"a2")*0.5)-(countif(E80:AI80,"b*")*0.5)-(countif(E80:AI80,"c*")*0.5)-(countif(E80:AI80,"d*")*0.5)-(countif(E80:AI80,"e*")*0.5)+1</f>
        <v>4</v>
      </c>
      <c r="AK80" s="197">
        <f t="shared" si="3"/>
        <v>19.5</v>
      </c>
      <c r="AL80" s="406">
        <f>VLOOKUP(B80,'Working Time-April-26'!$B:$AK,35,0)/60</f>
        <v>-0.1833333333</v>
      </c>
      <c r="AM80" s="406">
        <f>VLOOKUP(B80,'Working Time-April-26'!$B:$AK,36,0)/60</f>
        <v>0</v>
      </c>
      <c r="AN80" s="214"/>
      <c r="AO80" s="209"/>
      <c r="AP80" s="216"/>
      <c r="AQ80" s="209"/>
      <c r="AR80" s="209"/>
      <c r="AS80" s="209"/>
      <c r="AT80" s="209"/>
      <c r="AU80" s="209">
        <f t="shared" si="4"/>
        <v>4</v>
      </c>
      <c r="AV80" s="209">
        <f t="shared" si="5"/>
        <v>7</v>
      </c>
      <c r="AW80" s="210">
        <f t="shared" si="6"/>
        <v>0.5</v>
      </c>
      <c r="AX80" s="212"/>
      <c r="AY80" s="217" t="s">
        <v>10</v>
      </c>
    </row>
    <row r="81">
      <c r="A81" s="204">
        <v>78.0</v>
      </c>
      <c r="B81" s="212" t="s">
        <v>669</v>
      </c>
      <c r="C81" s="213" t="s">
        <v>38</v>
      </c>
      <c r="D81" s="212" t="s">
        <v>186</v>
      </c>
      <c r="E81" s="194" t="s">
        <v>591</v>
      </c>
      <c r="F81" s="194" t="s">
        <v>591</v>
      </c>
      <c r="G81" s="194" t="s">
        <v>6</v>
      </c>
      <c r="H81" s="194" t="s">
        <v>6</v>
      </c>
      <c r="I81" s="194">
        <v>0.0</v>
      </c>
      <c r="J81" s="194" t="s">
        <v>6</v>
      </c>
      <c r="K81" s="194" t="s">
        <v>591</v>
      </c>
      <c r="L81" s="194" t="s">
        <v>591</v>
      </c>
      <c r="M81" s="194" t="s">
        <v>591</v>
      </c>
      <c r="N81" s="194" t="s">
        <v>591</v>
      </c>
      <c r="O81" s="194">
        <v>0.0</v>
      </c>
      <c r="P81" s="194" t="s">
        <v>592</v>
      </c>
      <c r="Q81" s="194" t="s">
        <v>592</v>
      </c>
      <c r="R81" s="194" t="s">
        <v>593</v>
      </c>
      <c r="S81" s="194" t="s">
        <v>593</v>
      </c>
      <c r="T81" s="194" t="s">
        <v>593</v>
      </c>
      <c r="U81" s="194" t="s">
        <v>593</v>
      </c>
      <c r="V81" s="194">
        <v>0.0</v>
      </c>
      <c r="W81" s="194" t="s">
        <v>593</v>
      </c>
      <c r="X81" s="194" t="s">
        <v>593</v>
      </c>
      <c r="Y81" s="194" t="s">
        <v>593</v>
      </c>
      <c r="Z81" s="194" t="s">
        <v>593</v>
      </c>
      <c r="AA81" s="194" t="s">
        <v>591</v>
      </c>
      <c r="AB81" s="194" t="s">
        <v>591</v>
      </c>
      <c r="AC81" s="194" t="s">
        <v>591</v>
      </c>
      <c r="AD81" s="194">
        <v>0.0</v>
      </c>
      <c r="AE81" s="194" t="s">
        <v>591</v>
      </c>
      <c r="AF81" s="194" t="s">
        <v>591</v>
      </c>
      <c r="AG81" s="194" t="s">
        <v>591</v>
      </c>
      <c r="AH81" s="194" t="s">
        <v>591</v>
      </c>
      <c r="AI81" s="194" t="s">
        <v>591</v>
      </c>
      <c r="AJ81" s="197">
        <f>vlookup(B81,'Annual Leave-2026'!$B:$S,7,0)-countif(E81:AI81,"a")-(countif(E81:AI81,"a1")*0.5)-(countif(E81:AI81,"a2")*0.5)-(countif(E81:AI81,"b*")*0.5)-(countif(E81:AI81,"c*")*0.5)-(countif(E81:AI81,"d*")*0.5)-(countif(E81:AI81,"e*")*0.5)+1</f>
        <v>0</v>
      </c>
      <c r="AK81" s="197">
        <f t="shared" si="3"/>
        <v>25</v>
      </c>
      <c r="AL81" s="406">
        <f>VLOOKUP(B81,'Working Time-April-26'!$B:$AK,35,0)/60</f>
        <v>0</v>
      </c>
      <c r="AM81" s="406">
        <f>VLOOKUP(B81,'Working Time-April-26'!$B:$AK,36,0)/60</f>
        <v>0</v>
      </c>
      <c r="AN81" s="214"/>
      <c r="AO81" s="209"/>
      <c r="AP81" s="216"/>
      <c r="AQ81" s="209"/>
      <c r="AR81" s="209"/>
      <c r="AS81" s="209"/>
      <c r="AT81" s="209"/>
      <c r="AU81" s="209">
        <f t="shared" si="4"/>
        <v>4</v>
      </c>
      <c r="AV81" s="209">
        <f t="shared" si="5"/>
        <v>2</v>
      </c>
      <c r="AW81" s="210">
        <f t="shared" si="6"/>
        <v>0</v>
      </c>
      <c r="AX81" s="212"/>
      <c r="AY81" s="217" t="s">
        <v>6</v>
      </c>
    </row>
    <row r="82">
      <c r="A82" s="209">
        <v>79.0</v>
      </c>
      <c r="B82" s="212" t="s">
        <v>670</v>
      </c>
      <c r="C82" s="213" t="s">
        <v>71</v>
      </c>
      <c r="D82" s="212" t="s">
        <v>186</v>
      </c>
      <c r="E82" s="194" t="s">
        <v>717</v>
      </c>
      <c r="F82" s="194" t="s">
        <v>717</v>
      </c>
      <c r="G82" s="194" t="s">
        <v>717</v>
      </c>
      <c r="H82" s="194">
        <v>0.0</v>
      </c>
      <c r="I82" s="194" t="s">
        <v>717</v>
      </c>
      <c r="J82" s="194" t="s">
        <v>717</v>
      </c>
      <c r="K82" s="194" t="s">
        <v>717</v>
      </c>
      <c r="L82" s="194" t="s">
        <v>717</v>
      </c>
      <c r="M82" s="194" t="s">
        <v>717</v>
      </c>
      <c r="N82" s="194" t="s">
        <v>717</v>
      </c>
      <c r="O82" s="194">
        <v>0.0</v>
      </c>
      <c r="P82" s="194" t="s">
        <v>6</v>
      </c>
      <c r="Q82" s="194" t="s">
        <v>591</v>
      </c>
      <c r="R82" s="194" t="s">
        <v>591</v>
      </c>
      <c r="S82" s="194" t="s">
        <v>591</v>
      </c>
      <c r="T82" s="194" t="s">
        <v>591</v>
      </c>
      <c r="U82" s="194" t="s">
        <v>591</v>
      </c>
      <c r="V82" s="194">
        <v>0.0</v>
      </c>
      <c r="W82" s="194" t="s">
        <v>591</v>
      </c>
      <c r="X82" s="194" t="s">
        <v>591</v>
      </c>
      <c r="Y82" s="194" t="s">
        <v>591</v>
      </c>
      <c r="Z82" s="194" t="s">
        <v>591</v>
      </c>
      <c r="AA82" s="194" t="s">
        <v>591</v>
      </c>
      <c r="AB82" s="194" t="s">
        <v>591</v>
      </c>
      <c r="AC82" s="194" t="s">
        <v>591</v>
      </c>
      <c r="AD82" s="194">
        <v>0.0</v>
      </c>
      <c r="AE82" s="194" t="s">
        <v>591</v>
      </c>
      <c r="AF82" s="194" t="s">
        <v>591</v>
      </c>
      <c r="AG82" s="194" t="s">
        <v>591</v>
      </c>
      <c r="AH82" s="194" t="s">
        <v>591</v>
      </c>
      <c r="AI82" s="194" t="s">
        <v>591</v>
      </c>
      <c r="AJ82" s="197">
        <f>vlookup(B82,'Annual Leave-2026'!$B:$S,7,0)-countif(E82:AI82,"a")-(countif(E82:AI82,"a1")*0.5)-(countif(E82:AI82,"a2")*0.5)-(countif(E82:AI82,"b*")*0.5)-(countif(E82:AI82,"c*")*0.5)-(countif(E82:AI82,"d*")*0.5)-(countif(E82:AI82,"e*")*0.5)+1</f>
        <v>0</v>
      </c>
      <c r="AK82" s="197">
        <f t="shared" si="3"/>
        <v>27</v>
      </c>
      <c r="AL82" s="406">
        <f>VLOOKUP(B82,'Working Time-April-26'!$B:$AK,35,0)/60</f>
        <v>-0.55</v>
      </c>
      <c r="AM82" s="406">
        <f>VLOOKUP(B82,'Working Time-April-26'!$B:$AK,36,0)/60</f>
        <v>0</v>
      </c>
      <c r="AN82" s="214"/>
      <c r="AO82" s="209"/>
      <c r="AP82" s="216"/>
      <c r="AQ82" s="209"/>
      <c r="AR82" s="209"/>
      <c r="AS82" s="209"/>
      <c r="AT82" s="209"/>
      <c r="AU82" s="209">
        <f t="shared" si="4"/>
        <v>4</v>
      </c>
      <c r="AV82" s="209">
        <f t="shared" si="5"/>
        <v>0</v>
      </c>
      <c r="AW82" s="210">
        <f t="shared" si="6"/>
        <v>0</v>
      </c>
      <c r="AX82" s="212"/>
      <c r="AY82" s="217" t="s">
        <v>6</v>
      </c>
    </row>
    <row r="83">
      <c r="A83" s="204">
        <v>80.0</v>
      </c>
      <c r="B83" s="212" t="s">
        <v>671</v>
      </c>
      <c r="C83" s="213" t="s">
        <v>60</v>
      </c>
      <c r="D83" s="212" t="s">
        <v>186</v>
      </c>
      <c r="E83" s="405" t="s">
        <v>588</v>
      </c>
      <c r="F83" s="218" t="s">
        <v>588</v>
      </c>
      <c r="G83" s="218" t="s">
        <v>588</v>
      </c>
      <c r="H83" s="194" t="s">
        <v>588</v>
      </c>
      <c r="I83" s="194">
        <v>0.0</v>
      </c>
      <c r="J83" s="194" t="s">
        <v>588</v>
      </c>
      <c r="K83" s="194" t="s">
        <v>588</v>
      </c>
      <c r="L83" s="194" t="s">
        <v>588</v>
      </c>
      <c r="M83" s="194" t="s">
        <v>588</v>
      </c>
      <c r="N83" s="194" t="s">
        <v>588</v>
      </c>
      <c r="O83" s="194" t="s">
        <v>588</v>
      </c>
      <c r="P83" s="194" t="s">
        <v>169</v>
      </c>
      <c r="Q83" s="194">
        <v>0.0</v>
      </c>
      <c r="R83" s="194" t="s">
        <v>6</v>
      </c>
      <c r="S83" s="194" t="s">
        <v>602</v>
      </c>
      <c r="T83" s="194" t="s">
        <v>588</v>
      </c>
      <c r="U83" s="194" t="s">
        <v>588</v>
      </c>
      <c r="V83" s="194" t="s">
        <v>588</v>
      </c>
      <c r="W83" s="194" t="s">
        <v>588</v>
      </c>
      <c r="X83" s="194">
        <v>0.0</v>
      </c>
      <c r="Y83" s="194" t="s">
        <v>588</v>
      </c>
      <c r="Z83" s="218" t="s">
        <v>588</v>
      </c>
      <c r="AA83" s="194" t="s">
        <v>588</v>
      </c>
      <c r="AB83" s="194" t="s">
        <v>602</v>
      </c>
      <c r="AC83" s="194" t="s">
        <v>602</v>
      </c>
      <c r="AD83" s="194">
        <v>0.0</v>
      </c>
      <c r="AE83" s="194" t="s">
        <v>593</v>
      </c>
      <c r="AF83" s="194" t="s">
        <v>593</v>
      </c>
      <c r="AG83" s="194" t="s">
        <v>593</v>
      </c>
      <c r="AH83" s="194" t="s">
        <v>593</v>
      </c>
      <c r="AI83" s="194" t="s">
        <v>593</v>
      </c>
      <c r="AJ83" s="197">
        <f>vlookup(B83,'Annual Leave-2026'!$B:$S,7,0)-countif(E83:AI83,"a")-(countif(E83:AI83,"a1")*0.5)-(countif(E83:AI83,"a2")*0.5)-(countif(E83:AI83,"b*")*0.5)-(countif(E83:AI83,"c*")*0.5)-(countif(E83:AI83,"d*")*0.5)-(countif(E83:AI83,"e*")*0.5)+1</f>
        <v>0</v>
      </c>
      <c r="AK83" s="197">
        <f t="shared" si="3"/>
        <v>24</v>
      </c>
      <c r="AL83" s="406">
        <f>VLOOKUP(B83,'Working Time-April-26'!$B:$AK,35,0)/60</f>
        <v>0</v>
      </c>
      <c r="AM83" s="406">
        <f>VLOOKUP(B83,'Working Time-April-26'!$B:$AK,36,0)/60</f>
        <v>0</v>
      </c>
      <c r="AN83" s="214"/>
      <c r="AO83" s="209"/>
      <c r="AP83" s="216"/>
      <c r="AQ83" s="209"/>
      <c r="AR83" s="209"/>
      <c r="AS83" s="209"/>
      <c r="AT83" s="209"/>
      <c r="AU83" s="209">
        <f t="shared" si="4"/>
        <v>4</v>
      </c>
      <c r="AV83" s="209">
        <f t="shared" si="5"/>
        <v>0</v>
      </c>
      <c r="AW83" s="210">
        <f t="shared" si="6"/>
        <v>3</v>
      </c>
      <c r="AX83" s="212"/>
      <c r="AY83" s="217" t="s">
        <v>10</v>
      </c>
    </row>
    <row r="84">
      <c r="A84" s="209">
        <v>81.0</v>
      </c>
      <c r="B84" s="218" t="s">
        <v>672</v>
      </c>
      <c r="C84" s="219" t="s">
        <v>56</v>
      </c>
      <c r="D84" s="212" t="s">
        <v>14</v>
      </c>
      <c r="E84" s="194" t="s">
        <v>593</v>
      </c>
      <c r="F84" s="194" t="s">
        <v>593</v>
      </c>
      <c r="G84" s="194" t="s">
        <v>593</v>
      </c>
      <c r="H84" s="194">
        <v>0.0</v>
      </c>
      <c r="I84" s="221" t="s">
        <v>588</v>
      </c>
      <c r="J84" s="194" t="s">
        <v>588</v>
      </c>
      <c r="K84" s="194" t="s">
        <v>588</v>
      </c>
      <c r="L84" s="194" t="s">
        <v>588</v>
      </c>
      <c r="M84" s="194" t="s">
        <v>588</v>
      </c>
      <c r="N84" s="194" t="s">
        <v>588</v>
      </c>
      <c r="O84" s="194" t="s">
        <v>588</v>
      </c>
      <c r="P84" s="194">
        <v>0.0</v>
      </c>
      <c r="Q84" s="194" t="s">
        <v>588</v>
      </c>
      <c r="R84" s="194" t="s">
        <v>588</v>
      </c>
      <c r="S84" s="194" t="s">
        <v>588</v>
      </c>
      <c r="T84" s="194" t="s">
        <v>588</v>
      </c>
      <c r="U84" s="194" t="s">
        <v>588</v>
      </c>
      <c r="V84" s="194" t="s">
        <v>588</v>
      </c>
      <c r="W84" s="194" t="s">
        <v>588</v>
      </c>
      <c r="X84" s="194">
        <v>0.0</v>
      </c>
      <c r="Y84" s="194" t="s">
        <v>588</v>
      </c>
      <c r="Z84" s="218" t="s">
        <v>588</v>
      </c>
      <c r="AA84" s="194" t="s">
        <v>588</v>
      </c>
      <c r="AB84" s="194" t="s">
        <v>588</v>
      </c>
      <c r="AC84" s="194" t="s">
        <v>588</v>
      </c>
      <c r="AD84" s="194">
        <v>0.0</v>
      </c>
      <c r="AE84" s="194" t="s">
        <v>588</v>
      </c>
      <c r="AF84" s="194" t="s">
        <v>588</v>
      </c>
      <c r="AG84" s="194" t="s">
        <v>588</v>
      </c>
      <c r="AH84" s="194" t="s">
        <v>588</v>
      </c>
      <c r="AI84" s="194" t="s">
        <v>588</v>
      </c>
      <c r="AJ84" s="197">
        <f>vlookup(B84,'Annual Leave-2026'!$B:$S,7,0)-countif(E84:AI84,"a")-(countif(E84:AI84,"a1")*0.5)-(countif(E84:AI84,"a2")*0.5)-(countif(E84:AI84,"b*")*0.5)-(countif(E84:AI84,"c*")*0.5)-(countif(E84:AI84,"d*")*0.5)-(countif(E84:AI84,"e*")*0.5)+1</f>
        <v>2</v>
      </c>
      <c r="AK84" s="197">
        <f t="shared" si="3"/>
        <v>27</v>
      </c>
      <c r="AL84" s="406">
        <f>VLOOKUP(B84,'Working Time-April-26'!$B:$AK,35,0)/60</f>
        <v>0</v>
      </c>
      <c r="AM84" s="406">
        <f>VLOOKUP(B84,'Working Time-April-26'!$B:$AK,36,0)/60</f>
        <v>0</v>
      </c>
      <c r="AN84" s="214"/>
      <c r="AO84" s="209"/>
      <c r="AP84" s="220"/>
      <c r="AQ84" s="209"/>
      <c r="AR84" s="209"/>
      <c r="AS84" s="209"/>
      <c r="AT84" s="209"/>
      <c r="AU84" s="209">
        <f t="shared" si="4"/>
        <v>4</v>
      </c>
      <c r="AV84" s="209">
        <f t="shared" si="5"/>
        <v>0</v>
      </c>
      <c r="AW84" s="210">
        <f t="shared" si="6"/>
        <v>0</v>
      </c>
      <c r="AX84" s="212"/>
      <c r="AY84" s="217" t="s">
        <v>9</v>
      </c>
    </row>
    <row r="85">
      <c r="A85" s="204">
        <v>82.0</v>
      </c>
      <c r="B85" s="218" t="s">
        <v>711</v>
      </c>
      <c r="C85" s="219" t="s">
        <v>44</v>
      </c>
      <c r="D85" s="212" t="s">
        <v>14</v>
      </c>
      <c r="E85" s="194" t="s">
        <v>6</v>
      </c>
      <c r="F85" s="194" t="s">
        <v>6</v>
      </c>
      <c r="G85" s="194" t="s">
        <v>6</v>
      </c>
      <c r="H85" s="194">
        <v>0.0</v>
      </c>
      <c r="I85" s="194" t="s">
        <v>6</v>
      </c>
      <c r="J85" s="194" t="s">
        <v>593</v>
      </c>
      <c r="K85" s="194" t="s">
        <v>593</v>
      </c>
      <c r="L85" s="194" t="s">
        <v>593</v>
      </c>
      <c r="M85" s="194" t="s">
        <v>593</v>
      </c>
      <c r="N85" s="194" t="s">
        <v>593</v>
      </c>
      <c r="O85" s="194" t="s">
        <v>593</v>
      </c>
      <c r="P85" s="194">
        <v>0.0</v>
      </c>
      <c r="Q85" s="194" t="s">
        <v>593</v>
      </c>
      <c r="R85" s="194" t="s">
        <v>593</v>
      </c>
      <c r="S85" s="194" t="s">
        <v>593</v>
      </c>
      <c r="T85" s="194" t="s">
        <v>593</v>
      </c>
      <c r="U85" s="194" t="s">
        <v>593</v>
      </c>
      <c r="V85" s="194" t="s">
        <v>593</v>
      </c>
      <c r="W85" s="194">
        <v>0.0</v>
      </c>
      <c r="X85" s="194" t="s">
        <v>593</v>
      </c>
      <c r="Y85" s="194" t="s">
        <v>593</v>
      </c>
      <c r="Z85" s="194" t="s">
        <v>593</v>
      </c>
      <c r="AA85" s="194" t="s">
        <v>591</v>
      </c>
      <c r="AB85" s="194" t="s">
        <v>591</v>
      </c>
      <c r="AC85" s="194">
        <v>0.0</v>
      </c>
      <c r="AD85" s="194" t="s">
        <v>591</v>
      </c>
      <c r="AE85" s="194" t="s">
        <v>591</v>
      </c>
      <c r="AF85" s="194" t="s">
        <v>591</v>
      </c>
      <c r="AG85" s="194" t="s">
        <v>591</v>
      </c>
      <c r="AH85" s="194" t="s">
        <v>591</v>
      </c>
      <c r="AI85" s="194" t="s">
        <v>591</v>
      </c>
      <c r="AJ85" s="197">
        <f>vlookup(B85,'Annual Leave-2026'!$B:$S,7,0)-countif(E85:AI85,"a")-(countif(E85:AI85,"a1")*0.5)-(countif(E85:AI85,"a2")*0.5)-(countif(E85:AI85,"b*")*0.5)-(countif(E85:AI85,"c*")*0.5)-(countif(E85:AI85,"d*")*0.5)-(countif(E85:AI85,"e*")*0.5)+1</f>
        <v>2</v>
      </c>
      <c r="AK85" s="197">
        <f t="shared" si="3"/>
        <v>27</v>
      </c>
      <c r="AL85" s="406">
        <f>VLOOKUP(B85,'Working Time-April-26'!$B:$AK,35,0)/60</f>
        <v>-0.1833333333</v>
      </c>
      <c r="AM85" s="406">
        <f>VLOOKUP(B85,'Working Time-April-26'!$B:$AK,36,0)/60</f>
        <v>0</v>
      </c>
      <c r="AN85" s="214"/>
      <c r="AO85" s="209"/>
      <c r="AP85" s="220"/>
      <c r="AQ85" s="209"/>
      <c r="AR85" s="209"/>
      <c r="AS85" s="209"/>
      <c r="AT85" s="209"/>
      <c r="AU85" s="209">
        <f t="shared" si="4"/>
        <v>4</v>
      </c>
      <c r="AV85" s="209">
        <f t="shared" si="5"/>
        <v>0</v>
      </c>
      <c r="AW85" s="210">
        <f t="shared" si="6"/>
        <v>0</v>
      </c>
      <c r="AX85" s="212"/>
      <c r="AY85" s="217" t="s">
        <v>6</v>
      </c>
    </row>
    <row r="86">
      <c r="A86" s="209">
        <v>83.0</v>
      </c>
      <c r="B86" s="218" t="s">
        <v>673</v>
      </c>
      <c r="C86" s="219" t="s">
        <v>13</v>
      </c>
      <c r="D86" s="212" t="s">
        <v>14</v>
      </c>
      <c r="E86" s="194" t="s">
        <v>717</v>
      </c>
      <c r="F86" s="194" t="s">
        <v>717</v>
      </c>
      <c r="G86" s="194" t="s">
        <v>717</v>
      </c>
      <c r="H86" s="194" t="s">
        <v>717</v>
      </c>
      <c r="I86" s="194">
        <v>0.0</v>
      </c>
      <c r="J86" s="194" t="s">
        <v>715</v>
      </c>
      <c r="K86" s="194" t="s">
        <v>763</v>
      </c>
      <c r="L86" s="194" t="s">
        <v>715</v>
      </c>
      <c r="M86" s="194" t="s">
        <v>715</v>
      </c>
      <c r="N86" s="194" t="s">
        <v>715</v>
      </c>
      <c r="O86" s="194">
        <v>0.0</v>
      </c>
      <c r="P86" s="221" t="s">
        <v>591</v>
      </c>
      <c r="Q86" s="194" t="s">
        <v>591</v>
      </c>
      <c r="R86" s="194" t="s">
        <v>591</v>
      </c>
      <c r="S86" s="194" t="s">
        <v>591</v>
      </c>
      <c r="T86" s="194" t="s">
        <v>591</v>
      </c>
      <c r="U86" s="194" t="s">
        <v>591</v>
      </c>
      <c r="V86" s="194" t="s">
        <v>591</v>
      </c>
      <c r="W86" s="194">
        <v>0.0</v>
      </c>
      <c r="X86" s="194" t="s">
        <v>591</v>
      </c>
      <c r="Y86" s="194" t="s">
        <v>591</v>
      </c>
      <c r="Z86" s="194" t="s">
        <v>591</v>
      </c>
      <c r="AA86" s="194" t="s">
        <v>591</v>
      </c>
      <c r="AB86" s="194" t="s">
        <v>591</v>
      </c>
      <c r="AC86" s="194" t="s">
        <v>591</v>
      </c>
      <c r="AD86" s="194" t="s">
        <v>591</v>
      </c>
      <c r="AE86" s="194">
        <v>0.0</v>
      </c>
      <c r="AF86" s="194" t="s">
        <v>591</v>
      </c>
      <c r="AG86" s="194" t="s">
        <v>591</v>
      </c>
      <c r="AH86" s="194" t="s">
        <v>591</v>
      </c>
      <c r="AI86" s="194" t="s">
        <v>591</v>
      </c>
      <c r="AJ86" s="197">
        <f>vlookup(B86,'Annual Leave-2026'!$B:$S,7,0)-countif(E86:AI86,"a")-(countif(E86:AI86,"a1")*0.5)-(countif(E86:AI86,"a2")*0.5)-(countif(E86:AI86,"b*")*0.5)-(countif(E86:AI86,"c*")*0.5)-(countif(E86:AI86,"d*")*0.5)-(countif(E86:AI86,"e*")*0.5)+1</f>
        <v>1</v>
      </c>
      <c r="AK86" s="197">
        <f t="shared" si="3"/>
        <v>26.5</v>
      </c>
      <c r="AL86" s="406">
        <f>VLOOKUP(B86,'Working Time-April-26'!$B:$AK,35,0)/60</f>
        <v>-0.8333333333</v>
      </c>
      <c r="AM86" s="406">
        <f>VLOOKUP(B86,'Working Time-April-26'!$B:$AK,36,0)/60</f>
        <v>0</v>
      </c>
      <c r="AN86" s="214"/>
      <c r="AO86" s="209"/>
      <c r="AP86" s="220"/>
      <c r="AQ86" s="209"/>
      <c r="AR86" s="209"/>
      <c r="AS86" s="209"/>
      <c r="AT86" s="209"/>
      <c r="AU86" s="209">
        <f t="shared" si="4"/>
        <v>4</v>
      </c>
      <c r="AV86" s="209">
        <f t="shared" si="5"/>
        <v>0</v>
      </c>
      <c r="AW86" s="210">
        <f t="shared" si="6"/>
        <v>0.5</v>
      </c>
      <c r="AX86" s="212"/>
      <c r="AY86" s="217" t="s">
        <v>6</v>
      </c>
    </row>
    <row r="87">
      <c r="A87" s="204">
        <v>84.0</v>
      </c>
      <c r="B87" s="218" t="s">
        <v>674</v>
      </c>
      <c r="C87" s="219" t="s">
        <v>52</v>
      </c>
      <c r="D87" s="212" t="s">
        <v>14</v>
      </c>
      <c r="E87" s="194" t="s">
        <v>593</v>
      </c>
      <c r="F87" s="194" t="s">
        <v>593</v>
      </c>
      <c r="G87" s="194" t="s">
        <v>593</v>
      </c>
      <c r="H87" s="194" t="s">
        <v>593</v>
      </c>
      <c r="I87" s="194">
        <v>0.0</v>
      </c>
      <c r="J87" s="194" t="s">
        <v>593</v>
      </c>
      <c r="K87" s="194" t="s">
        <v>593</v>
      </c>
      <c r="L87" s="194" t="s">
        <v>593</v>
      </c>
      <c r="M87" s="194" t="s">
        <v>593</v>
      </c>
      <c r="N87" s="194" t="s">
        <v>593</v>
      </c>
      <c r="O87" s="194">
        <v>0.0</v>
      </c>
      <c r="P87" s="194" t="s">
        <v>602</v>
      </c>
      <c r="Q87" s="194" t="s">
        <v>588</v>
      </c>
      <c r="R87" s="194" t="s">
        <v>588</v>
      </c>
      <c r="S87" s="194" t="s">
        <v>588</v>
      </c>
      <c r="T87" s="194" t="s">
        <v>588</v>
      </c>
      <c r="U87" s="194" t="s">
        <v>588</v>
      </c>
      <c r="V87" s="194" t="s">
        <v>6</v>
      </c>
      <c r="W87" s="194">
        <v>0.0</v>
      </c>
      <c r="X87" s="194" t="s">
        <v>588</v>
      </c>
      <c r="Y87" s="194" t="s">
        <v>588</v>
      </c>
      <c r="Z87" s="218" t="s">
        <v>588</v>
      </c>
      <c r="AA87" s="194" t="s">
        <v>588</v>
      </c>
      <c r="AB87" s="194" t="s">
        <v>588</v>
      </c>
      <c r="AC87" s="194" t="s">
        <v>602</v>
      </c>
      <c r="AD87" s="194">
        <v>0.0</v>
      </c>
      <c r="AE87" s="194" t="s">
        <v>588</v>
      </c>
      <c r="AF87" s="194" t="s">
        <v>588</v>
      </c>
      <c r="AG87" s="194" t="s">
        <v>588</v>
      </c>
      <c r="AH87" s="194" t="s">
        <v>588</v>
      </c>
      <c r="AI87" s="194" t="s">
        <v>588</v>
      </c>
      <c r="AJ87" s="197">
        <f>vlookup(B87,'Annual Leave-2026'!$B:$S,7,0)-countif(E87:AI87,"a")-(countif(E87:AI87,"a1")*0.5)-(countif(E87:AI87,"a2")*0.5)-(countif(E87:AI87,"b*")*0.5)-(countif(E87:AI87,"c*")*0.5)-(countif(E87:AI87,"d*")*0.5)-(countif(E87:AI87,"e*")*0.5)+1</f>
        <v>4.5</v>
      </c>
      <c r="AK87" s="197">
        <f t="shared" si="3"/>
        <v>25</v>
      </c>
      <c r="AL87" s="406">
        <f>VLOOKUP(B87,'Working Time-April-26'!$B:$AK,35,0)/60</f>
        <v>0</v>
      </c>
      <c r="AM87" s="406">
        <f>VLOOKUP(B87,'Working Time-April-26'!$B:$AK,36,0)/60</f>
        <v>0</v>
      </c>
      <c r="AN87" s="214"/>
      <c r="AO87" s="209"/>
      <c r="AP87" s="220"/>
      <c r="AQ87" s="209"/>
      <c r="AR87" s="209"/>
      <c r="AS87" s="209"/>
      <c r="AT87" s="209"/>
      <c r="AU87" s="209">
        <f t="shared" si="4"/>
        <v>4</v>
      </c>
      <c r="AV87" s="209">
        <f t="shared" si="5"/>
        <v>0</v>
      </c>
      <c r="AW87" s="210">
        <f t="shared" si="6"/>
        <v>2</v>
      </c>
      <c r="AX87" s="212"/>
      <c r="AY87" s="217" t="s">
        <v>9</v>
      </c>
    </row>
    <row r="88">
      <c r="A88" s="209">
        <v>85.0</v>
      </c>
      <c r="B88" s="218" t="s">
        <v>675</v>
      </c>
      <c r="C88" s="219" t="s">
        <v>63</v>
      </c>
      <c r="D88" s="212" t="s">
        <v>14</v>
      </c>
      <c r="E88" s="194" t="s">
        <v>602</v>
      </c>
      <c r="F88" s="194" t="s">
        <v>602</v>
      </c>
      <c r="G88" s="194" t="s">
        <v>602</v>
      </c>
      <c r="H88" s="194" t="s">
        <v>6</v>
      </c>
      <c r="I88" s="194">
        <v>0.0</v>
      </c>
      <c r="J88" s="194" t="s">
        <v>593</v>
      </c>
      <c r="K88" s="194" t="s">
        <v>593</v>
      </c>
      <c r="L88" s="194" t="s">
        <v>593</v>
      </c>
      <c r="M88" s="194" t="s">
        <v>593</v>
      </c>
      <c r="N88" s="194" t="s">
        <v>602</v>
      </c>
      <c r="O88" s="194" t="s">
        <v>593</v>
      </c>
      <c r="P88" s="194">
        <v>0.0</v>
      </c>
      <c r="Q88" s="194" t="s">
        <v>593</v>
      </c>
      <c r="R88" s="194" t="s">
        <v>593</v>
      </c>
      <c r="S88" s="194" t="s">
        <v>593</v>
      </c>
      <c r="T88" s="194" t="s">
        <v>593</v>
      </c>
      <c r="U88" s="194" t="s">
        <v>593</v>
      </c>
      <c r="V88" s="194">
        <v>0.0</v>
      </c>
      <c r="W88" s="194" t="s">
        <v>593</v>
      </c>
      <c r="X88" s="194" t="s">
        <v>593</v>
      </c>
      <c r="Y88" s="194" t="s">
        <v>602</v>
      </c>
      <c r="Z88" s="218" t="s">
        <v>602</v>
      </c>
      <c r="AA88" s="194" t="s">
        <v>593</v>
      </c>
      <c r="AB88" s="194" t="s">
        <v>591</v>
      </c>
      <c r="AC88" s="194" t="s">
        <v>591</v>
      </c>
      <c r="AD88" s="194">
        <v>0.0</v>
      </c>
      <c r="AE88" s="194" t="s">
        <v>591</v>
      </c>
      <c r="AF88" s="194" t="s">
        <v>591</v>
      </c>
      <c r="AG88" s="194" t="s">
        <v>591</v>
      </c>
      <c r="AH88" s="194" t="s">
        <v>591</v>
      </c>
      <c r="AI88" s="194" t="s">
        <v>591</v>
      </c>
      <c r="AJ88" s="197">
        <f>vlookup(B88,'Annual Leave-2026'!$B:$S,7,0)-countif(E88:AI88,"a")-(countif(E88:AI88,"a1")*0.5)-(countif(E88:AI88,"a2")*0.5)-(countif(E88:AI88,"b*")*0.5)-(countif(E88:AI88,"c*")*0.5)-(countif(E88:AI88,"d*")*0.5)-(countif(E88:AI88,"e*")*0.5)+1</f>
        <v>0.5</v>
      </c>
      <c r="AK88" s="197">
        <f t="shared" si="3"/>
        <v>21</v>
      </c>
      <c r="AL88" s="406">
        <f>VLOOKUP(B88,'Working Time-April-26'!$B:$AK,35,0)/60</f>
        <v>0</v>
      </c>
      <c r="AM88" s="406">
        <f>VLOOKUP(B88,'Working Time-April-26'!$B:$AK,36,0)/60</f>
        <v>0</v>
      </c>
      <c r="AN88" s="214"/>
      <c r="AO88" s="209"/>
      <c r="AP88" s="220"/>
      <c r="AQ88" s="209"/>
      <c r="AR88" s="209"/>
      <c r="AS88" s="209"/>
      <c r="AT88" s="209"/>
      <c r="AU88" s="209">
        <f t="shared" si="4"/>
        <v>4</v>
      </c>
      <c r="AV88" s="209">
        <f t="shared" si="5"/>
        <v>0</v>
      </c>
      <c r="AW88" s="210">
        <f t="shared" si="6"/>
        <v>6</v>
      </c>
      <c r="AX88" s="212"/>
      <c r="AY88" s="217" t="s">
        <v>6</v>
      </c>
    </row>
    <row r="89">
      <c r="A89" s="204">
        <v>86.0</v>
      </c>
      <c r="B89" s="218" t="s">
        <v>676</v>
      </c>
      <c r="C89" s="219" t="s">
        <v>57</v>
      </c>
      <c r="D89" s="212" t="s">
        <v>14</v>
      </c>
      <c r="E89" s="194" t="s">
        <v>592</v>
      </c>
      <c r="F89" s="218" t="s">
        <v>592</v>
      </c>
      <c r="G89" s="218" t="s">
        <v>592</v>
      </c>
      <c r="H89" s="194">
        <v>0.0</v>
      </c>
      <c r="I89" s="218" t="s">
        <v>592</v>
      </c>
      <c r="J89" s="218" t="s">
        <v>592</v>
      </c>
      <c r="K89" s="218" t="s">
        <v>592</v>
      </c>
      <c r="L89" s="218" t="s">
        <v>592</v>
      </c>
      <c r="M89" s="194" t="s">
        <v>592</v>
      </c>
      <c r="N89" s="194" t="s">
        <v>593</v>
      </c>
      <c r="O89" s="194" t="s">
        <v>593</v>
      </c>
      <c r="P89" s="194">
        <v>0.0</v>
      </c>
      <c r="Q89" s="194" t="s">
        <v>593</v>
      </c>
      <c r="R89" s="194" t="s">
        <v>593</v>
      </c>
      <c r="S89" s="194" t="s">
        <v>593</v>
      </c>
      <c r="T89" s="194" t="s">
        <v>593</v>
      </c>
      <c r="U89" s="194" t="s">
        <v>593</v>
      </c>
      <c r="V89" s="194" t="s">
        <v>593</v>
      </c>
      <c r="W89" s="194">
        <v>0.0</v>
      </c>
      <c r="X89" s="194" t="s">
        <v>593</v>
      </c>
      <c r="Y89" s="194" t="s">
        <v>593</v>
      </c>
      <c r="Z89" s="194" t="s">
        <v>593</v>
      </c>
      <c r="AA89" s="194" t="s">
        <v>593</v>
      </c>
      <c r="AB89" s="194" t="s">
        <v>593</v>
      </c>
      <c r="AC89" s="194" t="s">
        <v>593</v>
      </c>
      <c r="AD89" s="194">
        <v>0.0</v>
      </c>
      <c r="AE89" s="194" t="s">
        <v>593</v>
      </c>
      <c r="AF89" s="194" t="s">
        <v>593</v>
      </c>
      <c r="AG89" s="194" t="s">
        <v>593</v>
      </c>
      <c r="AH89" s="194" t="s">
        <v>593</v>
      </c>
      <c r="AI89" s="194" t="s">
        <v>593</v>
      </c>
      <c r="AJ89" s="197">
        <f>vlookup(B89,'Annual Leave-2026'!$B:$S,7,0)-countif(E89:AI89,"a")-(countif(E89:AI89,"a1")*0.5)-(countif(E89:AI89,"a2")*0.5)-(countif(E89:AI89,"b*")*0.5)-(countif(E89:AI89,"c*")*0.5)-(countif(E89:AI89,"d*")*0.5)-(countif(E89:AI89,"e*")*0.5)+1</f>
        <v>1</v>
      </c>
      <c r="AK89" s="197">
        <f t="shared" si="3"/>
        <v>19</v>
      </c>
      <c r="AL89" s="406">
        <f>VLOOKUP(B89,'Working Time-April-26'!$B:$AK,35,0)/60</f>
        <v>0</v>
      </c>
      <c r="AM89" s="406">
        <f>VLOOKUP(B89,'Working Time-April-26'!$B:$AK,36,0)/60</f>
        <v>0</v>
      </c>
      <c r="AN89" s="214"/>
      <c r="AO89" s="209"/>
      <c r="AP89" s="220"/>
      <c r="AQ89" s="209"/>
      <c r="AR89" s="209"/>
      <c r="AS89" s="209"/>
      <c r="AT89" s="209"/>
      <c r="AU89" s="209">
        <f t="shared" si="4"/>
        <v>4</v>
      </c>
      <c r="AV89" s="209">
        <f t="shared" si="5"/>
        <v>8</v>
      </c>
      <c r="AW89" s="210">
        <f t="shared" si="6"/>
        <v>0</v>
      </c>
      <c r="AX89" s="212"/>
      <c r="AY89" s="217" t="s">
        <v>10</v>
      </c>
    </row>
    <row r="90">
      <c r="A90" s="209">
        <v>87.0</v>
      </c>
      <c r="B90" s="218" t="s">
        <v>677</v>
      </c>
      <c r="C90" s="219" t="s">
        <v>16</v>
      </c>
      <c r="D90" s="212" t="s">
        <v>14</v>
      </c>
      <c r="E90" s="194" t="s">
        <v>717</v>
      </c>
      <c r="F90" s="194" t="s">
        <v>717</v>
      </c>
      <c r="G90" s="194" t="s">
        <v>717</v>
      </c>
      <c r="H90" s="194" t="s">
        <v>717</v>
      </c>
      <c r="I90" s="194">
        <v>0.0</v>
      </c>
      <c r="J90" s="194" t="s">
        <v>715</v>
      </c>
      <c r="K90" s="194" t="s">
        <v>715</v>
      </c>
      <c r="L90" s="194" t="s">
        <v>715</v>
      </c>
      <c r="M90" s="194" t="s">
        <v>715</v>
      </c>
      <c r="N90" s="194" t="s">
        <v>715</v>
      </c>
      <c r="O90" s="194">
        <v>0.0</v>
      </c>
      <c r="P90" s="194" t="s">
        <v>6</v>
      </c>
      <c r="Q90" s="194" t="s">
        <v>591</v>
      </c>
      <c r="R90" s="194" t="s">
        <v>591</v>
      </c>
      <c r="S90" s="194" t="s">
        <v>591</v>
      </c>
      <c r="T90" s="194" t="s">
        <v>591</v>
      </c>
      <c r="U90" s="194" t="s">
        <v>591</v>
      </c>
      <c r="V90" s="194" t="s">
        <v>591</v>
      </c>
      <c r="W90" s="194">
        <v>0.0</v>
      </c>
      <c r="X90" s="194" t="s">
        <v>591</v>
      </c>
      <c r="Y90" s="194" t="s">
        <v>591</v>
      </c>
      <c r="Z90" s="194" t="s">
        <v>591</v>
      </c>
      <c r="AA90" s="194" t="s">
        <v>591</v>
      </c>
      <c r="AB90" s="194" t="s">
        <v>591</v>
      </c>
      <c r="AC90" s="194" t="s">
        <v>591</v>
      </c>
      <c r="AD90" s="194" t="s">
        <v>591</v>
      </c>
      <c r="AE90" s="194">
        <v>0.0</v>
      </c>
      <c r="AF90" s="194" t="s">
        <v>591</v>
      </c>
      <c r="AG90" s="194" t="s">
        <v>591</v>
      </c>
      <c r="AH90" s="194" t="s">
        <v>591</v>
      </c>
      <c r="AI90" s="194" t="s">
        <v>591</v>
      </c>
      <c r="AJ90" s="197">
        <f>vlookup(B90,'Annual Leave-2026'!$B:$S,7,0)-countif(E90:AI90,"a")-(countif(E90:AI90,"a1")*0.5)-(countif(E90:AI90,"a2")*0.5)-(countif(E90:AI90,"b*")*0.5)-(countif(E90:AI90,"c*")*0.5)-(countif(E90:AI90,"d*")*0.5)-(countif(E90:AI90,"e*")*0.5)+1</f>
        <v>1.5</v>
      </c>
      <c r="AK90" s="197">
        <f t="shared" si="3"/>
        <v>27</v>
      </c>
      <c r="AL90" s="406">
        <f>VLOOKUP(B90,'Working Time-April-26'!$B:$AK,35,0)/60</f>
        <v>0</v>
      </c>
      <c r="AM90" s="406">
        <f>VLOOKUP(B90,'Working Time-April-26'!$B:$AK,36,0)/60</f>
        <v>0</v>
      </c>
      <c r="AN90" s="214"/>
      <c r="AO90" s="209"/>
      <c r="AP90" s="220"/>
      <c r="AQ90" s="209"/>
      <c r="AR90" s="209"/>
      <c r="AS90" s="209"/>
      <c r="AT90" s="209"/>
      <c r="AU90" s="209">
        <f t="shared" si="4"/>
        <v>4</v>
      </c>
      <c r="AV90" s="209">
        <f t="shared" si="5"/>
        <v>0</v>
      </c>
      <c r="AW90" s="210">
        <f t="shared" si="6"/>
        <v>0</v>
      </c>
      <c r="AX90" s="212"/>
      <c r="AY90" s="217" t="s">
        <v>6</v>
      </c>
    </row>
    <row r="91">
      <c r="A91" s="204">
        <v>88.0</v>
      </c>
      <c r="B91" s="218" t="s">
        <v>678</v>
      </c>
      <c r="C91" s="219" t="s">
        <v>21</v>
      </c>
      <c r="D91" s="212" t="s">
        <v>14</v>
      </c>
      <c r="E91" s="194" t="s">
        <v>715</v>
      </c>
      <c r="F91" s="194" t="s">
        <v>715</v>
      </c>
      <c r="G91" s="194" t="s">
        <v>715</v>
      </c>
      <c r="H91" s="194" t="s">
        <v>715</v>
      </c>
      <c r="I91" s="194">
        <v>0.0</v>
      </c>
      <c r="J91" s="194" t="s">
        <v>593</v>
      </c>
      <c r="K91" s="194" t="s">
        <v>593</v>
      </c>
      <c r="L91" s="194" t="s">
        <v>593</v>
      </c>
      <c r="M91" s="194" t="s">
        <v>593</v>
      </c>
      <c r="N91" s="194" t="s">
        <v>592</v>
      </c>
      <c r="O91" s="194">
        <v>0.0</v>
      </c>
      <c r="P91" s="194" t="s">
        <v>593</v>
      </c>
      <c r="Q91" s="194" t="s">
        <v>593</v>
      </c>
      <c r="R91" s="194" t="s">
        <v>593</v>
      </c>
      <c r="S91" s="194" t="s">
        <v>593</v>
      </c>
      <c r="T91" s="194" t="s">
        <v>593</v>
      </c>
      <c r="U91" s="194" t="s">
        <v>593</v>
      </c>
      <c r="V91" s="194">
        <v>0.0</v>
      </c>
      <c r="W91" s="194" t="s">
        <v>593</v>
      </c>
      <c r="X91" s="194" t="s">
        <v>593</v>
      </c>
      <c r="Y91" s="194" t="s">
        <v>6</v>
      </c>
      <c r="Z91" s="194" t="s">
        <v>593</v>
      </c>
      <c r="AA91" s="194" t="s">
        <v>593</v>
      </c>
      <c r="AB91" s="194" t="s">
        <v>593</v>
      </c>
      <c r="AC91" s="194">
        <v>0.0</v>
      </c>
      <c r="AD91" s="194" t="s">
        <v>593</v>
      </c>
      <c r="AE91" s="194" t="s">
        <v>593</v>
      </c>
      <c r="AF91" s="194" t="s">
        <v>593</v>
      </c>
      <c r="AG91" s="194" t="s">
        <v>593</v>
      </c>
      <c r="AH91" s="194" t="s">
        <v>593</v>
      </c>
      <c r="AI91" s="194" t="s">
        <v>593</v>
      </c>
      <c r="AJ91" s="197">
        <f>vlookup(B91,'Annual Leave-2026'!$B:$S,7,0)-countif(E91:AI91,"a")-(countif(E91:AI91,"a1")*0.5)-(countif(E91:AI91,"a2")*0.5)-(countif(E91:AI91,"b*")*0.5)-(countif(E91:AI91,"c*")*0.5)-(countif(E91:AI91,"d*")*0.5)-(countif(E91:AI91,"e*")*0.5)+1</f>
        <v>6</v>
      </c>
      <c r="AK91" s="197">
        <f t="shared" si="3"/>
        <v>26</v>
      </c>
      <c r="AL91" s="406">
        <f>VLOOKUP(B91,'Working Time-April-26'!$B:$AK,35,0)/60</f>
        <v>0</v>
      </c>
      <c r="AM91" s="406">
        <f>VLOOKUP(B91,'Working Time-April-26'!$B:$AK,36,0)/60</f>
        <v>0</v>
      </c>
      <c r="AN91" s="214"/>
      <c r="AO91" s="209"/>
      <c r="AP91" s="220"/>
      <c r="AQ91" s="209"/>
      <c r="AR91" s="209"/>
      <c r="AS91" s="209"/>
      <c r="AT91" s="209"/>
      <c r="AU91" s="209">
        <f t="shared" si="4"/>
        <v>4</v>
      </c>
      <c r="AV91" s="209">
        <f t="shared" si="5"/>
        <v>1</v>
      </c>
      <c r="AW91" s="210">
        <f t="shared" si="6"/>
        <v>0</v>
      </c>
      <c r="AX91" s="212"/>
      <c r="AY91" s="217" t="s">
        <v>10</v>
      </c>
    </row>
    <row r="92">
      <c r="A92" s="209">
        <v>89.0</v>
      </c>
      <c r="B92" s="218" t="s">
        <v>679</v>
      </c>
      <c r="C92" s="219" t="s">
        <v>46</v>
      </c>
      <c r="D92" s="212" t="s">
        <v>14</v>
      </c>
      <c r="E92" s="194" t="s">
        <v>591</v>
      </c>
      <c r="F92" s="194" t="s">
        <v>591</v>
      </c>
      <c r="G92" s="194" t="s">
        <v>591</v>
      </c>
      <c r="H92" s="194">
        <v>0.0</v>
      </c>
      <c r="I92" s="194" t="s">
        <v>593</v>
      </c>
      <c r="J92" s="194" t="s">
        <v>593</v>
      </c>
      <c r="K92" s="194" t="s">
        <v>593</v>
      </c>
      <c r="L92" s="194" t="s">
        <v>593</v>
      </c>
      <c r="M92" s="194" t="s">
        <v>593</v>
      </c>
      <c r="N92" s="194" t="s">
        <v>593</v>
      </c>
      <c r="O92" s="194" t="s">
        <v>593</v>
      </c>
      <c r="P92" s="194">
        <v>0.0</v>
      </c>
      <c r="Q92" s="194" t="s">
        <v>593</v>
      </c>
      <c r="R92" s="194" t="s">
        <v>593</v>
      </c>
      <c r="S92" s="194" t="s">
        <v>593</v>
      </c>
      <c r="T92" s="194" t="s">
        <v>593</v>
      </c>
      <c r="U92" s="194" t="s">
        <v>593</v>
      </c>
      <c r="V92" s="194" t="s">
        <v>775</v>
      </c>
      <c r="W92" s="194">
        <v>0.0</v>
      </c>
      <c r="X92" s="194" t="s">
        <v>593</v>
      </c>
      <c r="Y92" s="194" t="s">
        <v>593</v>
      </c>
      <c r="Z92" s="218" t="s">
        <v>592</v>
      </c>
      <c r="AA92" s="194" t="s">
        <v>591</v>
      </c>
      <c r="AB92" s="194" t="s">
        <v>591</v>
      </c>
      <c r="AC92" s="194">
        <v>0.0</v>
      </c>
      <c r="AD92" s="194" t="s">
        <v>170</v>
      </c>
      <c r="AE92" s="194" t="s">
        <v>588</v>
      </c>
      <c r="AF92" s="194" t="s">
        <v>588</v>
      </c>
      <c r="AG92" s="194" t="s">
        <v>588</v>
      </c>
      <c r="AH92" s="194" t="s">
        <v>588</v>
      </c>
      <c r="AI92" s="194" t="s">
        <v>588</v>
      </c>
      <c r="AJ92" s="197">
        <f>vlookup(B92,'Annual Leave-2026'!$B:$S,7,0)-countif(E92:AI92,"a")-(countif(E92:AI92,"a1")*0.5)-(countif(E92:AI92,"a2")*0.5)-(countif(E92:AI92,"b*")*0.5)-(countif(E92:AI92,"c*")*0.5)-(countif(E92:AI92,"d*")*0.5)-(countif(E92:AI92,"e*")*0.5)+1</f>
        <v>4.5</v>
      </c>
      <c r="AK92" s="197">
        <f t="shared" si="3"/>
        <v>25.5</v>
      </c>
      <c r="AL92" s="406">
        <f>VLOOKUP(B92,'Working Time-April-26'!$B:$AK,35,0)/60</f>
        <v>0</v>
      </c>
      <c r="AM92" s="406">
        <f>VLOOKUP(B92,'Working Time-April-26'!$B:$AK,36,0)/60</f>
        <v>0</v>
      </c>
      <c r="AN92" s="214"/>
      <c r="AO92" s="209"/>
      <c r="AP92" s="220"/>
      <c r="AQ92" s="209"/>
      <c r="AR92" s="209"/>
      <c r="AS92" s="209"/>
      <c r="AT92" s="209"/>
      <c r="AU92" s="209">
        <f t="shared" si="4"/>
        <v>4</v>
      </c>
      <c r="AV92" s="209">
        <f t="shared" si="5"/>
        <v>1</v>
      </c>
      <c r="AW92" s="210">
        <f t="shared" si="6"/>
        <v>0.5</v>
      </c>
      <c r="AX92" s="212"/>
      <c r="AY92" s="217" t="s">
        <v>9</v>
      </c>
    </row>
    <row r="93">
      <c r="A93" s="204">
        <v>90.0</v>
      </c>
      <c r="B93" s="218" t="s">
        <v>680</v>
      </c>
      <c r="C93" s="219" t="s">
        <v>50</v>
      </c>
      <c r="D93" s="212" t="s">
        <v>14</v>
      </c>
      <c r="E93" s="405" t="s">
        <v>592</v>
      </c>
      <c r="F93" s="218" t="s">
        <v>592</v>
      </c>
      <c r="G93" s="218" t="s">
        <v>592</v>
      </c>
      <c r="H93" s="218" t="s">
        <v>592</v>
      </c>
      <c r="I93" s="194">
        <v>0.0</v>
      </c>
      <c r="J93" s="218" t="s">
        <v>592</v>
      </c>
      <c r="K93" s="218" t="s">
        <v>592</v>
      </c>
      <c r="L93" s="194" t="s">
        <v>592</v>
      </c>
      <c r="M93" s="194" t="s">
        <v>592</v>
      </c>
      <c r="N93" s="194" t="s">
        <v>593</v>
      </c>
      <c r="O93" s="194">
        <v>0.0</v>
      </c>
      <c r="P93" s="194" t="s">
        <v>6</v>
      </c>
      <c r="Q93" s="194" t="s">
        <v>593</v>
      </c>
      <c r="R93" s="194" t="s">
        <v>593</v>
      </c>
      <c r="S93" s="194" t="s">
        <v>593</v>
      </c>
      <c r="T93" s="194" t="s">
        <v>593</v>
      </c>
      <c r="U93" s="194" t="s">
        <v>593</v>
      </c>
      <c r="V93" s="194" t="s">
        <v>593</v>
      </c>
      <c r="W93" s="194">
        <v>0.0</v>
      </c>
      <c r="X93" s="194" t="s">
        <v>593</v>
      </c>
      <c r="Y93" s="194" t="s">
        <v>593</v>
      </c>
      <c r="Z93" s="194" t="s">
        <v>593</v>
      </c>
      <c r="AA93" s="194" t="s">
        <v>592</v>
      </c>
      <c r="AB93" s="194" t="s">
        <v>593</v>
      </c>
      <c r="AC93" s="194">
        <v>0.0</v>
      </c>
      <c r="AD93" s="194" t="s">
        <v>593</v>
      </c>
      <c r="AE93" s="194" t="s">
        <v>593</v>
      </c>
      <c r="AF93" s="194" t="s">
        <v>593</v>
      </c>
      <c r="AG93" s="194" t="s">
        <v>593</v>
      </c>
      <c r="AH93" s="194" t="s">
        <v>593</v>
      </c>
      <c r="AI93" s="194" t="s">
        <v>171</v>
      </c>
      <c r="AJ93" s="197">
        <f>vlookup(B93,'Annual Leave-2026'!$B:$S,7,0)-countif(E93:AI93,"a")-(countif(E93:AI93,"a1")*0.5)-(countif(E93:AI93,"a2")*0.5)-(countif(E93:AI93,"b*")*0.5)-(countif(E93:AI93,"c*")*0.5)-(countif(E93:AI93,"d*")*0.5)-(countif(E93:AI93,"e*")*0.5)+1</f>
        <v>4</v>
      </c>
      <c r="AK93" s="197">
        <f t="shared" si="3"/>
        <v>18</v>
      </c>
      <c r="AL93" s="406">
        <f>VLOOKUP(B93,'Working Time-April-26'!$B:$AK,35,0)/60</f>
        <v>-0.1666666667</v>
      </c>
      <c r="AM93" s="406">
        <f>VLOOKUP(B93,'Working Time-April-26'!$B:$AK,36,0)/60</f>
        <v>0</v>
      </c>
      <c r="AN93" s="214"/>
      <c r="AO93" s="209"/>
      <c r="AP93" s="220"/>
      <c r="AQ93" s="209"/>
      <c r="AR93" s="209"/>
      <c r="AS93" s="209"/>
      <c r="AT93" s="209"/>
      <c r="AU93" s="209">
        <f t="shared" si="4"/>
        <v>4</v>
      </c>
      <c r="AV93" s="209">
        <f t="shared" si="5"/>
        <v>9</v>
      </c>
      <c r="AW93" s="210">
        <f t="shared" si="6"/>
        <v>0</v>
      </c>
      <c r="AX93" s="212"/>
      <c r="AY93" s="217" t="s">
        <v>10</v>
      </c>
    </row>
    <row r="94">
      <c r="A94" s="209">
        <v>91.0</v>
      </c>
      <c r="B94" s="218" t="s">
        <v>681</v>
      </c>
      <c r="C94" s="219" t="s">
        <v>41</v>
      </c>
      <c r="D94" s="212" t="s">
        <v>14</v>
      </c>
      <c r="E94" s="194" t="s">
        <v>591</v>
      </c>
      <c r="F94" s="194" t="s">
        <v>591</v>
      </c>
      <c r="G94" s="194" t="s">
        <v>591</v>
      </c>
      <c r="H94" s="194" t="s">
        <v>591</v>
      </c>
      <c r="I94" s="194">
        <v>0.0</v>
      </c>
      <c r="J94" s="194" t="s">
        <v>591</v>
      </c>
      <c r="K94" s="194" t="s">
        <v>591</v>
      </c>
      <c r="L94" s="194" t="s">
        <v>591</v>
      </c>
      <c r="M94" s="194" t="s">
        <v>591</v>
      </c>
      <c r="N94" s="194" t="s">
        <v>591</v>
      </c>
      <c r="O94" s="194">
        <v>0.0</v>
      </c>
      <c r="P94" s="194" t="s">
        <v>593</v>
      </c>
      <c r="Q94" s="194" t="s">
        <v>593</v>
      </c>
      <c r="R94" s="194" t="s">
        <v>593</v>
      </c>
      <c r="S94" s="194" t="s">
        <v>593</v>
      </c>
      <c r="T94" s="194" t="s">
        <v>593</v>
      </c>
      <c r="U94" s="194" t="s">
        <v>593</v>
      </c>
      <c r="V94" s="194">
        <v>0.0</v>
      </c>
      <c r="W94" s="194" t="s">
        <v>593</v>
      </c>
      <c r="X94" s="194" t="s">
        <v>593</v>
      </c>
      <c r="Y94" s="194" t="s">
        <v>593</v>
      </c>
      <c r="Z94" s="194" t="s">
        <v>593</v>
      </c>
      <c r="AA94" s="194" t="s">
        <v>593</v>
      </c>
      <c r="AB94" s="194" t="s">
        <v>588</v>
      </c>
      <c r="AC94" s="194" t="s">
        <v>6</v>
      </c>
      <c r="AD94" s="194">
        <v>0.0</v>
      </c>
      <c r="AE94" s="194" t="s">
        <v>588</v>
      </c>
      <c r="AF94" s="194" t="s">
        <v>588</v>
      </c>
      <c r="AG94" s="194" t="s">
        <v>588</v>
      </c>
      <c r="AH94" s="194" t="s">
        <v>588</v>
      </c>
      <c r="AI94" s="194" t="s">
        <v>588</v>
      </c>
      <c r="AJ94" s="197">
        <f>vlookup(B94,'Annual Leave-2026'!$B:$S,7,0)-countif(E94:AI94,"a")-(countif(E94:AI94,"a1")*0.5)-(countif(E94:AI94,"a2")*0.5)-(countif(E94:AI94,"b*")*0.5)-(countif(E94:AI94,"c*")*0.5)-(countif(E94:AI94,"d*")*0.5)-(countif(E94:AI94,"e*")*0.5)+1</f>
        <v>4</v>
      </c>
      <c r="AK94" s="197">
        <f t="shared" si="3"/>
        <v>27</v>
      </c>
      <c r="AL94" s="406">
        <f>VLOOKUP(B94,'Working Time-April-26'!$B:$AK,35,0)/60</f>
        <v>0</v>
      </c>
      <c r="AM94" s="406">
        <f>VLOOKUP(B94,'Working Time-April-26'!$B:$AK,36,0)/60</f>
        <v>0</v>
      </c>
      <c r="AN94" s="214"/>
      <c r="AO94" s="209"/>
      <c r="AP94" s="220"/>
      <c r="AQ94" s="209"/>
      <c r="AR94" s="209"/>
      <c r="AS94" s="209"/>
      <c r="AT94" s="209"/>
      <c r="AU94" s="209">
        <f t="shared" si="4"/>
        <v>4</v>
      </c>
      <c r="AV94" s="209">
        <f t="shared" si="5"/>
        <v>0</v>
      </c>
      <c r="AW94" s="210">
        <f t="shared" si="6"/>
        <v>0</v>
      </c>
      <c r="AX94" s="212"/>
      <c r="AY94" s="217" t="s">
        <v>9</v>
      </c>
    </row>
    <row r="95">
      <c r="A95" s="204">
        <v>92.0</v>
      </c>
      <c r="B95" s="218" t="s">
        <v>682</v>
      </c>
      <c r="C95" s="219" t="s">
        <v>25</v>
      </c>
      <c r="D95" s="212" t="s">
        <v>14</v>
      </c>
      <c r="E95" s="194" t="s">
        <v>715</v>
      </c>
      <c r="F95" s="194" t="s">
        <v>715</v>
      </c>
      <c r="G95" s="194" t="s">
        <v>715</v>
      </c>
      <c r="H95" s="194">
        <v>0.0</v>
      </c>
      <c r="I95" s="194" t="s">
        <v>715</v>
      </c>
      <c r="J95" s="194" t="s">
        <v>715</v>
      </c>
      <c r="K95" s="194" t="s">
        <v>715</v>
      </c>
      <c r="L95" s="194" t="s">
        <v>715</v>
      </c>
      <c r="M95" s="194" t="s">
        <v>715</v>
      </c>
      <c r="N95" s="194" t="s">
        <v>715</v>
      </c>
      <c r="O95" s="194" t="s">
        <v>715</v>
      </c>
      <c r="P95" s="194">
        <v>0.0</v>
      </c>
      <c r="Q95" s="194" t="s">
        <v>593</v>
      </c>
      <c r="R95" s="194" t="s">
        <v>593</v>
      </c>
      <c r="S95" s="194" t="s">
        <v>593</v>
      </c>
      <c r="T95" s="194" t="s">
        <v>593</v>
      </c>
      <c r="U95" s="194" t="s">
        <v>592</v>
      </c>
      <c r="V95" s="194" t="s">
        <v>6</v>
      </c>
      <c r="W95" s="194">
        <v>0.0</v>
      </c>
      <c r="X95" s="194" t="s">
        <v>593</v>
      </c>
      <c r="Y95" s="194" t="s">
        <v>593</v>
      </c>
      <c r="Z95" s="194" t="s">
        <v>593</v>
      </c>
      <c r="AA95" s="194" t="s">
        <v>593</v>
      </c>
      <c r="AB95" s="194" t="s">
        <v>593</v>
      </c>
      <c r="AC95" s="194">
        <v>0.0</v>
      </c>
      <c r="AD95" s="194" t="s">
        <v>593</v>
      </c>
      <c r="AE95" s="194" t="s">
        <v>593</v>
      </c>
      <c r="AF95" s="194" t="s">
        <v>593</v>
      </c>
      <c r="AG95" s="194" t="s">
        <v>593</v>
      </c>
      <c r="AH95" s="194" t="s">
        <v>593</v>
      </c>
      <c r="AI95" s="194" t="s">
        <v>593</v>
      </c>
      <c r="AJ95" s="197">
        <f>vlookup(B95,'Annual Leave-2026'!$B:$S,7,0)-countif(E95:AI95,"a")-(countif(E95:AI95,"a1")*0.5)-(countif(E95:AI95,"a2")*0.5)-(countif(E95:AI95,"b*")*0.5)-(countif(E95:AI95,"c*")*0.5)-(countif(E95:AI95,"d*")*0.5)-(countif(E95:AI95,"e*")*0.5)+1</f>
        <v>5</v>
      </c>
      <c r="AK95" s="197">
        <f t="shared" si="3"/>
        <v>26</v>
      </c>
      <c r="AL95" s="406">
        <f>VLOOKUP(B95,'Working Time-April-26'!$B:$AK,35,0)/60</f>
        <v>0</v>
      </c>
      <c r="AM95" s="406">
        <f>VLOOKUP(B95,'Working Time-April-26'!$B:$AK,36,0)/60</f>
        <v>0</v>
      </c>
      <c r="AN95" s="214"/>
      <c r="AO95" s="209"/>
      <c r="AP95" s="220"/>
      <c r="AQ95" s="209"/>
      <c r="AR95" s="209"/>
      <c r="AS95" s="209"/>
      <c r="AT95" s="209"/>
      <c r="AU95" s="209">
        <f t="shared" si="4"/>
        <v>4</v>
      </c>
      <c r="AV95" s="209">
        <f t="shared" si="5"/>
        <v>1</v>
      </c>
      <c r="AW95" s="210">
        <f t="shared" si="6"/>
        <v>0</v>
      </c>
      <c r="AX95" s="212"/>
      <c r="AY95" s="217" t="s">
        <v>10</v>
      </c>
    </row>
    <row r="96">
      <c r="A96" s="209">
        <v>93.0</v>
      </c>
      <c r="B96" s="218" t="s">
        <v>683</v>
      </c>
      <c r="C96" s="219" t="s">
        <v>28</v>
      </c>
      <c r="D96" s="212" t="s">
        <v>14</v>
      </c>
      <c r="E96" s="194" t="s">
        <v>592</v>
      </c>
      <c r="F96" s="194" t="s">
        <v>592</v>
      </c>
      <c r="G96" s="194" t="s">
        <v>715</v>
      </c>
      <c r="H96" s="194" t="s">
        <v>165</v>
      </c>
      <c r="I96" s="194">
        <v>0.0</v>
      </c>
      <c r="J96" s="194" t="s">
        <v>591</v>
      </c>
      <c r="K96" s="194" t="s">
        <v>591</v>
      </c>
      <c r="L96" s="194" t="s">
        <v>592</v>
      </c>
      <c r="M96" s="194" t="s">
        <v>592</v>
      </c>
      <c r="N96" s="194" t="s">
        <v>591</v>
      </c>
      <c r="O96" s="194" t="s">
        <v>591</v>
      </c>
      <c r="P96" s="194">
        <v>0.0</v>
      </c>
      <c r="Q96" s="194" t="s">
        <v>593</v>
      </c>
      <c r="R96" s="194" t="s">
        <v>593</v>
      </c>
      <c r="S96" s="194" t="s">
        <v>593</v>
      </c>
      <c r="T96" s="194" t="s">
        <v>593</v>
      </c>
      <c r="U96" s="194" t="s">
        <v>593</v>
      </c>
      <c r="V96" s="194" t="s">
        <v>593</v>
      </c>
      <c r="W96" s="194">
        <v>0.0</v>
      </c>
      <c r="X96" s="194" t="s">
        <v>593</v>
      </c>
      <c r="Y96" s="194" t="s">
        <v>593</v>
      </c>
      <c r="Z96" s="194" t="s">
        <v>593</v>
      </c>
      <c r="AA96" s="194" t="s">
        <v>593</v>
      </c>
      <c r="AB96" s="194" t="s">
        <v>593</v>
      </c>
      <c r="AC96" s="194" t="s">
        <v>593</v>
      </c>
      <c r="AD96" s="194">
        <v>0.0</v>
      </c>
      <c r="AE96" s="194" t="s">
        <v>593</v>
      </c>
      <c r="AF96" s="194" t="s">
        <v>593</v>
      </c>
      <c r="AG96" s="194" t="s">
        <v>593</v>
      </c>
      <c r="AH96" s="194" t="s">
        <v>593</v>
      </c>
      <c r="AI96" s="194" t="s">
        <v>593</v>
      </c>
      <c r="AJ96" s="197">
        <f>vlookup(B96,'Annual Leave-2026'!$B:$S,7,0)-countif(E96:AI96,"a")-(countif(E96:AI96,"a1")*0.5)-(countif(E96:AI96,"a2")*0.5)-(countif(E96:AI96,"b*")*0.5)-(countif(E96:AI96,"c*")*0.5)-(countif(E96:AI96,"d*")*0.5)-(countif(E96:AI96,"e*")*0.5)+1</f>
        <v>1</v>
      </c>
      <c r="AK96" s="197">
        <f t="shared" si="3"/>
        <v>23</v>
      </c>
      <c r="AL96" s="406">
        <f>VLOOKUP(B96,'Working Time-April-26'!$B:$AK,35,0)/60</f>
        <v>0</v>
      </c>
      <c r="AM96" s="406">
        <f>VLOOKUP(B96,'Working Time-April-26'!$B:$AK,36,0)/60</f>
        <v>0</v>
      </c>
      <c r="AN96" s="214"/>
      <c r="AO96" s="209"/>
      <c r="AP96" s="220"/>
      <c r="AQ96" s="209"/>
      <c r="AR96" s="209"/>
      <c r="AS96" s="209"/>
      <c r="AT96" s="209"/>
      <c r="AU96" s="209">
        <f t="shared" si="4"/>
        <v>4</v>
      </c>
      <c r="AV96" s="209">
        <f t="shared" si="5"/>
        <v>4</v>
      </c>
      <c r="AW96" s="210">
        <f t="shared" si="6"/>
        <v>0</v>
      </c>
      <c r="AX96" s="212"/>
      <c r="AY96" s="217" t="s">
        <v>10</v>
      </c>
    </row>
    <row r="97">
      <c r="A97" s="204">
        <v>94.0</v>
      </c>
      <c r="B97" s="218" t="s">
        <v>684</v>
      </c>
      <c r="C97" s="219" t="s">
        <v>61</v>
      </c>
      <c r="D97" s="212" t="s">
        <v>14</v>
      </c>
      <c r="E97" s="405" t="s">
        <v>588</v>
      </c>
      <c r="F97" s="218" t="s">
        <v>588</v>
      </c>
      <c r="G97" s="218" t="s">
        <v>588</v>
      </c>
      <c r="H97" s="194" t="s">
        <v>588</v>
      </c>
      <c r="I97" s="194">
        <v>0.0</v>
      </c>
      <c r="J97" s="194" t="s">
        <v>588</v>
      </c>
      <c r="K97" s="194" t="s">
        <v>588</v>
      </c>
      <c r="L97" s="194" t="s">
        <v>588</v>
      </c>
      <c r="M97" s="194" t="s">
        <v>588</v>
      </c>
      <c r="N97" s="194" t="s">
        <v>588</v>
      </c>
      <c r="O97" s="194" t="s">
        <v>588</v>
      </c>
      <c r="P97" s="194" t="s">
        <v>169</v>
      </c>
      <c r="Q97" s="194">
        <v>0.0</v>
      </c>
      <c r="R97" s="194" t="s">
        <v>6</v>
      </c>
      <c r="S97" s="194" t="s">
        <v>588</v>
      </c>
      <c r="T97" s="194" t="s">
        <v>588</v>
      </c>
      <c r="U97" s="194" t="s">
        <v>588</v>
      </c>
      <c r="V97" s="194" t="s">
        <v>588</v>
      </c>
      <c r="W97" s="194" t="s">
        <v>588</v>
      </c>
      <c r="X97" s="194">
        <v>0.0</v>
      </c>
      <c r="Y97" s="194" t="s">
        <v>588</v>
      </c>
      <c r="Z97" s="218" t="s">
        <v>588</v>
      </c>
      <c r="AA97" s="194" t="s">
        <v>588</v>
      </c>
      <c r="AB97" s="194" t="s">
        <v>588</v>
      </c>
      <c r="AC97" s="194" t="s">
        <v>588</v>
      </c>
      <c r="AD97" s="194">
        <v>0.0</v>
      </c>
      <c r="AE97" s="194" t="s">
        <v>588</v>
      </c>
      <c r="AF97" s="194" t="s">
        <v>588</v>
      </c>
      <c r="AG97" s="194" t="s">
        <v>588</v>
      </c>
      <c r="AH97" s="194" t="s">
        <v>588</v>
      </c>
      <c r="AI97" s="194" t="s">
        <v>588</v>
      </c>
      <c r="AJ97" s="197">
        <f>vlookup(B97,'Annual Leave-2026'!$B:$S,7,0)-countif(E97:AI97,"a")-(countif(E97:AI97,"a1")*0.5)-(countif(E97:AI97,"a2")*0.5)-(countif(E97:AI97,"b*")*0.5)-(countif(E97:AI97,"c*")*0.5)-(countif(E97:AI97,"d*")*0.5)-(countif(E97:AI97,"e*")*0.5)+1</f>
        <v>0</v>
      </c>
      <c r="AK97" s="197">
        <f t="shared" si="3"/>
        <v>27</v>
      </c>
      <c r="AL97" s="406">
        <f>VLOOKUP(B97,'Working Time-April-26'!$B:$AK,35,0)/60</f>
        <v>0</v>
      </c>
      <c r="AM97" s="406">
        <f>VLOOKUP(B97,'Working Time-April-26'!$B:$AK,36,0)/60</f>
        <v>0</v>
      </c>
      <c r="AN97" s="214"/>
      <c r="AO97" s="209"/>
      <c r="AP97" s="220"/>
      <c r="AQ97" s="209"/>
      <c r="AR97" s="209"/>
      <c r="AS97" s="209"/>
      <c r="AT97" s="209"/>
      <c r="AU97" s="209">
        <f t="shared" si="4"/>
        <v>4</v>
      </c>
      <c r="AV97" s="209">
        <f t="shared" si="5"/>
        <v>0</v>
      </c>
      <c r="AW97" s="210">
        <f t="shared" si="6"/>
        <v>0</v>
      </c>
      <c r="AX97" s="212"/>
      <c r="AY97" s="217" t="s">
        <v>9</v>
      </c>
    </row>
    <row r="98">
      <c r="A98" s="209">
        <v>95.0</v>
      </c>
      <c r="B98" s="218" t="s">
        <v>685</v>
      </c>
      <c r="C98" s="219" t="s">
        <v>17</v>
      </c>
      <c r="D98" s="212" t="s">
        <v>14</v>
      </c>
      <c r="E98" s="194" t="s">
        <v>717</v>
      </c>
      <c r="F98" s="194" t="s">
        <v>717</v>
      </c>
      <c r="G98" s="194" t="s">
        <v>717</v>
      </c>
      <c r="H98" s="194" t="s">
        <v>717</v>
      </c>
      <c r="I98" s="194">
        <v>0.0</v>
      </c>
      <c r="J98" s="194" t="s">
        <v>715</v>
      </c>
      <c r="K98" s="194" t="s">
        <v>715</v>
      </c>
      <c r="L98" s="194" t="s">
        <v>715</v>
      </c>
      <c r="M98" s="194" t="s">
        <v>715</v>
      </c>
      <c r="N98" s="194" t="s">
        <v>715</v>
      </c>
      <c r="O98" s="194">
        <v>0.0</v>
      </c>
      <c r="P98" s="221" t="s">
        <v>591</v>
      </c>
      <c r="Q98" s="194" t="s">
        <v>591</v>
      </c>
      <c r="R98" s="194" t="s">
        <v>591</v>
      </c>
      <c r="S98" s="194" t="s">
        <v>602</v>
      </c>
      <c r="T98" s="194" t="s">
        <v>591</v>
      </c>
      <c r="U98" s="194" t="s">
        <v>591</v>
      </c>
      <c r="V98" s="194" t="s">
        <v>591</v>
      </c>
      <c r="W98" s="194">
        <v>0.0</v>
      </c>
      <c r="X98" s="194" t="s">
        <v>591</v>
      </c>
      <c r="Y98" s="194" t="s">
        <v>591</v>
      </c>
      <c r="Z98" s="194" t="s">
        <v>591</v>
      </c>
      <c r="AA98" s="194" t="s">
        <v>591</v>
      </c>
      <c r="AB98" s="194" t="s">
        <v>591</v>
      </c>
      <c r="AC98" s="194" t="s">
        <v>591</v>
      </c>
      <c r="AD98" s="194" t="s">
        <v>591</v>
      </c>
      <c r="AE98" s="194">
        <v>0.0</v>
      </c>
      <c r="AF98" s="194" t="s">
        <v>591</v>
      </c>
      <c r="AG98" s="194" t="s">
        <v>591</v>
      </c>
      <c r="AH98" s="194" t="s">
        <v>591</v>
      </c>
      <c r="AI98" s="194" t="s">
        <v>591</v>
      </c>
      <c r="AJ98" s="197">
        <f>vlookup(B98,'Annual Leave-2026'!$B:$S,7,0)-countif(E98:AI98,"a")-(countif(E98:AI98,"a1")*0.5)-(countif(E98:AI98,"a2")*0.5)-(countif(E98:AI98,"b*")*0.5)-(countif(E98:AI98,"c*")*0.5)-(countif(E98:AI98,"d*")*0.5)-(countif(E98:AI98,"e*")*0.5)+1</f>
        <v>1</v>
      </c>
      <c r="AK98" s="197">
        <f t="shared" si="3"/>
        <v>26</v>
      </c>
      <c r="AL98" s="406">
        <f>VLOOKUP(B98,'Working Time-April-26'!$B:$AK,35,0)/60</f>
        <v>0</v>
      </c>
      <c r="AM98" s="406">
        <f>VLOOKUP(B98,'Working Time-April-26'!$B:$AK,36,0)/60</f>
        <v>0</v>
      </c>
      <c r="AN98" s="214"/>
      <c r="AO98" s="209"/>
      <c r="AP98" s="220"/>
      <c r="AQ98" s="209"/>
      <c r="AR98" s="209"/>
      <c r="AS98" s="209"/>
      <c r="AT98" s="209"/>
      <c r="AU98" s="209">
        <f t="shared" si="4"/>
        <v>4</v>
      </c>
      <c r="AV98" s="209">
        <f t="shared" si="5"/>
        <v>0</v>
      </c>
      <c r="AW98" s="210">
        <f t="shared" si="6"/>
        <v>1</v>
      </c>
      <c r="AX98" s="212"/>
      <c r="AY98" s="217" t="s">
        <v>6</v>
      </c>
    </row>
    <row r="99">
      <c r="A99" s="204">
        <v>96.0</v>
      </c>
      <c r="B99" s="218" t="s">
        <v>686</v>
      </c>
      <c r="C99" s="219" t="s">
        <v>49</v>
      </c>
      <c r="D99" s="212" t="s">
        <v>14</v>
      </c>
      <c r="E99" s="194" t="s">
        <v>593</v>
      </c>
      <c r="F99" s="194" t="s">
        <v>593</v>
      </c>
      <c r="G99" s="194" t="s">
        <v>593</v>
      </c>
      <c r="H99" s="194" t="s">
        <v>593</v>
      </c>
      <c r="I99" s="194">
        <v>0.0</v>
      </c>
      <c r="J99" s="194" t="s">
        <v>593</v>
      </c>
      <c r="K99" s="194" t="s">
        <v>593</v>
      </c>
      <c r="L99" s="194" t="s">
        <v>593</v>
      </c>
      <c r="M99" s="194" t="s">
        <v>593</v>
      </c>
      <c r="N99" s="194" t="s">
        <v>593</v>
      </c>
      <c r="O99" s="194">
        <v>0.0</v>
      </c>
      <c r="P99" s="194" t="s">
        <v>6</v>
      </c>
      <c r="Q99" s="194" t="s">
        <v>588</v>
      </c>
      <c r="R99" s="194" t="s">
        <v>588</v>
      </c>
      <c r="S99" s="194" t="s">
        <v>588</v>
      </c>
      <c r="T99" s="194" t="s">
        <v>588</v>
      </c>
      <c r="U99" s="194" t="s">
        <v>588</v>
      </c>
      <c r="V99" s="194" t="s">
        <v>588</v>
      </c>
      <c r="W99" s="194">
        <v>0.0</v>
      </c>
      <c r="X99" s="194" t="s">
        <v>588</v>
      </c>
      <c r="Y99" s="194" t="s">
        <v>588</v>
      </c>
      <c r="Z99" s="218" t="s">
        <v>588</v>
      </c>
      <c r="AA99" s="194" t="s">
        <v>588</v>
      </c>
      <c r="AB99" s="194" t="s">
        <v>588</v>
      </c>
      <c r="AC99" s="194" t="s">
        <v>588</v>
      </c>
      <c r="AD99" s="194" t="s">
        <v>588</v>
      </c>
      <c r="AE99" s="194">
        <v>0.0</v>
      </c>
      <c r="AF99" s="194" t="s">
        <v>588</v>
      </c>
      <c r="AG99" s="194" t="s">
        <v>588</v>
      </c>
      <c r="AH99" s="194" t="s">
        <v>588</v>
      </c>
      <c r="AI99" s="194" t="s">
        <v>588</v>
      </c>
      <c r="AJ99" s="197">
        <f>vlookup(B99,'Annual Leave-2026'!$B:$S,7,0)-countif(E99:AI99,"a")-(countif(E99:AI99,"a1")*0.5)-(countif(E99:AI99,"a2")*0.5)-(countif(E99:AI99,"b*")*0.5)-(countif(E99:AI99,"c*")*0.5)-(countif(E99:AI99,"d*")*0.5)-(countif(E99:AI99,"e*")*0.5)+1</f>
        <v>3</v>
      </c>
      <c r="AK99" s="197">
        <f t="shared" si="3"/>
        <v>27</v>
      </c>
      <c r="AL99" s="406">
        <f>VLOOKUP(B99,'Working Time-April-26'!$B:$AK,35,0)/60</f>
        <v>-1.133333333</v>
      </c>
      <c r="AM99" s="406">
        <f>VLOOKUP(B99,'Working Time-April-26'!$B:$AK,36,0)/60</f>
        <v>0</v>
      </c>
      <c r="AN99" s="214"/>
      <c r="AO99" s="209"/>
      <c r="AP99" s="220"/>
      <c r="AQ99" s="209"/>
      <c r="AR99" s="209"/>
      <c r="AS99" s="209"/>
      <c r="AT99" s="209"/>
      <c r="AU99" s="209">
        <f t="shared" si="4"/>
        <v>4</v>
      </c>
      <c r="AV99" s="209">
        <f t="shared" si="5"/>
        <v>0</v>
      </c>
      <c r="AW99" s="210">
        <f t="shared" si="6"/>
        <v>0</v>
      </c>
      <c r="AX99" s="212"/>
      <c r="AY99" s="217" t="s">
        <v>9</v>
      </c>
    </row>
    <row r="100">
      <c r="A100" s="209">
        <v>97.0</v>
      </c>
      <c r="B100" s="218" t="s">
        <v>687</v>
      </c>
      <c r="C100" s="219" t="s">
        <v>66</v>
      </c>
      <c r="D100" s="212" t="s">
        <v>14</v>
      </c>
      <c r="E100" s="194" t="s">
        <v>602</v>
      </c>
      <c r="F100" s="218" t="s">
        <v>588</v>
      </c>
      <c r="G100" s="218" t="s">
        <v>588</v>
      </c>
      <c r="H100" s="194" t="s">
        <v>588</v>
      </c>
      <c r="I100" s="221" t="s">
        <v>588</v>
      </c>
      <c r="J100" s="194">
        <v>0.0</v>
      </c>
      <c r="K100" s="194" t="s">
        <v>717</v>
      </c>
      <c r="L100" s="194" t="s">
        <v>717</v>
      </c>
      <c r="M100" s="194" t="s">
        <v>717</v>
      </c>
      <c r="N100" s="194" t="s">
        <v>717</v>
      </c>
      <c r="O100" s="194" t="s">
        <v>717</v>
      </c>
      <c r="P100" s="194">
        <v>0.0</v>
      </c>
      <c r="Q100" s="194" t="s">
        <v>591</v>
      </c>
      <c r="R100" s="194" t="s">
        <v>591</v>
      </c>
      <c r="S100" s="194" t="s">
        <v>591</v>
      </c>
      <c r="T100" s="194" t="s">
        <v>591</v>
      </c>
      <c r="U100" s="194" t="s">
        <v>591</v>
      </c>
      <c r="V100" s="194" t="s">
        <v>591</v>
      </c>
      <c r="W100" s="194" t="s">
        <v>591</v>
      </c>
      <c r="X100" s="194">
        <v>0.0</v>
      </c>
      <c r="Y100" s="194" t="s">
        <v>591</v>
      </c>
      <c r="Z100" s="194" t="s">
        <v>591</v>
      </c>
      <c r="AA100" s="194" t="s">
        <v>591</v>
      </c>
      <c r="AB100" s="194" t="s">
        <v>591</v>
      </c>
      <c r="AC100" s="194">
        <v>0.0</v>
      </c>
      <c r="AD100" s="194" t="s">
        <v>591</v>
      </c>
      <c r="AE100" s="194" t="s">
        <v>591</v>
      </c>
      <c r="AF100" s="194" t="s">
        <v>591</v>
      </c>
      <c r="AG100" s="194" t="s">
        <v>591</v>
      </c>
      <c r="AH100" s="194" t="s">
        <v>591</v>
      </c>
      <c r="AI100" s="194" t="s">
        <v>591</v>
      </c>
      <c r="AJ100" s="197">
        <f>vlookup(B100,'Annual Leave-2026'!$B:$S,7,0)-countif(E100:AI100,"a")-(countif(E100:AI100,"a1")*0.5)-(countif(E100:AI100,"a2")*0.5)-(countif(E100:AI100,"b*")*0.5)-(countif(E100:AI100,"c*")*0.5)-(countif(E100:AI100,"d*")*0.5)-(countif(E100:AI100,"e*")*0.5)+1</f>
        <v>1.5</v>
      </c>
      <c r="AK100" s="197">
        <f t="shared" si="3"/>
        <v>26</v>
      </c>
      <c r="AL100" s="406">
        <f>VLOOKUP(B100,'Working Time-April-26'!$B:$AK,35,0)/60</f>
        <v>0</v>
      </c>
      <c r="AM100" s="406">
        <f>VLOOKUP(B100,'Working Time-April-26'!$B:$AK,36,0)/60</f>
        <v>0</v>
      </c>
      <c r="AN100" s="214"/>
      <c r="AO100" s="209"/>
      <c r="AP100" s="220"/>
      <c r="AQ100" s="209"/>
      <c r="AR100" s="209"/>
      <c r="AS100" s="209"/>
      <c r="AT100" s="209"/>
      <c r="AU100" s="209">
        <f t="shared" si="4"/>
        <v>4</v>
      </c>
      <c r="AV100" s="209">
        <f t="shared" si="5"/>
        <v>0</v>
      </c>
      <c r="AW100" s="210">
        <f t="shared" si="6"/>
        <v>1</v>
      </c>
      <c r="AX100" s="212"/>
      <c r="AY100" s="217" t="s">
        <v>6</v>
      </c>
    </row>
    <row r="101">
      <c r="A101" s="204">
        <v>98.0</v>
      </c>
      <c r="B101" s="218" t="s">
        <v>688</v>
      </c>
      <c r="C101" s="219" t="s">
        <v>22</v>
      </c>
      <c r="D101" s="212" t="s">
        <v>14</v>
      </c>
      <c r="E101" s="194" t="s">
        <v>715</v>
      </c>
      <c r="F101" s="194" t="s">
        <v>715</v>
      </c>
      <c r="G101" s="194" t="s">
        <v>715</v>
      </c>
      <c r="H101" s="194">
        <v>0.0</v>
      </c>
      <c r="I101" s="194" t="s">
        <v>6</v>
      </c>
      <c r="J101" s="194" t="s">
        <v>715</v>
      </c>
      <c r="K101" s="194" t="s">
        <v>715</v>
      </c>
      <c r="L101" s="194" t="s">
        <v>165</v>
      </c>
      <c r="M101" s="194" t="s">
        <v>715</v>
      </c>
      <c r="N101" s="194" t="s">
        <v>715</v>
      </c>
      <c r="O101" s="194" t="s">
        <v>6</v>
      </c>
      <c r="P101" s="194">
        <v>0.0</v>
      </c>
      <c r="Q101" s="194" t="s">
        <v>593</v>
      </c>
      <c r="R101" s="194" t="s">
        <v>593</v>
      </c>
      <c r="S101" s="194" t="s">
        <v>593</v>
      </c>
      <c r="T101" s="194" t="s">
        <v>593</v>
      </c>
      <c r="U101" s="194" t="s">
        <v>593</v>
      </c>
      <c r="V101" s="194" t="s">
        <v>593</v>
      </c>
      <c r="W101" s="194">
        <v>0.0</v>
      </c>
      <c r="X101" s="194" t="s">
        <v>593</v>
      </c>
      <c r="Y101" s="194" t="s">
        <v>593</v>
      </c>
      <c r="Z101" s="194" t="s">
        <v>593</v>
      </c>
      <c r="AA101" s="194" t="s">
        <v>593</v>
      </c>
      <c r="AB101" s="194" t="s">
        <v>588</v>
      </c>
      <c r="AC101" s="194">
        <v>0.0</v>
      </c>
      <c r="AD101" s="194" t="s">
        <v>588</v>
      </c>
      <c r="AE101" s="194" t="s">
        <v>588</v>
      </c>
      <c r="AF101" s="194" t="s">
        <v>588</v>
      </c>
      <c r="AG101" s="194" t="s">
        <v>588</v>
      </c>
      <c r="AH101" s="194" t="s">
        <v>588</v>
      </c>
      <c r="AI101" s="194" t="s">
        <v>588</v>
      </c>
      <c r="AJ101" s="197">
        <f>vlookup(B101,'Annual Leave-2026'!$B:$S,7,0)-countif(E101:AI101,"a")-(countif(E101:AI101,"a1")*0.5)-(countif(E101:AI101,"a2")*0.5)-(countif(E101:AI101,"b*")*0.5)-(countif(E101:AI101,"c*")*0.5)-(countif(E101:AI101,"d*")*0.5)-(countif(E101:AI101,"e*")*0.5)+1</f>
        <v>5</v>
      </c>
      <c r="AK101" s="197">
        <f t="shared" si="3"/>
        <v>27</v>
      </c>
      <c r="AL101" s="406">
        <f>VLOOKUP(B101,'Working Time-April-26'!$B:$AK,35,0)/60</f>
        <v>0</v>
      </c>
      <c r="AM101" s="406">
        <f>VLOOKUP(B101,'Working Time-April-26'!$B:$AK,36,0)/60</f>
        <v>0</v>
      </c>
      <c r="AN101" s="214"/>
      <c r="AO101" s="209"/>
      <c r="AP101" s="220"/>
      <c r="AQ101" s="209"/>
      <c r="AR101" s="209"/>
      <c r="AS101" s="209"/>
      <c r="AT101" s="209"/>
      <c r="AU101" s="209">
        <f t="shared" si="4"/>
        <v>4</v>
      </c>
      <c r="AV101" s="209">
        <f t="shared" si="5"/>
        <v>0</v>
      </c>
      <c r="AW101" s="210">
        <f t="shared" si="6"/>
        <v>0</v>
      </c>
      <c r="AX101" s="222"/>
      <c r="AY101" s="217" t="s">
        <v>9</v>
      </c>
    </row>
    <row r="102">
      <c r="A102" s="209">
        <v>99.0</v>
      </c>
      <c r="B102" s="218" t="s">
        <v>689</v>
      </c>
      <c r="C102" s="219" t="s">
        <v>55</v>
      </c>
      <c r="D102" s="212" t="s">
        <v>14</v>
      </c>
      <c r="E102" s="194" t="s">
        <v>593</v>
      </c>
      <c r="F102" s="194" t="s">
        <v>593</v>
      </c>
      <c r="G102" s="194" t="s">
        <v>593</v>
      </c>
      <c r="H102" s="194">
        <v>0.0</v>
      </c>
      <c r="I102" s="221" t="s">
        <v>588</v>
      </c>
      <c r="J102" s="194" t="s">
        <v>588</v>
      </c>
      <c r="K102" s="194" t="s">
        <v>588</v>
      </c>
      <c r="L102" s="194" t="s">
        <v>588</v>
      </c>
      <c r="M102" s="194" t="s">
        <v>588</v>
      </c>
      <c r="N102" s="194" t="s">
        <v>588</v>
      </c>
      <c r="O102" s="194" t="s">
        <v>588</v>
      </c>
      <c r="P102" s="194">
        <v>0.0</v>
      </c>
      <c r="Q102" s="194" t="s">
        <v>588</v>
      </c>
      <c r="R102" s="194" t="s">
        <v>588</v>
      </c>
      <c r="S102" s="194" t="s">
        <v>588</v>
      </c>
      <c r="T102" s="194" t="s">
        <v>588</v>
      </c>
      <c r="U102" s="194" t="s">
        <v>588</v>
      </c>
      <c r="V102" s="194" t="s">
        <v>588</v>
      </c>
      <c r="W102" s="194" t="s">
        <v>588</v>
      </c>
      <c r="X102" s="194">
        <v>0.0</v>
      </c>
      <c r="Y102" s="194" t="s">
        <v>588</v>
      </c>
      <c r="Z102" s="218" t="s">
        <v>588</v>
      </c>
      <c r="AA102" s="194" t="s">
        <v>588</v>
      </c>
      <c r="AB102" s="194" t="s">
        <v>588</v>
      </c>
      <c r="AC102" s="194" t="s">
        <v>588</v>
      </c>
      <c r="AD102" s="194" t="s">
        <v>588</v>
      </c>
      <c r="AE102" s="194">
        <v>0.0</v>
      </c>
      <c r="AF102" s="194" t="s">
        <v>588</v>
      </c>
      <c r="AG102" s="194" t="s">
        <v>588</v>
      </c>
      <c r="AH102" s="194" t="s">
        <v>588</v>
      </c>
      <c r="AI102" s="194" t="s">
        <v>588</v>
      </c>
      <c r="AJ102" s="197">
        <f>vlookup(B102,'Annual Leave-2026'!$B:$S,7,0)-countif(E102:AI102,"a")-(countif(E102:AI102,"a1")*0.5)-(countif(E102:AI102,"a2")*0.5)-(countif(E102:AI102,"b*")*0.5)-(countif(E102:AI102,"c*")*0.5)-(countif(E102:AI102,"d*")*0.5)-(countif(E102:AI102,"e*")*0.5)+1</f>
        <v>4.5</v>
      </c>
      <c r="AK102" s="197">
        <f t="shared" si="3"/>
        <v>27</v>
      </c>
      <c r="AL102" s="406">
        <f>VLOOKUP(B102,'Working Time-April-26'!$B:$AK,35,0)/60</f>
        <v>0</v>
      </c>
      <c r="AM102" s="406">
        <f>VLOOKUP(B102,'Working Time-April-26'!$B:$AK,36,0)/60</f>
        <v>0</v>
      </c>
      <c r="AN102" s="214"/>
      <c r="AO102" s="209"/>
      <c r="AP102" s="220"/>
      <c r="AQ102" s="209"/>
      <c r="AR102" s="209"/>
      <c r="AS102" s="209"/>
      <c r="AT102" s="209"/>
      <c r="AU102" s="209">
        <f t="shared" si="4"/>
        <v>4</v>
      </c>
      <c r="AV102" s="209">
        <f t="shared" si="5"/>
        <v>0</v>
      </c>
      <c r="AW102" s="210">
        <f t="shared" si="6"/>
        <v>0</v>
      </c>
      <c r="AX102" s="222"/>
      <c r="AY102" s="217" t="s">
        <v>9</v>
      </c>
    </row>
    <row r="103">
      <c r="A103" s="204">
        <v>100.0</v>
      </c>
      <c r="B103" s="218" t="s">
        <v>690</v>
      </c>
      <c r="C103" s="219" t="s">
        <v>45</v>
      </c>
      <c r="D103" s="212" t="s">
        <v>14</v>
      </c>
      <c r="E103" s="194" t="s">
        <v>591</v>
      </c>
      <c r="F103" s="194" t="s">
        <v>591</v>
      </c>
      <c r="G103" s="194" t="s">
        <v>591</v>
      </c>
      <c r="H103" s="194">
        <v>0.0</v>
      </c>
      <c r="I103" s="194" t="s">
        <v>593</v>
      </c>
      <c r="J103" s="194" t="s">
        <v>593</v>
      </c>
      <c r="K103" s="194" t="s">
        <v>593</v>
      </c>
      <c r="L103" s="194" t="s">
        <v>593</v>
      </c>
      <c r="M103" s="194" t="s">
        <v>593</v>
      </c>
      <c r="N103" s="194" t="s">
        <v>593</v>
      </c>
      <c r="O103" s="194" t="s">
        <v>593</v>
      </c>
      <c r="P103" s="194">
        <v>0.0</v>
      </c>
      <c r="Q103" s="194" t="s">
        <v>593</v>
      </c>
      <c r="R103" s="194" t="s">
        <v>593</v>
      </c>
      <c r="S103" s="194" t="s">
        <v>593</v>
      </c>
      <c r="T103" s="194" t="s">
        <v>593</v>
      </c>
      <c r="U103" s="194" t="s">
        <v>593</v>
      </c>
      <c r="V103" s="194" t="s">
        <v>593</v>
      </c>
      <c r="W103" s="194">
        <v>0.0</v>
      </c>
      <c r="X103" s="194" t="s">
        <v>593</v>
      </c>
      <c r="Y103" s="194" t="s">
        <v>593</v>
      </c>
      <c r="Z103" s="194" t="s">
        <v>593</v>
      </c>
      <c r="AA103" s="194" t="s">
        <v>593</v>
      </c>
      <c r="AB103" s="194" t="s">
        <v>593</v>
      </c>
      <c r="AC103" s="194">
        <v>0.0</v>
      </c>
      <c r="AD103" s="194" t="s">
        <v>593</v>
      </c>
      <c r="AE103" s="194" t="s">
        <v>593</v>
      </c>
      <c r="AF103" s="194" t="s">
        <v>593</v>
      </c>
      <c r="AG103" s="194" t="s">
        <v>593</v>
      </c>
      <c r="AH103" s="194" t="s">
        <v>593</v>
      </c>
      <c r="AI103" s="194" t="s">
        <v>593</v>
      </c>
      <c r="AJ103" s="197">
        <f>vlookup(B103,'Annual Leave-2026'!$B:$S,7,0)-countif(E103:AI103,"a")-(countif(E103:AI103,"a1")*0.5)-(countif(E103:AI103,"a2")*0.5)-(countif(E103:AI103,"b*")*0.5)-(countif(E103:AI103,"c*")*0.5)-(countif(E103:AI103,"d*")*0.5)-(countif(E103:AI103,"e*")*0.5)+1</f>
        <v>1.5</v>
      </c>
      <c r="AK103" s="197">
        <f t="shared" si="3"/>
        <v>27</v>
      </c>
      <c r="AL103" s="406">
        <f>VLOOKUP(B103,'Working Time-April-26'!$B:$AK,35,0)/60</f>
        <v>-1.383333333</v>
      </c>
      <c r="AM103" s="406">
        <f>VLOOKUP(B103,'Working Time-April-26'!$B:$AK,36,0)/60</f>
        <v>0</v>
      </c>
      <c r="AN103" s="214"/>
      <c r="AO103" s="209"/>
      <c r="AP103" s="220"/>
      <c r="AQ103" s="209"/>
      <c r="AR103" s="209"/>
      <c r="AS103" s="209"/>
      <c r="AT103" s="209"/>
      <c r="AU103" s="209">
        <f t="shared" si="4"/>
        <v>4</v>
      </c>
      <c r="AV103" s="209">
        <f t="shared" si="5"/>
        <v>0</v>
      </c>
      <c r="AW103" s="210">
        <f t="shared" si="6"/>
        <v>0</v>
      </c>
      <c r="AX103" s="222"/>
      <c r="AY103" s="217" t="s">
        <v>10</v>
      </c>
    </row>
    <row r="104">
      <c r="A104" s="209">
        <v>101.0</v>
      </c>
      <c r="B104" s="218" t="s">
        <v>691</v>
      </c>
      <c r="C104" s="219" t="s">
        <v>31</v>
      </c>
      <c r="D104" s="212" t="s">
        <v>14</v>
      </c>
      <c r="E104" s="194" t="s">
        <v>715</v>
      </c>
      <c r="F104" s="194" t="s">
        <v>715</v>
      </c>
      <c r="G104" s="194" t="s">
        <v>165</v>
      </c>
      <c r="H104" s="194" t="s">
        <v>166</v>
      </c>
      <c r="I104" s="194">
        <v>0.0</v>
      </c>
      <c r="J104" s="194" t="s">
        <v>591</v>
      </c>
      <c r="K104" s="194" t="s">
        <v>591</v>
      </c>
      <c r="L104" s="194" t="s">
        <v>591</v>
      </c>
      <c r="M104" s="194" t="s">
        <v>591</v>
      </c>
      <c r="N104" s="194" t="s">
        <v>591</v>
      </c>
      <c r="O104" s="194" t="s">
        <v>591</v>
      </c>
      <c r="P104" s="194">
        <v>0.0</v>
      </c>
      <c r="Q104" s="194" t="s">
        <v>591</v>
      </c>
      <c r="R104" s="194" t="s">
        <v>591</v>
      </c>
      <c r="S104" s="194" t="s">
        <v>591</v>
      </c>
      <c r="T104" s="194" t="s">
        <v>591</v>
      </c>
      <c r="U104" s="194" t="s">
        <v>591</v>
      </c>
      <c r="V104" s="194" t="s">
        <v>650</v>
      </c>
      <c r="W104" s="194">
        <v>0.0</v>
      </c>
      <c r="X104" s="194" t="s">
        <v>602</v>
      </c>
      <c r="Y104" s="194" t="s">
        <v>591</v>
      </c>
      <c r="Z104" s="194" t="s">
        <v>591</v>
      </c>
      <c r="AA104" s="194" t="s">
        <v>591</v>
      </c>
      <c r="AB104" s="194" t="s">
        <v>591</v>
      </c>
      <c r="AC104" s="194">
        <v>0.0</v>
      </c>
      <c r="AD104" s="194" t="s">
        <v>602</v>
      </c>
      <c r="AE104" s="194" t="s">
        <v>591</v>
      </c>
      <c r="AF104" s="194" t="s">
        <v>591</v>
      </c>
      <c r="AG104" s="194" t="s">
        <v>591</v>
      </c>
      <c r="AH104" s="194" t="s">
        <v>591</v>
      </c>
      <c r="AI104" s="194" t="s">
        <v>591</v>
      </c>
      <c r="AJ104" s="197">
        <f>vlookup(B104,'Annual Leave-2026'!$B:$S,7,0)-countif(E104:AI104,"a")-(countif(E104:AI104,"a1")*0.5)-(countif(E104:AI104,"a2")*0.5)-(countif(E104:AI104,"b*")*0.5)-(countif(E104:AI104,"c*")*0.5)-(countif(E104:AI104,"d*")*0.5)-(countif(E104:AI104,"e*")*0.5)+1</f>
        <v>0</v>
      </c>
      <c r="AK104" s="197">
        <f t="shared" si="3"/>
        <v>24.5</v>
      </c>
      <c r="AL104" s="406">
        <f>VLOOKUP(B104,'Working Time-April-26'!$B:$AK,35,0)/60</f>
        <v>0</v>
      </c>
      <c r="AM104" s="406">
        <f>VLOOKUP(B104,'Working Time-April-26'!$B:$AK,36,0)/60</f>
        <v>0</v>
      </c>
      <c r="AN104" s="214"/>
      <c r="AO104" s="209"/>
      <c r="AP104" s="220"/>
      <c r="AQ104" s="209"/>
      <c r="AR104" s="209"/>
      <c r="AS104" s="209"/>
      <c r="AT104" s="209"/>
      <c r="AU104" s="209">
        <f t="shared" si="4"/>
        <v>4</v>
      </c>
      <c r="AV104" s="209">
        <f t="shared" si="5"/>
        <v>0</v>
      </c>
      <c r="AW104" s="210">
        <f t="shared" si="6"/>
        <v>2.5</v>
      </c>
      <c r="AX104" s="222"/>
      <c r="AY104" s="217" t="s">
        <v>6</v>
      </c>
    </row>
    <row r="105">
      <c r="A105" s="204">
        <v>102.0</v>
      </c>
      <c r="B105" s="218" t="s">
        <v>692</v>
      </c>
      <c r="C105" s="219" t="s">
        <v>24</v>
      </c>
      <c r="D105" s="212" t="s">
        <v>14</v>
      </c>
      <c r="E105" s="194" t="s">
        <v>715</v>
      </c>
      <c r="F105" s="194" t="s">
        <v>715</v>
      </c>
      <c r="G105" s="194" t="s">
        <v>6</v>
      </c>
      <c r="H105" s="194">
        <v>0.0</v>
      </c>
      <c r="I105" s="194" t="s">
        <v>715</v>
      </c>
      <c r="J105" s="194" t="s">
        <v>715</v>
      </c>
      <c r="K105" s="194" t="s">
        <v>715</v>
      </c>
      <c r="L105" s="194" t="s">
        <v>715</v>
      </c>
      <c r="M105" s="194" t="s">
        <v>715</v>
      </c>
      <c r="N105" s="194" t="s">
        <v>715</v>
      </c>
      <c r="O105" s="194" t="s">
        <v>602</v>
      </c>
      <c r="P105" s="194">
        <v>0.0</v>
      </c>
      <c r="Q105" s="194" t="s">
        <v>593</v>
      </c>
      <c r="R105" s="194" t="s">
        <v>593</v>
      </c>
      <c r="S105" s="194" t="s">
        <v>593</v>
      </c>
      <c r="T105" s="194" t="s">
        <v>593</v>
      </c>
      <c r="U105" s="194" t="s">
        <v>593</v>
      </c>
      <c r="V105" s="194" t="s">
        <v>593</v>
      </c>
      <c r="W105" s="194">
        <v>0.0</v>
      </c>
      <c r="X105" s="194" t="s">
        <v>593</v>
      </c>
      <c r="Y105" s="194" t="s">
        <v>593</v>
      </c>
      <c r="Z105" s="194" t="s">
        <v>593</v>
      </c>
      <c r="AA105" s="194" t="s">
        <v>593</v>
      </c>
      <c r="AB105" s="194" t="s">
        <v>593</v>
      </c>
      <c r="AC105" s="194">
        <v>0.0</v>
      </c>
      <c r="AD105" s="194" t="s">
        <v>593</v>
      </c>
      <c r="AE105" s="194" t="s">
        <v>593</v>
      </c>
      <c r="AF105" s="194" t="s">
        <v>593</v>
      </c>
      <c r="AG105" s="194" t="s">
        <v>593</v>
      </c>
      <c r="AH105" s="194" t="s">
        <v>593</v>
      </c>
      <c r="AI105" s="194" t="s">
        <v>593</v>
      </c>
      <c r="AJ105" s="197">
        <f>vlookup(B105,'Annual Leave-2026'!$B:$S,7,0)-countif(E105:AI105,"a")-(countif(E105:AI105,"a1")*0.5)-(countif(E105:AI105,"a2")*0.5)-(countif(E105:AI105,"b*")*0.5)-(countif(E105:AI105,"c*")*0.5)-(countif(E105:AI105,"d*")*0.5)-(countif(E105:AI105,"e*")*0.5)+1</f>
        <v>2</v>
      </c>
      <c r="AK105" s="197">
        <f t="shared" si="3"/>
        <v>26</v>
      </c>
      <c r="AL105" s="406">
        <f>VLOOKUP(B105,'Working Time-April-26'!$B:$AK,35,0)/60</f>
        <v>0</v>
      </c>
      <c r="AM105" s="406">
        <f>VLOOKUP(B105,'Working Time-April-26'!$B:$AK,36,0)/60</f>
        <v>0</v>
      </c>
      <c r="AN105" s="214"/>
      <c r="AO105" s="209"/>
      <c r="AP105" s="220"/>
      <c r="AQ105" s="209"/>
      <c r="AR105" s="209"/>
      <c r="AS105" s="209"/>
      <c r="AT105" s="209"/>
      <c r="AU105" s="209">
        <f t="shared" si="4"/>
        <v>4</v>
      </c>
      <c r="AV105" s="209">
        <f t="shared" si="5"/>
        <v>0</v>
      </c>
      <c r="AW105" s="210">
        <f t="shared" si="6"/>
        <v>1</v>
      </c>
      <c r="AX105" s="222"/>
      <c r="AY105" s="217" t="s">
        <v>10</v>
      </c>
    </row>
    <row r="106">
      <c r="A106" s="209">
        <v>103.0</v>
      </c>
      <c r="B106" s="218" t="s">
        <v>693</v>
      </c>
      <c r="C106" s="219" t="s">
        <v>35</v>
      </c>
      <c r="D106" s="212" t="s">
        <v>14</v>
      </c>
      <c r="E106" s="194" t="s">
        <v>591</v>
      </c>
      <c r="F106" s="194" t="s">
        <v>591</v>
      </c>
      <c r="G106" s="194" t="s">
        <v>591</v>
      </c>
      <c r="H106" s="194">
        <v>0.0</v>
      </c>
      <c r="I106" s="194" t="s">
        <v>591</v>
      </c>
      <c r="J106" s="194" t="s">
        <v>591</v>
      </c>
      <c r="K106" s="194" t="s">
        <v>591</v>
      </c>
      <c r="L106" s="194" t="s">
        <v>591</v>
      </c>
      <c r="M106" s="194" t="s">
        <v>591</v>
      </c>
      <c r="N106" s="194" t="s">
        <v>591</v>
      </c>
      <c r="O106" s="194" t="s">
        <v>591</v>
      </c>
      <c r="P106" s="194">
        <v>0.0</v>
      </c>
      <c r="Q106" s="194" t="s">
        <v>593</v>
      </c>
      <c r="R106" s="194" t="s">
        <v>593</v>
      </c>
      <c r="S106" s="194" t="s">
        <v>593</v>
      </c>
      <c r="T106" s="194" t="s">
        <v>593</v>
      </c>
      <c r="U106" s="194" t="s">
        <v>593</v>
      </c>
      <c r="V106" s="194" t="s">
        <v>593</v>
      </c>
      <c r="W106" s="194">
        <v>0.0</v>
      </c>
      <c r="X106" s="194" t="s">
        <v>593</v>
      </c>
      <c r="Y106" s="194" t="s">
        <v>593</v>
      </c>
      <c r="Z106" s="194" t="s">
        <v>593</v>
      </c>
      <c r="AA106" s="194" t="s">
        <v>591</v>
      </c>
      <c r="AB106" s="194" t="s">
        <v>591</v>
      </c>
      <c r="AC106" s="194">
        <v>0.0</v>
      </c>
      <c r="AD106" s="194" t="s">
        <v>591</v>
      </c>
      <c r="AE106" s="194" t="s">
        <v>591</v>
      </c>
      <c r="AF106" s="194" t="s">
        <v>591</v>
      </c>
      <c r="AG106" s="194" t="s">
        <v>591</v>
      </c>
      <c r="AH106" s="194" t="s">
        <v>591</v>
      </c>
      <c r="AI106" s="194" t="s">
        <v>591</v>
      </c>
      <c r="AJ106" s="197">
        <f>vlookup(B106,'Annual Leave-2026'!$B:$S,7,0)-countif(E106:AI106,"a")-(countif(E106:AI106,"a1")*0.5)-(countif(E106:AI106,"a2")*0.5)-(countif(E106:AI106,"b*")*0.5)-(countif(E106:AI106,"c*")*0.5)-(countif(E106:AI106,"d*")*0.5)-(countif(E106:AI106,"e*")*0.5)+1</f>
        <v>4</v>
      </c>
      <c r="AK106" s="197">
        <f t="shared" si="3"/>
        <v>27</v>
      </c>
      <c r="AL106" s="406">
        <f>VLOOKUP(B106,'Working Time-April-26'!$B:$AK,35,0)/60</f>
        <v>0</v>
      </c>
      <c r="AM106" s="406">
        <f>VLOOKUP(B106,'Working Time-April-26'!$B:$AK,36,0)/60</f>
        <v>0</v>
      </c>
      <c r="AN106" s="214"/>
      <c r="AO106" s="209"/>
      <c r="AP106" s="220"/>
      <c r="AQ106" s="209"/>
      <c r="AR106" s="209"/>
      <c r="AS106" s="209"/>
      <c r="AT106" s="209"/>
      <c r="AU106" s="209">
        <f t="shared" si="4"/>
        <v>4</v>
      </c>
      <c r="AV106" s="209">
        <f t="shared" si="5"/>
        <v>0</v>
      </c>
      <c r="AW106" s="210">
        <f t="shared" si="6"/>
        <v>0</v>
      </c>
      <c r="AX106" s="222"/>
      <c r="AY106" s="217" t="s">
        <v>6</v>
      </c>
    </row>
    <row r="107">
      <c r="A107" s="204">
        <v>104.0</v>
      </c>
      <c r="B107" s="218" t="s">
        <v>694</v>
      </c>
      <c r="C107" s="219" t="s">
        <v>48</v>
      </c>
      <c r="D107" s="212" t="s">
        <v>14</v>
      </c>
      <c r="E107" s="194" t="s">
        <v>593</v>
      </c>
      <c r="F107" s="194" t="s">
        <v>593</v>
      </c>
      <c r="G107" s="194" t="s">
        <v>593</v>
      </c>
      <c r="H107" s="194" t="s">
        <v>593</v>
      </c>
      <c r="I107" s="194">
        <v>0.0</v>
      </c>
      <c r="J107" s="194" t="s">
        <v>593</v>
      </c>
      <c r="K107" s="194" t="s">
        <v>593</v>
      </c>
      <c r="L107" s="194" t="s">
        <v>593</v>
      </c>
      <c r="M107" s="194" t="s">
        <v>593</v>
      </c>
      <c r="N107" s="194" t="s">
        <v>593</v>
      </c>
      <c r="O107" s="194">
        <v>0.0</v>
      </c>
      <c r="P107" s="194" t="s">
        <v>6</v>
      </c>
      <c r="Q107" s="194" t="s">
        <v>588</v>
      </c>
      <c r="R107" s="194" t="s">
        <v>588</v>
      </c>
      <c r="S107" s="194" t="s">
        <v>588</v>
      </c>
      <c r="T107" s="194" t="s">
        <v>588</v>
      </c>
      <c r="U107" s="194" t="s">
        <v>588</v>
      </c>
      <c r="V107" s="194" t="s">
        <v>588</v>
      </c>
      <c r="W107" s="194">
        <v>0.0</v>
      </c>
      <c r="X107" s="194" t="s">
        <v>588</v>
      </c>
      <c r="Y107" s="194" t="s">
        <v>588</v>
      </c>
      <c r="Z107" s="218" t="s">
        <v>588</v>
      </c>
      <c r="AA107" s="194" t="s">
        <v>588</v>
      </c>
      <c r="AB107" s="194" t="s">
        <v>588</v>
      </c>
      <c r="AC107" s="194" t="s">
        <v>588</v>
      </c>
      <c r="AD107" s="194" t="s">
        <v>588</v>
      </c>
      <c r="AE107" s="194">
        <v>0.0</v>
      </c>
      <c r="AF107" s="194" t="s">
        <v>588</v>
      </c>
      <c r="AG107" s="194" t="s">
        <v>588</v>
      </c>
      <c r="AH107" s="194" t="s">
        <v>588</v>
      </c>
      <c r="AI107" s="194" t="s">
        <v>588</v>
      </c>
      <c r="AJ107" s="197">
        <f>vlookup(B107,'Annual Leave-2026'!$B:$S,7,0)-countif(E107:AI107,"a")-(countif(E107:AI107,"a1")*0.5)-(countif(E107:AI107,"a2")*0.5)-(countif(E107:AI107,"b*")*0.5)-(countif(E107:AI107,"c*")*0.5)-(countif(E107:AI107,"d*")*0.5)-(countif(E107:AI107,"e*")*0.5)+1</f>
        <v>4.5</v>
      </c>
      <c r="AK107" s="197">
        <f t="shared" si="3"/>
        <v>27</v>
      </c>
      <c r="AL107" s="406">
        <f>VLOOKUP(B107,'Working Time-April-26'!$B:$AK,35,0)/60</f>
        <v>0</v>
      </c>
      <c r="AM107" s="406">
        <f>VLOOKUP(B107,'Working Time-April-26'!$B:$AK,36,0)/60</f>
        <v>0</v>
      </c>
      <c r="AN107" s="214"/>
      <c r="AO107" s="209"/>
      <c r="AP107" s="220"/>
      <c r="AQ107" s="209"/>
      <c r="AR107" s="209"/>
      <c r="AS107" s="209"/>
      <c r="AT107" s="209"/>
      <c r="AU107" s="209">
        <f t="shared" si="4"/>
        <v>4</v>
      </c>
      <c r="AV107" s="209">
        <f t="shared" si="5"/>
        <v>0</v>
      </c>
      <c r="AW107" s="210">
        <f t="shared" si="6"/>
        <v>0</v>
      </c>
      <c r="AX107" s="222"/>
      <c r="AY107" s="217" t="s">
        <v>9</v>
      </c>
    </row>
    <row r="108">
      <c r="A108" s="209">
        <v>105.0</v>
      </c>
      <c r="B108" s="218" t="s">
        <v>695</v>
      </c>
      <c r="C108" s="219" t="s">
        <v>67</v>
      </c>
      <c r="D108" s="212" t="s">
        <v>14</v>
      </c>
      <c r="E108" s="405" t="s">
        <v>588</v>
      </c>
      <c r="F108" s="218" t="s">
        <v>588</v>
      </c>
      <c r="G108" s="218" t="s">
        <v>588</v>
      </c>
      <c r="H108" s="194" t="s">
        <v>588</v>
      </c>
      <c r="I108" s="221" t="s">
        <v>588</v>
      </c>
      <c r="J108" s="194">
        <v>0.0</v>
      </c>
      <c r="K108" s="194" t="s">
        <v>717</v>
      </c>
      <c r="L108" s="194" t="s">
        <v>717</v>
      </c>
      <c r="M108" s="194" t="s">
        <v>717</v>
      </c>
      <c r="N108" s="194" t="s">
        <v>717</v>
      </c>
      <c r="O108" s="194" t="s">
        <v>717</v>
      </c>
      <c r="P108" s="194">
        <v>0.0</v>
      </c>
      <c r="Q108" s="194" t="s">
        <v>591</v>
      </c>
      <c r="R108" s="194" t="s">
        <v>591</v>
      </c>
      <c r="S108" s="194" t="s">
        <v>591</v>
      </c>
      <c r="T108" s="194" t="s">
        <v>591</v>
      </c>
      <c r="U108" s="194" t="s">
        <v>591</v>
      </c>
      <c r="V108" s="194" t="s">
        <v>591</v>
      </c>
      <c r="W108" s="194" t="s">
        <v>591</v>
      </c>
      <c r="X108" s="194">
        <v>0.0</v>
      </c>
      <c r="Y108" s="194" t="s">
        <v>592</v>
      </c>
      <c r="Z108" s="218" t="s">
        <v>592</v>
      </c>
      <c r="AA108" s="194" t="s">
        <v>591</v>
      </c>
      <c r="AB108" s="194" t="s">
        <v>591</v>
      </c>
      <c r="AC108" s="194">
        <v>0.0</v>
      </c>
      <c r="AD108" s="194" t="s">
        <v>6</v>
      </c>
      <c r="AE108" s="194" t="s">
        <v>591</v>
      </c>
      <c r="AF108" s="194" t="s">
        <v>591</v>
      </c>
      <c r="AG108" s="194" t="s">
        <v>591</v>
      </c>
      <c r="AH108" s="194" t="s">
        <v>591</v>
      </c>
      <c r="AI108" s="194" t="s">
        <v>591</v>
      </c>
      <c r="AJ108" s="197">
        <f>vlookup(B108,'Annual Leave-2026'!$B:$S,7,0)-countif(E108:AI108,"a")-(countif(E108:AI108,"a1")*0.5)-(countif(E108:AI108,"a2")*0.5)-(countif(E108:AI108,"b*")*0.5)-(countif(E108:AI108,"c*")*0.5)-(countif(E108:AI108,"d*")*0.5)-(countif(E108:AI108,"e*")*0.5)+1</f>
        <v>2.5</v>
      </c>
      <c r="AK108" s="197">
        <f t="shared" si="3"/>
        <v>25</v>
      </c>
      <c r="AL108" s="406">
        <f>VLOOKUP(B108,'Working Time-April-26'!$B:$AK,35,0)/60</f>
        <v>0</v>
      </c>
      <c r="AM108" s="406">
        <f>VLOOKUP(B108,'Working Time-April-26'!$B:$AK,36,0)/60</f>
        <v>0</v>
      </c>
      <c r="AN108" s="214"/>
      <c r="AO108" s="218"/>
      <c r="AP108" s="220"/>
      <c r="AQ108" s="209"/>
      <c r="AR108" s="209"/>
      <c r="AS108" s="209"/>
      <c r="AT108" s="209"/>
      <c r="AU108" s="209">
        <f t="shared" si="4"/>
        <v>4</v>
      </c>
      <c r="AV108" s="209">
        <f t="shared" si="5"/>
        <v>2</v>
      </c>
      <c r="AW108" s="210">
        <f t="shared" si="6"/>
        <v>0</v>
      </c>
      <c r="AX108" s="222"/>
      <c r="AY108" s="217" t="s">
        <v>6</v>
      </c>
    </row>
    <row r="109">
      <c r="A109" s="204">
        <v>106.0</v>
      </c>
      <c r="B109" s="218" t="s">
        <v>696</v>
      </c>
      <c r="C109" s="219" t="s">
        <v>54</v>
      </c>
      <c r="D109" s="212" t="s">
        <v>14</v>
      </c>
      <c r="E109" s="194" t="s">
        <v>593</v>
      </c>
      <c r="F109" s="194" t="s">
        <v>593</v>
      </c>
      <c r="G109" s="194" t="s">
        <v>593</v>
      </c>
      <c r="H109" s="194">
        <v>0.0</v>
      </c>
      <c r="I109" s="194" t="s">
        <v>169</v>
      </c>
      <c r="J109" s="194" t="s">
        <v>169</v>
      </c>
      <c r="K109" s="194" t="s">
        <v>588</v>
      </c>
      <c r="L109" s="194" t="s">
        <v>588</v>
      </c>
      <c r="M109" s="194" t="s">
        <v>588</v>
      </c>
      <c r="N109" s="194" t="s">
        <v>588</v>
      </c>
      <c r="O109" s="194" t="s">
        <v>588</v>
      </c>
      <c r="P109" s="194">
        <v>0.0</v>
      </c>
      <c r="Q109" s="194" t="s">
        <v>588</v>
      </c>
      <c r="R109" s="194" t="s">
        <v>588</v>
      </c>
      <c r="S109" s="194" t="s">
        <v>588</v>
      </c>
      <c r="T109" s="194" t="s">
        <v>588</v>
      </c>
      <c r="U109" s="194" t="s">
        <v>588</v>
      </c>
      <c r="V109" s="194" t="s">
        <v>588</v>
      </c>
      <c r="W109" s="194" t="s">
        <v>588</v>
      </c>
      <c r="X109" s="194">
        <v>0.0</v>
      </c>
      <c r="Y109" s="194" t="s">
        <v>588</v>
      </c>
      <c r="Z109" s="218" t="s">
        <v>588</v>
      </c>
      <c r="AA109" s="194" t="s">
        <v>588</v>
      </c>
      <c r="AB109" s="194" t="s">
        <v>588</v>
      </c>
      <c r="AC109" s="194" t="s">
        <v>588</v>
      </c>
      <c r="AD109" s="194">
        <v>0.0</v>
      </c>
      <c r="AE109" s="194" t="s">
        <v>588</v>
      </c>
      <c r="AF109" s="194" t="s">
        <v>588</v>
      </c>
      <c r="AG109" s="194" t="s">
        <v>588</v>
      </c>
      <c r="AH109" s="194" t="s">
        <v>588</v>
      </c>
      <c r="AI109" s="194" t="s">
        <v>588</v>
      </c>
      <c r="AJ109" s="197">
        <f>vlookup(B109,'Annual Leave-2026'!$B:$S,7,0)-countif(E109:AI109,"a")-(countif(E109:AI109,"a1")*0.5)-(countif(E109:AI109,"a2")*0.5)-(countif(E109:AI109,"b*")*0.5)-(countif(E109:AI109,"c*")*0.5)-(countif(E109:AI109,"d*")*0.5)-(countif(E109:AI109,"e*")*0.5)+1</f>
        <v>3</v>
      </c>
      <c r="AK109" s="197">
        <f t="shared" si="3"/>
        <v>27</v>
      </c>
      <c r="AL109" s="406">
        <f>VLOOKUP(B109,'Working Time-April-26'!$B:$AK,35,0)/60</f>
        <v>0</v>
      </c>
      <c r="AM109" s="406">
        <f>VLOOKUP(B109,'Working Time-April-26'!$B:$AK,36,0)/60</f>
        <v>0</v>
      </c>
      <c r="AN109" s="214"/>
      <c r="AO109" s="218"/>
      <c r="AP109" s="220"/>
      <c r="AQ109" s="209"/>
      <c r="AR109" s="209"/>
      <c r="AS109" s="209"/>
      <c r="AT109" s="209"/>
      <c r="AU109" s="209">
        <f t="shared" si="4"/>
        <v>4</v>
      </c>
      <c r="AV109" s="209">
        <f t="shared" si="5"/>
        <v>0</v>
      </c>
      <c r="AW109" s="210">
        <f t="shared" si="6"/>
        <v>0</v>
      </c>
      <c r="AX109" s="222"/>
      <c r="AY109" s="217" t="s">
        <v>9</v>
      </c>
    </row>
    <row r="110">
      <c r="A110" s="209">
        <v>107.0</v>
      </c>
      <c r="B110" s="218" t="s">
        <v>697</v>
      </c>
      <c r="C110" s="219" t="s">
        <v>70</v>
      </c>
      <c r="D110" s="212" t="s">
        <v>14</v>
      </c>
      <c r="E110" s="194" t="s">
        <v>717</v>
      </c>
      <c r="F110" s="194" t="s">
        <v>717</v>
      </c>
      <c r="G110" s="194" t="s">
        <v>717</v>
      </c>
      <c r="H110" s="194">
        <v>0.0</v>
      </c>
      <c r="I110" s="194" t="s">
        <v>717</v>
      </c>
      <c r="J110" s="194" t="s">
        <v>717</v>
      </c>
      <c r="K110" s="194" t="s">
        <v>717</v>
      </c>
      <c r="L110" s="194" t="s">
        <v>717</v>
      </c>
      <c r="M110" s="194" t="s">
        <v>717</v>
      </c>
      <c r="N110" s="194" t="s">
        <v>717</v>
      </c>
      <c r="O110" s="194">
        <v>0.0</v>
      </c>
      <c r="P110" s="221" t="s">
        <v>591</v>
      </c>
      <c r="Q110" s="194" t="s">
        <v>591</v>
      </c>
      <c r="R110" s="194" t="s">
        <v>591</v>
      </c>
      <c r="S110" s="194" t="s">
        <v>591</v>
      </c>
      <c r="T110" s="194" t="s">
        <v>591</v>
      </c>
      <c r="U110" s="194" t="s">
        <v>591</v>
      </c>
      <c r="V110" s="194">
        <v>0.0</v>
      </c>
      <c r="W110" s="194" t="s">
        <v>591</v>
      </c>
      <c r="X110" s="194" t="s">
        <v>591</v>
      </c>
      <c r="Y110" s="194" t="s">
        <v>591</v>
      </c>
      <c r="Z110" s="194" t="s">
        <v>591</v>
      </c>
      <c r="AA110" s="194" t="s">
        <v>591</v>
      </c>
      <c r="AB110" s="194" t="s">
        <v>591</v>
      </c>
      <c r="AC110" s="194" t="s">
        <v>591</v>
      </c>
      <c r="AD110" s="194">
        <v>0.0</v>
      </c>
      <c r="AE110" s="194" t="s">
        <v>591</v>
      </c>
      <c r="AF110" s="194" t="s">
        <v>591</v>
      </c>
      <c r="AG110" s="194" t="s">
        <v>591</v>
      </c>
      <c r="AH110" s="194" t="s">
        <v>591</v>
      </c>
      <c r="AI110" s="194" t="s">
        <v>591</v>
      </c>
      <c r="AJ110" s="197">
        <f>vlookup(B110,'Annual Leave-2026'!$B:$S,7,0)-countif(E110:AI110,"a")-(countif(E110:AI110,"a1")*0.5)-(countif(E110:AI110,"a2")*0.5)-(countif(E110:AI110,"b*")*0.5)-(countif(E110:AI110,"c*")*0.5)-(countif(E110:AI110,"d*")*0.5)-(countif(E110:AI110,"e*")*0.5)+1</f>
        <v>3.5</v>
      </c>
      <c r="AK110" s="197">
        <f t="shared" si="3"/>
        <v>27</v>
      </c>
      <c r="AL110" s="406">
        <f>VLOOKUP(B110,'Working Time-April-26'!$B:$AK,35,0)/60</f>
        <v>-0.9666666667</v>
      </c>
      <c r="AM110" s="406">
        <f>VLOOKUP(B110,'Working Time-April-26'!$B:$AK,36,0)/60</f>
        <v>0</v>
      </c>
      <c r="AN110" s="214"/>
      <c r="AO110" s="218"/>
      <c r="AP110" s="220"/>
      <c r="AQ110" s="209"/>
      <c r="AR110" s="209"/>
      <c r="AS110" s="209"/>
      <c r="AT110" s="209"/>
      <c r="AU110" s="209">
        <f t="shared" si="4"/>
        <v>4</v>
      </c>
      <c r="AV110" s="209">
        <f t="shared" si="5"/>
        <v>0</v>
      </c>
      <c r="AW110" s="210">
        <f t="shared" si="6"/>
        <v>0</v>
      </c>
      <c r="AX110" s="222"/>
      <c r="AY110" s="217" t="s">
        <v>6</v>
      </c>
    </row>
    <row r="111">
      <c r="A111" s="209">
        <v>109.0</v>
      </c>
      <c r="B111" s="218" t="s">
        <v>698</v>
      </c>
      <c r="C111" s="219" t="s">
        <v>19</v>
      </c>
      <c r="D111" s="212" t="s">
        <v>14</v>
      </c>
      <c r="E111" s="194" t="s">
        <v>717</v>
      </c>
      <c r="F111" s="194" t="s">
        <v>717</v>
      </c>
      <c r="G111" s="194" t="s">
        <v>717</v>
      </c>
      <c r="H111" s="194" t="s">
        <v>717</v>
      </c>
      <c r="I111" s="194">
        <v>0.0</v>
      </c>
      <c r="J111" s="194" t="s">
        <v>715</v>
      </c>
      <c r="K111" s="194" t="s">
        <v>715</v>
      </c>
      <c r="L111" s="194" t="s">
        <v>715</v>
      </c>
      <c r="M111" s="194" t="s">
        <v>715</v>
      </c>
      <c r="N111" s="194" t="s">
        <v>715</v>
      </c>
      <c r="O111" s="194">
        <v>0.0</v>
      </c>
      <c r="P111" s="221" t="s">
        <v>591</v>
      </c>
      <c r="Q111" s="194" t="s">
        <v>591</v>
      </c>
      <c r="R111" s="194" t="s">
        <v>591</v>
      </c>
      <c r="S111" s="194" t="s">
        <v>591</v>
      </c>
      <c r="T111" s="194" t="s">
        <v>591</v>
      </c>
      <c r="U111" s="194" t="s">
        <v>591</v>
      </c>
      <c r="V111" s="194" t="s">
        <v>591</v>
      </c>
      <c r="W111" s="194">
        <v>0.0</v>
      </c>
      <c r="X111" s="194" t="s">
        <v>591</v>
      </c>
      <c r="Y111" s="194" t="s">
        <v>591</v>
      </c>
      <c r="Z111" s="194" t="s">
        <v>591</v>
      </c>
      <c r="AA111" s="194" t="s">
        <v>591</v>
      </c>
      <c r="AB111" s="194" t="s">
        <v>591</v>
      </c>
      <c r="AC111" s="194">
        <v>0.0</v>
      </c>
      <c r="AD111" s="194" t="s">
        <v>591</v>
      </c>
      <c r="AE111" s="194" t="s">
        <v>591</v>
      </c>
      <c r="AF111" s="194" t="s">
        <v>591</v>
      </c>
      <c r="AG111" s="194" t="s">
        <v>591</v>
      </c>
      <c r="AH111" s="194" t="s">
        <v>591</v>
      </c>
      <c r="AI111" s="194" t="s">
        <v>591</v>
      </c>
      <c r="AJ111" s="197">
        <f>vlookup(B111,'Annual Leave-2026'!$B:$S,7,0)-countif(E111:AI111,"a")-(countif(E111:AI111,"a1")*0.5)-(countif(E111:AI111,"a2")*0.5)-(countif(E111:AI111,"b*")*0.5)-(countif(E111:AI111,"c*")*0.5)-(countif(E111:AI111,"d*")*0.5)-(countif(E111:AI111,"e*")*0.5)+1</f>
        <v>1</v>
      </c>
      <c r="AK111" s="197">
        <f t="shared" si="3"/>
        <v>27</v>
      </c>
      <c r="AL111" s="406">
        <f>VLOOKUP(B111,'Working Time-April-26'!$B:$AK,35,0)/60</f>
        <v>0</v>
      </c>
      <c r="AM111" s="406">
        <f>VLOOKUP(B111,'Working Time-April-26'!$B:$AK,36,0)/60</f>
        <v>0</v>
      </c>
      <c r="AN111" s="214"/>
      <c r="AO111" s="218"/>
      <c r="AP111" s="220"/>
      <c r="AQ111" s="209"/>
      <c r="AR111" s="209"/>
      <c r="AS111" s="209"/>
      <c r="AT111" s="209"/>
      <c r="AU111" s="209">
        <f t="shared" si="4"/>
        <v>4</v>
      </c>
      <c r="AV111" s="209">
        <f t="shared" si="5"/>
        <v>0</v>
      </c>
      <c r="AW111" s="210">
        <f t="shared" si="6"/>
        <v>0</v>
      </c>
      <c r="AX111" s="222"/>
      <c r="AY111" s="217" t="s">
        <v>6</v>
      </c>
    </row>
    <row r="112">
      <c r="A112" s="204">
        <v>110.0</v>
      </c>
      <c r="B112" s="218" t="s">
        <v>699</v>
      </c>
      <c r="C112" s="219" t="s">
        <v>33</v>
      </c>
      <c r="D112" s="212" t="s">
        <v>14</v>
      </c>
      <c r="E112" s="194" t="s">
        <v>591</v>
      </c>
      <c r="F112" s="194" t="s">
        <v>591</v>
      </c>
      <c r="G112" s="194" t="s">
        <v>591</v>
      </c>
      <c r="H112" s="194">
        <v>0.0</v>
      </c>
      <c r="I112" s="194" t="s">
        <v>591</v>
      </c>
      <c r="J112" s="194" t="s">
        <v>591</v>
      </c>
      <c r="K112" s="194" t="s">
        <v>591</v>
      </c>
      <c r="L112" s="194" t="s">
        <v>591</v>
      </c>
      <c r="M112" s="194" t="s">
        <v>591</v>
      </c>
      <c r="N112" s="194" t="s">
        <v>591</v>
      </c>
      <c r="O112" s="194" t="s">
        <v>591</v>
      </c>
      <c r="P112" s="194">
        <v>0.0</v>
      </c>
      <c r="Q112" s="194" t="s">
        <v>593</v>
      </c>
      <c r="R112" s="194" t="s">
        <v>593</v>
      </c>
      <c r="S112" s="194" t="s">
        <v>593</v>
      </c>
      <c r="T112" s="194" t="s">
        <v>593</v>
      </c>
      <c r="U112" s="194" t="s">
        <v>6</v>
      </c>
      <c r="V112" s="194">
        <v>0.0</v>
      </c>
      <c r="W112" s="194" t="s">
        <v>600</v>
      </c>
      <c r="X112" s="194" t="s">
        <v>600</v>
      </c>
      <c r="Y112" s="194" t="s">
        <v>600</v>
      </c>
      <c r="Z112" s="218" t="s">
        <v>6</v>
      </c>
      <c r="AA112" s="194" t="s">
        <v>593</v>
      </c>
      <c r="AB112" s="194" t="s">
        <v>588</v>
      </c>
      <c r="AC112" s="194">
        <v>0.0</v>
      </c>
      <c r="AD112" s="194" t="s">
        <v>588</v>
      </c>
      <c r="AE112" s="194" t="s">
        <v>588</v>
      </c>
      <c r="AF112" s="194" t="s">
        <v>588</v>
      </c>
      <c r="AG112" s="194" t="s">
        <v>588</v>
      </c>
      <c r="AH112" s="194" t="s">
        <v>588</v>
      </c>
      <c r="AI112" s="194" t="s">
        <v>588</v>
      </c>
      <c r="AJ112" s="197">
        <f>vlookup(B112,'Annual Leave-2026'!$B:$S,7,0)-countif(E112:AI112,"a")-(countif(E112:AI112,"a1")*0.5)-(countif(E112:AI112,"a2")*0.5)-(countif(E112:AI112,"b*")*0.5)-(countif(E112:AI112,"c*")*0.5)-(countif(E112:AI112,"d*")*0.5)-(countif(E112:AI112,"e*")*0.5)+1</f>
        <v>1.5</v>
      </c>
      <c r="AK112" s="197">
        <f t="shared" si="3"/>
        <v>27</v>
      </c>
      <c r="AL112" s="406">
        <f>VLOOKUP(B112,'Working Time-April-26'!$B:$AK,35,0)/60</f>
        <v>0</v>
      </c>
      <c r="AM112" s="406">
        <f>VLOOKUP(B112,'Working Time-April-26'!$B:$AK,36,0)/60</f>
        <v>0</v>
      </c>
      <c r="AN112" s="214"/>
      <c r="AO112" s="218"/>
      <c r="AP112" s="220"/>
      <c r="AQ112" s="209"/>
      <c r="AR112" s="209"/>
      <c r="AS112" s="209"/>
      <c r="AT112" s="209"/>
      <c r="AU112" s="209">
        <f t="shared" si="4"/>
        <v>4</v>
      </c>
      <c r="AV112" s="209">
        <f t="shared" si="5"/>
        <v>0</v>
      </c>
      <c r="AW112" s="210">
        <f t="shared" si="6"/>
        <v>0</v>
      </c>
      <c r="AX112" s="222"/>
      <c r="AY112" s="217" t="s">
        <v>9</v>
      </c>
    </row>
    <row r="113">
      <c r="A113" s="209">
        <v>111.0</v>
      </c>
      <c r="B113" s="218" t="s">
        <v>700</v>
      </c>
      <c r="C113" s="219" t="s">
        <v>65</v>
      </c>
      <c r="D113" s="212" t="s">
        <v>14</v>
      </c>
      <c r="E113" s="405" t="s">
        <v>588</v>
      </c>
      <c r="F113" s="218" t="s">
        <v>588</v>
      </c>
      <c r="G113" s="218" t="s">
        <v>588</v>
      </c>
      <c r="H113" s="194" t="s">
        <v>588</v>
      </c>
      <c r="I113" s="194" t="s">
        <v>169</v>
      </c>
      <c r="J113" s="194">
        <v>0.0</v>
      </c>
      <c r="K113" s="194" t="s">
        <v>717</v>
      </c>
      <c r="L113" s="194" t="s">
        <v>717</v>
      </c>
      <c r="M113" s="194" t="s">
        <v>717</v>
      </c>
      <c r="N113" s="194" t="s">
        <v>717</v>
      </c>
      <c r="O113" s="194" t="s">
        <v>717</v>
      </c>
      <c r="P113" s="194">
        <v>0.0</v>
      </c>
      <c r="Q113" s="194" t="s">
        <v>591</v>
      </c>
      <c r="R113" s="194" t="s">
        <v>591</v>
      </c>
      <c r="S113" s="194" t="s">
        <v>591</v>
      </c>
      <c r="T113" s="194" t="s">
        <v>591</v>
      </c>
      <c r="U113" s="194" t="s">
        <v>591</v>
      </c>
      <c r="V113" s="194" t="s">
        <v>163</v>
      </c>
      <c r="W113" s="194" t="s">
        <v>591</v>
      </c>
      <c r="X113" s="194">
        <v>0.0</v>
      </c>
      <c r="Y113" s="194" t="s">
        <v>591</v>
      </c>
      <c r="Z113" s="194" t="s">
        <v>591</v>
      </c>
      <c r="AA113" s="194" t="s">
        <v>591</v>
      </c>
      <c r="AB113" s="194" t="s">
        <v>591</v>
      </c>
      <c r="AC113" s="194">
        <v>0.0</v>
      </c>
      <c r="AD113" s="194" t="s">
        <v>591</v>
      </c>
      <c r="AE113" s="194" t="s">
        <v>591</v>
      </c>
      <c r="AF113" s="194" t="s">
        <v>591</v>
      </c>
      <c r="AG113" s="194" t="s">
        <v>591</v>
      </c>
      <c r="AH113" s="194" t="s">
        <v>591</v>
      </c>
      <c r="AI113" s="194" t="s">
        <v>591</v>
      </c>
      <c r="AJ113" s="197">
        <f>vlookup(B113,'Annual Leave-2026'!$B:$S,7,0)-countif(E113:AI113,"a")-(countif(E113:AI113,"a1")*0.5)-(countif(E113:AI113,"a2")*0.5)-(countif(E113:AI113,"b*")*0.5)-(countif(E113:AI113,"c*")*0.5)-(countif(E113:AI113,"d*")*0.5)-(countif(E113:AI113,"e*")*0.5)+1</f>
        <v>1</v>
      </c>
      <c r="AK113" s="197">
        <f t="shared" si="3"/>
        <v>27</v>
      </c>
      <c r="AL113" s="406">
        <f>VLOOKUP(B113,'Working Time-April-26'!$B:$AK,35,0)/60</f>
        <v>-0.03333333333</v>
      </c>
      <c r="AM113" s="406">
        <f>VLOOKUP(B113,'Working Time-April-26'!$B:$AK,36,0)/60</f>
        <v>0</v>
      </c>
      <c r="AN113" s="214"/>
      <c r="AO113" s="218"/>
      <c r="AP113" s="220"/>
      <c r="AQ113" s="209"/>
      <c r="AR113" s="209"/>
      <c r="AS113" s="209"/>
      <c r="AT113" s="209"/>
      <c r="AU113" s="209">
        <f t="shared" si="4"/>
        <v>4</v>
      </c>
      <c r="AV113" s="209">
        <f t="shared" si="5"/>
        <v>0</v>
      </c>
      <c r="AW113" s="210">
        <f t="shared" si="6"/>
        <v>0</v>
      </c>
      <c r="AX113" s="222"/>
      <c r="AY113" s="217" t="s">
        <v>6</v>
      </c>
    </row>
    <row r="114">
      <c r="A114" s="204">
        <v>112.0</v>
      </c>
      <c r="B114" s="218" t="s">
        <v>701</v>
      </c>
      <c r="C114" s="219" t="s">
        <v>51</v>
      </c>
      <c r="D114" s="212" t="s">
        <v>14</v>
      </c>
      <c r="E114" s="194" t="s">
        <v>593</v>
      </c>
      <c r="F114" s="194" t="s">
        <v>593</v>
      </c>
      <c r="G114" s="194" t="s">
        <v>593</v>
      </c>
      <c r="H114" s="194" t="s">
        <v>593</v>
      </c>
      <c r="I114" s="194">
        <v>0.0</v>
      </c>
      <c r="J114" s="194" t="s">
        <v>593</v>
      </c>
      <c r="K114" s="194" t="s">
        <v>593</v>
      </c>
      <c r="L114" s="194" t="s">
        <v>593</v>
      </c>
      <c r="M114" s="194" t="s">
        <v>593</v>
      </c>
      <c r="N114" s="194" t="s">
        <v>593</v>
      </c>
      <c r="O114" s="194">
        <v>0.0</v>
      </c>
      <c r="P114" s="194" t="s">
        <v>588</v>
      </c>
      <c r="Q114" s="194" t="s">
        <v>588</v>
      </c>
      <c r="R114" s="194" t="s">
        <v>588</v>
      </c>
      <c r="S114" s="194" t="s">
        <v>588</v>
      </c>
      <c r="T114" s="194" t="s">
        <v>588</v>
      </c>
      <c r="U114" s="194" t="s">
        <v>6</v>
      </c>
      <c r="V114" s="194" t="s">
        <v>6</v>
      </c>
      <c r="W114" s="194">
        <v>0.0</v>
      </c>
      <c r="X114" s="194" t="s">
        <v>6</v>
      </c>
      <c r="Y114" s="194" t="s">
        <v>588</v>
      </c>
      <c r="Z114" s="218" t="s">
        <v>588</v>
      </c>
      <c r="AA114" s="194" t="s">
        <v>588</v>
      </c>
      <c r="AB114" s="194" t="s">
        <v>588</v>
      </c>
      <c r="AC114" s="194" t="s">
        <v>588</v>
      </c>
      <c r="AD114" s="194" t="s">
        <v>588</v>
      </c>
      <c r="AE114" s="194">
        <v>0.0</v>
      </c>
      <c r="AF114" s="194" t="s">
        <v>588</v>
      </c>
      <c r="AG114" s="194" t="s">
        <v>588</v>
      </c>
      <c r="AH114" s="194" t="s">
        <v>588</v>
      </c>
      <c r="AI114" s="194" t="s">
        <v>588</v>
      </c>
      <c r="AJ114" s="197">
        <f>vlookup(B114,'Annual Leave-2026'!$B:$S,7,0)-countif(E114:AI114,"a")-(countif(E114:AI114,"a1")*0.5)-(countif(E114:AI114,"a2")*0.5)-(countif(E114:AI114,"b*")*0.5)-(countif(E114:AI114,"c*")*0.5)-(countif(E114:AI114,"d*")*0.5)-(countif(E114:AI114,"e*")*0.5)+1</f>
        <v>0</v>
      </c>
      <c r="AK114" s="197">
        <f t="shared" si="3"/>
        <v>27</v>
      </c>
      <c r="AL114" s="406">
        <f>VLOOKUP(B114,'Working Time-April-26'!$B:$AK,35,0)/60</f>
        <v>0</v>
      </c>
      <c r="AM114" s="406">
        <f>VLOOKUP(B114,'Working Time-April-26'!$B:$AK,36,0)/60</f>
        <v>0</v>
      </c>
      <c r="AN114" s="214"/>
      <c r="AO114" s="218"/>
      <c r="AP114" s="220"/>
      <c r="AQ114" s="209"/>
      <c r="AR114" s="209"/>
      <c r="AS114" s="209"/>
      <c r="AT114" s="209"/>
      <c r="AU114" s="209">
        <f t="shared" si="4"/>
        <v>4</v>
      </c>
      <c r="AV114" s="209">
        <f t="shared" si="5"/>
        <v>0</v>
      </c>
      <c r="AW114" s="210">
        <f t="shared" si="6"/>
        <v>0</v>
      </c>
      <c r="AX114" s="222"/>
      <c r="AY114" s="217" t="s">
        <v>9</v>
      </c>
    </row>
    <row r="115">
      <c r="A115" s="209">
        <v>113.0</v>
      </c>
      <c r="B115" s="218" t="s">
        <v>709</v>
      </c>
      <c r="C115" s="219" t="s">
        <v>30</v>
      </c>
      <c r="D115" s="218" t="s">
        <v>14</v>
      </c>
      <c r="E115" s="194" t="s">
        <v>715</v>
      </c>
      <c r="F115" s="194" t="s">
        <v>715</v>
      </c>
      <c r="G115" s="194" t="s">
        <v>715</v>
      </c>
      <c r="H115" s="194" t="s">
        <v>6</v>
      </c>
      <c r="I115" s="194">
        <v>0.0</v>
      </c>
      <c r="J115" s="194" t="s">
        <v>591</v>
      </c>
      <c r="K115" s="194" t="s">
        <v>591</v>
      </c>
      <c r="L115" s="194" t="s">
        <v>591</v>
      </c>
      <c r="M115" s="194" t="s">
        <v>591</v>
      </c>
      <c r="N115" s="194" t="s">
        <v>591</v>
      </c>
      <c r="O115" s="194">
        <v>0.0</v>
      </c>
      <c r="P115" s="194" t="s">
        <v>602</v>
      </c>
      <c r="Q115" s="194" t="s">
        <v>593</v>
      </c>
      <c r="R115" s="194" t="s">
        <v>593</v>
      </c>
      <c r="S115" s="194" t="s">
        <v>593</v>
      </c>
      <c r="T115" s="194" t="s">
        <v>593</v>
      </c>
      <c r="U115" s="194" t="s">
        <v>593</v>
      </c>
      <c r="V115" s="194">
        <v>0.0</v>
      </c>
      <c r="W115" s="194" t="s">
        <v>593</v>
      </c>
      <c r="X115" s="194" t="s">
        <v>593</v>
      </c>
      <c r="Y115" s="194" t="s">
        <v>593</v>
      </c>
      <c r="Z115" s="194" t="s">
        <v>593</v>
      </c>
      <c r="AA115" s="194" t="s">
        <v>593</v>
      </c>
      <c r="AB115" s="194" t="s">
        <v>588</v>
      </c>
      <c r="AC115" s="194" t="s">
        <v>588</v>
      </c>
      <c r="AD115" s="194">
        <v>0.0</v>
      </c>
      <c r="AE115" s="194" t="s">
        <v>588</v>
      </c>
      <c r="AF115" s="194" t="s">
        <v>588</v>
      </c>
      <c r="AG115" s="194" t="s">
        <v>588</v>
      </c>
      <c r="AH115" s="194" t="s">
        <v>588</v>
      </c>
      <c r="AI115" s="194" t="s">
        <v>588</v>
      </c>
      <c r="AJ115" s="197">
        <f>vlookup(B115,'Annual Leave-2026'!$B:$S,7,0)-countif(E115:AI115,"a")-(countif(E115:AI115,"a1")*0.5)-(countif(E115:AI115,"a2")*0.5)-(countif(E115:AI115,"b*")*0.5)-(countif(E115:AI115,"c*")*0.5)-(countif(E115:AI115,"d*")*0.5)-(countif(E115:AI115,"e*")*0.5)+1</f>
        <v>0</v>
      </c>
      <c r="AK115" s="197">
        <f t="shared" si="3"/>
        <v>26</v>
      </c>
      <c r="AL115" s="406">
        <f>VLOOKUP(B115,'Working Time-April-26'!$B:$AK,35,0)/60</f>
        <v>0</v>
      </c>
      <c r="AM115" s="406">
        <f>VLOOKUP(B115,'Working Time-April-26'!$B:$AK,36,0)/60</f>
        <v>0</v>
      </c>
      <c r="AN115" s="214"/>
      <c r="AO115" s="218"/>
      <c r="AP115" s="220"/>
      <c r="AQ115" s="209"/>
      <c r="AR115" s="209"/>
      <c r="AS115" s="209"/>
      <c r="AT115" s="209"/>
      <c r="AU115" s="209">
        <f t="shared" si="4"/>
        <v>4</v>
      </c>
      <c r="AV115" s="209">
        <f t="shared" si="5"/>
        <v>0</v>
      </c>
      <c r="AW115" s="210">
        <f t="shared" si="6"/>
        <v>1</v>
      </c>
      <c r="AX115" s="222"/>
      <c r="AY115" s="217" t="s">
        <v>9</v>
      </c>
    </row>
    <row r="116">
      <c r="A116" s="204">
        <v>114.0</v>
      </c>
      <c r="B116" s="218" t="s">
        <v>702</v>
      </c>
      <c r="C116" s="219" t="s">
        <v>58</v>
      </c>
      <c r="D116" s="218" t="s">
        <v>14</v>
      </c>
      <c r="E116" s="194" t="s">
        <v>593</v>
      </c>
      <c r="F116" s="194" t="s">
        <v>593</v>
      </c>
      <c r="G116" s="194" t="s">
        <v>593</v>
      </c>
      <c r="H116" s="194">
        <v>0.0</v>
      </c>
      <c r="I116" s="221" t="s">
        <v>588</v>
      </c>
      <c r="J116" s="194" t="s">
        <v>588</v>
      </c>
      <c r="K116" s="194" t="s">
        <v>588</v>
      </c>
      <c r="L116" s="194" t="s">
        <v>588</v>
      </c>
      <c r="M116" s="194" t="s">
        <v>588</v>
      </c>
      <c r="N116" s="194" t="s">
        <v>588</v>
      </c>
      <c r="O116" s="194" t="s">
        <v>588</v>
      </c>
      <c r="P116" s="194">
        <v>0.0</v>
      </c>
      <c r="Q116" s="194" t="s">
        <v>588</v>
      </c>
      <c r="R116" s="194" t="s">
        <v>588</v>
      </c>
      <c r="S116" s="194" t="s">
        <v>588</v>
      </c>
      <c r="T116" s="194" t="s">
        <v>588</v>
      </c>
      <c r="U116" s="194" t="s">
        <v>588</v>
      </c>
      <c r="V116" s="194" t="s">
        <v>588</v>
      </c>
      <c r="W116" s="194">
        <v>0.0</v>
      </c>
      <c r="X116" s="194" t="s">
        <v>588</v>
      </c>
      <c r="Y116" s="194" t="s">
        <v>588</v>
      </c>
      <c r="Z116" s="218" t="s">
        <v>588</v>
      </c>
      <c r="AA116" s="194" t="s">
        <v>588</v>
      </c>
      <c r="AB116" s="194" t="s">
        <v>588</v>
      </c>
      <c r="AC116" s="194" t="s">
        <v>588</v>
      </c>
      <c r="AD116" s="194" t="s">
        <v>588</v>
      </c>
      <c r="AE116" s="194">
        <v>0.0</v>
      </c>
      <c r="AF116" s="194" t="s">
        <v>588</v>
      </c>
      <c r="AG116" s="194" t="s">
        <v>588</v>
      </c>
      <c r="AH116" s="194" t="s">
        <v>592</v>
      </c>
      <c r="AI116" s="194" t="s">
        <v>592</v>
      </c>
      <c r="AJ116" s="197">
        <f>vlookup(B116,'Annual Leave-2026'!$B:$S,7,0)-countif(E116:AI116,"a")-(countif(E116:AI116,"a1")*0.5)-(countif(E116:AI116,"a2")*0.5)-(countif(E116:AI116,"b*")*0.5)-(countif(E116:AI116,"c*")*0.5)-(countif(E116:AI116,"d*")*0.5)-(countif(E116:AI116,"e*")*0.5)+1</f>
        <v>1.5</v>
      </c>
      <c r="AK116" s="197">
        <f t="shared" si="3"/>
        <v>25</v>
      </c>
      <c r="AL116" s="406">
        <f>VLOOKUP(B116,'Working Time-April-26'!$B:$AK,35,0)/60</f>
        <v>0</v>
      </c>
      <c r="AM116" s="406">
        <f>VLOOKUP(B116,'Working Time-April-26'!$B:$AK,36,0)/60</f>
        <v>0</v>
      </c>
      <c r="AN116" s="214"/>
      <c r="AO116" s="218"/>
      <c r="AP116" s="220"/>
      <c r="AQ116" s="209"/>
      <c r="AR116" s="209"/>
      <c r="AS116" s="209"/>
      <c r="AT116" s="209"/>
      <c r="AU116" s="209">
        <f t="shared" si="4"/>
        <v>4</v>
      </c>
      <c r="AV116" s="209">
        <f t="shared" si="5"/>
        <v>2</v>
      </c>
      <c r="AW116" s="210">
        <f t="shared" si="6"/>
        <v>0</v>
      </c>
      <c r="AX116" s="222"/>
      <c r="AY116" s="217" t="s">
        <v>9</v>
      </c>
    </row>
    <row r="117">
      <c r="A117" s="209">
        <v>115.0</v>
      </c>
      <c r="B117" s="218" t="s">
        <v>703</v>
      </c>
      <c r="C117" s="219" t="s">
        <v>43</v>
      </c>
      <c r="D117" s="218" t="s">
        <v>14</v>
      </c>
      <c r="E117" s="194" t="s">
        <v>591</v>
      </c>
      <c r="F117" s="194" t="s">
        <v>591</v>
      </c>
      <c r="G117" s="194" t="s">
        <v>591</v>
      </c>
      <c r="H117" s="194">
        <v>0.0</v>
      </c>
      <c r="I117" s="194" t="s">
        <v>6</v>
      </c>
      <c r="J117" s="194" t="s">
        <v>6</v>
      </c>
      <c r="K117" s="194" t="s">
        <v>6</v>
      </c>
      <c r="L117" s="194" t="s">
        <v>593</v>
      </c>
      <c r="M117" s="194" t="s">
        <v>593</v>
      </c>
      <c r="N117" s="194" t="s">
        <v>593</v>
      </c>
      <c r="O117" s="194">
        <v>0.0</v>
      </c>
      <c r="P117" s="194" t="s">
        <v>588</v>
      </c>
      <c r="Q117" s="194" t="s">
        <v>588</v>
      </c>
      <c r="R117" s="194" t="s">
        <v>588</v>
      </c>
      <c r="S117" s="194" t="s">
        <v>588</v>
      </c>
      <c r="T117" s="194" t="s">
        <v>588</v>
      </c>
      <c r="U117" s="194" t="s">
        <v>588</v>
      </c>
      <c r="V117" s="194" t="s">
        <v>588</v>
      </c>
      <c r="W117" s="194">
        <v>0.0</v>
      </c>
      <c r="X117" s="194" t="s">
        <v>588</v>
      </c>
      <c r="Y117" s="194" t="s">
        <v>588</v>
      </c>
      <c r="Z117" s="218" t="s">
        <v>588</v>
      </c>
      <c r="AA117" s="194" t="s">
        <v>588</v>
      </c>
      <c r="AB117" s="194" t="s">
        <v>588</v>
      </c>
      <c r="AC117" s="194" t="s">
        <v>588</v>
      </c>
      <c r="AD117" s="194" t="s">
        <v>588</v>
      </c>
      <c r="AE117" s="194">
        <v>0.0</v>
      </c>
      <c r="AF117" s="194" t="s">
        <v>588</v>
      </c>
      <c r="AG117" s="194" t="s">
        <v>588</v>
      </c>
      <c r="AH117" s="194" t="s">
        <v>588</v>
      </c>
      <c r="AI117" s="194" t="s">
        <v>588</v>
      </c>
      <c r="AJ117" s="197">
        <f>vlookup(B117,'Annual Leave-2026'!$B:$S,7,0)-countif(E117:AI117,"a")-(countif(E117:AI117,"a1")*0.5)-(countif(E117:AI117,"a2")*0.5)-(countif(E117:AI117,"b*")*0.5)-(countif(E117:AI117,"c*")*0.5)-(countif(E117:AI117,"d*")*0.5)-(countif(E117:AI117,"e*")*0.5)+1</f>
        <v>0</v>
      </c>
      <c r="AK117" s="197">
        <f t="shared" si="3"/>
        <v>27</v>
      </c>
      <c r="AL117" s="406">
        <f>VLOOKUP(B117,'Working Time-April-26'!$B:$AK,35,0)/60</f>
        <v>-1.566666667</v>
      </c>
      <c r="AM117" s="406">
        <f>VLOOKUP(B117,'Working Time-April-26'!$B:$AK,36,0)/60</f>
        <v>0</v>
      </c>
      <c r="AN117" s="214"/>
      <c r="AO117" s="218"/>
      <c r="AP117" s="220"/>
      <c r="AQ117" s="209"/>
      <c r="AR117" s="209"/>
      <c r="AS117" s="209"/>
      <c r="AT117" s="209"/>
      <c r="AU117" s="209">
        <f t="shared" si="4"/>
        <v>4</v>
      </c>
      <c r="AV117" s="209">
        <f t="shared" si="5"/>
        <v>0</v>
      </c>
      <c r="AW117" s="210">
        <f t="shared" si="6"/>
        <v>0</v>
      </c>
      <c r="AX117" s="222"/>
      <c r="AY117" s="217" t="s">
        <v>9</v>
      </c>
    </row>
    <row r="118">
      <c r="A118" s="204">
        <v>116.0</v>
      </c>
      <c r="B118" s="218" t="s">
        <v>713</v>
      </c>
      <c r="C118" s="219" t="s">
        <v>34</v>
      </c>
      <c r="D118" s="218" t="s">
        <v>14</v>
      </c>
      <c r="E118" s="194" t="s">
        <v>591</v>
      </c>
      <c r="F118" s="194" t="s">
        <v>591</v>
      </c>
      <c r="G118" s="194" t="s">
        <v>591</v>
      </c>
      <c r="H118" s="194">
        <v>0.0</v>
      </c>
      <c r="I118" s="194" t="s">
        <v>591</v>
      </c>
      <c r="J118" s="194" t="s">
        <v>591</v>
      </c>
      <c r="K118" s="194" t="s">
        <v>591</v>
      </c>
      <c r="L118" s="194" t="s">
        <v>591</v>
      </c>
      <c r="M118" s="194" t="s">
        <v>591</v>
      </c>
      <c r="N118" s="194" t="s">
        <v>591</v>
      </c>
      <c r="O118" s="194" t="s">
        <v>591</v>
      </c>
      <c r="P118" s="194">
        <v>0.0</v>
      </c>
      <c r="Q118" s="194" t="s">
        <v>593</v>
      </c>
      <c r="R118" s="194" t="s">
        <v>593</v>
      </c>
      <c r="S118" s="194" t="s">
        <v>593</v>
      </c>
      <c r="T118" s="194" t="s">
        <v>593</v>
      </c>
      <c r="U118" s="194" t="s">
        <v>593</v>
      </c>
      <c r="V118" s="194" t="s">
        <v>593</v>
      </c>
      <c r="W118" s="194">
        <v>0.0</v>
      </c>
      <c r="X118" s="194" t="s">
        <v>593</v>
      </c>
      <c r="Y118" s="194" t="s">
        <v>593</v>
      </c>
      <c r="Z118" s="194" t="s">
        <v>593</v>
      </c>
      <c r="AA118" s="194" t="s">
        <v>593</v>
      </c>
      <c r="AB118" s="194" t="s">
        <v>588</v>
      </c>
      <c r="AC118" s="194" t="s">
        <v>588</v>
      </c>
      <c r="AD118" s="194">
        <v>0.0</v>
      </c>
      <c r="AE118" s="194" t="s">
        <v>588</v>
      </c>
      <c r="AF118" s="194" t="s">
        <v>588</v>
      </c>
      <c r="AG118" s="194" t="s">
        <v>588</v>
      </c>
      <c r="AH118" s="194" t="s">
        <v>588</v>
      </c>
      <c r="AI118" s="194" t="s">
        <v>588</v>
      </c>
      <c r="AJ118" s="197">
        <f>vlookup(B118,'Annual Leave-2026'!$B:$S,7,0)-countif(E118:AI118,"a")-(countif(E118:AI118,"a1")*0.5)-(countif(E118:AI118,"a2")*0.5)-(countif(E118:AI118,"b*")*0.5)-(countif(E118:AI118,"c*")*0.5)-(countif(E118:AI118,"d*")*0.5)-(countif(E118:AI118,"e*")*0.5)+1</f>
        <v>1</v>
      </c>
      <c r="AK118" s="197">
        <f t="shared" si="3"/>
        <v>27</v>
      </c>
      <c r="AL118" s="406">
        <f>VLOOKUP(B118,'Working Time-April-26'!$B:$AK,35,0)/60</f>
        <v>0</v>
      </c>
      <c r="AM118" s="406">
        <f>VLOOKUP(B118,'Working Time-April-26'!$B:$AK,36,0)/60</f>
        <v>0</v>
      </c>
      <c r="AN118" s="214"/>
      <c r="AO118" s="218"/>
      <c r="AP118" s="220"/>
      <c r="AQ118" s="209"/>
      <c r="AR118" s="209"/>
      <c r="AS118" s="209"/>
      <c r="AT118" s="209"/>
      <c r="AU118" s="209">
        <f t="shared" si="4"/>
        <v>4</v>
      </c>
      <c r="AV118" s="209">
        <f t="shared" si="5"/>
        <v>0</v>
      </c>
      <c r="AW118" s="210">
        <f t="shared" si="6"/>
        <v>0</v>
      </c>
      <c r="AX118" s="222"/>
      <c r="AY118" s="226" t="s">
        <v>9</v>
      </c>
    </row>
    <row r="119">
      <c r="A119" s="209">
        <v>117.0</v>
      </c>
      <c r="B119" s="224" t="s">
        <v>704</v>
      </c>
      <c r="C119" s="225" t="s">
        <v>36</v>
      </c>
      <c r="D119" s="224" t="s">
        <v>14</v>
      </c>
      <c r="E119" s="194" t="s">
        <v>591</v>
      </c>
      <c r="F119" s="194" t="s">
        <v>591</v>
      </c>
      <c r="G119" s="194" t="s">
        <v>591</v>
      </c>
      <c r="H119" s="194">
        <v>0.0</v>
      </c>
      <c r="I119" s="194" t="s">
        <v>591</v>
      </c>
      <c r="J119" s="194" t="s">
        <v>591</v>
      </c>
      <c r="K119" s="194" t="s">
        <v>591</v>
      </c>
      <c r="L119" s="194" t="s">
        <v>591</v>
      </c>
      <c r="M119" s="194" t="s">
        <v>591</v>
      </c>
      <c r="N119" s="194" t="s">
        <v>591</v>
      </c>
      <c r="O119" s="194" t="s">
        <v>591</v>
      </c>
      <c r="P119" s="194">
        <v>0.0</v>
      </c>
      <c r="Q119" s="194" t="s">
        <v>593</v>
      </c>
      <c r="R119" s="194" t="s">
        <v>593</v>
      </c>
      <c r="S119" s="194" t="s">
        <v>593</v>
      </c>
      <c r="T119" s="194" t="s">
        <v>171</v>
      </c>
      <c r="U119" s="194" t="s">
        <v>593</v>
      </c>
      <c r="V119" s="194" t="s">
        <v>593</v>
      </c>
      <c r="W119" s="194">
        <v>0.0</v>
      </c>
      <c r="X119" s="194" t="s">
        <v>593</v>
      </c>
      <c r="Y119" s="194" t="s">
        <v>593</v>
      </c>
      <c r="Z119" s="194" t="s">
        <v>593</v>
      </c>
      <c r="AA119" s="194" t="s">
        <v>593</v>
      </c>
      <c r="AB119" s="194" t="s">
        <v>588</v>
      </c>
      <c r="AC119" s="194" t="s">
        <v>588</v>
      </c>
      <c r="AD119" s="194">
        <v>0.0</v>
      </c>
      <c r="AE119" s="194" t="s">
        <v>588</v>
      </c>
      <c r="AF119" s="194" t="s">
        <v>588</v>
      </c>
      <c r="AG119" s="194" t="s">
        <v>588</v>
      </c>
      <c r="AH119" s="194" t="s">
        <v>588</v>
      </c>
      <c r="AI119" s="194" t="s">
        <v>588</v>
      </c>
      <c r="AJ119" s="197">
        <f>vlookup(B119,'Annual Leave-2026'!$B:$S,7,0)-countif(E119:AI119,"a")-(countif(E119:AI119,"a1")*0.5)-(countif(E119:AI119,"a2")*0.5)-(countif(E119:AI119,"b*")*0.5)-(countif(E119:AI119,"c*")*0.5)-(countif(E119:AI119,"d*")*0.5)-(countif(E119:AI119,"e*")*0.5)+1</f>
        <v>1</v>
      </c>
      <c r="AK119" s="197">
        <f t="shared" si="3"/>
        <v>27</v>
      </c>
      <c r="AL119" s="406">
        <f>VLOOKUP(B119,'Working Time-April-26'!$B:$AK,35,0)/60</f>
        <v>0</v>
      </c>
      <c r="AM119" s="406">
        <f>VLOOKUP(B119,'Working Time-April-26'!$B:$AK,36,0)/60</f>
        <v>0</v>
      </c>
      <c r="AN119" s="214"/>
      <c r="AO119" s="218"/>
      <c r="AP119" s="220"/>
      <c r="AQ119" s="209"/>
      <c r="AR119" s="209"/>
      <c r="AS119" s="209"/>
      <c r="AT119" s="209"/>
      <c r="AU119" s="209">
        <f t="shared" si="4"/>
        <v>4</v>
      </c>
      <c r="AV119" s="209">
        <f t="shared" si="5"/>
        <v>0</v>
      </c>
      <c r="AW119" s="210">
        <f t="shared" si="6"/>
        <v>0</v>
      </c>
      <c r="AX119" s="222"/>
      <c r="AY119" s="226" t="s">
        <v>9</v>
      </c>
    </row>
    <row r="120">
      <c r="A120" s="204">
        <v>118.0</v>
      </c>
      <c r="B120" s="218" t="s">
        <v>705</v>
      </c>
      <c r="C120" s="219" t="s">
        <v>18</v>
      </c>
      <c r="D120" s="218" t="s">
        <v>14</v>
      </c>
      <c r="E120" s="194" t="s">
        <v>717</v>
      </c>
      <c r="F120" s="194" t="s">
        <v>717</v>
      </c>
      <c r="G120" s="194" t="s">
        <v>717</v>
      </c>
      <c r="H120" s="194" t="s">
        <v>717</v>
      </c>
      <c r="I120" s="194">
        <v>0.0</v>
      </c>
      <c r="J120" s="194" t="s">
        <v>715</v>
      </c>
      <c r="K120" s="194" t="s">
        <v>715</v>
      </c>
      <c r="L120" s="194" t="s">
        <v>715</v>
      </c>
      <c r="M120" s="194" t="s">
        <v>715</v>
      </c>
      <c r="N120" s="194" t="s">
        <v>715</v>
      </c>
      <c r="O120" s="194">
        <v>0.0</v>
      </c>
      <c r="P120" s="194" t="s">
        <v>593</v>
      </c>
      <c r="Q120" s="194" t="s">
        <v>593</v>
      </c>
      <c r="R120" s="194" t="s">
        <v>593</v>
      </c>
      <c r="S120" s="194" t="s">
        <v>593</v>
      </c>
      <c r="T120" s="194" t="s">
        <v>593</v>
      </c>
      <c r="U120" s="194" t="s">
        <v>593</v>
      </c>
      <c r="V120" s="194">
        <v>0.0</v>
      </c>
      <c r="W120" s="194" t="s">
        <v>593</v>
      </c>
      <c r="X120" s="194" t="s">
        <v>172</v>
      </c>
      <c r="Y120" s="194" t="s">
        <v>593</v>
      </c>
      <c r="Z120" s="194" t="s">
        <v>593</v>
      </c>
      <c r="AA120" s="194" t="s">
        <v>593</v>
      </c>
      <c r="AB120" s="194" t="s">
        <v>588</v>
      </c>
      <c r="AC120" s="194" t="s">
        <v>588</v>
      </c>
      <c r="AD120" s="194">
        <v>0.0</v>
      </c>
      <c r="AE120" s="194" t="s">
        <v>588</v>
      </c>
      <c r="AF120" s="194" t="s">
        <v>588</v>
      </c>
      <c r="AG120" s="194" t="s">
        <v>588</v>
      </c>
      <c r="AH120" s="194" t="s">
        <v>588</v>
      </c>
      <c r="AI120" s="194" t="s">
        <v>588</v>
      </c>
      <c r="AJ120" s="197">
        <f>vlookup(B120,'Annual Leave-2026'!$B:$S,7,0)-countif(E120:AI120,"a")-(countif(E120:AI120,"a1")*0.5)-(countif(E120:AI120,"a2")*0.5)-(countif(E120:AI120,"b*")*0.5)-(countif(E120:AI120,"c*")*0.5)-(countif(E120:AI120,"d*")*0.5)-(countif(E120:AI120,"e*")*0.5)+1</f>
        <v>2</v>
      </c>
      <c r="AK120" s="197">
        <f t="shared" si="3"/>
        <v>27</v>
      </c>
      <c r="AL120" s="406">
        <f>VLOOKUP(B120,'Working Time-April-26'!$B:$AK,35,0)/60</f>
        <v>0</v>
      </c>
      <c r="AM120" s="406">
        <f>VLOOKUP(B120,'Working Time-April-26'!$B:$AK,36,0)/60</f>
        <v>0</v>
      </c>
      <c r="AN120" s="214"/>
      <c r="AO120" s="218"/>
      <c r="AP120" s="220"/>
      <c r="AQ120" s="209"/>
      <c r="AR120" s="209"/>
      <c r="AS120" s="209"/>
      <c r="AT120" s="209"/>
      <c r="AU120" s="209">
        <f t="shared" si="4"/>
        <v>4</v>
      </c>
      <c r="AV120" s="209">
        <f t="shared" si="5"/>
        <v>0</v>
      </c>
      <c r="AW120" s="210">
        <f t="shared" si="6"/>
        <v>0</v>
      </c>
      <c r="AX120" s="222"/>
      <c r="AY120" s="226" t="s">
        <v>9</v>
      </c>
    </row>
    <row r="121">
      <c r="A121" s="209">
        <v>119.0</v>
      </c>
      <c r="B121" s="218" t="s">
        <v>706</v>
      </c>
      <c r="C121" s="219" t="s">
        <v>39</v>
      </c>
      <c r="D121" s="218" t="s">
        <v>14</v>
      </c>
      <c r="E121" s="194" t="s">
        <v>591</v>
      </c>
      <c r="F121" s="194" t="s">
        <v>591</v>
      </c>
      <c r="G121" s="194" t="s">
        <v>591</v>
      </c>
      <c r="H121" s="194" t="s">
        <v>591</v>
      </c>
      <c r="I121" s="194">
        <v>0.0</v>
      </c>
      <c r="J121" s="194" t="s">
        <v>591</v>
      </c>
      <c r="K121" s="194" t="s">
        <v>591</v>
      </c>
      <c r="L121" s="194" t="s">
        <v>591</v>
      </c>
      <c r="M121" s="194" t="s">
        <v>591</v>
      </c>
      <c r="N121" s="194" t="s">
        <v>591</v>
      </c>
      <c r="O121" s="194">
        <v>0.0</v>
      </c>
      <c r="P121" s="194" t="s">
        <v>593</v>
      </c>
      <c r="Q121" s="194" t="s">
        <v>593</v>
      </c>
      <c r="R121" s="194" t="s">
        <v>593</v>
      </c>
      <c r="S121" s="194" t="s">
        <v>593</v>
      </c>
      <c r="T121" s="194" t="s">
        <v>593</v>
      </c>
      <c r="U121" s="194" t="s">
        <v>593</v>
      </c>
      <c r="V121" s="194">
        <v>0.0</v>
      </c>
      <c r="W121" s="194" t="s">
        <v>593</v>
      </c>
      <c r="X121" s="194" t="s">
        <v>593</v>
      </c>
      <c r="Y121" s="194" t="s">
        <v>593</v>
      </c>
      <c r="Z121" s="194" t="s">
        <v>593</v>
      </c>
      <c r="AA121" s="194" t="s">
        <v>593</v>
      </c>
      <c r="AB121" s="194" t="s">
        <v>588</v>
      </c>
      <c r="AC121" s="194" t="s">
        <v>588</v>
      </c>
      <c r="AD121" s="194">
        <v>0.0</v>
      </c>
      <c r="AE121" s="194" t="s">
        <v>588</v>
      </c>
      <c r="AF121" s="194" t="s">
        <v>588</v>
      </c>
      <c r="AG121" s="194" t="s">
        <v>588</v>
      </c>
      <c r="AH121" s="194" t="s">
        <v>588</v>
      </c>
      <c r="AI121" s="194" t="s">
        <v>588</v>
      </c>
      <c r="AJ121" s="197">
        <f>vlookup(B121,'Annual Leave-2026'!$B:$S,7,0)-countif(E121:AI121,"a")-(countif(E121:AI121,"a1")*0.5)-(countif(E121:AI121,"a2")*0.5)-(countif(E121:AI121,"b*")*0.5)-(countif(E121:AI121,"c*")*0.5)-(countif(E121:AI121,"d*")*0.5)-(countif(E121:AI121,"e*")*0.5)+1</f>
        <v>3</v>
      </c>
      <c r="AK121" s="197">
        <f t="shared" si="3"/>
        <v>27</v>
      </c>
      <c r="AL121" s="406">
        <f>VLOOKUP(B121,'Working Time-April-26'!$B:$AK,35,0)/60</f>
        <v>0</v>
      </c>
      <c r="AM121" s="406">
        <f>VLOOKUP(B121,'Working Time-April-26'!$B:$AK,36,0)/60</f>
        <v>0</v>
      </c>
      <c r="AN121" s="214"/>
      <c r="AO121" s="218"/>
      <c r="AP121" s="220"/>
      <c r="AQ121" s="209"/>
      <c r="AR121" s="209"/>
      <c r="AS121" s="209"/>
      <c r="AT121" s="209"/>
      <c r="AU121" s="209">
        <f t="shared" si="4"/>
        <v>4</v>
      </c>
      <c r="AV121" s="209">
        <f t="shared" si="5"/>
        <v>0</v>
      </c>
      <c r="AW121" s="210">
        <f t="shared" si="6"/>
        <v>0</v>
      </c>
      <c r="AX121" s="222"/>
      <c r="AY121" s="226" t="s">
        <v>9</v>
      </c>
    </row>
    <row r="122">
      <c r="A122" s="204">
        <v>120.0</v>
      </c>
      <c r="B122" s="224" t="s">
        <v>707</v>
      </c>
      <c r="C122" s="225" t="s">
        <v>69</v>
      </c>
      <c r="D122" s="224" t="s">
        <v>14</v>
      </c>
      <c r="E122" s="194" t="s">
        <v>717</v>
      </c>
      <c r="F122" s="194" t="s">
        <v>717</v>
      </c>
      <c r="G122" s="194" t="s">
        <v>717</v>
      </c>
      <c r="H122" s="194">
        <v>0.0</v>
      </c>
      <c r="I122" s="194" t="s">
        <v>717</v>
      </c>
      <c r="J122" s="194" t="s">
        <v>717</v>
      </c>
      <c r="K122" s="194" t="s">
        <v>717</v>
      </c>
      <c r="L122" s="194" t="s">
        <v>717</v>
      </c>
      <c r="M122" s="194" t="s">
        <v>717</v>
      </c>
      <c r="N122" s="194" t="s">
        <v>592</v>
      </c>
      <c r="O122" s="194">
        <v>0.0</v>
      </c>
      <c r="P122" s="194" t="s">
        <v>602</v>
      </c>
      <c r="Q122" s="194" t="s">
        <v>591</v>
      </c>
      <c r="R122" s="194" t="s">
        <v>591</v>
      </c>
      <c r="S122" s="194" t="s">
        <v>591</v>
      </c>
      <c r="T122" s="194" t="s">
        <v>591</v>
      </c>
      <c r="U122" s="194" t="s">
        <v>592</v>
      </c>
      <c r="V122" s="194">
        <v>0.0</v>
      </c>
      <c r="W122" s="194" t="s">
        <v>6</v>
      </c>
      <c r="X122" s="194" t="s">
        <v>6</v>
      </c>
      <c r="Y122" s="194" t="s">
        <v>6</v>
      </c>
      <c r="Z122" s="194" t="s">
        <v>591</v>
      </c>
      <c r="AA122" s="194" t="s">
        <v>591</v>
      </c>
      <c r="AB122" s="194" t="s">
        <v>591</v>
      </c>
      <c r="AC122" s="194" t="s">
        <v>591</v>
      </c>
      <c r="AD122" s="194">
        <v>0.0</v>
      </c>
      <c r="AE122" s="194" t="s">
        <v>163</v>
      </c>
      <c r="AF122" s="194" t="s">
        <v>591</v>
      </c>
      <c r="AG122" s="194" t="s">
        <v>591</v>
      </c>
      <c r="AH122" s="194" t="s">
        <v>591</v>
      </c>
      <c r="AI122" s="194" t="s">
        <v>591</v>
      </c>
      <c r="AJ122" s="197">
        <f>vlookup(B122,'Annual Leave-2026'!$B:$S,7,0)-countif(E122:AI122,"a")-(countif(E122:AI122,"a1")*0.5)-(countif(E122:AI122,"a2")*0.5)-(countif(E122:AI122,"b*")*0.5)-(countif(E122:AI122,"c*")*0.5)-(countif(E122:AI122,"d*")*0.5)-(countif(E122:AI122,"e*")*0.5)+1</f>
        <v>2</v>
      </c>
      <c r="AK122" s="197">
        <f t="shared" si="3"/>
        <v>24</v>
      </c>
      <c r="AL122" s="406">
        <f>VLOOKUP(B122,'Working Time-April-26'!$B:$AK,35,0)/60</f>
        <v>0</v>
      </c>
      <c r="AM122" s="406">
        <f>VLOOKUP(B122,'Working Time-April-26'!$B:$AK,36,0)/60</f>
        <v>0</v>
      </c>
      <c r="AN122" s="214"/>
      <c r="AO122" s="218"/>
      <c r="AP122" s="220"/>
      <c r="AQ122" s="209"/>
      <c r="AR122" s="209"/>
      <c r="AS122" s="209"/>
      <c r="AT122" s="209"/>
      <c r="AU122" s="209">
        <f t="shared" si="4"/>
        <v>4</v>
      </c>
      <c r="AV122" s="209">
        <f t="shared" si="5"/>
        <v>2</v>
      </c>
      <c r="AW122" s="210">
        <f t="shared" si="6"/>
        <v>1</v>
      </c>
      <c r="AX122" s="222"/>
      <c r="AY122" s="226" t="s">
        <v>6</v>
      </c>
    </row>
    <row r="123">
      <c r="A123" s="209">
        <v>121.0</v>
      </c>
      <c r="B123" s="218" t="s">
        <v>708</v>
      </c>
      <c r="C123" s="219" t="s">
        <v>29</v>
      </c>
      <c r="D123" s="218" t="s">
        <v>14</v>
      </c>
      <c r="E123" s="194" t="s">
        <v>715</v>
      </c>
      <c r="F123" s="194" t="s">
        <v>715</v>
      </c>
      <c r="G123" s="194" t="s">
        <v>715</v>
      </c>
      <c r="H123" s="194" t="s">
        <v>715</v>
      </c>
      <c r="I123" s="194">
        <v>0.0</v>
      </c>
      <c r="J123" s="194" t="s">
        <v>591</v>
      </c>
      <c r="K123" s="194" t="s">
        <v>591</v>
      </c>
      <c r="L123" s="194" t="s">
        <v>591</v>
      </c>
      <c r="M123" s="194" t="s">
        <v>591</v>
      </c>
      <c r="N123" s="194" t="s">
        <v>591</v>
      </c>
      <c r="O123" s="194">
        <v>0.0</v>
      </c>
      <c r="P123" s="194" t="s">
        <v>593</v>
      </c>
      <c r="Q123" s="194" t="s">
        <v>593</v>
      </c>
      <c r="R123" s="194" t="s">
        <v>593</v>
      </c>
      <c r="S123" s="194" t="s">
        <v>593</v>
      </c>
      <c r="T123" s="194" t="s">
        <v>593</v>
      </c>
      <c r="U123" s="194" t="s">
        <v>593</v>
      </c>
      <c r="V123" s="194">
        <v>0.0</v>
      </c>
      <c r="W123" s="194" t="s">
        <v>593</v>
      </c>
      <c r="X123" s="194" t="s">
        <v>593</v>
      </c>
      <c r="Y123" s="194" t="s">
        <v>593</v>
      </c>
      <c r="Z123" s="194" t="s">
        <v>593</v>
      </c>
      <c r="AA123" s="194" t="s">
        <v>591</v>
      </c>
      <c r="AB123" s="194" t="s">
        <v>591</v>
      </c>
      <c r="AC123" s="194">
        <v>0.0</v>
      </c>
      <c r="AD123" s="194" t="s">
        <v>591</v>
      </c>
      <c r="AE123" s="194" t="s">
        <v>591</v>
      </c>
      <c r="AF123" s="194" t="s">
        <v>591</v>
      </c>
      <c r="AG123" s="194" t="s">
        <v>591</v>
      </c>
      <c r="AH123" s="194" t="s">
        <v>591</v>
      </c>
      <c r="AI123" s="194" t="s">
        <v>591</v>
      </c>
      <c r="AJ123" s="197">
        <f>vlookup(B123,'Annual Leave-2026'!$B:$S,7,0)-countif(E123:AI123,"a")-(countif(E123:AI123,"a1")*0.5)-(countif(E123:AI123,"a2")*0.5)-(countif(E123:AI123,"b*")*0.5)-(countif(E123:AI123,"c*")*0.5)-(countif(E123:AI123,"d*")*0.5)-(countif(E123:AI123,"e*")*0.5)+1</f>
        <v>2.5</v>
      </c>
      <c r="AK123" s="197">
        <f t="shared" si="3"/>
        <v>27</v>
      </c>
      <c r="AL123" s="406">
        <f>VLOOKUP(B123,'Working Time-April-26'!$B:$AK,35,0)/60</f>
        <v>0</v>
      </c>
      <c r="AM123" s="406">
        <f>VLOOKUP(B123,'Working Time-April-26'!$B:$AK,36,0)/60</f>
        <v>0</v>
      </c>
      <c r="AN123" s="214"/>
      <c r="AO123" s="218"/>
      <c r="AP123" s="220"/>
      <c r="AQ123" s="209"/>
      <c r="AR123" s="209"/>
      <c r="AS123" s="209"/>
      <c r="AT123" s="209"/>
      <c r="AU123" s="209">
        <f t="shared" si="4"/>
        <v>4</v>
      </c>
      <c r="AV123" s="209">
        <f t="shared" si="5"/>
        <v>0</v>
      </c>
      <c r="AW123" s="210">
        <f t="shared" si="6"/>
        <v>0</v>
      </c>
      <c r="AX123" s="222"/>
      <c r="AY123" s="226" t="s">
        <v>6</v>
      </c>
    </row>
    <row r="124">
      <c r="A124" s="209">
        <v>39.0</v>
      </c>
      <c r="B124" s="218" t="s">
        <v>849</v>
      </c>
      <c r="C124" s="219" t="s">
        <v>131</v>
      </c>
      <c r="D124" s="212" t="s">
        <v>76</v>
      </c>
      <c r="E124" s="194" t="s">
        <v>6</v>
      </c>
      <c r="F124" s="194" t="s">
        <v>6</v>
      </c>
      <c r="G124" s="194" t="s">
        <v>717</v>
      </c>
      <c r="H124" s="194" t="s">
        <v>717</v>
      </c>
      <c r="I124" s="194" t="s">
        <v>717</v>
      </c>
      <c r="J124" s="194">
        <v>0.0</v>
      </c>
      <c r="K124" s="194" t="s">
        <v>717</v>
      </c>
      <c r="L124" s="194" t="s">
        <v>717</v>
      </c>
      <c r="M124" s="194" t="s">
        <v>717</v>
      </c>
      <c r="N124" s="194" t="s">
        <v>717</v>
      </c>
      <c r="O124" s="194" t="s">
        <v>6</v>
      </c>
      <c r="P124" s="194">
        <v>0.0</v>
      </c>
      <c r="Q124" s="194"/>
      <c r="R124" s="194"/>
      <c r="S124" s="194"/>
      <c r="T124" s="194"/>
      <c r="U124" s="194"/>
      <c r="V124" s="194"/>
      <c r="W124" s="194"/>
      <c r="X124" s="194"/>
      <c r="Y124" s="194"/>
      <c r="Z124" s="218"/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7">
        <f>vlookup(B124,'Annual Leave-2026'!$B:$S,7,0)-countif(E124:AI124,"a")-(countif(E124:AI124,"a1")*0.5)-(countif(E124:AI124,"a2")*0.5)-(countif(E124:AI124,"b*")*0.5)-(countif(E124:AI124,"c*")*0.5)-(countif(E124:AI124,"d*")*0.5)-(countif(E124:AI124,"e*")*0.5)</f>
        <v>0</v>
      </c>
      <c r="AK124" s="197">
        <f t="shared" si="3"/>
        <v>10</v>
      </c>
      <c r="AL124" s="406">
        <f>VLOOKUP(B124,'Working Time-April-26'!$B:$AK,35,0)/60</f>
        <v>0</v>
      </c>
      <c r="AM124" s="406">
        <f>VLOOKUP(B124,'Working Time-April-26'!$B:$AK,36,0)/60</f>
        <v>0</v>
      </c>
      <c r="AN124" s="214"/>
      <c r="AO124" s="209"/>
      <c r="AP124" s="220"/>
      <c r="AQ124" s="209"/>
      <c r="AR124" s="209"/>
      <c r="AS124" s="209"/>
      <c r="AT124" s="209"/>
      <c r="AU124" s="209">
        <f t="shared" si="4"/>
        <v>2</v>
      </c>
      <c r="AV124" s="209">
        <f t="shared" si="5"/>
        <v>0</v>
      </c>
      <c r="AW124" s="210">
        <f t="shared" si="6"/>
        <v>0</v>
      </c>
      <c r="AX124" s="212"/>
      <c r="AY124" s="217"/>
    </row>
    <row r="125">
      <c r="A125" s="204">
        <v>108.0</v>
      </c>
      <c r="B125" s="218" t="s">
        <v>848</v>
      </c>
      <c r="C125" s="219" t="s">
        <v>40</v>
      </c>
      <c r="D125" s="212" t="s">
        <v>14</v>
      </c>
      <c r="E125" s="194" t="s">
        <v>591</v>
      </c>
      <c r="F125" s="194" t="s">
        <v>591</v>
      </c>
      <c r="G125" s="194" t="s">
        <v>591</v>
      </c>
      <c r="H125" s="194" t="s">
        <v>163</v>
      </c>
      <c r="I125" s="194">
        <v>0.0</v>
      </c>
      <c r="J125" s="194" t="s">
        <v>592</v>
      </c>
      <c r="K125" s="194" t="s">
        <v>592</v>
      </c>
      <c r="L125" s="194" t="s">
        <v>591</v>
      </c>
      <c r="M125" s="194" t="s">
        <v>591</v>
      </c>
      <c r="N125" s="194" t="s">
        <v>591</v>
      </c>
      <c r="O125" s="194">
        <v>0.0</v>
      </c>
      <c r="P125" s="194" t="s">
        <v>6</v>
      </c>
      <c r="Q125" s="194" t="s">
        <v>6</v>
      </c>
      <c r="R125" s="194" t="s">
        <v>593</v>
      </c>
      <c r="S125" s="194" t="s">
        <v>593</v>
      </c>
      <c r="T125" s="194" t="s">
        <v>593</v>
      </c>
      <c r="U125" s="194" t="s">
        <v>593</v>
      </c>
      <c r="V125" s="194"/>
      <c r="W125" s="194"/>
      <c r="X125" s="194"/>
      <c r="Y125" s="194"/>
      <c r="Z125" s="218"/>
      <c r="AA125" s="194"/>
      <c r="AB125" s="194"/>
      <c r="AC125" s="194"/>
      <c r="AD125" s="194"/>
      <c r="AE125" s="194"/>
      <c r="AF125" s="194"/>
      <c r="AG125" s="194"/>
      <c r="AH125" s="194"/>
      <c r="AI125" s="194"/>
      <c r="AJ125" s="197">
        <f>vlookup(B125,'Annual Leave-2026'!$B:$S,7,0)-countif(E125:AI125,"a")-(countif(E125:AI125,"a1")*0.5)-(countif(E125:AI125,"a2")*0.5)-(countif(E125:AI125,"b*")*0.5)-(countif(E125:AI125,"c*")*0.5)-(countif(E125:AI125,"d*")*0.5)-(countif(E125:AI125,"e*")*0.5)+1</f>
        <v>0</v>
      </c>
      <c r="AK125" s="197">
        <f t="shared" si="3"/>
        <v>13</v>
      </c>
      <c r="AL125" s="406">
        <f>VLOOKUP(B125,'Working Time-April-26'!$B:$AK,35,0)/60</f>
        <v>0</v>
      </c>
      <c r="AM125" s="406">
        <f>VLOOKUP(B125,'Working Time-April-26'!$B:$AK,36,0)/60</f>
        <v>0</v>
      </c>
      <c r="AN125" s="214"/>
      <c r="AO125" s="218"/>
      <c r="AP125" s="220"/>
      <c r="AQ125" s="209"/>
      <c r="AR125" s="209"/>
      <c r="AS125" s="209"/>
      <c r="AT125" s="209"/>
      <c r="AU125" s="209">
        <f t="shared" si="4"/>
        <v>2</v>
      </c>
      <c r="AV125" s="209">
        <f t="shared" si="5"/>
        <v>2</v>
      </c>
      <c r="AW125" s="210">
        <f t="shared" si="6"/>
        <v>0</v>
      </c>
      <c r="AX125" s="222"/>
      <c r="AY125" s="217" t="s">
        <v>10</v>
      </c>
    </row>
    <row r="126">
      <c r="A126" s="228"/>
      <c r="B126" s="221"/>
      <c r="C126" s="229"/>
      <c r="D126" s="230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2"/>
      <c r="AD126" s="232"/>
      <c r="AE126" s="231"/>
      <c r="AF126" s="231"/>
      <c r="AG126" s="231"/>
      <c r="AH126" s="231"/>
      <c r="AI126" s="231"/>
      <c r="AJ126" s="233"/>
      <c r="AK126" s="233"/>
      <c r="AL126" s="234"/>
      <c r="AM126" s="234"/>
      <c r="AN126" s="234"/>
      <c r="AO126" s="221"/>
      <c r="AP126" s="235"/>
      <c r="AQ126" s="228"/>
      <c r="AR126" s="228"/>
      <c r="AS126" s="228"/>
      <c r="AT126" s="228"/>
      <c r="AU126" s="228"/>
      <c r="AV126" s="228"/>
      <c r="AW126" s="236"/>
      <c r="AX126" s="237"/>
      <c r="AY126" s="72"/>
    </row>
    <row r="127">
      <c r="A127" s="72"/>
      <c r="B127" s="72"/>
      <c r="C127" s="238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</row>
    <row r="128">
      <c r="A128" s="221" t="s">
        <v>591</v>
      </c>
      <c r="B128" s="221"/>
      <c r="C128" s="229" t="s">
        <v>714</v>
      </c>
      <c r="D128" s="230"/>
      <c r="E128" s="230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>
        <f t="shared" ref="S128:AI128" si="7">COUNTIF(S$5:S$125,$A128)</f>
        <v>26</v>
      </c>
      <c r="T128" s="230">
        <f t="shared" si="7"/>
        <v>33</v>
      </c>
      <c r="U128" s="230">
        <f t="shared" si="7"/>
        <v>35</v>
      </c>
      <c r="V128" s="230">
        <f t="shared" si="7"/>
        <v>20</v>
      </c>
      <c r="W128" s="230">
        <f t="shared" si="7"/>
        <v>17</v>
      </c>
      <c r="X128" s="230">
        <f t="shared" si="7"/>
        <v>30</v>
      </c>
      <c r="Y128" s="230">
        <f t="shared" si="7"/>
        <v>34</v>
      </c>
      <c r="Z128" s="230">
        <f t="shared" si="7"/>
        <v>34</v>
      </c>
      <c r="AA128" s="230">
        <f t="shared" si="7"/>
        <v>44</v>
      </c>
      <c r="AB128" s="230">
        <f t="shared" si="7"/>
        <v>48</v>
      </c>
      <c r="AC128" s="230">
        <f t="shared" si="7"/>
        <v>24</v>
      </c>
      <c r="AD128" s="230">
        <f t="shared" si="7"/>
        <v>24</v>
      </c>
      <c r="AE128" s="230">
        <f t="shared" si="7"/>
        <v>35</v>
      </c>
      <c r="AF128" s="230">
        <f t="shared" si="7"/>
        <v>45</v>
      </c>
      <c r="AG128" s="230">
        <f t="shared" si="7"/>
        <v>45</v>
      </c>
      <c r="AH128" s="230">
        <f t="shared" si="7"/>
        <v>47</v>
      </c>
      <c r="AI128" s="230">
        <f t="shared" si="7"/>
        <v>47</v>
      </c>
      <c r="AJ128" s="230"/>
      <c r="AK128" s="230"/>
      <c r="AL128" s="408">
        <f t="shared" ref="AL128:AM128" si="8">SUM(AL5:AL125)</f>
        <v>-10.85</v>
      </c>
      <c r="AM128" s="408">
        <f t="shared" si="8"/>
        <v>-3.25</v>
      </c>
      <c r="AN128" s="230"/>
      <c r="AO128" s="230"/>
      <c r="AP128" s="230"/>
      <c r="AQ128" s="230"/>
      <c r="AR128" s="230"/>
      <c r="AS128" s="230"/>
      <c r="AT128" s="230"/>
      <c r="AU128" s="230"/>
      <c r="AV128" s="230"/>
      <c r="AW128" s="237"/>
      <c r="AX128" s="237"/>
      <c r="AY128" s="237"/>
    </row>
    <row r="129">
      <c r="A129" s="221" t="s">
        <v>715</v>
      </c>
      <c r="B129" s="221"/>
      <c r="C129" s="229" t="s">
        <v>716</v>
      </c>
      <c r="D129" s="230"/>
      <c r="E129" s="230"/>
      <c r="F129" s="230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  <c r="AL129" s="230"/>
      <c r="AM129" s="230"/>
      <c r="AN129" s="230"/>
      <c r="AO129" s="230"/>
      <c r="AP129" s="230"/>
      <c r="AQ129" s="230"/>
      <c r="AR129" s="230"/>
      <c r="AS129" s="230"/>
      <c r="AT129" s="230"/>
      <c r="AU129" s="230"/>
      <c r="AV129" s="230"/>
      <c r="AW129" s="237"/>
      <c r="AX129" s="237"/>
      <c r="AY129" s="237"/>
    </row>
    <row r="130">
      <c r="A130" s="221" t="s">
        <v>717</v>
      </c>
      <c r="B130" s="221"/>
      <c r="C130" s="229" t="s">
        <v>718</v>
      </c>
      <c r="D130" s="230"/>
      <c r="E130" s="230"/>
      <c r="F130" s="230"/>
      <c r="G130" s="230"/>
      <c r="H130" s="230"/>
      <c r="I130" s="230"/>
      <c r="J130" s="230"/>
      <c r="K130" s="230"/>
      <c r="L130" s="230"/>
      <c r="M130" s="221" t="s">
        <v>570</v>
      </c>
      <c r="N130" s="230"/>
      <c r="O130" s="230"/>
      <c r="P130" s="230"/>
      <c r="Q130" s="230"/>
      <c r="R130" s="230"/>
      <c r="S130" s="221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230"/>
      <c r="AN130" s="230"/>
      <c r="AO130" s="230"/>
      <c r="AP130" s="230"/>
      <c r="AQ130" s="230"/>
      <c r="AR130" s="230"/>
      <c r="AS130" s="230"/>
      <c r="AT130" s="230"/>
      <c r="AU130" s="230"/>
      <c r="AV130" s="230"/>
      <c r="AW130" s="237"/>
      <c r="AX130" s="237"/>
      <c r="AY130" s="237"/>
    </row>
    <row r="131">
      <c r="A131" s="221" t="s">
        <v>588</v>
      </c>
      <c r="B131" s="221"/>
      <c r="C131" s="229" t="s">
        <v>719</v>
      </c>
      <c r="D131" s="230"/>
      <c r="E131" s="230"/>
      <c r="F131" s="230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>
        <f t="shared" ref="S131:AI131" si="9">COUNTIF(S$5:S$125,$A131)</f>
        <v>26</v>
      </c>
      <c r="T131" s="230">
        <f t="shared" si="9"/>
        <v>26</v>
      </c>
      <c r="U131" s="230">
        <f t="shared" si="9"/>
        <v>25</v>
      </c>
      <c r="V131" s="230">
        <f t="shared" si="9"/>
        <v>20</v>
      </c>
      <c r="W131" s="230">
        <f t="shared" si="9"/>
        <v>13</v>
      </c>
      <c r="X131" s="230">
        <f t="shared" si="9"/>
        <v>16</v>
      </c>
      <c r="Y131" s="230">
        <f t="shared" si="9"/>
        <v>26</v>
      </c>
      <c r="Z131" s="230">
        <f t="shared" si="9"/>
        <v>27</v>
      </c>
      <c r="AA131" s="230">
        <f t="shared" si="9"/>
        <v>26</v>
      </c>
      <c r="AB131" s="230">
        <f t="shared" si="9"/>
        <v>46</v>
      </c>
      <c r="AC131" s="230">
        <f t="shared" si="9"/>
        <v>35</v>
      </c>
      <c r="AD131" s="230">
        <f t="shared" si="9"/>
        <v>22</v>
      </c>
      <c r="AE131" s="230">
        <f t="shared" si="9"/>
        <v>36</v>
      </c>
      <c r="AF131" s="230">
        <f t="shared" si="9"/>
        <v>49</v>
      </c>
      <c r="AG131" s="230">
        <f t="shared" si="9"/>
        <v>49</v>
      </c>
      <c r="AH131" s="230">
        <f t="shared" si="9"/>
        <v>48</v>
      </c>
      <c r="AI131" s="230">
        <f t="shared" si="9"/>
        <v>48</v>
      </c>
      <c r="AJ131" s="230"/>
      <c r="AK131" s="230"/>
      <c r="AL131" s="230"/>
      <c r="AM131" s="230"/>
      <c r="AN131" s="230"/>
      <c r="AO131" s="230"/>
      <c r="AP131" s="230"/>
      <c r="AQ131" s="230"/>
      <c r="AR131" s="230"/>
      <c r="AS131" s="230"/>
      <c r="AT131" s="230"/>
      <c r="AU131" s="230"/>
      <c r="AV131" s="230"/>
      <c r="AW131" s="237"/>
      <c r="AX131" s="237"/>
      <c r="AY131" s="237"/>
    </row>
    <row r="132">
      <c r="A132" s="221" t="s">
        <v>593</v>
      </c>
      <c r="B132" s="221"/>
      <c r="C132" s="229" t="s">
        <v>720</v>
      </c>
      <c r="D132" s="230"/>
      <c r="E132" s="230"/>
      <c r="F132" s="230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  <c r="AL132" s="230"/>
      <c r="AM132" s="230"/>
      <c r="AN132" s="230"/>
      <c r="AO132" s="230"/>
      <c r="AP132" s="230"/>
      <c r="AQ132" s="230"/>
      <c r="AR132" s="230"/>
      <c r="AS132" s="230"/>
      <c r="AT132" s="230"/>
      <c r="AU132" s="230"/>
      <c r="AV132" s="230"/>
      <c r="AW132" s="237"/>
      <c r="AX132" s="237"/>
      <c r="AY132" s="237"/>
    </row>
    <row r="133">
      <c r="A133" s="221" t="s">
        <v>721</v>
      </c>
      <c r="B133" s="221"/>
      <c r="C133" s="229" t="s">
        <v>722</v>
      </c>
      <c r="D133" s="230"/>
      <c r="E133" s="230"/>
      <c r="F133" s="230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230"/>
      <c r="AV133" s="230"/>
      <c r="AW133" s="237"/>
      <c r="AX133" s="237"/>
      <c r="AY133" s="237"/>
    </row>
    <row r="134">
      <c r="A134" s="221" t="s">
        <v>723</v>
      </c>
      <c r="B134" s="221"/>
      <c r="C134" s="229" t="s">
        <v>724</v>
      </c>
      <c r="D134" s="230"/>
      <c r="E134" s="230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0"/>
      <c r="AV134" s="230"/>
      <c r="AW134" s="237"/>
      <c r="AX134" s="237"/>
      <c r="AY134" s="237"/>
    </row>
    <row r="135">
      <c r="A135" s="221" t="s">
        <v>725</v>
      </c>
      <c r="B135" s="221"/>
      <c r="C135" s="229" t="s">
        <v>726</v>
      </c>
      <c r="D135" s="230"/>
      <c r="E135" s="230"/>
      <c r="F135" s="230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0"/>
      <c r="AV135" s="230"/>
      <c r="AW135" s="237"/>
      <c r="AX135" s="237"/>
      <c r="AY135" s="237"/>
    </row>
    <row r="136">
      <c r="A136" s="221" t="s">
        <v>727</v>
      </c>
      <c r="B136" s="221"/>
      <c r="C136" s="229" t="s">
        <v>728</v>
      </c>
      <c r="D136" s="230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0"/>
      <c r="AV136" s="230"/>
      <c r="AW136" s="237"/>
      <c r="AX136" s="237"/>
      <c r="AY136" s="237"/>
    </row>
    <row r="137">
      <c r="A137" s="221" t="s">
        <v>729</v>
      </c>
      <c r="B137" s="230"/>
      <c r="C137" s="229" t="s">
        <v>730</v>
      </c>
      <c r="D137" s="230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7"/>
      <c r="AX137" s="237"/>
      <c r="AY137" s="237"/>
    </row>
    <row r="138">
      <c r="A138" s="221" t="s">
        <v>731</v>
      </c>
      <c r="B138" s="230"/>
      <c r="C138" s="229" t="s">
        <v>732</v>
      </c>
      <c r="D138" s="230"/>
      <c r="E138" s="230"/>
      <c r="F138" s="230"/>
      <c r="G138" s="23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7"/>
      <c r="AX138" s="237"/>
      <c r="AY138" s="237"/>
    </row>
    <row r="139">
      <c r="A139" s="221" t="s">
        <v>733</v>
      </c>
      <c r="B139" s="230"/>
      <c r="C139" s="229" t="s">
        <v>734</v>
      </c>
      <c r="D139" s="230"/>
      <c r="E139" s="230"/>
      <c r="F139" s="230"/>
      <c r="G139" s="230"/>
      <c r="H139" s="230"/>
      <c r="I139" s="230"/>
      <c r="J139" s="221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0"/>
      <c r="AW139" s="237"/>
      <c r="AX139" s="237"/>
      <c r="AY139" s="237"/>
    </row>
    <row r="140">
      <c r="A140" s="221" t="s">
        <v>735</v>
      </c>
      <c r="B140" s="230"/>
      <c r="C140" s="229" t="s">
        <v>736</v>
      </c>
      <c r="D140" s="230"/>
      <c r="E140" s="230"/>
      <c r="F140" s="230"/>
      <c r="G140" s="230"/>
      <c r="H140" s="230"/>
      <c r="I140" s="230"/>
      <c r="J140" s="221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0"/>
      <c r="AW140" s="237"/>
      <c r="AX140" s="237"/>
      <c r="AY140" s="237"/>
    </row>
    <row r="141">
      <c r="A141" s="221" t="s">
        <v>737</v>
      </c>
      <c r="B141" s="230"/>
      <c r="C141" s="229" t="s">
        <v>738</v>
      </c>
      <c r="D141" s="230"/>
      <c r="E141" s="230"/>
      <c r="F141" s="230"/>
      <c r="G141" s="230"/>
      <c r="H141" s="230"/>
      <c r="I141" s="230"/>
      <c r="J141" s="221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0"/>
      <c r="AW141" s="237"/>
      <c r="AX141" s="237"/>
      <c r="AY141" s="237"/>
    </row>
    <row r="142">
      <c r="A142" s="221" t="s">
        <v>739</v>
      </c>
      <c r="B142" s="230"/>
      <c r="C142" s="229" t="s">
        <v>740</v>
      </c>
      <c r="D142" s="230"/>
      <c r="E142" s="230"/>
      <c r="F142" s="230"/>
      <c r="G142" s="230"/>
      <c r="H142" s="230"/>
      <c r="I142" s="230"/>
      <c r="J142" s="239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0"/>
      <c r="AV142" s="230"/>
      <c r="AW142" s="237"/>
      <c r="AX142" s="237"/>
      <c r="AY142" s="237"/>
    </row>
    <row r="143">
      <c r="A143" s="221" t="s">
        <v>741</v>
      </c>
      <c r="B143" s="230"/>
      <c r="C143" s="229" t="s">
        <v>742</v>
      </c>
      <c r="D143" s="230"/>
      <c r="E143" s="230"/>
      <c r="F143" s="230"/>
      <c r="G143" s="230"/>
      <c r="H143" s="230"/>
      <c r="I143" s="230"/>
      <c r="J143" s="221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0"/>
      <c r="AV143" s="230"/>
      <c r="AW143" s="237"/>
      <c r="AX143" s="237"/>
      <c r="AY143" s="237"/>
    </row>
    <row r="144">
      <c r="A144" s="221" t="s">
        <v>743</v>
      </c>
      <c r="B144" s="230"/>
      <c r="C144" s="229" t="s">
        <v>744</v>
      </c>
      <c r="D144" s="230"/>
      <c r="E144" s="230"/>
      <c r="F144" s="230"/>
      <c r="G144" s="230"/>
      <c r="H144" s="230"/>
      <c r="I144" s="230"/>
      <c r="J144" s="221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0"/>
      <c r="AV144" s="230"/>
      <c r="AW144" s="237"/>
      <c r="AX144" s="237"/>
      <c r="AY144" s="237"/>
    </row>
    <row r="145">
      <c r="A145" s="221" t="s">
        <v>745</v>
      </c>
      <c r="B145" s="230"/>
      <c r="C145" s="229" t="s">
        <v>746</v>
      </c>
      <c r="D145" s="230"/>
      <c r="E145" s="230"/>
      <c r="F145" s="230"/>
      <c r="G145" s="230"/>
      <c r="H145" s="230"/>
      <c r="I145" s="230"/>
      <c r="J145" s="221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0"/>
      <c r="AW145" s="237"/>
      <c r="AX145" s="237"/>
      <c r="AY145" s="237"/>
    </row>
    <row r="146">
      <c r="A146" s="221" t="s">
        <v>747</v>
      </c>
      <c r="B146" s="230"/>
      <c r="C146" s="229" t="s">
        <v>748</v>
      </c>
      <c r="D146" s="230"/>
      <c r="E146" s="230"/>
      <c r="F146" s="230"/>
      <c r="G146" s="230"/>
      <c r="H146" s="230"/>
      <c r="I146" s="230"/>
      <c r="J146" s="221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7"/>
      <c r="AX146" s="237"/>
      <c r="AY146" s="237"/>
    </row>
    <row r="147">
      <c r="A147" s="221" t="s">
        <v>749</v>
      </c>
      <c r="B147" s="230"/>
      <c r="C147" s="229" t="s">
        <v>750</v>
      </c>
      <c r="D147" s="230"/>
      <c r="E147" s="230"/>
      <c r="F147" s="230"/>
      <c r="G147" s="230"/>
      <c r="H147" s="230"/>
      <c r="I147" s="230"/>
      <c r="J147" s="221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0"/>
      <c r="AV147" s="230"/>
      <c r="AW147" s="237"/>
      <c r="AX147" s="237"/>
      <c r="AY147" s="237"/>
    </row>
    <row r="148">
      <c r="A148" s="221" t="s">
        <v>163</v>
      </c>
      <c r="B148" s="230"/>
      <c r="C148" s="229" t="s">
        <v>751</v>
      </c>
      <c r="D148" s="230"/>
      <c r="E148" s="230"/>
      <c r="F148" s="230"/>
      <c r="G148" s="230"/>
      <c r="H148" s="230"/>
      <c r="I148" s="230"/>
      <c r="J148" s="221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0"/>
      <c r="AV148" s="230"/>
      <c r="AW148" s="237"/>
      <c r="AX148" s="237"/>
      <c r="AY148" s="237"/>
    </row>
    <row r="149">
      <c r="A149" s="221" t="s">
        <v>164</v>
      </c>
      <c r="B149" s="221"/>
      <c r="C149" s="229" t="s">
        <v>752</v>
      </c>
      <c r="D149" s="240"/>
      <c r="E149" s="230"/>
      <c r="F149" s="230"/>
      <c r="G149" s="230"/>
      <c r="H149" s="230"/>
      <c r="I149" s="230"/>
      <c r="J149" s="221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0"/>
      <c r="AW149" s="237"/>
      <c r="AX149" s="237"/>
      <c r="AY149" s="237"/>
    </row>
    <row r="150">
      <c r="A150" s="221" t="s">
        <v>165</v>
      </c>
      <c r="B150" s="221"/>
      <c r="C150" s="229" t="s">
        <v>753</v>
      </c>
      <c r="D150" s="240"/>
      <c r="E150" s="230"/>
      <c r="F150" s="230"/>
      <c r="G150" s="230"/>
      <c r="H150" s="230"/>
      <c r="I150" s="230"/>
      <c r="J150" s="221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  <c r="V150" s="230"/>
      <c r="W150" s="230"/>
      <c r="X150" s="230"/>
      <c r="Y150" s="230"/>
      <c r="Z150" s="230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230"/>
      <c r="AL150" s="230"/>
      <c r="AM150" s="230"/>
      <c r="AN150" s="230"/>
      <c r="AO150" s="230"/>
      <c r="AP150" s="230"/>
      <c r="AQ150" s="230"/>
      <c r="AR150" s="230"/>
      <c r="AS150" s="230"/>
      <c r="AT150" s="230"/>
      <c r="AU150" s="230"/>
      <c r="AV150" s="230"/>
      <c r="AW150" s="237"/>
      <c r="AX150" s="237"/>
      <c r="AY150" s="237"/>
    </row>
    <row r="151">
      <c r="A151" s="221" t="s">
        <v>166</v>
      </c>
      <c r="B151" s="221"/>
      <c r="C151" s="229" t="s">
        <v>754</v>
      </c>
      <c r="D151" s="240"/>
      <c r="E151" s="230"/>
      <c r="F151" s="230"/>
      <c r="G151" s="230"/>
      <c r="H151" s="230"/>
      <c r="I151" s="230"/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  <c r="V151" s="230"/>
      <c r="W151" s="230"/>
      <c r="X151" s="230"/>
      <c r="Y151" s="230"/>
      <c r="Z151" s="230"/>
      <c r="AA151" s="230"/>
      <c r="AB151" s="230"/>
      <c r="AC151" s="230"/>
      <c r="AD151" s="230"/>
      <c r="AE151" s="230"/>
      <c r="AF151" s="230"/>
      <c r="AG151" s="230"/>
      <c r="AH151" s="230"/>
      <c r="AI151" s="230"/>
      <c r="AJ151" s="230"/>
      <c r="AK151" s="230"/>
      <c r="AL151" s="230"/>
      <c r="AM151" s="230"/>
      <c r="AN151" s="230"/>
      <c r="AO151" s="230"/>
      <c r="AP151" s="230"/>
      <c r="AQ151" s="230"/>
      <c r="AR151" s="230"/>
      <c r="AS151" s="230"/>
      <c r="AT151" s="230"/>
      <c r="AU151" s="230"/>
      <c r="AV151" s="230"/>
      <c r="AW151" s="237"/>
      <c r="AX151" s="237"/>
      <c r="AY151" s="237"/>
    </row>
    <row r="152">
      <c r="A152" s="221" t="s">
        <v>167</v>
      </c>
      <c r="B152" s="221"/>
      <c r="C152" s="229" t="s">
        <v>755</v>
      </c>
      <c r="D152" s="240"/>
      <c r="E152" s="230"/>
      <c r="F152" s="230"/>
      <c r="G152" s="230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230"/>
      <c r="AN152" s="230"/>
      <c r="AO152" s="230"/>
      <c r="AP152" s="230"/>
      <c r="AQ152" s="230"/>
      <c r="AR152" s="230"/>
      <c r="AS152" s="230"/>
      <c r="AT152" s="230"/>
      <c r="AU152" s="230"/>
      <c r="AV152" s="230"/>
      <c r="AW152" s="237"/>
      <c r="AX152" s="237"/>
      <c r="AY152" s="237"/>
    </row>
    <row r="153">
      <c r="A153" s="221" t="s">
        <v>168</v>
      </c>
      <c r="B153" s="221"/>
      <c r="C153" s="229" t="s">
        <v>756</v>
      </c>
      <c r="D153" s="240"/>
      <c r="E153" s="230"/>
      <c r="F153" s="230"/>
      <c r="G153" s="230"/>
      <c r="H153" s="230"/>
      <c r="I153" s="230"/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  <c r="Z153" s="230"/>
      <c r="AA153" s="230"/>
      <c r="AB153" s="230"/>
      <c r="AC153" s="230"/>
      <c r="AD153" s="230"/>
      <c r="AE153" s="230"/>
      <c r="AF153" s="230"/>
      <c r="AG153" s="230"/>
      <c r="AH153" s="230"/>
      <c r="AI153" s="230"/>
      <c r="AJ153" s="230"/>
      <c r="AK153" s="230"/>
      <c r="AL153" s="230"/>
      <c r="AM153" s="230"/>
      <c r="AN153" s="230"/>
      <c r="AO153" s="230"/>
      <c r="AP153" s="230"/>
      <c r="AQ153" s="230"/>
      <c r="AR153" s="230"/>
      <c r="AS153" s="230"/>
      <c r="AT153" s="230"/>
      <c r="AU153" s="230"/>
      <c r="AV153" s="230"/>
      <c r="AW153" s="237"/>
      <c r="AX153" s="237"/>
      <c r="AY153" s="237"/>
    </row>
    <row r="154">
      <c r="A154" s="221" t="s">
        <v>169</v>
      </c>
      <c r="B154" s="221"/>
      <c r="C154" s="229" t="s">
        <v>757</v>
      </c>
      <c r="D154" s="240"/>
      <c r="E154" s="230"/>
      <c r="F154" s="230"/>
      <c r="G154" s="230"/>
      <c r="H154" s="230"/>
      <c r="I154" s="230"/>
      <c r="J154" s="230"/>
      <c r="K154" s="221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  <c r="Z154" s="230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230"/>
      <c r="AL154" s="230"/>
      <c r="AM154" s="230"/>
      <c r="AN154" s="230"/>
      <c r="AO154" s="230"/>
      <c r="AP154" s="230"/>
      <c r="AQ154" s="230"/>
      <c r="AR154" s="230"/>
      <c r="AS154" s="230"/>
      <c r="AT154" s="230"/>
      <c r="AU154" s="230"/>
      <c r="AV154" s="230"/>
      <c r="AW154" s="237"/>
      <c r="AX154" s="237"/>
      <c r="AY154" s="237"/>
    </row>
    <row r="155">
      <c r="A155" s="221" t="s">
        <v>170</v>
      </c>
      <c r="B155" s="221"/>
      <c r="C155" s="229" t="s">
        <v>758</v>
      </c>
      <c r="D155" s="240"/>
      <c r="E155" s="230"/>
      <c r="F155" s="230"/>
      <c r="G155" s="230"/>
      <c r="H155" s="230"/>
      <c r="I155" s="230"/>
      <c r="J155" s="230"/>
      <c r="K155" s="221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0"/>
      <c r="AV155" s="230"/>
      <c r="AW155" s="237"/>
      <c r="AX155" s="237"/>
      <c r="AY155" s="237"/>
    </row>
    <row r="156">
      <c r="A156" s="221" t="s">
        <v>171</v>
      </c>
      <c r="B156" s="221"/>
      <c r="C156" s="229" t="s">
        <v>759</v>
      </c>
      <c r="D156" s="240"/>
      <c r="E156" s="230"/>
      <c r="F156" s="230"/>
      <c r="G156" s="230"/>
      <c r="H156" s="230"/>
      <c r="I156" s="230"/>
      <c r="J156" s="230"/>
      <c r="K156" s="221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  <c r="Z156" s="230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230"/>
      <c r="AL156" s="230"/>
      <c r="AM156" s="230"/>
      <c r="AN156" s="230"/>
      <c r="AO156" s="230"/>
      <c r="AP156" s="230"/>
      <c r="AQ156" s="230"/>
      <c r="AR156" s="230"/>
      <c r="AS156" s="230"/>
      <c r="AT156" s="230"/>
      <c r="AU156" s="230"/>
      <c r="AV156" s="230"/>
      <c r="AW156" s="237"/>
      <c r="AX156" s="237"/>
      <c r="AY156" s="237"/>
    </row>
    <row r="157">
      <c r="A157" s="221" t="s">
        <v>172</v>
      </c>
      <c r="B157" s="221"/>
      <c r="C157" s="229" t="s">
        <v>760</v>
      </c>
      <c r="D157" s="240"/>
      <c r="E157" s="230"/>
      <c r="F157" s="230"/>
      <c r="G157" s="230"/>
      <c r="H157" s="230"/>
      <c r="I157" s="230"/>
      <c r="J157" s="230"/>
      <c r="K157" s="221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  <c r="V157" s="230"/>
      <c r="W157" s="230"/>
      <c r="X157" s="230"/>
      <c r="Y157" s="230"/>
      <c r="Z157" s="230"/>
      <c r="AA157" s="230"/>
      <c r="AB157" s="230"/>
      <c r="AC157" s="230"/>
      <c r="AD157" s="230"/>
      <c r="AE157" s="230"/>
      <c r="AF157" s="230"/>
      <c r="AG157" s="230"/>
      <c r="AH157" s="230"/>
      <c r="AI157" s="230"/>
      <c r="AJ157" s="230"/>
      <c r="AK157" s="230"/>
      <c r="AL157" s="230"/>
      <c r="AM157" s="230"/>
      <c r="AN157" s="230"/>
      <c r="AO157" s="230"/>
      <c r="AP157" s="230"/>
      <c r="AQ157" s="230"/>
      <c r="AR157" s="230"/>
      <c r="AS157" s="230"/>
      <c r="AT157" s="230"/>
      <c r="AU157" s="230"/>
      <c r="AV157" s="230"/>
      <c r="AW157" s="237"/>
      <c r="AX157" s="237"/>
      <c r="AY157" s="237"/>
    </row>
    <row r="158">
      <c r="A158" s="221" t="s">
        <v>650</v>
      </c>
      <c r="B158" s="221"/>
      <c r="C158" s="229" t="s">
        <v>761</v>
      </c>
      <c r="D158" s="240"/>
      <c r="E158" s="230"/>
      <c r="F158" s="230"/>
      <c r="G158" s="230"/>
      <c r="H158" s="230"/>
      <c r="I158" s="230"/>
      <c r="J158" s="230"/>
      <c r="K158" s="221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30"/>
      <c r="Z158" s="230"/>
      <c r="AA158" s="230"/>
      <c r="AB158" s="230"/>
      <c r="AC158" s="230"/>
      <c r="AD158" s="230"/>
      <c r="AE158" s="230"/>
      <c r="AF158" s="230"/>
      <c r="AG158" s="230"/>
      <c r="AH158" s="230"/>
      <c r="AI158" s="230"/>
      <c r="AJ158" s="230"/>
      <c r="AK158" s="230"/>
      <c r="AL158" s="230"/>
      <c r="AM158" s="230"/>
      <c r="AN158" s="230"/>
      <c r="AO158" s="230"/>
      <c r="AP158" s="230"/>
      <c r="AQ158" s="230"/>
      <c r="AR158" s="230"/>
      <c r="AS158" s="230"/>
      <c r="AT158" s="230"/>
      <c r="AU158" s="230"/>
      <c r="AV158" s="230"/>
      <c r="AW158" s="237"/>
      <c r="AX158" s="237"/>
      <c r="AY158" s="237"/>
    </row>
    <row r="159">
      <c r="A159" s="221" t="s">
        <v>641</v>
      </c>
      <c r="B159" s="221"/>
      <c r="C159" s="229" t="s">
        <v>762</v>
      </c>
      <c r="D159" s="240"/>
      <c r="E159" s="230"/>
      <c r="F159" s="230"/>
      <c r="G159" s="230"/>
      <c r="H159" s="230"/>
      <c r="I159" s="230"/>
      <c r="J159" s="230"/>
      <c r="K159" s="221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30"/>
      <c r="Z159" s="230"/>
      <c r="AA159" s="230"/>
      <c r="AB159" s="230"/>
      <c r="AC159" s="230"/>
      <c r="AD159" s="230"/>
      <c r="AE159" s="230"/>
      <c r="AF159" s="230"/>
      <c r="AG159" s="230"/>
      <c r="AH159" s="230"/>
      <c r="AI159" s="230"/>
      <c r="AJ159" s="230"/>
      <c r="AK159" s="230"/>
      <c r="AL159" s="230"/>
      <c r="AM159" s="230"/>
      <c r="AN159" s="230"/>
      <c r="AO159" s="230"/>
      <c r="AP159" s="230"/>
      <c r="AQ159" s="230"/>
      <c r="AR159" s="230"/>
      <c r="AS159" s="230"/>
      <c r="AT159" s="230"/>
      <c r="AU159" s="230"/>
      <c r="AV159" s="230"/>
      <c r="AW159" s="237"/>
      <c r="AX159" s="237"/>
      <c r="AY159" s="237"/>
    </row>
    <row r="160">
      <c r="A160" s="221" t="s">
        <v>763</v>
      </c>
      <c r="B160" s="221"/>
      <c r="C160" s="229" t="s">
        <v>764</v>
      </c>
      <c r="D160" s="240"/>
      <c r="E160" s="230"/>
      <c r="F160" s="230"/>
      <c r="G160" s="230"/>
      <c r="H160" s="230"/>
      <c r="I160" s="230"/>
      <c r="J160" s="230"/>
      <c r="K160" s="221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30"/>
      <c r="Z160" s="230"/>
      <c r="AA160" s="230"/>
      <c r="AB160" s="230"/>
      <c r="AC160" s="230"/>
      <c r="AD160" s="230"/>
      <c r="AE160" s="230"/>
      <c r="AF160" s="230"/>
      <c r="AG160" s="230"/>
      <c r="AH160" s="230"/>
      <c r="AI160" s="230"/>
      <c r="AJ160" s="230"/>
      <c r="AK160" s="230"/>
      <c r="AL160" s="230"/>
      <c r="AM160" s="230"/>
      <c r="AN160" s="230"/>
      <c r="AO160" s="230"/>
      <c r="AP160" s="230"/>
      <c r="AQ160" s="230"/>
      <c r="AR160" s="230"/>
      <c r="AS160" s="230"/>
      <c r="AT160" s="230"/>
      <c r="AU160" s="230"/>
      <c r="AV160" s="230"/>
      <c r="AW160" s="237"/>
      <c r="AX160" s="237"/>
      <c r="AY160" s="237"/>
    </row>
    <row r="161">
      <c r="A161" s="221" t="s">
        <v>765</v>
      </c>
      <c r="B161" s="221"/>
      <c r="C161" s="229" t="s">
        <v>766</v>
      </c>
      <c r="D161" s="240"/>
      <c r="E161" s="230"/>
      <c r="F161" s="230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230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0"/>
      <c r="AL161" s="230"/>
      <c r="AM161" s="230"/>
      <c r="AN161" s="230"/>
      <c r="AO161" s="230"/>
      <c r="AP161" s="230"/>
      <c r="AQ161" s="230"/>
      <c r="AR161" s="230"/>
      <c r="AS161" s="230"/>
      <c r="AT161" s="230"/>
      <c r="AU161" s="230"/>
      <c r="AV161" s="230"/>
      <c r="AW161" s="237"/>
      <c r="AX161" s="237"/>
      <c r="AY161" s="237"/>
    </row>
    <row r="162">
      <c r="A162" s="221" t="s">
        <v>767</v>
      </c>
      <c r="B162" s="221"/>
      <c r="C162" s="229" t="s">
        <v>768</v>
      </c>
      <c r="D162" s="240"/>
      <c r="E162" s="230"/>
      <c r="F162" s="230"/>
      <c r="G162" s="230"/>
      <c r="H162" s="230"/>
      <c r="I162" s="230"/>
      <c r="J162" s="230"/>
      <c r="K162" s="230"/>
      <c r="L162" s="72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  <c r="Z162" s="230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230"/>
      <c r="AL162" s="230"/>
      <c r="AM162" s="230"/>
      <c r="AN162" s="230"/>
      <c r="AO162" s="230"/>
      <c r="AP162" s="230"/>
      <c r="AQ162" s="230"/>
      <c r="AR162" s="230"/>
      <c r="AS162" s="230"/>
      <c r="AT162" s="230"/>
      <c r="AU162" s="230"/>
      <c r="AV162" s="230"/>
      <c r="AW162" s="237"/>
      <c r="AX162" s="237"/>
      <c r="AY162" s="237"/>
    </row>
    <row r="163">
      <c r="A163" s="221" t="s">
        <v>769</v>
      </c>
      <c r="B163" s="221"/>
      <c r="C163" s="229" t="s">
        <v>770</v>
      </c>
      <c r="D163" s="240"/>
      <c r="E163" s="230"/>
      <c r="F163" s="230"/>
      <c r="G163" s="23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30"/>
      <c r="Z163" s="230"/>
      <c r="AA163" s="230"/>
      <c r="AB163" s="230"/>
      <c r="AC163" s="230"/>
      <c r="AD163" s="230"/>
      <c r="AE163" s="230"/>
      <c r="AF163" s="230"/>
      <c r="AG163" s="230"/>
      <c r="AH163" s="230"/>
      <c r="AI163" s="230"/>
      <c r="AJ163" s="230"/>
      <c r="AK163" s="230"/>
      <c r="AL163" s="230"/>
      <c r="AM163" s="230"/>
      <c r="AN163" s="230"/>
      <c r="AO163" s="230"/>
      <c r="AP163" s="230"/>
      <c r="AQ163" s="230"/>
      <c r="AR163" s="230"/>
      <c r="AS163" s="230"/>
      <c r="AT163" s="230"/>
      <c r="AU163" s="230"/>
      <c r="AV163" s="230"/>
      <c r="AW163" s="237"/>
      <c r="AX163" s="237"/>
      <c r="AY163" s="237"/>
    </row>
    <row r="164">
      <c r="A164" s="221" t="s">
        <v>771</v>
      </c>
      <c r="B164" s="221"/>
      <c r="C164" s="229" t="s">
        <v>772</v>
      </c>
      <c r="D164" s="240"/>
      <c r="E164" s="230"/>
      <c r="F164" s="230"/>
      <c r="G164" s="23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  <c r="Z164" s="230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230"/>
      <c r="AL164" s="230"/>
      <c r="AM164" s="230"/>
      <c r="AN164" s="230"/>
      <c r="AO164" s="230"/>
      <c r="AP164" s="230"/>
      <c r="AQ164" s="230"/>
      <c r="AR164" s="230"/>
      <c r="AS164" s="230"/>
      <c r="AT164" s="230"/>
      <c r="AU164" s="230"/>
      <c r="AV164" s="230"/>
      <c r="AW164" s="237"/>
      <c r="AX164" s="237"/>
      <c r="AY164" s="237"/>
    </row>
    <row r="165">
      <c r="A165" s="221" t="s">
        <v>773</v>
      </c>
      <c r="B165" s="221"/>
      <c r="C165" s="229" t="s">
        <v>774</v>
      </c>
      <c r="D165" s="240"/>
      <c r="E165" s="230"/>
      <c r="F165" s="230"/>
      <c r="G165" s="230"/>
      <c r="H165" s="230"/>
      <c r="I165" s="230"/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230"/>
      <c r="AH165" s="230"/>
      <c r="AI165" s="230"/>
      <c r="AJ165" s="230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230"/>
      <c r="AV165" s="230"/>
      <c r="AW165" s="237"/>
      <c r="AX165" s="237"/>
      <c r="AY165" s="237"/>
    </row>
    <row r="166">
      <c r="A166" s="221" t="s">
        <v>775</v>
      </c>
      <c r="B166" s="221"/>
      <c r="C166" s="229" t="s">
        <v>776</v>
      </c>
      <c r="D166" s="240"/>
      <c r="E166" s="230"/>
      <c r="F166" s="230"/>
      <c r="G166" s="230"/>
      <c r="H166" s="230"/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  <c r="Z166" s="230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230"/>
      <c r="AL166" s="230"/>
      <c r="AM166" s="230"/>
      <c r="AN166" s="230"/>
      <c r="AO166" s="230"/>
      <c r="AP166" s="230"/>
      <c r="AQ166" s="230"/>
      <c r="AR166" s="230"/>
      <c r="AS166" s="230"/>
      <c r="AT166" s="230"/>
      <c r="AU166" s="230"/>
      <c r="AV166" s="230"/>
      <c r="AW166" s="237"/>
      <c r="AX166" s="237"/>
      <c r="AY166" s="237"/>
    </row>
    <row r="167">
      <c r="A167" s="221" t="s">
        <v>633</v>
      </c>
      <c r="B167" s="221"/>
      <c r="C167" s="229" t="s">
        <v>777</v>
      </c>
      <c r="D167" s="240"/>
      <c r="E167" s="230"/>
      <c r="F167" s="230"/>
      <c r="G167" s="230"/>
      <c r="H167" s="230"/>
      <c r="I167" s="230"/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30"/>
      <c r="Z167" s="230"/>
      <c r="AA167" s="230"/>
      <c r="AB167" s="230"/>
      <c r="AC167" s="230"/>
      <c r="AD167" s="230"/>
      <c r="AE167" s="230"/>
      <c r="AF167" s="230"/>
      <c r="AG167" s="230"/>
      <c r="AH167" s="230"/>
      <c r="AI167" s="230"/>
      <c r="AJ167" s="230"/>
      <c r="AK167" s="230"/>
      <c r="AL167" s="230"/>
      <c r="AM167" s="230"/>
      <c r="AN167" s="230"/>
      <c r="AO167" s="230"/>
      <c r="AP167" s="230"/>
      <c r="AQ167" s="230"/>
      <c r="AR167" s="230"/>
      <c r="AS167" s="230"/>
      <c r="AT167" s="230"/>
      <c r="AU167" s="230"/>
      <c r="AV167" s="230"/>
      <c r="AW167" s="237"/>
      <c r="AX167" s="237"/>
      <c r="AY167" s="237"/>
    </row>
    <row r="168">
      <c r="A168" s="221" t="s">
        <v>6</v>
      </c>
      <c r="B168" s="221"/>
      <c r="C168" s="229" t="s">
        <v>778</v>
      </c>
      <c r="D168" s="240"/>
      <c r="E168" s="230"/>
      <c r="F168" s="230"/>
      <c r="G168" s="230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0"/>
      <c r="Y168" s="230"/>
      <c r="Z168" s="230"/>
      <c r="AA168" s="230"/>
      <c r="AB168" s="230"/>
      <c r="AC168" s="230"/>
      <c r="AD168" s="230"/>
      <c r="AE168" s="230"/>
      <c r="AF168" s="230"/>
      <c r="AG168" s="230"/>
      <c r="AH168" s="230"/>
      <c r="AI168" s="230"/>
      <c r="AJ168" s="230"/>
      <c r="AK168" s="230"/>
      <c r="AL168" s="230"/>
      <c r="AM168" s="230"/>
      <c r="AN168" s="230"/>
      <c r="AO168" s="230"/>
      <c r="AP168" s="230"/>
      <c r="AQ168" s="230"/>
      <c r="AR168" s="230"/>
      <c r="AS168" s="230"/>
      <c r="AT168" s="230"/>
      <c r="AU168" s="230"/>
      <c r="AV168" s="230"/>
      <c r="AW168" s="237"/>
      <c r="AX168" s="237"/>
      <c r="AY168" s="237"/>
    </row>
    <row r="169">
      <c r="A169" s="221" t="s">
        <v>15</v>
      </c>
      <c r="B169" s="221"/>
      <c r="C169" s="229" t="s">
        <v>779</v>
      </c>
      <c r="D169" s="240"/>
      <c r="E169" s="230"/>
      <c r="F169" s="230"/>
      <c r="G169" s="230"/>
      <c r="H169" s="230"/>
      <c r="I169" s="230"/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30"/>
      <c r="Z169" s="230"/>
      <c r="AA169" s="230"/>
      <c r="AB169" s="230"/>
      <c r="AC169" s="230"/>
      <c r="AD169" s="230"/>
      <c r="AE169" s="230"/>
      <c r="AF169" s="230"/>
      <c r="AG169" s="230"/>
      <c r="AH169" s="230"/>
      <c r="AI169" s="230"/>
      <c r="AJ169" s="230"/>
      <c r="AK169" s="230"/>
      <c r="AL169" s="230"/>
      <c r="AM169" s="230"/>
      <c r="AN169" s="230"/>
      <c r="AO169" s="230"/>
      <c r="AP169" s="230"/>
      <c r="AQ169" s="230"/>
      <c r="AR169" s="230"/>
      <c r="AS169" s="230"/>
      <c r="AT169" s="230"/>
      <c r="AU169" s="230"/>
      <c r="AV169" s="230"/>
      <c r="AW169" s="237"/>
      <c r="AX169" s="237"/>
      <c r="AY169" s="237"/>
    </row>
    <row r="170">
      <c r="A170" s="241">
        <v>0.0</v>
      </c>
      <c r="B170" s="221"/>
      <c r="C170" s="229" t="s">
        <v>780</v>
      </c>
      <c r="D170" s="240"/>
      <c r="E170" s="230"/>
      <c r="F170" s="230"/>
      <c r="G170" s="230"/>
      <c r="H170" s="230"/>
      <c r="I170" s="230"/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0"/>
      <c r="Y170" s="230"/>
      <c r="Z170" s="230"/>
      <c r="AA170" s="230"/>
      <c r="AB170" s="230"/>
      <c r="AC170" s="230"/>
      <c r="AD170" s="230"/>
      <c r="AE170" s="230"/>
      <c r="AF170" s="230"/>
      <c r="AG170" s="230"/>
      <c r="AH170" s="230"/>
      <c r="AI170" s="230"/>
      <c r="AJ170" s="230"/>
      <c r="AK170" s="230"/>
      <c r="AL170" s="230"/>
      <c r="AM170" s="230"/>
      <c r="AN170" s="230"/>
      <c r="AO170" s="230"/>
      <c r="AP170" s="230"/>
      <c r="AQ170" s="230"/>
      <c r="AR170" s="230"/>
      <c r="AS170" s="230"/>
      <c r="AT170" s="230"/>
      <c r="AU170" s="230"/>
      <c r="AV170" s="230"/>
      <c r="AW170" s="237"/>
      <c r="AX170" s="237"/>
      <c r="AY170" s="237"/>
    </row>
    <row r="171">
      <c r="A171" s="221" t="s">
        <v>602</v>
      </c>
      <c r="B171" s="221"/>
      <c r="C171" s="229" t="s">
        <v>781</v>
      </c>
      <c r="D171" s="240"/>
      <c r="E171" s="230"/>
      <c r="F171" s="230"/>
      <c r="G171" s="230"/>
      <c r="H171" s="230"/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30"/>
      <c r="Z171" s="230"/>
      <c r="AA171" s="230"/>
      <c r="AB171" s="230"/>
      <c r="AC171" s="230"/>
      <c r="AD171" s="230"/>
      <c r="AE171" s="230"/>
      <c r="AF171" s="230"/>
      <c r="AG171" s="230"/>
      <c r="AH171" s="230"/>
      <c r="AI171" s="230"/>
      <c r="AJ171" s="230"/>
      <c r="AK171" s="230"/>
      <c r="AL171" s="230"/>
      <c r="AM171" s="230"/>
      <c r="AN171" s="230"/>
      <c r="AO171" s="230"/>
      <c r="AP171" s="230"/>
      <c r="AQ171" s="230"/>
      <c r="AR171" s="230"/>
      <c r="AS171" s="230"/>
      <c r="AT171" s="230"/>
      <c r="AU171" s="230"/>
      <c r="AV171" s="230"/>
      <c r="AW171" s="237"/>
      <c r="AX171" s="237"/>
      <c r="AY171" s="237"/>
    </row>
    <row r="172">
      <c r="A172" s="221" t="s">
        <v>592</v>
      </c>
      <c r="B172" s="230"/>
      <c r="C172" s="229" t="s">
        <v>782</v>
      </c>
      <c r="D172" s="240"/>
      <c r="E172" s="230"/>
      <c r="F172" s="230"/>
      <c r="G172" s="230"/>
      <c r="H172" s="230"/>
      <c r="I172" s="230"/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  <c r="V172" s="230"/>
      <c r="W172" s="230"/>
      <c r="X172" s="230"/>
      <c r="Y172" s="230"/>
      <c r="Z172" s="230"/>
      <c r="AA172" s="230"/>
      <c r="AB172" s="230"/>
      <c r="AC172" s="230"/>
      <c r="AD172" s="230"/>
      <c r="AE172" s="230"/>
      <c r="AF172" s="230"/>
      <c r="AG172" s="230"/>
      <c r="AH172" s="230"/>
      <c r="AI172" s="230"/>
      <c r="AJ172" s="230"/>
      <c r="AK172" s="230"/>
      <c r="AL172" s="230"/>
      <c r="AM172" s="230"/>
      <c r="AN172" s="230"/>
      <c r="AO172" s="230"/>
      <c r="AP172" s="230"/>
      <c r="AQ172" s="230"/>
      <c r="AR172" s="230"/>
      <c r="AS172" s="230"/>
      <c r="AT172" s="230"/>
      <c r="AU172" s="230"/>
      <c r="AV172" s="230"/>
      <c r="AW172" s="237"/>
      <c r="AX172" s="237"/>
      <c r="AY172" s="237"/>
    </row>
    <row r="173">
      <c r="A173" s="242" t="s">
        <v>600</v>
      </c>
      <c r="B173" s="230"/>
      <c r="C173" s="229" t="s">
        <v>783</v>
      </c>
      <c r="D173" s="240"/>
      <c r="E173" s="230"/>
      <c r="F173" s="230"/>
      <c r="G173" s="230"/>
      <c r="H173" s="230"/>
      <c r="I173" s="230"/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  <c r="V173" s="230"/>
      <c r="W173" s="230"/>
      <c r="X173" s="230"/>
      <c r="Y173" s="230"/>
      <c r="Z173" s="230"/>
      <c r="AA173" s="230"/>
      <c r="AB173" s="230"/>
      <c r="AC173" s="230"/>
      <c r="AD173" s="230"/>
      <c r="AE173" s="230"/>
      <c r="AF173" s="230"/>
      <c r="AG173" s="230"/>
      <c r="AH173" s="230"/>
      <c r="AI173" s="230"/>
      <c r="AJ173" s="230"/>
      <c r="AK173" s="230"/>
      <c r="AL173" s="230"/>
      <c r="AM173" s="230"/>
      <c r="AN173" s="230"/>
      <c r="AO173" s="230"/>
      <c r="AP173" s="230"/>
      <c r="AQ173" s="230"/>
      <c r="AR173" s="230"/>
      <c r="AS173" s="230"/>
      <c r="AT173" s="230"/>
      <c r="AU173" s="230"/>
      <c r="AV173" s="230"/>
      <c r="AW173" s="237"/>
      <c r="AX173" s="237"/>
      <c r="AY173" s="237"/>
    </row>
    <row r="174">
      <c r="A174" s="230"/>
      <c r="B174" s="230"/>
      <c r="C174" s="243"/>
      <c r="D174" s="240"/>
      <c r="E174" s="230"/>
      <c r="F174" s="230"/>
      <c r="G174" s="230"/>
      <c r="H174" s="230"/>
      <c r="I174" s="230"/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  <c r="V174" s="230"/>
      <c r="W174" s="230"/>
      <c r="X174" s="230"/>
      <c r="Y174" s="230"/>
      <c r="Z174" s="230"/>
      <c r="AA174" s="230"/>
      <c r="AB174" s="230"/>
      <c r="AC174" s="230"/>
      <c r="AD174" s="230"/>
      <c r="AE174" s="230"/>
      <c r="AF174" s="230"/>
      <c r="AG174" s="230"/>
      <c r="AH174" s="230"/>
      <c r="AI174" s="230"/>
      <c r="AJ174" s="230"/>
      <c r="AK174" s="230"/>
      <c r="AL174" s="230"/>
      <c r="AM174" s="230"/>
      <c r="AN174" s="230"/>
      <c r="AO174" s="230"/>
      <c r="AP174" s="230"/>
      <c r="AQ174" s="230"/>
      <c r="AR174" s="230"/>
      <c r="AS174" s="230"/>
      <c r="AT174" s="230"/>
      <c r="AU174" s="230"/>
      <c r="AV174" s="230"/>
      <c r="AW174" s="237"/>
      <c r="AX174" s="237"/>
      <c r="AY174" s="237"/>
    </row>
  </sheetData>
  <autoFilter ref="$A$4:$AY$123">
    <sortState ref="A4:AY123">
      <sortCondition ref="A4:A123"/>
      <sortCondition ref="K4:K123"/>
    </sortState>
  </autoFilter>
  <customSheetViews>
    <customSheetView guid="{F87EEDFB-3480-485C-8442-4D2F0199C10B}" filter="1" showAutoFilter="1">
      <autoFilter ref="$A$4:$AY$123">
        <filterColumn colId="50">
          <filters>
            <filter val="E"/>
          </filters>
        </filterColumn>
      </autoFilter>
    </customSheetView>
    <customSheetView guid="{988808EA-12CE-42BA-93B7-8E7B51A3CACD}" filter="1" showAutoFilter="1">
      <autoFilter ref="$A$4:$AY$123"/>
    </customSheetView>
  </customSheetViews>
  <mergeCells count="16">
    <mergeCell ref="A1:A3"/>
    <mergeCell ref="B1:B3"/>
    <mergeCell ref="C1:C3"/>
    <mergeCell ref="D1:D3"/>
    <mergeCell ref="AJ1:AJ3"/>
    <mergeCell ref="AK1:AK3"/>
    <mergeCell ref="AL1:AL3"/>
    <mergeCell ref="AW1:AW3"/>
    <mergeCell ref="AX1:AX3"/>
    <mergeCell ref="AM1:AM3"/>
    <mergeCell ref="AN1:AN3"/>
    <mergeCell ref="AO1:AP2"/>
    <mergeCell ref="AQ1:AR2"/>
    <mergeCell ref="AS1:AT2"/>
    <mergeCell ref="AU1:AU3"/>
    <mergeCell ref="AV1:AV3"/>
  </mergeCells>
  <conditionalFormatting sqref="E5:AI126 A128:A173">
    <cfRule type="containsText" dxfId="3" priority="1" operator="containsText" text="X4">
      <formula>NOT(ISERROR(SEARCH(("X4"),(E5))))</formula>
    </cfRule>
  </conditionalFormatting>
  <conditionalFormatting sqref="E5:AI126 A128:A173">
    <cfRule type="containsText" dxfId="3" priority="2" operator="containsText" text="X3">
      <formula>NOT(ISERROR(SEARCH(("X3"),(E5))))</formula>
    </cfRule>
  </conditionalFormatting>
  <conditionalFormatting sqref="E5:AI126 A128:A173">
    <cfRule type="containsText" dxfId="3" priority="3" operator="containsText" text="X2">
      <formula>NOT(ISERROR(SEARCH(("X2"),(E5))))</formula>
    </cfRule>
  </conditionalFormatting>
  <conditionalFormatting sqref="E5:AK126 A128:A173">
    <cfRule type="beginsWith" dxfId="4" priority="4" operator="beginsWith" text="X">
      <formula>LEFT((E5),LEN("X"))=("X")</formula>
    </cfRule>
  </conditionalFormatting>
  <conditionalFormatting sqref="E5:AI127 A128:A174">
    <cfRule type="cellIs" dxfId="5" priority="5" operator="equal">
      <formula>"H"</formula>
    </cfRule>
  </conditionalFormatting>
  <conditionalFormatting sqref="E5:AI126 A128:A173">
    <cfRule type="cellIs" dxfId="6" priority="6" operator="equal">
      <formula>0</formula>
    </cfRule>
  </conditionalFormatting>
  <conditionalFormatting sqref="E5:AI127 A128:A174">
    <cfRule type="cellIs" dxfId="7" priority="7" operator="equal">
      <formula>"S"</formula>
    </cfRule>
  </conditionalFormatting>
  <conditionalFormatting sqref="E5:AI127 A128:A174">
    <cfRule type="cellIs" dxfId="8" priority="8" operator="equal">
      <formula>"A"</formula>
    </cfRule>
  </conditionalFormatting>
  <conditionalFormatting sqref="E5:AI126 A171">
    <cfRule type="cellIs" dxfId="9" priority="9" operator="equal">
      <formula>"U"</formula>
    </cfRule>
  </conditionalFormatting>
  <conditionalFormatting sqref="E5:AI126 A128:A173">
    <cfRule type="endsWith" dxfId="10" priority="10" operator="endsWith" text="2">
      <formula>RIGHT((E5),LEN("2"))=("2")</formula>
    </cfRule>
  </conditionalFormatting>
  <conditionalFormatting sqref="E5:AO127 AP5:AP107 AP118:AP127">
    <cfRule type="containsText" dxfId="11" priority="11" operator="containsText" text="L">
      <formula>NOT(ISERROR(SEARCH(("L"),(E5))))</formula>
    </cfRule>
  </conditionalFormatting>
  <conditionalFormatting sqref="E5:AI126 A128:A173">
    <cfRule type="endsWith" dxfId="10" priority="12" operator="endsWith" text="1">
      <formula>RIGHT((E5),LEN("1"))=("1")</formula>
    </cfRule>
  </conditionalFormatting>
  <conditionalFormatting sqref="E2:AI2">
    <cfRule type="cellIs" dxfId="0" priority="13" operator="equal">
      <formula>"Sun"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75"/>
    <col customWidth="1" min="2" max="2" width="8.88"/>
    <col customWidth="1" min="3" max="3" width="24.75"/>
    <col customWidth="1" min="4" max="4" width="13.75"/>
    <col customWidth="1" min="5" max="37" width="4.75"/>
    <col customWidth="1" min="38" max="38" width="5.25"/>
    <col customWidth="1" min="39" max="39" width="6.5"/>
    <col customWidth="1" min="40" max="40" width="9.0"/>
  </cols>
  <sheetData>
    <row r="1">
      <c r="A1" s="177" t="s">
        <v>0</v>
      </c>
      <c r="B1" s="244" t="s">
        <v>571</v>
      </c>
      <c r="C1" s="244" t="s">
        <v>572</v>
      </c>
      <c r="D1" s="177" t="s">
        <v>573</v>
      </c>
      <c r="E1" s="245">
        <v>46106.0</v>
      </c>
      <c r="F1" s="245">
        <v>46107.0</v>
      </c>
      <c r="G1" s="245">
        <v>46108.0</v>
      </c>
      <c r="H1" s="245">
        <v>46109.0</v>
      </c>
      <c r="I1" s="245">
        <v>46110.0</v>
      </c>
      <c r="J1" s="245">
        <v>46111.0</v>
      </c>
      <c r="K1" s="245">
        <v>46112.0</v>
      </c>
      <c r="L1" s="245">
        <v>46113.0</v>
      </c>
      <c r="M1" s="245">
        <v>46114.0</v>
      </c>
      <c r="N1" s="245">
        <v>46115.0</v>
      </c>
      <c r="O1" s="245">
        <v>46116.0</v>
      </c>
      <c r="P1" s="245">
        <v>46117.0</v>
      </c>
      <c r="Q1" s="245">
        <v>46118.0</v>
      </c>
      <c r="R1" s="245">
        <v>46119.0</v>
      </c>
      <c r="S1" s="245">
        <v>46120.0</v>
      </c>
      <c r="T1" s="245">
        <v>46121.0</v>
      </c>
      <c r="U1" s="245">
        <v>46122.0</v>
      </c>
      <c r="V1" s="245">
        <v>46123.0</v>
      </c>
      <c r="W1" s="245">
        <v>46124.0</v>
      </c>
      <c r="X1" s="245">
        <v>46125.0</v>
      </c>
      <c r="Y1" s="245">
        <v>46126.0</v>
      </c>
      <c r="Z1" s="245">
        <v>46127.0</v>
      </c>
      <c r="AA1" s="245">
        <v>46128.0</v>
      </c>
      <c r="AB1" s="245">
        <v>46129.0</v>
      </c>
      <c r="AC1" s="245">
        <v>46130.0</v>
      </c>
      <c r="AD1" s="245">
        <v>46131.0</v>
      </c>
      <c r="AE1" s="245">
        <v>46132.0</v>
      </c>
      <c r="AF1" s="245">
        <v>46133.0</v>
      </c>
      <c r="AG1" s="245">
        <v>46134.0</v>
      </c>
      <c r="AH1" s="245">
        <v>46135.0</v>
      </c>
      <c r="AI1" s="245">
        <v>46136.0</v>
      </c>
      <c r="AJ1" s="188" t="s">
        <v>784</v>
      </c>
      <c r="AK1" s="188" t="s">
        <v>785</v>
      </c>
      <c r="AL1" s="267" t="s">
        <v>786</v>
      </c>
      <c r="AM1" s="188" t="s">
        <v>787</v>
      </c>
      <c r="AN1" s="188" t="s">
        <v>788</v>
      </c>
    </row>
    <row r="2">
      <c r="A2" s="14"/>
      <c r="B2" s="14"/>
      <c r="C2" s="14"/>
      <c r="D2" s="14"/>
      <c r="E2" s="248" t="str">
        <f t="shared" ref="E2:AI2" si="1">CHOOSE(WEEKDAY(E1),"Sun","Mon","Tue","Wed","Thu","Fri","Sat")</f>
        <v>Wed</v>
      </c>
      <c r="F2" s="248" t="str">
        <f t="shared" si="1"/>
        <v>Thu</v>
      </c>
      <c r="G2" s="248" t="str">
        <f t="shared" si="1"/>
        <v>Fri</v>
      </c>
      <c r="H2" s="248" t="str">
        <f t="shared" si="1"/>
        <v>Sat</v>
      </c>
      <c r="I2" s="248" t="str">
        <f t="shared" si="1"/>
        <v>Sun</v>
      </c>
      <c r="J2" s="248" t="str">
        <f t="shared" si="1"/>
        <v>Mon</v>
      </c>
      <c r="K2" s="248" t="str">
        <f t="shared" si="1"/>
        <v>Tue</v>
      </c>
      <c r="L2" s="248" t="str">
        <f t="shared" si="1"/>
        <v>Wed</v>
      </c>
      <c r="M2" s="248" t="str">
        <f t="shared" si="1"/>
        <v>Thu</v>
      </c>
      <c r="N2" s="248" t="str">
        <f t="shared" si="1"/>
        <v>Fri</v>
      </c>
      <c r="O2" s="248" t="str">
        <f t="shared" si="1"/>
        <v>Sat</v>
      </c>
      <c r="P2" s="248" t="str">
        <f t="shared" si="1"/>
        <v>Sun</v>
      </c>
      <c r="Q2" s="248" t="str">
        <f t="shared" si="1"/>
        <v>Mon</v>
      </c>
      <c r="R2" s="248" t="str">
        <f t="shared" si="1"/>
        <v>Tue</v>
      </c>
      <c r="S2" s="248" t="str">
        <f t="shared" si="1"/>
        <v>Wed</v>
      </c>
      <c r="T2" s="248" t="str">
        <f t="shared" si="1"/>
        <v>Thu</v>
      </c>
      <c r="U2" s="248" t="str">
        <f t="shared" si="1"/>
        <v>Fri</v>
      </c>
      <c r="V2" s="248" t="str">
        <f t="shared" si="1"/>
        <v>Sat</v>
      </c>
      <c r="W2" s="248" t="str">
        <f t="shared" si="1"/>
        <v>Sun</v>
      </c>
      <c r="X2" s="248" t="str">
        <f t="shared" si="1"/>
        <v>Mon</v>
      </c>
      <c r="Y2" s="248" t="str">
        <f t="shared" si="1"/>
        <v>Tue</v>
      </c>
      <c r="Z2" s="248" t="str">
        <f t="shared" si="1"/>
        <v>Wed</v>
      </c>
      <c r="AA2" s="248" t="str">
        <f t="shared" si="1"/>
        <v>Thu</v>
      </c>
      <c r="AB2" s="248" t="str">
        <f t="shared" si="1"/>
        <v>Fri</v>
      </c>
      <c r="AC2" s="248" t="str">
        <f t="shared" si="1"/>
        <v>Sat</v>
      </c>
      <c r="AD2" s="248" t="str">
        <f t="shared" si="1"/>
        <v>Sun</v>
      </c>
      <c r="AE2" s="248" t="str">
        <f t="shared" si="1"/>
        <v>Mon</v>
      </c>
      <c r="AF2" s="248" t="str">
        <f t="shared" si="1"/>
        <v>Tue</v>
      </c>
      <c r="AG2" s="248" t="str">
        <f t="shared" si="1"/>
        <v>Wed</v>
      </c>
      <c r="AH2" s="248" t="str">
        <f t="shared" si="1"/>
        <v>Thu</v>
      </c>
      <c r="AI2" s="248" t="str">
        <f t="shared" si="1"/>
        <v>Fri</v>
      </c>
      <c r="AJ2" s="188">
        <f t="shared" ref="AJ2:AM2" si="2">SUM(AJ3:AJ117)</f>
        <v>-651</v>
      </c>
      <c r="AK2" s="188">
        <f t="shared" si="2"/>
        <v>-195</v>
      </c>
      <c r="AL2" s="188">
        <f t="shared" si="2"/>
        <v>0</v>
      </c>
      <c r="AM2" s="188">
        <f t="shared" si="2"/>
        <v>0</v>
      </c>
      <c r="AN2" s="248"/>
    </row>
    <row r="3">
      <c r="A3" s="251">
        <v>1.0</v>
      </c>
      <c r="B3" s="447" t="s">
        <v>598</v>
      </c>
      <c r="C3" s="447" t="s">
        <v>136</v>
      </c>
      <c r="D3" s="448" t="s">
        <v>137</v>
      </c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5" t="s">
        <v>929</v>
      </c>
      <c r="AF3" s="254"/>
      <c r="AG3" s="254"/>
      <c r="AH3" s="254"/>
      <c r="AI3" s="254"/>
      <c r="AJ3" s="256">
        <f t="array" ref="AJ3">-SUM(VALUE(IF(IFERROR(MID(E3:AI3,IFERROR(SEARCH("L",E3:AI3),""),4),"")&gt;=1,RIGHT(MID(E3:AI3,IFERROR(SEARCH("L",E3:AI3),""),4),3),0)))</f>
        <v>-30</v>
      </c>
      <c r="AK3" s="256">
        <f t="array" ref="AK3">-SUM(VALUE(IF(IFERROR(MID(E3:AI3,IFERROR(SEARCH("E",E3:AI3),""),4),"")&gt;=1,RIGHT(MID(E3:AI3,IFERROR(SEARCH("E",E3:AI3),""),4),3),0)))</f>
        <v>0</v>
      </c>
      <c r="AL3" s="256">
        <f t="array" ref="AL3">SUM(VALUE(IF(IFERROR(MID(E3:AI3,IFERROR(SEARCH("T",E3:AI3),""),4),"")&gt;=1,RIGHT(MID(E3:AI3,IFERROR(SEARCH("T",E3:AI3),""),4),3),0)))</f>
        <v>0</v>
      </c>
      <c r="AM3" s="256">
        <f t="array" ref="AM3">SUM(VALUE(IF(IFERROR(MID(E3:AI3,IFERROR(SEARCH("O",E3:AI3),""),4),"")&gt;=1,RIGHT(MID(E3:AI3,IFERROR(SEARCH("O",E3:AI3),""),4),3),0)))</f>
        <v>0</v>
      </c>
      <c r="AN3" s="257"/>
    </row>
    <row r="4">
      <c r="A4" s="258">
        <v>2.0</v>
      </c>
      <c r="B4" s="449" t="s">
        <v>599</v>
      </c>
      <c r="C4" s="449" t="s">
        <v>139</v>
      </c>
      <c r="D4" s="450" t="s">
        <v>137</v>
      </c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60">
        <f t="array" ref="AJ4">-SUM(VALUE(IF(IFERROR(MID(E4:AI4,IFERROR(SEARCH("L",E4:AI4),""),4),"")&gt;=1,RIGHT(MID(E4:AI4,IFERROR(SEARCH("L",E4:AI4),""),4),3),0)))</f>
        <v>0</v>
      </c>
      <c r="AK4" s="260">
        <f t="array" ref="AK4">-SUM(VALUE(IF(IFERROR(MID(E4:AI4,IFERROR(SEARCH("E",E4:AI4),""),4),"")&gt;=1,RIGHT(MID(E4:AI4,IFERROR(SEARCH("E",E4:AI4),""),4),3),0)))</f>
        <v>0</v>
      </c>
      <c r="AL4" s="260">
        <f t="array" ref="AL4">SUM(VALUE(IF(IFERROR(MID(E4:AI4,IFERROR(SEARCH("T",E4:AI4),""),4),"")&gt;=1,RIGHT(MID(E4:AI4,IFERROR(SEARCH("T",E4:AI4),""),4),3),0)))</f>
        <v>0</v>
      </c>
      <c r="AM4" s="260">
        <f t="array" ref="AM4">SUM(VALUE(IF(IFERROR(MID(E4:AI4,IFERROR(SEARCH("O",E4:AI4),""),4),"")&gt;=1,RIGHT(MID(E4:AI4,IFERROR(SEARCH("O",E4:AI4),""),4),3),0)))</f>
        <v>0</v>
      </c>
      <c r="AN4" s="261"/>
    </row>
    <row r="5">
      <c r="A5" s="258">
        <v>3.0</v>
      </c>
      <c r="B5" s="449" t="s">
        <v>601</v>
      </c>
      <c r="C5" s="449" t="s">
        <v>141</v>
      </c>
      <c r="D5" s="450" t="s">
        <v>137</v>
      </c>
      <c r="E5" s="259"/>
      <c r="F5" s="259"/>
      <c r="G5" s="259"/>
      <c r="H5" s="259"/>
      <c r="I5" s="259"/>
      <c r="J5" s="259"/>
      <c r="K5" s="262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62" t="s">
        <v>789</v>
      </c>
      <c r="AF5" s="259"/>
      <c r="AG5" s="259"/>
      <c r="AH5" s="259"/>
      <c r="AI5" s="259"/>
      <c r="AJ5" s="260">
        <f t="array" ref="AJ5">-SUM(VALUE(IF(IFERROR(MID(E5:AI5,IFERROR(SEARCH("L",E5:AI5),""),4),"")&gt;=1,RIGHT(MID(E5:AI5,IFERROR(SEARCH("L",E5:AI5),""),4),3),0)))</f>
        <v>-50</v>
      </c>
      <c r="AK5" s="260">
        <f t="array" ref="AK5">-SUM(VALUE(IF(IFERROR(MID(E5:AI5,IFERROR(SEARCH("E",E5:AI5),""),4),"")&gt;=1,RIGHT(MID(E5:AI5,IFERROR(SEARCH("E",E5:AI5),""),4),3),0)))</f>
        <v>0</v>
      </c>
      <c r="AL5" s="260">
        <f t="array" ref="AL5">SUM(VALUE(IF(IFERROR(MID(E5:AI5,IFERROR(SEARCH("T",E5:AI5),""),4),"")&gt;=1,RIGHT(MID(E5:AI5,IFERROR(SEARCH("T",E5:AI5),""),4),3),0)))</f>
        <v>0</v>
      </c>
      <c r="AM5" s="260">
        <f t="array" ref="AM5">SUM(VALUE(IF(IFERROR(MID(E5:AI5,IFERROR(SEARCH("O",E5:AI5),""),4),"")&gt;=1,RIGHT(MID(E5:AI5,IFERROR(SEARCH("O",E5:AI5),""),4),3),0)))</f>
        <v>0</v>
      </c>
      <c r="AN5" s="261"/>
    </row>
    <row r="6">
      <c r="A6" s="258">
        <v>4.0</v>
      </c>
      <c r="B6" s="449" t="s">
        <v>603</v>
      </c>
      <c r="C6" s="449" t="s">
        <v>143</v>
      </c>
      <c r="D6" s="450" t="s">
        <v>137</v>
      </c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62" t="s">
        <v>812</v>
      </c>
      <c r="AD6" s="259"/>
      <c r="AE6" s="259"/>
      <c r="AF6" s="259"/>
      <c r="AG6" s="259"/>
      <c r="AH6" s="259"/>
      <c r="AI6" s="259"/>
      <c r="AJ6" s="260">
        <f t="array" ref="AJ6">-SUM(VALUE(IF(IFERROR(MID(E6:AI6,IFERROR(SEARCH("L",E6:AI6),""),4),"")&gt;=1,RIGHT(MID(E6:AI6,IFERROR(SEARCH("L",E6:AI6),""),4),3),0)))</f>
        <v>-11</v>
      </c>
      <c r="AK6" s="260">
        <f t="array" ref="AK6">-SUM(VALUE(IF(IFERROR(MID(E6:AI6,IFERROR(SEARCH("E",E6:AI6),""),4),"")&gt;=1,RIGHT(MID(E6:AI6,IFERROR(SEARCH("E",E6:AI6),""),4),3),0)))</f>
        <v>0</v>
      </c>
      <c r="AL6" s="260">
        <f t="array" ref="AL6">SUM(VALUE(IF(IFERROR(MID(E6:AI6,IFERROR(SEARCH("T",E6:AI6),""),4),"")&gt;=1,RIGHT(MID(E6:AI6,IFERROR(SEARCH("T",E6:AI6),""),4),3),0)))</f>
        <v>0</v>
      </c>
      <c r="AM6" s="260">
        <f t="array" ref="AM6">SUM(VALUE(IF(IFERROR(MID(E6:AI6,IFERROR(SEARCH("O",E6:AI6),""),4),"")&gt;=1,RIGHT(MID(E6:AI6,IFERROR(SEARCH("O",E6:AI6),""),4),3),0)))</f>
        <v>0</v>
      </c>
      <c r="AN6" s="261"/>
    </row>
    <row r="7">
      <c r="A7" s="258">
        <v>5.0</v>
      </c>
      <c r="B7" s="451" t="s">
        <v>604</v>
      </c>
      <c r="C7" s="451" t="s">
        <v>145</v>
      </c>
      <c r="D7" s="450" t="s">
        <v>137</v>
      </c>
      <c r="E7" s="259"/>
      <c r="F7" s="259"/>
      <c r="G7" s="259"/>
      <c r="H7" s="259"/>
      <c r="I7" s="259"/>
      <c r="J7" s="259"/>
      <c r="K7" s="259"/>
      <c r="L7" s="262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60">
        <f t="array" ref="AJ7">-SUM(VALUE(IF(IFERROR(MID(E7:AI7,IFERROR(SEARCH("L",E7:AI7),""),4),"")&gt;=1,RIGHT(MID(E7:AI7,IFERROR(SEARCH("L",E7:AI7),""),4),3),0)))</f>
        <v>0</v>
      </c>
      <c r="AK7" s="260">
        <f t="array" ref="AK7">-SUM(VALUE(IF(IFERROR(MID(E7:AI7,IFERROR(SEARCH("E",E7:AI7),""),4),"")&gt;=1,RIGHT(MID(E7:AI7,IFERROR(SEARCH("E",E7:AI7),""),4),3),0)))</f>
        <v>0</v>
      </c>
      <c r="AL7" s="260">
        <f t="array" ref="AL7">SUM(VALUE(IF(IFERROR(MID(E7:AI7,IFERROR(SEARCH("T",E7:AI7),""),4),"")&gt;=1,RIGHT(MID(E7:AI7,IFERROR(SEARCH("T",E7:AI7),""),4),3),0)))</f>
        <v>0</v>
      </c>
      <c r="AM7" s="260">
        <f t="array" ref="AM7">SUM(VALUE(IF(IFERROR(MID(E7:AI7,IFERROR(SEARCH("O",E7:AI7),""),4),"")&gt;=1,RIGHT(MID(E7:AI7,IFERROR(SEARCH("O",E7:AI7),""),4),3),0)))</f>
        <v>0</v>
      </c>
      <c r="AN7" s="261"/>
    </row>
    <row r="8">
      <c r="A8" s="258">
        <v>6.0</v>
      </c>
      <c r="B8" s="449" t="s">
        <v>605</v>
      </c>
      <c r="C8" s="449" t="s">
        <v>147</v>
      </c>
      <c r="D8" s="450" t="s">
        <v>148</v>
      </c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60">
        <f t="array" ref="AJ8">-SUM(VALUE(IF(IFERROR(MID(E8:AI8,IFERROR(SEARCH("L",E8:AI8),""),4),"")&gt;=1,RIGHT(MID(E8:AI8,IFERROR(SEARCH("L",E8:AI8),""),4),3),0)))</f>
        <v>0</v>
      </c>
      <c r="AK8" s="260">
        <f t="array" ref="AK8">-SUM(VALUE(IF(IFERROR(MID(E8:AI8,IFERROR(SEARCH("E",E8:AI8),""),4),"")&gt;=1,RIGHT(MID(E8:AI8,IFERROR(SEARCH("E",E8:AI8),""),4),3),0)))</f>
        <v>0</v>
      </c>
      <c r="AL8" s="260">
        <f t="array" ref="AL8">SUM(VALUE(IF(IFERROR(MID(E8:AI8,IFERROR(SEARCH("T",E8:AI8),""),4),"")&gt;=1,RIGHT(MID(E8:AI8,IFERROR(SEARCH("T",E8:AI8),""),4),3),0)))</f>
        <v>0</v>
      </c>
      <c r="AM8" s="260">
        <f t="array" ref="AM8">SUM(VALUE(IF(IFERROR(MID(E8:AI8,IFERROR(SEARCH("O",E8:AI8),""),4),"")&gt;=1,RIGHT(MID(E8:AI8,IFERROR(SEARCH("O",E8:AI8),""),4),3),0)))</f>
        <v>0</v>
      </c>
      <c r="AN8" s="261"/>
    </row>
    <row r="9">
      <c r="A9" s="258">
        <v>7.0</v>
      </c>
      <c r="B9" s="449" t="s">
        <v>606</v>
      </c>
      <c r="C9" s="449" t="s">
        <v>150</v>
      </c>
      <c r="D9" s="450" t="s">
        <v>148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60">
        <f t="array" ref="AJ9">-SUM(VALUE(IF(IFERROR(MID(E9:AI9,IFERROR(SEARCH("L",E9:AI9),""),4),"")&gt;=1,RIGHT(MID(E9:AI9,IFERROR(SEARCH("L",E9:AI9),""),4),3),0)))</f>
        <v>0</v>
      </c>
      <c r="AK9" s="260">
        <f t="array" ref="AK9">-SUM(VALUE(IF(IFERROR(MID(E9:AI9,IFERROR(SEARCH("E",E9:AI9),""),4),"")&gt;=1,RIGHT(MID(E9:AI9,IFERROR(SEARCH("E",E9:AI9),""),4),3),0)))</f>
        <v>0</v>
      </c>
      <c r="AL9" s="260">
        <f t="array" ref="AL9">SUM(VALUE(IF(IFERROR(MID(E9:AI9,IFERROR(SEARCH("T",E9:AI9),""),4),"")&gt;=1,RIGHT(MID(E9:AI9,IFERROR(SEARCH("T",E9:AI9),""),4),3),0)))</f>
        <v>0</v>
      </c>
      <c r="AM9" s="260">
        <f t="array" ref="AM9">SUM(VALUE(IF(IFERROR(MID(E9:AI9,IFERROR(SEARCH("O",E9:AI9),""),4),"")&gt;=1,RIGHT(MID(E9:AI9,IFERROR(SEARCH("O",E9:AI9),""),4),3),0)))</f>
        <v>0</v>
      </c>
      <c r="AN9" s="263"/>
    </row>
    <row r="10">
      <c r="A10" s="258">
        <v>8.0</v>
      </c>
      <c r="B10" s="449" t="s">
        <v>607</v>
      </c>
      <c r="C10" s="449" t="s">
        <v>152</v>
      </c>
      <c r="D10" s="450" t="s">
        <v>148</v>
      </c>
      <c r="E10" s="259"/>
      <c r="F10" s="259"/>
      <c r="G10" s="259"/>
      <c r="H10" s="259"/>
      <c r="I10" s="259"/>
      <c r="J10" s="259"/>
      <c r="K10" s="262" t="s">
        <v>793</v>
      </c>
      <c r="L10" s="259"/>
      <c r="M10" s="259"/>
      <c r="N10" s="259"/>
      <c r="O10" s="259"/>
      <c r="P10" s="259"/>
      <c r="Q10" s="259"/>
      <c r="R10" s="259"/>
      <c r="S10" s="259"/>
      <c r="T10" s="262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60">
        <f t="array" ref="AJ10">-SUM(VALUE(IF(IFERROR(MID(E10:AI10,IFERROR(SEARCH("L",E10:AI10),""),4),"")&gt;=1,RIGHT(MID(E10:AI10,IFERROR(SEARCH("L",E10:AI10),""),4),3),0)))</f>
        <v>-17</v>
      </c>
      <c r="AK10" s="260">
        <f t="array" ref="AK10">-SUM(VALUE(IF(IFERROR(MID(E10:AI10,IFERROR(SEARCH("E",E10:AI10),""),4),"")&gt;=1,RIGHT(MID(E10:AI10,IFERROR(SEARCH("E",E10:AI10),""),4),3),0)))</f>
        <v>0</v>
      </c>
      <c r="AL10" s="260">
        <f t="array" ref="AL10">SUM(VALUE(IF(IFERROR(MID(E10:AI10,IFERROR(SEARCH("T",E10:AI10),""),4),"")&gt;=1,RIGHT(MID(E10:AI10,IFERROR(SEARCH("T",E10:AI10),""),4),3),0)))</f>
        <v>0</v>
      </c>
      <c r="AM10" s="260">
        <f t="array" ref="AM10">SUM(VALUE(IF(IFERROR(MID(E10:AI10,IFERROR(SEARCH("O",E10:AI10),""),4),"")&gt;=1,RIGHT(MID(E10:AI10,IFERROR(SEARCH("O",E10:AI10),""),4),3),0)))</f>
        <v>0</v>
      </c>
      <c r="AN10" s="263"/>
    </row>
    <row r="11">
      <c r="A11" s="258">
        <v>9.0</v>
      </c>
      <c r="B11" s="449" t="s">
        <v>608</v>
      </c>
      <c r="C11" s="449" t="s">
        <v>156</v>
      </c>
      <c r="D11" s="450" t="s">
        <v>148</v>
      </c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60">
        <f t="array" ref="AJ11">-SUM(VALUE(IF(IFERROR(MID(E11:AI11,IFERROR(SEARCH("L",E11:AI11),""),4),"")&gt;=1,RIGHT(MID(E11:AI11,IFERROR(SEARCH("L",E11:AI11),""),4),3),0)))</f>
        <v>0</v>
      </c>
      <c r="AK11" s="260">
        <f t="array" ref="AK11">-SUM(VALUE(IF(IFERROR(MID(E11:AI11,IFERROR(SEARCH("E",E11:AI11),""),4),"")&gt;=1,RIGHT(MID(E11:AI11,IFERROR(SEARCH("E",E11:AI11),""),4),3),0)))</f>
        <v>0</v>
      </c>
      <c r="AL11" s="260">
        <f t="array" ref="AL11">SUM(VALUE(IF(IFERROR(MID(E11:AI11,IFERROR(SEARCH("T",E11:AI11),""),4),"")&gt;=1,RIGHT(MID(E11:AI11,IFERROR(SEARCH("T",E11:AI11),""),4),3),0)))</f>
        <v>0</v>
      </c>
      <c r="AM11" s="260">
        <f t="array" ref="AM11">SUM(VALUE(IF(IFERROR(MID(E11:AI11,IFERROR(SEARCH("O",E11:AI11),""),4),"")&gt;=1,RIGHT(MID(E11:AI11,IFERROR(SEARCH("O",E11:AI11),""),4),3),0)))</f>
        <v>0</v>
      </c>
      <c r="AN11" s="263"/>
    </row>
    <row r="12">
      <c r="A12" s="258">
        <v>10.0</v>
      </c>
      <c r="B12" s="449" t="s">
        <v>609</v>
      </c>
      <c r="C12" s="449" t="s">
        <v>154</v>
      </c>
      <c r="D12" s="450" t="s">
        <v>148</v>
      </c>
      <c r="E12" s="259"/>
      <c r="F12" s="259"/>
      <c r="G12" s="259"/>
      <c r="H12" s="259"/>
      <c r="I12" s="259"/>
      <c r="J12" s="259"/>
      <c r="K12" s="259"/>
      <c r="L12" s="262" t="s">
        <v>930</v>
      </c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60">
        <f t="array" ref="AJ12">-SUM(VALUE(IF(IFERROR(MID(E12:AI12,IFERROR(SEARCH("L",E12:AI12),""),4),"")&gt;=1,RIGHT(MID(E12:AI12,IFERROR(SEARCH("L",E12:AI12),""),4),3),0)))</f>
        <v>-21</v>
      </c>
      <c r="AK12" s="260">
        <f t="array" ref="AK12">-SUM(VALUE(IF(IFERROR(MID(E12:AI12,IFERROR(SEARCH("E",E12:AI12),""),4),"")&gt;=1,RIGHT(MID(E12:AI12,IFERROR(SEARCH("E",E12:AI12),""),4),3),0)))</f>
        <v>0</v>
      </c>
      <c r="AL12" s="260">
        <f t="array" ref="AL12">SUM(VALUE(IF(IFERROR(MID(E12:AI12,IFERROR(SEARCH("T",E12:AI12),""),4),"")&gt;=1,RIGHT(MID(E12:AI12,IFERROR(SEARCH("T",E12:AI12),""),4),3),0)))</f>
        <v>0</v>
      </c>
      <c r="AM12" s="260">
        <f t="array" ref="AM12">SUM(VALUE(IF(IFERROR(MID(E12:AI12,IFERROR(SEARCH("O",E12:AI12),""),4),"")&gt;=1,RIGHT(MID(E12:AI12,IFERROR(SEARCH("O",E12:AI12),""),4),3),0)))</f>
        <v>0</v>
      </c>
      <c r="AN12" s="263"/>
    </row>
    <row r="13">
      <c r="A13" s="258">
        <v>11.0</v>
      </c>
      <c r="B13" s="449" t="s">
        <v>610</v>
      </c>
      <c r="C13" s="449" t="s">
        <v>108</v>
      </c>
      <c r="D13" s="450" t="s">
        <v>80</v>
      </c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60">
        <f t="array" ref="AJ13">-SUM(VALUE(IF(IFERROR(MID(E13:AI13,IFERROR(SEARCH("L",E13:AI13),""),4),"")&gt;=1,RIGHT(MID(E13:AI13,IFERROR(SEARCH("L",E13:AI13),""),4),3),0)))</f>
        <v>0</v>
      </c>
      <c r="AK13" s="260">
        <f t="array" ref="AK13">-SUM(VALUE(IF(IFERROR(MID(E13:AI13,IFERROR(SEARCH("E",E13:AI13),""),4),"")&gt;=1,RIGHT(MID(E13:AI13,IFERROR(SEARCH("E",E13:AI13),""),4),3),0)))</f>
        <v>0</v>
      </c>
      <c r="AL13" s="260">
        <f t="array" ref="AL13">SUM(VALUE(IF(IFERROR(MID(E13:AI13,IFERROR(SEARCH("T",E13:AI13),""),4),"")&gt;=1,RIGHT(MID(E13:AI13,IFERROR(SEARCH("T",E13:AI13),""),4),3),0)))</f>
        <v>0</v>
      </c>
      <c r="AM13" s="260">
        <f t="array" ref="AM13">SUM(VALUE(IF(IFERROR(MID(E13:AI13,IFERROR(SEARCH("O",E13:AI13),""),4),"")&gt;=1,RIGHT(MID(E13:AI13,IFERROR(SEARCH("O",E13:AI13),""),4),3),0)))</f>
        <v>0</v>
      </c>
      <c r="AN13" s="263"/>
    </row>
    <row r="14">
      <c r="A14" s="258">
        <v>12.0</v>
      </c>
      <c r="B14" s="449" t="s">
        <v>611</v>
      </c>
      <c r="C14" s="449" t="s">
        <v>128</v>
      </c>
      <c r="D14" s="450" t="s">
        <v>80</v>
      </c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60">
        <f t="array" ref="AJ14">-SUM(VALUE(IF(IFERROR(MID(E14:AI14,IFERROR(SEARCH("L",E14:AI14),""),4),"")&gt;=1,RIGHT(MID(E14:AI14,IFERROR(SEARCH("L",E14:AI14),""),4),3),0)))</f>
        <v>0</v>
      </c>
      <c r="AK14" s="260">
        <f t="array" ref="AK14">-SUM(VALUE(IF(IFERROR(MID(E14:AI14,IFERROR(SEARCH("E",E14:AI14),""),4),"")&gt;=1,RIGHT(MID(E14:AI14,IFERROR(SEARCH("E",E14:AI14),""),4),3),0)))</f>
        <v>0</v>
      </c>
      <c r="AL14" s="260">
        <f t="array" ref="AL14">SUM(VALUE(IF(IFERROR(MID(E14:AI14,IFERROR(SEARCH("T",E14:AI14),""),4),"")&gt;=1,RIGHT(MID(E14:AI14,IFERROR(SEARCH("T",E14:AI14),""),4),3),0)))</f>
        <v>0</v>
      </c>
      <c r="AM14" s="260">
        <f t="array" ref="AM14">SUM(VALUE(IF(IFERROR(MID(E14:AI14,IFERROR(SEARCH("O",E14:AI14),""),4),"")&gt;=1,RIGHT(MID(E14:AI14,IFERROR(SEARCH("O",E14:AI14),""),4),3),0)))</f>
        <v>0</v>
      </c>
      <c r="AN14" s="263"/>
    </row>
    <row r="15">
      <c r="A15" s="258">
        <v>13.0</v>
      </c>
      <c r="B15" s="449" t="s">
        <v>612</v>
      </c>
      <c r="C15" s="449" t="s">
        <v>98</v>
      </c>
      <c r="D15" s="450" t="s">
        <v>80</v>
      </c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60">
        <f t="array" ref="AJ15">-SUM(VALUE(IF(IFERROR(MID(E15:AI15,IFERROR(SEARCH("L",E15:AI15),""),4),"")&gt;=1,RIGHT(MID(E15:AI15,IFERROR(SEARCH("L",E15:AI15),""),4),3),0)))</f>
        <v>0</v>
      </c>
      <c r="AK15" s="260">
        <f t="array" ref="AK15">-SUM(VALUE(IF(IFERROR(MID(E15:AI15,IFERROR(SEARCH("E",E15:AI15),""),4),"")&gt;=1,RIGHT(MID(E15:AI15,IFERROR(SEARCH("E",E15:AI15),""),4),3),0)))</f>
        <v>0</v>
      </c>
      <c r="AL15" s="260">
        <f t="array" ref="AL15">SUM(VALUE(IF(IFERROR(MID(E15:AI15,IFERROR(SEARCH("T",E15:AI15),""),4),"")&gt;=1,RIGHT(MID(E15:AI15,IFERROR(SEARCH("T",E15:AI15),""),4),3),0)))</f>
        <v>0</v>
      </c>
      <c r="AM15" s="260">
        <f t="array" ref="AM15">SUM(VALUE(IF(IFERROR(MID(E15:AI15,IFERROR(SEARCH("O",E15:AI15),""),4),"")&gt;=1,RIGHT(MID(E15:AI15,IFERROR(SEARCH("O",E15:AI15),""),4),3),0)))</f>
        <v>0</v>
      </c>
      <c r="AN15" s="263"/>
    </row>
    <row r="16">
      <c r="A16" s="258">
        <v>14.0</v>
      </c>
      <c r="B16" s="449" t="s">
        <v>613</v>
      </c>
      <c r="C16" s="452" t="s">
        <v>103</v>
      </c>
      <c r="D16" s="450" t="s">
        <v>80</v>
      </c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60">
        <f t="array" ref="AJ16">-SUM(VALUE(IF(IFERROR(MID(E16:AI16,IFERROR(SEARCH("L",E16:AI16),""),4),"")&gt;=1,RIGHT(MID(E16:AI16,IFERROR(SEARCH("L",E16:AI16),""),4),3),0)))</f>
        <v>0</v>
      </c>
      <c r="AK16" s="260">
        <f t="array" ref="AK16">-SUM(VALUE(IF(IFERROR(MID(E16:AI16,IFERROR(SEARCH("E",E16:AI16),""),4),"")&gt;=1,RIGHT(MID(E16:AI16,IFERROR(SEARCH("E",E16:AI16),""),4),3),0)))</f>
        <v>0</v>
      </c>
      <c r="AL16" s="260">
        <f t="array" ref="AL16">SUM(VALUE(IF(IFERROR(MID(E16:AI16,IFERROR(SEARCH("T",E16:AI16),""),4),"")&gt;=1,RIGHT(MID(E16:AI16,IFERROR(SEARCH("T",E16:AI16),""),4),3),0)))</f>
        <v>0</v>
      </c>
      <c r="AM16" s="260">
        <f t="array" ref="AM16">SUM(VALUE(IF(IFERROR(MID(E16:AI16,IFERROR(SEARCH("O",E16:AI16),""),4),"")&gt;=1,RIGHT(MID(E16:AI16,IFERROR(SEARCH("O",E16:AI16),""),4),3),0)))</f>
        <v>0</v>
      </c>
      <c r="AN16" s="263"/>
    </row>
    <row r="17">
      <c r="A17" s="258">
        <v>15.0</v>
      </c>
      <c r="B17" s="449" t="s">
        <v>614</v>
      </c>
      <c r="C17" s="449" t="s">
        <v>113</v>
      </c>
      <c r="D17" s="450" t="s">
        <v>80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60">
        <f t="array" ref="AJ17">-SUM(VALUE(IF(IFERROR(MID(E17:AI17,IFERROR(SEARCH("L",E17:AI17),""),4),"")&gt;=1,RIGHT(MID(E17:AI17,IFERROR(SEARCH("L",E17:AI17),""),4),3),0)))</f>
        <v>0</v>
      </c>
      <c r="AK17" s="260">
        <f t="array" ref="AK17">-SUM(VALUE(IF(IFERROR(MID(E17:AI17,IFERROR(SEARCH("E",E17:AI17),""),4),"")&gt;=1,RIGHT(MID(E17:AI17,IFERROR(SEARCH("E",E17:AI17),""),4),3),0)))</f>
        <v>0</v>
      </c>
      <c r="AL17" s="260">
        <f t="array" ref="AL17">SUM(VALUE(IF(IFERROR(MID(E17:AI17,IFERROR(SEARCH("T",E17:AI17),""),4),"")&gt;=1,RIGHT(MID(E17:AI17,IFERROR(SEARCH("T",E17:AI17),""),4),3),0)))</f>
        <v>0</v>
      </c>
      <c r="AM17" s="260">
        <f t="array" ref="AM17">SUM(VALUE(IF(IFERROR(MID(E17:AI17,IFERROR(SEARCH("O",E17:AI17),""),4),"")&gt;=1,RIGHT(MID(E17:AI17,IFERROR(SEARCH("O",E17:AI17),""),4),3),0)))</f>
        <v>0</v>
      </c>
      <c r="AN17" s="263"/>
    </row>
    <row r="18">
      <c r="A18" s="258">
        <v>16.0</v>
      </c>
      <c r="B18" s="449" t="s">
        <v>615</v>
      </c>
      <c r="C18" s="449" t="s">
        <v>92</v>
      </c>
      <c r="D18" s="450" t="s">
        <v>80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60">
        <f t="array" ref="AJ18">-SUM(VALUE(IF(IFERROR(MID(E18:AI18,IFERROR(SEARCH("L",E18:AI18),""),4),"")&gt;=1,RIGHT(MID(E18:AI18,IFERROR(SEARCH("L",E18:AI18),""),4),3),0)))</f>
        <v>0</v>
      </c>
      <c r="AK18" s="260">
        <f t="array" ref="AK18">-SUM(VALUE(IF(IFERROR(MID(E18:AI18,IFERROR(SEARCH("E",E18:AI18),""),4),"")&gt;=1,RIGHT(MID(E18:AI18,IFERROR(SEARCH("E",E18:AI18),""),4),3),0)))</f>
        <v>0</v>
      </c>
      <c r="AL18" s="260">
        <f t="array" ref="AL18">SUM(VALUE(IF(IFERROR(MID(E18:AI18,IFERROR(SEARCH("T",E18:AI18),""),4),"")&gt;=1,RIGHT(MID(E18:AI18,IFERROR(SEARCH("T",E18:AI18),""),4),3),0)))</f>
        <v>0</v>
      </c>
      <c r="AM18" s="260">
        <f t="array" ref="AM18">SUM(VALUE(IF(IFERROR(MID(E18:AI18,IFERROR(SEARCH("O",E18:AI18),""),4),"")&gt;=1,RIGHT(MID(E18:AI18,IFERROR(SEARCH("O",E18:AI18),""),4),3),0)))</f>
        <v>0</v>
      </c>
      <c r="AN18" s="263"/>
    </row>
    <row r="19">
      <c r="A19" s="258">
        <v>17.0</v>
      </c>
      <c r="B19" s="453" t="s">
        <v>616</v>
      </c>
      <c r="C19" s="449" t="s">
        <v>79</v>
      </c>
      <c r="D19" s="450" t="s">
        <v>80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60">
        <f t="array" ref="AJ19">-SUM(VALUE(IF(IFERROR(MID(E19:AI19,IFERROR(SEARCH("L",E19:AI19),""),4),"")&gt;=1,RIGHT(MID(E19:AI19,IFERROR(SEARCH("L",E19:AI19),""),4),3),0)))</f>
        <v>0</v>
      </c>
      <c r="AK19" s="260">
        <f t="array" ref="AK19">-SUM(VALUE(IF(IFERROR(MID(E19:AI19,IFERROR(SEARCH("E",E19:AI19),""),4),"")&gt;=1,RIGHT(MID(E19:AI19,IFERROR(SEARCH("E",E19:AI19),""),4),3),0)))</f>
        <v>0</v>
      </c>
      <c r="AL19" s="260">
        <f t="array" ref="AL19">SUM(VALUE(IF(IFERROR(MID(E19:AI19,IFERROR(SEARCH("T",E19:AI19),""),4),"")&gt;=1,RIGHT(MID(E19:AI19,IFERROR(SEARCH("T",E19:AI19),""),4),3),0)))</f>
        <v>0</v>
      </c>
      <c r="AM19" s="260">
        <f t="array" ref="AM19">SUM(VALUE(IF(IFERROR(MID(E19:AI19,IFERROR(SEARCH("O",E19:AI19),""),4),"")&gt;=1,RIGHT(MID(E19:AI19,IFERROR(SEARCH("O",E19:AI19),""),4),3),0)))</f>
        <v>0</v>
      </c>
      <c r="AN19" s="263"/>
    </row>
    <row r="20">
      <c r="A20" s="258">
        <v>18.0</v>
      </c>
      <c r="B20" s="449" t="s">
        <v>617</v>
      </c>
      <c r="C20" s="449" t="s">
        <v>133</v>
      </c>
      <c r="D20" s="450" t="s">
        <v>80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60">
        <f t="array" ref="AJ20">-SUM(VALUE(IF(IFERROR(MID(E20:AI20,IFERROR(SEARCH("L",E20:AI20),""),4),"")&gt;=1,RIGHT(MID(E20:AI20,IFERROR(SEARCH("L",E20:AI20),""),4),3),0)))</f>
        <v>0</v>
      </c>
      <c r="AK20" s="260">
        <f t="array" ref="AK20">-SUM(VALUE(IF(IFERROR(MID(E20:AI20,IFERROR(SEARCH("E",E20:AI20),""),4),"")&gt;=1,RIGHT(MID(E20:AI20,IFERROR(SEARCH("E",E20:AI20),""),4),3),0)))</f>
        <v>0</v>
      </c>
      <c r="AL20" s="260">
        <f t="array" ref="AL20">SUM(VALUE(IF(IFERROR(MID(E20:AI20,IFERROR(SEARCH("T",E20:AI20),""),4),"")&gt;=1,RIGHT(MID(E20:AI20,IFERROR(SEARCH("T",E20:AI20),""),4),3),0)))</f>
        <v>0</v>
      </c>
      <c r="AM20" s="260">
        <f t="array" ref="AM20">SUM(VALUE(IF(IFERROR(MID(E20:AI20,IFERROR(SEARCH("O",E20:AI20),""),4),"")&gt;=1,RIGHT(MID(E20:AI20,IFERROR(SEARCH("O",E20:AI20),""),4),3),0)))</f>
        <v>0</v>
      </c>
      <c r="AN20" s="263"/>
    </row>
    <row r="21">
      <c r="A21" s="258">
        <v>19.0</v>
      </c>
      <c r="B21" s="449" t="s">
        <v>618</v>
      </c>
      <c r="C21" s="449" t="s">
        <v>86</v>
      </c>
      <c r="D21" s="450" t="s">
        <v>80</v>
      </c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60">
        <f t="array" ref="AJ21">-SUM(VALUE(IF(IFERROR(MID(E21:AI21,IFERROR(SEARCH("L",E21:AI21),""),4),"")&gt;=1,RIGHT(MID(E21:AI21,IFERROR(SEARCH("L",E21:AI21),""),4),3),0)))</f>
        <v>0</v>
      </c>
      <c r="AK21" s="260">
        <f t="array" ref="AK21">-SUM(VALUE(IF(IFERROR(MID(E21:AI21,IFERROR(SEARCH("E",E21:AI21),""),4),"")&gt;=1,RIGHT(MID(E21:AI21,IFERROR(SEARCH("E",E21:AI21),""),4),3),0)))</f>
        <v>0</v>
      </c>
      <c r="AL21" s="260">
        <f t="array" ref="AL21">SUM(VALUE(IF(IFERROR(MID(E21:AI21,IFERROR(SEARCH("T",E21:AI21),""),4),"")&gt;=1,RIGHT(MID(E21:AI21,IFERROR(SEARCH("T",E21:AI21),""),4),3),0)))</f>
        <v>0</v>
      </c>
      <c r="AM21" s="260">
        <f t="array" ref="AM21">SUM(VALUE(IF(IFERROR(MID(E21:AI21,IFERROR(SEARCH("O",E21:AI21),""),4),"")&gt;=1,RIGHT(MID(E21:AI21,IFERROR(SEARCH("O",E21:AI21),""),4),3),0)))</f>
        <v>0</v>
      </c>
      <c r="AN21" s="263"/>
    </row>
    <row r="22">
      <c r="A22" s="258">
        <v>20.0</v>
      </c>
      <c r="B22" s="449" t="s">
        <v>619</v>
      </c>
      <c r="C22" s="449" t="s">
        <v>118</v>
      </c>
      <c r="D22" s="450" t="s">
        <v>80</v>
      </c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60">
        <f t="array" ref="AJ22">-SUM(VALUE(IF(IFERROR(MID(E22:AI22,IFERROR(SEARCH("L",E22:AI22),""),4),"")&gt;=1,RIGHT(MID(E22:AI22,IFERROR(SEARCH("L",E22:AI22),""),4),3),0)))</f>
        <v>0</v>
      </c>
      <c r="AK22" s="260">
        <f t="array" ref="AK22">-SUM(VALUE(IF(IFERROR(MID(E22:AI22,IFERROR(SEARCH("E",E22:AI22),""),4),"")&gt;=1,RIGHT(MID(E22:AI22,IFERROR(SEARCH("E",E22:AI22),""),4),3),0)))</f>
        <v>0</v>
      </c>
      <c r="AL22" s="260">
        <f t="array" ref="AL22">SUM(VALUE(IF(IFERROR(MID(E22:AI22,IFERROR(SEARCH("T",E22:AI22),""),4),"")&gt;=1,RIGHT(MID(E22:AI22,IFERROR(SEARCH("T",E22:AI22),""),4),3),0)))</f>
        <v>0</v>
      </c>
      <c r="AM22" s="260">
        <f t="array" ref="AM22">SUM(VALUE(IF(IFERROR(MID(E22:AI22,IFERROR(SEARCH("O",E22:AI22),""),4),"")&gt;=1,RIGHT(MID(E22:AI22,IFERROR(SEARCH("O",E22:AI22),""),4),3),0)))</f>
        <v>0</v>
      </c>
      <c r="AN22" s="263"/>
    </row>
    <row r="23">
      <c r="A23" s="258">
        <v>21.0</v>
      </c>
      <c r="B23" s="449" t="s">
        <v>620</v>
      </c>
      <c r="C23" s="449" t="s">
        <v>123</v>
      </c>
      <c r="D23" s="450" t="s">
        <v>80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60">
        <f t="array" ref="AJ23">-SUM(VALUE(IF(IFERROR(MID(E23:AI23,IFERROR(SEARCH("L",E23:AI23),""),4),"")&gt;=1,RIGHT(MID(E23:AI23,IFERROR(SEARCH("L",E23:AI23),""),4),3),0)))</f>
        <v>0</v>
      </c>
      <c r="AK23" s="260">
        <f t="array" ref="AK23">-SUM(VALUE(IF(IFERROR(MID(E23:AI23,IFERROR(SEARCH("E",E23:AI23),""),4),"")&gt;=1,RIGHT(MID(E23:AI23,IFERROR(SEARCH("E",E23:AI23),""),4),3),0)))</f>
        <v>0</v>
      </c>
      <c r="AL23" s="260">
        <f t="array" ref="AL23">SUM(VALUE(IF(IFERROR(MID(E23:AI23,IFERROR(SEARCH("T",E23:AI23),""),4),"")&gt;=1,RIGHT(MID(E23:AI23,IFERROR(SEARCH("T",E23:AI23),""),4),3),0)))</f>
        <v>0</v>
      </c>
      <c r="AM23" s="260">
        <f t="array" ref="AM23">SUM(VALUE(IF(IFERROR(MID(E23:AI23,IFERROR(SEARCH("O",E23:AI23),""),4),"")&gt;=1,RIGHT(MID(E23:AI23,IFERROR(SEARCH("O",E23:AI23),""),4),3),0)))</f>
        <v>0</v>
      </c>
      <c r="AN23" s="263"/>
    </row>
    <row r="24">
      <c r="A24" s="258">
        <v>22.0</v>
      </c>
      <c r="B24" s="449" t="s">
        <v>621</v>
      </c>
      <c r="C24" s="449" t="s">
        <v>130</v>
      </c>
      <c r="D24" s="450" t="s">
        <v>76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60">
        <f t="array" ref="AJ24">-SUM(VALUE(IF(IFERROR(MID(E24:AI24,IFERROR(SEARCH("L",E24:AI24),""),4),"")&gt;=1,RIGHT(MID(E24:AI24,IFERROR(SEARCH("L",E24:AI24),""),4),3),0)))</f>
        <v>0</v>
      </c>
      <c r="AK24" s="260">
        <f t="array" ref="AK24">-SUM(VALUE(IF(IFERROR(MID(E24:AI24,IFERROR(SEARCH("E",E24:AI24),""),4),"")&gt;=1,RIGHT(MID(E24:AI24,IFERROR(SEARCH("E",E24:AI24),""),4),3),0)))</f>
        <v>0</v>
      </c>
      <c r="AL24" s="260">
        <f t="array" ref="AL24">SUM(VALUE(IF(IFERROR(MID(E24:AI24,IFERROR(SEARCH("T",E24:AI24),""),4),"")&gt;=1,RIGHT(MID(E24:AI24,IFERROR(SEARCH("T",E24:AI24),""),4),3),0)))</f>
        <v>0</v>
      </c>
      <c r="AM24" s="260">
        <f t="array" ref="AM24">SUM(VALUE(IF(IFERROR(MID(E24:AI24,IFERROR(SEARCH("O",E24:AI24),""),4),"")&gt;=1,RIGHT(MID(E24:AI24,IFERROR(SEARCH("O",E24:AI24),""),4),3),0)))</f>
        <v>0</v>
      </c>
      <c r="AN24" s="263"/>
    </row>
    <row r="25">
      <c r="A25" s="258">
        <v>23.0</v>
      </c>
      <c r="B25" s="449" t="s">
        <v>622</v>
      </c>
      <c r="C25" s="449" t="s">
        <v>107</v>
      </c>
      <c r="D25" s="450" t="s">
        <v>76</v>
      </c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60">
        <f t="array" ref="AJ25">-SUM(VALUE(IF(IFERROR(MID(E25:AI25,IFERROR(SEARCH("L",E25:AI25),""),4),"")&gt;=1,RIGHT(MID(E25:AI25,IFERROR(SEARCH("L",E25:AI25),""),4),3),0)))</f>
        <v>0</v>
      </c>
      <c r="AK25" s="260">
        <f t="array" ref="AK25">-SUM(VALUE(IF(IFERROR(MID(E25:AI25,IFERROR(SEARCH("E",E25:AI25),""),4),"")&gt;=1,RIGHT(MID(E25:AI25,IFERROR(SEARCH("E",E25:AI25),""),4),3),0)))</f>
        <v>0</v>
      </c>
      <c r="AL25" s="260">
        <f t="array" ref="AL25">SUM(VALUE(IF(IFERROR(MID(E25:AI25,IFERROR(SEARCH("T",E25:AI25),""),4),"")&gt;=1,RIGHT(MID(E25:AI25,IFERROR(SEARCH("T",E25:AI25),""),4),3),0)))</f>
        <v>0</v>
      </c>
      <c r="AM25" s="260">
        <f t="array" ref="AM25">SUM(VALUE(IF(IFERROR(MID(E25:AI25,IFERROR(SEARCH("O",E25:AI25),""),4),"")&gt;=1,RIGHT(MID(E25:AI25,IFERROR(SEARCH("O",E25:AI25),""),4),3),0)))</f>
        <v>0</v>
      </c>
      <c r="AN25" s="263"/>
    </row>
    <row r="26">
      <c r="A26" s="258">
        <v>24.0</v>
      </c>
      <c r="B26" s="430" t="s">
        <v>623</v>
      </c>
      <c r="C26" s="430" t="s">
        <v>96</v>
      </c>
      <c r="D26" s="450" t="s">
        <v>76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62" t="s">
        <v>790</v>
      </c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60">
        <f t="array" ref="AJ26">-SUM(VALUE(IF(IFERROR(MID(E26:AI26,IFERROR(SEARCH("L",E26:AI26),""),4),"")&gt;=1,RIGHT(MID(E26:AI26,IFERROR(SEARCH("L",E26:AI26),""),4),3),0)))</f>
        <v>0</v>
      </c>
      <c r="AK26" s="260">
        <f t="array" ref="AK26">-SUM(VALUE(IF(IFERROR(MID(E26:AI26,IFERROR(SEARCH("E",E26:AI26),""),4),"")&gt;=1,RIGHT(MID(E26:AI26,IFERROR(SEARCH("E",E26:AI26),""),4),3),0)))</f>
        <v>-60</v>
      </c>
      <c r="AL26" s="260">
        <f t="array" ref="AL26">SUM(VALUE(IF(IFERROR(MID(E26:AI26,IFERROR(SEARCH("T",E26:AI26),""),4),"")&gt;=1,RIGHT(MID(E26:AI26,IFERROR(SEARCH("T",E26:AI26),""),4),3),0)))</f>
        <v>0</v>
      </c>
      <c r="AM26" s="260">
        <f t="array" ref="AM26">SUM(VALUE(IF(IFERROR(MID(E26:AI26,IFERROR(SEARCH("O",E26:AI26),""),4),"")&gt;=1,RIGHT(MID(E26:AI26,IFERROR(SEARCH("O",E26:AI26),""),4),3),0)))</f>
        <v>0</v>
      </c>
      <c r="AN26" s="263"/>
    </row>
    <row r="27">
      <c r="A27" s="258">
        <v>25.0</v>
      </c>
      <c r="B27" s="430" t="s">
        <v>624</v>
      </c>
      <c r="C27" s="430" t="s">
        <v>112</v>
      </c>
      <c r="D27" s="450" t="s">
        <v>76</v>
      </c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60">
        <f t="array" ref="AJ27">-SUM(VALUE(IF(IFERROR(MID(E27:AI27,IFERROR(SEARCH("L",E27:AI27),""),4),"")&gt;=1,RIGHT(MID(E27:AI27,IFERROR(SEARCH("L",E27:AI27),""),4),3),0)))</f>
        <v>0</v>
      </c>
      <c r="AK27" s="260">
        <f t="array" ref="AK27">-SUM(VALUE(IF(IFERROR(MID(E27:AI27,IFERROR(SEARCH("E",E27:AI27),""),4),"")&gt;=1,RIGHT(MID(E27:AI27,IFERROR(SEARCH("E",E27:AI27),""),4),3),0)))</f>
        <v>0</v>
      </c>
      <c r="AL27" s="260">
        <f t="array" ref="AL27">SUM(VALUE(IF(IFERROR(MID(E27:AI27,IFERROR(SEARCH("T",E27:AI27),""),4),"")&gt;=1,RIGHT(MID(E27:AI27,IFERROR(SEARCH("T",E27:AI27),""),4),3),0)))</f>
        <v>0</v>
      </c>
      <c r="AM27" s="260">
        <f t="array" ref="AM27">SUM(VALUE(IF(IFERROR(MID(E27:AI27,IFERROR(SEARCH("O",E27:AI27),""),4),"")&gt;=1,RIGHT(MID(E27:AI27,IFERROR(SEARCH("O",E27:AI27),""),4),3),0)))</f>
        <v>0</v>
      </c>
      <c r="AN27" s="263"/>
    </row>
    <row r="28">
      <c r="A28" s="258">
        <v>26.0</v>
      </c>
      <c r="B28" s="430" t="s">
        <v>816</v>
      </c>
      <c r="C28" s="430" t="s">
        <v>101</v>
      </c>
      <c r="D28" s="450" t="s">
        <v>76</v>
      </c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62" t="s">
        <v>790</v>
      </c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60">
        <f t="array" ref="AJ28">-SUM(VALUE(IF(IFERROR(MID(E28:AI28,IFERROR(SEARCH("L",E28:AI28),""),4),"")&gt;=1,RIGHT(MID(E28:AI28,IFERROR(SEARCH("L",E28:AI28),""),4),3),0)))</f>
        <v>0</v>
      </c>
      <c r="AK28" s="260">
        <f t="array" ref="AK28">-SUM(VALUE(IF(IFERROR(MID(E28:AI28,IFERROR(SEARCH("E",E28:AI28),""),4),"")&gt;=1,RIGHT(MID(E28:AI28,IFERROR(SEARCH("E",E28:AI28),""),4),3),0)))</f>
        <v>-60</v>
      </c>
      <c r="AL28" s="260">
        <f t="array" ref="AL28">SUM(VALUE(IF(IFERROR(MID(E28:AI28,IFERROR(SEARCH("T",E28:AI28),""),4),"")&gt;=1,RIGHT(MID(E28:AI28,IFERROR(SEARCH("T",E28:AI28),""),4),3),0)))</f>
        <v>0</v>
      </c>
      <c r="AM28" s="260">
        <f t="array" ref="AM28">SUM(VALUE(IF(IFERROR(MID(E28:AI28,IFERROR(SEARCH("O",E28:AI28),""),4),"")&gt;=1,RIGHT(MID(E28:AI28,IFERROR(SEARCH("O",E28:AI28),""),4),3),0)))</f>
        <v>0</v>
      </c>
      <c r="AN28" s="263"/>
    </row>
    <row r="29">
      <c r="A29" s="258">
        <v>27.0</v>
      </c>
      <c r="B29" s="449" t="s">
        <v>625</v>
      </c>
      <c r="C29" s="449" t="s">
        <v>127</v>
      </c>
      <c r="D29" s="450" t="s">
        <v>76</v>
      </c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60">
        <f t="array" ref="AJ29">-SUM(VALUE(IF(IFERROR(MID(E29:AI29,IFERROR(SEARCH("L",E29:AI29),""),4),"")&gt;=1,RIGHT(MID(E29:AI29,IFERROR(SEARCH("L",E29:AI29),""),4),3),0)))</f>
        <v>0</v>
      </c>
      <c r="AK29" s="260">
        <f t="array" ref="AK29">-SUM(VALUE(IF(IFERROR(MID(E29:AI29,IFERROR(SEARCH("E",E29:AI29),""),4),"")&gt;=1,RIGHT(MID(E29:AI29,IFERROR(SEARCH("E",E29:AI29),""),4),3),0)))</f>
        <v>0</v>
      </c>
      <c r="AL29" s="260">
        <f t="array" ref="AL29">SUM(VALUE(IF(IFERROR(MID(E29:AI29,IFERROR(SEARCH("T",E29:AI29),""),4),"")&gt;=1,RIGHT(MID(E29:AI29,IFERROR(SEARCH("T",E29:AI29),""),4),3),0)))</f>
        <v>0</v>
      </c>
      <c r="AM29" s="260">
        <f t="array" ref="AM29">SUM(VALUE(IF(IFERROR(MID(E29:AI29,IFERROR(SEARCH("O",E29:AI29),""),4),"")&gt;=1,RIGHT(MID(E29:AI29,IFERROR(SEARCH("O",E29:AI29),""),4),3),0)))</f>
        <v>0</v>
      </c>
      <c r="AN29" s="263"/>
    </row>
    <row r="30">
      <c r="A30" s="258">
        <v>28.0</v>
      </c>
      <c r="B30" s="449" t="s">
        <v>626</v>
      </c>
      <c r="C30" s="449" t="s">
        <v>75</v>
      </c>
      <c r="D30" s="450" t="s">
        <v>76</v>
      </c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60">
        <f t="array" ref="AJ30">-SUM(VALUE(IF(IFERROR(MID(E30:AI30,IFERROR(SEARCH("L",E30:AI30),""),4),"")&gt;=1,RIGHT(MID(E30:AI30,IFERROR(SEARCH("L",E30:AI30),""),4),3),0)))</f>
        <v>0</v>
      </c>
      <c r="AK30" s="260">
        <f t="array" ref="AK30">-SUM(VALUE(IF(IFERROR(MID(E30:AI30,IFERROR(SEARCH("E",E30:AI30),""),4),"")&gt;=1,RIGHT(MID(E30:AI30,IFERROR(SEARCH("E",E30:AI30),""),4),3),0)))</f>
        <v>0</v>
      </c>
      <c r="AL30" s="260">
        <f t="array" ref="AL30">SUM(VALUE(IF(IFERROR(MID(E30:AI30,IFERROR(SEARCH("T",E30:AI30),""),4),"")&gt;=1,RIGHT(MID(E30:AI30,IFERROR(SEARCH("T",E30:AI30),""),4),3),0)))</f>
        <v>0</v>
      </c>
      <c r="AM30" s="260">
        <f t="array" ref="AM30">SUM(VALUE(IF(IFERROR(MID(E30:AI30,IFERROR(SEARCH("O",E30:AI30),""),4),"")&gt;=1,RIGHT(MID(E30:AI30,IFERROR(SEARCH("O",E30:AI30),""),4),3),0)))</f>
        <v>0</v>
      </c>
      <c r="AN30" s="263"/>
    </row>
    <row r="31">
      <c r="A31" s="258">
        <v>29.0</v>
      </c>
      <c r="B31" s="449" t="s">
        <v>627</v>
      </c>
      <c r="C31" s="449" t="s">
        <v>77</v>
      </c>
      <c r="D31" s="450" t="s">
        <v>76</v>
      </c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62" t="s">
        <v>806</v>
      </c>
      <c r="AI31" s="259"/>
      <c r="AJ31" s="260">
        <f t="array" ref="AJ31">-SUM(VALUE(IF(IFERROR(MID(E31:AI31,IFERROR(SEARCH("L",E31:AI31),""),4),"")&gt;=1,RIGHT(MID(E31:AI31,IFERROR(SEARCH("L",E31:AI31),""),4),3),0)))</f>
        <v>-54</v>
      </c>
      <c r="AK31" s="260">
        <f t="array" ref="AK31">-SUM(VALUE(IF(IFERROR(MID(E31:AI31,IFERROR(SEARCH("E",E31:AI31),""),4),"")&gt;=1,RIGHT(MID(E31:AI31,IFERROR(SEARCH("E",E31:AI31),""),4),3),0)))</f>
        <v>0</v>
      </c>
      <c r="AL31" s="260">
        <f t="array" ref="AL31">SUM(VALUE(IF(IFERROR(MID(E31:AI31,IFERROR(SEARCH("T",E31:AI31),""),4),"")&gt;=1,RIGHT(MID(E31:AI31,IFERROR(SEARCH("T",E31:AI31),""),4),3),0)))</f>
        <v>0</v>
      </c>
      <c r="AM31" s="260">
        <f t="array" ref="AM31">SUM(VALUE(IF(IFERROR(MID(E31:AI31,IFERROR(SEARCH("O",E31:AI31),""),4),"")&gt;=1,RIGHT(MID(E31:AI31,IFERROR(SEARCH("O",E31:AI31),""),4),3),0)))</f>
        <v>0</v>
      </c>
      <c r="AN31" s="263"/>
    </row>
    <row r="32">
      <c r="A32" s="258">
        <v>30.0</v>
      </c>
      <c r="B32" s="453" t="s">
        <v>628</v>
      </c>
      <c r="C32" s="449" t="s">
        <v>115</v>
      </c>
      <c r="D32" s="450" t="s">
        <v>76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60">
        <f t="array" ref="AJ32">-SUM(VALUE(IF(IFERROR(MID(E32:AI32,IFERROR(SEARCH("L",E32:AI32),""),4),"")&gt;=1,RIGHT(MID(E32:AI32,IFERROR(SEARCH("L",E32:AI32),""),4),3),0)))</f>
        <v>0</v>
      </c>
      <c r="AK32" s="260">
        <f t="array" ref="AK32">-SUM(VALUE(IF(IFERROR(MID(E32:AI32,IFERROR(SEARCH("E",E32:AI32),""),4),"")&gt;=1,RIGHT(MID(E32:AI32,IFERROR(SEARCH("E",E32:AI32),""),4),3),0)))</f>
        <v>0</v>
      </c>
      <c r="AL32" s="260">
        <f t="array" ref="AL32">SUM(VALUE(IF(IFERROR(MID(E32:AI32,IFERROR(SEARCH("T",E32:AI32),""),4),"")&gt;=1,RIGHT(MID(E32:AI32,IFERROR(SEARCH("T",E32:AI32),""),4),3),0)))</f>
        <v>0</v>
      </c>
      <c r="AM32" s="260">
        <f t="array" ref="AM32">SUM(VALUE(IF(IFERROR(MID(E32:AI32,IFERROR(SEARCH("O",E32:AI32),""),4),"")&gt;=1,RIGHT(MID(E32:AI32,IFERROR(SEARCH("O",E32:AI32),""),4),3),0)))</f>
        <v>0</v>
      </c>
      <c r="AN32" s="263"/>
    </row>
    <row r="33">
      <c r="A33" s="258">
        <v>31.0</v>
      </c>
      <c r="B33" s="449" t="s">
        <v>629</v>
      </c>
      <c r="C33" s="449" t="s">
        <v>100</v>
      </c>
      <c r="D33" s="450" t="s">
        <v>76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60">
        <f t="array" ref="AJ33">-SUM(VALUE(IF(IFERROR(MID(E33:AI33,IFERROR(SEARCH("L",E33:AI33),""),4),"")&gt;=1,RIGHT(MID(E33:AI33,IFERROR(SEARCH("L",E33:AI33),""),4),3),0)))</f>
        <v>0</v>
      </c>
      <c r="AK33" s="260">
        <f t="array" ref="AK33">-SUM(VALUE(IF(IFERROR(MID(E33:AI33,IFERROR(SEARCH("E",E33:AI33),""),4),"")&gt;=1,RIGHT(MID(E33:AI33,IFERROR(SEARCH("E",E33:AI33),""),4),3),0)))</f>
        <v>0</v>
      </c>
      <c r="AL33" s="260">
        <f t="array" ref="AL33">SUM(VALUE(IF(IFERROR(MID(E33:AI33,IFERROR(SEARCH("T",E33:AI33),""),4),"")&gt;=1,RIGHT(MID(E33:AI33,IFERROR(SEARCH("T",E33:AI33),""),4),3),0)))</f>
        <v>0</v>
      </c>
      <c r="AM33" s="260">
        <f t="array" ref="AM33">SUM(VALUE(IF(IFERROR(MID(E33:AI33,IFERROR(SEARCH("O",E33:AI33),""),4),"")&gt;=1,RIGHT(MID(E33:AI33,IFERROR(SEARCH("O",E33:AI33),""),4),3),0)))</f>
        <v>0</v>
      </c>
      <c r="AN33" s="263"/>
    </row>
    <row r="34">
      <c r="A34" s="258">
        <v>32.0</v>
      </c>
      <c r="B34" s="449" t="s">
        <v>630</v>
      </c>
      <c r="C34" s="449" t="s">
        <v>120</v>
      </c>
      <c r="D34" s="450" t="s">
        <v>76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62"/>
      <c r="AH34" s="259"/>
      <c r="AI34" s="259"/>
      <c r="AJ34" s="260">
        <f t="array" ref="AJ34">-SUM(VALUE(IF(IFERROR(MID(E34:AI34,IFERROR(SEARCH("L",E34:AI34),""),4),"")&gt;=1,RIGHT(MID(E34:AI34,IFERROR(SEARCH("L",E34:AI34),""),4),3),0)))</f>
        <v>0</v>
      </c>
      <c r="AK34" s="260">
        <f t="array" ref="AK34">-SUM(VALUE(IF(IFERROR(MID(E34:AI34,IFERROR(SEARCH("E",E34:AI34),""),4),"")&gt;=1,RIGHT(MID(E34:AI34,IFERROR(SEARCH("E",E34:AI34),""),4),3),0)))</f>
        <v>0</v>
      </c>
      <c r="AL34" s="260">
        <f t="array" ref="AL34">SUM(VALUE(IF(IFERROR(MID(E34:AI34,IFERROR(SEARCH("T",E34:AI34),""),4),"")&gt;=1,RIGHT(MID(E34:AI34,IFERROR(SEARCH("T",E34:AI34),""),4),3),0)))</f>
        <v>0</v>
      </c>
      <c r="AM34" s="260">
        <f t="array" ref="AM34">SUM(VALUE(IF(IFERROR(MID(E34:AI34,IFERROR(SEARCH("O",E34:AI34),""),4),"")&gt;=1,RIGHT(MID(E34:AI34,IFERROR(SEARCH("O",E34:AI34),""),4),3),0)))</f>
        <v>0</v>
      </c>
      <c r="AN34" s="263"/>
    </row>
    <row r="35">
      <c r="A35" s="258">
        <v>33.0</v>
      </c>
      <c r="B35" s="449" t="s">
        <v>849</v>
      </c>
      <c r="C35" s="449" t="s">
        <v>131</v>
      </c>
      <c r="D35" s="450" t="s">
        <v>76</v>
      </c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60">
        <f t="array" ref="AJ35">-SUM(VALUE(IF(IFERROR(MID(E35:AI35,IFERROR(SEARCH("L",E35:AI35),""),4),"")&gt;=1,RIGHT(MID(E35:AI35,IFERROR(SEARCH("L",E35:AI35),""),4),3),0)))</f>
        <v>0</v>
      </c>
      <c r="AK35" s="260">
        <f t="array" ref="AK35">-SUM(VALUE(IF(IFERROR(MID(E35:AI35,IFERROR(SEARCH("E",E35:AI35),""),4),"")&gt;=1,RIGHT(MID(E35:AI35,IFERROR(SEARCH("E",E35:AI35),""),4),3),0)))</f>
        <v>0</v>
      </c>
      <c r="AL35" s="260">
        <f t="array" ref="AL35">SUM(VALUE(IF(IFERROR(MID(E35:AI35,IFERROR(SEARCH("T",E35:AI35),""),4),"")&gt;=1,RIGHT(MID(E35:AI35,IFERROR(SEARCH("T",E35:AI35),""),4),3),0)))</f>
        <v>0</v>
      </c>
      <c r="AM35" s="260">
        <f t="array" ref="AM35">SUM(VALUE(IF(IFERROR(MID(E35:AI35,IFERROR(SEARCH("O",E35:AI35),""),4),"")&gt;=1,RIGHT(MID(E35:AI35,IFERROR(SEARCH("O",E35:AI35),""),4),3),0)))</f>
        <v>0</v>
      </c>
      <c r="AN35" s="263"/>
    </row>
    <row r="36">
      <c r="A36" s="258">
        <v>34.0</v>
      </c>
      <c r="B36" s="449" t="s">
        <v>631</v>
      </c>
      <c r="C36" s="449" t="s">
        <v>97</v>
      </c>
      <c r="D36" s="450" t="s">
        <v>76</v>
      </c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60">
        <f t="array" ref="AJ36">-SUM(VALUE(IF(IFERROR(MID(E36:AI36,IFERROR(SEARCH("L",E36:AI36),""),4),"")&gt;=1,RIGHT(MID(E36:AI36,IFERROR(SEARCH("L",E36:AI36),""),4),3),0)))</f>
        <v>0</v>
      </c>
      <c r="AK36" s="260">
        <f t="array" ref="AK36">-SUM(VALUE(IF(IFERROR(MID(E36:AI36,IFERROR(SEARCH("E",E36:AI36),""),4),"")&gt;=1,RIGHT(MID(E36:AI36,IFERROR(SEARCH("E",E36:AI36),""),4),3),0)))</f>
        <v>0</v>
      </c>
      <c r="AL36" s="260">
        <f t="array" ref="AL36">SUM(VALUE(IF(IFERROR(MID(E36:AI36,IFERROR(SEARCH("T",E36:AI36),""),4),"")&gt;=1,RIGHT(MID(E36:AI36,IFERROR(SEARCH("T",E36:AI36),""),4),3),0)))</f>
        <v>0</v>
      </c>
      <c r="AM36" s="260">
        <f t="array" ref="AM36">SUM(VALUE(IF(IFERROR(MID(E36:AI36,IFERROR(SEARCH("O",E36:AI36),""),4),"")&gt;=1,RIGHT(MID(E36:AI36,IFERROR(SEARCH("O",E36:AI36),""),4),3),0)))</f>
        <v>0</v>
      </c>
      <c r="AN36" s="263"/>
    </row>
    <row r="37">
      <c r="A37" s="258">
        <v>35.0</v>
      </c>
      <c r="B37" s="449" t="s">
        <v>632</v>
      </c>
      <c r="C37" s="449" t="s">
        <v>111</v>
      </c>
      <c r="D37" s="450" t="s">
        <v>76</v>
      </c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60">
        <f t="array" ref="AJ37">-SUM(VALUE(IF(IFERROR(MID(E37:AI37,IFERROR(SEARCH("L",E37:AI37),""),4),"")&gt;=1,RIGHT(MID(E37:AI37,IFERROR(SEARCH("L",E37:AI37),""),4),3),0)))</f>
        <v>0</v>
      </c>
      <c r="AK37" s="260">
        <f t="array" ref="AK37">-SUM(VALUE(IF(IFERROR(MID(E37:AI37,IFERROR(SEARCH("E",E37:AI37),""),4),"")&gt;=1,RIGHT(MID(E37:AI37,IFERROR(SEARCH("E",E37:AI37),""),4),3),0)))</f>
        <v>0</v>
      </c>
      <c r="AL37" s="260">
        <f t="array" ref="AL37">SUM(VALUE(IF(IFERROR(MID(E37:AI37,IFERROR(SEARCH("T",E37:AI37),""),4),"")&gt;=1,RIGHT(MID(E37:AI37,IFERROR(SEARCH("T",E37:AI37),""),4),3),0)))</f>
        <v>0</v>
      </c>
      <c r="AM37" s="260">
        <f t="array" ref="AM37">SUM(VALUE(IF(IFERROR(MID(E37:AI37,IFERROR(SEARCH("O",E37:AI37),""),4),"")&gt;=1,RIGHT(MID(E37:AI37,IFERROR(SEARCH("O",E37:AI37),""),4),3),0)))</f>
        <v>0</v>
      </c>
      <c r="AN37" s="263"/>
    </row>
    <row r="38">
      <c r="A38" s="258">
        <v>36.0</v>
      </c>
      <c r="B38" s="449" t="s">
        <v>634</v>
      </c>
      <c r="C38" s="449" t="s">
        <v>85</v>
      </c>
      <c r="D38" s="450" t="s">
        <v>76</v>
      </c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60">
        <f t="array" ref="AJ38">-SUM(VALUE(IF(IFERROR(MID(E38:AI38,IFERROR(SEARCH("L",E38:AI38),""),4),"")&gt;=1,RIGHT(MID(E38:AI38,IFERROR(SEARCH("L",E38:AI38),""),4),3),0)))</f>
        <v>0</v>
      </c>
      <c r="AK38" s="260">
        <f t="array" ref="AK38">-SUM(VALUE(IF(IFERROR(MID(E38:AI38,IFERROR(SEARCH("E",E38:AI38),""),4),"")&gt;=1,RIGHT(MID(E38:AI38,IFERROR(SEARCH("E",E38:AI38),""),4),3),0)))</f>
        <v>0</v>
      </c>
      <c r="AL38" s="260">
        <f t="array" ref="AL38">SUM(VALUE(IF(IFERROR(MID(E38:AI38,IFERROR(SEARCH("T",E38:AI38),""),4),"")&gt;=1,RIGHT(MID(E38:AI38,IFERROR(SEARCH("T",E38:AI38),""),4),3),0)))</f>
        <v>0</v>
      </c>
      <c r="AM38" s="260">
        <f t="array" ref="AM38">SUM(VALUE(IF(IFERROR(MID(E38:AI38,IFERROR(SEARCH("O",E38:AI38),""),4),"")&gt;=1,RIGHT(MID(E38:AI38,IFERROR(SEARCH("O",E38:AI38),""),4),3),0)))</f>
        <v>0</v>
      </c>
      <c r="AN38" s="263"/>
    </row>
    <row r="39">
      <c r="A39" s="258">
        <v>37.0</v>
      </c>
      <c r="B39" s="449" t="s">
        <v>635</v>
      </c>
      <c r="C39" s="449" t="s">
        <v>94</v>
      </c>
      <c r="D39" s="450" t="s">
        <v>76</v>
      </c>
      <c r="E39" s="259"/>
      <c r="F39" s="259"/>
      <c r="G39" s="259"/>
      <c r="H39" s="259"/>
      <c r="I39" s="259"/>
      <c r="J39" s="259"/>
      <c r="K39" s="259"/>
      <c r="L39" s="262" t="s">
        <v>796</v>
      </c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60">
        <f t="array" ref="AJ39">-SUM(VALUE(IF(IFERROR(MID(E39:AI39,IFERROR(SEARCH("L",E39:AI39),""),4),"")&gt;=1,RIGHT(MID(E39:AI39,IFERROR(SEARCH("L",E39:AI39),""),4),3),0)))</f>
        <v>-32</v>
      </c>
      <c r="AK39" s="260">
        <f t="array" ref="AK39">-SUM(VALUE(IF(IFERROR(MID(E39:AI39,IFERROR(SEARCH("E",E39:AI39),""),4),"")&gt;=1,RIGHT(MID(E39:AI39,IFERROR(SEARCH("E",E39:AI39),""),4),3),0)))</f>
        <v>0</v>
      </c>
      <c r="AL39" s="260">
        <f t="array" ref="AL39">SUM(VALUE(IF(IFERROR(MID(E39:AI39,IFERROR(SEARCH("T",E39:AI39),""),4),"")&gt;=1,RIGHT(MID(E39:AI39,IFERROR(SEARCH("T",E39:AI39),""),4),3),0)))</f>
        <v>0</v>
      </c>
      <c r="AM39" s="260">
        <f t="array" ref="AM39">SUM(VALUE(IF(IFERROR(MID(E39:AI39,IFERROR(SEARCH("O",E39:AI39),""),4),"")&gt;=1,RIGHT(MID(E39:AI39,IFERROR(SEARCH("O",E39:AI39),""),4),3),0)))</f>
        <v>0</v>
      </c>
      <c r="AN39" s="263"/>
    </row>
    <row r="40">
      <c r="A40" s="258">
        <v>38.0</v>
      </c>
      <c r="B40" s="449" t="s">
        <v>636</v>
      </c>
      <c r="C40" s="449" t="s">
        <v>126</v>
      </c>
      <c r="D40" s="450" t="s">
        <v>76</v>
      </c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60">
        <f t="array" ref="AJ40">-SUM(VALUE(IF(IFERROR(MID(E40:AI40,IFERROR(SEARCH("L",E40:AI40),""),4),"")&gt;=1,RIGHT(MID(E40:AI40,IFERROR(SEARCH("L",E40:AI40),""),4),3),0)))</f>
        <v>0</v>
      </c>
      <c r="AK40" s="260">
        <f t="array" ref="AK40">-SUM(VALUE(IF(IFERROR(MID(E40:AI40,IFERROR(SEARCH("E",E40:AI40),""),4),"")&gt;=1,RIGHT(MID(E40:AI40,IFERROR(SEARCH("E",E40:AI40),""),4),3),0)))</f>
        <v>0</v>
      </c>
      <c r="AL40" s="260">
        <f t="array" ref="AL40">SUM(VALUE(IF(IFERROR(MID(E40:AI40,IFERROR(SEARCH("T",E40:AI40),""),4),"")&gt;=1,RIGHT(MID(E40:AI40,IFERROR(SEARCH("T",E40:AI40),""),4),3),0)))</f>
        <v>0</v>
      </c>
      <c r="AM40" s="260">
        <f t="array" ref="AM40">SUM(VALUE(IF(IFERROR(MID(E40:AI40,IFERROR(SEARCH("O",E40:AI40),""),4),"")&gt;=1,RIGHT(MID(E40:AI40,IFERROR(SEARCH("O",E40:AI40),""),4),3),0)))</f>
        <v>0</v>
      </c>
      <c r="AN40" s="263"/>
    </row>
    <row r="41">
      <c r="A41" s="258">
        <v>39.0</v>
      </c>
      <c r="B41" s="449" t="s">
        <v>637</v>
      </c>
      <c r="C41" s="449" t="s">
        <v>78</v>
      </c>
      <c r="D41" s="450" t="s">
        <v>76</v>
      </c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60">
        <f t="array" ref="AJ41">-SUM(VALUE(IF(IFERROR(MID(E41:AI41,IFERROR(SEARCH("L",E41:AI41),""),4),"")&gt;=1,RIGHT(MID(E41:AI41,IFERROR(SEARCH("L",E41:AI41),""),4),3),0)))</f>
        <v>0</v>
      </c>
      <c r="AK41" s="260">
        <f t="array" ref="AK41">-SUM(VALUE(IF(IFERROR(MID(E41:AI41,IFERROR(SEARCH("E",E41:AI41),""),4),"")&gt;=1,RIGHT(MID(E41:AI41,IFERROR(SEARCH("E",E41:AI41),""),4),3),0)))</f>
        <v>0</v>
      </c>
      <c r="AL41" s="260">
        <f t="array" ref="AL41">SUM(VALUE(IF(IFERROR(MID(E41:AI41,IFERROR(SEARCH("T",E41:AI41),""),4),"")&gt;=1,RIGHT(MID(E41:AI41,IFERROR(SEARCH("T",E41:AI41),""),4),3),0)))</f>
        <v>0</v>
      </c>
      <c r="AM41" s="260">
        <f t="array" ref="AM41">SUM(VALUE(IF(IFERROR(MID(E41:AI41,IFERROR(SEARCH("O",E41:AI41),""),4),"")&gt;=1,RIGHT(MID(E41:AI41,IFERROR(SEARCH("O",E41:AI41),""),4),3),0)))</f>
        <v>0</v>
      </c>
      <c r="AN41" s="263"/>
    </row>
    <row r="42">
      <c r="A42" s="258">
        <v>40.0</v>
      </c>
      <c r="B42" s="449" t="s">
        <v>638</v>
      </c>
      <c r="C42" s="449" t="s">
        <v>90</v>
      </c>
      <c r="D42" s="450" t="s">
        <v>76</v>
      </c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60">
        <f t="array" ref="AJ42">-SUM(VALUE(IF(IFERROR(MID(E42:AI42,IFERROR(SEARCH("L",E42:AI42),""),4),"")&gt;=1,RIGHT(MID(E42:AI42,IFERROR(SEARCH("L",E42:AI42),""),4),3),0)))</f>
        <v>0</v>
      </c>
      <c r="AK42" s="260">
        <f t="array" ref="AK42">-SUM(VALUE(IF(IFERROR(MID(E42:AI42,IFERROR(SEARCH("E",E42:AI42),""),4),"")&gt;=1,RIGHT(MID(E42:AI42,IFERROR(SEARCH("E",E42:AI42),""),4),3),0)))</f>
        <v>0</v>
      </c>
      <c r="AL42" s="260">
        <f t="array" ref="AL42">SUM(VALUE(IF(IFERROR(MID(E42:AI42,IFERROR(SEARCH("T",E42:AI42),""),4),"")&gt;=1,RIGHT(MID(E42:AI42,IFERROR(SEARCH("T",E42:AI42),""),4),3),0)))</f>
        <v>0</v>
      </c>
      <c r="AM42" s="260">
        <f t="array" ref="AM42">SUM(VALUE(IF(IFERROR(MID(E42:AI42,IFERROR(SEARCH("O",E42:AI42),""),4),"")&gt;=1,RIGHT(MID(E42:AI42,IFERROR(SEARCH("O",E42:AI42),""),4),3),0)))</f>
        <v>0</v>
      </c>
      <c r="AN42" s="263"/>
    </row>
    <row r="43">
      <c r="A43" s="258">
        <v>41.0</v>
      </c>
      <c r="B43" s="449" t="s">
        <v>639</v>
      </c>
      <c r="C43" s="449" t="s">
        <v>106</v>
      </c>
      <c r="D43" s="450" t="s">
        <v>76</v>
      </c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60">
        <f t="array" ref="AJ43">-SUM(VALUE(IF(IFERROR(MID(E43:AI43,IFERROR(SEARCH("L",E43:AI43),""),4),"")&gt;=1,RIGHT(MID(E43:AI43,IFERROR(SEARCH("L",E43:AI43),""),4),3),0)))</f>
        <v>0</v>
      </c>
      <c r="AK43" s="260">
        <f t="array" ref="AK43">-SUM(VALUE(IF(IFERROR(MID(E43:AI43,IFERROR(SEARCH("E",E43:AI43),""),4),"")&gt;=1,RIGHT(MID(E43:AI43,IFERROR(SEARCH("E",E43:AI43),""),4),3),0)))</f>
        <v>0</v>
      </c>
      <c r="AL43" s="260">
        <f t="array" ref="AL43">SUM(VALUE(IF(IFERROR(MID(E43:AI43,IFERROR(SEARCH("T",E43:AI43),""),4),"")&gt;=1,RIGHT(MID(E43:AI43,IFERROR(SEARCH("T",E43:AI43),""),4),3),0)))</f>
        <v>0</v>
      </c>
      <c r="AM43" s="260">
        <f t="array" ref="AM43">SUM(VALUE(IF(IFERROR(MID(E43:AI43,IFERROR(SEARCH("O",E43:AI43),""),4),"")&gt;=1,RIGHT(MID(E43:AI43,IFERROR(SEARCH("O",E43:AI43),""),4),3),0)))</f>
        <v>0</v>
      </c>
      <c r="AN43" s="263"/>
    </row>
    <row r="44">
      <c r="A44" s="258">
        <v>42.0</v>
      </c>
      <c r="B44" s="449" t="s">
        <v>640</v>
      </c>
      <c r="C44" s="449" t="s">
        <v>109</v>
      </c>
      <c r="D44" s="450" t="s">
        <v>76</v>
      </c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60">
        <f t="array" ref="AJ44">-SUM(VALUE(IF(IFERROR(MID(E44:AI44,IFERROR(SEARCH("L",E44:AI44),""),4),"")&gt;=1,RIGHT(MID(E44:AI44,IFERROR(SEARCH("L",E44:AI44),""),4),3),0)))</f>
        <v>0</v>
      </c>
      <c r="AK44" s="260">
        <f t="array" ref="AK44">-SUM(VALUE(IF(IFERROR(MID(E44:AI44,IFERROR(SEARCH("E",E44:AI44),""),4),"")&gt;=1,RIGHT(MID(E44:AI44,IFERROR(SEARCH("E",E44:AI44),""),4),3),0)))</f>
        <v>0</v>
      </c>
      <c r="AL44" s="260">
        <f t="array" ref="AL44">SUM(VALUE(IF(IFERROR(MID(E44:AI44,IFERROR(SEARCH("T",E44:AI44),""),4),"")&gt;=1,RIGHT(MID(E44:AI44,IFERROR(SEARCH("T",E44:AI44),""),4),3),0)))</f>
        <v>0</v>
      </c>
      <c r="AM44" s="260">
        <f t="array" ref="AM44">SUM(VALUE(IF(IFERROR(MID(E44:AI44,IFERROR(SEARCH("O",E44:AI44),""),4),"")&gt;=1,RIGHT(MID(E44:AI44,IFERROR(SEARCH("O",E44:AI44),""),4),3),0)))</f>
        <v>0</v>
      </c>
      <c r="AN44" s="263"/>
    </row>
    <row r="45">
      <c r="A45" s="258">
        <v>43.0</v>
      </c>
      <c r="B45" s="449" t="s">
        <v>642</v>
      </c>
      <c r="C45" s="449" t="s">
        <v>117</v>
      </c>
      <c r="D45" s="450" t="s">
        <v>76</v>
      </c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60">
        <f t="array" ref="AJ45">-SUM(VALUE(IF(IFERROR(MID(E45:AI45,IFERROR(SEARCH("L",E45:AI45),""),4),"")&gt;=1,RIGHT(MID(E45:AI45,IFERROR(SEARCH("L",E45:AI45),""),4),3),0)))</f>
        <v>0</v>
      </c>
      <c r="AK45" s="260">
        <f t="array" ref="AK45">-SUM(VALUE(IF(IFERROR(MID(E45:AI45,IFERROR(SEARCH("E",E45:AI45),""),4),"")&gt;=1,RIGHT(MID(E45:AI45,IFERROR(SEARCH("E",E45:AI45),""),4),3),0)))</f>
        <v>0</v>
      </c>
      <c r="AL45" s="260">
        <f t="array" ref="AL45">SUM(VALUE(IF(IFERROR(MID(E45:AI45,IFERROR(SEARCH("T",E45:AI45),""),4),"")&gt;=1,RIGHT(MID(E45:AI45,IFERROR(SEARCH("T",E45:AI45),""),4),3),0)))</f>
        <v>0</v>
      </c>
      <c r="AM45" s="260">
        <f t="array" ref="AM45">SUM(VALUE(IF(IFERROR(MID(E45:AI45,IFERROR(SEARCH("O",E45:AI45),""),4),"")&gt;=1,RIGHT(MID(E45:AI45,IFERROR(SEARCH("O",E45:AI45),""),4),3),0)))</f>
        <v>0</v>
      </c>
      <c r="AN45" s="263"/>
    </row>
    <row r="46">
      <c r="A46" s="258">
        <v>44.0</v>
      </c>
      <c r="B46" s="449" t="s">
        <v>643</v>
      </c>
      <c r="C46" s="449" t="s">
        <v>88</v>
      </c>
      <c r="D46" s="450" t="s">
        <v>76</v>
      </c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60">
        <f t="array" ref="AJ46">-SUM(VALUE(IF(IFERROR(MID(E46:AI46,IFERROR(SEARCH("L",E46:AI46),""),4),"")&gt;=1,RIGHT(MID(E46:AI46,IFERROR(SEARCH("L",E46:AI46),""),4),3),0)))</f>
        <v>0</v>
      </c>
      <c r="AK46" s="260">
        <f t="array" ref="AK46">-SUM(VALUE(IF(IFERROR(MID(E46:AI46,IFERROR(SEARCH("E",E46:AI46),""),4),"")&gt;=1,RIGHT(MID(E46:AI46,IFERROR(SEARCH("E",E46:AI46),""),4),3),0)))</f>
        <v>0</v>
      </c>
      <c r="AL46" s="260">
        <f t="array" ref="AL46">SUM(VALUE(IF(IFERROR(MID(E46:AI46,IFERROR(SEARCH("T",E46:AI46),""),4),"")&gt;=1,RIGHT(MID(E46:AI46,IFERROR(SEARCH("T",E46:AI46),""),4),3),0)))</f>
        <v>0</v>
      </c>
      <c r="AM46" s="260">
        <f t="array" ref="AM46">SUM(VALUE(IF(IFERROR(MID(E46:AI46,IFERROR(SEARCH("O",E46:AI46),""),4),"")&gt;=1,RIGHT(MID(E46:AI46,IFERROR(SEARCH("O",E46:AI46),""),4),3),0)))</f>
        <v>0</v>
      </c>
      <c r="AN46" s="263"/>
    </row>
    <row r="47">
      <c r="A47" s="258">
        <v>45.0</v>
      </c>
      <c r="B47" s="449" t="s">
        <v>644</v>
      </c>
      <c r="C47" s="449" t="s">
        <v>125</v>
      </c>
      <c r="D47" s="450" t="s">
        <v>76</v>
      </c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60">
        <f t="array" ref="AJ47">-SUM(VALUE(IF(IFERROR(MID(E47:AI47,IFERROR(SEARCH("L",E47:AI47),""),4),"")&gt;=1,RIGHT(MID(E47:AI47,IFERROR(SEARCH("L",E47:AI47),""),4),3),0)))</f>
        <v>0</v>
      </c>
      <c r="AK47" s="260">
        <f t="array" ref="AK47">-SUM(VALUE(IF(IFERROR(MID(E47:AI47,IFERROR(SEARCH("E",E47:AI47),""),4),"")&gt;=1,RIGHT(MID(E47:AI47,IFERROR(SEARCH("E",E47:AI47),""),4),3),0)))</f>
        <v>0</v>
      </c>
      <c r="AL47" s="260">
        <f t="array" ref="AL47">SUM(VALUE(IF(IFERROR(MID(E47:AI47,IFERROR(SEARCH("T",E47:AI47),""),4),"")&gt;=1,RIGHT(MID(E47:AI47,IFERROR(SEARCH("T",E47:AI47),""),4),3),0)))</f>
        <v>0</v>
      </c>
      <c r="AM47" s="260">
        <f t="array" ref="AM47">SUM(VALUE(IF(IFERROR(MID(E47:AI47,IFERROR(SEARCH("O",E47:AI47),""),4),"")&gt;=1,RIGHT(MID(E47:AI47,IFERROR(SEARCH("O",E47:AI47),""),4),3),0)))</f>
        <v>0</v>
      </c>
      <c r="AN47" s="263"/>
    </row>
    <row r="48">
      <c r="A48" s="258">
        <v>46.0</v>
      </c>
      <c r="B48" s="449" t="s">
        <v>645</v>
      </c>
      <c r="C48" s="449" t="s">
        <v>87</v>
      </c>
      <c r="D48" s="450" t="s">
        <v>76</v>
      </c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62" t="s">
        <v>802</v>
      </c>
      <c r="AF48" s="259"/>
      <c r="AG48" s="259"/>
      <c r="AH48" s="259"/>
      <c r="AI48" s="259"/>
      <c r="AJ48" s="260">
        <f t="array" ref="AJ48">-SUM(VALUE(IF(IFERROR(MID(E48:AI48,IFERROR(SEARCH("L",E48:AI48),""),4),"")&gt;=1,RIGHT(MID(E48:AI48,IFERROR(SEARCH("L",E48:AI48),""),4),3),0)))</f>
        <v>-6</v>
      </c>
      <c r="AK48" s="260">
        <f t="array" ref="AK48">-SUM(VALUE(IF(IFERROR(MID(E48:AI48,IFERROR(SEARCH("E",E48:AI48),""),4),"")&gt;=1,RIGHT(MID(E48:AI48,IFERROR(SEARCH("E",E48:AI48),""),4),3),0)))</f>
        <v>0</v>
      </c>
      <c r="AL48" s="260">
        <f t="array" ref="AL48">SUM(VALUE(IF(IFERROR(MID(E48:AI48,IFERROR(SEARCH("T",E48:AI48),""),4),"")&gt;=1,RIGHT(MID(E48:AI48,IFERROR(SEARCH("T",E48:AI48),""),4),3),0)))</f>
        <v>0</v>
      </c>
      <c r="AM48" s="260">
        <f t="array" ref="AM48">SUM(VALUE(IF(IFERROR(MID(E48:AI48,IFERROR(SEARCH("O",E48:AI48),""),4),"")&gt;=1,RIGHT(MID(E48:AI48,IFERROR(SEARCH("O",E48:AI48),""),4),3),0)))</f>
        <v>0</v>
      </c>
      <c r="AN48" s="263"/>
    </row>
    <row r="49">
      <c r="A49" s="258">
        <v>47.0</v>
      </c>
      <c r="B49" s="449" t="s">
        <v>646</v>
      </c>
      <c r="C49" s="449" t="s">
        <v>124</v>
      </c>
      <c r="D49" s="450" t="s">
        <v>76</v>
      </c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60">
        <f t="array" ref="AJ49">-SUM(VALUE(IF(IFERROR(MID(E49:AI49,IFERROR(SEARCH("L",E49:AI49),""),4),"")&gt;=1,RIGHT(MID(E49:AI49,IFERROR(SEARCH("L",E49:AI49),""),4),3),0)))</f>
        <v>0</v>
      </c>
      <c r="AK49" s="260">
        <f t="array" ref="AK49">-SUM(VALUE(IF(IFERROR(MID(E49:AI49,IFERROR(SEARCH("E",E49:AI49),""),4),"")&gt;=1,RIGHT(MID(E49:AI49,IFERROR(SEARCH("E",E49:AI49),""),4),3),0)))</f>
        <v>0</v>
      </c>
      <c r="AL49" s="260">
        <f t="array" ref="AL49">SUM(VALUE(IF(IFERROR(MID(E49:AI49,IFERROR(SEARCH("T",E49:AI49),""),4),"")&gt;=1,RIGHT(MID(E49:AI49,IFERROR(SEARCH("T",E49:AI49),""),4),3),0)))</f>
        <v>0</v>
      </c>
      <c r="AM49" s="260">
        <f t="array" ref="AM49">SUM(VALUE(IF(IFERROR(MID(E49:AI49,IFERROR(SEARCH("O",E49:AI49),""),4),"")&gt;=1,RIGHT(MID(E49:AI49,IFERROR(SEARCH("O",E49:AI49),""),4),3),0)))</f>
        <v>0</v>
      </c>
      <c r="AN49" s="263"/>
    </row>
    <row r="50">
      <c r="A50" s="258">
        <v>48.0</v>
      </c>
      <c r="B50" s="449" t="s">
        <v>647</v>
      </c>
      <c r="C50" s="449" t="s">
        <v>84</v>
      </c>
      <c r="D50" s="450" t="s">
        <v>76</v>
      </c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60">
        <f t="array" ref="AJ50">-SUM(VALUE(IF(IFERROR(MID(E50:AI50,IFERROR(SEARCH("L",E50:AI50),""),4),"")&gt;=1,RIGHT(MID(E50:AI50,IFERROR(SEARCH("L",E50:AI50),""),4),3),0)))</f>
        <v>0</v>
      </c>
      <c r="AK50" s="260">
        <f t="array" ref="AK50">-SUM(VALUE(IF(IFERROR(MID(E50:AI50,IFERROR(SEARCH("E",E50:AI50),""),4),"")&gt;=1,RIGHT(MID(E50:AI50,IFERROR(SEARCH("E",E50:AI50),""),4),3),0)))</f>
        <v>0</v>
      </c>
      <c r="AL50" s="260">
        <f t="array" ref="AL50">SUM(VALUE(IF(IFERROR(MID(E50:AI50,IFERROR(SEARCH("T",E50:AI50),""),4),"")&gt;=1,RIGHT(MID(E50:AI50,IFERROR(SEARCH("T",E50:AI50),""),4),3),0)))</f>
        <v>0</v>
      </c>
      <c r="AM50" s="260">
        <f t="array" ref="AM50">SUM(VALUE(IF(IFERROR(MID(E50:AI50,IFERROR(SEARCH("O",E50:AI50),""),4),"")&gt;=1,RIGHT(MID(E50:AI50,IFERROR(SEARCH("O",E50:AI50),""),4),3),0)))</f>
        <v>0</v>
      </c>
      <c r="AN50" s="263"/>
    </row>
    <row r="51">
      <c r="A51" s="258">
        <v>49.0</v>
      </c>
      <c r="B51" s="430" t="s">
        <v>648</v>
      </c>
      <c r="C51" s="430" t="s">
        <v>121</v>
      </c>
      <c r="D51" s="450" t="s">
        <v>76</v>
      </c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60">
        <f t="array" ref="AJ51">-SUM(VALUE(IF(IFERROR(MID(E51:AI51,IFERROR(SEARCH("L",E51:AI51),""),4),"")&gt;=1,RIGHT(MID(E51:AI51,IFERROR(SEARCH("L",E51:AI51),""),4),3),0)))</f>
        <v>0</v>
      </c>
      <c r="AK51" s="260">
        <f t="array" ref="AK51">-SUM(VALUE(IF(IFERROR(MID(E51:AI51,IFERROR(SEARCH("E",E51:AI51),""),4),"")&gt;=1,RIGHT(MID(E51:AI51,IFERROR(SEARCH("E",E51:AI51),""),4),3),0)))</f>
        <v>0</v>
      </c>
      <c r="AL51" s="260">
        <f t="array" ref="AL51">SUM(VALUE(IF(IFERROR(MID(E51:AI51,IFERROR(SEARCH("T",E51:AI51),""),4),"")&gt;=1,RIGHT(MID(E51:AI51,IFERROR(SEARCH("T",E51:AI51),""),4),3),0)))</f>
        <v>0</v>
      </c>
      <c r="AM51" s="260">
        <f t="array" ref="AM51">SUM(VALUE(IF(IFERROR(MID(E51:AI51,IFERROR(SEARCH("O",E51:AI51),""),4),"")&gt;=1,RIGHT(MID(E51:AI51,IFERROR(SEARCH("O",E51:AI51),""),4),3),0)))</f>
        <v>0</v>
      </c>
      <c r="AN51" s="263"/>
    </row>
    <row r="52">
      <c r="A52" s="258">
        <v>50.0</v>
      </c>
      <c r="B52" s="430" t="s">
        <v>649</v>
      </c>
      <c r="C52" s="430" t="s">
        <v>110</v>
      </c>
      <c r="D52" s="450" t="s">
        <v>76</v>
      </c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60">
        <f t="array" ref="AJ52">-SUM(VALUE(IF(IFERROR(MID(E52:AI52,IFERROR(SEARCH("L",E52:AI52),""),4),"")&gt;=1,RIGHT(MID(E52:AI52,IFERROR(SEARCH("L",E52:AI52),""),4),3),0)))</f>
        <v>0</v>
      </c>
      <c r="AK52" s="260">
        <f t="array" ref="AK52">-SUM(VALUE(IF(IFERROR(MID(E52:AI52,IFERROR(SEARCH("E",E52:AI52),""),4),"")&gt;=1,RIGHT(MID(E52:AI52,IFERROR(SEARCH("E",E52:AI52),""),4),3),0)))</f>
        <v>0</v>
      </c>
      <c r="AL52" s="260">
        <f t="array" ref="AL52">SUM(VALUE(IF(IFERROR(MID(E52:AI52,IFERROR(SEARCH("T",E52:AI52),""),4),"")&gt;=1,RIGHT(MID(E52:AI52,IFERROR(SEARCH("T",E52:AI52),""),4),3),0)))</f>
        <v>0</v>
      </c>
      <c r="AM52" s="260">
        <f t="array" ref="AM52">SUM(VALUE(IF(IFERROR(MID(E52:AI52,IFERROR(SEARCH("O",E52:AI52),""),4),"")&gt;=1,RIGHT(MID(E52:AI52,IFERROR(SEARCH("O",E52:AI52),""),4),3),0)))</f>
        <v>0</v>
      </c>
      <c r="AN52" s="263"/>
    </row>
    <row r="53">
      <c r="A53" s="258">
        <v>51.0</v>
      </c>
      <c r="B53" s="430" t="s">
        <v>712</v>
      </c>
      <c r="C53" s="430" t="s">
        <v>105</v>
      </c>
      <c r="D53" s="450" t="s">
        <v>76</v>
      </c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60">
        <f t="array" ref="AJ53">-SUM(VALUE(IF(IFERROR(MID(E53:AI53,IFERROR(SEARCH("L",E53:AI53),""),4),"")&gt;=1,RIGHT(MID(E53:AI53,IFERROR(SEARCH("L",E53:AI53),""),4),3),0)))</f>
        <v>0</v>
      </c>
      <c r="AK53" s="260">
        <f t="array" ref="AK53">-SUM(VALUE(IF(IFERROR(MID(E53:AI53,IFERROR(SEARCH("E",E53:AI53),""),4),"")&gt;=1,RIGHT(MID(E53:AI53,IFERROR(SEARCH("E",E53:AI53),""),4),3),0)))</f>
        <v>0</v>
      </c>
      <c r="AL53" s="260">
        <f t="array" ref="AL53">SUM(VALUE(IF(IFERROR(MID(E53:AI53,IFERROR(SEARCH("T",E53:AI53),""),4),"")&gt;=1,RIGHT(MID(E53:AI53,IFERROR(SEARCH("T",E53:AI53),""),4),3),0)))</f>
        <v>0</v>
      </c>
      <c r="AM53" s="260">
        <f t="array" ref="AM53">SUM(VALUE(IF(IFERROR(MID(E53:AI53,IFERROR(SEARCH("O",E53:AI53),""),4),"")&gt;=1,RIGHT(MID(E53:AI53,IFERROR(SEARCH("O",E53:AI53),""),4),3),0)))</f>
        <v>0</v>
      </c>
      <c r="AN53" s="263"/>
    </row>
    <row r="54">
      <c r="A54" s="258">
        <v>52.0</v>
      </c>
      <c r="B54" s="430" t="s">
        <v>651</v>
      </c>
      <c r="C54" s="430" t="s">
        <v>122</v>
      </c>
      <c r="D54" s="450" t="s">
        <v>76</v>
      </c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60">
        <f t="array" ref="AJ54">-SUM(VALUE(IF(IFERROR(MID(E54:AI54,IFERROR(SEARCH("L",E54:AI54),""),4),"")&gt;=1,RIGHT(MID(E54:AI54,IFERROR(SEARCH("L",E54:AI54),""),4),3),0)))</f>
        <v>0</v>
      </c>
      <c r="AK54" s="260">
        <f t="array" ref="AK54">-SUM(VALUE(IF(IFERROR(MID(E54:AI54,IFERROR(SEARCH("E",E54:AI54),""),4),"")&gt;=1,RIGHT(MID(E54:AI54,IFERROR(SEARCH("E",E54:AI54),""),4),3),0)))</f>
        <v>0</v>
      </c>
      <c r="AL54" s="260">
        <f t="array" ref="AL54">SUM(VALUE(IF(IFERROR(MID(E54:AI54,IFERROR(SEARCH("T",E54:AI54),""),4),"")&gt;=1,RIGHT(MID(E54:AI54,IFERROR(SEARCH("T",E54:AI54),""),4),3),0)))</f>
        <v>0</v>
      </c>
      <c r="AM54" s="260">
        <f t="array" ref="AM54">SUM(VALUE(IF(IFERROR(MID(E54:AI54,IFERROR(SEARCH("O",E54:AI54),""),4),"")&gt;=1,RIGHT(MID(E54:AI54,IFERROR(SEARCH("O",E54:AI54),""),4),3),0)))</f>
        <v>0</v>
      </c>
      <c r="AN54" s="263"/>
    </row>
    <row r="55">
      <c r="A55" s="258">
        <v>53.0</v>
      </c>
      <c r="B55" s="430" t="s">
        <v>818</v>
      </c>
      <c r="C55" s="430" t="s">
        <v>93</v>
      </c>
      <c r="D55" s="450" t="s">
        <v>76</v>
      </c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60">
        <f t="array" ref="AJ55">-SUM(VALUE(IF(IFERROR(MID(E55:AI55,IFERROR(SEARCH("L",E55:AI55),""),4),"")&gt;=1,RIGHT(MID(E55:AI55,IFERROR(SEARCH("L",E55:AI55),""),4),3),0)))</f>
        <v>0</v>
      </c>
      <c r="AK55" s="260">
        <f t="array" ref="AK55">-SUM(VALUE(IF(IFERROR(MID(E55:AI55,IFERROR(SEARCH("E",E55:AI55),""),4),"")&gt;=1,RIGHT(MID(E55:AI55,IFERROR(SEARCH("E",E55:AI55),""),4),3),0)))</f>
        <v>0</v>
      </c>
      <c r="AL55" s="260">
        <f t="array" ref="AL55">SUM(VALUE(IF(IFERROR(MID(E55:AI55,IFERROR(SEARCH("T",E55:AI55),""),4),"")&gt;=1,RIGHT(MID(E55:AI55,IFERROR(SEARCH("T",E55:AI55),""),4),3),0)))</f>
        <v>0</v>
      </c>
      <c r="AM55" s="260">
        <f t="array" ref="AM55">SUM(VALUE(IF(IFERROR(MID(E55:AI55,IFERROR(SEARCH("O",E55:AI55),""),4),"")&gt;=1,RIGHT(MID(E55:AI55,IFERROR(SEARCH("O",E55:AI55),""),4),3),0)))</f>
        <v>0</v>
      </c>
      <c r="AN55" s="263"/>
    </row>
    <row r="56">
      <c r="A56" s="258">
        <v>54.0</v>
      </c>
      <c r="B56" s="430" t="s">
        <v>652</v>
      </c>
      <c r="C56" s="430" t="s">
        <v>114</v>
      </c>
      <c r="D56" s="450" t="s">
        <v>76</v>
      </c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62" t="s">
        <v>799</v>
      </c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60">
        <f t="array" ref="AJ56">-SUM(VALUE(IF(IFERROR(MID(E56:AI56,IFERROR(SEARCH("L",E56:AI56),""),4),"")&gt;=1,RIGHT(MID(E56:AI56,IFERROR(SEARCH("L",E56:AI56),""),4),3),0)))</f>
        <v>-10</v>
      </c>
      <c r="AK56" s="260">
        <f t="array" ref="AK56">-SUM(VALUE(IF(IFERROR(MID(E56:AI56,IFERROR(SEARCH("E",E56:AI56),""),4),"")&gt;=1,RIGHT(MID(E56:AI56,IFERROR(SEARCH("E",E56:AI56),""),4),3),0)))</f>
        <v>0</v>
      </c>
      <c r="AL56" s="260">
        <f t="array" ref="AL56">SUM(VALUE(IF(IFERROR(MID(E56:AI56,IFERROR(SEARCH("T",E56:AI56),""),4),"")&gt;=1,RIGHT(MID(E56:AI56,IFERROR(SEARCH("T",E56:AI56),""),4),3),0)))</f>
        <v>0</v>
      </c>
      <c r="AM56" s="260">
        <f t="array" ref="AM56">SUM(VALUE(IF(IFERROR(MID(E56:AI56,IFERROR(SEARCH("O",E56:AI56),""),4),"")&gt;=1,RIGHT(MID(E56:AI56,IFERROR(SEARCH("O",E56:AI56),""),4),3),0)))</f>
        <v>0</v>
      </c>
      <c r="AN56" s="263"/>
    </row>
    <row r="57">
      <c r="A57" s="258">
        <v>55.0</v>
      </c>
      <c r="B57" s="430" t="s">
        <v>653</v>
      </c>
      <c r="C57" s="430" t="s">
        <v>119</v>
      </c>
      <c r="D57" s="450" t="s">
        <v>76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60">
        <f t="array" ref="AJ57">-SUM(VALUE(IF(IFERROR(MID(E57:AI57,IFERROR(SEARCH("L",E57:AI57),""),4),"")&gt;=1,RIGHT(MID(E57:AI57,IFERROR(SEARCH("L",E57:AI57),""),4),3),0)))</f>
        <v>0</v>
      </c>
      <c r="AK57" s="260">
        <f t="array" ref="AK57">-SUM(VALUE(IF(IFERROR(MID(E57:AI57,IFERROR(SEARCH("E",E57:AI57),""),4),"")&gt;=1,RIGHT(MID(E57:AI57,IFERROR(SEARCH("E",E57:AI57),""),4),3),0)))</f>
        <v>0</v>
      </c>
      <c r="AL57" s="260">
        <f t="array" ref="AL57">SUM(VALUE(IF(IFERROR(MID(E57:AI57,IFERROR(SEARCH("T",E57:AI57),""),4),"")&gt;=1,RIGHT(MID(E57:AI57,IFERROR(SEARCH("T",E57:AI57),""),4),3),0)))</f>
        <v>0</v>
      </c>
      <c r="AM57" s="260">
        <f t="array" ref="AM57">SUM(VALUE(IF(IFERROR(MID(E57:AI57,IFERROR(SEARCH("O",E57:AI57),""),4),"")&gt;=1,RIGHT(MID(E57:AI57,IFERROR(SEARCH("O",E57:AI57),""),4),3),0)))</f>
        <v>0</v>
      </c>
      <c r="AN57" s="263"/>
    </row>
    <row r="58">
      <c r="A58" s="258">
        <v>56.0</v>
      </c>
      <c r="B58" s="430" t="s">
        <v>654</v>
      </c>
      <c r="C58" s="430" t="s">
        <v>99</v>
      </c>
      <c r="D58" s="450" t="s">
        <v>76</v>
      </c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60">
        <f t="array" ref="AJ58">-SUM(VALUE(IF(IFERROR(MID(E58:AI58,IFERROR(SEARCH("L",E58:AI58),""),4),"")&gt;=1,RIGHT(MID(E58:AI58,IFERROR(SEARCH("L",E58:AI58),""),4),3),0)))</f>
        <v>0</v>
      </c>
      <c r="AK58" s="260">
        <f t="array" ref="AK58">-SUM(VALUE(IF(IFERROR(MID(E58:AI58,IFERROR(SEARCH("E",E58:AI58),""),4),"")&gt;=1,RIGHT(MID(E58:AI58,IFERROR(SEARCH("E",E58:AI58),""),4),3),0)))</f>
        <v>0</v>
      </c>
      <c r="AL58" s="260">
        <f t="array" ref="AL58">SUM(VALUE(IF(IFERROR(MID(E58:AI58,IFERROR(SEARCH("T",E58:AI58),""),4),"")&gt;=1,RIGHT(MID(E58:AI58,IFERROR(SEARCH("T",E58:AI58),""),4),3),0)))</f>
        <v>0</v>
      </c>
      <c r="AM58" s="260">
        <f t="array" ref="AM58">SUM(VALUE(IF(IFERROR(MID(E58:AI58,IFERROR(SEARCH("O",E58:AI58),""),4),"")&gt;=1,RIGHT(MID(E58:AI58,IFERROR(SEARCH("O",E58:AI58),""),4),3),0)))</f>
        <v>0</v>
      </c>
      <c r="AN58" s="263"/>
    </row>
    <row r="59">
      <c r="A59" s="258">
        <v>57.0</v>
      </c>
      <c r="B59" s="430" t="s">
        <v>655</v>
      </c>
      <c r="C59" s="430" t="s">
        <v>82</v>
      </c>
      <c r="D59" s="450" t="s">
        <v>76</v>
      </c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60">
        <f t="array" ref="AJ59">-SUM(VALUE(IF(IFERROR(MID(E59:AI59,IFERROR(SEARCH("L",E59:AI59),""),4),"")&gt;=1,RIGHT(MID(E59:AI59,IFERROR(SEARCH("L",E59:AI59),""),4),3),0)))</f>
        <v>0</v>
      </c>
      <c r="AK59" s="260">
        <f t="array" ref="AK59">-SUM(VALUE(IF(IFERROR(MID(E59:AI59,IFERROR(SEARCH("E",E59:AI59),""),4),"")&gt;=1,RIGHT(MID(E59:AI59,IFERROR(SEARCH("E",E59:AI59),""),4),3),0)))</f>
        <v>0</v>
      </c>
      <c r="AL59" s="260">
        <f t="array" ref="AL59">SUM(VALUE(IF(IFERROR(MID(E59:AI59,IFERROR(SEARCH("T",E59:AI59),""),4),"")&gt;=1,RIGHT(MID(E59:AI59,IFERROR(SEARCH("T",E59:AI59),""),4),3),0)))</f>
        <v>0</v>
      </c>
      <c r="AM59" s="260">
        <f t="array" ref="AM59">SUM(VALUE(IF(IFERROR(MID(E59:AI59,IFERROR(SEARCH("O",E59:AI59),""),4),"")&gt;=1,RIGHT(MID(E59:AI59,IFERROR(SEARCH("O",E59:AI59),""),4),3),0)))</f>
        <v>0</v>
      </c>
      <c r="AN59" s="263"/>
    </row>
    <row r="60">
      <c r="A60" s="258">
        <v>58.0</v>
      </c>
      <c r="B60" s="430" t="s">
        <v>656</v>
      </c>
      <c r="C60" s="430" t="s">
        <v>104</v>
      </c>
      <c r="D60" s="450" t="s">
        <v>76</v>
      </c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60">
        <f t="array" ref="AJ60">-SUM(VALUE(IF(IFERROR(MID(E60:AI60,IFERROR(SEARCH("L",E60:AI60),""),4),"")&gt;=1,RIGHT(MID(E60:AI60,IFERROR(SEARCH("L",E60:AI60),""),4),3),0)))</f>
        <v>0</v>
      </c>
      <c r="AK60" s="260">
        <f t="array" ref="AK60">-SUM(VALUE(IF(IFERROR(MID(E60:AI60,IFERROR(SEARCH("E",E60:AI60),""),4),"")&gt;=1,RIGHT(MID(E60:AI60,IFERROR(SEARCH("E",E60:AI60),""),4),3),0)))</f>
        <v>0</v>
      </c>
      <c r="AL60" s="260">
        <f t="array" ref="AL60">SUM(VALUE(IF(IFERROR(MID(E60:AI60,IFERROR(SEARCH("T",E60:AI60),""),4),"")&gt;=1,RIGHT(MID(E60:AI60,IFERROR(SEARCH("T",E60:AI60),""),4),3),0)))</f>
        <v>0</v>
      </c>
      <c r="AM60" s="260">
        <f t="array" ref="AM60">SUM(VALUE(IF(IFERROR(MID(E60:AI60,IFERROR(SEARCH("O",E60:AI60),""),4),"")&gt;=1,RIGHT(MID(E60:AI60,IFERROR(SEARCH("O",E60:AI60),""),4),3),0)))</f>
        <v>0</v>
      </c>
      <c r="AN60" s="263"/>
    </row>
    <row r="61">
      <c r="A61" s="258">
        <v>59.0</v>
      </c>
      <c r="B61" s="430" t="s">
        <v>710</v>
      </c>
      <c r="C61" s="430" t="s">
        <v>91</v>
      </c>
      <c r="D61" s="450" t="s">
        <v>76</v>
      </c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60">
        <f t="array" ref="AJ61">-SUM(VALUE(IF(IFERROR(MID(E61:AI61,IFERROR(SEARCH("L",E61:AI61),""),4),"")&gt;=1,RIGHT(MID(E61:AI61,IFERROR(SEARCH("L",E61:AI61),""),4),3),0)))</f>
        <v>0</v>
      </c>
      <c r="AK61" s="260">
        <f t="array" ref="AK61">-SUM(VALUE(IF(IFERROR(MID(E61:AI61,IFERROR(SEARCH("E",E61:AI61),""),4),"")&gt;=1,RIGHT(MID(E61:AI61,IFERROR(SEARCH("E",E61:AI61),""),4),3),0)))</f>
        <v>0</v>
      </c>
      <c r="AL61" s="260">
        <f t="array" ref="AL61">SUM(VALUE(IF(IFERROR(MID(E61:AI61,IFERROR(SEARCH("T",E61:AI61),""),4),"")&gt;=1,RIGHT(MID(E61:AI61,IFERROR(SEARCH("T",E61:AI61),""),4),3),0)))</f>
        <v>0</v>
      </c>
      <c r="AM61" s="260">
        <f t="array" ref="AM61">SUM(VALUE(IF(IFERROR(MID(E61:AI61,IFERROR(SEARCH("O",E61:AI61),""),4),"")&gt;=1,RIGHT(MID(E61:AI61,IFERROR(SEARCH("O",E61:AI61),""),4),3),0)))</f>
        <v>0</v>
      </c>
      <c r="AN61" s="263"/>
    </row>
    <row r="62">
      <c r="A62" s="258">
        <v>60.0</v>
      </c>
      <c r="B62" s="430" t="s">
        <v>657</v>
      </c>
      <c r="C62" s="430" t="s">
        <v>132</v>
      </c>
      <c r="D62" s="450" t="s">
        <v>76</v>
      </c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60">
        <f t="array" ref="AJ62">-SUM(VALUE(IF(IFERROR(MID(E62:AI62,IFERROR(SEARCH("L",E62:AI62),""),4),"")&gt;=1,RIGHT(MID(E62:AI62,IFERROR(SEARCH("L",E62:AI62),""),4),3),0)))</f>
        <v>0</v>
      </c>
      <c r="AK62" s="260">
        <f t="array" ref="AK62">-SUM(VALUE(IF(IFERROR(MID(E62:AI62,IFERROR(SEARCH("E",E62:AI62),""),4),"")&gt;=1,RIGHT(MID(E62:AI62,IFERROR(SEARCH("E",E62:AI62),""),4),3),0)))</f>
        <v>0</v>
      </c>
      <c r="AL62" s="260">
        <f t="array" ref="AL62">SUM(VALUE(IF(IFERROR(MID(E62:AI62,IFERROR(SEARCH("T",E62:AI62),""),4),"")&gt;=1,RIGHT(MID(E62:AI62,IFERROR(SEARCH("T",E62:AI62),""),4),3),0)))</f>
        <v>0</v>
      </c>
      <c r="AM62" s="260">
        <f t="array" ref="AM62">SUM(VALUE(IF(IFERROR(MID(E62:AI62,IFERROR(SEARCH("O",E62:AI62),""),4),"")&gt;=1,RIGHT(MID(E62:AI62,IFERROR(SEARCH("O",E62:AI62),""),4),3),0)))</f>
        <v>0</v>
      </c>
      <c r="AN62" s="263"/>
    </row>
    <row r="63">
      <c r="A63" s="258">
        <v>61.0</v>
      </c>
      <c r="B63" s="430" t="s">
        <v>658</v>
      </c>
      <c r="C63" s="430" t="s">
        <v>95</v>
      </c>
      <c r="D63" s="450" t="s">
        <v>76</v>
      </c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60">
        <f t="array" ref="AJ63">-SUM(VALUE(IF(IFERROR(MID(E63:AI63,IFERROR(SEARCH("L",E63:AI63),""),4),"")&gt;=1,RIGHT(MID(E63:AI63,IFERROR(SEARCH("L",E63:AI63),""),4),3),0)))</f>
        <v>0</v>
      </c>
      <c r="AK63" s="260">
        <f t="array" ref="AK63">-SUM(VALUE(IF(IFERROR(MID(E63:AI63,IFERROR(SEARCH("E",E63:AI63),""),4),"")&gt;=1,RIGHT(MID(E63:AI63,IFERROR(SEARCH("E",E63:AI63),""),4),3),0)))</f>
        <v>0</v>
      </c>
      <c r="AL63" s="260">
        <f t="array" ref="AL63">SUM(VALUE(IF(IFERROR(MID(E63:AI63,IFERROR(SEARCH("T",E63:AI63),""),4),"")&gt;=1,RIGHT(MID(E63:AI63,IFERROR(SEARCH("T",E63:AI63),""),4),3),0)))</f>
        <v>0</v>
      </c>
      <c r="AM63" s="260">
        <f t="array" ref="AM63">SUM(VALUE(IF(IFERROR(MID(E63:AI63,IFERROR(SEARCH("O",E63:AI63),""),4),"")&gt;=1,RIGHT(MID(E63:AI63,IFERROR(SEARCH("O",E63:AI63),""),4),3),0)))</f>
        <v>0</v>
      </c>
      <c r="AN63" s="263"/>
    </row>
    <row r="64">
      <c r="A64" s="258">
        <v>62.0</v>
      </c>
      <c r="B64" s="430" t="s">
        <v>659</v>
      </c>
      <c r="C64" s="430" t="s">
        <v>102</v>
      </c>
      <c r="D64" s="450" t="s">
        <v>76</v>
      </c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60">
        <f t="array" ref="AJ64">-SUM(VALUE(IF(IFERROR(MID(E64:AI64,IFERROR(SEARCH("L",E64:AI64),""),4),"")&gt;=1,RIGHT(MID(E64:AI64,IFERROR(SEARCH("L",E64:AI64),""),4),3),0)))</f>
        <v>0</v>
      </c>
      <c r="AK64" s="260">
        <f t="array" ref="AK64">-SUM(VALUE(IF(IFERROR(MID(E64:AI64,IFERROR(SEARCH("E",E64:AI64),""),4),"")&gt;=1,RIGHT(MID(E64:AI64,IFERROR(SEARCH("E",E64:AI64),""),4),3),0)))</f>
        <v>0</v>
      </c>
      <c r="AL64" s="260">
        <f t="array" ref="AL64">SUM(VALUE(IF(IFERROR(MID(E64:AI64,IFERROR(SEARCH("T",E64:AI64),""),4),"")&gt;=1,RIGHT(MID(E64:AI64,IFERROR(SEARCH("T",E64:AI64),""),4),3),0)))</f>
        <v>0</v>
      </c>
      <c r="AM64" s="260">
        <f t="array" ref="AM64">SUM(VALUE(IF(IFERROR(MID(E64:AI64,IFERROR(SEARCH("O",E64:AI64),""),4),"")&gt;=1,RIGHT(MID(E64:AI64,IFERROR(SEARCH("O",E64:AI64),""),4),3),0)))</f>
        <v>0</v>
      </c>
      <c r="AN64" s="263"/>
    </row>
    <row r="65">
      <c r="A65" s="258">
        <v>63.0</v>
      </c>
      <c r="B65" s="430" t="s">
        <v>660</v>
      </c>
      <c r="C65" s="430" t="s">
        <v>116</v>
      </c>
      <c r="D65" s="450" t="s">
        <v>76</v>
      </c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60">
        <f t="array" ref="AJ65">-SUM(VALUE(IF(IFERROR(MID(E65:AI65,IFERROR(SEARCH("L",E65:AI65),""),4),"")&gt;=1,RIGHT(MID(E65:AI65,IFERROR(SEARCH("L",E65:AI65),""),4),3),0)))</f>
        <v>0</v>
      </c>
      <c r="AK65" s="260">
        <f t="array" ref="AK65">-SUM(VALUE(IF(IFERROR(MID(E65:AI65,IFERROR(SEARCH("E",E65:AI65),""),4),"")&gt;=1,RIGHT(MID(E65:AI65,IFERROR(SEARCH("E",E65:AI65),""),4),3),0)))</f>
        <v>0</v>
      </c>
      <c r="AL65" s="260">
        <f t="array" ref="AL65">SUM(VALUE(IF(IFERROR(MID(E65:AI65,IFERROR(SEARCH("T",E65:AI65),""),4),"")&gt;=1,RIGHT(MID(E65:AI65,IFERROR(SEARCH("T",E65:AI65),""),4),3),0)))</f>
        <v>0</v>
      </c>
      <c r="AM65" s="260">
        <f t="array" ref="AM65">SUM(VALUE(IF(IFERROR(MID(E65:AI65,IFERROR(SEARCH("O",E65:AI65),""),4),"")&gt;=1,RIGHT(MID(E65:AI65,IFERROR(SEARCH("O",E65:AI65),""),4),3),0)))</f>
        <v>0</v>
      </c>
      <c r="AN65" s="263"/>
    </row>
    <row r="66">
      <c r="A66" s="258">
        <v>64.0</v>
      </c>
      <c r="B66" s="430" t="s">
        <v>661</v>
      </c>
      <c r="C66" s="430" t="s">
        <v>83</v>
      </c>
      <c r="D66" s="450" t="s">
        <v>76</v>
      </c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60">
        <f t="array" ref="AJ66">-SUM(VALUE(IF(IFERROR(MID(E66:AI66,IFERROR(SEARCH("L",E66:AI66),""),4),"")&gt;=1,RIGHT(MID(E66:AI66,IFERROR(SEARCH("L",E66:AI66),""),4),3),0)))</f>
        <v>0</v>
      </c>
      <c r="AK66" s="260">
        <f t="array" ref="AK66">-SUM(VALUE(IF(IFERROR(MID(E66:AI66,IFERROR(SEARCH("E",E66:AI66),""),4),"")&gt;=1,RIGHT(MID(E66:AI66,IFERROR(SEARCH("E",E66:AI66),""),4),3),0)))</f>
        <v>0</v>
      </c>
      <c r="AL66" s="260">
        <f t="array" ref="AL66">SUM(VALUE(IF(IFERROR(MID(E66:AI66,IFERROR(SEARCH("T",E66:AI66),""),4),"")&gt;=1,RIGHT(MID(E66:AI66,IFERROR(SEARCH("T",E66:AI66),""),4),3),0)))</f>
        <v>0</v>
      </c>
      <c r="AM66" s="260">
        <f t="array" ref="AM66">SUM(VALUE(IF(IFERROR(MID(E66:AI66,IFERROR(SEARCH("O",E66:AI66),""),4),"")&gt;=1,RIGHT(MID(E66:AI66,IFERROR(SEARCH("O",E66:AI66),""),4),3),0)))</f>
        <v>0</v>
      </c>
      <c r="AN66" s="263"/>
    </row>
    <row r="67">
      <c r="A67" s="258">
        <v>65.0</v>
      </c>
      <c r="B67" s="430" t="s">
        <v>662</v>
      </c>
      <c r="C67" s="430" t="s">
        <v>129</v>
      </c>
      <c r="D67" s="450" t="s">
        <v>76</v>
      </c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60">
        <f t="array" ref="AJ67">-SUM(VALUE(IF(IFERROR(MID(E67:AI67,IFERROR(SEARCH("L",E67:AI67),""),4),"")&gt;=1,RIGHT(MID(E67:AI67,IFERROR(SEARCH("L",E67:AI67),""),4),3),0)))</f>
        <v>0</v>
      </c>
      <c r="AK67" s="260">
        <f t="array" ref="AK67">-SUM(VALUE(IF(IFERROR(MID(E67:AI67,IFERROR(SEARCH("E",E67:AI67),""),4),"")&gt;=1,RIGHT(MID(E67:AI67,IFERROR(SEARCH("E",E67:AI67),""),4),3),0)))</f>
        <v>0</v>
      </c>
      <c r="AL67" s="260">
        <f t="array" ref="AL67">SUM(VALUE(IF(IFERROR(MID(E67:AI67,IFERROR(SEARCH("T",E67:AI67),""),4),"")&gt;=1,RIGHT(MID(E67:AI67,IFERROR(SEARCH("T",E67:AI67),""),4),3),0)))</f>
        <v>0</v>
      </c>
      <c r="AM67" s="260">
        <f t="array" ref="AM67">SUM(VALUE(IF(IFERROR(MID(E67:AI67,IFERROR(SEARCH("O",E67:AI67),""),4),"")&gt;=1,RIGHT(MID(E67:AI67,IFERROR(SEARCH("O",E67:AI67),""),4),3),0)))</f>
        <v>0</v>
      </c>
      <c r="AN67" s="263"/>
    </row>
    <row r="68">
      <c r="A68" s="258">
        <v>66.0</v>
      </c>
      <c r="B68" s="430" t="s">
        <v>663</v>
      </c>
      <c r="C68" s="430" t="s">
        <v>81</v>
      </c>
      <c r="D68" s="450" t="s">
        <v>76</v>
      </c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60">
        <f t="array" ref="AJ68">-SUM(VALUE(IF(IFERROR(MID(E68:AI68,IFERROR(SEARCH("L",E68:AI68),""),4),"")&gt;=1,RIGHT(MID(E68:AI68,IFERROR(SEARCH("L",E68:AI68),""),4),3),0)))</f>
        <v>0</v>
      </c>
      <c r="AK68" s="260">
        <f t="array" ref="AK68">-SUM(VALUE(IF(IFERROR(MID(E68:AI68,IFERROR(SEARCH("E",E68:AI68),""),4),"")&gt;=1,RIGHT(MID(E68:AI68,IFERROR(SEARCH("E",E68:AI68),""),4),3),0)))</f>
        <v>0</v>
      </c>
      <c r="AL68" s="260">
        <f t="array" ref="AL68">SUM(VALUE(IF(IFERROR(MID(E68:AI68,IFERROR(SEARCH("T",E68:AI68),""),4),"")&gt;=1,RIGHT(MID(E68:AI68,IFERROR(SEARCH("T",E68:AI68),""),4),3),0)))</f>
        <v>0</v>
      </c>
      <c r="AM68" s="260">
        <f t="array" ref="AM68">SUM(VALUE(IF(IFERROR(MID(E68:AI68,IFERROR(SEARCH("O",E68:AI68),""),4),"")&gt;=1,RIGHT(MID(E68:AI68,IFERROR(SEARCH("O",E68:AI68),""),4),3),0)))</f>
        <v>0</v>
      </c>
      <c r="AN68" s="263"/>
    </row>
    <row r="69">
      <c r="A69" s="258">
        <v>67.0</v>
      </c>
      <c r="B69" s="430" t="s">
        <v>664</v>
      </c>
      <c r="C69" s="430" t="s">
        <v>89</v>
      </c>
      <c r="D69" s="450" t="s">
        <v>76</v>
      </c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60">
        <f t="array" ref="AJ69">-SUM(VALUE(IF(IFERROR(MID(E69:AI69,IFERROR(SEARCH("L",E69:AI69),""),4),"")&gt;=1,RIGHT(MID(E69:AI69,IFERROR(SEARCH("L",E69:AI69),""),4),3),0)))</f>
        <v>0</v>
      </c>
      <c r="AK69" s="260">
        <f t="array" ref="AK69">-SUM(VALUE(IF(IFERROR(MID(E69:AI69,IFERROR(SEARCH("E",E69:AI69),""),4),"")&gt;=1,RIGHT(MID(E69:AI69,IFERROR(SEARCH("E",E69:AI69),""),4),3),0)))</f>
        <v>0</v>
      </c>
      <c r="AL69" s="260">
        <f t="array" ref="AL69">SUM(VALUE(IF(IFERROR(MID(E69:AI69,IFERROR(SEARCH("T",E69:AI69),""),4),"")&gt;=1,RIGHT(MID(E69:AI69,IFERROR(SEARCH("T",E69:AI69),""),4),3),0)))</f>
        <v>0</v>
      </c>
      <c r="AM69" s="260">
        <f t="array" ref="AM69">SUM(VALUE(IF(IFERROR(MID(E69:AI69,IFERROR(SEARCH("O",E69:AI69),""),4),"")&gt;=1,RIGHT(MID(E69:AI69,IFERROR(SEARCH("O",E69:AI69),""),4),3),0)))</f>
        <v>0</v>
      </c>
      <c r="AN69" s="263"/>
    </row>
    <row r="70">
      <c r="A70" s="258">
        <v>68.0</v>
      </c>
      <c r="B70" s="430" t="s">
        <v>665</v>
      </c>
      <c r="C70" s="430" t="s">
        <v>27</v>
      </c>
      <c r="D70" s="450" t="s">
        <v>14</v>
      </c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60">
        <f t="array" ref="AJ70">-SUM(VALUE(IF(IFERROR(MID(E70:AI70,IFERROR(SEARCH("L",E70:AI70),""),4),"")&gt;=1,RIGHT(MID(E70:AI70,IFERROR(SEARCH("L",E70:AI70),""),4),3),0)))</f>
        <v>0</v>
      </c>
      <c r="AK70" s="260">
        <f t="array" ref="AK70">-SUM(VALUE(IF(IFERROR(MID(E70:AI70,IFERROR(SEARCH("E",E70:AI70),""),4),"")&gt;=1,RIGHT(MID(E70:AI70,IFERROR(SEARCH("E",E70:AI70),""),4),3),0)))</f>
        <v>0</v>
      </c>
      <c r="AL70" s="260">
        <f t="array" ref="AL70">SUM(VALUE(IF(IFERROR(MID(E70:AI70,IFERROR(SEARCH("T",E70:AI70),""),4),"")&gt;=1,RIGHT(MID(E70:AI70,IFERROR(SEARCH("T",E70:AI70),""),4),3),0)))</f>
        <v>0</v>
      </c>
      <c r="AM70" s="260">
        <f t="array" ref="AM70">SUM(VALUE(IF(IFERROR(MID(E70:AI70,IFERROR(SEARCH("O",E70:AI70),""),4),"")&gt;=1,RIGHT(MID(E70:AI70,IFERROR(SEARCH("O",E70:AI70),""),4),3),0)))</f>
        <v>0</v>
      </c>
      <c r="AN70" s="263"/>
    </row>
    <row r="71">
      <c r="A71" s="258">
        <v>69.0</v>
      </c>
      <c r="B71" s="430" t="s">
        <v>666</v>
      </c>
      <c r="C71" s="430" t="s">
        <v>23</v>
      </c>
      <c r="D71" s="450" t="s">
        <v>14</v>
      </c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60">
        <f t="array" ref="AJ71">-SUM(VALUE(IF(IFERROR(MID(E71:AI71,IFERROR(SEARCH("L",E71:AI71),""),4),"")&gt;=1,RIGHT(MID(E71:AI71,IFERROR(SEARCH("L",E71:AI71),""),4),3),0)))</f>
        <v>0</v>
      </c>
      <c r="AK71" s="260">
        <f t="array" ref="AK71">-SUM(VALUE(IF(IFERROR(MID(E71:AI71,IFERROR(SEARCH("E",E71:AI71),""),4),"")&gt;=1,RIGHT(MID(E71:AI71,IFERROR(SEARCH("E",E71:AI71),""),4),3),0)))</f>
        <v>0</v>
      </c>
      <c r="AL71" s="260">
        <f t="array" ref="AL71">SUM(VALUE(IF(IFERROR(MID(E71:AI71,IFERROR(SEARCH("T",E71:AI71),""),4),"")&gt;=1,RIGHT(MID(E71:AI71,IFERROR(SEARCH("T",E71:AI71),""),4),3),0)))</f>
        <v>0</v>
      </c>
      <c r="AM71" s="260">
        <f t="array" ref="AM71">SUM(VALUE(IF(IFERROR(MID(E71:AI71,IFERROR(SEARCH("O",E71:AI71),""),4),"")&gt;=1,RIGHT(MID(E71:AI71,IFERROR(SEARCH("O",E71:AI71),""),4),3),0)))</f>
        <v>0</v>
      </c>
      <c r="AN71" s="263"/>
    </row>
    <row r="72">
      <c r="A72" s="258">
        <v>70.0</v>
      </c>
      <c r="B72" s="430" t="s">
        <v>667</v>
      </c>
      <c r="C72" s="430" t="s">
        <v>72</v>
      </c>
      <c r="D72" s="450" t="s">
        <v>186</v>
      </c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62" t="s">
        <v>931</v>
      </c>
      <c r="AD72" s="259"/>
      <c r="AE72" s="259"/>
      <c r="AF72" s="259"/>
      <c r="AG72" s="259"/>
      <c r="AH72" s="259"/>
      <c r="AI72" s="259"/>
      <c r="AJ72" s="260">
        <f t="array" ref="AJ72">-SUM(VALUE(IF(IFERROR(MID(E72:AI72,IFERROR(SEARCH("L",E72:AI72),""),4),"")&gt;=1,RIGHT(MID(E72:AI72,IFERROR(SEARCH("L",E72:AI72),""),4),3),0)))</f>
        <v>0</v>
      </c>
      <c r="AK72" s="260">
        <f t="array" ref="AK72">-SUM(VALUE(IF(IFERROR(MID(E72:AI72,IFERROR(SEARCH("E",E72:AI72),""),4),"")&gt;=1,RIGHT(MID(E72:AI72,IFERROR(SEARCH("E",E72:AI72),""),4),3),0)))</f>
        <v>-75</v>
      </c>
      <c r="AL72" s="260">
        <f t="array" ref="AL72">SUM(VALUE(IF(IFERROR(MID(E72:AI72,IFERROR(SEARCH("T",E72:AI72),""),4),"")&gt;=1,RIGHT(MID(E72:AI72,IFERROR(SEARCH("T",E72:AI72),""),4),3),0)))</f>
        <v>0</v>
      </c>
      <c r="AM72" s="260">
        <f t="array" ref="AM72">SUM(VALUE(IF(IFERROR(MID(E72:AI72,IFERROR(SEARCH("O",E72:AI72),""),4),"")&gt;=1,RIGHT(MID(E72:AI72,IFERROR(SEARCH("O",E72:AI72),""),4),3),0)))</f>
        <v>0</v>
      </c>
      <c r="AN72" s="263"/>
    </row>
    <row r="73">
      <c r="A73" s="258">
        <v>71.0</v>
      </c>
      <c r="B73" s="430" t="s">
        <v>668</v>
      </c>
      <c r="C73" s="430" t="s">
        <v>62</v>
      </c>
      <c r="D73" s="450" t="s">
        <v>186</v>
      </c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62" t="s">
        <v>794</v>
      </c>
      <c r="S73" s="259"/>
      <c r="T73" s="259"/>
      <c r="U73" s="259"/>
      <c r="V73" s="259"/>
      <c r="W73" s="259"/>
      <c r="X73" s="262" t="s">
        <v>795</v>
      </c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60">
        <f t="array" ref="AJ73">-SUM(VALUE(IF(IFERROR(MID(E73:AI73,IFERROR(SEARCH("L",E73:AI73),""),4),"")&gt;=1,RIGHT(MID(E73:AI73,IFERROR(SEARCH("L",E73:AI73),""),4),3),0)))</f>
        <v>-11</v>
      </c>
      <c r="AK73" s="260">
        <f t="array" ref="AK73">-SUM(VALUE(IF(IFERROR(MID(E73:AI73,IFERROR(SEARCH("E",E73:AI73),""),4),"")&gt;=1,RIGHT(MID(E73:AI73,IFERROR(SEARCH("E",E73:AI73),""),4),3),0)))</f>
        <v>0</v>
      </c>
      <c r="AL73" s="260">
        <f t="array" ref="AL73">SUM(VALUE(IF(IFERROR(MID(E73:AI73,IFERROR(SEARCH("T",E73:AI73),""),4),"")&gt;=1,RIGHT(MID(E73:AI73,IFERROR(SEARCH("T",E73:AI73),""),4),3),0)))</f>
        <v>0</v>
      </c>
      <c r="AM73" s="260">
        <f t="array" ref="AM73">SUM(VALUE(IF(IFERROR(MID(E73:AI73,IFERROR(SEARCH("O",E73:AI73),""),4),"")&gt;=1,RIGHT(MID(E73:AI73,IFERROR(SEARCH("O",E73:AI73),""),4),3),0)))</f>
        <v>0</v>
      </c>
      <c r="AN73" s="263"/>
    </row>
    <row r="74">
      <c r="A74" s="258">
        <v>72.0</v>
      </c>
      <c r="B74" s="430" t="s">
        <v>669</v>
      </c>
      <c r="C74" s="430" t="s">
        <v>38</v>
      </c>
      <c r="D74" s="450" t="s">
        <v>186</v>
      </c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62"/>
      <c r="AA74" s="259"/>
      <c r="AB74" s="259"/>
      <c r="AC74" s="259"/>
      <c r="AD74" s="259"/>
      <c r="AE74" s="259"/>
      <c r="AF74" s="259"/>
      <c r="AG74" s="259"/>
      <c r="AH74" s="259"/>
      <c r="AI74" s="259"/>
      <c r="AJ74" s="260">
        <f t="array" ref="AJ74">-SUM(VALUE(IF(IFERROR(MID(E74:AI74,IFERROR(SEARCH("L",E74:AI74),""),4),"")&gt;=1,RIGHT(MID(E74:AI74,IFERROR(SEARCH("L",E74:AI74),""),4),3),0)))</f>
        <v>0</v>
      </c>
      <c r="AK74" s="260">
        <f t="array" ref="AK74">-SUM(VALUE(IF(IFERROR(MID(E74:AI74,IFERROR(SEARCH("E",E74:AI74),""),4),"")&gt;=1,RIGHT(MID(E74:AI74,IFERROR(SEARCH("E",E74:AI74),""),4),3),0)))</f>
        <v>0</v>
      </c>
      <c r="AL74" s="260">
        <f t="array" ref="AL74">SUM(VALUE(IF(IFERROR(MID(E74:AI74,IFERROR(SEARCH("T",E74:AI74),""),4),"")&gt;=1,RIGHT(MID(E74:AI74,IFERROR(SEARCH("T",E74:AI74),""),4),3),0)))</f>
        <v>0</v>
      </c>
      <c r="AM74" s="260">
        <f t="array" ref="AM74">SUM(VALUE(IF(IFERROR(MID(E74:AI74,IFERROR(SEARCH("O",E74:AI74),""),4),"")&gt;=1,RIGHT(MID(E74:AI74,IFERROR(SEARCH("O",E74:AI74),""),4),3),0)))</f>
        <v>0</v>
      </c>
      <c r="AN74" s="263"/>
    </row>
    <row r="75">
      <c r="A75" s="258">
        <v>73.0</v>
      </c>
      <c r="B75" s="430" t="s">
        <v>670</v>
      </c>
      <c r="C75" s="430" t="s">
        <v>71</v>
      </c>
      <c r="D75" s="450" t="s">
        <v>186</v>
      </c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62" t="s">
        <v>814</v>
      </c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60">
        <f t="array" ref="AJ75">-SUM(VALUE(IF(IFERROR(MID(E75:AI75,IFERROR(SEARCH("L",E75:AI75),""),4),"")&gt;=1,RIGHT(MID(E75:AI75,IFERROR(SEARCH("L",E75:AI75),""),4),3),0)))</f>
        <v>-33</v>
      </c>
      <c r="AK75" s="260">
        <f t="array" ref="AK75">-SUM(VALUE(IF(IFERROR(MID(E75:AI75,IFERROR(SEARCH("E",E75:AI75),""),4),"")&gt;=1,RIGHT(MID(E75:AI75,IFERROR(SEARCH("E",E75:AI75),""),4),3),0)))</f>
        <v>0</v>
      </c>
      <c r="AL75" s="260">
        <f t="array" ref="AL75">SUM(VALUE(IF(IFERROR(MID(E75:AI75,IFERROR(SEARCH("T",E75:AI75),""),4),"")&gt;=1,RIGHT(MID(E75:AI75,IFERROR(SEARCH("T",E75:AI75),""),4),3),0)))</f>
        <v>0</v>
      </c>
      <c r="AM75" s="260">
        <f t="array" ref="AM75">SUM(VALUE(IF(IFERROR(MID(E75:AI75,IFERROR(SEARCH("O",E75:AI75),""),4),"")&gt;=1,RIGHT(MID(E75:AI75,IFERROR(SEARCH("O",E75:AI75),""),4),3),0)))</f>
        <v>0</v>
      </c>
      <c r="AN75" s="263"/>
    </row>
    <row r="76">
      <c r="A76" s="258">
        <v>74.0</v>
      </c>
      <c r="B76" s="430" t="s">
        <v>671</v>
      </c>
      <c r="C76" s="430" t="s">
        <v>60</v>
      </c>
      <c r="D76" s="450" t="s">
        <v>186</v>
      </c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60">
        <f t="array" ref="AJ76">-SUM(VALUE(IF(IFERROR(MID(E76:AI76,IFERROR(SEARCH("L",E76:AI76),""),4),"")&gt;=1,RIGHT(MID(E76:AI76,IFERROR(SEARCH("L",E76:AI76),""),4),3),0)))</f>
        <v>0</v>
      </c>
      <c r="AK76" s="260">
        <f t="array" ref="AK76">-SUM(VALUE(IF(IFERROR(MID(E76:AI76,IFERROR(SEARCH("E",E76:AI76),""),4),"")&gt;=1,RIGHT(MID(E76:AI76,IFERROR(SEARCH("E",E76:AI76),""),4),3),0)))</f>
        <v>0</v>
      </c>
      <c r="AL76" s="260">
        <f t="array" ref="AL76">SUM(VALUE(IF(IFERROR(MID(E76:AI76,IFERROR(SEARCH("T",E76:AI76),""),4),"")&gt;=1,RIGHT(MID(E76:AI76,IFERROR(SEARCH("T",E76:AI76),""),4),3),0)))</f>
        <v>0</v>
      </c>
      <c r="AM76" s="260">
        <f t="array" ref="AM76">SUM(VALUE(IF(IFERROR(MID(E76:AI76,IFERROR(SEARCH("O",E76:AI76),""),4),"")&gt;=1,RIGHT(MID(E76:AI76,IFERROR(SEARCH("O",E76:AI76),""),4),3),0)))</f>
        <v>0</v>
      </c>
      <c r="AN76" s="263"/>
    </row>
    <row r="77">
      <c r="A77" s="258">
        <v>75.0</v>
      </c>
      <c r="B77" s="430" t="s">
        <v>672</v>
      </c>
      <c r="C77" s="430" t="s">
        <v>56</v>
      </c>
      <c r="D77" s="450" t="s">
        <v>14</v>
      </c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60">
        <f t="array" ref="AJ77">-SUM(VALUE(IF(IFERROR(MID(E77:AI77,IFERROR(SEARCH("L",E77:AI77),""),4),"")&gt;=1,RIGHT(MID(E77:AI77,IFERROR(SEARCH("L",E77:AI77),""),4),3),0)))</f>
        <v>0</v>
      </c>
      <c r="AK77" s="260">
        <f t="array" ref="AK77">-SUM(VALUE(IF(IFERROR(MID(E77:AI77,IFERROR(SEARCH("E",E77:AI77),""),4),"")&gt;=1,RIGHT(MID(E77:AI77,IFERROR(SEARCH("E",E77:AI77),""),4),3),0)))</f>
        <v>0</v>
      </c>
      <c r="AL77" s="260">
        <f t="array" ref="AL77">SUM(VALUE(IF(IFERROR(MID(E77:AI77,IFERROR(SEARCH("T",E77:AI77),""),4),"")&gt;=1,RIGHT(MID(E77:AI77,IFERROR(SEARCH("T",E77:AI77),""),4),3),0)))</f>
        <v>0</v>
      </c>
      <c r="AM77" s="260">
        <f t="array" ref="AM77">SUM(VALUE(IF(IFERROR(MID(E77:AI77,IFERROR(SEARCH("O",E77:AI77),""),4),"")&gt;=1,RIGHT(MID(E77:AI77,IFERROR(SEARCH("O",E77:AI77),""),4),3),0)))</f>
        <v>0</v>
      </c>
      <c r="AN77" s="263"/>
    </row>
    <row r="78">
      <c r="A78" s="258">
        <v>76.0</v>
      </c>
      <c r="B78" s="430" t="s">
        <v>711</v>
      </c>
      <c r="C78" s="430" t="s">
        <v>44</v>
      </c>
      <c r="D78" s="450" t="s">
        <v>14</v>
      </c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62" t="s">
        <v>810</v>
      </c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62" t="s">
        <v>802</v>
      </c>
      <c r="AG78" s="259"/>
      <c r="AH78" s="259"/>
      <c r="AI78" s="262" t="s">
        <v>808</v>
      </c>
      <c r="AJ78" s="260">
        <f t="array" ref="AJ78">-SUM(VALUE(IF(IFERROR(MID(E78:AI78,IFERROR(SEARCH("L",E78:AI78),""),4),"")&gt;=1,RIGHT(MID(E78:AI78,IFERROR(SEARCH("L",E78:AI78),""),4),3),0)))</f>
        <v>-11</v>
      </c>
      <c r="AK78" s="260">
        <f t="array" ref="AK78">-SUM(VALUE(IF(IFERROR(MID(E78:AI78,IFERROR(SEARCH("E",E78:AI78),""),4),"")&gt;=1,RIGHT(MID(E78:AI78,IFERROR(SEARCH("E",E78:AI78),""),4),3),0)))</f>
        <v>0</v>
      </c>
      <c r="AL78" s="260">
        <f t="array" ref="AL78">SUM(VALUE(IF(IFERROR(MID(E78:AI78,IFERROR(SEARCH("T",E78:AI78),""),4),"")&gt;=1,RIGHT(MID(E78:AI78,IFERROR(SEARCH("T",E78:AI78),""),4),3),0)))</f>
        <v>0</v>
      </c>
      <c r="AM78" s="260">
        <f t="array" ref="AM78">SUM(VALUE(IF(IFERROR(MID(E78:AI78,IFERROR(SEARCH("O",E78:AI78),""),4),"")&gt;=1,RIGHT(MID(E78:AI78,IFERROR(SEARCH("O",E78:AI78),""),4),3),0)))</f>
        <v>0</v>
      </c>
      <c r="AN78" s="263"/>
    </row>
    <row r="79">
      <c r="A79" s="258">
        <v>77.0</v>
      </c>
      <c r="B79" s="430" t="s">
        <v>673</v>
      </c>
      <c r="C79" s="430" t="s">
        <v>13</v>
      </c>
      <c r="D79" s="450" t="s">
        <v>14</v>
      </c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62" t="s">
        <v>789</v>
      </c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60">
        <f t="array" ref="AJ79">-SUM(VALUE(IF(IFERROR(MID(E79:AI79,IFERROR(SEARCH("L",E79:AI79),""),4),"")&gt;=1,RIGHT(MID(E79:AI79,IFERROR(SEARCH("L",E79:AI79),""),4),3),0)))</f>
        <v>-50</v>
      </c>
      <c r="AK79" s="260">
        <f t="array" ref="AK79">-SUM(VALUE(IF(IFERROR(MID(E79:AI79,IFERROR(SEARCH("E",E79:AI79),""),4),"")&gt;=1,RIGHT(MID(E79:AI79,IFERROR(SEARCH("E",E79:AI79),""),4),3),0)))</f>
        <v>0</v>
      </c>
      <c r="AL79" s="260">
        <f t="array" ref="AL79">SUM(VALUE(IF(IFERROR(MID(E79:AI79,IFERROR(SEARCH("T",E79:AI79),""),4),"")&gt;=1,RIGHT(MID(E79:AI79,IFERROR(SEARCH("T",E79:AI79),""),4),3),0)))</f>
        <v>0</v>
      </c>
      <c r="AM79" s="260">
        <f t="array" ref="AM79">SUM(VALUE(IF(IFERROR(MID(E79:AI79,IFERROR(SEARCH("O",E79:AI79),""),4),"")&gt;=1,RIGHT(MID(E79:AI79,IFERROR(SEARCH("O",E79:AI79),""),4),3),0)))</f>
        <v>0</v>
      </c>
      <c r="AN79" s="263"/>
    </row>
    <row r="80">
      <c r="A80" s="258">
        <v>78.0</v>
      </c>
      <c r="B80" s="430" t="s">
        <v>674</v>
      </c>
      <c r="C80" s="430" t="s">
        <v>52</v>
      </c>
      <c r="D80" s="450" t="s">
        <v>14</v>
      </c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60">
        <f t="array" ref="AJ80">-SUM(VALUE(IF(IFERROR(MID(E80:AI80,IFERROR(SEARCH("L",E80:AI80),""),4),"")&gt;=1,RIGHT(MID(E80:AI80,IFERROR(SEARCH("L",E80:AI80),""),4),3),0)))</f>
        <v>0</v>
      </c>
      <c r="AK80" s="260">
        <f t="array" ref="AK80">-SUM(VALUE(IF(IFERROR(MID(E80:AI80,IFERROR(SEARCH("E",E80:AI80),""),4),"")&gt;=1,RIGHT(MID(E80:AI80,IFERROR(SEARCH("E",E80:AI80),""),4),3),0)))</f>
        <v>0</v>
      </c>
      <c r="AL80" s="260">
        <f t="array" ref="AL80">SUM(VALUE(IF(IFERROR(MID(E80:AI80,IFERROR(SEARCH("T",E80:AI80),""),4),"")&gt;=1,RIGHT(MID(E80:AI80,IFERROR(SEARCH("T",E80:AI80),""),4),3),0)))</f>
        <v>0</v>
      </c>
      <c r="AM80" s="260">
        <f t="array" ref="AM80">SUM(VALUE(IF(IFERROR(MID(E80:AI80,IFERROR(SEARCH("O",E80:AI80),""),4),"")&gt;=1,RIGHT(MID(E80:AI80,IFERROR(SEARCH("O",E80:AI80),""),4),3),0)))</f>
        <v>0</v>
      </c>
      <c r="AN80" s="263"/>
    </row>
    <row r="81">
      <c r="A81" s="258">
        <v>79.0</v>
      </c>
      <c r="B81" s="430" t="s">
        <v>675</v>
      </c>
      <c r="C81" s="430" t="s">
        <v>63</v>
      </c>
      <c r="D81" s="450" t="s">
        <v>14</v>
      </c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60">
        <f t="array" ref="AJ81">-SUM(VALUE(IF(IFERROR(MID(E81:AI81,IFERROR(SEARCH("L",E81:AI81),""),4),"")&gt;=1,RIGHT(MID(E81:AI81,IFERROR(SEARCH("L",E81:AI81),""),4),3),0)))</f>
        <v>0</v>
      </c>
      <c r="AK81" s="260">
        <f t="array" ref="AK81">-SUM(VALUE(IF(IFERROR(MID(E81:AI81,IFERROR(SEARCH("E",E81:AI81),""),4),"")&gt;=1,RIGHT(MID(E81:AI81,IFERROR(SEARCH("E",E81:AI81),""),4),3),0)))</f>
        <v>0</v>
      </c>
      <c r="AL81" s="260">
        <f t="array" ref="AL81">SUM(VALUE(IF(IFERROR(MID(E81:AI81,IFERROR(SEARCH("T",E81:AI81),""),4),"")&gt;=1,RIGHT(MID(E81:AI81,IFERROR(SEARCH("T",E81:AI81),""),4),3),0)))</f>
        <v>0</v>
      </c>
      <c r="AM81" s="260">
        <f t="array" ref="AM81">SUM(VALUE(IF(IFERROR(MID(E81:AI81,IFERROR(SEARCH("O",E81:AI81),""),4),"")&gt;=1,RIGHT(MID(E81:AI81,IFERROR(SEARCH("O",E81:AI81),""),4),3),0)))</f>
        <v>0</v>
      </c>
      <c r="AN81" s="263"/>
    </row>
    <row r="82">
      <c r="A82" s="258">
        <v>80.0</v>
      </c>
      <c r="B82" s="430" t="s">
        <v>676</v>
      </c>
      <c r="C82" s="430" t="s">
        <v>57</v>
      </c>
      <c r="D82" s="450" t="s">
        <v>14</v>
      </c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60">
        <f t="array" ref="AJ82">-SUM(VALUE(IF(IFERROR(MID(E82:AI82,IFERROR(SEARCH("L",E82:AI82),""),4),"")&gt;=1,RIGHT(MID(E82:AI82,IFERROR(SEARCH("L",E82:AI82),""),4),3),0)))</f>
        <v>0</v>
      </c>
      <c r="AK82" s="260">
        <f t="array" ref="AK82">-SUM(VALUE(IF(IFERROR(MID(E82:AI82,IFERROR(SEARCH("E",E82:AI82),""),4),"")&gt;=1,RIGHT(MID(E82:AI82,IFERROR(SEARCH("E",E82:AI82),""),4),3),0)))</f>
        <v>0</v>
      </c>
      <c r="AL82" s="260">
        <f t="array" ref="AL82">SUM(VALUE(IF(IFERROR(MID(E82:AI82,IFERROR(SEARCH("T",E82:AI82),""),4),"")&gt;=1,RIGHT(MID(E82:AI82,IFERROR(SEARCH("T",E82:AI82),""),4),3),0)))</f>
        <v>0</v>
      </c>
      <c r="AM82" s="260">
        <f t="array" ref="AM82">SUM(VALUE(IF(IFERROR(MID(E82:AI82,IFERROR(SEARCH("O",E82:AI82),""),4),"")&gt;=1,RIGHT(MID(E82:AI82,IFERROR(SEARCH("O",E82:AI82),""),4),3),0)))</f>
        <v>0</v>
      </c>
      <c r="AN82" s="263"/>
    </row>
    <row r="83">
      <c r="A83" s="258">
        <v>81.0</v>
      </c>
      <c r="B83" s="430" t="s">
        <v>677</v>
      </c>
      <c r="C83" s="430" t="s">
        <v>16</v>
      </c>
      <c r="D83" s="450" t="s">
        <v>14</v>
      </c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60">
        <f t="array" ref="AJ83">-SUM(VALUE(IF(IFERROR(MID(E83:AI83,IFERROR(SEARCH("L",E83:AI83),""),4),"")&gt;=1,RIGHT(MID(E83:AI83,IFERROR(SEARCH("L",E83:AI83),""),4),3),0)))</f>
        <v>0</v>
      </c>
      <c r="AK83" s="260">
        <f t="array" ref="AK83">-SUM(VALUE(IF(IFERROR(MID(E83:AI83,IFERROR(SEARCH("E",E83:AI83),""),4),"")&gt;=1,RIGHT(MID(E83:AI83,IFERROR(SEARCH("E",E83:AI83),""),4),3),0)))</f>
        <v>0</v>
      </c>
      <c r="AL83" s="260">
        <f t="array" ref="AL83">SUM(VALUE(IF(IFERROR(MID(E83:AI83,IFERROR(SEARCH("T",E83:AI83),""),4),"")&gt;=1,RIGHT(MID(E83:AI83,IFERROR(SEARCH("T",E83:AI83),""),4),3),0)))</f>
        <v>0</v>
      </c>
      <c r="AM83" s="260">
        <f t="array" ref="AM83">SUM(VALUE(IF(IFERROR(MID(E83:AI83,IFERROR(SEARCH("O",E83:AI83),""),4),"")&gt;=1,RIGHT(MID(E83:AI83,IFERROR(SEARCH("O",E83:AI83),""),4),3),0)))</f>
        <v>0</v>
      </c>
      <c r="AN83" s="263"/>
    </row>
    <row r="84">
      <c r="A84" s="258">
        <v>82.0</v>
      </c>
      <c r="B84" s="430" t="s">
        <v>678</v>
      </c>
      <c r="C84" s="430" t="s">
        <v>21</v>
      </c>
      <c r="D84" s="450" t="s">
        <v>14</v>
      </c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60">
        <f t="array" ref="AJ84">-SUM(VALUE(IF(IFERROR(MID(E84:AI84,IFERROR(SEARCH("L",E84:AI84),""),4),"")&gt;=1,RIGHT(MID(E84:AI84,IFERROR(SEARCH("L",E84:AI84),""),4),3),0)))</f>
        <v>0</v>
      </c>
      <c r="AK84" s="260">
        <f t="array" ref="AK84">-SUM(VALUE(IF(IFERROR(MID(E84:AI84,IFERROR(SEARCH("E",E84:AI84),""),4),"")&gt;=1,RIGHT(MID(E84:AI84,IFERROR(SEARCH("E",E84:AI84),""),4),3),0)))</f>
        <v>0</v>
      </c>
      <c r="AL84" s="260">
        <f t="array" ref="AL84">SUM(VALUE(IF(IFERROR(MID(E84:AI84,IFERROR(SEARCH("T",E84:AI84),""),4),"")&gt;=1,RIGHT(MID(E84:AI84,IFERROR(SEARCH("T",E84:AI84),""),4),3),0)))</f>
        <v>0</v>
      </c>
      <c r="AM84" s="260">
        <f t="array" ref="AM84">SUM(VALUE(IF(IFERROR(MID(E84:AI84,IFERROR(SEARCH("O",E84:AI84),""),4),"")&gt;=1,RIGHT(MID(E84:AI84,IFERROR(SEARCH("O",E84:AI84),""),4),3),0)))</f>
        <v>0</v>
      </c>
      <c r="AN84" s="263"/>
    </row>
    <row r="85">
      <c r="A85" s="258">
        <v>83.0</v>
      </c>
      <c r="B85" s="430" t="s">
        <v>679</v>
      </c>
      <c r="C85" s="430" t="s">
        <v>46</v>
      </c>
      <c r="D85" s="450" t="s">
        <v>14</v>
      </c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60">
        <f t="array" ref="AJ85">-SUM(VALUE(IF(IFERROR(MID(E85:AI85,IFERROR(SEARCH("L",E85:AI85),""),4),"")&gt;=1,RIGHT(MID(E85:AI85,IFERROR(SEARCH("L",E85:AI85),""),4),3),0)))</f>
        <v>0</v>
      </c>
      <c r="AK85" s="260">
        <f t="array" ref="AK85">-SUM(VALUE(IF(IFERROR(MID(E85:AI85,IFERROR(SEARCH("E",E85:AI85),""),4),"")&gt;=1,RIGHT(MID(E85:AI85,IFERROR(SEARCH("E",E85:AI85),""),4),3),0)))</f>
        <v>0</v>
      </c>
      <c r="AL85" s="260">
        <f t="array" ref="AL85">SUM(VALUE(IF(IFERROR(MID(E85:AI85,IFERROR(SEARCH("T",E85:AI85),""),4),"")&gt;=1,RIGHT(MID(E85:AI85,IFERROR(SEARCH("T",E85:AI85),""),4),3),0)))</f>
        <v>0</v>
      </c>
      <c r="AM85" s="260">
        <f t="array" ref="AM85">SUM(VALUE(IF(IFERROR(MID(E85:AI85,IFERROR(SEARCH("O",E85:AI85),""),4),"")&gt;=1,RIGHT(MID(E85:AI85,IFERROR(SEARCH("O",E85:AI85),""),4),3),0)))</f>
        <v>0</v>
      </c>
      <c r="AN85" s="263"/>
    </row>
    <row r="86">
      <c r="A86" s="258">
        <v>84.0</v>
      </c>
      <c r="B86" s="430" t="s">
        <v>680</v>
      </c>
      <c r="C86" s="430" t="s">
        <v>50</v>
      </c>
      <c r="D86" s="450" t="s">
        <v>14</v>
      </c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62" t="s">
        <v>799</v>
      </c>
      <c r="AJ86" s="260">
        <f t="array" ref="AJ86">-SUM(VALUE(IF(IFERROR(MID(E86:AI86,IFERROR(SEARCH("L",E86:AI86),""),4),"")&gt;=1,RIGHT(MID(E86:AI86,IFERROR(SEARCH("L",E86:AI86),""),4),3),0)))</f>
        <v>-10</v>
      </c>
      <c r="AK86" s="260">
        <f t="array" ref="AK86">-SUM(VALUE(IF(IFERROR(MID(E86:AI86,IFERROR(SEARCH("E",E86:AI86),""),4),"")&gt;=1,RIGHT(MID(E86:AI86,IFERROR(SEARCH("E",E86:AI86),""),4),3),0)))</f>
        <v>0</v>
      </c>
      <c r="AL86" s="260">
        <f t="array" ref="AL86">SUM(VALUE(IF(IFERROR(MID(E86:AI86,IFERROR(SEARCH("T",E86:AI86),""),4),"")&gt;=1,RIGHT(MID(E86:AI86,IFERROR(SEARCH("T",E86:AI86),""),4),3),0)))</f>
        <v>0</v>
      </c>
      <c r="AM86" s="260">
        <f t="array" ref="AM86">SUM(VALUE(IF(IFERROR(MID(E86:AI86,IFERROR(SEARCH("O",E86:AI86),""),4),"")&gt;=1,RIGHT(MID(E86:AI86,IFERROR(SEARCH("O",E86:AI86),""),4),3),0)))</f>
        <v>0</v>
      </c>
      <c r="AN86" s="263"/>
    </row>
    <row r="87">
      <c r="A87" s="258">
        <v>85.0</v>
      </c>
      <c r="B87" s="430" t="s">
        <v>681</v>
      </c>
      <c r="C87" s="430" t="s">
        <v>41</v>
      </c>
      <c r="D87" s="450" t="s">
        <v>14</v>
      </c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60">
        <f t="array" ref="AJ87">-SUM(VALUE(IF(IFERROR(MID(E87:AI87,IFERROR(SEARCH("L",E87:AI87),""),4),"")&gt;=1,RIGHT(MID(E87:AI87,IFERROR(SEARCH("L",E87:AI87),""),4),3),0)))</f>
        <v>0</v>
      </c>
      <c r="AK87" s="260">
        <f t="array" ref="AK87">-SUM(VALUE(IF(IFERROR(MID(E87:AI87,IFERROR(SEARCH("E",E87:AI87),""),4),"")&gt;=1,RIGHT(MID(E87:AI87,IFERROR(SEARCH("E",E87:AI87),""),4),3),0)))</f>
        <v>0</v>
      </c>
      <c r="AL87" s="260">
        <f t="array" ref="AL87">SUM(VALUE(IF(IFERROR(MID(E87:AI87,IFERROR(SEARCH("T",E87:AI87),""),4),"")&gt;=1,RIGHT(MID(E87:AI87,IFERROR(SEARCH("T",E87:AI87),""),4),3),0)))</f>
        <v>0</v>
      </c>
      <c r="AM87" s="260">
        <f t="array" ref="AM87">SUM(VALUE(IF(IFERROR(MID(E87:AI87,IFERROR(SEARCH("O",E87:AI87),""),4),"")&gt;=1,RIGHT(MID(E87:AI87,IFERROR(SEARCH("O",E87:AI87),""),4),3),0)))</f>
        <v>0</v>
      </c>
      <c r="AN87" s="263"/>
    </row>
    <row r="88">
      <c r="A88" s="258">
        <v>86.0</v>
      </c>
      <c r="B88" s="430" t="s">
        <v>682</v>
      </c>
      <c r="C88" s="430" t="s">
        <v>25</v>
      </c>
      <c r="D88" s="450" t="s">
        <v>14</v>
      </c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60">
        <f t="array" ref="AJ88">-SUM(VALUE(IF(IFERROR(MID(E88:AI88,IFERROR(SEARCH("L",E88:AI88),""),4),"")&gt;=1,RIGHT(MID(E88:AI88,IFERROR(SEARCH("L",E88:AI88),""),4),3),0)))</f>
        <v>0</v>
      </c>
      <c r="AK88" s="260">
        <f t="array" ref="AK88">-SUM(VALUE(IF(IFERROR(MID(E88:AI88,IFERROR(SEARCH("E",E88:AI88),""),4),"")&gt;=1,RIGHT(MID(E88:AI88,IFERROR(SEARCH("E",E88:AI88),""),4),3),0)))</f>
        <v>0</v>
      </c>
      <c r="AL88" s="260">
        <f t="array" ref="AL88">SUM(VALUE(IF(IFERROR(MID(E88:AI88,IFERROR(SEARCH("T",E88:AI88),""),4),"")&gt;=1,RIGHT(MID(E88:AI88,IFERROR(SEARCH("T",E88:AI88),""),4),3),0)))</f>
        <v>0</v>
      </c>
      <c r="AM88" s="260">
        <f t="array" ref="AM88">SUM(VALUE(IF(IFERROR(MID(E88:AI88,IFERROR(SEARCH("O",E88:AI88),""),4),"")&gt;=1,RIGHT(MID(E88:AI88,IFERROR(SEARCH("O",E88:AI88),""),4),3),0)))</f>
        <v>0</v>
      </c>
      <c r="AN88" s="263"/>
    </row>
    <row r="89">
      <c r="A89" s="258">
        <v>87.0</v>
      </c>
      <c r="B89" s="430" t="s">
        <v>683</v>
      </c>
      <c r="C89" s="430" t="s">
        <v>28</v>
      </c>
      <c r="D89" s="450" t="s">
        <v>14</v>
      </c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60">
        <f t="array" ref="AJ89">-SUM(VALUE(IF(IFERROR(MID(E89:AI89,IFERROR(SEARCH("L",E89:AI89),""),4),"")&gt;=1,RIGHT(MID(E89:AI89,IFERROR(SEARCH("L",E89:AI89),""),4),3),0)))</f>
        <v>0</v>
      </c>
      <c r="AK89" s="260">
        <f t="array" ref="AK89">-SUM(VALUE(IF(IFERROR(MID(E89:AI89,IFERROR(SEARCH("E",E89:AI89),""),4),"")&gt;=1,RIGHT(MID(E89:AI89,IFERROR(SEARCH("E",E89:AI89),""),4),3),0)))</f>
        <v>0</v>
      </c>
      <c r="AL89" s="260">
        <f t="array" ref="AL89">SUM(VALUE(IF(IFERROR(MID(E89:AI89,IFERROR(SEARCH("T",E89:AI89),""),4),"")&gt;=1,RIGHT(MID(E89:AI89,IFERROR(SEARCH("T",E89:AI89),""),4),3),0)))</f>
        <v>0</v>
      </c>
      <c r="AM89" s="260">
        <f t="array" ref="AM89">SUM(VALUE(IF(IFERROR(MID(E89:AI89,IFERROR(SEARCH("O",E89:AI89),""),4),"")&gt;=1,RIGHT(MID(E89:AI89,IFERROR(SEARCH("O",E89:AI89),""),4),3),0)))</f>
        <v>0</v>
      </c>
      <c r="AN89" s="263"/>
    </row>
    <row r="90">
      <c r="A90" s="258">
        <v>88.0</v>
      </c>
      <c r="B90" s="430" t="s">
        <v>684</v>
      </c>
      <c r="C90" s="430" t="s">
        <v>61</v>
      </c>
      <c r="D90" s="450" t="s">
        <v>14</v>
      </c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60">
        <f t="array" ref="AJ90">-SUM(VALUE(IF(IFERROR(MID(E90:AI90,IFERROR(SEARCH("L",E90:AI90),""),4),"")&gt;=1,RIGHT(MID(E90:AI90,IFERROR(SEARCH("L",E90:AI90),""),4),3),0)))</f>
        <v>0</v>
      </c>
      <c r="AK90" s="260">
        <f t="array" ref="AK90">-SUM(VALUE(IF(IFERROR(MID(E90:AI90,IFERROR(SEARCH("E",E90:AI90),""),4),"")&gt;=1,RIGHT(MID(E90:AI90,IFERROR(SEARCH("E",E90:AI90),""),4),3),0)))</f>
        <v>0</v>
      </c>
      <c r="AL90" s="260">
        <f t="array" ref="AL90">SUM(VALUE(IF(IFERROR(MID(E90:AI90,IFERROR(SEARCH("T",E90:AI90),""),4),"")&gt;=1,RIGHT(MID(E90:AI90,IFERROR(SEARCH("T",E90:AI90),""),4),3),0)))</f>
        <v>0</v>
      </c>
      <c r="AM90" s="260">
        <f t="array" ref="AM90">SUM(VALUE(IF(IFERROR(MID(E90:AI90,IFERROR(SEARCH("O",E90:AI90),""),4),"")&gt;=1,RIGHT(MID(E90:AI90,IFERROR(SEARCH("O",E90:AI90),""),4),3),0)))</f>
        <v>0</v>
      </c>
      <c r="AN90" s="263"/>
    </row>
    <row r="91">
      <c r="A91" s="258">
        <v>89.0</v>
      </c>
      <c r="B91" s="430" t="s">
        <v>685</v>
      </c>
      <c r="C91" s="430" t="s">
        <v>17</v>
      </c>
      <c r="D91" s="450" t="s">
        <v>14</v>
      </c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60">
        <f t="array" ref="AJ91">-SUM(VALUE(IF(IFERROR(MID(E91:AI91,IFERROR(SEARCH("L",E91:AI91),""),4),"")&gt;=1,RIGHT(MID(E91:AI91,IFERROR(SEARCH("L",E91:AI91),""),4),3),0)))</f>
        <v>0</v>
      </c>
      <c r="AK91" s="260">
        <f t="array" ref="AK91">-SUM(VALUE(IF(IFERROR(MID(E91:AI91,IFERROR(SEARCH("E",E91:AI91),""),4),"")&gt;=1,RIGHT(MID(E91:AI91,IFERROR(SEARCH("E",E91:AI91),""),4),3),0)))</f>
        <v>0</v>
      </c>
      <c r="AL91" s="260">
        <f t="array" ref="AL91">SUM(VALUE(IF(IFERROR(MID(E91:AI91,IFERROR(SEARCH("T",E91:AI91),""),4),"")&gt;=1,RIGHT(MID(E91:AI91,IFERROR(SEARCH("T",E91:AI91),""),4),3),0)))</f>
        <v>0</v>
      </c>
      <c r="AM91" s="260">
        <f t="array" ref="AM91">SUM(VALUE(IF(IFERROR(MID(E91:AI91,IFERROR(SEARCH("O",E91:AI91),""),4),"")&gt;=1,RIGHT(MID(E91:AI91,IFERROR(SEARCH("O",E91:AI91),""),4),3),0)))</f>
        <v>0</v>
      </c>
      <c r="AN91" s="263"/>
    </row>
    <row r="92">
      <c r="A92" s="258">
        <v>90.0</v>
      </c>
      <c r="B92" s="430" t="s">
        <v>686</v>
      </c>
      <c r="C92" s="430" t="s">
        <v>49</v>
      </c>
      <c r="D92" s="450" t="s">
        <v>14</v>
      </c>
      <c r="E92" s="259"/>
      <c r="F92" s="259"/>
      <c r="G92" s="259"/>
      <c r="H92" s="259"/>
      <c r="I92" s="259"/>
      <c r="J92" s="262" t="s">
        <v>932</v>
      </c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60">
        <f t="array" ref="AJ92">-SUM(VALUE(IF(IFERROR(MID(E92:AI92,IFERROR(SEARCH("L",E92:AI92),""),4),"")&gt;=1,RIGHT(MID(E92:AI92,IFERROR(SEARCH("L",E92:AI92),""),4),3),0)))</f>
        <v>-68</v>
      </c>
      <c r="AK92" s="260">
        <f t="array" ref="AK92">-SUM(VALUE(IF(IFERROR(MID(E92:AI92,IFERROR(SEARCH("E",E92:AI92),""),4),"")&gt;=1,RIGHT(MID(E92:AI92,IFERROR(SEARCH("E",E92:AI92),""),4),3),0)))</f>
        <v>0</v>
      </c>
      <c r="AL92" s="260">
        <f t="array" ref="AL92">SUM(VALUE(IF(IFERROR(MID(E92:AI92,IFERROR(SEARCH("T",E92:AI92),""),4),"")&gt;=1,RIGHT(MID(E92:AI92,IFERROR(SEARCH("T",E92:AI92),""),4),3),0)))</f>
        <v>0</v>
      </c>
      <c r="AM92" s="260">
        <f t="array" ref="AM92">SUM(VALUE(IF(IFERROR(MID(E92:AI92,IFERROR(SEARCH("O",E92:AI92),""),4),"")&gt;=1,RIGHT(MID(E92:AI92,IFERROR(SEARCH("O",E92:AI92),""),4),3),0)))</f>
        <v>0</v>
      </c>
      <c r="AN92" s="263"/>
    </row>
    <row r="93">
      <c r="A93" s="258">
        <v>91.0</v>
      </c>
      <c r="B93" s="430" t="s">
        <v>687</v>
      </c>
      <c r="C93" s="430" t="s">
        <v>66</v>
      </c>
      <c r="D93" s="450" t="s">
        <v>14</v>
      </c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60">
        <f t="array" ref="AJ93">-SUM(VALUE(IF(IFERROR(MID(E93:AI93,IFERROR(SEARCH("L",E93:AI93),""),4),"")&gt;=1,RIGHT(MID(E93:AI93,IFERROR(SEARCH("L",E93:AI93),""),4),3),0)))</f>
        <v>0</v>
      </c>
      <c r="AK93" s="260">
        <f t="array" ref="AK93">-SUM(VALUE(IF(IFERROR(MID(E93:AI93,IFERROR(SEARCH("E",E93:AI93),""),4),"")&gt;=1,RIGHT(MID(E93:AI93,IFERROR(SEARCH("E",E93:AI93),""),4),3),0)))</f>
        <v>0</v>
      </c>
      <c r="AL93" s="260">
        <f t="array" ref="AL93">SUM(VALUE(IF(IFERROR(MID(E93:AI93,IFERROR(SEARCH("T",E93:AI93),""),4),"")&gt;=1,RIGHT(MID(E93:AI93,IFERROR(SEARCH("T",E93:AI93),""),4),3),0)))</f>
        <v>0</v>
      </c>
      <c r="AM93" s="260">
        <f t="array" ref="AM93">SUM(VALUE(IF(IFERROR(MID(E93:AI93,IFERROR(SEARCH("O",E93:AI93),""),4),"")&gt;=1,RIGHT(MID(E93:AI93,IFERROR(SEARCH("O",E93:AI93),""),4),3),0)))</f>
        <v>0</v>
      </c>
      <c r="AN93" s="263"/>
    </row>
    <row r="94">
      <c r="A94" s="258">
        <v>92.0</v>
      </c>
      <c r="B94" s="430" t="s">
        <v>688</v>
      </c>
      <c r="C94" s="430" t="s">
        <v>22</v>
      </c>
      <c r="D94" s="450" t="s">
        <v>14</v>
      </c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60">
        <f t="array" ref="AJ94">-SUM(VALUE(IF(IFERROR(MID(E94:AI94,IFERROR(SEARCH("L",E94:AI94),""),4),"")&gt;=1,RIGHT(MID(E94:AI94,IFERROR(SEARCH("L",E94:AI94),""),4),3),0)))</f>
        <v>0</v>
      </c>
      <c r="AK94" s="260">
        <f t="array" ref="AK94">-SUM(VALUE(IF(IFERROR(MID(E94:AI94,IFERROR(SEARCH("E",E94:AI94),""),4),"")&gt;=1,RIGHT(MID(E94:AI94,IFERROR(SEARCH("E",E94:AI94),""),4),3),0)))</f>
        <v>0</v>
      </c>
      <c r="AL94" s="260">
        <f t="array" ref="AL94">SUM(VALUE(IF(IFERROR(MID(E94:AI94,IFERROR(SEARCH("T",E94:AI94),""),4),"")&gt;=1,RIGHT(MID(E94:AI94,IFERROR(SEARCH("T",E94:AI94),""),4),3),0)))</f>
        <v>0</v>
      </c>
      <c r="AM94" s="260">
        <f t="array" ref="AM94">SUM(VALUE(IF(IFERROR(MID(E94:AI94,IFERROR(SEARCH("O",E94:AI94),""),4),"")&gt;=1,RIGHT(MID(E94:AI94,IFERROR(SEARCH("O",E94:AI94),""),4),3),0)))</f>
        <v>0</v>
      </c>
      <c r="AN94" s="263"/>
    </row>
    <row r="95">
      <c r="A95" s="258">
        <v>93.0</v>
      </c>
      <c r="B95" s="430" t="s">
        <v>689</v>
      </c>
      <c r="C95" s="430" t="s">
        <v>55</v>
      </c>
      <c r="D95" s="450" t="s">
        <v>14</v>
      </c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60">
        <f t="array" ref="AJ95">-SUM(VALUE(IF(IFERROR(MID(E95:AI95,IFERROR(SEARCH("L",E95:AI95),""),4),"")&gt;=1,RIGHT(MID(E95:AI95,IFERROR(SEARCH("L",E95:AI95),""),4),3),0)))</f>
        <v>0</v>
      </c>
      <c r="AK95" s="260">
        <f t="array" ref="AK95">-SUM(VALUE(IF(IFERROR(MID(E95:AI95,IFERROR(SEARCH("E",E95:AI95),""),4),"")&gt;=1,RIGHT(MID(E95:AI95,IFERROR(SEARCH("E",E95:AI95),""),4),3),0)))</f>
        <v>0</v>
      </c>
      <c r="AL95" s="260">
        <f t="array" ref="AL95">SUM(VALUE(IF(IFERROR(MID(E95:AI95,IFERROR(SEARCH("T",E95:AI95),""),4),"")&gt;=1,RIGHT(MID(E95:AI95,IFERROR(SEARCH("T",E95:AI95),""),4),3),0)))</f>
        <v>0</v>
      </c>
      <c r="AM95" s="260">
        <f t="array" ref="AM95">SUM(VALUE(IF(IFERROR(MID(E95:AI95,IFERROR(SEARCH("O",E95:AI95),""),4),"")&gt;=1,RIGHT(MID(E95:AI95,IFERROR(SEARCH("O",E95:AI95),""),4),3),0)))</f>
        <v>0</v>
      </c>
      <c r="AN95" s="263"/>
    </row>
    <row r="96">
      <c r="A96" s="258">
        <v>94.0</v>
      </c>
      <c r="B96" s="430" t="s">
        <v>690</v>
      </c>
      <c r="C96" s="430" t="s">
        <v>45</v>
      </c>
      <c r="D96" s="450" t="s">
        <v>14</v>
      </c>
      <c r="E96" s="259"/>
      <c r="F96" s="259"/>
      <c r="G96" s="259"/>
      <c r="H96" s="259"/>
      <c r="I96" s="259"/>
      <c r="J96" s="259"/>
      <c r="K96" s="259"/>
      <c r="L96" s="259"/>
      <c r="M96" s="259"/>
      <c r="N96" s="262" t="s">
        <v>933</v>
      </c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60">
        <f t="array" ref="AJ96">-SUM(VALUE(IF(IFERROR(MID(E96:AI96,IFERROR(SEARCH("L",E96:AI96),""),4),"")&gt;=1,RIGHT(MID(E96:AI96,IFERROR(SEARCH("L",E96:AI96),""),4),3),0)))</f>
        <v>-83</v>
      </c>
      <c r="AK96" s="260">
        <f t="array" ref="AK96">-SUM(VALUE(IF(IFERROR(MID(E96:AI96,IFERROR(SEARCH("E",E96:AI96),""),4),"")&gt;=1,RIGHT(MID(E96:AI96,IFERROR(SEARCH("E",E96:AI96),""),4),3),0)))</f>
        <v>0</v>
      </c>
      <c r="AL96" s="260">
        <f t="array" ref="AL96">SUM(VALUE(IF(IFERROR(MID(E96:AI96,IFERROR(SEARCH("T",E96:AI96),""),4),"")&gt;=1,RIGHT(MID(E96:AI96,IFERROR(SEARCH("T",E96:AI96),""),4),3),0)))</f>
        <v>0</v>
      </c>
      <c r="AM96" s="260">
        <f t="array" ref="AM96">SUM(VALUE(IF(IFERROR(MID(E96:AI96,IFERROR(SEARCH("O",E96:AI96),""),4),"")&gt;=1,RIGHT(MID(E96:AI96,IFERROR(SEARCH("O",E96:AI96),""),4),3),0)))</f>
        <v>0</v>
      </c>
      <c r="AN96" s="263"/>
    </row>
    <row r="97">
      <c r="A97" s="258">
        <v>95.0</v>
      </c>
      <c r="B97" s="430" t="s">
        <v>691</v>
      </c>
      <c r="C97" s="430" t="s">
        <v>31</v>
      </c>
      <c r="D97" s="450" t="s">
        <v>14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60">
        <f t="array" ref="AJ97">-SUM(VALUE(IF(IFERROR(MID(E97:AI97,IFERROR(SEARCH("L",E97:AI97),""),4),"")&gt;=1,RIGHT(MID(E97:AI97,IFERROR(SEARCH("L",E97:AI97),""),4),3),0)))</f>
        <v>0</v>
      </c>
      <c r="AK97" s="260">
        <f t="array" ref="AK97">-SUM(VALUE(IF(IFERROR(MID(E97:AI97,IFERROR(SEARCH("E",E97:AI97),""),4),"")&gt;=1,RIGHT(MID(E97:AI97,IFERROR(SEARCH("E",E97:AI97),""),4),3),0)))</f>
        <v>0</v>
      </c>
      <c r="AL97" s="260">
        <f t="array" ref="AL97">SUM(VALUE(IF(IFERROR(MID(E97:AI97,IFERROR(SEARCH("T",E97:AI97),""),4),"")&gt;=1,RIGHT(MID(E97:AI97,IFERROR(SEARCH("T",E97:AI97),""),4),3),0)))</f>
        <v>0</v>
      </c>
      <c r="AM97" s="260">
        <f t="array" ref="AM97">SUM(VALUE(IF(IFERROR(MID(E97:AI97,IFERROR(SEARCH("O",E97:AI97),""),4),"")&gt;=1,RIGHT(MID(E97:AI97,IFERROR(SEARCH("O",E97:AI97),""),4),3),0)))</f>
        <v>0</v>
      </c>
      <c r="AN97" s="263"/>
    </row>
    <row r="98">
      <c r="A98" s="258">
        <v>96.0</v>
      </c>
      <c r="B98" s="430" t="s">
        <v>692</v>
      </c>
      <c r="C98" s="262" t="s">
        <v>24</v>
      </c>
      <c r="D98" s="450" t="s">
        <v>14</v>
      </c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60">
        <f t="array" ref="AJ98">-SUM(VALUE(IF(IFERROR(MID(E98:AI98,IFERROR(SEARCH("L",E98:AI98),""),4),"")&gt;=1,RIGHT(MID(E98:AI98,IFERROR(SEARCH("L",E98:AI98),""),4),3),0)))</f>
        <v>0</v>
      </c>
      <c r="AK98" s="260">
        <f t="array" ref="AK98">-SUM(VALUE(IF(IFERROR(MID(E98:AI98,IFERROR(SEARCH("E",E98:AI98),""),4),"")&gt;=1,RIGHT(MID(E98:AI98,IFERROR(SEARCH("E",E98:AI98),""),4),3),0)))</f>
        <v>0</v>
      </c>
      <c r="AL98" s="260">
        <f t="array" ref="AL98">SUM(VALUE(IF(IFERROR(MID(E98:AI98,IFERROR(SEARCH("T",E98:AI98),""),4),"")&gt;=1,RIGHT(MID(E98:AI98,IFERROR(SEARCH("T",E98:AI98),""),4),3),0)))</f>
        <v>0</v>
      </c>
      <c r="AM98" s="260">
        <f t="array" ref="AM98">SUM(VALUE(IF(IFERROR(MID(E98:AI98,IFERROR(SEARCH("O",E98:AI98),""),4),"")&gt;=1,RIGHT(MID(E98:AI98,IFERROR(SEARCH("O",E98:AI98),""),4),3),0)))</f>
        <v>0</v>
      </c>
      <c r="AN98" s="263"/>
    </row>
    <row r="99">
      <c r="A99" s="258">
        <v>97.0</v>
      </c>
      <c r="B99" s="430" t="s">
        <v>693</v>
      </c>
      <c r="C99" s="262" t="s">
        <v>35</v>
      </c>
      <c r="D99" s="450" t="s">
        <v>14</v>
      </c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60">
        <f t="array" ref="AJ99">-SUM(VALUE(IF(IFERROR(MID(E99:AI99,IFERROR(SEARCH("L",E99:AI99),""),4),"")&gt;=1,RIGHT(MID(E99:AI99,IFERROR(SEARCH("L",E99:AI99),""),4),3),0)))</f>
        <v>0</v>
      </c>
      <c r="AK99" s="260">
        <f t="array" ref="AK99">-SUM(VALUE(IF(IFERROR(MID(E99:AI99,IFERROR(SEARCH("E",E99:AI99),""),4),"")&gt;=1,RIGHT(MID(E99:AI99,IFERROR(SEARCH("E",E99:AI99),""),4),3),0)))</f>
        <v>0</v>
      </c>
      <c r="AL99" s="260">
        <f t="array" ref="AL99">SUM(VALUE(IF(IFERROR(MID(E99:AI99,IFERROR(SEARCH("T",E99:AI99),""),4),"")&gt;=1,RIGHT(MID(E99:AI99,IFERROR(SEARCH("T",E99:AI99),""),4),3),0)))</f>
        <v>0</v>
      </c>
      <c r="AM99" s="260">
        <f t="array" ref="AM99">SUM(VALUE(IF(IFERROR(MID(E99:AI99,IFERROR(SEARCH("O",E99:AI99),""),4),"")&gt;=1,RIGHT(MID(E99:AI99,IFERROR(SEARCH("O",E99:AI99),""),4),3),0)))</f>
        <v>0</v>
      </c>
      <c r="AN99" s="263"/>
    </row>
    <row r="100">
      <c r="A100" s="258">
        <v>98.0</v>
      </c>
      <c r="B100" s="430" t="s">
        <v>694</v>
      </c>
      <c r="C100" s="262" t="s">
        <v>48</v>
      </c>
      <c r="D100" s="450" t="s">
        <v>14</v>
      </c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60">
        <f t="array" ref="AJ100">-SUM(VALUE(IF(IFERROR(MID(E100:AI100,IFERROR(SEARCH("L",E100:AI100),""),4),"")&gt;=1,RIGHT(MID(E100:AI100,IFERROR(SEARCH("L",E100:AI100),""),4),3),0)))</f>
        <v>0</v>
      </c>
      <c r="AK100" s="260">
        <f t="array" ref="AK100">-SUM(VALUE(IF(IFERROR(MID(E100:AI100,IFERROR(SEARCH("E",E100:AI100),""),4),"")&gt;=1,RIGHT(MID(E100:AI100,IFERROR(SEARCH("E",E100:AI100),""),4),3),0)))</f>
        <v>0</v>
      </c>
      <c r="AL100" s="260">
        <f t="array" ref="AL100">SUM(VALUE(IF(IFERROR(MID(E100:AI100,IFERROR(SEARCH("T",E100:AI100),""),4),"")&gt;=1,RIGHT(MID(E100:AI100,IFERROR(SEARCH("T",E100:AI100),""),4),3),0)))</f>
        <v>0</v>
      </c>
      <c r="AM100" s="260">
        <f t="array" ref="AM100">SUM(VALUE(IF(IFERROR(MID(E100:AI100,IFERROR(SEARCH("O",E100:AI100),""),4),"")&gt;=1,RIGHT(MID(E100:AI100,IFERROR(SEARCH("O",E100:AI100),""),4),3),0)))</f>
        <v>0</v>
      </c>
      <c r="AN100" s="263"/>
    </row>
    <row r="101">
      <c r="A101" s="258">
        <v>99.0</v>
      </c>
      <c r="B101" s="430" t="s">
        <v>695</v>
      </c>
      <c r="C101" s="262" t="s">
        <v>67</v>
      </c>
      <c r="D101" s="450" t="s">
        <v>14</v>
      </c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60">
        <f t="array" ref="AJ101">-SUM(VALUE(IF(IFERROR(MID(E101:AI101,IFERROR(SEARCH("L",E101:AI101),""),4),"")&gt;=1,RIGHT(MID(E101:AI101,IFERROR(SEARCH("L",E101:AI101),""),4),3),0)))</f>
        <v>0</v>
      </c>
      <c r="AK101" s="260">
        <f t="array" ref="AK101">-SUM(VALUE(IF(IFERROR(MID(E101:AI101,IFERROR(SEARCH("E",E101:AI101),""),4),"")&gt;=1,RIGHT(MID(E101:AI101,IFERROR(SEARCH("E",E101:AI101),""),4),3),0)))</f>
        <v>0</v>
      </c>
      <c r="AL101" s="260">
        <f t="array" ref="AL101">SUM(VALUE(IF(IFERROR(MID(E101:AI101,IFERROR(SEARCH("T",E101:AI101),""),4),"")&gt;=1,RIGHT(MID(E101:AI101,IFERROR(SEARCH("T",E101:AI101),""),4),3),0)))</f>
        <v>0</v>
      </c>
      <c r="AM101" s="260">
        <f t="array" ref="AM101">SUM(VALUE(IF(IFERROR(MID(E101:AI101,IFERROR(SEARCH("O",E101:AI101),""),4),"")&gt;=1,RIGHT(MID(E101:AI101,IFERROR(SEARCH("O",E101:AI101),""),4),3),0)))</f>
        <v>0</v>
      </c>
      <c r="AN101" s="263"/>
    </row>
    <row r="102">
      <c r="A102" s="258">
        <v>100.0</v>
      </c>
      <c r="B102" s="430" t="s">
        <v>696</v>
      </c>
      <c r="C102" s="430" t="s">
        <v>54</v>
      </c>
      <c r="D102" s="450" t="s">
        <v>14</v>
      </c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60">
        <f t="array" ref="AJ102">-SUM(VALUE(IF(IFERROR(MID(E102:AI102,IFERROR(SEARCH("L",E102:AI102),""),4),"")&gt;=1,RIGHT(MID(E102:AI102,IFERROR(SEARCH("L",E102:AI102),""),4),3),0)))</f>
        <v>0</v>
      </c>
      <c r="AK102" s="260">
        <f t="array" ref="AK102">-SUM(VALUE(IF(IFERROR(MID(E102:AI102,IFERROR(SEARCH("E",E102:AI102),""),4),"")&gt;=1,RIGHT(MID(E102:AI102,IFERROR(SEARCH("E",E102:AI102),""),4),3),0)))</f>
        <v>0</v>
      </c>
      <c r="AL102" s="260">
        <f t="array" ref="AL102">SUM(VALUE(IF(IFERROR(MID(E102:AI102,IFERROR(SEARCH("T",E102:AI102),""),4),"")&gt;=1,RIGHT(MID(E102:AI102,IFERROR(SEARCH("T",E102:AI102),""),4),3),0)))</f>
        <v>0</v>
      </c>
      <c r="AM102" s="260">
        <f t="array" ref="AM102">SUM(VALUE(IF(IFERROR(MID(E102:AI102,IFERROR(SEARCH("O",E102:AI102),""),4),"")&gt;=1,RIGHT(MID(E102:AI102,IFERROR(SEARCH("O",E102:AI102),""),4),3),0)))</f>
        <v>0</v>
      </c>
      <c r="AN102" s="263"/>
    </row>
    <row r="103">
      <c r="A103" s="258">
        <v>101.0</v>
      </c>
      <c r="B103" s="430" t="s">
        <v>697</v>
      </c>
      <c r="C103" s="430" t="s">
        <v>70</v>
      </c>
      <c r="D103" s="450" t="s">
        <v>14</v>
      </c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62" t="s">
        <v>934</v>
      </c>
      <c r="AG103" s="259"/>
      <c r="AH103" s="259"/>
      <c r="AI103" s="259"/>
      <c r="AJ103" s="260">
        <f t="array" ref="AJ103">-SUM(VALUE(IF(IFERROR(MID(E103:AI103,IFERROR(SEARCH("L",E103:AI103),""),4),"")&gt;=1,RIGHT(MID(E103:AI103,IFERROR(SEARCH("L",E103:AI103),""),4),3),0)))</f>
        <v>-58</v>
      </c>
      <c r="AK103" s="260">
        <f t="array" ref="AK103">-SUM(VALUE(IF(IFERROR(MID(E103:AI103,IFERROR(SEARCH("E",E103:AI103),""),4),"")&gt;=1,RIGHT(MID(E103:AI103,IFERROR(SEARCH("E",E103:AI103),""),4),3),0)))</f>
        <v>0</v>
      </c>
      <c r="AL103" s="260">
        <f t="array" ref="AL103">SUM(VALUE(IF(IFERROR(MID(E103:AI103,IFERROR(SEARCH("T",E103:AI103),""),4),"")&gt;=1,RIGHT(MID(E103:AI103,IFERROR(SEARCH("T",E103:AI103),""),4),3),0)))</f>
        <v>0</v>
      </c>
      <c r="AM103" s="260">
        <f t="array" ref="AM103">SUM(VALUE(IF(IFERROR(MID(E103:AI103,IFERROR(SEARCH("O",E103:AI103),""),4),"")&gt;=1,RIGHT(MID(E103:AI103,IFERROR(SEARCH("O",E103:AI103),""),4),3),0)))</f>
        <v>0</v>
      </c>
      <c r="AN103" s="263"/>
    </row>
    <row r="104">
      <c r="A104" s="258">
        <v>102.0</v>
      </c>
      <c r="B104" s="430" t="s">
        <v>848</v>
      </c>
      <c r="C104" s="430" t="s">
        <v>40</v>
      </c>
      <c r="D104" s="450" t="s">
        <v>14</v>
      </c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60">
        <f t="array" ref="AJ104">-SUM(VALUE(IF(IFERROR(MID(E104:AI104,IFERROR(SEARCH("L",E104:AI104),""),4),"")&gt;=1,RIGHT(MID(E104:AI104,IFERROR(SEARCH("L",E104:AI104),""),4),3),0)))</f>
        <v>0</v>
      </c>
      <c r="AK104" s="260">
        <f t="array" ref="AK104">-SUM(VALUE(IF(IFERROR(MID(E104:AI104,IFERROR(SEARCH("E",E104:AI104),""),4),"")&gt;=1,RIGHT(MID(E104:AI104,IFERROR(SEARCH("E",E104:AI104),""),4),3),0)))</f>
        <v>0</v>
      </c>
      <c r="AL104" s="260">
        <f t="array" ref="AL104">SUM(VALUE(IF(IFERROR(MID(E104:AI104,IFERROR(SEARCH("T",E104:AI104),""),4),"")&gt;=1,RIGHT(MID(E104:AI104,IFERROR(SEARCH("T",E104:AI104),""),4),3),0)))</f>
        <v>0</v>
      </c>
      <c r="AM104" s="260">
        <f t="array" ref="AM104">SUM(VALUE(IF(IFERROR(MID(E104:AI104,IFERROR(SEARCH("O",E104:AI104),""),4),"")&gt;=1,RIGHT(MID(E104:AI104,IFERROR(SEARCH("O",E104:AI104),""),4),3),0)))</f>
        <v>0</v>
      </c>
      <c r="AN104" s="263"/>
    </row>
    <row r="105">
      <c r="A105" s="258">
        <v>103.0</v>
      </c>
      <c r="B105" s="430" t="s">
        <v>698</v>
      </c>
      <c r="C105" s="430" t="s">
        <v>19</v>
      </c>
      <c r="D105" s="450" t="s">
        <v>14</v>
      </c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60">
        <f t="array" ref="AJ105">-SUM(VALUE(IF(IFERROR(MID(E105:AI105,IFERROR(SEARCH("L",E105:AI105),""),4),"")&gt;=1,RIGHT(MID(E105:AI105,IFERROR(SEARCH("L",E105:AI105),""),4),3),0)))</f>
        <v>0</v>
      </c>
      <c r="AK105" s="260">
        <f t="array" ref="AK105">-SUM(VALUE(IF(IFERROR(MID(E105:AI105,IFERROR(SEARCH("E",E105:AI105),""),4),"")&gt;=1,RIGHT(MID(E105:AI105,IFERROR(SEARCH("E",E105:AI105),""),4),3),0)))</f>
        <v>0</v>
      </c>
      <c r="AL105" s="260">
        <f t="array" ref="AL105">SUM(VALUE(IF(IFERROR(MID(E105:AI105,IFERROR(SEARCH("T",E105:AI105),""),4),"")&gt;=1,RIGHT(MID(E105:AI105,IFERROR(SEARCH("T",E105:AI105),""),4),3),0)))</f>
        <v>0</v>
      </c>
      <c r="AM105" s="260">
        <f t="array" ref="AM105">SUM(VALUE(IF(IFERROR(MID(E105:AI105,IFERROR(SEARCH("O",E105:AI105),""),4),"")&gt;=1,RIGHT(MID(E105:AI105,IFERROR(SEARCH("O",E105:AI105),""),4),3),0)))</f>
        <v>0</v>
      </c>
      <c r="AN105" s="263"/>
    </row>
    <row r="106">
      <c r="A106" s="258">
        <v>104.0</v>
      </c>
      <c r="B106" s="430" t="s">
        <v>699</v>
      </c>
      <c r="C106" s="430" t="s">
        <v>33</v>
      </c>
      <c r="D106" s="450" t="s">
        <v>14</v>
      </c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60">
        <f t="array" ref="AJ106">-SUM(VALUE(IF(IFERROR(MID(E106:AI106,IFERROR(SEARCH("L",E106:AI106),""),4),"")&gt;=1,RIGHT(MID(E106:AI106,IFERROR(SEARCH("L",E106:AI106),""),4),3),0)))</f>
        <v>0</v>
      </c>
      <c r="AK106" s="260">
        <f t="array" ref="AK106">-SUM(VALUE(IF(IFERROR(MID(E106:AI106,IFERROR(SEARCH("E",E106:AI106),""),4),"")&gt;=1,RIGHT(MID(E106:AI106,IFERROR(SEARCH("E",E106:AI106),""),4),3),0)))</f>
        <v>0</v>
      </c>
      <c r="AL106" s="260">
        <f t="array" ref="AL106">SUM(VALUE(IF(IFERROR(MID(E106:AI106,IFERROR(SEARCH("T",E106:AI106),""),4),"")&gt;=1,RIGHT(MID(E106:AI106,IFERROR(SEARCH("T",E106:AI106),""),4),3),0)))</f>
        <v>0</v>
      </c>
      <c r="AM106" s="260">
        <f t="array" ref="AM106">SUM(VALUE(IF(IFERROR(MID(E106:AI106,IFERROR(SEARCH("O",E106:AI106),""),4),"")&gt;=1,RIGHT(MID(E106:AI106,IFERROR(SEARCH("O",E106:AI106),""),4),3),0)))</f>
        <v>0</v>
      </c>
      <c r="AN106" s="263"/>
    </row>
    <row r="107">
      <c r="A107" s="258">
        <v>105.0</v>
      </c>
      <c r="B107" s="430" t="s">
        <v>700</v>
      </c>
      <c r="C107" s="430" t="s">
        <v>65</v>
      </c>
      <c r="D107" s="450" t="s">
        <v>14</v>
      </c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62" t="s">
        <v>810</v>
      </c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60">
        <f t="array" ref="AJ107">-SUM(VALUE(IF(IFERROR(MID(E107:AI107,IFERROR(SEARCH("L",E107:AI107),""),4),"")&gt;=1,RIGHT(MID(E107:AI107,IFERROR(SEARCH("L",E107:AI107),""),4),3),0)))</f>
        <v>-2</v>
      </c>
      <c r="AK107" s="260">
        <f t="array" ref="AK107">-SUM(VALUE(IF(IFERROR(MID(E107:AI107,IFERROR(SEARCH("E",E107:AI107),""),4),"")&gt;=1,RIGHT(MID(E107:AI107,IFERROR(SEARCH("E",E107:AI107),""),4),3),0)))</f>
        <v>0</v>
      </c>
      <c r="AL107" s="260">
        <f t="array" ref="AL107">SUM(VALUE(IF(IFERROR(MID(E107:AI107,IFERROR(SEARCH("T",E107:AI107),""),4),"")&gt;=1,RIGHT(MID(E107:AI107,IFERROR(SEARCH("T",E107:AI107),""),4),3),0)))</f>
        <v>0</v>
      </c>
      <c r="AM107" s="260">
        <f t="array" ref="AM107">SUM(VALUE(IF(IFERROR(MID(E107:AI107,IFERROR(SEARCH("O",E107:AI107),""),4),"")&gt;=1,RIGHT(MID(E107:AI107,IFERROR(SEARCH("O",E107:AI107),""),4),3),0)))</f>
        <v>0</v>
      </c>
      <c r="AN107" s="263"/>
    </row>
    <row r="108">
      <c r="A108" s="258">
        <v>106.0</v>
      </c>
      <c r="B108" s="430" t="s">
        <v>701</v>
      </c>
      <c r="C108" s="430" t="s">
        <v>51</v>
      </c>
      <c r="D108" s="450" t="s">
        <v>14</v>
      </c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60">
        <f t="array" ref="AJ108">-SUM(VALUE(IF(IFERROR(MID(E108:AI108,IFERROR(SEARCH("L",E108:AI108),""),4),"")&gt;=1,RIGHT(MID(E108:AI108,IFERROR(SEARCH("L",E108:AI108),""),4),3),0)))</f>
        <v>0</v>
      </c>
      <c r="AK108" s="260">
        <f t="array" ref="AK108">-SUM(VALUE(IF(IFERROR(MID(E108:AI108,IFERROR(SEARCH("E",E108:AI108),""),4),"")&gt;=1,RIGHT(MID(E108:AI108,IFERROR(SEARCH("E",E108:AI108),""),4),3),0)))</f>
        <v>0</v>
      </c>
      <c r="AL108" s="260">
        <f t="array" ref="AL108">SUM(VALUE(IF(IFERROR(MID(E108:AI108,IFERROR(SEARCH("T",E108:AI108),""),4),"")&gt;=1,RIGHT(MID(E108:AI108,IFERROR(SEARCH("T",E108:AI108),""),4),3),0)))</f>
        <v>0</v>
      </c>
      <c r="AM108" s="260">
        <f t="array" ref="AM108">SUM(VALUE(IF(IFERROR(MID(E108:AI108,IFERROR(SEARCH("O",E108:AI108),""),4),"")&gt;=1,RIGHT(MID(E108:AI108,IFERROR(SEARCH("O",E108:AI108),""),4),3),0)))</f>
        <v>0</v>
      </c>
      <c r="AN108" s="263"/>
    </row>
    <row r="109">
      <c r="A109" s="258">
        <v>107.0</v>
      </c>
      <c r="B109" s="430" t="s">
        <v>709</v>
      </c>
      <c r="C109" s="430" t="s">
        <v>30</v>
      </c>
      <c r="D109" s="450" t="s">
        <v>14</v>
      </c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60">
        <f t="array" ref="AJ109">-SUM(VALUE(IF(IFERROR(MID(E109:AI109,IFERROR(SEARCH("L",E109:AI109),""),4),"")&gt;=1,RIGHT(MID(E109:AI109,IFERROR(SEARCH("L",E109:AI109),""),4),3),0)))</f>
        <v>0</v>
      </c>
      <c r="AK109" s="260">
        <f t="array" ref="AK109">-SUM(VALUE(IF(IFERROR(MID(E109:AI109,IFERROR(SEARCH("E",E109:AI109),""),4),"")&gt;=1,RIGHT(MID(E109:AI109,IFERROR(SEARCH("E",E109:AI109),""),4),3),0)))</f>
        <v>0</v>
      </c>
      <c r="AL109" s="260">
        <f t="array" ref="AL109">SUM(VALUE(IF(IFERROR(MID(E109:AI109,IFERROR(SEARCH("T",E109:AI109),""),4),"")&gt;=1,RIGHT(MID(E109:AI109,IFERROR(SEARCH("T",E109:AI109),""),4),3),0)))</f>
        <v>0</v>
      </c>
      <c r="AM109" s="260">
        <f t="array" ref="AM109">SUM(VALUE(IF(IFERROR(MID(E109:AI109,IFERROR(SEARCH("O",E109:AI109),""),4),"")&gt;=1,RIGHT(MID(E109:AI109,IFERROR(SEARCH("O",E109:AI109),""),4),3),0)))</f>
        <v>0</v>
      </c>
      <c r="AN109" s="263"/>
    </row>
    <row r="110">
      <c r="A110" s="258">
        <v>108.0</v>
      </c>
      <c r="B110" s="430" t="s">
        <v>702</v>
      </c>
      <c r="C110" s="430" t="s">
        <v>58</v>
      </c>
      <c r="D110" s="450" t="s">
        <v>14</v>
      </c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60">
        <f t="array" ref="AJ110">-SUM(VALUE(IF(IFERROR(MID(E110:AI110,IFERROR(SEARCH("L",E110:AI110),""),4),"")&gt;=1,RIGHT(MID(E110:AI110,IFERROR(SEARCH("L",E110:AI110),""),4),3),0)))</f>
        <v>0</v>
      </c>
      <c r="AK110" s="260">
        <f t="array" ref="AK110">-SUM(VALUE(IF(IFERROR(MID(E110:AI110,IFERROR(SEARCH("E",E110:AI110),""),4),"")&gt;=1,RIGHT(MID(E110:AI110,IFERROR(SEARCH("E",E110:AI110),""),4),3),0)))</f>
        <v>0</v>
      </c>
      <c r="AL110" s="260">
        <f t="array" ref="AL110">SUM(VALUE(IF(IFERROR(MID(E110:AI110,IFERROR(SEARCH("T",E110:AI110),""),4),"")&gt;=1,RIGHT(MID(E110:AI110,IFERROR(SEARCH("T",E110:AI110),""),4),3),0)))</f>
        <v>0</v>
      </c>
      <c r="AM110" s="260">
        <f t="array" ref="AM110">SUM(VALUE(IF(IFERROR(MID(E110:AI110,IFERROR(SEARCH("O",E110:AI110),""),4),"")&gt;=1,RIGHT(MID(E110:AI110,IFERROR(SEARCH("O",E110:AI110),""),4),3),0)))</f>
        <v>0</v>
      </c>
      <c r="AN110" s="263"/>
    </row>
    <row r="111">
      <c r="A111" s="258">
        <v>109.0</v>
      </c>
      <c r="B111" s="430" t="s">
        <v>703</v>
      </c>
      <c r="C111" s="430" t="s">
        <v>43</v>
      </c>
      <c r="D111" s="450" t="s">
        <v>14</v>
      </c>
      <c r="E111" s="259"/>
      <c r="F111" s="259"/>
      <c r="G111" s="259"/>
      <c r="H111" s="259"/>
      <c r="I111" s="259"/>
      <c r="J111" s="259"/>
      <c r="K111" s="259"/>
      <c r="L111" s="262" t="s">
        <v>935</v>
      </c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60">
        <f t="array" ref="AJ111">-SUM(VALUE(IF(IFERROR(MID(E111:AI111,IFERROR(SEARCH("L",E111:AI111),""),4),"")&gt;=1,RIGHT(MID(E111:AI111,IFERROR(SEARCH("L",E111:AI111),""),4),3),0)))</f>
        <v>-94</v>
      </c>
      <c r="AK111" s="260">
        <f t="array" ref="AK111">-SUM(VALUE(IF(IFERROR(MID(E111:AI111,IFERROR(SEARCH("E",E111:AI111),""),4),"")&gt;=1,RIGHT(MID(E111:AI111,IFERROR(SEARCH("E",E111:AI111),""),4),3),0)))</f>
        <v>0</v>
      </c>
      <c r="AL111" s="260">
        <f t="array" ref="AL111">SUM(VALUE(IF(IFERROR(MID(E111:AI111,IFERROR(SEARCH("T",E111:AI111),""),4),"")&gt;=1,RIGHT(MID(E111:AI111,IFERROR(SEARCH("T",E111:AI111),""),4),3),0)))</f>
        <v>0</v>
      </c>
      <c r="AM111" s="260">
        <f t="array" ref="AM111">SUM(VALUE(IF(IFERROR(MID(E111:AI111,IFERROR(SEARCH("O",E111:AI111),""),4),"")&gt;=1,RIGHT(MID(E111:AI111,IFERROR(SEARCH("O",E111:AI111),""),4),3),0)))</f>
        <v>0</v>
      </c>
      <c r="AN111" s="263"/>
    </row>
    <row r="112">
      <c r="A112" s="258">
        <v>110.0</v>
      </c>
      <c r="B112" s="430" t="s">
        <v>713</v>
      </c>
      <c r="C112" s="430" t="s">
        <v>34</v>
      </c>
      <c r="D112" s="450" t="s">
        <v>14</v>
      </c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60">
        <f t="array" ref="AJ112">-SUM(VALUE(IF(IFERROR(MID(E112:AI112,IFERROR(SEARCH("L",E112:AI112),""),4),"")&gt;=1,RIGHT(MID(E112:AI112,IFERROR(SEARCH("L",E112:AI112),""),4),3),0)))</f>
        <v>0</v>
      </c>
      <c r="AK112" s="260">
        <f t="array" ref="AK112">-SUM(VALUE(IF(IFERROR(MID(E112:AI112,IFERROR(SEARCH("E",E112:AI112),""),4),"")&gt;=1,RIGHT(MID(E112:AI112,IFERROR(SEARCH("E",E112:AI112),""),4),3),0)))</f>
        <v>0</v>
      </c>
      <c r="AL112" s="260">
        <f t="array" ref="AL112">SUM(VALUE(IF(IFERROR(MID(E112:AI112,IFERROR(SEARCH("T",E112:AI112),""),4),"")&gt;=1,RIGHT(MID(E112:AI112,IFERROR(SEARCH("T",E112:AI112),""),4),3),0)))</f>
        <v>0</v>
      </c>
      <c r="AM112" s="260">
        <f t="array" ref="AM112">SUM(VALUE(IF(IFERROR(MID(E112:AI112,IFERROR(SEARCH("O",E112:AI112),""),4),"")&gt;=1,RIGHT(MID(E112:AI112,IFERROR(SEARCH("O",E112:AI112),""),4),3),0)))</f>
        <v>0</v>
      </c>
      <c r="AN112" s="263"/>
    </row>
    <row r="113">
      <c r="A113" s="258">
        <v>111.0</v>
      </c>
      <c r="B113" s="430" t="s">
        <v>704</v>
      </c>
      <c r="C113" s="430" t="s">
        <v>36</v>
      </c>
      <c r="D113" s="450" t="s">
        <v>14</v>
      </c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60">
        <f t="array" ref="AJ113">-SUM(VALUE(IF(IFERROR(MID(E113:AI113,IFERROR(SEARCH("L",E113:AI113),""),4),"")&gt;=1,RIGHT(MID(E113:AI113,IFERROR(SEARCH("L",E113:AI113),""),4),3),0)))</f>
        <v>0</v>
      </c>
      <c r="AK113" s="260">
        <f t="array" ref="AK113">-SUM(VALUE(IF(IFERROR(MID(E113:AI113,IFERROR(SEARCH("E",E113:AI113),""),4),"")&gt;=1,RIGHT(MID(E113:AI113,IFERROR(SEARCH("E",E113:AI113),""),4),3),0)))</f>
        <v>0</v>
      </c>
      <c r="AL113" s="260">
        <f t="array" ref="AL113">SUM(VALUE(IF(IFERROR(MID(E113:AI113,IFERROR(SEARCH("T",E113:AI113),""),4),"")&gt;=1,RIGHT(MID(E113:AI113,IFERROR(SEARCH("T",E113:AI113),""),4),3),0)))</f>
        <v>0</v>
      </c>
      <c r="AM113" s="260">
        <f t="array" ref="AM113">SUM(VALUE(IF(IFERROR(MID(E113:AI113,IFERROR(SEARCH("O",E113:AI113),""),4),"")&gt;=1,RIGHT(MID(E113:AI113,IFERROR(SEARCH("O",E113:AI113),""),4),3),0)))</f>
        <v>0</v>
      </c>
      <c r="AN113" s="274"/>
    </row>
    <row r="114">
      <c r="A114" s="258">
        <v>112.0</v>
      </c>
      <c r="B114" s="430" t="s">
        <v>705</v>
      </c>
      <c r="C114" s="430" t="s">
        <v>18</v>
      </c>
      <c r="D114" s="450" t="s">
        <v>14</v>
      </c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60">
        <f t="array" ref="AJ114">-SUM(VALUE(IF(IFERROR(MID(E114:AI114,IFERROR(SEARCH("L",E114:AI114),""),4),"")&gt;=1,RIGHT(MID(E114:AI114,IFERROR(SEARCH("L",E114:AI114),""),4),3),0)))</f>
        <v>0</v>
      </c>
      <c r="AK114" s="260">
        <f t="array" ref="AK114">-SUM(VALUE(IF(IFERROR(MID(E114:AI114,IFERROR(SEARCH("E",E114:AI114),""),4),"")&gt;=1,RIGHT(MID(E114:AI114,IFERROR(SEARCH("E",E114:AI114),""),4),3),0)))</f>
        <v>0</v>
      </c>
      <c r="AL114" s="260">
        <f t="array" ref="AL114">SUM(VALUE(IF(IFERROR(MID(E114:AI114,IFERROR(SEARCH("T",E114:AI114),""),4),"")&gt;=1,RIGHT(MID(E114:AI114,IFERROR(SEARCH("T",E114:AI114),""),4),3),0)))</f>
        <v>0</v>
      </c>
      <c r="AM114" s="260">
        <f t="array" ref="AM114">SUM(VALUE(IF(IFERROR(MID(E114:AI114,IFERROR(SEARCH("O",E114:AI114),""),4),"")&gt;=1,RIGHT(MID(E114:AI114,IFERROR(SEARCH("O",E114:AI114),""),4),3),0)))</f>
        <v>0</v>
      </c>
      <c r="AN114" s="263"/>
    </row>
    <row r="115">
      <c r="A115" s="258">
        <v>113.0</v>
      </c>
      <c r="B115" s="430" t="s">
        <v>706</v>
      </c>
      <c r="C115" s="430" t="s">
        <v>39</v>
      </c>
      <c r="D115" s="450" t="s">
        <v>14</v>
      </c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60">
        <f t="array" ref="AJ115">-SUM(VALUE(IF(IFERROR(MID(E115:AI115,IFERROR(SEARCH("L",E115:AI115),""),4),"")&gt;=1,RIGHT(MID(E115:AI115,IFERROR(SEARCH("L",E115:AI115),""),4),3),0)))</f>
        <v>0</v>
      </c>
      <c r="AK115" s="260">
        <f t="array" ref="AK115">-SUM(VALUE(IF(IFERROR(MID(E115:AI115,IFERROR(SEARCH("E",E115:AI115),""),4),"")&gt;=1,RIGHT(MID(E115:AI115,IFERROR(SEARCH("E",E115:AI115),""),4),3),0)))</f>
        <v>0</v>
      </c>
      <c r="AL115" s="260">
        <f t="array" ref="AL115">SUM(VALUE(IF(IFERROR(MID(E115:AI115,IFERROR(SEARCH("T",E115:AI115),""),4),"")&gt;=1,RIGHT(MID(E115:AI115,IFERROR(SEARCH("T",E115:AI115),""),4),3),0)))</f>
        <v>0</v>
      </c>
      <c r="AM115" s="260">
        <f t="array" ref="AM115">SUM(VALUE(IF(IFERROR(MID(E115:AI115,IFERROR(SEARCH("O",E115:AI115),""),4),"")&gt;=1,RIGHT(MID(E115:AI115,IFERROR(SEARCH("O",E115:AI115),""),4),3),0)))</f>
        <v>0</v>
      </c>
      <c r="AN115" s="263"/>
    </row>
    <row r="116">
      <c r="A116" s="258">
        <v>114.0</v>
      </c>
      <c r="B116" s="430" t="s">
        <v>707</v>
      </c>
      <c r="C116" s="430" t="s">
        <v>69</v>
      </c>
      <c r="D116" s="450" t="s">
        <v>14</v>
      </c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60">
        <f t="array" ref="AJ116">-SUM(VALUE(IF(IFERROR(MID(E116:AI116,IFERROR(SEARCH("L",E116:AI116),""),4),"")&gt;=1,RIGHT(MID(E116:AI116,IFERROR(SEARCH("L",E116:AI116),""),4),3),0)))</f>
        <v>0</v>
      </c>
      <c r="AK116" s="260">
        <f t="array" ref="AK116">-SUM(VALUE(IF(IFERROR(MID(E116:AI116,IFERROR(SEARCH("E",E116:AI116),""),4),"")&gt;=1,RIGHT(MID(E116:AI116,IFERROR(SEARCH("E",E116:AI116),""),4),3),0)))</f>
        <v>0</v>
      </c>
      <c r="AL116" s="260">
        <f t="array" ref="AL116">SUM(VALUE(IF(IFERROR(MID(E116:AI116,IFERROR(SEARCH("T",E116:AI116),""),4),"")&gt;=1,RIGHT(MID(E116:AI116,IFERROR(SEARCH("T",E116:AI116),""),4),3),0)))</f>
        <v>0</v>
      </c>
      <c r="AM116" s="260">
        <f t="array" ref="AM116">SUM(VALUE(IF(IFERROR(MID(E116:AI116,IFERROR(SEARCH("O",E116:AI116),""),4),"")&gt;=1,RIGHT(MID(E116:AI116,IFERROR(SEARCH("O",E116:AI116),""),4),3),0)))</f>
        <v>0</v>
      </c>
      <c r="AN116" s="263"/>
    </row>
    <row r="117">
      <c r="A117" s="258">
        <v>115.0</v>
      </c>
      <c r="B117" s="430" t="s">
        <v>708</v>
      </c>
      <c r="C117" s="430" t="s">
        <v>29</v>
      </c>
      <c r="D117" s="450" t="s">
        <v>14</v>
      </c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60">
        <f t="array" ref="AJ117">-SUM(VALUE(IF(IFERROR(MID(E117:AI117,IFERROR(SEARCH("L",E117:AI117),""),4),"")&gt;=1,RIGHT(MID(E117:AI117,IFERROR(SEARCH("L",E117:AI117),""),4),3),0)))</f>
        <v>0</v>
      </c>
      <c r="AK117" s="260">
        <f t="array" ref="AK117">-SUM(VALUE(IF(IFERROR(MID(E117:AI117,IFERROR(SEARCH("E",E117:AI117),""),4),"")&gt;=1,RIGHT(MID(E117:AI117,IFERROR(SEARCH("E",E117:AI117),""),4),3),0)))</f>
        <v>0</v>
      </c>
      <c r="AL117" s="260">
        <f t="array" ref="AL117">SUM(VALUE(IF(IFERROR(MID(E117:AI117,IFERROR(SEARCH("T",E117:AI117),""),4),"")&gt;=1,RIGHT(MID(E117:AI117,IFERROR(SEARCH("T",E117:AI117),""),4),3),0)))</f>
        <v>0</v>
      </c>
      <c r="AM117" s="260">
        <f t="array" ref="AM117">SUM(VALUE(IF(IFERROR(MID(E117:AI117,IFERROR(SEARCH("O",E117:AI117),""),4),"")&gt;=1,RIGHT(MID(E117:AI117,IFERROR(SEARCH("O",E117:AI117),""),4),3),0)))</f>
        <v>0</v>
      </c>
      <c r="AN117" s="263"/>
    </row>
  </sheetData>
  <mergeCells count="4">
    <mergeCell ref="A1:A2"/>
    <mergeCell ref="B1:B2"/>
    <mergeCell ref="C1:C2"/>
    <mergeCell ref="D1:D2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3.75"/>
    <col customWidth="1" min="2" max="2" width="8.88"/>
    <col customWidth="1" min="3" max="3" width="24.75"/>
    <col customWidth="1" min="4" max="4" width="19.0"/>
    <col customWidth="1" min="5" max="19" width="9.13"/>
  </cols>
  <sheetData>
    <row r="1">
      <c r="A1" s="177" t="s">
        <v>0</v>
      </c>
      <c r="B1" s="177" t="s">
        <v>571</v>
      </c>
      <c r="C1" s="177" t="s">
        <v>572</v>
      </c>
      <c r="D1" s="177" t="s">
        <v>573</v>
      </c>
      <c r="E1" s="454">
        <v>46056.0</v>
      </c>
      <c r="F1" s="276"/>
      <c r="G1" s="276"/>
      <c r="H1" s="454">
        <v>46091.0</v>
      </c>
      <c r="I1" s="276"/>
      <c r="J1" s="276"/>
      <c r="K1" s="454">
        <v>46098.0</v>
      </c>
      <c r="L1" s="276"/>
      <c r="M1" s="276"/>
      <c r="N1" s="454">
        <v>46105.0</v>
      </c>
      <c r="O1" s="276"/>
      <c r="P1" s="276"/>
      <c r="Q1" s="455" t="s">
        <v>936</v>
      </c>
      <c r="R1" s="456"/>
      <c r="S1" s="180"/>
    </row>
    <row r="2">
      <c r="A2" s="182"/>
      <c r="B2" s="182"/>
      <c r="C2" s="182"/>
      <c r="D2" s="182"/>
      <c r="E2" s="457" t="str">
        <f>CHOOSE(WEEKDAY(E1),"Sun","Mon","Tue","Wed","Thu","Fri","Sat")</f>
        <v>Tue</v>
      </c>
      <c r="F2" s="276"/>
      <c r="G2" s="276"/>
      <c r="H2" s="457" t="str">
        <f>CHOOSE(WEEKDAY(H1),"Sun","Mon","Tue","Wed","Thu","Fri","Sat")</f>
        <v>Tue</v>
      </c>
      <c r="I2" s="276"/>
      <c r="J2" s="276"/>
      <c r="K2" s="457" t="str">
        <f>CHOOSE(WEEKDAY(K1),"Sun","Mon","Tue","Wed","Thu","Fri","Sat")</f>
        <v>Tue</v>
      </c>
      <c r="L2" s="276"/>
      <c r="M2" s="276"/>
      <c r="N2" s="457" t="str">
        <f>CHOOSE(WEEKDAY(N1),"Sun","Mon","Tue","Wed","Thu","Fri","Sat")</f>
        <v>Tue</v>
      </c>
      <c r="O2" s="276"/>
      <c r="P2" s="276"/>
      <c r="Q2" s="458" t="s">
        <v>937</v>
      </c>
      <c r="R2" s="458" t="s">
        <v>938</v>
      </c>
      <c r="S2" s="458" t="s">
        <v>939</v>
      </c>
    </row>
    <row r="3" ht="31.5" customHeight="1">
      <c r="A3" s="459"/>
      <c r="B3" s="459"/>
      <c r="C3" s="459"/>
      <c r="D3" s="459"/>
      <c r="E3" s="460" t="s">
        <v>940</v>
      </c>
      <c r="F3" s="460" t="s">
        <v>941</v>
      </c>
      <c r="G3" s="461" t="s">
        <v>942</v>
      </c>
      <c r="H3" s="460" t="s">
        <v>940</v>
      </c>
      <c r="I3" s="460" t="s">
        <v>941</v>
      </c>
      <c r="J3" s="461" t="s">
        <v>942</v>
      </c>
      <c r="K3" s="460" t="s">
        <v>940</v>
      </c>
      <c r="L3" s="460" t="s">
        <v>941</v>
      </c>
      <c r="M3" s="461" t="s">
        <v>942</v>
      </c>
      <c r="N3" s="460" t="s">
        <v>940</v>
      </c>
      <c r="O3" s="460" t="s">
        <v>941</v>
      </c>
      <c r="P3" s="461" t="s">
        <v>942</v>
      </c>
      <c r="Q3" s="14"/>
      <c r="R3" s="14"/>
      <c r="S3" s="14"/>
    </row>
    <row r="4">
      <c r="A4" s="462">
        <v>1.0</v>
      </c>
      <c r="B4" s="462" t="s">
        <v>586</v>
      </c>
      <c r="C4" s="447" t="s">
        <v>443</v>
      </c>
      <c r="D4" s="463" t="s">
        <v>446</v>
      </c>
      <c r="E4" s="464">
        <v>0.6354166666666666</v>
      </c>
      <c r="F4" s="464">
        <v>0.71875</v>
      </c>
      <c r="G4" s="465">
        <f t="shared" ref="G4:G19" si="1">(F4-E4)*24</f>
        <v>2</v>
      </c>
      <c r="H4" s="464">
        <v>0.6354166666666666</v>
      </c>
      <c r="I4" s="464">
        <v>0.71875</v>
      </c>
      <c r="J4" s="465">
        <f t="shared" ref="J4:J19" si="2">(I4-H4)*24</f>
        <v>2</v>
      </c>
      <c r="K4" s="466">
        <v>0.6354166666666666</v>
      </c>
      <c r="L4" s="466">
        <v>0.71875</v>
      </c>
      <c r="M4" s="465">
        <f t="shared" ref="M4:M19" si="3">(L4-K4)*24</f>
        <v>2</v>
      </c>
      <c r="N4" s="466">
        <v>0.6354166666666666</v>
      </c>
      <c r="O4" s="466">
        <v>0.71875</v>
      </c>
      <c r="P4" s="465">
        <f t="shared" ref="P4:P19" si="4">(O4-N4)*24</f>
        <v>2</v>
      </c>
      <c r="Q4" s="467">
        <f>IF(ISBLANK(C6),SUMIFS(E6:P6,$E$3:$P$3,"WD")+SUMIFS(E4:P4,$E$3:$P$3,"WD"),SUMIFS(E4:P4,$E$3:$P$3,"WD"))</f>
        <v>8</v>
      </c>
      <c r="R4" s="467">
        <f>IF(ISBLANK(#REF!),SUMIFS(E4:P4,$E$3:$P$3,"WE")+SUMIFS(#REF!,$E$3:$P$3,"WE"),SUMIFS(E4:P4,$E$3:$P$3,"WE"))</f>
        <v>0</v>
      </c>
      <c r="S4" s="467">
        <f>IF(ISBLANK(#REF!),SUMIFS(E4:P4,$E$3:$P$3,"H")+SUMIFS(#REF!,$E$3:$P$3,"H"),SUMIFS(E4:P4,$E$3:$P$3,"H"))</f>
        <v>0</v>
      </c>
    </row>
    <row r="5">
      <c r="A5" s="468">
        <v>2.0</v>
      </c>
      <c r="B5" s="468" t="s">
        <v>589</v>
      </c>
      <c r="C5" s="447" t="s">
        <v>447</v>
      </c>
      <c r="D5" s="469" t="s">
        <v>450</v>
      </c>
      <c r="E5" s="464">
        <v>0.6354166666666666</v>
      </c>
      <c r="F5" s="464">
        <v>0.71875</v>
      </c>
      <c r="G5" s="465">
        <f t="shared" si="1"/>
        <v>2</v>
      </c>
      <c r="H5" s="464">
        <v>0.6354166666666666</v>
      </c>
      <c r="I5" s="464">
        <v>0.71875</v>
      </c>
      <c r="J5" s="465">
        <f t="shared" si="2"/>
        <v>2</v>
      </c>
      <c r="K5" s="466">
        <v>0.6354166666666666</v>
      </c>
      <c r="L5" s="466">
        <v>0.71875</v>
      </c>
      <c r="M5" s="465">
        <f t="shared" si="3"/>
        <v>2</v>
      </c>
      <c r="N5" s="466">
        <v>0.6354166666666666</v>
      </c>
      <c r="O5" s="466">
        <v>0.71875</v>
      </c>
      <c r="P5" s="465">
        <f t="shared" si="4"/>
        <v>2</v>
      </c>
      <c r="Q5" s="467">
        <f t="shared" ref="Q5:Q19" si="5">IF(ISBLANK(C6),SUMIFS(E6:P6,$E$3:$P$3,"WD")+SUMIFS(E5:P5,$E$3:$P$3,"WD"),SUMIFS(E5:P5,$E$3:$P$3,"WD"))</f>
        <v>8</v>
      </c>
      <c r="R5" s="467">
        <f t="shared" ref="R5:R18" si="6">IF(ISBLANK(C6),SUMIFS(E5:P5,$E$3:$P$3,"WE")+SUMIFS(E6:P6,$E$3:$P$3,"WE"),SUMIFS(E5:P5,$E$3:$P$3,"WE"))</f>
        <v>0</v>
      </c>
      <c r="S5" s="467">
        <f t="shared" ref="S5:S18" si="7">IF(ISBLANK(C6),SUMIFS(E5:P5,$E$3:$P$3,"H")+SUMIFS(E6:P6,$E$3:$P$3,"H"),SUMIFS(E5:P5,$E$3:$P$3,"H"))</f>
        <v>0</v>
      </c>
    </row>
    <row r="6">
      <c r="A6" s="449">
        <v>3.0</v>
      </c>
      <c r="B6" s="449" t="s">
        <v>594</v>
      </c>
      <c r="C6" s="449" t="s">
        <v>451</v>
      </c>
      <c r="D6" s="450" t="s">
        <v>450</v>
      </c>
      <c r="E6" s="464">
        <v>0.6354166666666666</v>
      </c>
      <c r="F6" s="464">
        <v>0.71875</v>
      </c>
      <c r="G6" s="465">
        <f t="shared" si="1"/>
        <v>2</v>
      </c>
      <c r="H6" s="464">
        <v>0.6354166666666666</v>
      </c>
      <c r="I6" s="464">
        <v>0.71875</v>
      </c>
      <c r="J6" s="465">
        <f t="shared" si="2"/>
        <v>2</v>
      </c>
      <c r="K6" s="466">
        <v>0.6354166666666666</v>
      </c>
      <c r="L6" s="466">
        <v>0.71875</v>
      </c>
      <c r="M6" s="465">
        <f t="shared" si="3"/>
        <v>2</v>
      </c>
      <c r="N6" s="466">
        <v>0.6354166666666666</v>
      </c>
      <c r="O6" s="466">
        <v>0.71875</v>
      </c>
      <c r="P6" s="465">
        <f t="shared" si="4"/>
        <v>2</v>
      </c>
      <c r="Q6" s="467">
        <f t="shared" si="5"/>
        <v>8</v>
      </c>
      <c r="R6" s="467">
        <f t="shared" si="6"/>
        <v>0</v>
      </c>
      <c r="S6" s="467">
        <f t="shared" si="7"/>
        <v>0</v>
      </c>
    </row>
    <row r="7">
      <c r="A7" s="449">
        <v>4.0</v>
      </c>
      <c r="B7" s="449" t="s">
        <v>595</v>
      </c>
      <c r="C7" s="449" t="s">
        <v>454</v>
      </c>
      <c r="D7" s="450" t="s">
        <v>450</v>
      </c>
      <c r="E7" s="464">
        <v>0.6354166666666666</v>
      </c>
      <c r="F7" s="464">
        <v>0.71875</v>
      </c>
      <c r="G7" s="465">
        <f t="shared" si="1"/>
        <v>2</v>
      </c>
      <c r="H7" s="464">
        <v>0.6354166666666666</v>
      </c>
      <c r="I7" s="464">
        <v>0.71875</v>
      </c>
      <c r="J7" s="465">
        <f t="shared" si="2"/>
        <v>2</v>
      </c>
      <c r="K7" s="466">
        <v>0.6354166666666666</v>
      </c>
      <c r="L7" s="466">
        <v>0.71875</v>
      </c>
      <c r="M7" s="465">
        <f t="shared" si="3"/>
        <v>2</v>
      </c>
      <c r="N7" s="466">
        <v>0.6354166666666666</v>
      </c>
      <c r="O7" s="466">
        <v>0.71875</v>
      </c>
      <c r="P7" s="465">
        <f t="shared" si="4"/>
        <v>2</v>
      </c>
      <c r="Q7" s="467">
        <f t="shared" si="5"/>
        <v>8</v>
      </c>
      <c r="R7" s="467">
        <f t="shared" si="6"/>
        <v>0</v>
      </c>
      <c r="S7" s="467">
        <f t="shared" si="7"/>
        <v>0</v>
      </c>
    </row>
    <row r="8">
      <c r="A8" s="449">
        <v>5.0</v>
      </c>
      <c r="B8" s="449" t="s">
        <v>596</v>
      </c>
      <c r="C8" s="449" t="s">
        <v>457</v>
      </c>
      <c r="D8" s="450" t="s">
        <v>450</v>
      </c>
      <c r="E8" s="464">
        <v>0.6354166666666666</v>
      </c>
      <c r="F8" s="464">
        <v>0.71875</v>
      </c>
      <c r="G8" s="465">
        <f t="shared" si="1"/>
        <v>2</v>
      </c>
      <c r="H8" s="464">
        <v>0.6354166666666666</v>
      </c>
      <c r="I8" s="464">
        <v>0.71875</v>
      </c>
      <c r="J8" s="465">
        <f t="shared" si="2"/>
        <v>2</v>
      </c>
      <c r="K8" s="466">
        <v>0.6354166666666666</v>
      </c>
      <c r="L8" s="466">
        <v>0.71875</v>
      </c>
      <c r="M8" s="465">
        <f t="shared" si="3"/>
        <v>2</v>
      </c>
      <c r="N8" s="466">
        <v>0.6354166666666666</v>
      </c>
      <c r="O8" s="466">
        <v>0.71875</v>
      </c>
      <c r="P8" s="465">
        <f t="shared" si="4"/>
        <v>2</v>
      </c>
      <c r="Q8" s="467">
        <f t="shared" si="5"/>
        <v>8</v>
      </c>
      <c r="R8" s="467">
        <f t="shared" si="6"/>
        <v>0</v>
      </c>
      <c r="S8" s="467">
        <f t="shared" si="7"/>
        <v>0</v>
      </c>
    </row>
    <row r="9">
      <c r="A9" s="449">
        <v>6.0</v>
      </c>
      <c r="B9" s="470" t="s">
        <v>597</v>
      </c>
      <c r="C9" s="451" t="s">
        <v>460</v>
      </c>
      <c r="D9" s="450" t="s">
        <v>450</v>
      </c>
      <c r="E9" s="464">
        <v>0.6354166666666666</v>
      </c>
      <c r="F9" s="464">
        <v>0.71875</v>
      </c>
      <c r="G9" s="465">
        <f t="shared" si="1"/>
        <v>2</v>
      </c>
      <c r="H9" s="464">
        <v>0.6354166666666666</v>
      </c>
      <c r="I9" s="464">
        <v>0.71875</v>
      </c>
      <c r="J9" s="465">
        <f t="shared" si="2"/>
        <v>2</v>
      </c>
      <c r="K9" s="466">
        <v>0.6354166666666666</v>
      </c>
      <c r="L9" s="466">
        <v>0.71875</v>
      </c>
      <c r="M9" s="465">
        <f t="shared" si="3"/>
        <v>2</v>
      </c>
      <c r="N9" s="466">
        <v>0.6354166666666666</v>
      </c>
      <c r="O9" s="466">
        <v>0.71875</v>
      </c>
      <c r="P9" s="465">
        <f t="shared" si="4"/>
        <v>2</v>
      </c>
      <c r="Q9" s="467">
        <f t="shared" si="5"/>
        <v>8</v>
      </c>
      <c r="R9" s="467">
        <f t="shared" si="6"/>
        <v>0</v>
      </c>
      <c r="S9" s="467">
        <f t="shared" si="7"/>
        <v>0</v>
      </c>
    </row>
    <row r="10">
      <c r="A10" s="449">
        <v>7.0</v>
      </c>
      <c r="B10" s="449" t="s">
        <v>598</v>
      </c>
      <c r="C10" s="449" t="s">
        <v>136</v>
      </c>
      <c r="D10" s="450" t="s">
        <v>137</v>
      </c>
      <c r="E10" s="464">
        <v>0.6354166666666666</v>
      </c>
      <c r="F10" s="464">
        <v>0.71875</v>
      </c>
      <c r="G10" s="465">
        <f t="shared" si="1"/>
        <v>2</v>
      </c>
      <c r="H10" s="464">
        <v>0.6354166666666666</v>
      </c>
      <c r="I10" s="464">
        <v>0.71875</v>
      </c>
      <c r="J10" s="465">
        <f t="shared" si="2"/>
        <v>2</v>
      </c>
      <c r="K10" s="466">
        <v>0.6354166666666666</v>
      </c>
      <c r="L10" s="466">
        <v>0.71875</v>
      </c>
      <c r="M10" s="465">
        <f t="shared" si="3"/>
        <v>2</v>
      </c>
      <c r="N10" s="466">
        <v>0.6354166666666666</v>
      </c>
      <c r="O10" s="466">
        <v>0.71875</v>
      </c>
      <c r="P10" s="465">
        <f t="shared" si="4"/>
        <v>2</v>
      </c>
      <c r="Q10" s="467">
        <f t="shared" si="5"/>
        <v>8</v>
      </c>
      <c r="R10" s="467">
        <f t="shared" si="6"/>
        <v>0</v>
      </c>
      <c r="S10" s="467">
        <f t="shared" si="7"/>
        <v>0</v>
      </c>
    </row>
    <row r="11">
      <c r="A11" s="449">
        <v>8.0</v>
      </c>
      <c r="B11" s="471" t="s">
        <v>599</v>
      </c>
      <c r="C11" s="449" t="s">
        <v>139</v>
      </c>
      <c r="D11" s="450" t="s">
        <v>137</v>
      </c>
      <c r="E11" s="464">
        <v>0.6354166666666666</v>
      </c>
      <c r="F11" s="464">
        <v>0.71875</v>
      </c>
      <c r="G11" s="465">
        <f t="shared" si="1"/>
        <v>2</v>
      </c>
      <c r="H11" s="464">
        <v>0.6354166666666666</v>
      </c>
      <c r="I11" s="464">
        <v>0.71875</v>
      </c>
      <c r="J11" s="465">
        <f t="shared" si="2"/>
        <v>2</v>
      </c>
      <c r="K11" s="466">
        <v>0.6354166666666666</v>
      </c>
      <c r="L11" s="466">
        <v>0.71875</v>
      </c>
      <c r="M11" s="465">
        <f t="shared" si="3"/>
        <v>2</v>
      </c>
      <c r="N11" s="466"/>
      <c r="O11" s="466"/>
      <c r="P11" s="465">
        <f t="shared" si="4"/>
        <v>0</v>
      </c>
      <c r="Q11" s="467">
        <f t="shared" si="5"/>
        <v>6</v>
      </c>
      <c r="R11" s="467">
        <f t="shared" si="6"/>
        <v>0</v>
      </c>
      <c r="S11" s="467">
        <f t="shared" si="7"/>
        <v>0</v>
      </c>
    </row>
    <row r="12">
      <c r="A12" s="449">
        <v>9.0</v>
      </c>
      <c r="B12" s="449" t="s">
        <v>601</v>
      </c>
      <c r="C12" s="449" t="s">
        <v>141</v>
      </c>
      <c r="D12" s="450" t="s">
        <v>137</v>
      </c>
      <c r="E12" s="464">
        <v>0.6354166666666666</v>
      </c>
      <c r="F12" s="464">
        <v>0.71875</v>
      </c>
      <c r="G12" s="465">
        <f t="shared" si="1"/>
        <v>2</v>
      </c>
      <c r="H12" s="464">
        <v>0.6354166666666666</v>
      </c>
      <c r="I12" s="464">
        <v>0.71875</v>
      </c>
      <c r="J12" s="465">
        <f t="shared" si="2"/>
        <v>2</v>
      </c>
      <c r="K12" s="466">
        <v>0.6354166666666666</v>
      </c>
      <c r="L12" s="466">
        <v>0.71875</v>
      </c>
      <c r="M12" s="465">
        <f t="shared" si="3"/>
        <v>2</v>
      </c>
      <c r="N12" s="466">
        <v>0.6354166666666666</v>
      </c>
      <c r="O12" s="466">
        <v>0.71875</v>
      </c>
      <c r="P12" s="465">
        <f t="shared" si="4"/>
        <v>2</v>
      </c>
      <c r="Q12" s="467">
        <f t="shared" si="5"/>
        <v>8</v>
      </c>
      <c r="R12" s="467">
        <f t="shared" si="6"/>
        <v>0</v>
      </c>
      <c r="S12" s="467">
        <f t="shared" si="7"/>
        <v>0</v>
      </c>
    </row>
    <row r="13">
      <c r="A13" s="449">
        <v>10.0</v>
      </c>
      <c r="B13" s="471" t="s">
        <v>603</v>
      </c>
      <c r="C13" s="449" t="s">
        <v>143</v>
      </c>
      <c r="D13" s="450" t="s">
        <v>137</v>
      </c>
      <c r="E13" s="464">
        <v>0.6354166666666666</v>
      </c>
      <c r="F13" s="464">
        <v>0.71875</v>
      </c>
      <c r="G13" s="465">
        <f t="shared" si="1"/>
        <v>2</v>
      </c>
      <c r="H13" s="464">
        <v>0.6354166666666666</v>
      </c>
      <c r="I13" s="464">
        <v>0.71875</v>
      </c>
      <c r="J13" s="465">
        <f t="shared" si="2"/>
        <v>2</v>
      </c>
      <c r="K13" s="466">
        <v>0.6354166666666666</v>
      </c>
      <c r="L13" s="466">
        <v>0.71875</v>
      </c>
      <c r="M13" s="465">
        <f t="shared" si="3"/>
        <v>2</v>
      </c>
      <c r="N13" s="466">
        <v>0.6354166666666666</v>
      </c>
      <c r="O13" s="466">
        <v>0.71875</v>
      </c>
      <c r="P13" s="465">
        <f t="shared" si="4"/>
        <v>2</v>
      </c>
      <c r="Q13" s="467">
        <f t="shared" si="5"/>
        <v>8</v>
      </c>
      <c r="R13" s="467">
        <f t="shared" si="6"/>
        <v>0</v>
      </c>
      <c r="S13" s="467">
        <f t="shared" si="7"/>
        <v>0</v>
      </c>
    </row>
    <row r="14">
      <c r="A14" s="449">
        <v>11.0</v>
      </c>
      <c r="B14" s="449" t="s">
        <v>604</v>
      </c>
      <c r="C14" s="449" t="s">
        <v>145</v>
      </c>
      <c r="D14" s="450" t="s">
        <v>137</v>
      </c>
      <c r="E14" s="464">
        <v>0.6354166666666666</v>
      </c>
      <c r="F14" s="464">
        <v>0.71875</v>
      </c>
      <c r="G14" s="465">
        <f t="shared" si="1"/>
        <v>2</v>
      </c>
      <c r="H14" s="464">
        <v>0.6354166666666666</v>
      </c>
      <c r="I14" s="464">
        <v>0.71875</v>
      </c>
      <c r="J14" s="465">
        <f t="shared" si="2"/>
        <v>2</v>
      </c>
      <c r="K14" s="466">
        <v>0.6354166666666666</v>
      </c>
      <c r="L14" s="466">
        <v>0.71875</v>
      </c>
      <c r="M14" s="465">
        <f t="shared" si="3"/>
        <v>2</v>
      </c>
      <c r="N14" s="466">
        <v>0.6354166666666666</v>
      </c>
      <c r="O14" s="466">
        <v>0.71875</v>
      </c>
      <c r="P14" s="465">
        <f t="shared" si="4"/>
        <v>2</v>
      </c>
      <c r="Q14" s="467">
        <f t="shared" si="5"/>
        <v>8</v>
      </c>
      <c r="R14" s="467">
        <f t="shared" si="6"/>
        <v>0</v>
      </c>
      <c r="S14" s="467">
        <f t="shared" si="7"/>
        <v>0</v>
      </c>
    </row>
    <row r="15">
      <c r="A15" s="449">
        <v>12.0</v>
      </c>
      <c r="B15" s="472" t="s">
        <v>605</v>
      </c>
      <c r="C15" s="473" t="s">
        <v>147</v>
      </c>
      <c r="D15" s="474" t="s">
        <v>148</v>
      </c>
      <c r="E15" s="464">
        <v>0.6354166666666666</v>
      </c>
      <c r="F15" s="464">
        <v>0.71875</v>
      </c>
      <c r="G15" s="465">
        <f t="shared" si="1"/>
        <v>2</v>
      </c>
      <c r="H15" s="464">
        <v>0.6354166666666666</v>
      </c>
      <c r="I15" s="464">
        <v>0.71875</v>
      </c>
      <c r="J15" s="465">
        <f t="shared" si="2"/>
        <v>2</v>
      </c>
      <c r="K15" s="466">
        <v>0.6354166666666666</v>
      </c>
      <c r="L15" s="466">
        <v>0.71875</v>
      </c>
      <c r="M15" s="465">
        <f t="shared" si="3"/>
        <v>2</v>
      </c>
      <c r="N15" s="466">
        <v>0.6354166666666666</v>
      </c>
      <c r="O15" s="466">
        <v>0.71875</v>
      </c>
      <c r="P15" s="465">
        <f t="shared" si="4"/>
        <v>2</v>
      </c>
      <c r="Q15" s="467">
        <f t="shared" si="5"/>
        <v>8</v>
      </c>
      <c r="R15" s="467">
        <f t="shared" si="6"/>
        <v>0</v>
      </c>
      <c r="S15" s="467">
        <f t="shared" si="7"/>
        <v>0</v>
      </c>
    </row>
    <row r="16">
      <c r="A16" s="449">
        <v>13.0</v>
      </c>
      <c r="B16" s="475" t="s">
        <v>606</v>
      </c>
      <c r="C16" s="430" t="s">
        <v>150</v>
      </c>
      <c r="D16" s="450" t="s">
        <v>148</v>
      </c>
      <c r="E16" s="464">
        <v>0.6354166666666666</v>
      </c>
      <c r="F16" s="464">
        <v>0.71875</v>
      </c>
      <c r="G16" s="465">
        <f t="shared" si="1"/>
        <v>2</v>
      </c>
      <c r="H16" s="464">
        <v>0.6354166666666666</v>
      </c>
      <c r="I16" s="464">
        <v>0.71875</v>
      </c>
      <c r="J16" s="465">
        <f t="shared" si="2"/>
        <v>2</v>
      </c>
      <c r="K16" s="466">
        <v>0.6354166666666666</v>
      </c>
      <c r="L16" s="466">
        <v>0.71875</v>
      </c>
      <c r="M16" s="465">
        <f t="shared" si="3"/>
        <v>2</v>
      </c>
      <c r="N16" s="466">
        <v>0.6354166666666666</v>
      </c>
      <c r="O16" s="466">
        <v>0.71875</v>
      </c>
      <c r="P16" s="465">
        <f t="shared" si="4"/>
        <v>2</v>
      </c>
      <c r="Q16" s="467">
        <f t="shared" si="5"/>
        <v>8</v>
      </c>
      <c r="R16" s="467">
        <f t="shared" si="6"/>
        <v>0</v>
      </c>
      <c r="S16" s="467">
        <f t="shared" si="7"/>
        <v>0</v>
      </c>
    </row>
    <row r="17">
      <c r="A17" s="449">
        <v>14.0</v>
      </c>
      <c r="B17" s="476" t="s">
        <v>607</v>
      </c>
      <c r="C17" s="449" t="s">
        <v>152</v>
      </c>
      <c r="D17" s="450" t="s">
        <v>148</v>
      </c>
      <c r="E17" s="464">
        <v>0.6354166666666666</v>
      </c>
      <c r="F17" s="464">
        <v>0.71875</v>
      </c>
      <c r="G17" s="465">
        <f t="shared" si="1"/>
        <v>2</v>
      </c>
      <c r="H17" s="464">
        <v>0.6354166666666666</v>
      </c>
      <c r="I17" s="464">
        <v>0.71875</v>
      </c>
      <c r="J17" s="465">
        <f t="shared" si="2"/>
        <v>2</v>
      </c>
      <c r="K17" s="466">
        <v>0.6354166666666666</v>
      </c>
      <c r="L17" s="466">
        <v>0.71875</v>
      </c>
      <c r="M17" s="465">
        <f t="shared" si="3"/>
        <v>2</v>
      </c>
      <c r="N17" s="466">
        <v>0.6354166666666666</v>
      </c>
      <c r="O17" s="466">
        <v>0.71875</v>
      </c>
      <c r="P17" s="465">
        <f t="shared" si="4"/>
        <v>2</v>
      </c>
      <c r="Q17" s="467">
        <f t="shared" si="5"/>
        <v>8</v>
      </c>
      <c r="R17" s="467">
        <f t="shared" si="6"/>
        <v>0</v>
      </c>
      <c r="S17" s="467">
        <f t="shared" si="7"/>
        <v>0</v>
      </c>
    </row>
    <row r="18">
      <c r="A18" s="449">
        <v>15.0</v>
      </c>
      <c r="B18" s="476" t="s">
        <v>608</v>
      </c>
      <c r="C18" s="449" t="s">
        <v>156</v>
      </c>
      <c r="D18" s="450" t="s">
        <v>148</v>
      </c>
      <c r="E18" s="464">
        <v>0.6354166666666666</v>
      </c>
      <c r="F18" s="464">
        <v>0.71875</v>
      </c>
      <c r="G18" s="465">
        <f t="shared" si="1"/>
        <v>2</v>
      </c>
      <c r="H18" s="464">
        <v>0.6354166666666666</v>
      </c>
      <c r="I18" s="464">
        <v>0.71875</v>
      </c>
      <c r="J18" s="465">
        <f t="shared" si="2"/>
        <v>2</v>
      </c>
      <c r="K18" s="466">
        <v>0.6354166666666666</v>
      </c>
      <c r="L18" s="466">
        <v>0.71875</v>
      </c>
      <c r="M18" s="465">
        <f t="shared" si="3"/>
        <v>2</v>
      </c>
      <c r="N18" s="466">
        <v>0.6354166666666666</v>
      </c>
      <c r="O18" s="466">
        <v>0.71875</v>
      </c>
      <c r="P18" s="465">
        <f t="shared" si="4"/>
        <v>2</v>
      </c>
      <c r="Q18" s="467">
        <f t="shared" si="5"/>
        <v>8</v>
      </c>
      <c r="R18" s="467">
        <f t="shared" si="6"/>
        <v>0</v>
      </c>
      <c r="S18" s="467">
        <f t="shared" si="7"/>
        <v>0</v>
      </c>
    </row>
    <row r="19">
      <c r="A19" s="449">
        <v>16.0</v>
      </c>
      <c r="B19" s="476" t="s">
        <v>609</v>
      </c>
      <c r="C19" s="449" t="s">
        <v>154</v>
      </c>
      <c r="D19" s="450" t="s">
        <v>148</v>
      </c>
      <c r="E19" s="464">
        <v>0.6354166666666666</v>
      </c>
      <c r="F19" s="464">
        <v>0.71875</v>
      </c>
      <c r="G19" s="465">
        <f t="shared" si="1"/>
        <v>2</v>
      </c>
      <c r="H19" s="464">
        <v>0.6354166666666666</v>
      </c>
      <c r="I19" s="464">
        <v>0.71875</v>
      </c>
      <c r="J19" s="465">
        <f t="shared" si="2"/>
        <v>2</v>
      </c>
      <c r="K19" s="466">
        <v>0.6354166666666666</v>
      </c>
      <c r="L19" s="466">
        <v>0.71875</v>
      </c>
      <c r="M19" s="465">
        <f t="shared" si="3"/>
        <v>2</v>
      </c>
      <c r="N19" s="466">
        <v>0.6354166666666666</v>
      </c>
      <c r="O19" s="466">
        <v>0.71875</v>
      </c>
      <c r="P19" s="465">
        <f t="shared" si="4"/>
        <v>2</v>
      </c>
      <c r="Q19" s="467">
        <f t="shared" si="5"/>
        <v>8</v>
      </c>
      <c r="R19" s="467">
        <f>IF(ISBLANK(#REF!),SUMIFS(E19:P19,$E$3:$P$3,"WE")+SUMIFS(#REF!,$E$3:$P$3,"WE"),SUMIFS(E19:P19,$E$3:$P$3,"WE"))</f>
        <v>0</v>
      </c>
      <c r="S19" s="467">
        <f>IF(ISBLANK(#REF!),SUMIFS(E19:P19,$E$3:$P$3,"H")+SUMIFS(#REF!,$E$3:$P$3,"H"),SUMIFS(E19:P19,$E$3:$P$3,"H"))</f>
        <v>0</v>
      </c>
    </row>
    <row r="20">
      <c r="A20" s="436"/>
      <c r="B20" s="477"/>
      <c r="C20" s="436"/>
      <c r="D20" s="478"/>
      <c r="E20" s="479"/>
      <c r="F20" s="479"/>
      <c r="G20" s="480"/>
      <c r="H20" s="479"/>
      <c r="I20" s="479"/>
      <c r="J20" s="480"/>
      <c r="K20" s="479"/>
      <c r="L20" s="479"/>
      <c r="M20" s="480"/>
      <c r="N20" s="480"/>
      <c r="O20" s="480"/>
      <c r="P20" s="480"/>
      <c r="Q20" s="481"/>
      <c r="R20" s="481"/>
      <c r="S20" s="481"/>
    </row>
  </sheetData>
  <mergeCells count="16">
    <mergeCell ref="N1:P1"/>
    <mergeCell ref="Q1:S1"/>
    <mergeCell ref="E2:G2"/>
    <mergeCell ref="H2:J2"/>
    <mergeCell ref="K2:M2"/>
    <mergeCell ref="N2:P2"/>
    <mergeCell ref="Q2:Q3"/>
    <mergeCell ref="R2:R3"/>
    <mergeCell ref="S2:S3"/>
    <mergeCell ref="A1:A2"/>
    <mergeCell ref="B1:B2"/>
    <mergeCell ref="C1:C2"/>
    <mergeCell ref="D1:D2"/>
    <mergeCell ref="E1:G1"/>
    <mergeCell ref="H1:J1"/>
    <mergeCell ref="K1:M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75"/>
    <col customWidth="1" min="2" max="2" width="8.88"/>
    <col customWidth="1" min="3" max="3" width="24.75"/>
    <col customWidth="1" min="4" max="4" width="13.75"/>
    <col customWidth="1" min="5" max="35" width="4.75"/>
    <col customWidth="1" min="36" max="36" width="5.25"/>
    <col customWidth="1" min="37" max="37" width="6.5"/>
    <col customWidth="1" min="38" max="38" width="9.0"/>
  </cols>
  <sheetData>
    <row r="1">
      <c r="A1" s="177" t="s">
        <v>0</v>
      </c>
      <c r="B1" s="244" t="s">
        <v>571</v>
      </c>
      <c r="C1" s="244" t="s">
        <v>572</v>
      </c>
      <c r="D1" s="177" t="s">
        <v>573</v>
      </c>
      <c r="E1" s="245">
        <v>46078.0</v>
      </c>
      <c r="F1" s="245">
        <v>46079.0</v>
      </c>
      <c r="G1" s="245">
        <v>46080.0</v>
      </c>
      <c r="H1" s="245">
        <v>46081.0</v>
      </c>
      <c r="I1" s="245">
        <v>46082.0</v>
      </c>
      <c r="J1" s="245">
        <v>46083.0</v>
      </c>
      <c r="K1" s="245">
        <v>46084.0</v>
      </c>
      <c r="L1" s="245">
        <v>46085.0</v>
      </c>
      <c r="M1" s="245">
        <v>46086.0</v>
      </c>
      <c r="N1" s="245">
        <v>46087.0</v>
      </c>
      <c r="O1" s="245">
        <v>46088.0</v>
      </c>
      <c r="P1" s="245">
        <v>46089.0</v>
      </c>
      <c r="Q1" s="245">
        <v>46090.0</v>
      </c>
      <c r="R1" s="245">
        <v>46091.0</v>
      </c>
      <c r="S1" s="245">
        <v>46092.0</v>
      </c>
      <c r="T1" s="245">
        <v>46093.0</v>
      </c>
      <c r="U1" s="245">
        <v>46094.0</v>
      </c>
      <c r="V1" s="245">
        <v>46095.0</v>
      </c>
      <c r="W1" s="245">
        <v>46096.0</v>
      </c>
      <c r="X1" s="245">
        <v>46097.0</v>
      </c>
      <c r="Y1" s="245">
        <v>46098.0</v>
      </c>
      <c r="Z1" s="245">
        <v>46099.0</v>
      </c>
      <c r="AA1" s="245">
        <v>46100.0</v>
      </c>
      <c r="AB1" s="245">
        <v>46101.0</v>
      </c>
      <c r="AC1" s="245">
        <v>46102.0</v>
      </c>
      <c r="AD1" s="245">
        <v>46103.0</v>
      </c>
      <c r="AE1" s="245">
        <v>46104.0</v>
      </c>
      <c r="AF1" s="245">
        <v>46105.0</v>
      </c>
      <c r="AG1" s="245">
        <v>46106.0</v>
      </c>
      <c r="AH1" s="188" t="s">
        <v>784</v>
      </c>
      <c r="AI1" s="188" t="s">
        <v>785</v>
      </c>
      <c r="AJ1" s="267" t="s">
        <v>786</v>
      </c>
      <c r="AK1" s="188" t="s">
        <v>787</v>
      </c>
      <c r="AL1" s="188" t="s">
        <v>788</v>
      </c>
    </row>
    <row r="2">
      <c r="A2" s="14"/>
      <c r="B2" s="14"/>
      <c r="C2" s="14"/>
      <c r="D2" s="14"/>
      <c r="E2" s="248" t="str">
        <f t="shared" ref="E2:AG2" si="1">CHOOSE(WEEKDAY(E1),"Sun","Mon","Tue","Wed","Thu","Fri","Sat")</f>
        <v>Wed</v>
      </c>
      <c r="F2" s="248" t="str">
        <f t="shared" si="1"/>
        <v>Thu</v>
      </c>
      <c r="G2" s="248" t="str">
        <f t="shared" si="1"/>
        <v>Fri</v>
      </c>
      <c r="H2" s="248" t="str">
        <f t="shared" si="1"/>
        <v>Sat</v>
      </c>
      <c r="I2" s="248" t="str">
        <f t="shared" si="1"/>
        <v>Sun</v>
      </c>
      <c r="J2" s="248" t="str">
        <f t="shared" si="1"/>
        <v>Mon</v>
      </c>
      <c r="K2" s="248" t="str">
        <f t="shared" si="1"/>
        <v>Tue</v>
      </c>
      <c r="L2" s="248" t="str">
        <f t="shared" si="1"/>
        <v>Wed</v>
      </c>
      <c r="M2" s="248" t="str">
        <f t="shared" si="1"/>
        <v>Thu</v>
      </c>
      <c r="N2" s="248" t="str">
        <f t="shared" si="1"/>
        <v>Fri</v>
      </c>
      <c r="O2" s="248" t="str">
        <f t="shared" si="1"/>
        <v>Sat</v>
      </c>
      <c r="P2" s="248" t="str">
        <f t="shared" si="1"/>
        <v>Sun</v>
      </c>
      <c r="Q2" s="248" t="str">
        <f t="shared" si="1"/>
        <v>Mon</v>
      </c>
      <c r="R2" s="248" t="str">
        <f t="shared" si="1"/>
        <v>Tue</v>
      </c>
      <c r="S2" s="248" t="str">
        <f t="shared" si="1"/>
        <v>Wed</v>
      </c>
      <c r="T2" s="248" t="str">
        <f t="shared" si="1"/>
        <v>Thu</v>
      </c>
      <c r="U2" s="248" t="str">
        <f t="shared" si="1"/>
        <v>Fri</v>
      </c>
      <c r="V2" s="248" t="str">
        <f t="shared" si="1"/>
        <v>Sat</v>
      </c>
      <c r="W2" s="248" t="str">
        <f t="shared" si="1"/>
        <v>Sun</v>
      </c>
      <c r="X2" s="248" t="str">
        <f t="shared" si="1"/>
        <v>Mon</v>
      </c>
      <c r="Y2" s="248" t="str">
        <f t="shared" si="1"/>
        <v>Tue</v>
      </c>
      <c r="Z2" s="248" t="str">
        <f t="shared" si="1"/>
        <v>Wed</v>
      </c>
      <c r="AA2" s="248" t="str">
        <f t="shared" si="1"/>
        <v>Thu</v>
      </c>
      <c r="AB2" s="248" t="str">
        <f t="shared" si="1"/>
        <v>Fri</v>
      </c>
      <c r="AC2" s="248" t="str">
        <f t="shared" si="1"/>
        <v>Sat</v>
      </c>
      <c r="AD2" s="248" t="str">
        <f t="shared" si="1"/>
        <v>Sun</v>
      </c>
      <c r="AE2" s="248" t="str">
        <f t="shared" si="1"/>
        <v>Mon</v>
      </c>
      <c r="AF2" s="248" t="str">
        <f t="shared" si="1"/>
        <v>Tue</v>
      </c>
      <c r="AG2" s="248" t="str">
        <f t="shared" si="1"/>
        <v>Wed</v>
      </c>
      <c r="AH2" s="188">
        <f t="shared" ref="AH2:AK2" si="2">SUM(AH3:AH120)</f>
        <v>-250</v>
      </c>
      <c r="AI2" s="188">
        <f t="shared" si="2"/>
        <v>-196</v>
      </c>
      <c r="AJ2" s="188">
        <f t="shared" si="2"/>
        <v>0</v>
      </c>
      <c r="AK2" s="188">
        <f t="shared" si="2"/>
        <v>0</v>
      </c>
      <c r="AL2" s="248"/>
    </row>
    <row r="3">
      <c r="A3" s="251">
        <v>1.0</v>
      </c>
      <c r="B3" s="482" t="s">
        <v>598</v>
      </c>
      <c r="C3" s="482" t="s">
        <v>136</v>
      </c>
      <c r="D3" s="483" t="s">
        <v>137</v>
      </c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6">
        <f t="array" ref="AH3">-SUM(VALUE(IF(IFERROR(MID(E3:AG3,IFERROR(SEARCH("L",E3:AG3),""),4),"")&gt;=1,RIGHT(MID(E3:AG3,IFERROR(SEARCH("L",E3:AG3),""),4),3),0)))</f>
        <v>0</v>
      </c>
      <c r="AI3" s="256">
        <f t="array" ref="AI3">-SUM(VALUE(IF(IFERROR(MID(E3:AG3,IFERROR(SEARCH("E",E3:AG3),""),4),"")&gt;=1,RIGHT(MID(E3:AG3,IFERROR(SEARCH("E",E3:AG3),""),4),3),0)))</f>
        <v>0</v>
      </c>
      <c r="AJ3" s="256">
        <f t="array" ref="AJ3">SUM(VALUE(IF(IFERROR(MID(E3:AG3,IFERROR(SEARCH("T",E3:AG3),""),4),"")&gt;=1,RIGHT(MID(E3:AG3,IFERROR(SEARCH("T",E3:AG3),""),4),3),0)))</f>
        <v>0</v>
      </c>
      <c r="AK3" s="256">
        <f t="array" ref="AK3">SUM(VALUE(IF(IFERROR(MID(E3:AG3,IFERROR(SEARCH("O",E3:AG3),""),4),"")&gt;=1,RIGHT(MID(E3:AG3,IFERROR(SEARCH("O",E3:AG3),""),4),3),0)))</f>
        <v>0</v>
      </c>
      <c r="AL3" s="257"/>
    </row>
    <row r="4">
      <c r="A4" s="258">
        <v>2.0</v>
      </c>
      <c r="B4" s="476" t="s">
        <v>599</v>
      </c>
      <c r="C4" s="476" t="s">
        <v>139</v>
      </c>
      <c r="D4" s="484" t="s">
        <v>137</v>
      </c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62" t="s">
        <v>790</v>
      </c>
      <c r="AD4" s="259"/>
      <c r="AE4" s="259"/>
      <c r="AF4" s="259"/>
      <c r="AG4" s="259"/>
      <c r="AH4" s="260">
        <f t="array" ref="AH4">-SUM(VALUE(IF(IFERROR(MID(E4:AG4,IFERROR(SEARCH("L",E4:AG4),""),4),"")&gt;=1,RIGHT(MID(E4:AG4,IFERROR(SEARCH("L",E4:AG4),""),4),3),0)))</f>
        <v>0</v>
      </c>
      <c r="AI4" s="260">
        <f t="array" ref="AI4">-SUM(VALUE(IF(IFERROR(MID(E4:AG4,IFERROR(SEARCH("E",E4:AG4),""),4),"")&gt;=1,RIGHT(MID(E4:AG4,IFERROR(SEARCH("E",E4:AG4),""),4),3),0)))</f>
        <v>-60</v>
      </c>
      <c r="AJ4" s="260">
        <f t="array" ref="AJ4">SUM(VALUE(IF(IFERROR(MID(E4:AG4,IFERROR(SEARCH("T",E4:AG4),""),4),"")&gt;=1,RIGHT(MID(E4:AG4,IFERROR(SEARCH("T",E4:AG4),""),4),3),0)))</f>
        <v>0</v>
      </c>
      <c r="AK4" s="260">
        <f t="array" ref="AK4">SUM(VALUE(IF(IFERROR(MID(E4:AG4,IFERROR(SEARCH("O",E4:AG4),""),4),"")&gt;=1,RIGHT(MID(E4:AG4,IFERROR(SEARCH("O",E4:AG4),""),4),3),0)))</f>
        <v>0</v>
      </c>
      <c r="AL4" s="261"/>
    </row>
    <row r="5">
      <c r="A5" s="258">
        <v>3.0</v>
      </c>
      <c r="B5" s="476" t="s">
        <v>601</v>
      </c>
      <c r="C5" s="476" t="s">
        <v>141</v>
      </c>
      <c r="D5" s="484" t="s">
        <v>137</v>
      </c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60">
        <f t="array" ref="AH5">-SUM(VALUE(IF(IFERROR(MID(E5:AG5,IFERROR(SEARCH("L",E5:AG5),""),4),"")&gt;=1,RIGHT(MID(E5:AG5,IFERROR(SEARCH("L",E5:AG5),""),4),3),0)))</f>
        <v>0</v>
      </c>
      <c r="AI5" s="260">
        <f t="array" ref="AI5">-SUM(VALUE(IF(IFERROR(MID(E5:AG5,IFERROR(SEARCH("E",E5:AG5),""),4),"")&gt;=1,RIGHT(MID(E5:AG5,IFERROR(SEARCH("E",E5:AG5),""),4),3),0)))</f>
        <v>0</v>
      </c>
      <c r="AJ5" s="260">
        <f t="array" ref="AJ5">SUM(VALUE(IF(IFERROR(MID(E5:AG5,IFERROR(SEARCH("T",E5:AG5),""),4),"")&gt;=1,RIGHT(MID(E5:AG5,IFERROR(SEARCH("T",E5:AG5),""),4),3),0)))</f>
        <v>0</v>
      </c>
      <c r="AK5" s="260">
        <f t="array" ref="AK5">SUM(VALUE(IF(IFERROR(MID(E5:AG5,IFERROR(SEARCH("O",E5:AG5),""),4),"")&gt;=1,RIGHT(MID(E5:AG5,IFERROR(SEARCH("O",E5:AG5),""),4),3),0)))</f>
        <v>0</v>
      </c>
      <c r="AL5" s="261"/>
    </row>
    <row r="6">
      <c r="A6" s="258">
        <v>4.0</v>
      </c>
      <c r="B6" s="476" t="s">
        <v>603</v>
      </c>
      <c r="C6" s="476" t="s">
        <v>143</v>
      </c>
      <c r="D6" s="484" t="s">
        <v>137</v>
      </c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60">
        <f t="array" ref="AH6">-SUM(VALUE(IF(IFERROR(MID(E6:AG6,IFERROR(SEARCH("L",E6:AG6),""),4),"")&gt;=1,RIGHT(MID(E6:AG6,IFERROR(SEARCH("L",E6:AG6),""),4),3),0)))</f>
        <v>0</v>
      </c>
      <c r="AI6" s="260">
        <f t="array" ref="AI6">-SUM(VALUE(IF(IFERROR(MID(E6:AG6,IFERROR(SEARCH("E",E6:AG6),""),4),"")&gt;=1,RIGHT(MID(E6:AG6,IFERROR(SEARCH("E",E6:AG6),""),4),3),0)))</f>
        <v>0</v>
      </c>
      <c r="AJ6" s="260">
        <f t="array" ref="AJ6">SUM(VALUE(IF(IFERROR(MID(E6:AG6,IFERROR(SEARCH("T",E6:AG6),""),4),"")&gt;=1,RIGHT(MID(E6:AG6,IFERROR(SEARCH("T",E6:AG6),""),4),3),0)))</f>
        <v>0</v>
      </c>
      <c r="AK6" s="260">
        <f t="array" ref="AK6">SUM(VALUE(IF(IFERROR(MID(E6:AG6,IFERROR(SEARCH("O",E6:AG6),""),4),"")&gt;=1,RIGHT(MID(E6:AG6,IFERROR(SEARCH("O",E6:AG6),""),4),3),0)))</f>
        <v>0</v>
      </c>
      <c r="AL6" s="261"/>
    </row>
    <row r="7">
      <c r="A7" s="258">
        <v>5.0</v>
      </c>
      <c r="B7" s="485" t="s">
        <v>604</v>
      </c>
      <c r="C7" s="485" t="s">
        <v>145</v>
      </c>
      <c r="D7" s="484" t="s">
        <v>137</v>
      </c>
      <c r="E7" s="259"/>
      <c r="F7" s="259"/>
      <c r="G7" s="259"/>
      <c r="H7" s="259"/>
      <c r="I7" s="259"/>
      <c r="J7" s="259"/>
      <c r="K7" s="259"/>
      <c r="L7" s="262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60">
        <f t="array" ref="AH7">-SUM(VALUE(IF(IFERROR(MID(E7:AG7,IFERROR(SEARCH("L",E7:AG7),""),4),"")&gt;=1,RIGHT(MID(E7:AG7,IFERROR(SEARCH("L",E7:AG7),""),4),3),0)))</f>
        <v>0</v>
      </c>
      <c r="AI7" s="260">
        <f t="array" ref="AI7">-SUM(VALUE(IF(IFERROR(MID(E7:AG7,IFERROR(SEARCH("E",E7:AG7),""),4),"")&gt;=1,RIGHT(MID(E7:AG7,IFERROR(SEARCH("E",E7:AG7),""),4),3),0)))</f>
        <v>0</v>
      </c>
      <c r="AJ7" s="260">
        <f t="array" ref="AJ7">SUM(VALUE(IF(IFERROR(MID(E7:AG7,IFERROR(SEARCH("T",E7:AG7),""),4),"")&gt;=1,RIGHT(MID(E7:AG7,IFERROR(SEARCH("T",E7:AG7),""),4),3),0)))</f>
        <v>0</v>
      </c>
      <c r="AK7" s="260">
        <f t="array" ref="AK7">SUM(VALUE(IF(IFERROR(MID(E7:AG7,IFERROR(SEARCH("O",E7:AG7),""),4),"")&gt;=1,RIGHT(MID(E7:AG7,IFERROR(SEARCH("O",E7:AG7),""),4),3),0)))</f>
        <v>0</v>
      </c>
      <c r="AL7" s="261"/>
    </row>
    <row r="8">
      <c r="A8" s="258">
        <v>6.0</v>
      </c>
      <c r="B8" s="476" t="s">
        <v>605</v>
      </c>
      <c r="C8" s="476" t="s">
        <v>147</v>
      </c>
      <c r="D8" s="484" t="s">
        <v>148</v>
      </c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60">
        <f t="array" ref="AH8">-SUM(VALUE(IF(IFERROR(MID(E8:AG8,IFERROR(SEARCH("L",E8:AG8),""),4),"")&gt;=1,RIGHT(MID(E8:AG8,IFERROR(SEARCH("L",E8:AG8),""),4),3),0)))</f>
        <v>0</v>
      </c>
      <c r="AI8" s="260">
        <f t="array" ref="AI8">-SUM(VALUE(IF(IFERROR(MID(E8:AG8,IFERROR(SEARCH("E",E8:AG8),""),4),"")&gt;=1,RIGHT(MID(E8:AG8,IFERROR(SEARCH("E",E8:AG8),""),4),3),0)))</f>
        <v>0</v>
      </c>
      <c r="AJ8" s="260">
        <f t="array" ref="AJ8">SUM(VALUE(IF(IFERROR(MID(E8:AG8,IFERROR(SEARCH("T",E8:AG8),""),4),"")&gt;=1,RIGHT(MID(E8:AG8,IFERROR(SEARCH("T",E8:AG8),""),4),3),0)))</f>
        <v>0</v>
      </c>
      <c r="AK8" s="260">
        <f t="array" ref="AK8">SUM(VALUE(IF(IFERROR(MID(E8:AG8,IFERROR(SEARCH("O",E8:AG8),""),4),"")&gt;=1,RIGHT(MID(E8:AG8,IFERROR(SEARCH("O",E8:AG8),""),4),3),0)))</f>
        <v>0</v>
      </c>
      <c r="AL8" s="261"/>
    </row>
    <row r="9">
      <c r="A9" s="258">
        <v>7.0</v>
      </c>
      <c r="B9" s="476" t="s">
        <v>606</v>
      </c>
      <c r="C9" s="476" t="s">
        <v>150</v>
      </c>
      <c r="D9" s="484" t="s">
        <v>148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60">
        <f t="array" ref="AH9">-SUM(VALUE(IF(IFERROR(MID(E9:AG9,IFERROR(SEARCH("L",E9:AG9),""),4),"")&gt;=1,RIGHT(MID(E9:AG9,IFERROR(SEARCH("L",E9:AG9),""),4),3),0)))</f>
        <v>0</v>
      </c>
      <c r="AI9" s="260">
        <f t="array" ref="AI9">-SUM(VALUE(IF(IFERROR(MID(E9:AG9,IFERROR(SEARCH("E",E9:AG9),""),4),"")&gt;=1,RIGHT(MID(E9:AG9,IFERROR(SEARCH("E",E9:AG9),""),4),3),0)))</f>
        <v>0</v>
      </c>
      <c r="AJ9" s="260">
        <f t="array" ref="AJ9">SUM(VALUE(IF(IFERROR(MID(E9:AG9,IFERROR(SEARCH("T",E9:AG9),""),4),"")&gt;=1,RIGHT(MID(E9:AG9,IFERROR(SEARCH("T",E9:AG9),""),4),3),0)))</f>
        <v>0</v>
      </c>
      <c r="AK9" s="260">
        <f t="array" ref="AK9">SUM(VALUE(IF(IFERROR(MID(E9:AG9,IFERROR(SEARCH("O",E9:AG9),""),4),"")&gt;=1,RIGHT(MID(E9:AG9,IFERROR(SEARCH("O",E9:AG9),""),4),3),0)))</f>
        <v>0</v>
      </c>
      <c r="AL9" s="263"/>
    </row>
    <row r="10">
      <c r="A10" s="258">
        <v>8.0</v>
      </c>
      <c r="B10" s="476" t="s">
        <v>607</v>
      </c>
      <c r="C10" s="476" t="s">
        <v>152</v>
      </c>
      <c r="D10" s="484" t="s">
        <v>148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2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60">
        <f t="array" ref="AH10">-SUM(VALUE(IF(IFERROR(MID(E10:AG10,IFERROR(SEARCH("L",E10:AG10),""),4),"")&gt;=1,RIGHT(MID(E10:AG10,IFERROR(SEARCH("L",E10:AG10),""),4),3),0)))</f>
        <v>0</v>
      </c>
      <c r="AI10" s="260">
        <f t="array" ref="AI10">-SUM(VALUE(IF(IFERROR(MID(E10:AG10,IFERROR(SEARCH("E",E10:AG10),""),4),"")&gt;=1,RIGHT(MID(E10:AG10,IFERROR(SEARCH("E",E10:AG10),""),4),3),0)))</f>
        <v>0</v>
      </c>
      <c r="AJ10" s="260">
        <f t="array" ref="AJ10">SUM(VALUE(IF(IFERROR(MID(E10:AG10,IFERROR(SEARCH("T",E10:AG10),""),4),"")&gt;=1,RIGHT(MID(E10:AG10,IFERROR(SEARCH("T",E10:AG10),""),4),3),0)))</f>
        <v>0</v>
      </c>
      <c r="AK10" s="260">
        <f t="array" ref="AK10">SUM(VALUE(IF(IFERROR(MID(E10:AG10,IFERROR(SEARCH("O",E10:AG10),""),4),"")&gt;=1,RIGHT(MID(E10:AG10,IFERROR(SEARCH("O",E10:AG10),""),4),3),0)))</f>
        <v>0</v>
      </c>
      <c r="AL10" s="263"/>
    </row>
    <row r="11">
      <c r="A11" s="258">
        <v>9.0</v>
      </c>
      <c r="B11" s="476" t="s">
        <v>608</v>
      </c>
      <c r="C11" s="476" t="s">
        <v>156</v>
      </c>
      <c r="D11" s="484" t="s">
        <v>148</v>
      </c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60">
        <f t="array" ref="AH11">-SUM(VALUE(IF(IFERROR(MID(E11:AG11,IFERROR(SEARCH("L",E11:AG11),""),4),"")&gt;=1,RIGHT(MID(E11:AG11,IFERROR(SEARCH("L",E11:AG11),""),4),3),0)))</f>
        <v>0</v>
      </c>
      <c r="AI11" s="260">
        <f t="array" ref="AI11">-SUM(VALUE(IF(IFERROR(MID(E11:AG11,IFERROR(SEARCH("E",E11:AG11),""),4),"")&gt;=1,RIGHT(MID(E11:AG11,IFERROR(SEARCH("E",E11:AG11),""),4),3),0)))</f>
        <v>0</v>
      </c>
      <c r="AJ11" s="260">
        <f t="array" ref="AJ11">SUM(VALUE(IF(IFERROR(MID(E11:AG11,IFERROR(SEARCH("T",E11:AG11),""),4),"")&gt;=1,RIGHT(MID(E11:AG11,IFERROR(SEARCH("T",E11:AG11),""),4),3),0)))</f>
        <v>0</v>
      </c>
      <c r="AK11" s="260">
        <f t="array" ref="AK11">SUM(VALUE(IF(IFERROR(MID(E11:AG11,IFERROR(SEARCH("O",E11:AG11),""),4),"")&gt;=1,RIGHT(MID(E11:AG11,IFERROR(SEARCH("O",E11:AG11),""),4),3),0)))</f>
        <v>0</v>
      </c>
      <c r="AL11" s="263"/>
    </row>
    <row r="12">
      <c r="A12" s="258">
        <v>10.0</v>
      </c>
      <c r="B12" s="476" t="s">
        <v>609</v>
      </c>
      <c r="C12" s="476" t="s">
        <v>154</v>
      </c>
      <c r="D12" s="484" t="s">
        <v>148</v>
      </c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60">
        <f t="array" ref="AH12">-SUM(VALUE(IF(IFERROR(MID(E12:AG12,IFERROR(SEARCH("L",E12:AG12),""),4),"")&gt;=1,RIGHT(MID(E12:AG12,IFERROR(SEARCH("L",E12:AG12),""),4),3),0)))</f>
        <v>0</v>
      </c>
      <c r="AI12" s="260">
        <f t="array" ref="AI12">-SUM(VALUE(IF(IFERROR(MID(E12:AG12,IFERROR(SEARCH("E",E12:AG12),""),4),"")&gt;=1,RIGHT(MID(E12:AG12,IFERROR(SEARCH("E",E12:AG12),""),4),3),0)))</f>
        <v>0</v>
      </c>
      <c r="AJ12" s="260">
        <f t="array" ref="AJ12">SUM(VALUE(IF(IFERROR(MID(E12:AG12,IFERROR(SEARCH("T",E12:AG12),""),4),"")&gt;=1,RIGHT(MID(E12:AG12,IFERROR(SEARCH("T",E12:AG12),""),4),3),0)))</f>
        <v>0</v>
      </c>
      <c r="AK12" s="260">
        <f t="array" ref="AK12">SUM(VALUE(IF(IFERROR(MID(E12:AG12,IFERROR(SEARCH("O",E12:AG12),""),4),"")&gt;=1,RIGHT(MID(E12:AG12,IFERROR(SEARCH("O",E12:AG12),""),4),3),0)))</f>
        <v>0</v>
      </c>
      <c r="AL12" s="263"/>
    </row>
    <row r="13">
      <c r="A13" s="258">
        <v>11.0</v>
      </c>
      <c r="B13" s="476" t="s">
        <v>610</v>
      </c>
      <c r="C13" s="476" t="s">
        <v>108</v>
      </c>
      <c r="D13" s="484" t="s">
        <v>80</v>
      </c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60">
        <f t="array" ref="AH13">-SUM(VALUE(IF(IFERROR(MID(E13:AG13,IFERROR(SEARCH("L",E13:AG13),""),4),"")&gt;=1,RIGHT(MID(E13:AG13,IFERROR(SEARCH("L",E13:AG13),""),4),3),0)))</f>
        <v>0</v>
      </c>
      <c r="AI13" s="260">
        <f t="array" ref="AI13">-SUM(VALUE(IF(IFERROR(MID(E13:AG13,IFERROR(SEARCH("E",E13:AG13),""),4),"")&gt;=1,RIGHT(MID(E13:AG13,IFERROR(SEARCH("E",E13:AG13),""),4),3),0)))</f>
        <v>0</v>
      </c>
      <c r="AJ13" s="260">
        <f t="array" ref="AJ13">SUM(VALUE(IF(IFERROR(MID(E13:AG13,IFERROR(SEARCH("T",E13:AG13),""),4),"")&gt;=1,RIGHT(MID(E13:AG13,IFERROR(SEARCH("T",E13:AG13),""),4),3),0)))</f>
        <v>0</v>
      </c>
      <c r="AK13" s="260">
        <f t="array" ref="AK13">SUM(VALUE(IF(IFERROR(MID(E13:AG13,IFERROR(SEARCH("O",E13:AG13),""),4),"")&gt;=1,RIGHT(MID(E13:AG13,IFERROR(SEARCH("O",E13:AG13),""),4),3),0)))</f>
        <v>0</v>
      </c>
      <c r="AL13" s="263"/>
    </row>
    <row r="14">
      <c r="A14" s="258">
        <v>12.0</v>
      </c>
      <c r="B14" s="476" t="s">
        <v>611</v>
      </c>
      <c r="C14" s="476" t="s">
        <v>128</v>
      </c>
      <c r="D14" s="484" t="s">
        <v>80</v>
      </c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60">
        <f t="array" ref="AH14">-SUM(VALUE(IF(IFERROR(MID(E14:AG14,IFERROR(SEARCH("L",E14:AG14),""),4),"")&gt;=1,RIGHT(MID(E14:AG14,IFERROR(SEARCH("L",E14:AG14),""),4),3),0)))</f>
        <v>0</v>
      </c>
      <c r="AI14" s="260">
        <f t="array" ref="AI14">-SUM(VALUE(IF(IFERROR(MID(E14:AG14,IFERROR(SEARCH("E",E14:AG14),""),4),"")&gt;=1,RIGHT(MID(E14:AG14,IFERROR(SEARCH("E",E14:AG14),""),4),3),0)))</f>
        <v>0</v>
      </c>
      <c r="AJ14" s="260">
        <f t="array" ref="AJ14">SUM(VALUE(IF(IFERROR(MID(E14:AG14,IFERROR(SEARCH("T",E14:AG14),""),4),"")&gt;=1,RIGHT(MID(E14:AG14,IFERROR(SEARCH("T",E14:AG14),""),4),3),0)))</f>
        <v>0</v>
      </c>
      <c r="AK14" s="260">
        <f t="array" ref="AK14">SUM(VALUE(IF(IFERROR(MID(E14:AG14,IFERROR(SEARCH("O",E14:AG14),""),4),"")&gt;=1,RIGHT(MID(E14:AG14,IFERROR(SEARCH("O",E14:AG14),""),4),3),0)))</f>
        <v>0</v>
      </c>
      <c r="AL14" s="263"/>
    </row>
    <row r="15">
      <c r="A15" s="258">
        <v>13.0</v>
      </c>
      <c r="B15" s="476" t="s">
        <v>612</v>
      </c>
      <c r="C15" s="476" t="s">
        <v>98</v>
      </c>
      <c r="D15" s="484" t="s">
        <v>80</v>
      </c>
      <c r="E15" s="259"/>
      <c r="F15" s="259"/>
      <c r="G15" s="259"/>
      <c r="H15" s="259"/>
      <c r="I15" s="259"/>
      <c r="J15" s="259"/>
      <c r="K15" s="259"/>
      <c r="L15" s="259"/>
      <c r="M15" s="262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60">
        <f t="array" ref="AH15">-SUM(VALUE(IF(IFERROR(MID(E15:AG15,IFERROR(SEARCH("L",E15:AG15),""),4),"")&gt;=1,RIGHT(MID(E15:AG15,IFERROR(SEARCH("L",E15:AG15),""),4),3),0)))</f>
        <v>0</v>
      </c>
      <c r="AI15" s="260">
        <f t="array" ref="AI15">-SUM(VALUE(IF(IFERROR(MID(E15:AG15,IFERROR(SEARCH("E",E15:AG15),""),4),"")&gt;=1,RIGHT(MID(E15:AG15,IFERROR(SEARCH("E",E15:AG15),""),4),3),0)))</f>
        <v>0</v>
      </c>
      <c r="AJ15" s="260">
        <f t="array" ref="AJ15">SUM(VALUE(IF(IFERROR(MID(E15:AG15,IFERROR(SEARCH("T",E15:AG15),""),4),"")&gt;=1,RIGHT(MID(E15:AG15,IFERROR(SEARCH("T",E15:AG15),""),4),3),0)))</f>
        <v>0</v>
      </c>
      <c r="AK15" s="260">
        <f t="array" ref="AK15">SUM(VALUE(IF(IFERROR(MID(E15:AG15,IFERROR(SEARCH("O",E15:AG15),""),4),"")&gt;=1,RIGHT(MID(E15:AG15,IFERROR(SEARCH("O",E15:AG15),""),4),3),0)))</f>
        <v>0</v>
      </c>
      <c r="AL15" s="263"/>
    </row>
    <row r="16">
      <c r="A16" s="258">
        <v>14.0</v>
      </c>
      <c r="B16" s="476" t="s">
        <v>613</v>
      </c>
      <c r="C16" s="486" t="s">
        <v>103</v>
      </c>
      <c r="D16" s="484" t="s">
        <v>80</v>
      </c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60">
        <f t="array" ref="AH16">-SUM(VALUE(IF(IFERROR(MID(E16:AG16,IFERROR(SEARCH("L",E16:AG16),""),4),"")&gt;=1,RIGHT(MID(E16:AG16,IFERROR(SEARCH("L",E16:AG16),""),4),3),0)))</f>
        <v>0</v>
      </c>
      <c r="AI16" s="260">
        <f t="array" ref="AI16">-SUM(VALUE(IF(IFERROR(MID(E16:AG16,IFERROR(SEARCH("E",E16:AG16),""),4),"")&gt;=1,RIGHT(MID(E16:AG16,IFERROR(SEARCH("E",E16:AG16),""),4),3),0)))</f>
        <v>0</v>
      </c>
      <c r="AJ16" s="260">
        <f t="array" ref="AJ16">SUM(VALUE(IF(IFERROR(MID(E16:AG16,IFERROR(SEARCH("T",E16:AG16),""),4),"")&gt;=1,RIGHT(MID(E16:AG16,IFERROR(SEARCH("T",E16:AG16),""),4),3),0)))</f>
        <v>0</v>
      </c>
      <c r="AK16" s="260">
        <f t="array" ref="AK16">SUM(VALUE(IF(IFERROR(MID(E16:AG16,IFERROR(SEARCH("O",E16:AG16),""),4),"")&gt;=1,RIGHT(MID(E16:AG16,IFERROR(SEARCH("O",E16:AG16),""),4),3),0)))</f>
        <v>0</v>
      </c>
      <c r="AL16" s="263"/>
    </row>
    <row r="17">
      <c r="A17" s="258">
        <v>15.0</v>
      </c>
      <c r="B17" s="476" t="s">
        <v>614</v>
      </c>
      <c r="C17" s="476" t="s">
        <v>113</v>
      </c>
      <c r="D17" s="484" t="s">
        <v>80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60">
        <f t="array" ref="AH17">-SUM(VALUE(IF(IFERROR(MID(E17:AG17,IFERROR(SEARCH("L",E17:AG17),""),4),"")&gt;=1,RIGHT(MID(E17:AG17,IFERROR(SEARCH("L",E17:AG17),""),4),3),0)))</f>
        <v>0</v>
      </c>
      <c r="AI17" s="260">
        <f t="array" ref="AI17">-SUM(VALUE(IF(IFERROR(MID(E17:AG17,IFERROR(SEARCH("E",E17:AG17),""),4),"")&gt;=1,RIGHT(MID(E17:AG17,IFERROR(SEARCH("E",E17:AG17),""),4),3),0)))</f>
        <v>0</v>
      </c>
      <c r="AJ17" s="260">
        <f t="array" ref="AJ17">SUM(VALUE(IF(IFERROR(MID(E17:AG17,IFERROR(SEARCH("T",E17:AG17),""),4),"")&gt;=1,RIGHT(MID(E17:AG17,IFERROR(SEARCH("T",E17:AG17),""),4),3),0)))</f>
        <v>0</v>
      </c>
      <c r="AK17" s="260">
        <f t="array" ref="AK17">SUM(VALUE(IF(IFERROR(MID(E17:AG17,IFERROR(SEARCH("O",E17:AG17),""),4),"")&gt;=1,RIGHT(MID(E17:AG17,IFERROR(SEARCH("O",E17:AG17),""),4),3),0)))</f>
        <v>0</v>
      </c>
      <c r="AL17" s="263"/>
    </row>
    <row r="18">
      <c r="A18" s="258">
        <v>16.0</v>
      </c>
      <c r="B18" s="476" t="s">
        <v>615</v>
      </c>
      <c r="C18" s="476" t="s">
        <v>92</v>
      </c>
      <c r="D18" s="484" t="s">
        <v>80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60">
        <f t="array" ref="AH18">-SUM(VALUE(IF(IFERROR(MID(E18:AG18,IFERROR(SEARCH("L",E18:AG18),""),4),"")&gt;=1,RIGHT(MID(E18:AG18,IFERROR(SEARCH("L",E18:AG18),""),4),3),0)))</f>
        <v>0</v>
      </c>
      <c r="AI18" s="260">
        <f t="array" ref="AI18">-SUM(VALUE(IF(IFERROR(MID(E18:AG18,IFERROR(SEARCH("E",E18:AG18),""),4),"")&gt;=1,RIGHT(MID(E18:AG18,IFERROR(SEARCH("E",E18:AG18),""),4),3),0)))</f>
        <v>0</v>
      </c>
      <c r="AJ18" s="260">
        <f t="array" ref="AJ18">SUM(VALUE(IF(IFERROR(MID(E18:AG18,IFERROR(SEARCH("T",E18:AG18),""),4),"")&gt;=1,RIGHT(MID(E18:AG18,IFERROR(SEARCH("T",E18:AG18),""),4),3),0)))</f>
        <v>0</v>
      </c>
      <c r="AK18" s="260">
        <f t="array" ref="AK18">SUM(VALUE(IF(IFERROR(MID(E18:AG18,IFERROR(SEARCH("O",E18:AG18),""),4),"")&gt;=1,RIGHT(MID(E18:AG18,IFERROR(SEARCH("O",E18:AG18),""),4),3),0)))</f>
        <v>0</v>
      </c>
      <c r="AL18" s="263"/>
    </row>
    <row r="19">
      <c r="A19" s="258">
        <v>17.0</v>
      </c>
      <c r="B19" s="487" t="s">
        <v>616</v>
      </c>
      <c r="C19" s="476" t="s">
        <v>79</v>
      </c>
      <c r="D19" s="484" t="s">
        <v>80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60">
        <f t="array" ref="AH19">-SUM(VALUE(IF(IFERROR(MID(E19:AG19,IFERROR(SEARCH("L",E19:AG19),""),4),"")&gt;=1,RIGHT(MID(E19:AG19,IFERROR(SEARCH("L",E19:AG19),""),4),3),0)))</f>
        <v>0</v>
      </c>
      <c r="AI19" s="260">
        <f t="array" ref="AI19">-SUM(VALUE(IF(IFERROR(MID(E19:AG19,IFERROR(SEARCH("E",E19:AG19),""),4),"")&gt;=1,RIGHT(MID(E19:AG19,IFERROR(SEARCH("E",E19:AG19),""),4),3),0)))</f>
        <v>0</v>
      </c>
      <c r="AJ19" s="260">
        <f t="array" ref="AJ19">SUM(VALUE(IF(IFERROR(MID(E19:AG19,IFERROR(SEARCH("T",E19:AG19),""),4),"")&gt;=1,RIGHT(MID(E19:AG19,IFERROR(SEARCH("T",E19:AG19),""),4),3),0)))</f>
        <v>0</v>
      </c>
      <c r="AK19" s="260">
        <f t="array" ref="AK19">SUM(VALUE(IF(IFERROR(MID(E19:AG19,IFERROR(SEARCH("O",E19:AG19),""),4),"")&gt;=1,RIGHT(MID(E19:AG19,IFERROR(SEARCH("O",E19:AG19),""),4),3),0)))</f>
        <v>0</v>
      </c>
      <c r="AL19" s="263"/>
    </row>
    <row r="20">
      <c r="A20" s="258">
        <v>18.0</v>
      </c>
      <c r="B20" s="476" t="s">
        <v>617</v>
      </c>
      <c r="C20" s="476" t="s">
        <v>133</v>
      </c>
      <c r="D20" s="484" t="s">
        <v>80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60">
        <f t="array" ref="AH20">-SUM(VALUE(IF(IFERROR(MID(E20:AG20,IFERROR(SEARCH("L",E20:AG20),""),4),"")&gt;=1,RIGHT(MID(E20:AG20,IFERROR(SEARCH("L",E20:AG20),""),4),3),0)))</f>
        <v>0</v>
      </c>
      <c r="AI20" s="260">
        <f t="array" ref="AI20">-SUM(VALUE(IF(IFERROR(MID(E20:AG20,IFERROR(SEARCH("E",E20:AG20),""),4),"")&gt;=1,RIGHT(MID(E20:AG20,IFERROR(SEARCH("E",E20:AG20),""),4),3),0)))</f>
        <v>0</v>
      </c>
      <c r="AJ20" s="260">
        <f t="array" ref="AJ20">SUM(VALUE(IF(IFERROR(MID(E20:AG20,IFERROR(SEARCH("T",E20:AG20),""),4),"")&gt;=1,RIGHT(MID(E20:AG20,IFERROR(SEARCH("T",E20:AG20),""),4),3),0)))</f>
        <v>0</v>
      </c>
      <c r="AK20" s="260">
        <f t="array" ref="AK20">SUM(VALUE(IF(IFERROR(MID(E20:AG20,IFERROR(SEARCH("O",E20:AG20),""),4),"")&gt;=1,RIGHT(MID(E20:AG20,IFERROR(SEARCH("O",E20:AG20),""),4),3),0)))</f>
        <v>0</v>
      </c>
      <c r="AL20" s="263"/>
    </row>
    <row r="21">
      <c r="A21" s="258">
        <v>19.0</v>
      </c>
      <c r="B21" s="476" t="s">
        <v>618</v>
      </c>
      <c r="C21" s="476" t="s">
        <v>86</v>
      </c>
      <c r="D21" s="484" t="s">
        <v>80</v>
      </c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60">
        <f t="array" ref="AH21">-SUM(VALUE(IF(IFERROR(MID(E21:AG21,IFERROR(SEARCH("L",E21:AG21),""),4),"")&gt;=1,RIGHT(MID(E21:AG21,IFERROR(SEARCH("L",E21:AG21),""),4),3),0)))</f>
        <v>0</v>
      </c>
      <c r="AI21" s="260">
        <f t="array" ref="AI21">-SUM(VALUE(IF(IFERROR(MID(E21:AG21,IFERROR(SEARCH("E",E21:AG21),""),4),"")&gt;=1,RIGHT(MID(E21:AG21,IFERROR(SEARCH("E",E21:AG21),""),4),3),0)))</f>
        <v>0</v>
      </c>
      <c r="AJ21" s="260">
        <f t="array" ref="AJ21">SUM(VALUE(IF(IFERROR(MID(E21:AG21,IFERROR(SEARCH("T",E21:AG21),""),4),"")&gt;=1,RIGHT(MID(E21:AG21,IFERROR(SEARCH("T",E21:AG21),""),4),3),0)))</f>
        <v>0</v>
      </c>
      <c r="AK21" s="260">
        <f t="array" ref="AK21">SUM(VALUE(IF(IFERROR(MID(E21:AG21,IFERROR(SEARCH("O",E21:AG21),""),4),"")&gt;=1,RIGHT(MID(E21:AG21,IFERROR(SEARCH("O",E21:AG21),""),4),3),0)))</f>
        <v>0</v>
      </c>
      <c r="AL21" s="263"/>
    </row>
    <row r="22">
      <c r="A22" s="258">
        <v>20.0</v>
      </c>
      <c r="B22" s="476" t="s">
        <v>619</v>
      </c>
      <c r="C22" s="476" t="s">
        <v>118</v>
      </c>
      <c r="D22" s="484" t="s">
        <v>80</v>
      </c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60">
        <f t="array" ref="AH22">-SUM(VALUE(IF(IFERROR(MID(E22:AG22,IFERROR(SEARCH("L",E22:AG22),""),4),"")&gt;=1,RIGHT(MID(E22:AG22,IFERROR(SEARCH("L",E22:AG22),""),4),3),0)))</f>
        <v>0</v>
      </c>
      <c r="AI22" s="260">
        <f t="array" ref="AI22">-SUM(VALUE(IF(IFERROR(MID(E22:AG22,IFERROR(SEARCH("E",E22:AG22),""),4),"")&gt;=1,RIGHT(MID(E22:AG22,IFERROR(SEARCH("E",E22:AG22),""),4),3),0)))</f>
        <v>0</v>
      </c>
      <c r="AJ22" s="260">
        <f t="array" ref="AJ22">SUM(VALUE(IF(IFERROR(MID(E22:AG22,IFERROR(SEARCH("T",E22:AG22),""),4),"")&gt;=1,RIGHT(MID(E22:AG22,IFERROR(SEARCH("T",E22:AG22),""),4),3),0)))</f>
        <v>0</v>
      </c>
      <c r="AK22" s="260">
        <f t="array" ref="AK22">SUM(VALUE(IF(IFERROR(MID(E22:AG22,IFERROR(SEARCH("O",E22:AG22),""),4),"")&gt;=1,RIGHT(MID(E22:AG22,IFERROR(SEARCH("O",E22:AG22),""),4),3),0)))</f>
        <v>0</v>
      </c>
      <c r="AL22" s="263"/>
    </row>
    <row r="23">
      <c r="A23" s="258">
        <v>21.0</v>
      </c>
      <c r="B23" s="476" t="s">
        <v>620</v>
      </c>
      <c r="C23" s="476" t="s">
        <v>123</v>
      </c>
      <c r="D23" s="484" t="s">
        <v>80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60">
        <f t="array" ref="AH23">-SUM(VALUE(IF(IFERROR(MID(E23:AG23,IFERROR(SEARCH("L",E23:AG23),""),4),"")&gt;=1,RIGHT(MID(E23:AG23,IFERROR(SEARCH("L",E23:AG23),""),4),3),0)))</f>
        <v>0</v>
      </c>
      <c r="AI23" s="260">
        <f t="array" ref="AI23">-SUM(VALUE(IF(IFERROR(MID(E23:AG23,IFERROR(SEARCH("E",E23:AG23),""),4),"")&gt;=1,RIGHT(MID(E23:AG23,IFERROR(SEARCH("E",E23:AG23),""),4),3),0)))</f>
        <v>0</v>
      </c>
      <c r="AJ23" s="260">
        <f t="array" ref="AJ23">SUM(VALUE(IF(IFERROR(MID(E23:AG23,IFERROR(SEARCH("T",E23:AG23),""),4),"")&gt;=1,RIGHT(MID(E23:AG23,IFERROR(SEARCH("T",E23:AG23),""),4),3),0)))</f>
        <v>0</v>
      </c>
      <c r="AK23" s="260">
        <f t="array" ref="AK23">SUM(VALUE(IF(IFERROR(MID(E23:AG23,IFERROR(SEARCH("O",E23:AG23),""),4),"")&gt;=1,RIGHT(MID(E23:AG23,IFERROR(SEARCH("O",E23:AG23),""),4),3),0)))</f>
        <v>0</v>
      </c>
      <c r="AL23" s="263"/>
    </row>
    <row r="24">
      <c r="A24" s="258">
        <v>22.0</v>
      </c>
      <c r="B24" s="476" t="s">
        <v>621</v>
      </c>
      <c r="C24" s="476" t="s">
        <v>130</v>
      </c>
      <c r="D24" s="484" t="s">
        <v>76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60">
        <f t="array" ref="AH24">-SUM(VALUE(IF(IFERROR(MID(E24:AG24,IFERROR(SEARCH("L",E24:AG24),""),4),"")&gt;=1,RIGHT(MID(E24:AG24,IFERROR(SEARCH("L",E24:AG24),""),4),3),0)))</f>
        <v>0</v>
      </c>
      <c r="AI24" s="260">
        <f t="array" ref="AI24">-SUM(VALUE(IF(IFERROR(MID(E24:AG24,IFERROR(SEARCH("E",E24:AG24),""),4),"")&gt;=1,RIGHT(MID(E24:AG24,IFERROR(SEARCH("E",E24:AG24),""),4),3),0)))</f>
        <v>0</v>
      </c>
      <c r="AJ24" s="260">
        <f t="array" ref="AJ24">SUM(VALUE(IF(IFERROR(MID(E24:AG24,IFERROR(SEARCH("T",E24:AG24),""),4),"")&gt;=1,RIGHT(MID(E24:AG24,IFERROR(SEARCH("T",E24:AG24),""),4),3),0)))</f>
        <v>0</v>
      </c>
      <c r="AK24" s="260">
        <f t="array" ref="AK24">SUM(VALUE(IF(IFERROR(MID(E24:AG24,IFERROR(SEARCH("O",E24:AG24),""),4),"")&gt;=1,RIGHT(MID(E24:AG24,IFERROR(SEARCH("O",E24:AG24),""),4),3),0)))</f>
        <v>0</v>
      </c>
      <c r="AL24" s="263"/>
    </row>
    <row r="25">
      <c r="A25" s="258">
        <v>23.0</v>
      </c>
      <c r="B25" s="476" t="s">
        <v>622</v>
      </c>
      <c r="C25" s="476" t="s">
        <v>107</v>
      </c>
      <c r="D25" s="484" t="s">
        <v>76</v>
      </c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60">
        <f t="array" ref="AH25">-SUM(VALUE(IF(IFERROR(MID(E25:AG25,IFERROR(SEARCH("L",E25:AG25),""),4),"")&gt;=1,RIGHT(MID(E25:AG25,IFERROR(SEARCH("L",E25:AG25),""),4),3),0)))</f>
        <v>0</v>
      </c>
      <c r="AI25" s="260">
        <f t="array" ref="AI25">-SUM(VALUE(IF(IFERROR(MID(E25:AG25,IFERROR(SEARCH("E",E25:AG25),""),4),"")&gt;=1,RIGHT(MID(E25:AG25,IFERROR(SEARCH("E",E25:AG25),""),4),3),0)))</f>
        <v>0</v>
      </c>
      <c r="AJ25" s="260">
        <f t="array" ref="AJ25">SUM(VALUE(IF(IFERROR(MID(E25:AG25,IFERROR(SEARCH("T",E25:AG25),""),4),"")&gt;=1,RIGHT(MID(E25:AG25,IFERROR(SEARCH("T",E25:AG25),""),4),3),0)))</f>
        <v>0</v>
      </c>
      <c r="AK25" s="260">
        <f t="array" ref="AK25">SUM(VALUE(IF(IFERROR(MID(E25:AG25,IFERROR(SEARCH("O",E25:AG25),""),4),"")&gt;=1,RIGHT(MID(E25:AG25,IFERROR(SEARCH("O",E25:AG25),""),4),3),0)))</f>
        <v>0</v>
      </c>
      <c r="AL25" s="263"/>
    </row>
    <row r="26">
      <c r="A26" s="258">
        <v>24.0</v>
      </c>
      <c r="B26" s="475" t="s">
        <v>623</v>
      </c>
      <c r="C26" s="475" t="s">
        <v>96</v>
      </c>
      <c r="D26" s="484" t="s">
        <v>76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60">
        <f t="array" ref="AH26">-SUM(VALUE(IF(IFERROR(MID(E26:AG26,IFERROR(SEARCH("L",E26:AG26),""),4),"")&gt;=1,RIGHT(MID(E26:AG26,IFERROR(SEARCH("L",E26:AG26),""),4),3),0)))</f>
        <v>0</v>
      </c>
      <c r="AI26" s="260">
        <f t="array" ref="AI26">-SUM(VALUE(IF(IFERROR(MID(E26:AG26,IFERROR(SEARCH("E",E26:AG26),""),4),"")&gt;=1,RIGHT(MID(E26:AG26,IFERROR(SEARCH("E",E26:AG26),""),4),3),0)))</f>
        <v>0</v>
      </c>
      <c r="AJ26" s="260">
        <f t="array" ref="AJ26">SUM(VALUE(IF(IFERROR(MID(E26:AG26,IFERROR(SEARCH("T",E26:AG26),""),4),"")&gt;=1,RIGHT(MID(E26:AG26,IFERROR(SEARCH("T",E26:AG26),""),4),3),0)))</f>
        <v>0</v>
      </c>
      <c r="AK26" s="260">
        <f t="array" ref="AK26">SUM(VALUE(IF(IFERROR(MID(E26:AG26,IFERROR(SEARCH("O",E26:AG26),""),4),"")&gt;=1,RIGHT(MID(E26:AG26,IFERROR(SEARCH("O",E26:AG26),""),4),3),0)))</f>
        <v>0</v>
      </c>
      <c r="AL26" s="263"/>
    </row>
    <row r="27">
      <c r="A27" s="258">
        <v>25.0</v>
      </c>
      <c r="B27" s="475" t="s">
        <v>624</v>
      </c>
      <c r="C27" s="475" t="s">
        <v>112</v>
      </c>
      <c r="D27" s="484" t="s">
        <v>76</v>
      </c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60">
        <f t="array" ref="AH27">-SUM(VALUE(IF(IFERROR(MID(E27:AG27,IFERROR(SEARCH("L",E27:AG27),""),4),"")&gt;=1,RIGHT(MID(E27:AG27,IFERROR(SEARCH("L",E27:AG27),""),4),3),0)))</f>
        <v>0</v>
      </c>
      <c r="AI27" s="260">
        <f t="array" ref="AI27">-SUM(VALUE(IF(IFERROR(MID(E27:AG27,IFERROR(SEARCH("E",E27:AG27),""),4),"")&gt;=1,RIGHT(MID(E27:AG27,IFERROR(SEARCH("E",E27:AG27),""),4),3),0)))</f>
        <v>0</v>
      </c>
      <c r="AJ27" s="260">
        <f t="array" ref="AJ27">SUM(VALUE(IF(IFERROR(MID(E27:AG27,IFERROR(SEARCH("T",E27:AG27),""),4),"")&gt;=1,RIGHT(MID(E27:AG27,IFERROR(SEARCH("T",E27:AG27),""),4),3),0)))</f>
        <v>0</v>
      </c>
      <c r="AK27" s="260">
        <f t="array" ref="AK27">SUM(VALUE(IF(IFERROR(MID(E27:AG27,IFERROR(SEARCH("O",E27:AG27),""),4),"")&gt;=1,RIGHT(MID(E27:AG27,IFERROR(SEARCH("O",E27:AG27),""),4),3),0)))</f>
        <v>0</v>
      </c>
      <c r="AL27" s="263"/>
    </row>
    <row r="28">
      <c r="A28" s="258">
        <v>26.0</v>
      </c>
      <c r="B28" s="475" t="s">
        <v>816</v>
      </c>
      <c r="C28" s="475" t="s">
        <v>101</v>
      </c>
      <c r="D28" s="484" t="s">
        <v>76</v>
      </c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60">
        <f t="array" ref="AH28">-SUM(VALUE(IF(IFERROR(MID(E28:AG28,IFERROR(SEARCH("L",E28:AG28),""),4),"")&gt;=1,RIGHT(MID(E28:AG28,IFERROR(SEARCH("L",E28:AG28),""),4),3),0)))</f>
        <v>0</v>
      </c>
      <c r="AI28" s="260">
        <f t="array" ref="AI28">-SUM(VALUE(IF(IFERROR(MID(E28:AG28,IFERROR(SEARCH("E",E28:AG28),""),4),"")&gt;=1,RIGHT(MID(E28:AG28,IFERROR(SEARCH("E",E28:AG28),""),4),3),0)))</f>
        <v>0</v>
      </c>
      <c r="AJ28" s="260">
        <f t="array" ref="AJ28">SUM(VALUE(IF(IFERROR(MID(E28:AG28,IFERROR(SEARCH("T",E28:AG28),""),4),"")&gt;=1,RIGHT(MID(E28:AG28,IFERROR(SEARCH("T",E28:AG28),""),4),3),0)))</f>
        <v>0</v>
      </c>
      <c r="AK28" s="260">
        <f t="array" ref="AK28">SUM(VALUE(IF(IFERROR(MID(E28:AG28,IFERROR(SEARCH("O",E28:AG28),""),4),"")&gt;=1,RIGHT(MID(E28:AG28,IFERROR(SEARCH("O",E28:AG28),""),4),3),0)))</f>
        <v>0</v>
      </c>
      <c r="AL28" s="263"/>
    </row>
    <row r="29">
      <c r="A29" s="258">
        <v>27.0</v>
      </c>
      <c r="B29" s="476" t="s">
        <v>625</v>
      </c>
      <c r="C29" s="476" t="s">
        <v>127</v>
      </c>
      <c r="D29" s="484" t="s">
        <v>76</v>
      </c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62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60">
        <f t="array" ref="AH29">-SUM(VALUE(IF(IFERROR(MID(E29:AG29,IFERROR(SEARCH("L",E29:AG29),""),4),"")&gt;=1,RIGHT(MID(E29:AG29,IFERROR(SEARCH("L",E29:AG29),""),4),3),0)))</f>
        <v>0</v>
      </c>
      <c r="AI29" s="260">
        <f t="array" ref="AI29">-SUM(VALUE(IF(IFERROR(MID(E29:AG29,IFERROR(SEARCH("E",E29:AG29),""),4),"")&gt;=1,RIGHT(MID(E29:AG29,IFERROR(SEARCH("E",E29:AG29),""),4),3),0)))</f>
        <v>0</v>
      </c>
      <c r="AJ29" s="260">
        <f t="array" ref="AJ29">SUM(VALUE(IF(IFERROR(MID(E29:AG29,IFERROR(SEARCH("T",E29:AG29),""),4),"")&gt;=1,RIGHT(MID(E29:AG29,IFERROR(SEARCH("T",E29:AG29),""),4),3),0)))</f>
        <v>0</v>
      </c>
      <c r="AK29" s="260">
        <f t="array" ref="AK29">SUM(VALUE(IF(IFERROR(MID(E29:AG29,IFERROR(SEARCH("O",E29:AG29),""),4),"")&gt;=1,RIGHT(MID(E29:AG29,IFERROR(SEARCH("O",E29:AG29),""),4),3),0)))</f>
        <v>0</v>
      </c>
      <c r="AL29" s="263"/>
    </row>
    <row r="30">
      <c r="A30" s="258">
        <v>28.0</v>
      </c>
      <c r="B30" s="476" t="s">
        <v>626</v>
      </c>
      <c r="C30" s="476" t="s">
        <v>75</v>
      </c>
      <c r="D30" s="484" t="s">
        <v>76</v>
      </c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60">
        <f t="array" ref="AH30">-SUM(VALUE(IF(IFERROR(MID(E30:AG30,IFERROR(SEARCH("L",E30:AG30),""),4),"")&gt;=1,RIGHT(MID(E30:AG30,IFERROR(SEARCH("L",E30:AG30),""),4),3),0)))</f>
        <v>0</v>
      </c>
      <c r="AI30" s="260">
        <f t="array" ref="AI30">-SUM(VALUE(IF(IFERROR(MID(E30:AG30,IFERROR(SEARCH("E",E30:AG30),""),4),"")&gt;=1,RIGHT(MID(E30:AG30,IFERROR(SEARCH("E",E30:AG30),""),4),3),0)))</f>
        <v>0</v>
      </c>
      <c r="AJ30" s="260">
        <f t="array" ref="AJ30">SUM(VALUE(IF(IFERROR(MID(E30:AG30,IFERROR(SEARCH("T",E30:AG30),""),4),"")&gt;=1,RIGHT(MID(E30:AG30,IFERROR(SEARCH("T",E30:AG30),""),4),3),0)))</f>
        <v>0</v>
      </c>
      <c r="AK30" s="260">
        <f t="array" ref="AK30">SUM(VALUE(IF(IFERROR(MID(E30:AG30,IFERROR(SEARCH("O",E30:AG30),""),4),"")&gt;=1,RIGHT(MID(E30:AG30,IFERROR(SEARCH("O",E30:AG30),""),4),3),0)))</f>
        <v>0</v>
      </c>
      <c r="AL30" s="263"/>
    </row>
    <row r="31">
      <c r="A31" s="258">
        <v>29.0</v>
      </c>
      <c r="B31" s="476" t="s">
        <v>627</v>
      </c>
      <c r="C31" s="476" t="s">
        <v>77</v>
      </c>
      <c r="D31" s="484" t="s">
        <v>76</v>
      </c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60">
        <f t="array" ref="AH31">-SUM(VALUE(IF(IFERROR(MID(E31:AG31,IFERROR(SEARCH("L",E31:AG31),""),4),"")&gt;=1,RIGHT(MID(E31:AG31,IFERROR(SEARCH("L",E31:AG31),""),4),3),0)))</f>
        <v>0</v>
      </c>
      <c r="AI31" s="260">
        <f t="array" ref="AI31">-SUM(VALUE(IF(IFERROR(MID(E31:AG31,IFERROR(SEARCH("E",E31:AG31),""),4),"")&gt;=1,RIGHT(MID(E31:AG31,IFERROR(SEARCH("E",E31:AG31),""),4),3),0)))</f>
        <v>0</v>
      </c>
      <c r="AJ31" s="260">
        <f t="array" ref="AJ31">SUM(VALUE(IF(IFERROR(MID(E31:AG31,IFERROR(SEARCH("T",E31:AG31),""),4),"")&gt;=1,RIGHT(MID(E31:AG31,IFERROR(SEARCH("T",E31:AG31),""),4),3),0)))</f>
        <v>0</v>
      </c>
      <c r="AK31" s="260">
        <f t="array" ref="AK31">SUM(VALUE(IF(IFERROR(MID(E31:AG31,IFERROR(SEARCH("O",E31:AG31),""),4),"")&gt;=1,RIGHT(MID(E31:AG31,IFERROR(SEARCH("O",E31:AG31),""),4),3),0)))</f>
        <v>0</v>
      </c>
      <c r="AL31" s="263"/>
    </row>
    <row r="32">
      <c r="A32" s="258">
        <v>30.0</v>
      </c>
      <c r="B32" s="487" t="s">
        <v>628</v>
      </c>
      <c r="C32" s="476" t="s">
        <v>115</v>
      </c>
      <c r="D32" s="484" t="s">
        <v>76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60">
        <f t="array" ref="AH32">-SUM(VALUE(IF(IFERROR(MID(E32:AG32,IFERROR(SEARCH("L",E32:AG32),""),4),"")&gt;=1,RIGHT(MID(E32:AG32,IFERROR(SEARCH("L",E32:AG32),""),4),3),0)))</f>
        <v>0</v>
      </c>
      <c r="AI32" s="260">
        <f t="array" ref="AI32">-SUM(VALUE(IF(IFERROR(MID(E32:AG32,IFERROR(SEARCH("E",E32:AG32),""),4),"")&gt;=1,RIGHT(MID(E32:AG32,IFERROR(SEARCH("E",E32:AG32),""),4),3),0)))</f>
        <v>0</v>
      </c>
      <c r="AJ32" s="260">
        <f t="array" ref="AJ32">SUM(VALUE(IF(IFERROR(MID(E32:AG32,IFERROR(SEARCH("T",E32:AG32),""),4),"")&gt;=1,RIGHT(MID(E32:AG32,IFERROR(SEARCH("T",E32:AG32),""),4),3),0)))</f>
        <v>0</v>
      </c>
      <c r="AK32" s="260">
        <f t="array" ref="AK32">SUM(VALUE(IF(IFERROR(MID(E32:AG32,IFERROR(SEARCH("O",E32:AG32),""),4),"")&gt;=1,RIGHT(MID(E32:AG32,IFERROR(SEARCH("O",E32:AG32),""),4),3),0)))</f>
        <v>0</v>
      </c>
      <c r="AL32" s="263"/>
    </row>
    <row r="33">
      <c r="A33" s="258">
        <v>31.0</v>
      </c>
      <c r="B33" s="476" t="s">
        <v>629</v>
      </c>
      <c r="C33" s="476" t="s">
        <v>100</v>
      </c>
      <c r="D33" s="484" t="s">
        <v>76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60">
        <f t="array" ref="AH33">-SUM(VALUE(IF(IFERROR(MID(E33:AG33,IFERROR(SEARCH("L",E33:AG33),""),4),"")&gt;=1,RIGHT(MID(E33:AG33,IFERROR(SEARCH("L",E33:AG33),""),4),3),0)))</f>
        <v>0</v>
      </c>
      <c r="AI33" s="260">
        <f t="array" ref="AI33">-SUM(VALUE(IF(IFERROR(MID(E33:AG33,IFERROR(SEARCH("E",E33:AG33),""),4),"")&gt;=1,RIGHT(MID(E33:AG33,IFERROR(SEARCH("E",E33:AG33),""),4),3),0)))</f>
        <v>0</v>
      </c>
      <c r="AJ33" s="260">
        <f t="array" ref="AJ33">SUM(VALUE(IF(IFERROR(MID(E33:AG33,IFERROR(SEARCH("T",E33:AG33),""),4),"")&gt;=1,RIGHT(MID(E33:AG33,IFERROR(SEARCH("T",E33:AG33),""),4),3),0)))</f>
        <v>0</v>
      </c>
      <c r="AK33" s="260">
        <f t="array" ref="AK33">SUM(VALUE(IF(IFERROR(MID(E33:AG33,IFERROR(SEARCH("O",E33:AG33),""),4),"")&gt;=1,RIGHT(MID(E33:AG33,IFERROR(SEARCH("O",E33:AG33),""),4),3),0)))</f>
        <v>0</v>
      </c>
      <c r="AL33" s="263"/>
    </row>
    <row r="34">
      <c r="A34" s="258">
        <v>32.0</v>
      </c>
      <c r="B34" s="476" t="s">
        <v>630</v>
      </c>
      <c r="C34" s="476" t="s">
        <v>120</v>
      </c>
      <c r="D34" s="484" t="s">
        <v>76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62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60">
        <f t="array" ref="AH34">-SUM(VALUE(IF(IFERROR(MID(E34:AG34,IFERROR(SEARCH("L",E34:AG34),""),4),"")&gt;=1,RIGHT(MID(E34:AG34,IFERROR(SEARCH("L",E34:AG34),""),4),3),0)))</f>
        <v>0</v>
      </c>
      <c r="AI34" s="260">
        <f t="array" ref="AI34">-SUM(VALUE(IF(IFERROR(MID(E34:AG34,IFERROR(SEARCH("E",E34:AG34),""),4),"")&gt;=1,RIGHT(MID(E34:AG34,IFERROR(SEARCH("E",E34:AG34),""),4),3),0)))</f>
        <v>0</v>
      </c>
      <c r="AJ34" s="260">
        <f t="array" ref="AJ34">SUM(VALUE(IF(IFERROR(MID(E34:AG34,IFERROR(SEARCH("T",E34:AG34),""),4),"")&gt;=1,RIGHT(MID(E34:AG34,IFERROR(SEARCH("T",E34:AG34),""),4),3),0)))</f>
        <v>0</v>
      </c>
      <c r="AK34" s="260">
        <f t="array" ref="AK34">SUM(VALUE(IF(IFERROR(MID(E34:AG34,IFERROR(SEARCH("O",E34:AG34),""),4),"")&gt;=1,RIGHT(MID(E34:AG34,IFERROR(SEARCH("O",E34:AG34),""),4),3),0)))</f>
        <v>0</v>
      </c>
      <c r="AL34" s="263"/>
    </row>
    <row r="35">
      <c r="A35" s="258">
        <v>33.0</v>
      </c>
      <c r="B35" s="476" t="s">
        <v>849</v>
      </c>
      <c r="C35" s="476" t="s">
        <v>131</v>
      </c>
      <c r="D35" s="484" t="s">
        <v>76</v>
      </c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62" t="s">
        <v>804</v>
      </c>
      <c r="AD35" s="259"/>
      <c r="AE35" s="259"/>
      <c r="AF35" s="259"/>
      <c r="AG35" s="259"/>
      <c r="AH35" s="260">
        <f t="array" ref="AH35">-SUM(VALUE(IF(IFERROR(MID(E35:AG35,IFERROR(SEARCH("L",E35:AG35),""),4),"")&gt;=1,RIGHT(MID(E35:AG35,IFERROR(SEARCH("L",E35:AG35),""),4),3),0)))</f>
        <v>-16</v>
      </c>
      <c r="AI35" s="260">
        <f t="array" ref="AI35">-SUM(VALUE(IF(IFERROR(MID(E35:AG35,IFERROR(SEARCH("E",E35:AG35),""),4),"")&gt;=1,RIGHT(MID(E35:AG35,IFERROR(SEARCH("E",E35:AG35),""),4),3),0)))</f>
        <v>0</v>
      </c>
      <c r="AJ35" s="260">
        <f t="array" ref="AJ35">SUM(VALUE(IF(IFERROR(MID(E35:AG35,IFERROR(SEARCH("T",E35:AG35),""),4),"")&gt;=1,RIGHT(MID(E35:AG35,IFERROR(SEARCH("T",E35:AG35),""),4),3),0)))</f>
        <v>0</v>
      </c>
      <c r="AK35" s="260">
        <f t="array" ref="AK35">SUM(VALUE(IF(IFERROR(MID(E35:AG35,IFERROR(SEARCH("O",E35:AG35),""),4),"")&gt;=1,RIGHT(MID(E35:AG35,IFERROR(SEARCH("O",E35:AG35),""),4),3),0)))</f>
        <v>0</v>
      </c>
      <c r="AL35" s="263"/>
    </row>
    <row r="36">
      <c r="A36" s="258">
        <v>34.0</v>
      </c>
      <c r="B36" s="476" t="s">
        <v>631</v>
      </c>
      <c r="C36" s="476" t="s">
        <v>97</v>
      </c>
      <c r="D36" s="484" t="s">
        <v>76</v>
      </c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60">
        <f t="array" ref="AH36">-SUM(VALUE(IF(IFERROR(MID(E36:AG36,IFERROR(SEARCH("L",E36:AG36),""),4),"")&gt;=1,RIGHT(MID(E36:AG36,IFERROR(SEARCH("L",E36:AG36),""),4),3),0)))</f>
        <v>0</v>
      </c>
      <c r="AI36" s="260">
        <f t="array" ref="AI36">-SUM(VALUE(IF(IFERROR(MID(E36:AG36,IFERROR(SEARCH("E",E36:AG36),""),4),"")&gt;=1,RIGHT(MID(E36:AG36,IFERROR(SEARCH("E",E36:AG36),""),4),3),0)))</f>
        <v>0</v>
      </c>
      <c r="AJ36" s="260">
        <f t="array" ref="AJ36">SUM(VALUE(IF(IFERROR(MID(E36:AG36,IFERROR(SEARCH("T",E36:AG36),""),4),"")&gt;=1,RIGHT(MID(E36:AG36,IFERROR(SEARCH("T",E36:AG36),""),4),3),0)))</f>
        <v>0</v>
      </c>
      <c r="AK36" s="260">
        <f t="array" ref="AK36">SUM(VALUE(IF(IFERROR(MID(E36:AG36,IFERROR(SEARCH("O",E36:AG36),""),4),"")&gt;=1,RIGHT(MID(E36:AG36,IFERROR(SEARCH("O",E36:AG36),""),4),3),0)))</f>
        <v>0</v>
      </c>
      <c r="AL36" s="263"/>
    </row>
    <row r="37">
      <c r="A37" s="258">
        <v>35.0</v>
      </c>
      <c r="B37" s="476" t="s">
        <v>632</v>
      </c>
      <c r="C37" s="476" t="s">
        <v>111</v>
      </c>
      <c r="D37" s="484" t="s">
        <v>76</v>
      </c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60">
        <f t="array" ref="AH37">-SUM(VALUE(IF(IFERROR(MID(E37:AG37,IFERROR(SEARCH("L",E37:AG37),""),4),"")&gt;=1,RIGHT(MID(E37:AG37,IFERROR(SEARCH("L",E37:AG37),""),4),3),0)))</f>
        <v>0</v>
      </c>
      <c r="AI37" s="260">
        <f t="array" ref="AI37">-SUM(VALUE(IF(IFERROR(MID(E37:AG37,IFERROR(SEARCH("E",E37:AG37),""),4),"")&gt;=1,RIGHT(MID(E37:AG37,IFERROR(SEARCH("E",E37:AG37),""),4),3),0)))</f>
        <v>0</v>
      </c>
      <c r="AJ37" s="260">
        <f t="array" ref="AJ37">SUM(VALUE(IF(IFERROR(MID(E37:AG37,IFERROR(SEARCH("T",E37:AG37),""),4),"")&gt;=1,RIGHT(MID(E37:AG37,IFERROR(SEARCH("T",E37:AG37),""),4),3),0)))</f>
        <v>0</v>
      </c>
      <c r="AK37" s="260">
        <f t="array" ref="AK37">SUM(VALUE(IF(IFERROR(MID(E37:AG37,IFERROR(SEARCH("O",E37:AG37),""),4),"")&gt;=1,RIGHT(MID(E37:AG37,IFERROR(SEARCH("O",E37:AG37),""),4),3),0)))</f>
        <v>0</v>
      </c>
      <c r="AL37" s="263"/>
    </row>
    <row r="38">
      <c r="A38" s="258">
        <v>36.0</v>
      </c>
      <c r="B38" s="476" t="s">
        <v>634</v>
      </c>
      <c r="C38" s="476" t="s">
        <v>85</v>
      </c>
      <c r="D38" s="484" t="s">
        <v>76</v>
      </c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60">
        <f t="array" ref="AH38">-SUM(VALUE(IF(IFERROR(MID(E38:AG38,IFERROR(SEARCH("L",E38:AG38),""),4),"")&gt;=1,RIGHT(MID(E38:AG38,IFERROR(SEARCH("L",E38:AG38),""),4),3),0)))</f>
        <v>0</v>
      </c>
      <c r="AI38" s="260">
        <f t="array" ref="AI38">-SUM(VALUE(IF(IFERROR(MID(E38:AG38,IFERROR(SEARCH("E",E38:AG38),""),4),"")&gt;=1,RIGHT(MID(E38:AG38,IFERROR(SEARCH("E",E38:AG38),""),4),3),0)))</f>
        <v>0</v>
      </c>
      <c r="AJ38" s="260">
        <f t="array" ref="AJ38">SUM(VALUE(IF(IFERROR(MID(E38:AG38,IFERROR(SEARCH("T",E38:AG38),""),4),"")&gt;=1,RIGHT(MID(E38:AG38,IFERROR(SEARCH("T",E38:AG38),""),4),3),0)))</f>
        <v>0</v>
      </c>
      <c r="AK38" s="260">
        <f t="array" ref="AK38">SUM(VALUE(IF(IFERROR(MID(E38:AG38,IFERROR(SEARCH("O",E38:AG38),""),4),"")&gt;=1,RIGHT(MID(E38:AG38,IFERROR(SEARCH("O",E38:AG38),""),4),3),0)))</f>
        <v>0</v>
      </c>
      <c r="AL38" s="263"/>
    </row>
    <row r="39">
      <c r="A39" s="258">
        <v>37.0</v>
      </c>
      <c r="B39" s="476" t="s">
        <v>635</v>
      </c>
      <c r="C39" s="476" t="s">
        <v>94</v>
      </c>
      <c r="D39" s="484" t="s">
        <v>76</v>
      </c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62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60">
        <f t="array" ref="AH39">-SUM(VALUE(IF(IFERROR(MID(E39:AG39,IFERROR(SEARCH("L",E39:AG39),""),4),"")&gt;=1,RIGHT(MID(E39:AG39,IFERROR(SEARCH("L",E39:AG39),""),4),3),0)))</f>
        <v>0</v>
      </c>
      <c r="AI39" s="260">
        <f t="array" ref="AI39">-SUM(VALUE(IF(IFERROR(MID(E39:AG39,IFERROR(SEARCH("E",E39:AG39),""),4),"")&gt;=1,RIGHT(MID(E39:AG39,IFERROR(SEARCH("E",E39:AG39),""),4),3),0)))</f>
        <v>0</v>
      </c>
      <c r="AJ39" s="260">
        <f t="array" ref="AJ39">SUM(VALUE(IF(IFERROR(MID(E39:AG39,IFERROR(SEARCH("T",E39:AG39),""),4),"")&gt;=1,RIGHT(MID(E39:AG39,IFERROR(SEARCH("T",E39:AG39),""),4),3),0)))</f>
        <v>0</v>
      </c>
      <c r="AK39" s="260">
        <f t="array" ref="AK39">SUM(VALUE(IF(IFERROR(MID(E39:AG39,IFERROR(SEARCH("O",E39:AG39),""),4),"")&gt;=1,RIGHT(MID(E39:AG39,IFERROR(SEARCH("O",E39:AG39),""),4),3),0)))</f>
        <v>0</v>
      </c>
      <c r="AL39" s="263"/>
    </row>
    <row r="40">
      <c r="A40" s="258">
        <v>38.0</v>
      </c>
      <c r="B40" s="476" t="s">
        <v>636</v>
      </c>
      <c r="C40" s="476" t="s">
        <v>126</v>
      </c>
      <c r="D40" s="484" t="s">
        <v>76</v>
      </c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60">
        <f t="array" ref="AH40">-SUM(VALUE(IF(IFERROR(MID(E40:AG40,IFERROR(SEARCH("L",E40:AG40),""),4),"")&gt;=1,RIGHT(MID(E40:AG40,IFERROR(SEARCH("L",E40:AG40),""),4),3),0)))</f>
        <v>0</v>
      </c>
      <c r="AI40" s="260">
        <f t="array" ref="AI40">-SUM(VALUE(IF(IFERROR(MID(E40:AG40,IFERROR(SEARCH("E",E40:AG40),""),4),"")&gt;=1,RIGHT(MID(E40:AG40,IFERROR(SEARCH("E",E40:AG40),""),4),3),0)))</f>
        <v>0</v>
      </c>
      <c r="AJ40" s="260">
        <f t="array" ref="AJ40">SUM(VALUE(IF(IFERROR(MID(E40:AG40,IFERROR(SEARCH("T",E40:AG40),""),4),"")&gt;=1,RIGHT(MID(E40:AG40,IFERROR(SEARCH("T",E40:AG40),""),4),3),0)))</f>
        <v>0</v>
      </c>
      <c r="AK40" s="260">
        <f t="array" ref="AK40">SUM(VALUE(IF(IFERROR(MID(E40:AG40,IFERROR(SEARCH("O",E40:AG40),""),4),"")&gt;=1,RIGHT(MID(E40:AG40,IFERROR(SEARCH("O",E40:AG40),""),4),3),0)))</f>
        <v>0</v>
      </c>
      <c r="AL40" s="263"/>
    </row>
    <row r="41">
      <c r="A41" s="258">
        <v>39.0</v>
      </c>
      <c r="B41" s="476" t="s">
        <v>637</v>
      </c>
      <c r="C41" s="476" t="s">
        <v>78</v>
      </c>
      <c r="D41" s="484" t="s">
        <v>76</v>
      </c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60">
        <f t="array" ref="AH41">-SUM(VALUE(IF(IFERROR(MID(E41:AG41,IFERROR(SEARCH("L",E41:AG41),""),4),"")&gt;=1,RIGHT(MID(E41:AG41,IFERROR(SEARCH("L",E41:AG41),""),4),3),0)))</f>
        <v>0</v>
      </c>
      <c r="AI41" s="260">
        <f t="array" ref="AI41">-SUM(VALUE(IF(IFERROR(MID(E41:AG41,IFERROR(SEARCH("E",E41:AG41),""),4),"")&gt;=1,RIGHT(MID(E41:AG41,IFERROR(SEARCH("E",E41:AG41),""),4),3),0)))</f>
        <v>0</v>
      </c>
      <c r="AJ41" s="260">
        <f t="array" ref="AJ41">SUM(VALUE(IF(IFERROR(MID(E41:AG41,IFERROR(SEARCH("T",E41:AG41),""),4),"")&gt;=1,RIGHT(MID(E41:AG41,IFERROR(SEARCH("T",E41:AG41),""),4),3),0)))</f>
        <v>0</v>
      </c>
      <c r="AK41" s="260">
        <f t="array" ref="AK41">SUM(VALUE(IF(IFERROR(MID(E41:AG41,IFERROR(SEARCH("O",E41:AG41),""),4),"")&gt;=1,RIGHT(MID(E41:AG41,IFERROR(SEARCH("O",E41:AG41),""),4),3),0)))</f>
        <v>0</v>
      </c>
      <c r="AL41" s="263"/>
    </row>
    <row r="42">
      <c r="A42" s="258">
        <v>40.0</v>
      </c>
      <c r="B42" s="476" t="s">
        <v>638</v>
      </c>
      <c r="C42" s="476" t="s">
        <v>90</v>
      </c>
      <c r="D42" s="484" t="s">
        <v>76</v>
      </c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60">
        <f t="array" ref="AH42">-SUM(VALUE(IF(IFERROR(MID(E42:AG42,IFERROR(SEARCH("L",E42:AG42),""),4),"")&gt;=1,RIGHT(MID(E42:AG42,IFERROR(SEARCH("L",E42:AG42),""),4),3),0)))</f>
        <v>0</v>
      </c>
      <c r="AI42" s="260">
        <f t="array" ref="AI42">-SUM(VALUE(IF(IFERROR(MID(E42:AG42,IFERROR(SEARCH("E",E42:AG42),""),4),"")&gt;=1,RIGHT(MID(E42:AG42,IFERROR(SEARCH("E",E42:AG42),""),4),3),0)))</f>
        <v>0</v>
      </c>
      <c r="AJ42" s="260">
        <f t="array" ref="AJ42">SUM(VALUE(IF(IFERROR(MID(E42:AG42,IFERROR(SEARCH("T",E42:AG42),""),4),"")&gt;=1,RIGHT(MID(E42:AG42,IFERROR(SEARCH("T",E42:AG42),""),4),3),0)))</f>
        <v>0</v>
      </c>
      <c r="AK42" s="260">
        <f t="array" ref="AK42">SUM(VALUE(IF(IFERROR(MID(E42:AG42,IFERROR(SEARCH("O",E42:AG42),""),4),"")&gt;=1,RIGHT(MID(E42:AG42,IFERROR(SEARCH("O",E42:AG42),""),4),3),0)))</f>
        <v>0</v>
      </c>
      <c r="AL42" s="263"/>
    </row>
    <row r="43">
      <c r="A43" s="258">
        <v>41.0</v>
      </c>
      <c r="B43" s="476" t="s">
        <v>639</v>
      </c>
      <c r="C43" s="476" t="s">
        <v>106</v>
      </c>
      <c r="D43" s="484" t="s">
        <v>76</v>
      </c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60">
        <f t="array" ref="AH43">-SUM(VALUE(IF(IFERROR(MID(E43:AG43,IFERROR(SEARCH("L",E43:AG43),""),4),"")&gt;=1,RIGHT(MID(E43:AG43,IFERROR(SEARCH("L",E43:AG43),""),4),3),0)))</f>
        <v>0</v>
      </c>
      <c r="AI43" s="260">
        <f t="array" ref="AI43">-SUM(VALUE(IF(IFERROR(MID(E43:AG43,IFERROR(SEARCH("E",E43:AG43),""),4),"")&gt;=1,RIGHT(MID(E43:AG43,IFERROR(SEARCH("E",E43:AG43),""),4),3),0)))</f>
        <v>0</v>
      </c>
      <c r="AJ43" s="260">
        <f t="array" ref="AJ43">SUM(VALUE(IF(IFERROR(MID(E43:AG43,IFERROR(SEARCH("T",E43:AG43),""),4),"")&gt;=1,RIGHT(MID(E43:AG43,IFERROR(SEARCH("T",E43:AG43),""),4),3),0)))</f>
        <v>0</v>
      </c>
      <c r="AK43" s="260">
        <f t="array" ref="AK43">SUM(VALUE(IF(IFERROR(MID(E43:AG43,IFERROR(SEARCH("O",E43:AG43),""),4),"")&gt;=1,RIGHT(MID(E43:AG43,IFERROR(SEARCH("O",E43:AG43),""),4),3),0)))</f>
        <v>0</v>
      </c>
      <c r="AL43" s="263"/>
    </row>
    <row r="44">
      <c r="A44" s="258">
        <v>42.0</v>
      </c>
      <c r="B44" s="476" t="s">
        <v>640</v>
      </c>
      <c r="C44" s="476" t="s">
        <v>109</v>
      </c>
      <c r="D44" s="484" t="s">
        <v>76</v>
      </c>
      <c r="E44" s="259"/>
      <c r="F44" s="259"/>
      <c r="G44" s="259"/>
      <c r="H44" s="259"/>
      <c r="I44" s="259"/>
      <c r="J44" s="259"/>
      <c r="K44" s="259"/>
      <c r="L44" s="259"/>
      <c r="M44" s="259"/>
      <c r="N44" s="262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60">
        <f t="array" ref="AH44">-SUM(VALUE(IF(IFERROR(MID(E44:AG44,IFERROR(SEARCH("L",E44:AG44),""),4),"")&gt;=1,RIGHT(MID(E44:AG44,IFERROR(SEARCH("L",E44:AG44),""),4),3),0)))</f>
        <v>0</v>
      </c>
      <c r="AI44" s="260">
        <f t="array" ref="AI44">-SUM(VALUE(IF(IFERROR(MID(E44:AG44,IFERROR(SEARCH("E",E44:AG44),""),4),"")&gt;=1,RIGHT(MID(E44:AG44,IFERROR(SEARCH("E",E44:AG44),""),4),3),0)))</f>
        <v>0</v>
      </c>
      <c r="AJ44" s="260">
        <f t="array" ref="AJ44">SUM(VALUE(IF(IFERROR(MID(E44:AG44,IFERROR(SEARCH("T",E44:AG44),""),4),"")&gt;=1,RIGHT(MID(E44:AG44,IFERROR(SEARCH("T",E44:AG44),""),4),3),0)))</f>
        <v>0</v>
      </c>
      <c r="AK44" s="260">
        <f t="array" ref="AK44">SUM(VALUE(IF(IFERROR(MID(E44:AG44,IFERROR(SEARCH("O",E44:AG44),""),4),"")&gt;=1,RIGHT(MID(E44:AG44,IFERROR(SEARCH("O",E44:AG44),""),4),3),0)))</f>
        <v>0</v>
      </c>
      <c r="AL44" s="263"/>
    </row>
    <row r="45">
      <c r="A45" s="258">
        <v>43.0</v>
      </c>
      <c r="B45" s="476" t="s">
        <v>642</v>
      </c>
      <c r="C45" s="476" t="s">
        <v>117</v>
      </c>
      <c r="D45" s="484" t="s">
        <v>76</v>
      </c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60">
        <f t="array" ref="AH45">-SUM(VALUE(IF(IFERROR(MID(E45:AG45,IFERROR(SEARCH("L",E45:AG45),""),4),"")&gt;=1,RIGHT(MID(E45:AG45,IFERROR(SEARCH("L",E45:AG45),""),4),3),0)))</f>
        <v>0</v>
      </c>
      <c r="AI45" s="260">
        <f t="array" ref="AI45">-SUM(VALUE(IF(IFERROR(MID(E45:AG45,IFERROR(SEARCH("E",E45:AG45),""),4),"")&gt;=1,RIGHT(MID(E45:AG45,IFERROR(SEARCH("E",E45:AG45),""),4),3),0)))</f>
        <v>0</v>
      </c>
      <c r="AJ45" s="260">
        <f t="array" ref="AJ45">SUM(VALUE(IF(IFERROR(MID(E45:AG45,IFERROR(SEARCH("T",E45:AG45),""),4),"")&gt;=1,RIGHT(MID(E45:AG45,IFERROR(SEARCH("T",E45:AG45),""),4),3),0)))</f>
        <v>0</v>
      </c>
      <c r="AK45" s="260">
        <f t="array" ref="AK45">SUM(VALUE(IF(IFERROR(MID(E45:AG45,IFERROR(SEARCH("O",E45:AG45),""),4),"")&gt;=1,RIGHT(MID(E45:AG45,IFERROR(SEARCH("O",E45:AG45),""),4),3),0)))</f>
        <v>0</v>
      </c>
      <c r="AL45" s="263"/>
    </row>
    <row r="46">
      <c r="A46" s="258">
        <v>44.0</v>
      </c>
      <c r="B46" s="476" t="s">
        <v>643</v>
      </c>
      <c r="C46" s="476" t="s">
        <v>88</v>
      </c>
      <c r="D46" s="484" t="s">
        <v>76</v>
      </c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60">
        <f t="array" ref="AH46">-SUM(VALUE(IF(IFERROR(MID(E46:AG46,IFERROR(SEARCH("L",E46:AG46),""),4),"")&gt;=1,RIGHT(MID(E46:AG46,IFERROR(SEARCH("L",E46:AG46),""),4),3),0)))</f>
        <v>0</v>
      </c>
      <c r="AI46" s="260">
        <f t="array" ref="AI46">-SUM(VALUE(IF(IFERROR(MID(E46:AG46,IFERROR(SEARCH("E",E46:AG46),""),4),"")&gt;=1,RIGHT(MID(E46:AG46,IFERROR(SEARCH("E",E46:AG46),""),4),3),0)))</f>
        <v>0</v>
      </c>
      <c r="AJ46" s="260">
        <f t="array" ref="AJ46">SUM(VALUE(IF(IFERROR(MID(E46:AG46,IFERROR(SEARCH("T",E46:AG46),""),4),"")&gt;=1,RIGHT(MID(E46:AG46,IFERROR(SEARCH("T",E46:AG46),""),4),3),0)))</f>
        <v>0</v>
      </c>
      <c r="AK46" s="260">
        <f t="array" ref="AK46">SUM(VALUE(IF(IFERROR(MID(E46:AG46,IFERROR(SEARCH("O",E46:AG46),""),4),"")&gt;=1,RIGHT(MID(E46:AG46,IFERROR(SEARCH("O",E46:AG46),""),4),3),0)))</f>
        <v>0</v>
      </c>
      <c r="AL46" s="263"/>
    </row>
    <row r="47">
      <c r="A47" s="258">
        <v>45.0</v>
      </c>
      <c r="B47" s="476" t="s">
        <v>644</v>
      </c>
      <c r="C47" s="476" t="s">
        <v>125</v>
      </c>
      <c r="D47" s="484" t="s">
        <v>76</v>
      </c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60">
        <f t="array" ref="AH47">-SUM(VALUE(IF(IFERROR(MID(E47:AG47,IFERROR(SEARCH("L",E47:AG47),""),4),"")&gt;=1,RIGHT(MID(E47:AG47,IFERROR(SEARCH("L",E47:AG47),""),4),3),0)))</f>
        <v>0</v>
      </c>
      <c r="AI47" s="260">
        <f t="array" ref="AI47">-SUM(VALUE(IF(IFERROR(MID(E47:AG47,IFERROR(SEARCH("E",E47:AG47),""),4),"")&gt;=1,RIGHT(MID(E47:AG47,IFERROR(SEARCH("E",E47:AG47),""),4),3),0)))</f>
        <v>0</v>
      </c>
      <c r="AJ47" s="260">
        <f t="array" ref="AJ47">SUM(VALUE(IF(IFERROR(MID(E47:AG47,IFERROR(SEARCH("T",E47:AG47),""),4),"")&gt;=1,RIGHT(MID(E47:AG47,IFERROR(SEARCH("T",E47:AG47),""),4),3),0)))</f>
        <v>0</v>
      </c>
      <c r="AK47" s="260">
        <f t="array" ref="AK47">SUM(VALUE(IF(IFERROR(MID(E47:AG47,IFERROR(SEARCH("O",E47:AG47),""),4),"")&gt;=1,RIGHT(MID(E47:AG47,IFERROR(SEARCH("O",E47:AG47),""),4),3),0)))</f>
        <v>0</v>
      </c>
      <c r="AL47" s="263"/>
    </row>
    <row r="48">
      <c r="A48" s="258">
        <v>46.0</v>
      </c>
      <c r="B48" s="476" t="s">
        <v>645</v>
      </c>
      <c r="C48" s="476" t="s">
        <v>87</v>
      </c>
      <c r="D48" s="484" t="s">
        <v>76</v>
      </c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62" t="s">
        <v>802</v>
      </c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62" t="s">
        <v>808</v>
      </c>
      <c r="AF48" s="262"/>
      <c r="AG48" s="259"/>
      <c r="AH48" s="260">
        <f t="array" ref="AH48">-SUM(VALUE(IF(IFERROR(MID(E48:AG48,IFERROR(SEARCH("L",E48:AG48),""),4),"")&gt;=1,RIGHT(MID(E48:AG48,IFERROR(SEARCH("L",E48:AG48),""),4),3),0)))</f>
        <v>-9</v>
      </c>
      <c r="AI48" s="260">
        <f t="array" ref="AI48">-SUM(VALUE(IF(IFERROR(MID(E48:AG48,IFERROR(SEARCH("E",E48:AG48),""),4),"")&gt;=1,RIGHT(MID(E48:AG48,IFERROR(SEARCH("E",E48:AG48),""),4),3),0)))</f>
        <v>0</v>
      </c>
      <c r="AJ48" s="260">
        <f t="array" ref="AJ48">SUM(VALUE(IF(IFERROR(MID(E48:AG48,IFERROR(SEARCH("T",E48:AG48),""),4),"")&gt;=1,RIGHT(MID(E48:AG48,IFERROR(SEARCH("T",E48:AG48),""),4),3),0)))</f>
        <v>0</v>
      </c>
      <c r="AK48" s="260">
        <f t="array" ref="AK48">SUM(VALUE(IF(IFERROR(MID(E48:AG48,IFERROR(SEARCH("O",E48:AG48),""),4),"")&gt;=1,RIGHT(MID(E48:AG48,IFERROR(SEARCH("O",E48:AG48),""),4),3),0)))</f>
        <v>0</v>
      </c>
      <c r="AL48" s="263"/>
    </row>
    <row r="49">
      <c r="A49" s="258">
        <v>47.0</v>
      </c>
      <c r="B49" s="476" t="s">
        <v>646</v>
      </c>
      <c r="C49" s="476" t="s">
        <v>124</v>
      </c>
      <c r="D49" s="484" t="s">
        <v>76</v>
      </c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62" t="s">
        <v>943</v>
      </c>
      <c r="Y49" s="259"/>
      <c r="Z49" s="259"/>
      <c r="AA49" s="259"/>
      <c r="AB49" s="259"/>
      <c r="AC49" s="259"/>
      <c r="AD49" s="259"/>
      <c r="AE49" s="259"/>
      <c r="AF49" s="259"/>
      <c r="AG49" s="259"/>
      <c r="AH49" s="260">
        <f t="array" ref="AH49">-SUM(VALUE(IF(IFERROR(MID(E49:AG49,IFERROR(SEARCH("L",E49:AG49),""),4),"")&gt;=1,RIGHT(MID(E49:AG49,IFERROR(SEARCH("L",E49:AG49),""),4),3),0)))</f>
        <v>-31</v>
      </c>
      <c r="AI49" s="260">
        <f t="array" ref="AI49">-SUM(VALUE(IF(IFERROR(MID(E49:AG49,IFERROR(SEARCH("E",E49:AG49),""),4),"")&gt;=1,RIGHT(MID(E49:AG49,IFERROR(SEARCH("E",E49:AG49),""),4),3),0)))</f>
        <v>0</v>
      </c>
      <c r="AJ49" s="260">
        <f t="array" ref="AJ49">SUM(VALUE(IF(IFERROR(MID(E49:AG49,IFERROR(SEARCH("T",E49:AG49),""),4),"")&gt;=1,RIGHT(MID(E49:AG49,IFERROR(SEARCH("T",E49:AG49),""),4),3),0)))</f>
        <v>0</v>
      </c>
      <c r="AK49" s="260">
        <f t="array" ref="AK49">SUM(VALUE(IF(IFERROR(MID(E49:AG49,IFERROR(SEARCH("O",E49:AG49),""),4),"")&gt;=1,RIGHT(MID(E49:AG49,IFERROR(SEARCH("O",E49:AG49),""),4),3),0)))</f>
        <v>0</v>
      </c>
      <c r="AL49" s="263"/>
    </row>
    <row r="50">
      <c r="A50" s="258">
        <v>48.0</v>
      </c>
      <c r="B50" s="476" t="s">
        <v>647</v>
      </c>
      <c r="C50" s="476" t="s">
        <v>84</v>
      </c>
      <c r="D50" s="484" t="s">
        <v>76</v>
      </c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60">
        <f t="array" ref="AH50">-SUM(VALUE(IF(IFERROR(MID(E50:AG50,IFERROR(SEARCH("L",E50:AG50),""),4),"")&gt;=1,RIGHT(MID(E50:AG50,IFERROR(SEARCH("L",E50:AG50),""),4),3),0)))</f>
        <v>0</v>
      </c>
      <c r="AI50" s="260">
        <f t="array" ref="AI50">-SUM(VALUE(IF(IFERROR(MID(E50:AG50,IFERROR(SEARCH("E",E50:AG50),""),4),"")&gt;=1,RIGHT(MID(E50:AG50,IFERROR(SEARCH("E",E50:AG50),""),4),3),0)))</f>
        <v>0</v>
      </c>
      <c r="AJ50" s="260">
        <f t="array" ref="AJ50">SUM(VALUE(IF(IFERROR(MID(E50:AG50,IFERROR(SEARCH("T",E50:AG50),""),4),"")&gt;=1,RIGHT(MID(E50:AG50,IFERROR(SEARCH("T",E50:AG50),""),4),3),0)))</f>
        <v>0</v>
      </c>
      <c r="AK50" s="260">
        <f t="array" ref="AK50">SUM(VALUE(IF(IFERROR(MID(E50:AG50,IFERROR(SEARCH("O",E50:AG50),""),4),"")&gt;=1,RIGHT(MID(E50:AG50,IFERROR(SEARCH("O",E50:AG50),""),4),3),0)))</f>
        <v>0</v>
      </c>
      <c r="AL50" s="263"/>
    </row>
    <row r="51">
      <c r="A51" s="258">
        <v>49.0</v>
      </c>
      <c r="B51" s="475" t="s">
        <v>648</v>
      </c>
      <c r="C51" s="475" t="s">
        <v>121</v>
      </c>
      <c r="D51" s="484" t="s">
        <v>76</v>
      </c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60">
        <f t="array" ref="AH51">-SUM(VALUE(IF(IFERROR(MID(E51:AG51,IFERROR(SEARCH("L",E51:AG51),""),4),"")&gt;=1,RIGHT(MID(E51:AG51,IFERROR(SEARCH("L",E51:AG51),""),4),3),0)))</f>
        <v>0</v>
      </c>
      <c r="AI51" s="260">
        <f t="array" ref="AI51">-SUM(VALUE(IF(IFERROR(MID(E51:AG51,IFERROR(SEARCH("E",E51:AG51),""),4),"")&gt;=1,RIGHT(MID(E51:AG51,IFERROR(SEARCH("E",E51:AG51),""),4),3),0)))</f>
        <v>0</v>
      </c>
      <c r="AJ51" s="260">
        <f t="array" ref="AJ51">SUM(VALUE(IF(IFERROR(MID(E51:AG51,IFERROR(SEARCH("T",E51:AG51),""),4),"")&gt;=1,RIGHT(MID(E51:AG51,IFERROR(SEARCH("T",E51:AG51),""),4),3),0)))</f>
        <v>0</v>
      </c>
      <c r="AK51" s="260">
        <f t="array" ref="AK51">SUM(VALUE(IF(IFERROR(MID(E51:AG51,IFERROR(SEARCH("O",E51:AG51),""),4),"")&gt;=1,RIGHT(MID(E51:AG51,IFERROR(SEARCH("O",E51:AG51),""),4),3),0)))</f>
        <v>0</v>
      </c>
      <c r="AL51" s="263"/>
    </row>
    <row r="52">
      <c r="A52" s="258">
        <v>50.0</v>
      </c>
      <c r="B52" s="475" t="s">
        <v>649</v>
      </c>
      <c r="C52" s="475" t="s">
        <v>110</v>
      </c>
      <c r="D52" s="484" t="s">
        <v>76</v>
      </c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60">
        <f t="array" ref="AH52">-SUM(VALUE(IF(IFERROR(MID(E52:AG52,IFERROR(SEARCH("L",E52:AG52),""),4),"")&gt;=1,RIGHT(MID(E52:AG52,IFERROR(SEARCH("L",E52:AG52),""),4),3),0)))</f>
        <v>0</v>
      </c>
      <c r="AI52" s="260">
        <f t="array" ref="AI52">-SUM(VALUE(IF(IFERROR(MID(E52:AG52,IFERROR(SEARCH("E",E52:AG52),""),4),"")&gt;=1,RIGHT(MID(E52:AG52,IFERROR(SEARCH("E",E52:AG52),""),4),3),0)))</f>
        <v>0</v>
      </c>
      <c r="AJ52" s="260">
        <f t="array" ref="AJ52">SUM(VALUE(IF(IFERROR(MID(E52:AG52,IFERROR(SEARCH("T",E52:AG52),""),4),"")&gt;=1,RIGHT(MID(E52:AG52,IFERROR(SEARCH("T",E52:AG52),""),4),3),0)))</f>
        <v>0</v>
      </c>
      <c r="AK52" s="260">
        <f t="array" ref="AK52">SUM(VALUE(IF(IFERROR(MID(E52:AG52,IFERROR(SEARCH("O",E52:AG52),""),4),"")&gt;=1,RIGHT(MID(E52:AG52,IFERROR(SEARCH("O",E52:AG52),""),4),3),0)))</f>
        <v>0</v>
      </c>
      <c r="AL52" s="263"/>
    </row>
    <row r="53">
      <c r="A53" s="258">
        <v>51.0</v>
      </c>
      <c r="B53" s="475" t="s">
        <v>712</v>
      </c>
      <c r="C53" s="475" t="s">
        <v>105</v>
      </c>
      <c r="D53" s="484" t="s">
        <v>76</v>
      </c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60">
        <f t="array" ref="AH53">-SUM(VALUE(IF(IFERROR(MID(E53:AG53,IFERROR(SEARCH("L",E53:AG53),""),4),"")&gt;=1,RIGHT(MID(E53:AG53,IFERROR(SEARCH("L",E53:AG53),""),4),3),0)))</f>
        <v>0</v>
      </c>
      <c r="AI53" s="260">
        <f t="array" ref="AI53">-SUM(VALUE(IF(IFERROR(MID(E53:AG53,IFERROR(SEARCH("E",E53:AG53),""),4),"")&gt;=1,RIGHT(MID(E53:AG53,IFERROR(SEARCH("E",E53:AG53),""),4),3),0)))</f>
        <v>0</v>
      </c>
      <c r="AJ53" s="260">
        <f t="array" ref="AJ53">SUM(VALUE(IF(IFERROR(MID(E53:AG53,IFERROR(SEARCH("T",E53:AG53),""),4),"")&gt;=1,RIGHT(MID(E53:AG53,IFERROR(SEARCH("T",E53:AG53),""),4),3),0)))</f>
        <v>0</v>
      </c>
      <c r="AK53" s="260">
        <f t="array" ref="AK53">SUM(VALUE(IF(IFERROR(MID(E53:AG53,IFERROR(SEARCH("O",E53:AG53),""),4),"")&gt;=1,RIGHT(MID(E53:AG53,IFERROR(SEARCH("O",E53:AG53),""),4),3),0)))</f>
        <v>0</v>
      </c>
      <c r="AL53" s="263"/>
    </row>
    <row r="54">
      <c r="A54" s="258">
        <v>52.0</v>
      </c>
      <c r="B54" s="475" t="s">
        <v>651</v>
      </c>
      <c r="C54" s="475" t="s">
        <v>122</v>
      </c>
      <c r="D54" s="484" t="s">
        <v>76</v>
      </c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60">
        <f t="array" ref="AH54">-SUM(VALUE(IF(IFERROR(MID(E54:AG54,IFERROR(SEARCH("L",E54:AG54),""),4),"")&gt;=1,RIGHT(MID(E54:AG54,IFERROR(SEARCH("L",E54:AG54),""),4),3),0)))</f>
        <v>0</v>
      </c>
      <c r="AI54" s="260">
        <f t="array" ref="AI54">-SUM(VALUE(IF(IFERROR(MID(E54:AG54,IFERROR(SEARCH("E",E54:AG54),""),4),"")&gt;=1,RIGHT(MID(E54:AG54,IFERROR(SEARCH("E",E54:AG54),""),4),3),0)))</f>
        <v>0</v>
      </c>
      <c r="AJ54" s="260">
        <f t="array" ref="AJ54">SUM(VALUE(IF(IFERROR(MID(E54:AG54,IFERROR(SEARCH("T",E54:AG54),""),4),"")&gt;=1,RIGHT(MID(E54:AG54,IFERROR(SEARCH("T",E54:AG54),""),4),3),0)))</f>
        <v>0</v>
      </c>
      <c r="AK54" s="260">
        <f t="array" ref="AK54">SUM(VALUE(IF(IFERROR(MID(E54:AG54,IFERROR(SEARCH("O",E54:AG54),""),4),"")&gt;=1,RIGHT(MID(E54:AG54,IFERROR(SEARCH("O",E54:AG54),""),4),3),0)))</f>
        <v>0</v>
      </c>
      <c r="AL54" s="263"/>
    </row>
    <row r="55">
      <c r="A55" s="258">
        <v>53.0</v>
      </c>
      <c r="B55" s="475" t="s">
        <v>818</v>
      </c>
      <c r="C55" s="475" t="s">
        <v>93</v>
      </c>
      <c r="D55" s="484" t="s">
        <v>76</v>
      </c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62" t="s">
        <v>944</v>
      </c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60">
        <f t="array" ref="AH55">-SUM(VALUE(IF(IFERROR(MID(E55:AG55,IFERROR(SEARCH("L",E55:AG55),""),4),"")&gt;=1,RIGHT(MID(E55:AG55,IFERROR(SEARCH("L",E55:AG55),""),4),3),0)))</f>
        <v>-100</v>
      </c>
      <c r="AI55" s="260">
        <f t="array" ref="AI55">-SUM(VALUE(IF(IFERROR(MID(E55:AG55,IFERROR(SEARCH("E",E55:AG55),""),4),"")&gt;=1,RIGHT(MID(E55:AG55,IFERROR(SEARCH("E",E55:AG55),""),4),3),0)))</f>
        <v>0</v>
      </c>
      <c r="AJ55" s="260">
        <f t="array" ref="AJ55">SUM(VALUE(IF(IFERROR(MID(E55:AG55,IFERROR(SEARCH("T",E55:AG55),""),4),"")&gt;=1,RIGHT(MID(E55:AG55,IFERROR(SEARCH("T",E55:AG55),""),4),3),0)))</f>
        <v>0</v>
      </c>
      <c r="AK55" s="260">
        <f t="array" ref="AK55">SUM(VALUE(IF(IFERROR(MID(E55:AG55,IFERROR(SEARCH("O",E55:AG55),""),4),"")&gt;=1,RIGHT(MID(E55:AG55,IFERROR(SEARCH("O",E55:AG55),""),4),3),0)))</f>
        <v>0</v>
      </c>
      <c r="AL55" s="263"/>
    </row>
    <row r="56">
      <c r="A56" s="258">
        <v>54.0</v>
      </c>
      <c r="B56" s="475" t="s">
        <v>652</v>
      </c>
      <c r="C56" s="475" t="s">
        <v>114</v>
      </c>
      <c r="D56" s="484" t="s">
        <v>76</v>
      </c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60">
        <f t="array" ref="AH56">-SUM(VALUE(IF(IFERROR(MID(E56:AG56,IFERROR(SEARCH("L",E56:AG56),""),4),"")&gt;=1,RIGHT(MID(E56:AG56,IFERROR(SEARCH("L",E56:AG56),""),4),3),0)))</f>
        <v>0</v>
      </c>
      <c r="AI56" s="260">
        <f t="array" ref="AI56">-SUM(VALUE(IF(IFERROR(MID(E56:AG56,IFERROR(SEARCH("E",E56:AG56),""),4),"")&gt;=1,RIGHT(MID(E56:AG56,IFERROR(SEARCH("E",E56:AG56),""),4),3),0)))</f>
        <v>0</v>
      </c>
      <c r="AJ56" s="260">
        <f t="array" ref="AJ56">SUM(VALUE(IF(IFERROR(MID(E56:AG56,IFERROR(SEARCH("T",E56:AG56),""),4),"")&gt;=1,RIGHT(MID(E56:AG56,IFERROR(SEARCH("T",E56:AG56),""),4),3),0)))</f>
        <v>0</v>
      </c>
      <c r="AK56" s="260">
        <f t="array" ref="AK56">SUM(VALUE(IF(IFERROR(MID(E56:AG56,IFERROR(SEARCH("O",E56:AG56),""),4),"")&gt;=1,RIGHT(MID(E56:AG56,IFERROR(SEARCH("O",E56:AG56),""),4),3),0)))</f>
        <v>0</v>
      </c>
      <c r="AL56" s="263"/>
    </row>
    <row r="57">
      <c r="A57" s="258">
        <v>55.0</v>
      </c>
      <c r="B57" s="475" t="s">
        <v>653</v>
      </c>
      <c r="C57" s="475" t="s">
        <v>119</v>
      </c>
      <c r="D57" s="484" t="s">
        <v>76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60">
        <f t="array" ref="AH57">-SUM(VALUE(IF(IFERROR(MID(E57:AG57,IFERROR(SEARCH("L",E57:AG57),""),4),"")&gt;=1,RIGHT(MID(E57:AG57,IFERROR(SEARCH("L",E57:AG57),""),4),3),0)))</f>
        <v>0</v>
      </c>
      <c r="AI57" s="260">
        <f t="array" ref="AI57">-SUM(VALUE(IF(IFERROR(MID(E57:AG57,IFERROR(SEARCH("E",E57:AG57),""),4),"")&gt;=1,RIGHT(MID(E57:AG57,IFERROR(SEARCH("E",E57:AG57),""),4),3),0)))</f>
        <v>0</v>
      </c>
      <c r="AJ57" s="260">
        <f t="array" ref="AJ57">SUM(VALUE(IF(IFERROR(MID(E57:AG57,IFERROR(SEARCH("T",E57:AG57),""),4),"")&gt;=1,RIGHT(MID(E57:AG57,IFERROR(SEARCH("T",E57:AG57),""),4),3),0)))</f>
        <v>0</v>
      </c>
      <c r="AK57" s="260">
        <f t="array" ref="AK57">SUM(VALUE(IF(IFERROR(MID(E57:AG57,IFERROR(SEARCH("O",E57:AG57),""),4),"")&gt;=1,RIGHT(MID(E57:AG57,IFERROR(SEARCH("O",E57:AG57),""),4),3),0)))</f>
        <v>0</v>
      </c>
      <c r="AL57" s="263"/>
    </row>
    <row r="58">
      <c r="A58" s="258">
        <v>56.0</v>
      </c>
      <c r="B58" s="475" t="s">
        <v>654</v>
      </c>
      <c r="C58" s="475" t="s">
        <v>99</v>
      </c>
      <c r="D58" s="484" t="s">
        <v>76</v>
      </c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60">
        <f t="array" ref="AH58">-SUM(VALUE(IF(IFERROR(MID(E58:AG58,IFERROR(SEARCH("L",E58:AG58),""),4),"")&gt;=1,RIGHT(MID(E58:AG58,IFERROR(SEARCH("L",E58:AG58),""),4),3),0)))</f>
        <v>0</v>
      </c>
      <c r="AI58" s="260">
        <f t="array" ref="AI58">-SUM(VALUE(IF(IFERROR(MID(E58:AG58,IFERROR(SEARCH("E",E58:AG58),""),4),"")&gt;=1,RIGHT(MID(E58:AG58,IFERROR(SEARCH("E",E58:AG58),""),4),3),0)))</f>
        <v>0</v>
      </c>
      <c r="AJ58" s="260">
        <f t="array" ref="AJ58">SUM(VALUE(IF(IFERROR(MID(E58:AG58,IFERROR(SEARCH("T",E58:AG58),""),4),"")&gt;=1,RIGHT(MID(E58:AG58,IFERROR(SEARCH("T",E58:AG58),""),4),3),0)))</f>
        <v>0</v>
      </c>
      <c r="AK58" s="260">
        <f t="array" ref="AK58">SUM(VALUE(IF(IFERROR(MID(E58:AG58,IFERROR(SEARCH("O",E58:AG58),""),4),"")&gt;=1,RIGHT(MID(E58:AG58,IFERROR(SEARCH("O",E58:AG58),""),4),3),0)))</f>
        <v>0</v>
      </c>
      <c r="AL58" s="263"/>
    </row>
    <row r="59">
      <c r="A59" s="258">
        <v>57.0</v>
      </c>
      <c r="B59" s="475" t="s">
        <v>655</v>
      </c>
      <c r="C59" s="475" t="s">
        <v>82</v>
      </c>
      <c r="D59" s="484" t="s">
        <v>76</v>
      </c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60">
        <f t="array" ref="AH59">-SUM(VALUE(IF(IFERROR(MID(E59:AG59,IFERROR(SEARCH("L",E59:AG59),""),4),"")&gt;=1,RIGHT(MID(E59:AG59,IFERROR(SEARCH("L",E59:AG59),""),4),3),0)))</f>
        <v>0</v>
      </c>
      <c r="AI59" s="260">
        <f t="array" ref="AI59">-SUM(VALUE(IF(IFERROR(MID(E59:AG59,IFERROR(SEARCH("E",E59:AG59),""),4),"")&gt;=1,RIGHT(MID(E59:AG59,IFERROR(SEARCH("E",E59:AG59),""),4),3),0)))</f>
        <v>0</v>
      </c>
      <c r="AJ59" s="260">
        <f t="array" ref="AJ59">SUM(VALUE(IF(IFERROR(MID(E59:AG59,IFERROR(SEARCH("T",E59:AG59),""),4),"")&gt;=1,RIGHT(MID(E59:AG59,IFERROR(SEARCH("T",E59:AG59),""),4),3),0)))</f>
        <v>0</v>
      </c>
      <c r="AK59" s="260">
        <f t="array" ref="AK59">SUM(VALUE(IF(IFERROR(MID(E59:AG59,IFERROR(SEARCH("O",E59:AG59),""),4),"")&gt;=1,RIGHT(MID(E59:AG59,IFERROR(SEARCH("O",E59:AG59),""),4),3),0)))</f>
        <v>0</v>
      </c>
      <c r="AL59" s="263"/>
    </row>
    <row r="60">
      <c r="A60" s="258">
        <v>58.0</v>
      </c>
      <c r="B60" s="475" t="s">
        <v>656</v>
      </c>
      <c r="C60" s="475" t="s">
        <v>104</v>
      </c>
      <c r="D60" s="484" t="s">
        <v>76</v>
      </c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60">
        <f t="array" ref="AH60">-SUM(VALUE(IF(IFERROR(MID(E60:AG60,IFERROR(SEARCH("L",E60:AG60),""),4),"")&gt;=1,RIGHT(MID(E60:AG60,IFERROR(SEARCH("L",E60:AG60),""),4),3),0)))</f>
        <v>0</v>
      </c>
      <c r="AI60" s="260">
        <f t="array" ref="AI60">-SUM(VALUE(IF(IFERROR(MID(E60:AG60,IFERROR(SEARCH("E",E60:AG60),""),4),"")&gt;=1,RIGHT(MID(E60:AG60,IFERROR(SEARCH("E",E60:AG60),""),4),3),0)))</f>
        <v>0</v>
      </c>
      <c r="AJ60" s="260">
        <f t="array" ref="AJ60">SUM(VALUE(IF(IFERROR(MID(E60:AG60,IFERROR(SEARCH("T",E60:AG60),""),4),"")&gt;=1,RIGHT(MID(E60:AG60,IFERROR(SEARCH("T",E60:AG60),""),4),3),0)))</f>
        <v>0</v>
      </c>
      <c r="AK60" s="260">
        <f t="array" ref="AK60">SUM(VALUE(IF(IFERROR(MID(E60:AG60,IFERROR(SEARCH("O",E60:AG60),""),4),"")&gt;=1,RIGHT(MID(E60:AG60,IFERROR(SEARCH("O",E60:AG60),""),4),3),0)))</f>
        <v>0</v>
      </c>
      <c r="AL60" s="263"/>
    </row>
    <row r="61">
      <c r="A61" s="258">
        <v>59.0</v>
      </c>
      <c r="B61" s="475" t="s">
        <v>710</v>
      </c>
      <c r="C61" s="475" t="s">
        <v>91</v>
      </c>
      <c r="D61" s="484" t="s">
        <v>76</v>
      </c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60">
        <f t="array" ref="AH61">-SUM(VALUE(IF(IFERROR(MID(E61:AG61,IFERROR(SEARCH("L",E61:AG61),""),4),"")&gt;=1,RIGHT(MID(E61:AG61,IFERROR(SEARCH("L",E61:AG61),""),4),3),0)))</f>
        <v>0</v>
      </c>
      <c r="AI61" s="260">
        <f t="array" ref="AI61">-SUM(VALUE(IF(IFERROR(MID(E61:AG61,IFERROR(SEARCH("E",E61:AG61),""),4),"")&gt;=1,RIGHT(MID(E61:AG61,IFERROR(SEARCH("E",E61:AG61),""),4),3),0)))</f>
        <v>0</v>
      </c>
      <c r="AJ61" s="260">
        <f t="array" ref="AJ61">SUM(VALUE(IF(IFERROR(MID(E61:AG61,IFERROR(SEARCH("T",E61:AG61),""),4),"")&gt;=1,RIGHT(MID(E61:AG61,IFERROR(SEARCH("T",E61:AG61),""),4),3),0)))</f>
        <v>0</v>
      </c>
      <c r="AK61" s="260">
        <f t="array" ref="AK61">SUM(VALUE(IF(IFERROR(MID(E61:AG61,IFERROR(SEARCH("O",E61:AG61),""),4),"")&gt;=1,RIGHT(MID(E61:AG61,IFERROR(SEARCH("O",E61:AG61),""),4),3),0)))</f>
        <v>0</v>
      </c>
      <c r="AL61" s="263"/>
    </row>
    <row r="62">
      <c r="A62" s="258">
        <v>60.0</v>
      </c>
      <c r="B62" s="475" t="s">
        <v>850</v>
      </c>
      <c r="C62" s="475" t="s">
        <v>134</v>
      </c>
      <c r="D62" s="484" t="s">
        <v>76</v>
      </c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60">
        <f t="array" ref="AH62">-SUM(VALUE(IF(IFERROR(MID(E62:AG62,IFERROR(SEARCH("L",E62:AG62),""),4),"")&gt;=1,RIGHT(MID(E62:AG62,IFERROR(SEARCH("L",E62:AG62),""),4),3),0)))</f>
        <v>0</v>
      </c>
      <c r="AI62" s="260">
        <f t="array" ref="AI62">-SUM(VALUE(IF(IFERROR(MID(E62:AG62,IFERROR(SEARCH("E",E62:AG62),""),4),"")&gt;=1,RIGHT(MID(E62:AG62,IFERROR(SEARCH("E",E62:AG62),""),4),3),0)))</f>
        <v>0</v>
      </c>
      <c r="AJ62" s="260">
        <f t="array" ref="AJ62">SUM(VALUE(IF(IFERROR(MID(E62:AG62,IFERROR(SEARCH("T",E62:AG62),""),4),"")&gt;=1,RIGHT(MID(E62:AG62,IFERROR(SEARCH("T",E62:AG62),""),4),3),0)))</f>
        <v>0</v>
      </c>
      <c r="AK62" s="260">
        <f t="array" ref="AK62">SUM(VALUE(IF(IFERROR(MID(E62:AG62,IFERROR(SEARCH("O",E62:AG62),""),4),"")&gt;=1,RIGHT(MID(E62:AG62,IFERROR(SEARCH("O",E62:AG62),""),4),3),0)))</f>
        <v>0</v>
      </c>
      <c r="AL62" s="263"/>
    </row>
    <row r="63">
      <c r="A63" s="258">
        <v>61.0</v>
      </c>
      <c r="B63" s="475" t="s">
        <v>657</v>
      </c>
      <c r="C63" s="475" t="s">
        <v>132</v>
      </c>
      <c r="D63" s="484" t="s">
        <v>76</v>
      </c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60">
        <f t="array" ref="AH63">-SUM(VALUE(IF(IFERROR(MID(E63:AG63,IFERROR(SEARCH("L",E63:AG63),""),4),"")&gt;=1,RIGHT(MID(E63:AG63,IFERROR(SEARCH("L",E63:AG63),""),4),3),0)))</f>
        <v>0</v>
      </c>
      <c r="AI63" s="260">
        <f t="array" ref="AI63">-SUM(VALUE(IF(IFERROR(MID(E63:AG63,IFERROR(SEARCH("E",E63:AG63),""),4),"")&gt;=1,RIGHT(MID(E63:AG63,IFERROR(SEARCH("E",E63:AG63),""),4),3),0)))</f>
        <v>0</v>
      </c>
      <c r="AJ63" s="260">
        <f t="array" ref="AJ63">SUM(VALUE(IF(IFERROR(MID(E63:AG63,IFERROR(SEARCH("T",E63:AG63),""),4),"")&gt;=1,RIGHT(MID(E63:AG63,IFERROR(SEARCH("T",E63:AG63),""),4),3),0)))</f>
        <v>0</v>
      </c>
      <c r="AK63" s="260">
        <f t="array" ref="AK63">SUM(VALUE(IF(IFERROR(MID(E63:AG63,IFERROR(SEARCH("O",E63:AG63),""),4),"")&gt;=1,RIGHT(MID(E63:AG63,IFERROR(SEARCH("O",E63:AG63),""),4),3),0)))</f>
        <v>0</v>
      </c>
      <c r="AL63" s="263"/>
    </row>
    <row r="64">
      <c r="A64" s="258">
        <v>62.0</v>
      </c>
      <c r="B64" s="475" t="s">
        <v>658</v>
      </c>
      <c r="C64" s="475" t="s">
        <v>95</v>
      </c>
      <c r="D64" s="484" t="s">
        <v>76</v>
      </c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60">
        <f t="array" ref="AH64">-SUM(VALUE(IF(IFERROR(MID(E64:AG64,IFERROR(SEARCH("L",E64:AG64),""),4),"")&gt;=1,RIGHT(MID(E64:AG64,IFERROR(SEARCH("L",E64:AG64),""),4),3),0)))</f>
        <v>0</v>
      </c>
      <c r="AI64" s="260">
        <f t="array" ref="AI64">-SUM(VALUE(IF(IFERROR(MID(E64:AG64,IFERROR(SEARCH("E",E64:AG64),""),4),"")&gt;=1,RIGHT(MID(E64:AG64,IFERROR(SEARCH("E",E64:AG64),""),4),3),0)))</f>
        <v>0</v>
      </c>
      <c r="AJ64" s="260">
        <f t="array" ref="AJ64">SUM(VALUE(IF(IFERROR(MID(E64:AG64,IFERROR(SEARCH("T",E64:AG64),""),4),"")&gt;=1,RIGHT(MID(E64:AG64,IFERROR(SEARCH("T",E64:AG64),""),4),3),0)))</f>
        <v>0</v>
      </c>
      <c r="AK64" s="260">
        <f t="array" ref="AK64">SUM(VALUE(IF(IFERROR(MID(E64:AG64,IFERROR(SEARCH("O",E64:AG64),""),4),"")&gt;=1,RIGHT(MID(E64:AG64,IFERROR(SEARCH("O",E64:AG64),""),4),3),0)))</f>
        <v>0</v>
      </c>
      <c r="AL64" s="263"/>
    </row>
    <row r="65">
      <c r="A65" s="258">
        <v>63.0</v>
      </c>
      <c r="B65" s="475" t="s">
        <v>659</v>
      </c>
      <c r="C65" s="475" t="s">
        <v>102</v>
      </c>
      <c r="D65" s="484" t="s">
        <v>76</v>
      </c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60">
        <f t="array" ref="AH65">-SUM(VALUE(IF(IFERROR(MID(E65:AG65,IFERROR(SEARCH("L",E65:AG65),""),4),"")&gt;=1,RIGHT(MID(E65:AG65,IFERROR(SEARCH("L",E65:AG65),""),4),3),0)))</f>
        <v>0</v>
      </c>
      <c r="AI65" s="260">
        <f t="array" ref="AI65">-SUM(VALUE(IF(IFERROR(MID(E65:AG65,IFERROR(SEARCH("E",E65:AG65),""),4),"")&gt;=1,RIGHT(MID(E65:AG65,IFERROR(SEARCH("E",E65:AG65),""),4),3),0)))</f>
        <v>0</v>
      </c>
      <c r="AJ65" s="260">
        <f t="array" ref="AJ65">SUM(VALUE(IF(IFERROR(MID(E65:AG65,IFERROR(SEARCH("T",E65:AG65),""),4),"")&gt;=1,RIGHT(MID(E65:AG65,IFERROR(SEARCH("T",E65:AG65),""),4),3),0)))</f>
        <v>0</v>
      </c>
      <c r="AK65" s="260">
        <f t="array" ref="AK65">SUM(VALUE(IF(IFERROR(MID(E65:AG65,IFERROR(SEARCH("O",E65:AG65),""),4),"")&gt;=1,RIGHT(MID(E65:AG65,IFERROR(SEARCH("O",E65:AG65),""),4),3),0)))</f>
        <v>0</v>
      </c>
      <c r="AL65" s="263"/>
    </row>
    <row r="66">
      <c r="A66" s="258">
        <v>64.0</v>
      </c>
      <c r="B66" s="475" t="s">
        <v>660</v>
      </c>
      <c r="C66" s="475" t="s">
        <v>116</v>
      </c>
      <c r="D66" s="484" t="s">
        <v>76</v>
      </c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60">
        <f t="array" ref="AH66">-SUM(VALUE(IF(IFERROR(MID(E66:AG66,IFERROR(SEARCH("L",E66:AG66),""),4),"")&gt;=1,RIGHT(MID(E66:AG66,IFERROR(SEARCH("L",E66:AG66),""),4),3),0)))</f>
        <v>0</v>
      </c>
      <c r="AI66" s="260">
        <f t="array" ref="AI66">-SUM(VALUE(IF(IFERROR(MID(E66:AG66,IFERROR(SEARCH("E",E66:AG66),""),4),"")&gt;=1,RIGHT(MID(E66:AG66,IFERROR(SEARCH("E",E66:AG66),""),4),3),0)))</f>
        <v>0</v>
      </c>
      <c r="AJ66" s="260">
        <f t="array" ref="AJ66">SUM(VALUE(IF(IFERROR(MID(E66:AG66,IFERROR(SEARCH("T",E66:AG66),""),4),"")&gt;=1,RIGHT(MID(E66:AG66,IFERROR(SEARCH("T",E66:AG66),""),4),3),0)))</f>
        <v>0</v>
      </c>
      <c r="AK66" s="260">
        <f t="array" ref="AK66">SUM(VALUE(IF(IFERROR(MID(E66:AG66,IFERROR(SEARCH("O",E66:AG66),""),4),"")&gt;=1,RIGHT(MID(E66:AG66,IFERROR(SEARCH("O",E66:AG66),""),4),3),0)))</f>
        <v>0</v>
      </c>
      <c r="AL66" s="263"/>
    </row>
    <row r="67">
      <c r="A67" s="258">
        <v>65.0</v>
      </c>
      <c r="B67" s="475" t="s">
        <v>661</v>
      </c>
      <c r="C67" s="475" t="s">
        <v>83</v>
      </c>
      <c r="D67" s="484" t="s">
        <v>76</v>
      </c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60">
        <f t="array" ref="AH67">-SUM(VALUE(IF(IFERROR(MID(E67:AG67,IFERROR(SEARCH("L",E67:AG67),""),4),"")&gt;=1,RIGHT(MID(E67:AG67,IFERROR(SEARCH("L",E67:AG67),""),4),3),0)))</f>
        <v>0</v>
      </c>
      <c r="AI67" s="260">
        <f t="array" ref="AI67">-SUM(VALUE(IF(IFERROR(MID(E67:AG67,IFERROR(SEARCH("E",E67:AG67),""),4),"")&gt;=1,RIGHT(MID(E67:AG67,IFERROR(SEARCH("E",E67:AG67),""),4),3),0)))</f>
        <v>0</v>
      </c>
      <c r="AJ67" s="260">
        <f t="array" ref="AJ67">SUM(VALUE(IF(IFERROR(MID(E67:AG67,IFERROR(SEARCH("T",E67:AG67),""),4),"")&gt;=1,RIGHT(MID(E67:AG67,IFERROR(SEARCH("T",E67:AG67),""),4),3),0)))</f>
        <v>0</v>
      </c>
      <c r="AK67" s="260">
        <f t="array" ref="AK67">SUM(VALUE(IF(IFERROR(MID(E67:AG67,IFERROR(SEARCH("O",E67:AG67),""),4),"")&gt;=1,RIGHT(MID(E67:AG67,IFERROR(SEARCH("O",E67:AG67),""),4),3),0)))</f>
        <v>0</v>
      </c>
      <c r="AL67" s="263"/>
    </row>
    <row r="68">
      <c r="A68" s="258">
        <v>66.0</v>
      </c>
      <c r="B68" s="475" t="s">
        <v>662</v>
      </c>
      <c r="C68" s="475" t="s">
        <v>129</v>
      </c>
      <c r="D68" s="484" t="s">
        <v>76</v>
      </c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60">
        <f t="array" ref="AH68">-SUM(VALUE(IF(IFERROR(MID(E68:AG68,IFERROR(SEARCH("L",E68:AG68),""),4),"")&gt;=1,RIGHT(MID(E68:AG68,IFERROR(SEARCH("L",E68:AG68),""),4),3),0)))</f>
        <v>0</v>
      </c>
      <c r="AI68" s="260">
        <f t="array" ref="AI68">-SUM(VALUE(IF(IFERROR(MID(E68:AG68,IFERROR(SEARCH("E",E68:AG68),""),4),"")&gt;=1,RIGHT(MID(E68:AG68,IFERROR(SEARCH("E",E68:AG68),""),4),3),0)))</f>
        <v>0</v>
      </c>
      <c r="AJ68" s="260">
        <f t="array" ref="AJ68">SUM(VALUE(IF(IFERROR(MID(E68:AG68,IFERROR(SEARCH("T",E68:AG68),""),4),"")&gt;=1,RIGHT(MID(E68:AG68,IFERROR(SEARCH("T",E68:AG68),""),4),3),0)))</f>
        <v>0</v>
      </c>
      <c r="AK68" s="260">
        <f t="array" ref="AK68">SUM(VALUE(IF(IFERROR(MID(E68:AG68,IFERROR(SEARCH("O",E68:AG68),""),4),"")&gt;=1,RIGHT(MID(E68:AG68,IFERROR(SEARCH("O",E68:AG68),""),4),3),0)))</f>
        <v>0</v>
      </c>
      <c r="AL68" s="263"/>
    </row>
    <row r="69">
      <c r="A69" s="258">
        <v>67.0</v>
      </c>
      <c r="B69" s="475" t="s">
        <v>663</v>
      </c>
      <c r="C69" s="475" t="s">
        <v>81</v>
      </c>
      <c r="D69" s="484" t="s">
        <v>76</v>
      </c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60">
        <f t="array" ref="AH69">-SUM(VALUE(IF(IFERROR(MID(E69:AG69,IFERROR(SEARCH("L",E69:AG69),""),4),"")&gt;=1,RIGHT(MID(E69:AG69,IFERROR(SEARCH("L",E69:AG69),""),4),3),0)))</f>
        <v>0</v>
      </c>
      <c r="AI69" s="260">
        <f t="array" ref="AI69">-SUM(VALUE(IF(IFERROR(MID(E69:AG69,IFERROR(SEARCH("E",E69:AG69),""),4),"")&gt;=1,RIGHT(MID(E69:AG69,IFERROR(SEARCH("E",E69:AG69),""),4),3),0)))</f>
        <v>0</v>
      </c>
      <c r="AJ69" s="260">
        <f t="array" ref="AJ69">SUM(VALUE(IF(IFERROR(MID(E69:AG69,IFERROR(SEARCH("T",E69:AG69),""),4),"")&gt;=1,RIGHT(MID(E69:AG69,IFERROR(SEARCH("T",E69:AG69),""),4),3),0)))</f>
        <v>0</v>
      </c>
      <c r="AK69" s="260">
        <f t="array" ref="AK69">SUM(VALUE(IF(IFERROR(MID(E69:AG69,IFERROR(SEARCH("O",E69:AG69),""),4),"")&gt;=1,RIGHT(MID(E69:AG69,IFERROR(SEARCH("O",E69:AG69),""),4),3),0)))</f>
        <v>0</v>
      </c>
      <c r="AL69" s="263"/>
    </row>
    <row r="70">
      <c r="A70" s="258">
        <v>68.0</v>
      </c>
      <c r="B70" s="475" t="s">
        <v>664</v>
      </c>
      <c r="C70" s="475" t="s">
        <v>89</v>
      </c>
      <c r="D70" s="484" t="s">
        <v>76</v>
      </c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60">
        <f t="array" ref="AH70">-SUM(VALUE(IF(IFERROR(MID(E70:AG70,IFERROR(SEARCH("L",E70:AG70),""),4),"")&gt;=1,RIGHT(MID(E70:AG70,IFERROR(SEARCH("L",E70:AG70),""),4),3),0)))</f>
        <v>0</v>
      </c>
      <c r="AI70" s="260">
        <f t="array" ref="AI70">-SUM(VALUE(IF(IFERROR(MID(E70:AG70,IFERROR(SEARCH("E",E70:AG70),""),4),"")&gt;=1,RIGHT(MID(E70:AG70,IFERROR(SEARCH("E",E70:AG70),""),4),3),0)))</f>
        <v>0</v>
      </c>
      <c r="AJ70" s="260">
        <f t="array" ref="AJ70">SUM(VALUE(IF(IFERROR(MID(E70:AG70,IFERROR(SEARCH("T",E70:AG70),""),4),"")&gt;=1,RIGHT(MID(E70:AG70,IFERROR(SEARCH("T",E70:AG70),""),4),3),0)))</f>
        <v>0</v>
      </c>
      <c r="AK70" s="260">
        <f t="array" ref="AK70">SUM(VALUE(IF(IFERROR(MID(E70:AG70,IFERROR(SEARCH("O",E70:AG70),""),4),"")&gt;=1,RIGHT(MID(E70:AG70,IFERROR(SEARCH("O",E70:AG70),""),4),3),0)))</f>
        <v>0</v>
      </c>
      <c r="AL70" s="263"/>
    </row>
    <row r="71">
      <c r="A71" s="258">
        <v>69.0</v>
      </c>
      <c r="B71" s="475" t="s">
        <v>665</v>
      </c>
      <c r="C71" s="475" t="s">
        <v>27</v>
      </c>
      <c r="D71" s="484" t="s">
        <v>14</v>
      </c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60">
        <f t="array" ref="AH71">-SUM(VALUE(IF(IFERROR(MID(E71:AG71,IFERROR(SEARCH("L",E71:AG71),""),4),"")&gt;=1,RIGHT(MID(E71:AG71,IFERROR(SEARCH("L",E71:AG71),""),4),3),0)))</f>
        <v>0</v>
      </c>
      <c r="AI71" s="260">
        <f t="array" ref="AI71">-SUM(VALUE(IF(IFERROR(MID(E71:AG71,IFERROR(SEARCH("E",E71:AG71),""),4),"")&gt;=1,RIGHT(MID(E71:AG71,IFERROR(SEARCH("E",E71:AG71),""),4),3),0)))</f>
        <v>0</v>
      </c>
      <c r="AJ71" s="260">
        <f t="array" ref="AJ71">SUM(VALUE(IF(IFERROR(MID(E71:AG71,IFERROR(SEARCH("T",E71:AG71),""),4),"")&gt;=1,RIGHT(MID(E71:AG71,IFERROR(SEARCH("T",E71:AG71),""),4),3),0)))</f>
        <v>0</v>
      </c>
      <c r="AK71" s="260">
        <f t="array" ref="AK71">SUM(VALUE(IF(IFERROR(MID(E71:AG71,IFERROR(SEARCH("O",E71:AG71),""),4),"")&gt;=1,RIGHT(MID(E71:AG71,IFERROR(SEARCH("O",E71:AG71),""),4),3),0)))</f>
        <v>0</v>
      </c>
      <c r="AL71" s="263"/>
    </row>
    <row r="72">
      <c r="A72" s="258">
        <v>70.0</v>
      </c>
      <c r="B72" s="475" t="s">
        <v>666</v>
      </c>
      <c r="C72" s="475" t="s">
        <v>23</v>
      </c>
      <c r="D72" s="484" t="s">
        <v>14</v>
      </c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60">
        <f t="array" ref="AH72">-SUM(VALUE(IF(IFERROR(MID(E72:AG72,IFERROR(SEARCH("L",E72:AG72),""),4),"")&gt;=1,RIGHT(MID(E72:AG72,IFERROR(SEARCH("L",E72:AG72),""),4),3),0)))</f>
        <v>0</v>
      </c>
      <c r="AI72" s="260">
        <f t="array" ref="AI72">-SUM(VALUE(IF(IFERROR(MID(E72:AG72,IFERROR(SEARCH("E",E72:AG72),""),4),"")&gt;=1,RIGHT(MID(E72:AG72,IFERROR(SEARCH("E",E72:AG72),""),4),3),0)))</f>
        <v>0</v>
      </c>
      <c r="AJ72" s="260">
        <f t="array" ref="AJ72">SUM(VALUE(IF(IFERROR(MID(E72:AG72,IFERROR(SEARCH("T",E72:AG72),""),4),"")&gt;=1,RIGHT(MID(E72:AG72,IFERROR(SEARCH("T",E72:AG72),""),4),3),0)))</f>
        <v>0</v>
      </c>
      <c r="AK72" s="260">
        <f t="array" ref="AK72">SUM(VALUE(IF(IFERROR(MID(E72:AG72,IFERROR(SEARCH("O",E72:AG72),""),4),"")&gt;=1,RIGHT(MID(E72:AG72,IFERROR(SEARCH("O",E72:AG72),""),4),3),0)))</f>
        <v>0</v>
      </c>
      <c r="AL72" s="263"/>
    </row>
    <row r="73">
      <c r="A73" s="258">
        <v>71.0</v>
      </c>
      <c r="B73" s="475" t="s">
        <v>667</v>
      </c>
      <c r="C73" s="475" t="s">
        <v>72</v>
      </c>
      <c r="D73" s="484" t="s">
        <v>186</v>
      </c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60">
        <f t="array" ref="AH73">-SUM(VALUE(IF(IFERROR(MID(E73:AG73,IFERROR(SEARCH("L",E73:AG73),""),4),"")&gt;=1,RIGHT(MID(E73:AG73,IFERROR(SEARCH("L",E73:AG73),""),4),3),0)))</f>
        <v>0</v>
      </c>
      <c r="AI73" s="260">
        <f t="array" ref="AI73">-SUM(VALUE(IF(IFERROR(MID(E73:AG73,IFERROR(SEARCH("E",E73:AG73),""),4),"")&gt;=1,RIGHT(MID(E73:AG73,IFERROR(SEARCH("E",E73:AG73),""),4),3),0)))</f>
        <v>0</v>
      </c>
      <c r="AJ73" s="260">
        <f t="array" ref="AJ73">SUM(VALUE(IF(IFERROR(MID(E73:AG73,IFERROR(SEARCH("T",E73:AG73),""),4),"")&gt;=1,RIGHT(MID(E73:AG73,IFERROR(SEARCH("T",E73:AG73),""),4),3),0)))</f>
        <v>0</v>
      </c>
      <c r="AK73" s="260">
        <f t="array" ref="AK73">SUM(VALUE(IF(IFERROR(MID(E73:AG73,IFERROR(SEARCH("O",E73:AG73),""),4),"")&gt;=1,RIGHT(MID(E73:AG73,IFERROR(SEARCH("O",E73:AG73),""),4),3),0)))</f>
        <v>0</v>
      </c>
      <c r="AL73" s="263"/>
    </row>
    <row r="74">
      <c r="A74" s="258">
        <v>72.0</v>
      </c>
      <c r="B74" s="475" t="s">
        <v>668</v>
      </c>
      <c r="C74" s="475" t="s">
        <v>62</v>
      </c>
      <c r="D74" s="484" t="s">
        <v>186</v>
      </c>
      <c r="E74" s="259"/>
      <c r="F74" s="259"/>
      <c r="G74" s="259"/>
      <c r="H74" s="259"/>
      <c r="I74" s="259"/>
      <c r="J74" s="259"/>
      <c r="K74" s="259"/>
      <c r="L74" s="259"/>
      <c r="M74" s="259"/>
      <c r="N74" s="262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60">
        <f t="array" ref="AH74">-SUM(VALUE(IF(IFERROR(MID(E74:AG74,IFERROR(SEARCH("L",E74:AG74),""),4),"")&gt;=1,RIGHT(MID(E74:AG74,IFERROR(SEARCH("L",E74:AG74),""),4),3),0)))</f>
        <v>0</v>
      </c>
      <c r="AI74" s="260">
        <f t="array" ref="AI74">-SUM(VALUE(IF(IFERROR(MID(E74:AG74,IFERROR(SEARCH("E",E74:AG74),""),4),"")&gt;=1,RIGHT(MID(E74:AG74,IFERROR(SEARCH("E",E74:AG74),""),4),3),0)))</f>
        <v>0</v>
      </c>
      <c r="AJ74" s="260">
        <f t="array" ref="AJ74">SUM(VALUE(IF(IFERROR(MID(E74:AG74,IFERROR(SEARCH("T",E74:AG74),""),4),"")&gt;=1,RIGHT(MID(E74:AG74,IFERROR(SEARCH("T",E74:AG74),""),4),3),0)))</f>
        <v>0</v>
      </c>
      <c r="AK74" s="260">
        <f t="array" ref="AK74">SUM(VALUE(IF(IFERROR(MID(E74:AG74,IFERROR(SEARCH("O",E74:AG74),""),4),"")&gt;=1,RIGHT(MID(E74:AG74,IFERROR(SEARCH("O",E74:AG74),""),4),3),0)))</f>
        <v>0</v>
      </c>
      <c r="AL74" s="263"/>
    </row>
    <row r="75">
      <c r="A75" s="258">
        <v>73.0</v>
      </c>
      <c r="B75" s="475" t="s">
        <v>669</v>
      </c>
      <c r="C75" s="475" t="s">
        <v>38</v>
      </c>
      <c r="D75" s="484" t="s">
        <v>186</v>
      </c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62" t="s">
        <v>811</v>
      </c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60">
        <f t="array" ref="AH75">-SUM(VALUE(IF(IFERROR(MID(E75:AG75,IFERROR(SEARCH("L",E75:AG75),""),4),"")&gt;=1,RIGHT(MID(E75:AG75,IFERROR(SEARCH("L",E75:AG75),""),4),3),0)))</f>
        <v>-9</v>
      </c>
      <c r="AI75" s="260">
        <f t="array" ref="AI75">-SUM(VALUE(IF(IFERROR(MID(E75:AG75,IFERROR(SEARCH("E",E75:AG75),""),4),"")&gt;=1,RIGHT(MID(E75:AG75,IFERROR(SEARCH("E",E75:AG75),""),4),3),0)))</f>
        <v>0</v>
      </c>
      <c r="AJ75" s="260">
        <f t="array" ref="AJ75">SUM(VALUE(IF(IFERROR(MID(E75:AG75,IFERROR(SEARCH("T",E75:AG75),""),4),"")&gt;=1,RIGHT(MID(E75:AG75,IFERROR(SEARCH("T",E75:AG75),""),4),3),0)))</f>
        <v>0</v>
      </c>
      <c r="AK75" s="260">
        <f t="array" ref="AK75">SUM(VALUE(IF(IFERROR(MID(E75:AG75,IFERROR(SEARCH("O",E75:AG75),""),4),"")&gt;=1,RIGHT(MID(E75:AG75,IFERROR(SEARCH("O",E75:AG75),""),4),3),0)))</f>
        <v>0</v>
      </c>
      <c r="AL75" s="263"/>
    </row>
    <row r="76">
      <c r="A76" s="258">
        <v>74.0</v>
      </c>
      <c r="B76" s="475" t="s">
        <v>670</v>
      </c>
      <c r="C76" s="475" t="s">
        <v>71</v>
      </c>
      <c r="D76" s="484" t="s">
        <v>186</v>
      </c>
      <c r="E76" s="262" t="s">
        <v>808</v>
      </c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62"/>
      <c r="AG76" s="259"/>
      <c r="AH76" s="260">
        <f t="array" ref="AH76">-SUM(VALUE(IF(IFERROR(MID(E76:AG76,IFERROR(SEARCH("L",E76:AG76),""),4),"")&gt;=1,RIGHT(MID(E76:AG76,IFERROR(SEARCH("L",E76:AG76),""),4),3),0)))</f>
        <v>-3</v>
      </c>
      <c r="AI76" s="260">
        <f t="array" ref="AI76">-SUM(VALUE(IF(IFERROR(MID(E76:AG76,IFERROR(SEARCH("E",E76:AG76),""),4),"")&gt;=1,RIGHT(MID(E76:AG76,IFERROR(SEARCH("E",E76:AG76),""),4),3),0)))</f>
        <v>0</v>
      </c>
      <c r="AJ76" s="260">
        <f t="array" ref="AJ76">SUM(VALUE(IF(IFERROR(MID(E76:AG76,IFERROR(SEARCH("T",E76:AG76),""),4),"")&gt;=1,RIGHT(MID(E76:AG76,IFERROR(SEARCH("T",E76:AG76),""),4),3),0)))</f>
        <v>0</v>
      </c>
      <c r="AK76" s="260">
        <f t="array" ref="AK76">SUM(VALUE(IF(IFERROR(MID(E76:AG76,IFERROR(SEARCH("O",E76:AG76),""),4),"")&gt;=1,RIGHT(MID(E76:AG76,IFERROR(SEARCH("O",E76:AG76),""),4),3),0)))</f>
        <v>0</v>
      </c>
      <c r="AL76" s="263"/>
    </row>
    <row r="77">
      <c r="A77" s="258">
        <v>75.0</v>
      </c>
      <c r="B77" s="475" t="s">
        <v>671</v>
      </c>
      <c r="C77" s="475" t="s">
        <v>60</v>
      </c>
      <c r="D77" s="484" t="s">
        <v>186</v>
      </c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62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60">
        <f t="array" ref="AH77">-SUM(VALUE(IF(IFERROR(MID(E77:AG77,IFERROR(SEARCH("L",E77:AG77),""),4),"")&gt;=1,RIGHT(MID(E77:AG77,IFERROR(SEARCH("L",E77:AG77),""),4),3),0)))</f>
        <v>0</v>
      </c>
      <c r="AI77" s="260">
        <f t="array" ref="AI77">-SUM(VALUE(IF(IFERROR(MID(E77:AG77,IFERROR(SEARCH("E",E77:AG77),""),4),"")&gt;=1,RIGHT(MID(E77:AG77,IFERROR(SEARCH("E",E77:AG77),""),4),3),0)))</f>
        <v>0</v>
      </c>
      <c r="AJ77" s="260">
        <f t="array" ref="AJ77">SUM(VALUE(IF(IFERROR(MID(E77:AG77,IFERROR(SEARCH("T",E77:AG77),""),4),"")&gt;=1,RIGHT(MID(E77:AG77,IFERROR(SEARCH("T",E77:AG77),""),4),3),0)))</f>
        <v>0</v>
      </c>
      <c r="AK77" s="260">
        <f t="array" ref="AK77">SUM(VALUE(IF(IFERROR(MID(E77:AG77,IFERROR(SEARCH("O",E77:AG77),""),4),"")&gt;=1,RIGHT(MID(E77:AG77,IFERROR(SEARCH("O",E77:AG77),""),4),3),0)))</f>
        <v>0</v>
      </c>
      <c r="AL77" s="263"/>
    </row>
    <row r="78">
      <c r="A78" s="258">
        <v>76.0</v>
      </c>
      <c r="B78" s="475" t="s">
        <v>672</v>
      </c>
      <c r="C78" s="475" t="s">
        <v>56</v>
      </c>
      <c r="D78" s="484" t="s">
        <v>14</v>
      </c>
      <c r="E78" s="262" t="s">
        <v>789</v>
      </c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60">
        <f t="array" ref="AH78">-SUM(VALUE(IF(IFERROR(MID(E78:AG78,IFERROR(SEARCH("L",E78:AG78),""),4),"")&gt;=1,RIGHT(MID(E78:AG78,IFERROR(SEARCH("L",E78:AG78),""),4),3),0)))</f>
        <v>-50</v>
      </c>
      <c r="AI78" s="260">
        <f t="array" ref="AI78">-SUM(VALUE(IF(IFERROR(MID(E78:AG78,IFERROR(SEARCH("E",E78:AG78),""),4),"")&gt;=1,RIGHT(MID(E78:AG78,IFERROR(SEARCH("E",E78:AG78),""),4),3),0)))</f>
        <v>0</v>
      </c>
      <c r="AJ78" s="260">
        <f t="array" ref="AJ78">SUM(VALUE(IF(IFERROR(MID(E78:AG78,IFERROR(SEARCH("T",E78:AG78),""),4),"")&gt;=1,RIGHT(MID(E78:AG78,IFERROR(SEARCH("T",E78:AG78),""),4),3),0)))</f>
        <v>0</v>
      </c>
      <c r="AK78" s="260">
        <f t="array" ref="AK78">SUM(VALUE(IF(IFERROR(MID(E78:AG78,IFERROR(SEARCH("O",E78:AG78),""),4),"")&gt;=1,RIGHT(MID(E78:AG78,IFERROR(SEARCH("O",E78:AG78),""),4),3),0)))</f>
        <v>0</v>
      </c>
      <c r="AL78" s="263"/>
    </row>
    <row r="79">
      <c r="A79" s="258">
        <v>77.0</v>
      </c>
      <c r="B79" s="475" t="s">
        <v>711</v>
      </c>
      <c r="C79" s="475" t="s">
        <v>44</v>
      </c>
      <c r="D79" s="484" t="s">
        <v>14</v>
      </c>
      <c r="E79" s="259"/>
      <c r="F79" s="259"/>
      <c r="G79" s="259"/>
      <c r="H79" s="259"/>
      <c r="I79" s="259"/>
      <c r="J79" s="262" t="s">
        <v>802</v>
      </c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60">
        <f t="array" ref="AH79">-SUM(VALUE(IF(IFERROR(MID(E79:AG79,IFERROR(SEARCH("L",E79:AG79),""),4),"")&gt;=1,RIGHT(MID(E79:AG79,IFERROR(SEARCH("L",E79:AG79),""),4),3),0)))</f>
        <v>-6</v>
      </c>
      <c r="AI79" s="260">
        <f t="array" ref="AI79">-SUM(VALUE(IF(IFERROR(MID(E79:AG79,IFERROR(SEARCH("E",E79:AG79),""),4),"")&gt;=1,RIGHT(MID(E79:AG79,IFERROR(SEARCH("E",E79:AG79),""),4),3),0)))</f>
        <v>0</v>
      </c>
      <c r="AJ79" s="260">
        <f t="array" ref="AJ79">SUM(VALUE(IF(IFERROR(MID(E79:AG79,IFERROR(SEARCH("T",E79:AG79),""),4),"")&gt;=1,RIGHT(MID(E79:AG79,IFERROR(SEARCH("T",E79:AG79),""),4),3),0)))</f>
        <v>0</v>
      </c>
      <c r="AK79" s="260">
        <f t="array" ref="AK79">SUM(VALUE(IF(IFERROR(MID(E79:AG79,IFERROR(SEARCH("O",E79:AG79),""),4),"")&gt;=1,RIGHT(MID(E79:AG79,IFERROR(SEARCH("O",E79:AG79),""),4),3),0)))</f>
        <v>0</v>
      </c>
      <c r="AL79" s="263"/>
    </row>
    <row r="80">
      <c r="A80" s="258">
        <v>78.0</v>
      </c>
      <c r="B80" s="475" t="s">
        <v>673</v>
      </c>
      <c r="C80" s="475" t="s">
        <v>13</v>
      </c>
      <c r="D80" s="484" t="s">
        <v>14</v>
      </c>
      <c r="E80" s="259"/>
      <c r="F80" s="262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60">
        <f t="array" ref="AH80">-SUM(VALUE(IF(IFERROR(MID(E80:AG80,IFERROR(SEARCH("L",E80:AG80),""),4),"")&gt;=1,RIGHT(MID(E80:AG80,IFERROR(SEARCH("L",E80:AG80),""),4),3),0)))</f>
        <v>0</v>
      </c>
      <c r="AI80" s="260">
        <f t="array" ref="AI80">-SUM(VALUE(IF(IFERROR(MID(E80:AG80,IFERROR(SEARCH("E",E80:AG80),""),4),"")&gt;=1,RIGHT(MID(E80:AG80,IFERROR(SEARCH("E",E80:AG80),""),4),3),0)))</f>
        <v>0</v>
      </c>
      <c r="AJ80" s="260">
        <f t="array" ref="AJ80">SUM(VALUE(IF(IFERROR(MID(E80:AG80,IFERROR(SEARCH("T",E80:AG80),""),4),"")&gt;=1,RIGHT(MID(E80:AG80,IFERROR(SEARCH("T",E80:AG80),""),4),3),0)))</f>
        <v>0</v>
      </c>
      <c r="AK80" s="260">
        <f t="array" ref="AK80">SUM(VALUE(IF(IFERROR(MID(E80:AG80,IFERROR(SEARCH("O",E80:AG80),""),4),"")&gt;=1,RIGHT(MID(E80:AG80,IFERROR(SEARCH("O",E80:AG80),""),4),3),0)))</f>
        <v>0</v>
      </c>
      <c r="AL80" s="263"/>
    </row>
    <row r="81">
      <c r="A81" s="258">
        <v>79.0</v>
      </c>
      <c r="B81" s="475" t="s">
        <v>674</v>
      </c>
      <c r="C81" s="475" t="s">
        <v>52</v>
      </c>
      <c r="D81" s="484" t="s">
        <v>14</v>
      </c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60">
        <f t="array" ref="AH81">-SUM(VALUE(IF(IFERROR(MID(E81:AG81,IFERROR(SEARCH("L",E81:AG81),""),4),"")&gt;=1,RIGHT(MID(E81:AG81,IFERROR(SEARCH("L",E81:AG81),""),4),3),0)))</f>
        <v>0</v>
      </c>
      <c r="AI81" s="260">
        <f t="array" ref="AI81">-SUM(VALUE(IF(IFERROR(MID(E81:AG81,IFERROR(SEARCH("E",E81:AG81),""),4),"")&gt;=1,RIGHT(MID(E81:AG81,IFERROR(SEARCH("E",E81:AG81),""),4),3),0)))</f>
        <v>0</v>
      </c>
      <c r="AJ81" s="260">
        <f t="array" ref="AJ81">SUM(VALUE(IF(IFERROR(MID(E81:AG81,IFERROR(SEARCH("T",E81:AG81),""),4),"")&gt;=1,RIGHT(MID(E81:AG81,IFERROR(SEARCH("T",E81:AG81),""),4),3),0)))</f>
        <v>0</v>
      </c>
      <c r="AK81" s="260">
        <f t="array" ref="AK81">SUM(VALUE(IF(IFERROR(MID(E81:AG81,IFERROR(SEARCH("O",E81:AG81),""),4),"")&gt;=1,RIGHT(MID(E81:AG81,IFERROR(SEARCH("O",E81:AG81),""),4),3),0)))</f>
        <v>0</v>
      </c>
      <c r="AL81" s="263"/>
    </row>
    <row r="82">
      <c r="A82" s="258">
        <v>80.0</v>
      </c>
      <c r="B82" s="475" t="s">
        <v>675</v>
      </c>
      <c r="C82" s="475" t="s">
        <v>63</v>
      </c>
      <c r="D82" s="484" t="s">
        <v>14</v>
      </c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62"/>
      <c r="P82" s="259"/>
      <c r="Q82" s="259"/>
      <c r="R82" s="259"/>
      <c r="S82" s="259"/>
      <c r="T82" s="259"/>
      <c r="U82" s="259"/>
      <c r="V82" s="259"/>
      <c r="W82" s="259"/>
      <c r="X82" s="262" t="s">
        <v>804</v>
      </c>
      <c r="Y82" s="259"/>
      <c r="Z82" s="259"/>
      <c r="AA82" s="259"/>
      <c r="AB82" s="259"/>
      <c r="AC82" s="259"/>
      <c r="AD82" s="259"/>
      <c r="AE82" s="259"/>
      <c r="AF82" s="259"/>
      <c r="AG82" s="259"/>
      <c r="AH82" s="260">
        <f t="array" ref="AH82">-SUM(VALUE(IF(IFERROR(MID(E82:AG82,IFERROR(SEARCH("L",E82:AG82),""),4),"")&gt;=1,RIGHT(MID(E82:AG82,IFERROR(SEARCH("L",E82:AG82),""),4),3),0)))</f>
        <v>-16</v>
      </c>
      <c r="AI82" s="260">
        <f t="array" ref="AI82">-SUM(VALUE(IF(IFERROR(MID(E82:AG82,IFERROR(SEARCH("E",E82:AG82),""),4),"")&gt;=1,RIGHT(MID(E82:AG82,IFERROR(SEARCH("E",E82:AG82),""),4),3),0)))</f>
        <v>0</v>
      </c>
      <c r="AJ82" s="260">
        <f t="array" ref="AJ82">SUM(VALUE(IF(IFERROR(MID(E82:AG82,IFERROR(SEARCH("T",E82:AG82),""),4),"")&gt;=1,RIGHT(MID(E82:AG82,IFERROR(SEARCH("T",E82:AG82),""),4),3),0)))</f>
        <v>0</v>
      </c>
      <c r="AK82" s="260">
        <f t="array" ref="AK82">SUM(VALUE(IF(IFERROR(MID(E82:AG82,IFERROR(SEARCH("O",E82:AG82),""),4),"")&gt;=1,RIGHT(MID(E82:AG82,IFERROR(SEARCH("O",E82:AG82),""),4),3),0)))</f>
        <v>0</v>
      </c>
      <c r="AL82" s="263"/>
    </row>
    <row r="83">
      <c r="A83" s="258">
        <v>81.0</v>
      </c>
      <c r="B83" s="475" t="s">
        <v>676</v>
      </c>
      <c r="C83" s="475" t="s">
        <v>57</v>
      </c>
      <c r="D83" s="484" t="s">
        <v>14</v>
      </c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60">
        <f t="array" ref="AH83">-SUM(VALUE(IF(IFERROR(MID(E83:AG83,IFERROR(SEARCH("L",E83:AG83),""),4),"")&gt;=1,RIGHT(MID(E83:AG83,IFERROR(SEARCH("L",E83:AG83),""),4),3),0)))</f>
        <v>0</v>
      </c>
      <c r="AI83" s="260">
        <f t="array" ref="AI83">-SUM(VALUE(IF(IFERROR(MID(E83:AG83,IFERROR(SEARCH("E",E83:AG83),""),4),"")&gt;=1,RIGHT(MID(E83:AG83,IFERROR(SEARCH("E",E83:AG83),""),4),3),0)))</f>
        <v>0</v>
      </c>
      <c r="AJ83" s="260">
        <f t="array" ref="AJ83">SUM(VALUE(IF(IFERROR(MID(E83:AG83,IFERROR(SEARCH("T",E83:AG83),""),4),"")&gt;=1,RIGHT(MID(E83:AG83,IFERROR(SEARCH("T",E83:AG83),""),4),3),0)))</f>
        <v>0</v>
      </c>
      <c r="AK83" s="260">
        <f t="array" ref="AK83">SUM(VALUE(IF(IFERROR(MID(E83:AG83,IFERROR(SEARCH("O",E83:AG83),""),4),"")&gt;=1,RIGHT(MID(E83:AG83,IFERROR(SEARCH("O",E83:AG83),""),4),3),0)))</f>
        <v>0</v>
      </c>
      <c r="AL83" s="263"/>
    </row>
    <row r="84">
      <c r="A84" s="258">
        <v>82.0</v>
      </c>
      <c r="B84" s="475" t="s">
        <v>677</v>
      </c>
      <c r="C84" s="475" t="s">
        <v>16</v>
      </c>
      <c r="D84" s="484" t="s">
        <v>14</v>
      </c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60">
        <f t="array" ref="AH84">-SUM(VALUE(IF(IFERROR(MID(E84:AG84,IFERROR(SEARCH("L",E84:AG84),""),4),"")&gt;=1,RIGHT(MID(E84:AG84,IFERROR(SEARCH("L",E84:AG84),""),4),3),0)))</f>
        <v>0</v>
      </c>
      <c r="AI84" s="260">
        <f t="array" ref="AI84">-SUM(VALUE(IF(IFERROR(MID(E84:AG84,IFERROR(SEARCH("E",E84:AG84),""),4),"")&gt;=1,RIGHT(MID(E84:AG84,IFERROR(SEARCH("E",E84:AG84),""),4),3),0)))</f>
        <v>0</v>
      </c>
      <c r="AJ84" s="260">
        <f t="array" ref="AJ84">SUM(VALUE(IF(IFERROR(MID(E84:AG84,IFERROR(SEARCH("T",E84:AG84),""),4),"")&gt;=1,RIGHT(MID(E84:AG84,IFERROR(SEARCH("T",E84:AG84),""),4),3),0)))</f>
        <v>0</v>
      </c>
      <c r="AK84" s="260">
        <f t="array" ref="AK84">SUM(VALUE(IF(IFERROR(MID(E84:AG84,IFERROR(SEARCH("O",E84:AG84),""),4),"")&gt;=1,RIGHT(MID(E84:AG84,IFERROR(SEARCH("O",E84:AG84),""),4),3),0)))</f>
        <v>0</v>
      </c>
      <c r="AL84" s="263"/>
    </row>
    <row r="85">
      <c r="A85" s="258">
        <v>83.0</v>
      </c>
      <c r="B85" s="475" t="s">
        <v>678</v>
      </c>
      <c r="C85" s="475" t="s">
        <v>21</v>
      </c>
      <c r="D85" s="484" t="s">
        <v>14</v>
      </c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60">
        <f t="array" ref="AH85">-SUM(VALUE(IF(IFERROR(MID(E85:AG85,IFERROR(SEARCH("L",E85:AG85),""),4),"")&gt;=1,RIGHT(MID(E85:AG85,IFERROR(SEARCH("L",E85:AG85),""),4),3),0)))</f>
        <v>0</v>
      </c>
      <c r="AI85" s="260">
        <f t="array" ref="AI85">-SUM(VALUE(IF(IFERROR(MID(E85:AG85,IFERROR(SEARCH("E",E85:AG85),""),4),"")&gt;=1,RIGHT(MID(E85:AG85,IFERROR(SEARCH("E",E85:AG85),""),4),3),0)))</f>
        <v>0</v>
      </c>
      <c r="AJ85" s="260">
        <f t="array" ref="AJ85">SUM(VALUE(IF(IFERROR(MID(E85:AG85,IFERROR(SEARCH("T",E85:AG85),""),4),"")&gt;=1,RIGHT(MID(E85:AG85,IFERROR(SEARCH("T",E85:AG85),""),4),3),0)))</f>
        <v>0</v>
      </c>
      <c r="AK85" s="260">
        <f t="array" ref="AK85">SUM(VALUE(IF(IFERROR(MID(E85:AG85,IFERROR(SEARCH("O",E85:AG85),""),4),"")&gt;=1,RIGHT(MID(E85:AG85,IFERROR(SEARCH("O",E85:AG85),""),4),3),0)))</f>
        <v>0</v>
      </c>
      <c r="AL85" s="263"/>
    </row>
    <row r="86">
      <c r="A86" s="258">
        <v>84.0</v>
      </c>
      <c r="B86" s="475" t="s">
        <v>679</v>
      </c>
      <c r="C86" s="475" t="s">
        <v>46</v>
      </c>
      <c r="D86" s="484" t="s">
        <v>14</v>
      </c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60">
        <f t="array" ref="AH86">-SUM(VALUE(IF(IFERROR(MID(E86:AG86,IFERROR(SEARCH("L",E86:AG86),""),4),"")&gt;=1,RIGHT(MID(E86:AG86,IFERROR(SEARCH("L",E86:AG86),""),4),3),0)))</f>
        <v>0</v>
      </c>
      <c r="AI86" s="260">
        <f t="array" ref="AI86">-SUM(VALUE(IF(IFERROR(MID(E86:AG86,IFERROR(SEARCH("E",E86:AG86),""),4),"")&gt;=1,RIGHT(MID(E86:AG86,IFERROR(SEARCH("E",E86:AG86),""),4),3),0)))</f>
        <v>0</v>
      </c>
      <c r="AJ86" s="260">
        <f t="array" ref="AJ86">SUM(VALUE(IF(IFERROR(MID(E86:AG86,IFERROR(SEARCH("T",E86:AG86),""),4),"")&gt;=1,RIGHT(MID(E86:AG86,IFERROR(SEARCH("T",E86:AG86),""),4),3),0)))</f>
        <v>0</v>
      </c>
      <c r="AK86" s="260">
        <f t="array" ref="AK86">SUM(VALUE(IF(IFERROR(MID(E86:AG86,IFERROR(SEARCH("O",E86:AG86),""),4),"")&gt;=1,RIGHT(MID(E86:AG86,IFERROR(SEARCH("O",E86:AG86),""),4),3),0)))</f>
        <v>0</v>
      </c>
      <c r="AL86" s="263"/>
    </row>
    <row r="87">
      <c r="A87" s="258">
        <v>85.0</v>
      </c>
      <c r="B87" s="475" t="s">
        <v>680</v>
      </c>
      <c r="C87" s="475" t="s">
        <v>50</v>
      </c>
      <c r="D87" s="484" t="s">
        <v>14</v>
      </c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60">
        <f t="array" ref="AH87">-SUM(VALUE(IF(IFERROR(MID(E87:AG87,IFERROR(SEARCH("L",E87:AG87),""),4),"")&gt;=1,RIGHT(MID(E87:AG87,IFERROR(SEARCH("L",E87:AG87),""),4),3),0)))</f>
        <v>0</v>
      </c>
      <c r="AI87" s="260">
        <f t="array" ref="AI87">-SUM(VALUE(IF(IFERROR(MID(E87:AG87,IFERROR(SEARCH("E",E87:AG87),""),4),"")&gt;=1,RIGHT(MID(E87:AG87,IFERROR(SEARCH("E",E87:AG87),""),4),3),0)))</f>
        <v>0</v>
      </c>
      <c r="AJ87" s="260">
        <f t="array" ref="AJ87">SUM(VALUE(IF(IFERROR(MID(E87:AG87,IFERROR(SEARCH("T",E87:AG87),""),4),"")&gt;=1,RIGHT(MID(E87:AG87,IFERROR(SEARCH("T",E87:AG87),""),4),3),0)))</f>
        <v>0</v>
      </c>
      <c r="AK87" s="260">
        <f t="array" ref="AK87">SUM(VALUE(IF(IFERROR(MID(E87:AG87,IFERROR(SEARCH("O",E87:AG87),""),4),"")&gt;=1,RIGHT(MID(E87:AG87,IFERROR(SEARCH("O",E87:AG87),""),4),3),0)))</f>
        <v>0</v>
      </c>
      <c r="AL87" s="263"/>
    </row>
    <row r="88">
      <c r="A88" s="258">
        <v>86.0</v>
      </c>
      <c r="B88" s="475" t="s">
        <v>851</v>
      </c>
      <c r="C88" s="475" t="s">
        <v>74</v>
      </c>
      <c r="D88" s="484" t="s">
        <v>14</v>
      </c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60">
        <f t="array" ref="AH88">-SUM(VALUE(IF(IFERROR(MID(E88:AG88,IFERROR(SEARCH("L",E88:AG88),""),4),"")&gt;=1,RIGHT(MID(E88:AG88,IFERROR(SEARCH("L",E88:AG88),""),4),3),0)))</f>
        <v>0</v>
      </c>
      <c r="AI88" s="260">
        <f t="array" ref="AI88">-SUM(VALUE(IF(IFERROR(MID(E88:AG88,IFERROR(SEARCH("E",E88:AG88),""),4),"")&gt;=1,RIGHT(MID(E88:AG88,IFERROR(SEARCH("E",E88:AG88),""),4),3),0)))</f>
        <v>0</v>
      </c>
      <c r="AJ88" s="260">
        <f t="array" ref="AJ88">SUM(VALUE(IF(IFERROR(MID(E88:AG88,IFERROR(SEARCH("T",E88:AG88),""),4),"")&gt;=1,RIGHT(MID(E88:AG88,IFERROR(SEARCH("T",E88:AG88),""),4),3),0)))</f>
        <v>0</v>
      </c>
      <c r="AK88" s="260">
        <f t="array" ref="AK88">SUM(VALUE(IF(IFERROR(MID(E88:AG88,IFERROR(SEARCH("O",E88:AG88),""),4),"")&gt;=1,RIGHT(MID(E88:AG88,IFERROR(SEARCH("O",E88:AG88),""),4),3),0)))</f>
        <v>0</v>
      </c>
      <c r="AL88" s="263"/>
    </row>
    <row r="89">
      <c r="A89" s="258">
        <v>87.0</v>
      </c>
      <c r="B89" s="475" t="s">
        <v>681</v>
      </c>
      <c r="C89" s="475" t="s">
        <v>41</v>
      </c>
      <c r="D89" s="484" t="s">
        <v>14</v>
      </c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60">
        <f t="array" ref="AH89">-SUM(VALUE(IF(IFERROR(MID(E89:AG89,IFERROR(SEARCH("L",E89:AG89),""),4),"")&gt;=1,RIGHT(MID(E89:AG89,IFERROR(SEARCH("L",E89:AG89),""),4),3),0)))</f>
        <v>0</v>
      </c>
      <c r="AI89" s="260">
        <f t="array" ref="AI89">-SUM(VALUE(IF(IFERROR(MID(E89:AG89,IFERROR(SEARCH("E",E89:AG89),""),4),"")&gt;=1,RIGHT(MID(E89:AG89,IFERROR(SEARCH("E",E89:AG89),""),4),3),0)))</f>
        <v>0</v>
      </c>
      <c r="AJ89" s="260">
        <f t="array" ref="AJ89">SUM(VALUE(IF(IFERROR(MID(E89:AG89,IFERROR(SEARCH("T",E89:AG89),""),4),"")&gt;=1,RIGHT(MID(E89:AG89,IFERROR(SEARCH("T",E89:AG89),""),4),3),0)))</f>
        <v>0</v>
      </c>
      <c r="AK89" s="260">
        <f t="array" ref="AK89">SUM(VALUE(IF(IFERROR(MID(E89:AG89,IFERROR(SEARCH("O",E89:AG89),""),4),"")&gt;=1,RIGHT(MID(E89:AG89,IFERROR(SEARCH("O",E89:AG89),""),4),3),0)))</f>
        <v>0</v>
      </c>
      <c r="AL89" s="263"/>
    </row>
    <row r="90">
      <c r="A90" s="258">
        <v>88.0</v>
      </c>
      <c r="B90" s="475" t="s">
        <v>682</v>
      </c>
      <c r="C90" s="475" t="s">
        <v>25</v>
      </c>
      <c r="D90" s="484" t="s">
        <v>14</v>
      </c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60">
        <f t="array" ref="AH90">-SUM(VALUE(IF(IFERROR(MID(E90:AG90,IFERROR(SEARCH("L",E90:AG90),""),4),"")&gt;=1,RIGHT(MID(E90:AG90,IFERROR(SEARCH("L",E90:AG90),""),4),3),0)))</f>
        <v>0</v>
      </c>
      <c r="AI90" s="260">
        <f t="array" ref="AI90">-SUM(VALUE(IF(IFERROR(MID(E90:AG90,IFERROR(SEARCH("E",E90:AG90),""),4),"")&gt;=1,RIGHT(MID(E90:AG90,IFERROR(SEARCH("E",E90:AG90),""),4),3),0)))</f>
        <v>0</v>
      </c>
      <c r="AJ90" s="260">
        <f t="array" ref="AJ90">SUM(VALUE(IF(IFERROR(MID(E90:AG90,IFERROR(SEARCH("T",E90:AG90),""),4),"")&gt;=1,RIGHT(MID(E90:AG90,IFERROR(SEARCH("T",E90:AG90),""),4),3),0)))</f>
        <v>0</v>
      </c>
      <c r="AK90" s="260">
        <f t="array" ref="AK90">SUM(VALUE(IF(IFERROR(MID(E90:AG90,IFERROR(SEARCH("O",E90:AG90),""),4),"")&gt;=1,RIGHT(MID(E90:AG90,IFERROR(SEARCH("O",E90:AG90),""),4),3),0)))</f>
        <v>0</v>
      </c>
      <c r="AL90" s="263"/>
    </row>
    <row r="91">
      <c r="A91" s="258">
        <v>89.0</v>
      </c>
      <c r="B91" s="475" t="s">
        <v>683</v>
      </c>
      <c r="C91" s="475" t="s">
        <v>28</v>
      </c>
      <c r="D91" s="484" t="s">
        <v>14</v>
      </c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60">
        <f t="array" ref="AH91">-SUM(VALUE(IF(IFERROR(MID(E91:AG91,IFERROR(SEARCH("L",E91:AG91),""),4),"")&gt;=1,RIGHT(MID(E91:AG91,IFERROR(SEARCH("L",E91:AG91),""),4),3),0)))</f>
        <v>0</v>
      </c>
      <c r="AI91" s="260">
        <f t="array" ref="AI91">-SUM(VALUE(IF(IFERROR(MID(E91:AG91,IFERROR(SEARCH("E",E91:AG91),""),4),"")&gt;=1,RIGHT(MID(E91:AG91,IFERROR(SEARCH("E",E91:AG91),""),4),3),0)))</f>
        <v>0</v>
      </c>
      <c r="AJ91" s="260">
        <f t="array" ref="AJ91">SUM(VALUE(IF(IFERROR(MID(E91:AG91,IFERROR(SEARCH("T",E91:AG91),""),4),"")&gt;=1,RIGHT(MID(E91:AG91,IFERROR(SEARCH("T",E91:AG91),""),4),3),0)))</f>
        <v>0</v>
      </c>
      <c r="AK91" s="260">
        <f t="array" ref="AK91">SUM(VALUE(IF(IFERROR(MID(E91:AG91,IFERROR(SEARCH("O",E91:AG91),""),4),"")&gt;=1,RIGHT(MID(E91:AG91,IFERROR(SEARCH("O",E91:AG91),""),4),3),0)))</f>
        <v>0</v>
      </c>
      <c r="AL91" s="263"/>
    </row>
    <row r="92">
      <c r="A92" s="258">
        <v>90.0</v>
      </c>
      <c r="B92" s="475" t="s">
        <v>684</v>
      </c>
      <c r="C92" s="475" t="s">
        <v>61</v>
      </c>
      <c r="D92" s="484" t="s">
        <v>14</v>
      </c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60">
        <f t="array" ref="AH92">-SUM(VALUE(IF(IFERROR(MID(E92:AG92,IFERROR(SEARCH("L",E92:AG92),""),4),"")&gt;=1,RIGHT(MID(E92:AG92,IFERROR(SEARCH("L",E92:AG92),""),4),3),0)))</f>
        <v>0</v>
      </c>
      <c r="AI92" s="260">
        <f t="array" ref="AI92">-SUM(VALUE(IF(IFERROR(MID(E92:AG92,IFERROR(SEARCH("E",E92:AG92),""),4),"")&gt;=1,RIGHT(MID(E92:AG92,IFERROR(SEARCH("E",E92:AG92),""),4),3),0)))</f>
        <v>0</v>
      </c>
      <c r="AJ92" s="260">
        <f t="array" ref="AJ92">SUM(VALUE(IF(IFERROR(MID(E92:AG92,IFERROR(SEARCH("T",E92:AG92),""),4),"")&gt;=1,RIGHT(MID(E92:AG92,IFERROR(SEARCH("T",E92:AG92),""),4),3),0)))</f>
        <v>0</v>
      </c>
      <c r="AK92" s="260">
        <f t="array" ref="AK92">SUM(VALUE(IF(IFERROR(MID(E92:AG92,IFERROR(SEARCH("O",E92:AG92),""),4),"")&gt;=1,RIGHT(MID(E92:AG92,IFERROR(SEARCH("O",E92:AG92),""),4),3),0)))</f>
        <v>0</v>
      </c>
      <c r="AL92" s="263"/>
    </row>
    <row r="93">
      <c r="A93" s="258">
        <v>91.0</v>
      </c>
      <c r="B93" s="475" t="s">
        <v>853</v>
      </c>
      <c r="C93" s="475" t="s">
        <v>73</v>
      </c>
      <c r="D93" s="484" t="s">
        <v>14</v>
      </c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60">
        <f t="array" ref="AH93">-SUM(VALUE(IF(IFERROR(MID(E93:AG93,IFERROR(SEARCH("L",E93:AG93),""),4),"")&gt;=1,RIGHT(MID(E93:AG93,IFERROR(SEARCH("L",E93:AG93),""),4),3),0)))</f>
        <v>0</v>
      </c>
      <c r="AI93" s="260">
        <f t="array" ref="AI93">-SUM(VALUE(IF(IFERROR(MID(E93:AG93,IFERROR(SEARCH("E",E93:AG93),""),4),"")&gt;=1,RIGHT(MID(E93:AG93,IFERROR(SEARCH("E",E93:AG93),""),4),3),0)))</f>
        <v>0</v>
      </c>
      <c r="AJ93" s="260">
        <f t="array" ref="AJ93">SUM(VALUE(IF(IFERROR(MID(E93:AG93,IFERROR(SEARCH("T",E93:AG93),""),4),"")&gt;=1,RIGHT(MID(E93:AG93,IFERROR(SEARCH("T",E93:AG93),""),4),3),0)))</f>
        <v>0</v>
      </c>
      <c r="AK93" s="260">
        <f t="array" ref="AK93">SUM(VALUE(IF(IFERROR(MID(E93:AG93,IFERROR(SEARCH("O",E93:AG93),""),4),"")&gt;=1,RIGHT(MID(E93:AG93,IFERROR(SEARCH("O",E93:AG93),""),4),3),0)))</f>
        <v>0</v>
      </c>
      <c r="AL93" s="263"/>
    </row>
    <row r="94">
      <c r="A94" s="258">
        <v>92.0</v>
      </c>
      <c r="B94" s="475" t="s">
        <v>685</v>
      </c>
      <c r="C94" s="475" t="s">
        <v>17</v>
      </c>
      <c r="D94" s="484" t="s">
        <v>14</v>
      </c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60">
        <f t="array" ref="AH94">-SUM(VALUE(IF(IFERROR(MID(E94:AG94,IFERROR(SEARCH("L",E94:AG94),""),4),"")&gt;=1,RIGHT(MID(E94:AG94,IFERROR(SEARCH("L",E94:AG94),""),4),3),0)))</f>
        <v>0</v>
      </c>
      <c r="AI94" s="260">
        <f t="array" ref="AI94">-SUM(VALUE(IF(IFERROR(MID(E94:AG94,IFERROR(SEARCH("E",E94:AG94),""),4),"")&gt;=1,RIGHT(MID(E94:AG94,IFERROR(SEARCH("E",E94:AG94),""),4),3),0)))</f>
        <v>0</v>
      </c>
      <c r="AJ94" s="260">
        <f t="array" ref="AJ94">SUM(VALUE(IF(IFERROR(MID(E94:AG94,IFERROR(SEARCH("T",E94:AG94),""),4),"")&gt;=1,RIGHT(MID(E94:AG94,IFERROR(SEARCH("T",E94:AG94),""),4),3),0)))</f>
        <v>0</v>
      </c>
      <c r="AK94" s="260">
        <f t="array" ref="AK94">SUM(VALUE(IF(IFERROR(MID(E94:AG94,IFERROR(SEARCH("O",E94:AG94),""),4),"")&gt;=1,RIGHT(MID(E94:AG94,IFERROR(SEARCH("O",E94:AG94),""),4),3),0)))</f>
        <v>0</v>
      </c>
      <c r="AL94" s="263"/>
    </row>
    <row r="95">
      <c r="A95" s="258">
        <v>93.0</v>
      </c>
      <c r="B95" s="475" t="s">
        <v>686</v>
      </c>
      <c r="C95" s="475" t="s">
        <v>49</v>
      </c>
      <c r="D95" s="484" t="s">
        <v>14</v>
      </c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60">
        <f t="array" ref="AH95">-SUM(VALUE(IF(IFERROR(MID(E95:AG95,IFERROR(SEARCH("L",E95:AG95),""),4),"")&gt;=1,RIGHT(MID(E95:AG95,IFERROR(SEARCH("L",E95:AG95),""),4),3),0)))</f>
        <v>0</v>
      </c>
      <c r="AI95" s="260">
        <f t="array" ref="AI95">-SUM(VALUE(IF(IFERROR(MID(E95:AG95,IFERROR(SEARCH("E",E95:AG95),""),4),"")&gt;=1,RIGHT(MID(E95:AG95,IFERROR(SEARCH("E",E95:AG95),""),4),3),0)))</f>
        <v>0</v>
      </c>
      <c r="AJ95" s="260">
        <f t="array" ref="AJ95">SUM(VALUE(IF(IFERROR(MID(E95:AG95,IFERROR(SEARCH("T",E95:AG95),""),4),"")&gt;=1,RIGHT(MID(E95:AG95,IFERROR(SEARCH("T",E95:AG95),""),4),3),0)))</f>
        <v>0</v>
      </c>
      <c r="AK95" s="260">
        <f t="array" ref="AK95">SUM(VALUE(IF(IFERROR(MID(E95:AG95,IFERROR(SEARCH("O",E95:AG95),""),4),"")&gt;=1,RIGHT(MID(E95:AG95,IFERROR(SEARCH("O",E95:AG95),""),4),3),0)))</f>
        <v>0</v>
      </c>
      <c r="AL95" s="263"/>
    </row>
    <row r="96">
      <c r="A96" s="258">
        <v>94.0</v>
      </c>
      <c r="B96" s="475" t="s">
        <v>687</v>
      </c>
      <c r="C96" s="475" t="s">
        <v>66</v>
      </c>
      <c r="D96" s="484" t="s">
        <v>14</v>
      </c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60">
        <f t="array" ref="AH96">-SUM(VALUE(IF(IFERROR(MID(E96:AG96,IFERROR(SEARCH("L",E96:AG96),""),4),"")&gt;=1,RIGHT(MID(E96:AG96,IFERROR(SEARCH("L",E96:AG96),""),4),3),0)))</f>
        <v>0</v>
      </c>
      <c r="AI96" s="260">
        <f t="array" ref="AI96">-SUM(VALUE(IF(IFERROR(MID(E96:AG96,IFERROR(SEARCH("E",E96:AG96),""),4),"")&gt;=1,RIGHT(MID(E96:AG96,IFERROR(SEARCH("E",E96:AG96),""),4),3),0)))</f>
        <v>0</v>
      </c>
      <c r="AJ96" s="260">
        <f t="array" ref="AJ96">SUM(VALUE(IF(IFERROR(MID(E96:AG96,IFERROR(SEARCH("T",E96:AG96),""),4),"")&gt;=1,RIGHT(MID(E96:AG96,IFERROR(SEARCH("T",E96:AG96),""),4),3),0)))</f>
        <v>0</v>
      </c>
      <c r="AK96" s="260">
        <f t="array" ref="AK96">SUM(VALUE(IF(IFERROR(MID(E96:AG96,IFERROR(SEARCH("O",E96:AG96),""),4),"")&gt;=1,RIGHT(MID(E96:AG96,IFERROR(SEARCH("O",E96:AG96),""),4),3),0)))</f>
        <v>0</v>
      </c>
      <c r="AL96" s="263"/>
    </row>
    <row r="97">
      <c r="A97" s="258">
        <v>95.0</v>
      </c>
      <c r="B97" s="475" t="s">
        <v>688</v>
      </c>
      <c r="C97" s="475" t="s">
        <v>22</v>
      </c>
      <c r="D97" s="484" t="s">
        <v>14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60">
        <f t="array" ref="AH97">-SUM(VALUE(IF(IFERROR(MID(E97:AG97,IFERROR(SEARCH("L",E97:AG97),""),4),"")&gt;=1,RIGHT(MID(E97:AG97,IFERROR(SEARCH("L",E97:AG97),""),4),3),0)))</f>
        <v>0</v>
      </c>
      <c r="AI97" s="260">
        <f t="array" ref="AI97">-SUM(VALUE(IF(IFERROR(MID(E97:AG97,IFERROR(SEARCH("E",E97:AG97),""),4),"")&gt;=1,RIGHT(MID(E97:AG97,IFERROR(SEARCH("E",E97:AG97),""),4),3),0)))</f>
        <v>0</v>
      </c>
      <c r="AJ97" s="260">
        <f t="array" ref="AJ97">SUM(VALUE(IF(IFERROR(MID(E97:AG97,IFERROR(SEARCH("T",E97:AG97),""),4),"")&gt;=1,RIGHT(MID(E97:AG97,IFERROR(SEARCH("T",E97:AG97),""),4),3),0)))</f>
        <v>0</v>
      </c>
      <c r="AK97" s="260">
        <f t="array" ref="AK97">SUM(VALUE(IF(IFERROR(MID(E97:AG97,IFERROR(SEARCH("O",E97:AG97),""),4),"")&gt;=1,RIGHT(MID(E97:AG97,IFERROR(SEARCH("O",E97:AG97),""),4),3),0)))</f>
        <v>0</v>
      </c>
      <c r="AL97" s="263"/>
    </row>
    <row r="98">
      <c r="A98" s="258">
        <v>96.0</v>
      </c>
      <c r="B98" s="475" t="s">
        <v>689</v>
      </c>
      <c r="C98" s="488" t="s">
        <v>55</v>
      </c>
      <c r="D98" s="484" t="s">
        <v>14</v>
      </c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60">
        <f t="array" ref="AH98">-SUM(VALUE(IF(IFERROR(MID(E98:AG98,IFERROR(SEARCH("L",E98:AG98),""),4),"")&gt;=1,RIGHT(MID(E98:AG98,IFERROR(SEARCH("L",E98:AG98),""),4),3),0)))</f>
        <v>0</v>
      </c>
      <c r="AI98" s="260">
        <f t="array" ref="AI98">-SUM(VALUE(IF(IFERROR(MID(E98:AG98,IFERROR(SEARCH("E",E98:AG98),""),4),"")&gt;=1,RIGHT(MID(E98:AG98,IFERROR(SEARCH("E",E98:AG98),""),4),3),0)))</f>
        <v>0</v>
      </c>
      <c r="AJ98" s="260">
        <f t="array" ref="AJ98">SUM(VALUE(IF(IFERROR(MID(E98:AG98,IFERROR(SEARCH("T",E98:AG98),""),4),"")&gt;=1,RIGHT(MID(E98:AG98,IFERROR(SEARCH("T",E98:AG98),""),4),3),0)))</f>
        <v>0</v>
      </c>
      <c r="AK98" s="260">
        <f t="array" ref="AK98">SUM(VALUE(IF(IFERROR(MID(E98:AG98,IFERROR(SEARCH("O",E98:AG98),""),4),"")&gt;=1,RIGHT(MID(E98:AG98,IFERROR(SEARCH("O",E98:AG98),""),4),3),0)))</f>
        <v>0</v>
      </c>
      <c r="AL98" s="263"/>
    </row>
    <row r="99">
      <c r="A99" s="258">
        <v>97.0</v>
      </c>
      <c r="B99" s="475" t="s">
        <v>690</v>
      </c>
      <c r="C99" s="488" t="s">
        <v>45</v>
      </c>
      <c r="D99" s="484" t="s">
        <v>14</v>
      </c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60">
        <f t="array" ref="AH99">-SUM(VALUE(IF(IFERROR(MID(E99:AG99,IFERROR(SEARCH("L",E99:AG99),""),4),"")&gt;=1,RIGHT(MID(E99:AG99,IFERROR(SEARCH("L",E99:AG99),""),4),3),0)))</f>
        <v>0</v>
      </c>
      <c r="AI99" s="260">
        <f t="array" ref="AI99">-SUM(VALUE(IF(IFERROR(MID(E99:AG99,IFERROR(SEARCH("E",E99:AG99),""),4),"")&gt;=1,RIGHT(MID(E99:AG99,IFERROR(SEARCH("E",E99:AG99),""),4),3),0)))</f>
        <v>0</v>
      </c>
      <c r="AJ99" s="260">
        <f t="array" ref="AJ99">SUM(VALUE(IF(IFERROR(MID(E99:AG99,IFERROR(SEARCH("T",E99:AG99),""),4),"")&gt;=1,RIGHT(MID(E99:AG99,IFERROR(SEARCH("T",E99:AG99),""),4),3),0)))</f>
        <v>0</v>
      </c>
      <c r="AK99" s="260">
        <f t="array" ref="AK99">SUM(VALUE(IF(IFERROR(MID(E99:AG99,IFERROR(SEARCH("O",E99:AG99),""),4),"")&gt;=1,RIGHT(MID(E99:AG99,IFERROR(SEARCH("O",E99:AG99),""),4),3),0)))</f>
        <v>0</v>
      </c>
      <c r="AL99" s="263"/>
    </row>
    <row r="100">
      <c r="A100" s="258">
        <v>98.0</v>
      </c>
      <c r="B100" s="475" t="s">
        <v>691</v>
      </c>
      <c r="C100" s="488" t="s">
        <v>31</v>
      </c>
      <c r="D100" s="484" t="s">
        <v>14</v>
      </c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60">
        <f t="array" ref="AH100">-SUM(VALUE(IF(IFERROR(MID(E100:AG100,IFERROR(SEARCH("L",E100:AG100),""),4),"")&gt;=1,RIGHT(MID(E100:AG100,IFERROR(SEARCH("L",E100:AG100),""),4),3),0)))</f>
        <v>0</v>
      </c>
      <c r="AI100" s="260">
        <f t="array" ref="AI100">-SUM(VALUE(IF(IFERROR(MID(E100:AG100,IFERROR(SEARCH("E",E100:AG100),""),4),"")&gt;=1,RIGHT(MID(E100:AG100,IFERROR(SEARCH("E",E100:AG100),""),4),3),0)))</f>
        <v>0</v>
      </c>
      <c r="AJ100" s="260">
        <f t="array" ref="AJ100">SUM(VALUE(IF(IFERROR(MID(E100:AG100,IFERROR(SEARCH("T",E100:AG100),""),4),"")&gt;=1,RIGHT(MID(E100:AG100,IFERROR(SEARCH("T",E100:AG100),""),4),3),0)))</f>
        <v>0</v>
      </c>
      <c r="AK100" s="260">
        <f t="array" ref="AK100">SUM(VALUE(IF(IFERROR(MID(E100:AG100,IFERROR(SEARCH("O",E100:AG100),""),4),"")&gt;=1,RIGHT(MID(E100:AG100,IFERROR(SEARCH("O",E100:AG100),""),4),3),0)))</f>
        <v>0</v>
      </c>
      <c r="AL100" s="263"/>
    </row>
    <row r="101">
      <c r="A101" s="258">
        <v>99.0</v>
      </c>
      <c r="B101" s="475" t="s">
        <v>692</v>
      </c>
      <c r="C101" s="488" t="s">
        <v>24</v>
      </c>
      <c r="D101" s="484" t="s">
        <v>14</v>
      </c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62" t="s">
        <v>945</v>
      </c>
      <c r="AG101" s="259"/>
      <c r="AH101" s="260">
        <f t="array" ref="AH101">-SUM(VALUE(IF(IFERROR(MID(E101:AG101,IFERROR(SEARCH("L",E101:AG101),""),4),"")&gt;=1,RIGHT(MID(E101:AG101,IFERROR(SEARCH("L",E101:AG101),""),4),3),0)))</f>
        <v>0</v>
      </c>
      <c r="AI101" s="260">
        <f t="array" ref="AI101">-SUM(VALUE(IF(IFERROR(MID(E101:AG101,IFERROR(SEARCH("E",E101:AG101),""),4),"")&gt;=1,RIGHT(MID(E101:AG101,IFERROR(SEARCH("E",E101:AG101),""),4),3),0)))</f>
        <v>-136</v>
      </c>
      <c r="AJ101" s="260">
        <f t="array" ref="AJ101">SUM(VALUE(IF(IFERROR(MID(E101:AG101,IFERROR(SEARCH("T",E101:AG101),""),4),"")&gt;=1,RIGHT(MID(E101:AG101,IFERROR(SEARCH("T",E101:AG101),""),4),3),0)))</f>
        <v>0</v>
      </c>
      <c r="AK101" s="260">
        <f t="array" ref="AK101">SUM(VALUE(IF(IFERROR(MID(E101:AG101,IFERROR(SEARCH("O",E101:AG101),""),4),"")&gt;=1,RIGHT(MID(E101:AG101,IFERROR(SEARCH("O",E101:AG101),""),4),3),0)))</f>
        <v>0</v>
      </c>
      <c r="AL101" s="263"/>
    </row>
    <row r="102">
      <c r="A102" s="258">
        <v>100.0</v>
      </c>
      <c r="B102" s="475" t="s">
        <v>693</v>
      </c>
      <c r="C102" s="475" t="s">
        <v>35</v>
      </c>
      <c r="D102" s="484" t="s">
        <v>14</v>
      </c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60">
        <f t="array" ref="AH102">-SUM(VALUE(IF(IFERROR(MID(E102:AG102,IFERROR(SEARCH("L",E102:AG102),""),4),"")&gt;=1,RIGHT(MID(E102:AG102,IFERROR(SEARCH("L",E102:AG102),""),4),3),0)))</f>
        <v>0</v>
      </c>
      <c r="AI102" s="260">
        <f t="array" ref="AI102">-SUM(VALUE(IF(IFERROR(MID(E102:AG102,IFERROR(SEARCH("E",E102:AG102),""),4),"")&gt;=1,RIGHT(MID(E102:AG102,IFERROR(SEARCH("E",E102:AG102),""),4),3),0)))</f>
        <v>0</v>
      </c>
      <c r="AJ102" s="260">
        <f t="array" ref="AJ102">SUM(VALUE(IF(IFERROR(MID(E102:AG102,IFERROR(SEARCH("T",E102:AG102),""),4),"")&gt;=1,RIGHT(MID(E102:AG102,IFERROR(SEARCH("T",E102:AG102),""),4),3),0)))</f>
        <v>0</v>
      </c>
      <c r="AK102" s="260">
        <f t="array" ref="AK102">SUM(VALUE(IF(IFERROR(MID(E102:AG102,IFERROR(SEARCH("O",E102:AG102),""),4),"")&gt;=1,RIGHT(MID(E102:AG102,IFERROR(SEARCH("O",E102:AG102),""),4),3),0)))</f>
        <v>0</v>
      </c>
      <c r="AL102" s="263"/>
    </row>
    <row r="103">
      <c r="A103" s="258">
        <v>101.0</v>
      </c>
      <c r="B103" s="475" t="s">
        <v>694</v>
      </c>
      <c r="C103" s="475" t="s">
        <v>48</v>
      </c>
      <c r="D103" s="484" t="s">
        <v>14</v>
      </c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60">
        <f t="array" ref="AH103">-SUM(VALUE(IF(IFERROR(MID(E103:AG103,IFERROR(SEARCH("L",E103:AG103),""),4),"")&gt;=1,RIGHT(MID(E103:AG103,IFERROR(SEARCH("L",E103:AG103),""),4),3),0)))</f>
        <v>0</v>
      </c>
      <c r="AI103" s="260">
        <f t="array" ref="AI103">-SUM(VALUE(IF(IFERROR(MID(E103:AG103,IFERROR(SEARCH("E",E103:AG103),""),4),"")&gt;=1,RIGHT(MID(E103:AG103,IFERROR(SEARCH("E",E103:AG103),""),4),3),0)))</f>
        <v>0</v>
      </c>
      <c r="AJ103" s="260">
        <f t="array" ref="AJ103">SUM(VALUE(IF(IFERROR(MID(E103:AG103,IFERROR(SEARCH("T",E103:AG103),""),4),"")&gt;=1,RIGHT(MID(E103:AG103,IFERROR(SEARCH("T",E103:AG103),""),4),3),0)))</f>
        <v>0</v>
      </c>
      <c r="AK103" s="260">
        <f t="array" ref="AK103">SUM(VALUE(IF(IFERROR(MID(E103:AG103,IFERROR(SEARCH("O",E103:AG103),""),4),"")&gt;=1,RIGHT(MID(E103:AG103,IFERROR(SEARCH("O",E103:AG103),""),4),3),0)))</f>
        <v>0</v>
      </c>
      <c r="AL103" s="263"/>
    </row>
    <row r="104">
      <c r="A104" s="258">
        <v>102.0</v>
      </c>
      <c r="B104" s="475" t="s">
        <v>695</v>
      </c>
      <c r="C104" s="475" t="s">
        <v>67</v>
      </c>
      <c r="D104" s="484" t="s">
        <v>14</v>
      </c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60">
        <f t="array" ref="AH104">-SUM(VALUE(IF(IFERROR(MID(E104:AG104,IFERROR(SEARCH("L",E104:AG104),""),4),"")&gt;=1,RIGHT(MID(E104:AG104,IFERROR(SEARCH("L",E104:AG104),""),4),3),0)))</f>
        <v>0</v>
      </c>
      <c r="AI104" s="260">
        <f t="array" ref="AI104">-SUM(VALUE(IF(IFERROR(MID(E104:AG104,IFERROR(SEARCH("E",E104:AG104),""),4),"")&gt;=1,RIGHT(MID(E104:AG104,IFERROR(SEARCH("E",E104:AG104),""),4),3),0)))</f>
        <v>0</v>
      </c>
      <c r="AJ104" s="260">
        <f t="array" ref="AJ104">SUM(VALUE(IF(IFERROR(MID(E104:AG104,IFERROR(SEARCH("T",E104:AG104),""),4),"")&gt;=1,RIGHT(MID(E104:AG104,IFERROR(SEARCH("T",E104:AG104),""),4),3),0)))</f>
        <v>0</v>
      </c>
      <c r="AK104" s="260">
        <f t="array" ref="AK104">SUM(VALUE(IF(IFERROR(MID(E104:AG104,IFERROR(SEARCH("O",E104:AG104),""),4),"")&gt;=1,RIGHT(MID(E104:AG104,IFERROR(SEARCH("O",E104:AG104),""),4),3),0)))</f>
        <v>0</v>
      </c>
      <c r="AL104" s="263"/>
    </row>
    <row r="105">
      <c r="A105" s="258">
        <v>103.0</v>
      </c>
      <c r="B105" s="475" t="s">
        <v>696</v>
      </c>
      <c r="C105" s="475" t="s">
        <v>54</v>
      </c>
      <c r="D105" s="484" t="s">
        <v>14</v>
      </c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60">
        <f t="array" ref="AH105">-SUM(VALUE(IF(IFERROR(MID(E105:AG105,IFERROR(SEARCH("L",E105:AG105),""),4),"")&gt;=1,RIGHT(MID(E105:AG105,IFERROR(SEARCH("L",E105:AG105),""),4),3),0)))</f>
        <v>0</v>
      </c>
      <c r="AI105" s="260">
        <f t="array" ref="AI105">-SUM(VALUE(IF(IFERROR(MID(E105:AG105,IFERROR(SEARCH("E",E105:AG105),""),4),"")&gt;=1,RIGHT(MID(E105:AG105,IFERROR(SEARCH("E",E105:AG105),""),4),3),0)))</f>
        <v>0</v>
      </c>
      <c r="AJ105" s="260">
        <f t="array" ref="AJ105">SUM(VALUE(IF(IFERROR(MID(E105:AG105,IFERROR(SEARCH("T",E105:AG105),""),4),"")&gt;=1,RIGHT(MID(E105:AG105,IFERROR(SEARCH("T",E105:AG105),""),4),3),0)))</f>
        <v>0</v>
      </c>
      <c r="AK105" s="260">
        <f t="array" ref="AK105">SUM(VALUE(IF(IFERROR(MID(E105:AG105,IFERROR(SEARCH("O",E105:AG105),""),4),"")&gt;=1,RIGHT(MID(E105:AG105,IFERROR(SEARCH("O",E105:AG105),""),4),3),0)))</f>
        <v>0</v>
      </c>
      <c r="AL105" s="263"/>
    </row>
    <row r="106">
      <c r="A106" s="258">
        <v>104.0</v>
      </c>
      <c r="B106" s="475" t="s">
        <v>697</v>
      </c>
      <c r="C106" s="475" t="s">
        <v>70</v>
      </c>
      <c r="D106" s="484" t="s">
        <v>14</v>
      </c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60">
        <f t="array" ref="AH106">-SUM(VALUE(IF(IFERROR(MID(E106:AG106,IFERROR(SEARCH("L",E106:AG106),""),4),"")&gt;=1,RIGHT(MID(E106:AG106,IFERROR(SEARCH("L",E106:AG106),""),4),3),0)))</f>
        <v>0</v>
      </c>
      <c r="AI106" s="260">
        <f t="array" ref="AI106">-SUM(VALUE(IF(IFERROR(MID(E106:AG106,IFERROR(SEARCH("E",E106:AG106),""),4),"")&gt;=1,RIGHT(MID(E106:AG106,IFERROR(SEARCH("E",E106:AG106),""),4),3),0)))</f>
        <v>0</v>
      </c>
      <c r="AJ106" s="260">
        <f t="array" ref="AJ106">SUM(VALUE(IF(IFERROR(MID(E106:AG106,IFERROR(SEARCH("T",E106:AG106),""),4),"")&gt;=1,RIGHT(MID(E106:AG106,IFERROR(SEARCH("T",E106:AG106),""),4),3),0)))</f>
        <v>0</v>
      </c>
      <c r="AK106" s="260">
        <f t="array" ref="AK106">SUM(VALUE(IF(IFERROR(MID(E106:AG106,IFERROR(SEARCH("O",E106:AG106),""),4),"")&gt;=1,RIGHT(MID(E106:AG106,IFERROR(SEARCH("O",E106:AG106),""),4),3),0)))</f>
        <v>0</v>
      </c>
      <c r="AL106" s="263"/>
    </row>
    <row r="107">
      <c r="A107" s="258">
        <v>105.0</v>
      </c>
      <c r="B107" s="475" t="s">
        <v>848</v>
      </c>
      <c r="C107" s="475" t="s">
        <v>40</v>
      </c>
      <c r="D107" s="484" t="s">
        <v>14</v>
      </c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60">
        <f t="array" ref="AH107">-SUM(VALUE(IF(IFERROR(MID(E107:AG107,IFERROR(SEARCH("L",E107:AG107),""),4),"")&gt;=1,RIGHT(MID(E107:AG107,IFERROR(SEARCH("L",E107:AG107),""),4),3),0)))</f>
        <v>0</v>
      </c>
      <c r="AI107" s="260">
        <f t="array" ref="AI107">-SUM(VALUE(IF(IFERROR(MID(E107:AG107,IFERROR(SEARCH("E",E107:AG107),""),4),"")&gt;=1,RIGHT(MID(E107:AG107,IFERROR(SEARCH("E",E107:AG107),""),4),3),0)))</f>
        <v>0</v>
      </c>
      <c r="AJ107" s="260">
        <f t="array" ref="AJ107">SUM(VALUE(IF(IFERROR(MID(E107:AG107,IFERROR(SEARCH("T",E107:AG107),""),4),"")&gt;=1,RIGHT(MID(E107:AG107,IFERROR(SEARCH("T",E107:AG107),""),4),3),0)))</f>
        <v>0</v>
      </c>
      <c r="AK107" s="260">
        <f t="array" ref="AK107">SUM(VALUE(IF(IFERROR(MID(E107:AG107,IFERROR(SEARCH("O",E107:AG107),""),4),"")&gt;=1,RIGHT(MID(E107:AG107,IFERROR(SEARCH("O",E107:AG107),""),4),3),0)))</f>
        <v>0</v>
      </c>
      <c r="AL107" s="263"/>
    </row>
    <row r="108">
      <c r="A108" s="258">
        <v>106.0</v>
      </c>
      <c r="B108" s="475" t="s">
        <v>698</v>
      </c>
      <c r="C108" s="475" t="s">
        <v>19</v>
      </c>
      <c r="D108" s="484" t="s">
        <v>14</v>
      </c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60">
        <f t="array" ref="AH108">-SUM(VALUE(IF(IFERROR(MID(E108:AG108,IFERROR(SEARCH("L",E108:AG108),""),4),"")&gt;=1,RIGHT(MID(E108:AG108,IFERROR(SEARCH("L",E108:AG108),""),4),3),0)))</f>
        <v>0</v>
      </c>
      <c r="AI108" s="260">
        <f t="array" ref="AI108">-SUM(VALUE(IF(IFERROR(MID(E108:AG108,IFERROR(SEARCH("E",E108:AG108),""),4),"")&gt;=1,RIGHT(MID(E108:AG108,IFERROR(SEARCH("E",E108:AG108),""),4),3),0)))</f>
        <v>0</v>
      </c>
      <c r="AJ108" s="260">
        <f t="array" ref="AJ108">SUM(VALUE(IF(IFERROR(MID(E108:AG108,IFERROR(SEARCH("T",E108:AG108),""),4),"")&gt;=1,RIGHT(MID(E108:AG108,IFERROR(SEARCH("T",E108:AG108),""),4),3),0)))</f>
        <v>0</v>
      </c>
      <c r="AK108" s="260">
        <f t="array" ref="AK108">SUM(VALUE(IF(IFERROR(MID(E108:AG108,IFERROR(SEARCH("O",E108:AG108),""),4),"")&gt;=1,RIGHT(MID(E108:AG108,IFERROR(SEARCH("O",E108:AG108),""),4),3),0)))</f>
        <v>0</v>
      </c>
      <c r="AL108" s="263"/>
    </row>
    <row r="109">
      <c r="A109" s="258">
        <v>107.0</v>
      </c>
      <c r="B109" s="475" t="s">
        <v>699</v>
      </c>
      <c r="C109" s="475" t="s">
        <v>33</v>
      </c>
      <c r="D109" s="484" t="s">
        <v>14</v>
      </c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60">
        <f t="array" ref="AH109">-SUM(VALUE(IF(IFERROR(MID(E109:AG109,IFERROR(SEARCH("L",E109:AG109),""),4),"")&gt;=1,RIGHT(MID(E109:AG109,IFERROR(SEARCH("L",E109:AG109),""),4),3),0)))</f>
        <v>0</v>
      </c>
      <c r="AI109" s="260">
        <f t="array" ref="AI109">-SUM(VALUE(IF(IFERROR(MID(E109:AG109,IFERROR(SEARCH("E",E109:AG109),""),4),"")&gt;=1,RIGHT(MID(E109:AG109,IFERROR(SEARCH("E",E109:AG109),""),4),3),0)))</f>
        <v>0</v>
      </c>
      <c r="AJ109" s="260">
        <f t="array" ref="AJ109">SUM(VALUE(IF(IFERROR(MID(E109:AG109,IFERROR(SEARCH("T",E109:AG109),""),4),"")&gt;=1,RIGHT(MID(E109:AG109,IFERROR(SEARCH("T",E109:AG109),""),4),3),0)))</f>
        <v>0</v>
      </c>
      <c r="AK109" s="260">
        <f t="array" ref="AK109">SUM(VALUE(IF(IFERROR(MID(E109:AG109,IFERROR(SEARCH("O",E109:AG109),""),4),"")&gt;=1,RIGHT(MID(E109:AG109,IFERROR(SEARCH("O",E109:AG109),""),4),3),0)))</f>
        <v>0</v>
      </c>
      <c r="AL109" s="263"/>
    </row>
    <row r="110">
      <c r="A110" s="258">
        <v>108.0</v>
      </c>
      <c r="B110" s="475" t="s">
        <v>700</v>
      </c>
      <c r="C110" s="475" t="s">
        <v>65</v>
      </c>
      <c r="D110" s="484" t="s">
        <v>14</v>
      </c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60">
        <f t="array" ref="AH110">-SUM(VALUE(IF(IFERROR(MID(E110:AG110,IFERROR(SEARCH("L",E110:AG110),""),4),"")&gt;=1,RIGHT(MID(E110:AG110,IFERROR(SEARCH("L",E110:AG110),""),4),3),0)))</f>
        <v>0</v>
      </c>
      <c r="AI110" s="260">
        <f t="array" ref="AI110">-SUM(VALUE(IF(IFERROR(MID(E110:AG110,IFERROR(SEARCH("E",E110:AG110),""),4),"")&gt;=1,RIGHT(MID(E110:AG110,IFERROR(SEARCH("E",E110:AG110),""),4),3),0)))</f>
        <v>0</v>
      </c>
      <c r="AJ110" s="260">
        <f t="array" ref="AJ110">SUM(VALUE(IF(IFERROR(MID(E110:AG110,IFERROR(SEARCH("T",E110:AG110),""),4),"")&gt;=1,RIGHT(MID(E110:AG110,IFERROR(SEARCH("T",E110:AG110),""),4),3),0)))</f>
        <v>0</v>
      </c>
      <c r="AK110" s="260">
        <f t="array" ref="AK110">SUM(VALUE(IF(IFERROR(MID(E110:AG110,IFERROR(SEARCH("O",E110:AG110),""),4),"")&gt;=1,RIGHT(MID(E110:AG110,IFERROR(SEARCH("O",E110:AG110),""),4),3),0)))</f>
        <v>0</v>
      </c>
      <c r="AL110" s="263"/>
    </row>
    <row r="111">
      <c r="A111" s="258">
        <v>109.0</v>
      </c>
      <c r="B111" s="475" t="s">
        <v>701</v>
      </c>
      <c r="C111" s="475" t="s">
        <v>51</v>
      </c>
      <c r="D111" s="484" t="s">
        <v>14</v>
      </c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60">
        <f t="array" ref="AH111">-SUM(VALUE(IF(IFERROR(MID(E111:AG111,IFERROR(SEARCH("L",E111:AG111),""),4),"")&gt;=1,RIGHT(MID(E111:AG111,IFERROR(SEARCH("L",E111:AG111),""),4),3),0)))</f>
        <v>0</v>
      </c>
      <c r="AI111" s="260">
        <f t="array" ref="AI111">-SUM(VALUE(IF(IFERROR(MID(E111:AG111,IFERROR(SEARCH("E",E111:AG111),""),4),"")&gt;=1,RIGHT(MID(E111:AG111,IFERROR(SEARCH("E",E111:AG111),""),4),3),0)))</f>
        <v>0</v>
      </c>
      <c r="AJ111" s="260">
        <f t="array" ref="AJ111">SUM(VALUE(IF(IFERROR(MID(E111:AG111,IFERROR(SEARCH("T",E111:AG111),""),4),"")&gt;=1,RIGHT(MID(E111:AG111,IFERROR(SEARCH("T",E111:AG111),""),4),3),0)))</f>
        <v>0</v>
      </c>
      <c r="AK111" s="260">
        <f t="array" ref="AK111">SUM(VALUE(IF(IFERROR(MID(E111:AG111,IFERROR(SEARCH("O",E111:AG111),""),4),"")&gt;=1,RIGHT(MID(E111:AG111,IFERROR(SEARCH("O",E111:AG111),""),4),3),0)))</f>
        <v>0</v>
      </c>
      <c r="AL111" s="263"/>
    </row>
    <row r="112">
      <c r="A112" s="258">
        <v>110.0</v>
      </c>
      <c r="B112" s="475" t="s">
        <v>709</v>
      </c>
      <c r="C112" s="475" t="s">
        <v>30</v>
      </c>
      <c r="D112" s="484" t="s">
        <v>14</v>
      </c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60">
        <f t="array" ref="AH112">-SUM(VALUE(IF(IFERROR(MID(E112:AG112,IFERROR(SEARCH("L",E112:AG112),""),4),"")&gt;=1,RIGHT(MID(E112:AG112,IFERROR(SEARCH("L",E112:AG112),""),4),3),0)))</f>
        <v>0</v>
      </c>
      <c r="AI112" s="260">
        <f t="array" ref="AI112">-SUM(VALUE(IF(IFERROR(MID(E112:AG112,IFERROR(SEARCH("E",E112:AG112),""),4),"")&gt;=1,RIGHT(MID(E112:AG112,IFERROR(SEARCH("E",E112:AG112),""),4),3),0)))</f>
        <v>0</v>
      </c>
      <c r="AJ112" s="260">
        <f t="array" ref="AJ112">SUM(VALUE(IF(IFERROR(MID(E112:AG112,IFERROR(SEARCH("T",E112:AG112),""),4),"")&gt;=1,RIGHT(MID(E112:AG112,IFERROR(SEARCH("T",E112:AG112),""),4),3),0)))</f>
        <v>0</v>
      </c>
      <c r="AK112" s="260">
        <f t="array" ref="AK112">SUM(VALUE(IF(IFERROR(MID(E112:AG112,IFERROR(SEARCH("O",E112:AG112),""),4),"")&gt;=1,RIGHT(MID(E112:AG112,IFERROR(SEARCH("O",E112:AG112),""),4),3),0)))</f>
        <v>0</v>
      </c>
      <c r="AL112" s="263"/>
    </row>
    <row r="113">
      <c r="A113" s="258">
        <v>111.0</v>
      </c>
      <c r="B113" s="475" t="s">
        <v>702</v>
      </c>
      <c r="C113" s="475" t="s">
        <v>58</v>
      </c>
      <c r="D113" s="484" t="s">
        <v>14</v>
      </c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60">
        <f t="array" ref="AH113">-SUM(VALUE(IF(IFERROR(MID(E113:AG113,IFERROR(SEARCH("L",E113:AG113),""),4),"")&gt;=1,RIGHT(MID(E113:AG113,IFERROR(SEARCH("L",E113:AG113),""),4),3),0)))</f>
        <v>0</v>
      </c>
      <c r="AI113" s="260">
        <f t="array" ref="AI113">-SUM(VALUE(IF(IFERROR(MID(E113:AG113,IFERROR(SEARCH("E",E113:AG113),""),4),"")&gt;=1,RIGHT(MID(E113:AG113,IFERROR(SEARCH("E",E113:AG113),""),4),3),0)))</f>
        <v>0</v>
      </c>
      <c r="AJ113" s="260">
        <f t="array" ref="AJ113">SUM(VALUE(IF(IFERROR(MID(E113:AG113,IFERROR(SEARCH("T",E113:AG113),""),4),"")&gt;=1,RIGHT(MID(E113:AG113,IFERROR(SEARCH("T",E113:AG113),""),4),3),0)))</f>
        <v>0</v>
      </c>
      <c r="AK113" s="260">
        <f t="array" ref="AK113">SUM(VALUE(IF(IFERROR(MID(E113:AG113,IFERROR(SEARCH("O",E113:AG113),""),4),"")&gt;=1,RIGHT(MID(E113:AG113,IFERROR(SEARCH("O",E113:AG113),""),4),3),0)))</f>
        <v>0</v>
      </c>
      <c r="AL113" s="274"/>
    </row>
    <row r="114">
      <c r="A114" s="258">
        <v>112.0</v>
      </c>
      <c r="B114" s="475" t="s">
        <v>703</v>
      </c>
      <c r="C114" s="475" t="s">
        <v>43</v>
      </c>
      <c r="D114" s="484" t="s">
        <v>14</v>
      </c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62" t="s">
        <v>799</v>
      </c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60">
        <f t="array" ref="AH114">-SUM(VALUE(IF(IFERROR(MID(E114:AG114,IFERROR(SEARCH("L",E114:AG114),""),4),"")&gt;=1,RIGHT(MID(E114:AG114,IFERROR(SEARCH("L",E114:AG114),""),4),3),0)))</f>
        <v>-10</v>
      </c>
      <c r="AI114" s="260">
        <f t="array" ref="AI114">-SUM(VALUE(IF(IFERROR(MID(E114:AG114,IFERROR(SEARCH("E",E114:AG114),""),4),"")&gt;=1,RIGHT(MID(E114:AG114,IFERROR(SEARCH("E",E114:AG114),""),4),3),0)))</f>
        <v>0</v>
      </c>
      <c r="AJ114" s="260">
        <f t="array" ref="AJ114">SUM(VALUE(IF(IFERROR(MID(E114:AG114,IFERROR(SEARCH("T",E114:AG114),""),4),"")&gt;=1,RIGHT(MID(E114:AG114,IFERROR(SEARCH("T",E114:AG114),""),4),3),0)))</f>
        <v>0</v>
      </c>
      <c r="AK114" s="260">
        <f t="array" ref="AK114">SUM(VALUE(IF(IFERROR(MID(E114:AG114,IFERROR(SEARCH("O",E114:AG114),""),4),"")&gt;=1,RIGHT(MID(E114:AG114,IFERROR(SEARCH("O",E114:AG114),""),4),3),0)))</f>
        <v>0</v>
      </c>
      <c r="AL114" s="263"/>
    </row>
    <row r="115">
      <c r="A115" s="258">
        <v>113.0</v>
      </c>
      <c r="B115" s="475" t="s">
        <v>713</v>
      </c>
      <c r="C115" s="475" t="s">
        <v>34</v>
      </c>
      <c r="D115" s="484" t="s">
        <v>14</v>
      </c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60">
        <f t="array" ref="AH115">-SUM(VALUE(IF(IFERROR(MID(E115:AG115,IFERROR(SEARCH("L",E115:AG115),""),4),"")&gt;=1,RIGHT(MID(E115:AG115,IFERROR(SEARCH("L",E115:AG115),""),4),3),0)))</f>
        <v>0</v>
      </c>
      <c r="AI115" s="260">
        <f t="array" ref="AI115">-SUM(VALUE(IF(IFERROR(MID(E115:AG115,IFERROR(SEARCH("E",E115:AG115),""),4),"")&gt;=1,RIGHT(MID(E115:AG115,IFERROR(SEARCH("E",E115:AG115),""),4),3),0)))</f>
        <v>0</v>
      </c>
      <c r="AJ115" s="260">
        <f t="array" ref="AJ115">SUM(VALUE(IF(IFERROR(MID(E115:AG115,IFERROR(SEARCH("T",E115:AG115),""),4),"")&gt;=1,RIGHT(MID(E115:AG115,IFERROR(SEARCH("T",E115:AG115),""),4),3),0)))</f>
        <v>0</v>
      </c>
      <c r="AK115" s="260">
        <f t="array" ref="AK115">SUM(VALUE(IF(IFERROR(MID(E115:AG115,IFERROR(SEARCH("O",E115:AG115),""),4),"")&gt;=1,RIGHT(MID(E115:AG115,IFERROR(SEARCH("O",E115:AG115),""),4),3),0)))</f>
        <v>0</v>
      </c>
      <c r="AL115" s="263"/>
    </row>
    <row r="116">
      <c r="A116" s="258">
        <v>114.0</v>
      </c>
      <c r="B116" s="475" t="s">
        <v>704</v>
      </c>
      <c r="C116" s="475" t="s">
        <v>36</v>
      </c>
      <c r="D116" s="484" t="s">
        <v>14</v>
      </c>
      <c r="E116" s="259"/>
      <c r="F116" s="259"/>
      <c r="G116" s="259"/>
      <c r="H116" s="259"/>
      <c r="I116" s="259"/>
      <c r="J116" s="262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60">
        <f t="array" ref="AH116">-SUM(VALUE(IF(IFERROR(MID(E116:AG116,IFERROR(SEARCH("L",E116:AG116),""),4),"")&gt;=1,RIGHT(MID(E116:AG116,IFERROR(SEARCH("L",E116:AG116),""),4),3),0)))</f>
        <v>0</v>
      </c>
      <c r="AI116" s="260">
        <f t="array" ref="AI116">-SUM(VALUE(IF(IFERROR(MID(E116:AG116,IFERROR(SEARCH("E",E116:AG116),""),4),"")&gt;=1,RIGHT(MID(E116:AG116,IFERROR(SEARCH("E",E116:AG116),""),4),3),0)))</f>
        <v>0</v>
      </c>
      <c r="AJ116" s="260">
        <f t="array" ref="AJ116">SUM(VALUE(IF(IFERROR(MID(E116:AG116,IFERROR(SEARCH("T",E116:AG116),""),4),"")&gt;=1,RIGHT(MID(E116:AG116,IFERROR(SEARCH("T",E116:AG116),""),4),3),0)))</f>
        <v>0</v>
      </c>
      <c r="AK116" s="260">
        <f t="array" ref="AK116">SUM(VALUE(IF(IFERROR(MID(E116:AG116,IFERROR(SEARCH("O",E116:AG116),""),4),"")&gt;=1,RIGHT(MID(E116:AG116,IFERROR(SEARCH("O",E116:AG116),""),4),3),0)))</f>
        <v>0</v>
      </c>
      <c r="AL116" s="263"/>
    </row>
    <row r="117">
      <c r="A117" s="258">
        <v>115.0</v>
      </c>
      <c r="B117" s="475" t="s">
        <v>705</v>
      </c>
      <c r="C117" s="475" t="s">
        <v>18</v>
      </c>
      <c r="D117" s="484" t="s">
        <v>14</v>
      </c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60">
        <f t="array" ref="AH117">-SUM(VALUE(IF(IFERROR(MID(E117:AG117,IFERROR(SEARCH("L",E117:AG117),""),4),"")&gt;=1,RIGHT(MID(E117:AG117,IFERROR(SEARCH("L",E117:AG117),""),4),3),0)))</f>
        <v>0</v>
      </c>
      <c r="AI117" s="260">
        <f t="array" ref="AI117">-SUM(VALUE(IF(IFERROR(MID(E117:AG117,IFERROR(SEARCH("E",E117:AG117),""),4),"")&gt;=1,RIGHT(MID(E117:AG117,IFERROR(SEARCH("E",E117:AG117),""),4),3),0)))</f>
        <v>0</v>
      </c>
      <c r="AJ117" s="260">
        <f t="array" ref="AJ117">SUM(VALUE(IF(IFERROR(MID(E117:AG117,IFERROR(SEARCH("T",E117:AG117),""),4),"")&gt;=1,RIGHT(MID(E117:AG117,IFERROR(SEARCH("T",E117:AG117),""),4),3),0)))</f>
        <v>0</v>
      </c>
      <c r="AK117" s="260">
        <f t="array" ref="AK117">SUM(VALUE(IF(IFERROR(MID(E117:AG117,IFERROR(SEARCH("O",E117:AG117),""),4),"")&gt;=1,RIGHT(MID(E117:AG117,IFERROR(SEARCH("O",E117:AG117),""),4),3),0)))</f>
        <v>0</v>
      </c>
      <c r="AL117" s="263"/>
    </row>
    <row r="118">
      <c r="A118" s="258">
        <v>116.0</v>
      </c>
      <c r="B118" s="475" t="s">
        <v>706</v>
      </c>
      <c r="C118" s="475" t="s">
        <v>39</v>
      </c>
      <c r="D118" s="484" t="s">
        <v>14</v>
      </c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60">
        <f t="array" ref="AH118">-SUM(VALUE(IF(IFERROR(MID(E118:AG118,IFERROR(SEARCH("L",E118:AG118),""),4),"")&gt;=1,RIGHT(MID(E118:AG118,IFERROR(SEARCH("L",E118:AG118),""),4),3),0)))</f>
        <v>0</v>
      </c>
      <c r="AI118" s="260">
        <f t="array" ref="AI118">-SUM(VALUE(IF(IFERROR(MID(E118:AG118,IFERROR(SEARCH("E",E118:AG118),""),4),"")&gt;=1,RIGHT(MID(E118:AG118,IFERROR(SEARCH("E",E118:AG118),""),4),3),0)))</f>
        <v>0</v>
      </c>
      <c r="AJ118" s="260">
        <f t="array" ref="AJ118">SUM(VALUE(IF(IFERROR(MID(E118:AG118,IFERROR(SEARCH("T",E118:AG118),""),4),"")&gt;=1,RIGHT(MID(E118:AG118,IFERROR(SEARCH("T",E118:AG118),""),4),3),0)))</f>
        <v>0</v>
      </c>
      <c r="AK118" s="260">
        <f t="array" ref="AK118">SUM(VALUE(IF(IFERROR(MID(E118:AG118,IFERROR(SEARCH("O",E118:AG118),""),4),"")&gt;=1,RIGHT(MID(E118:AG118,IFERROR(SEARCH("O",E118:AG118),""),4),3),0)))</f>
        <v>0</v>
      </c>
      <c r="AL118" s="263"/>
    </row>
    <row r="119">
      <c r="A119" s="258">
        <v>117.0</v>
      </c>
      <c r="B119" s="475" t="s">
        <v>707</v>
      </c>
      <c r="C119" s="475" t="s">
        <v>69</v>
      </c>
      <c r="D119" s="484" t="s">
        <v>14</v>
      </c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60">
        <f t="array" ref="AH119">-SUM(VALUE(IF(IFERROR(MID(E119:AG119,IFERROR(SEARCH("L",E119:AG119),""),4),"")&gt;=1,RIGHT(MID(E119:AG119,IFERROR(SEARCH("L",E119:AG119),""),4),3),0)))</f>
        <v>0</v>
      </c>
      <c r="AI119" s="260">
        <f t="array" ref="AI119">-SUM(VALUE(IF(IFERROR(MID(E119:AG119,IFERROR(SEARCH("E",E119:AG119),""),4),"")&gt;=1,RIGHT(MID(E119:AG119,IFERROR(SEARCH("E",E119:AG119),""),4),3),0)))</f>
        <v>0</v>
      </c>
      <c r="AJ119" s="260">
        <f t="array" ref="AJ119">SUM(VALUE(IF(IFERROR(MID(E119:AG119,IFERROR(SEARCH("T",E119:AG119),""),4),"")&gt;=1,RIGHT(MID(E119:AG119,IFERROR(SEARCH("T",E119:AG119),""),4),3),0)))</f>
        <v>0</v>
      </c>
      <c r="AK119" s="260">
        <f t="array" ref="AK119">SUM(VALUE(IF(IFERROR(MID(E119:AG119,IFERROR(SEARCH("O",E119:AG119),""),4),"")&gt;=1,RIGHT(MID(E119:AG119,IFERROR(SEARCH("O",E119:AG119),""),4),3),0)))</f>
        <v>0</v>
      </c>
      <c r="AL119" s="263"/>
    </row>
    <row r="120">
      <c r="A120" s="258">
        <v>118.0</v>
      </c>
      <c r="B120" s="475" t="s">
        <v>708</v>
      </c>
      <c r="C120" s="475" t="s">
        <v>29</v>
      </c>
      <c r="D120" s="484" t="s">
        <v>14</v>
      </c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60">
        <f t="array" ref="AH120">-SUM(VALUE(IF(IFERROR(MID(E120:AG120,IFERROR(SEARCH("L",E120:AG120),""),4),"")&gt;=1,RIGHT(MID(E120:AG120,IFERROR(SEARCH("L",E120:AG120),""),4),3),0)))</f>
        <v>0</v>
      </c>
      <c r="AI120" s="260">
        <f t="array" ref="AI120">-SUM(VALUE(IF(IFERROR(MID(E120:AG120,IFERROR(SEARCH("E",E120:AG120),""),4),"")&gt;=1,RIGHT(MID(E120:AG120,IFERROR(SEARCH("E",E120:AG120),""),4),3),0)))</f>
        <v>0</v>
      </c>
      <c r="AJ120" s="260">
        <f t="array" ref="AJ120">SUM(VALUE(IF(IFERROR(MID(E120:AG120,IFERROR(SEARCH("T",E120:AG120),""),4),"")&gt;=1,RIGHT(MID(E120:AG120,IFERROR(SEARCH("T",E120:AG120),""),4),3),0)))</f>
        <v>0</v>
      </c>
      <c r="AK120" s="260">
        <f t="array" ref="AK120">SUM(VALUE(IF(IFERROR(MID(E120:AG120,IFERROR(SEARCH("O",E120:AG120),""),4),"")&gt;=1,RIGHT(MID(E120:AG120,IFERROR(SEARCH("O",E120:AG120),""),4),3),0)))</f>
        <v>0</v>
      </c>
      <c r="AL120" s="263"/>
    </row>
  </sheetData>
  <mergeCells count="4">
    <mergeCell ref="A1:A2"/>
    <mergeCell ref="B1:B2"/>
    <mergeCell ref="C1:C2"/>
    <mergeCell ref="D1:D2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75"/>
    <col customWidth="1" min="2" max="2" width="8.88"/>
    <col customWidth="1" min="3" max="3" width="24.75"/>
    <col customWidth="1" min="4" max="4" width="13.75"/>
    <col customWidth="1" min="5" max="37" width="4.75"/>
    <col customWidth="1" min="38" max="38" width="5.25"/>
    <col customWidth="1" min="39" max="39" width="6.5"/>
    <col customWidth="1" min="40" max="40" width="9.0"/>
  </cols>
  <sheetData>
    <row r="1">
      <c r="A1" s="177" t="s">
        <v>0</v>
      </c>
      <c r="B1" s="244" t="s">
        <v>571</v>
      </c>
      <c r="C1" s="244" t="s">
        <v>572</v>
      </c>
      <c r="D1" s="177" t="s">
        <v>573</v>
      </c>
      <c r="E1" s="245">
        <v>46047.0</v>
      </c>
      <c r="F1" s="245">
        <v>46048.0</v>
      </c>
      <c r="G1" s="245">
        <v>46049.0</v>
      </c>
      <c r="H1" s="245">
        <v>46050.0</v>
      </c>
      <c r="I1" s="245">
        <v>46051.0</v>
      </c>
      <c r="J1" s="245">
        <v>46052.0</v>
      </c>
      <c r="K1" s="245">
        <v>46053.0</v>
      </c>
      <c r="L1" s="245">
        <v>46054.0</v>
      </c>
      <c r="M1" s="245">
        <v>46055.0</v>
      </c>
      <c r="N1" s="245">
        <v>46056.0</v>
      </c>
      <c r="O1" s="245">
        <v>46057.0</v>
      </c>
      <c r="P1" s="245">
        <v>46058.0</v>
      </c>
      <c r="Q1" s="245">
        <v>46059.0</v>
      </c>
      <c r="R1" s="245">
        <v>46060.0</v>
      </c>
      <c r="S1" s="245">
        <v>46061.0</v>
      </c>
      <c r="T1" s="245">
        <v>46062.0</v>
      </c>
      <c r="U1" s="245">
        <v>46063.0</v>
      </c>
      <c r="V1" s="245">
        <v>46064.0</v>
      </c>
      <c r="W1" s="245">
        <v>46065.0</v>
      </c>
      <c r="X1" s="245">
        <v>46066.0</v>
      </c>
      <c r="Y1" s="245">
        <v>46067.0</v>
      </c>
      <c r="Z1" s="245">
        <v>46068.0</v>
      </c>
      <c r="AA1" s="245">
        <v>46069.0</v>
      </c>
      <c r="AB1" s="245">
        <v>46070.0</v>
      </c>
      <c r="AC1" s="245">
        <v>46071.0</v>
      </c>
      <c r="AD1" s="245">
        <v>46072.0</v>
      </c>
      <c r="AE1" s="245">
        <v>46073.0</v>
      </c>
      <c r="AF1" s="245">
        <v>46074.0</v>
      </c>
      <c r="AG1" s="245">
        <v>46075.0</v>
      </c>
      <c r="AH1" s="245">
        <v>46076.0</v>
      </c>
      <c r="AI1" s="245">
        <v>46077.0</v>
      </c>
      <c r="AJ1" s="188" t="s">
        <v>784</v>
      </c>
      <c r="AK1" s="188" t="s">
        <v>785</v>
      </c>
      <c r="AL1" s="267" t="s">
        <v>786</v>
      </c>
      <c r="AM1" s="188" t="s">
        <v>787</v>
      </c>
      <c r="AN1" s="188" t="s">
        <v>788</v>
      </c>
    </row>
    <row r="2">
      <c r="A2" s="14"/>
      <c r="B2" s="14"/>
      <c r="C2" s="14"/>
      <c r="D2" s="14"/>
      <c r="E2" s="248" t="str">
        <f t="shared" ref="E2:AI2" si="1">CHOOSE(WEEKDAY(E1),"Sun","Mon","Tue","Wed","Thu","Fri","Sat")</f>
        <v>Sun</v>
      </c>
      <c r="F2" s="248" t="str">
        <f t="shared" si="1"/>
        <v>Mon</v>
      </c>
      <c r="G2" s="248" t="str">
        <f t="shared" si="1"/>
        <v>Tue</v>
      </c>
      <c r="H2" s="248" t="str">
        <f t="shared" si="1"/>
        <v>Wed</v>
      </c>
      <c r="I2" s="248" t="str">
        <f t="shared" si="1"/>
        <v>Thu</v>
      </c>
      <c r="J2" s="248" t="str">
        <f t="shared" si="1"/>
        <v>Fri</v>
      </c>
      <c r="K2" s="248" t="str">
        <f t="shared" si="1"/>
        <v>Sat</v>
      </c>
      <c r="L2" s="248" t="str">
        <f t="shared" si="1"/>
        <v>Sun</v>
      </c>
      <c r="M2" s="248" t="str">
        <f t="shared" si="1"/>
        <v>Mon</v>
      </c>
      <c r="N2" s="248" t="str">
        <f t="shared" si="1"/>
        <v>Tue</v>
      </c>
      <c r="O2" s="248" t="str">
        <f t="shared" si="1"/>
        <v>Wed</v>
      </c>
      <c r="P2" s="248" t="str">
        <f t="shared" si="1"/>
        <v>Thu</v>
      </c>
      <c r="Q2" s="248" t="str">
        <f t="shared" si="1"/>
        <v>Fri</v>
      </c>
      <c r="R2" s="248" t="str">
        <f t="shared" si="1"/>
        <v>Sat</v>
      </c>
      <c r="S2" s="248" t="str">
        <f t="shared" si="1"/>
        <v>Sun</v>
      </c>
      <c r="T2" s="248" t="str">
        <f t="shared" si="1"/>
        <v>Mon</v>
      </c>
      <c r="U2" s="248" t="str">
        <f t="shared" si="1"/>
        <v>Tue</v>
      </c>
      <c r="V2" s="248" t="str">
        <f t="shared" si="1"/>
        <v>Wed</v>
      </c>
      <c r="W2" s="248" t="str">
        <f t="shared" si="1"/>
        <v>Thu</v>
      </c>
      <c r="X2" s="248" t="str">
        <f t="shared" si="1"/>
        <v>Fri</v>
      </c>
      <c r="Y2" s="248" t="str">
        <f t="shared" si="1"/>
        <v>Sat</v>
      </c>
      <c r="Z2" s="248" t="str">
        <f t="shared" si="1"/>
        <v>Sun</v>
      </c>
      <c r="AA2" s="248" t="str">
        <f t="shared" si="1"/>
        <v>Mon</v>
      </c>
      <c r="AB2" s="248" t="str">
        <f t="shared" si="1"/>
        <v>Tue</v>
      </c>
      <c r="AC2" s="248" t="str">
        <f t="shared" si="1"/>
        <v>Wed</v>
      </c>
      <c r="AD2" s="248" t="str">
        <f t="shared" si="1"/>
        <v>Thu</v>
      </c>
      <c r="AE2" s="248" t="str">
        <f t="shared" si="1"/>
        <v>Fri</v>
      </c>
      <c r="AF2" s="248" t="str">
        <f t="shared" si="1"/>
        <v>Sat</v>
      </c>
      <c r="AG2" s="248" t="str">
        <f t="shared" si="1"/>
        <v>Sun</v>
      </c>
      <c r="AH2" s="248" t="str">
        <f t="shared" si="1"/>
        <v>Mon</v>
      </c>
      <c r="AI2" s="248" t="str">
        <f t="shared" si="1"/>
        <v>Tue</v>
      </c>
      <c r="AJ2" s="188">
        <f t="shared" ref="AJ2:AM2" si="2">SUM(AJ3:AJ125)</f>
        <v>-482</v>
      </c>
      <c r="AK2" s="188">
        <f t="shared" si="2"/>
        <v>-300</v>
      </c>
      <c r="AL2" s="188">
        <f t="shared" si="2"/>
        <v>0</v>
      </c>
      <c r="AM2" s="188">
        <f t="shared" si="2"/>
        <v>0</v>
      </c>
      <c r="AN2" s="248"/>
    </row>
    <row r="3">
      <c r="A3" s="251">
        <v>1.0</v>
      </c>
      <c r="B3" s="447" t="s">
        <v>598</v>
      </c>
      <c r="C3" s="447" t="s">
        <v>136</v>
      </c>
      <c r="D3" s="448" t="s">
        <v>137</v>
      </c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6">
        <f t="array" ref="AJ3">-SUM(VALUE(IF(IFERROR(MID(E3:AI3,IFERROR(SEARCH("L",E3:AI3),""),4),"")&gt;=1,RIGHT(MID(E3:AI3,IFERROR(SEARCH("L",E3:AI3),""),4),3),0)))</f>
        <v>0</v>
      </c>
      <c r="AK3" s="256">
        <f t="array" ref="AK3">-SUM(VALUE(IF(IFERROR(MID(E3:AI3,IFERROR(SEARCH("E",E3:AI3),""),4),"")&gt;=1,RIGHT(MID(E3:AI3,IFERROR(SEARCH("E",E3:AI3),""),4),3),0)))</f>
        <v>0</v>
      </c>
      <c r="AL3" s="256">
        <f t="array" ref="AL3">SUM(VALUE(IF(IFERROR(MID(E3:AI3,IFERROR(SEARCH("T",E3:AI3),""),4),"")&gt;=1,RIGHT(MID(E3:AI3,IFERROR(SEARCH("T",E3:AI3),""),4),3),0)))</f>
        <v>0</v>
      </c>
      <c r="AM3" s="256">
        <f t="array" ref="AM3">SUM(VALUE(IF(IFERROR(MID(E3:AI3,IFERROR(SEARCH("O",E3:AI3),""),4),"")&gt;=1,RIGHT(MID(E3:AI3,IFERROR(SEARCH("O",E3:AI3),""),4),3),0)))</f>
        <v>0</v>
      </c>
      <c r="AN3" s="257"/>
    </row>
    <row r="4">
      <c r="A4" s="258">
        <v>2.0</v>
      </c>
      <c r="B4" s="449" t="s">
        <v>599</v>
      </c>
      <c r="C4" s="449" t="s">
        <v>139</v>
      </c>
      <c r="D4" s="450" t="s">
        <v>137</v>
      </c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60">
        <f t="array" ref="AJ4">-SUM(VALUE(IF(IFERROR(MID(E4:AI4,IFERROR(SEARCH("L",E4:AI4),""),4),"")&gt;=1,RIGHT(MID(E4:AI4,IFERROR(SEARCH("L",E4:AI4),""),4),3),0)))</f>
        <v>0</v>
      </c>
      <c r="AK4" s="260">
        <f t="array" ref="AK4">-SUM(VALUE(IF(IFERROR(MID(E4:AI4,IFERROR(SEARCH("E",E4:AI4),""),4),"")&gt;=1,RIGHT(MID(E4:AI4,IFERROR(SEARCH("E",E4:AI4),""),4),3),0)))</f>
        <v>0</v>
      </c>
      <c r="AL4" s="260">
        <f t="array" ref="AL4">SUM(VALUE(IF(IFERROR(MID(E4:AI4,IFERROR(SEARCH("T",E4:AI4),""),4),"")&gt;=1,RIGHT(MID(E4:AI4,IFERROR(SEARCH("T",E4:AI4),""),4),3),0)))</f>
        <v>0</v>
      </c>
      <c r="AM4" s="260">
        <f t="array" ref="AM4">SUM(VALUE(IF(IFERROR(MID(E4:AI4,IFERROR(SEARCH("O",E4:AI4),""),4),"")&gt;=1,RIGHT(MID(E4:AI4,IFERROR(SEARCH("O",E4:AI4),""),4),3),0)))</f>
        <v>0</v>
      </c>
      <c r="AN4" s="261"/>
    </row>
    <row r="5">
      <c r="A5" s="258">
        <v>3.0</v>
      </c>
      <c r="B5" s="449" t="s">
        <v>601</v>
      </c>
      <c r="C5" s="449" t="s">
        <v>141</v>
      </c>
      <c r="D5" s="450" t="s">
        <v>137</v>
      </c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62" t="s">
        <v>929</v>
      </c>
      <c r="AI5" s="259"/>
      <c r="AJ5" s="260">
        <f t="array" ref="AJ5">-SUM(VALUE(IF(IFERROR(MID(E5:AI5,IFERROR(SEARCH("L",E5:AI5),""),4),"")&gt;=1,RIGHT(MID(E5:AI5,IFERROR(SEARCH("L",E5:AI5),""),4),3),0)))</f>
        <v>-30</v>
      </c>
      <c r="AK5" s="260">
        <f t="array" ref="AK5">-SUM(VALUE(IF(IFERROR(MID(E5:AI5,IFERROR(SEARCH("E",E5:AI5),""),4),"")&gt;=1,RIGHT(MID(E5:AI5,IFERROR(SEARCH("E",E5:AI5),""),4),3),0)))</f>
        <v>0</v>
      </c>
      <c r="AL5" s="260">
        <f t="array" ref="AL5">SUM(VALUE(IF(IFERROR(MID(E5:AI5,IFERROR(SEARCH("T",E5:AI5),""),4),"")&gt;=1,RIGHT(MID(E5:AI5,IFERROR(SEARCH("T",E5:AI5),""),4),3),0)))</f>
        <v>0</v>
      </c>
      <c r="AM5" s="260">
        <f t="array" ref="AM5">SUM(VALUE(IF(IFERROR(MID(E5:AI5,IFERROR(SEARCH("O",E5:AI5),""),4),"")&gt;=1,RIGHT(MID(E5:AI5,IFERROR(SEARCH("O",E5:AI5),""),4),3),0)))</f>
        <v>0</v>
      </c>
      <c r="AN5" s="261"/>
    </row>
    <row r="6">
      <c r="A6" s="258">
        <v>4.0</v>
      </c>
      <c r="B6" s="449" t="s">
        <v>603</v>
      </c>
      <c r="C6" s="449" t="s">
        <v>143</v>
      </c>
      <c r="D6" s="450" t="s">
        <v>137</v>
      </c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60">
        <f t="array" ref="AJ6">-SUM(VALUE(IF(IFERROR(MID(E6:AI6,IFERROR(SEARCH("L",E6:AI6),""),4),"")&gt;=1,RIGHT(MID(E6:AI6,IFERROR(SEARCH("L",E6:AI6),""),4),3),0)))</f>
        <v>0</v>
      </c>
      <c r="AK6" s="260">
        <f t="array" ref="AK6">-SUM(VALUE(IF(IFERROR(MID(E6:AI6,IFERROR(SEARCH("E",E6:AI6),""),4),"")&gt;=1,RIGHT(MID(E6:AI6,IFERROR(SEARCH("E",E6:AI6),""),4),3),0)))</f>
        <v>0</v>
      </c>
      <c r="AL6" s="260">
        <f t="array" ref="AL6">SUM(VALUE(IF(IFERROR(MID(E6:AI6,IFERROR(SEARCH("T",E6:AI6),""),4),"")&gt;=1,RIGHT(MID(E6:AI6,IFERROR(SEARCH("T",E6:AI6),""),4),3),0)))</f>
        <v>0</v>
      </c>
      <c r="AM6" s="260">
        <f t="array" ref="AM6">SUM(VALUE(IF(IFERROR(MID(E6:AI6,IFERROR(SEARCH("O",E6:AI6),""),4),"")&gt;=1,RIGHT(MID(E6:AI6,IFERROR(SEARCH("O",E6:AI6),""),4),3),0)))</f>
        <v>0</v>
      </c>
      <c r="AN6" s="261"/>
    </row>
    <row r="7">
      <c r="A7" s="258">
        <v>5.0</v>
      </c>
      <c r="B7" s="451" t="s">
        <v>604</v>
      </c>
      <c r="C7" s="451" t="s">
        <v>145</v>
      </c>
      <c r="D7" s="450" t="s">
        <v>137</v>
      </c>
      <c r="E7" s="259"/>
      <c r="F7" s="259"/>
      <c r="G7" s="259"/>
      <c r="H7" s="259"/>
      <c r="I7" s="259"/>
      <c r="J7" s="259"/>
      <c r="K7" s="259"/>
      <c r="L7" s="262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60">
        <f t="array" ref="AJ7">-SUM(VALUE(IF(IFERROR(MID(E7:AI7,IFERROR(SEARCH("L",E7:AI7),""),4),"")&gt;=1,RIGHT(MID(E7:AI7,IFERROR(SEARCH("L",E7:AI7),""),4),3),0)))</f>
        <v>0</v>
      </c>
      <c r="AK7" s="260">
        <f t="array" ref="AK7">-SUM(VALUE(IF(IFERROR(MID(E7:AI7,IFERROR(SEARCH("E",E7:AI7),""),4),"")&gt;=1,RIGHT(MID(E7:AI7,IFERROR(SEARCH("E",E7:AI7),""),4),3),0)))</f>
        <v>0</v>
      </c>
      <c r="AL7" s="260">
        <f t="array" ref="AL7">SUM(VALUE(IF(IFERROR(MID(E7:AI7,IFERROR(SEARCH("T",E7:AI7),""),4),"")&gt;=1,RIGHT(MID(E7:AI7,IFERROR(SEARCH("T",E7:AI7),""),4),3),0)))</f>
        <v>0</v>
      </c>
      <c r="AM7" s="260">
        <f t="array" ref="AM7">SUM(VALUE(IF(IFERROR(MID(E7:AI7,IFERROR(SEARCH("O",E7:AI7),""),4),"")&gt;=1,RIGHT(MID(E7:AI7,IFERROR(SEARCH("O",E7:AI7),""),4),3),0)))</f>
        <v>0</v>
      </c>
      <c r="AN7" s="261"/>
    </row>
    <row r="8">
      <c r="A8" s="258">
        <v>6.0</v>
      </c>
      <c r="B8" s="449" t="s">
        <v>605</v>
      </c>
      <c r="C8" s="449" t="s">
        <v>147</v>
      </c>
      <c r="D8" s="450" t="s">
        <v>148</v>
      </c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60">
        <f t="array" ref="AJ8">-SUM(VALUE(IF(IFERROR(MID(E8:AI8,IFERROR(SEARCH("L",E8:AI8),""),4),"")&gt;=1,RIGHT(MID(E8:AI8,IFERROR(SEARCH("L",E8:AI8),""),4),3),0)))</f>
        <v>0</v>
      </c>
      <c r="AK8" s="260">
        <f t="array" ref="AK8">-SUM(VALUE(IF(IFERROR(MID(E8:AI8,IFERROR(SEARCH("E",E8:AI8),""),4),"")&gt;=1,RIGHT(MID(E8:AI8,IFERROR(SEARCH("E",E8:AI8),""),4),3),0)))</f>
        <v>0</v>
      </c>
      <c r="AL8" s="260">
        <f t="array" ref="AL8">SUM(VALUE(IF(IFERROR(MID(E8:AI8,IFERROR(SEARCH("T",E8:AI8),""),4),"")&gt;=1,RIGHT(MID(E8:AI8,IFERROR(SEARCH("T",E8:AI8),""),4),3),0)))</f>
        <v>0</v>
      </c>
      <c r="AM8" s="260">
        <f t="array" ref="AM8">SUM(VALUE(IF(IFERROR(MID(E8:AI8,IFERROR(SEARCH("O",E8:AI8),""),4),"")&gt;=1,RIGHT(MID(E8:AI8,IFERROR(SEARCH("O",E8:AI8),""),4),3),0)))</f>
        <v>0</v>
      </c>
      <c r="AN8" s="261"/>
    </row>
    <row r="9">
      <c r="A9" s="258">
        <v>7.0</v>
      </c>
      <c r="B9" s="449" t="s">
        <v>606</v>
      </c>
      <c r="C9" s="449" t="s">
        <v>150</v>
      </c>
      <c r="D9" s="450" t="s">
        <v>148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60">
        <f t="array" ref="AJ9">-SUM(VALUE(IF(IFERROR(MID(E9:AI9,IFERROR(SEARCH("L",E9:AI9),""),4),"")&gt;=1,RIGHT(MID(E9:AI9,IFERROR(SEARCH("L",E9:AI9),""),4),3),0)))</f>
        <v>0</v>
      </c>
      <c r="AK9" s="260">
        <f t="array" ref="AK9">-SUM(VALUE(IF(IFERROR(MID(E9:AI9,IFERROR(SEARCH("E",E9:AI9),""),4),"")&gt;=1,RIGHT(MID(E9:AI9,IFERROR(SEARCH("E",E9:AI9),""),4),3),0)))</f>
        <v>0</v>
      </c>
      <c r="AL9" s="260">
        <f t="array" ref="AL9">SUM(VALUE(IF(IFERROR(MID(E9:AI9,IFERROR(SEARCH("T",E9:AI9),""),4),"")&gt;=1,RIGHT(MID(E9:AI9,IFERROR(SEARCH("T",E9:AI9),""),4),3),0)))</f>
        <v>0</v>
      </c>
      <c r="AM9" s="260">
        <f t="array" ref="AM9">SUM(VALUE(IF(IFERROR(MID(E9:AI9,IFERROR(SEARCH("O",E9:AI9),""),4),"")&gt;=1,RIGHT(MID(E9:AI9,IFERROR(SEARCH("O",E9:AI9),""),4),3),0)))</f>
        <v>0</v>
      </c>
      <c r="AN9" s="263"/>
    </row>
    <row r="10">
      <c r="A10" s="258">
        <v>8.0</v>
      </c>
      <c r="B10" s="449" t="s">
        <v>607</v>
      </c>
      <c r="C10" s="449" t="s">
        <v>152</v>
      </c>
      <c r="D10" s="450" t="s">
        <v>148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62" t="s">
        <v>946</v>
      </c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60">
        <f t="array" ref="AJ10">-SUM(VALUE(IF(IFERROR(MID(E10:AI10,IFERROR(SEARCH("L",E10:AI10),""),4),"")&gt;=1,RIGHT(MID(E10:AI10,IFERROR(SEARCH("L",E10:AI10),""),4),3),0)))</f>
        <v>-43</v>
      </c>
      <c r="AK10" s="260">
        <f t="array" ref="AK10">-SUM(VALUE(IF(IFERROR(MID(E10:AI10,IFERROR(SEARCH("E",E10:AI10),""),4),"")&gt;=1,RIGHT(MID(E10:AI10,IFERROR(SEARCH("E",E10:AI10),""),4),3),0)))</f>
        <v>0</v>
      </c>
      <c r="AL10" s="260">
        <f t="array" ref="AL10">SUM(VALUE(IF(IFERROR(MID(E10:AI10,IFERROR(SEARCH("T",E10:AI10),""),4),"")&gt;=1,RIGHT(MID(E10:AI10,IFERROR(SEARCH("T",E10:AI10),""),4),3),0)))</f>
        <v>0</v>
      </c>
      <c r="AM10" s="260">
        <f t="array" ref="AM10">SUM(VALUE(IF(IFERROR(MID(E10:AI10,IFERROR(SEARCH("O",E10:AI10),""),4),"")&gt;=1,RIGHT(MID(E10:AI10,IFERROR(SEARCH("O",E10:AI10),""),4),3),0)))</f>
        <v>0</v>
      </c>
      <c r="AN10" s="263"/>
    </row>
    <row r="11">
      <c r="A11" s="258">
        <v>9.0</v>
      </c>
      <c r="B11" s="449" t="s">
        <v>608</v>
      </c>
      <c r="C11" s="449" t="s">
        <v>156</v>
      </c>
      <c r="D11" s="450" t="s">
        <v>148</v>
      </c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60">
        <f t="array" ref="AJ11">-SUM(VALUE(IF(IFERROR(MID(E11:AI11,IFERROR(SEARCH("L",E11:AI11),""),4),"")&gt;=1,RIGHT(MID(E11:AI11,IFERROR(SEARCH("L",E11:AI11),""),4),3),0)))</f>
        <v>0</v>
      </c>
      <c r="AK11" s="260">
        <f t="array" ref="AK11">-SUM(VALUE(IF(IFERROR(MID(E11:AI11,IFERROR(SEARCH("E",E11:AI11),""),4),"")&gt;=1,RIGHT(MID(E11:AI11,IFERROR(SEARCH("E",E11:AI11),""),4),3),0)))</f>
        <v>0</v>
      </c>
      <c r="AL11" s="260">
        <f t="array" ref="AL11">SUM(VALUE(IF(IFERROR(MID(E11:AI11,IFERROR(SEARCH("T",E11:AI11),""),4),"")&gt;=1,RIGHT(MID(E11:AI11,IFERROR(SEARCH("T",E11:AI11),""),4),3),0)))</f>
        <v>0</v>
      </c>
      <c r="AM11" s="260">
        <f t="array" ref="AM11">SUM(VALUE(IF(IFERROR(MID(E11:AI11,IFERROR(SEARCH("O",E11:AI11),""),4),"")&gt;=1,RIGHT(MID(E11:AI11,IFERROR(SEARCH("O",E11:AI11),""),4),3),0)))</f>
        <v>0</v>
      </c>
      <c r="AN11" s="263"/>
    </row>
    <row r="12">
      <c r="A12" s="258">
        <v>10.0</v>
      </c>
      <c r="B12" s="449" t="s">
        <v>609</v>
      </c>
      <c r="C12" s="449" t="s">
        <v>154</v>
      </c>
      <c r="D12" s="450" t="s">
        <v>148</v>
      </c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60">
        <f t="array" ref="AJ12">-SUM(VALUE(IF(IFERROR(MID(E12:AI12,IFERROR(SEARCH("L",E12:AI12),""),4),"")&gt;=1,RIGHT(MID(E12:AI12,IFERROR(SEARCH("L",E12:AI12),""),4),3),0)))</f>
        <v>0</v>
      </c>
      <c r="AK12" s="260">
        <f t="array" ref="AK12">-SUM(VALUE(IF(IFERROR(MID(E12:AI12,IFERROR(SEARCH("E",E12:AI12),""),4),"")&gt;=1,RIGHT(MID(E12:AI12,IFERROR(SEARCH("E",E12:AI12),""),4),3),0)))</f>
        <v>0</v>
      </c>
      <c r="AL12" s="260">
        <f t="array" ref="AL12">SUM(VALUE(IF(IFERROR(MID(E12:AI12,IFERROR(SEARCH("T",E12:AI12),""),4),"")&gt;=1,RIGHT(MID(E12:AI12,IFERROR(SEARCH("T",E12:AI12),""),4),3),0)))</f>
        <v>0</v>
      </c>
      <c r="AM12" s="260">
        <f t="array" ref="AM12">SUM(VALUE(IF(IFERROR(MID(E12:AI12,IFERROR(SEARCH("O",E12:AI12),""),4),"")&gt;=1,RIGHT(MID(E12:AI12,IFERROR(SEARCH("O",E12:AI12),""),4),3),0)))</f>
        <v>0</v>
      </c>
      <c r="AN12" s="263"/>
    </row>
    <row r="13">
      <c r="A13" s="258">
        <v>11.0</v>
      </c>
      <c r="B13" s="449" t="s">
        <v>610</v>
      </c>
      <c r="C13" s="449" t="s">
        <v>108</v>
      </c>
      <c r="D13" s="450" t="s">
        <v>80</v>
      </c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60">
        <f t="array" ref="AJ13">-SUM(VALUE(IF(IFERROR(MID(E13:AI13,IFERROR(SEARCH("L",E13:AI13),""),4),"")&gt;=1,RIGHT(MID(E13:AI13,IFERROR(SEARCH("L",E13:AI13),""),4),3),0)))</f>
        <v>0</v>
      </c>
      <c r="AK13" s="260">
        <f t="array" ref="AK13">-SUM(VALUE(IF(IFERROR(MID(E13:AI13,IFERROR(SEARCH("E",E13:AI13),""),4),"")&gt;=1,RIGHT(MID(E13:AI13,IFERROR(SEARCH("E",E13:AI13),""),4),3),0)))</f>
        <v>0</v>
      </c>
      <c r="AL13" s="260">
        <f t="array" ref="AL13">SUM(VALUE(IF(IFERROR(MID(E13:AI13,IFERROR(SEARCH("T",E13:AI13),""),4),"")&gt;=1,RIGHT(MID(E13:AI13,IFERROR(SEARCH("T",E13:AI13),""),4),3),0)))</f>
        <v>0</v>
      </c>
      <c r="AM13" s="260">
        <f t="array" ref="AM13">SUM(VALUE(IF(IFERROR(MID(E13:AI13,IFERROR(SEARCH("O",E13:AI13),""),4),"")&gt;=1,RIGHT(MID(E13:AI13,IFERROR(SEARCH("O",E13:AI13),""),4),3),0)))</f>
        <v>0</v>
      </c>
      <c r="AN13" s="263"/>
    </row>
    <row r="14">
      <c r="A14" s="258">
        <v>12.0</v>
      </c>
      <c r="B14" s="449" t="s">
        <v>611</v>
      </c>
      <c r="C14" s="449" t="s">
        <v>128</v>
      </c>
      <c r="D14" s="450" t="s">
        <v>80</v>
      </c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60">
        <f t="array" ref="AJ14">-SUM(VALUE(IF(IFERROR(MID(E14:AI14,IFERROR(SEARCH("L",E14:AI14),""),4),"")&gt;=1,RIGHT(MID(E14:AI14,IFERROR(SEARCH("L",E14:AI14),""),4),3),0)))</f>
        <v>0</v>
      </c>
      <c r="AK14" s="260">
        <f t="array" ref="AK14">-SUM(VALUE(IF(IFERROR(MID(E14:AI14,IFERROR(SEARCH("E",E14:AI14),""),4),"")&gt;=1,RIGHT(MID(E14:AI14,IFERROR(SEARCH("E",E14:AI14),""),4),3),0)))</f>
        <v>0</v>
      </c>
      <c r="AL14" s="260">
        <f t="array" ref="AL14">SUM(VALUE(IF(IFERROR(MID(E14:AI14,IFERROR(SEARCH("T",E14:AI14),""),4),"")&gt;=1,RIGHT(MID(E14:AI14,IFERROR(SEARCH("T",E14:AI14),""),4),3),0)))</f>
        <v>0</v>
      </c>
      <c r="AM14" s="260">
        <f t="array" ref="AM14">SUM(VALUE(IF(IFERROR(MID(E14:AI14,IFERROR(SEARCH("O",E14:AI14),""),4),"")&gt;=1,RIGHT(MID(E14:AI14,IFERROR(SEARCH("O",E14:AI14),""),4),3),0)))</f>
        <v>0</v>
      </c>
      <c r="AN14" s="263"/>
    </row>
    <row r="15">
      <c r="A15" s="258">
        <v>13.0</v>
      </c>
      <c r="B15" s="449" t="s">
        <v>612</v>
      </c>
      <c r="C15" s="449" t="s">
        <v>98</v>
      </c>
      <c r="D15" s="450" t="s">
        <v>80</v>
      </c>
      <c r="E15" s="259"/>
      <c r="F15" s="259"/>
      <c r="G15" s="259"/>
      <c r="H15" s="259"/>
      <c r="I15" s="259"/>
      <c r="J15" s="259"/>
      <c r="K15" s="259"/>
      <c r="L15" s="259"/>
      <c r="M15" s="262" t="s">
        <v>819</v>
      </c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60">
        <f t="array" ref="AJ15">-SUM(VALUE(IF(IFERROR(MID(E15:AI15,IFERROR(SEARCH("L",E15:AI15),""),4),"")&gt;=1,RIGHT(MID(E15:AI15,IFERROR(SEARCH("L",E15:AI15),""),4),3),0)))</f>
        <v>-60</v>
      </c>
      <c r="AK15" s="260">
        <f t="array" ref="AK15">-SUM(VALUE(IF(IFERROR(MID(E15:AI15,IFERROR(SEARCH("E",E15:AI15),""),4),"")&gt;=1,RIGHT(MID(E15:AI15,IFERROR(SEARCH("E",E15:AI15),""),4),3),0)))</f>
        <v>0</v>
      </c>
      <c r="AL15" s="260">
        <f t="array" ref="AL15">SUM(VALUE(IF(IFERROR(MID(E15:AI15,IFERROR(SEARCH("T",E15:AI15),""),4),"")&gt;=1,RIGHT(MID(E15:AI15,IFERROR(SEARCH("T",E15:AI15),""),4),3),0)))</f>
        <v>0</v>
      </c>
      <c r="AM15" s="260">
        <f t="array" ref="AM15">SUM(VALUE(IF(IFERROR(MID(E15:AI15,IFERROR(SEARCH("O",E15:AI15),""),4),"")&gt;=1,RIGHT(MID(E15:AI15,IFERROR(SEARCH("O",E15:AI15),""),4),3),0)))</f>
        <v>0</v>
      </c>
      <c r="AN15" s="263"/>
    </row>
    <row r="16">
      <c r="A16" s="258">
        <v>14.0</v>
      </c>
      <c r="B16" s="449" t="s">
        <v>613</v>
      </c>
      <c r="C16" s="452" t="s">
        <v>103</v>
      </c>
      <c r="D16" s="450" t="s">
        <v>80</v>
      </c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60">
        <f t="array" ref="AJ16">-SUM(VALUE(IF(IFERROR(MID(E16:AI16,IFERROR(SEARCH("L",E16:AI16),""),4),"")&gt;=1,RIGHT(MID(E16:AI16,IFERROR(SEARCH("L",E16:AI16),""),4),3),0)))</f>
        <v>0</v>
      </c>
      <c r="AK16" s="260">
        <f t="array" ref="AK16">-SUM(VALUE(IF(IFERROR(MID(E16:AI16,IFERROR(SEARCH("E",E16:AI16),""),4),"")&gt;=1,RIGHT(MID(E16:AI16,IFERROR(SEARCH("E",E16:AI16),""),4),3),0)))</f>
        <v>0</v>
      </c>
      <c r="AL16" s="260">
        <f t="array" ref="AL16">SUM(VALUE(IF(IFERROR(MID(E16:AI16,IFERROR(SEARCH("T",E16:AI16),""),4),"")&gt;=1,RIGHT(MID(E16:AI16,IFERROR(SEARCH("T",E16:AI16),""),4),3),0)))</f>
        <v>0</v>
      </c>
      <c r="AM16" s="260">
        <f t="array" ref="AM16">SUM(VALUE(IF(IFERROR(MID(E16:AI16,IFERROR(SEARCH("O",E16:AI16),""),4),"")&gt;=1,RIGHT(MID(E16:AI16,IFERROR(SEARCH("O",E16:AI16),""),4),3),0)))</f>
        <v>0</v>
      </c>
      <c r="AN16" s="263"/>
    </row>
    <row r="17">
      <c r="A17" s="258">
        <v>15.0</v>
      </c>
      <c r="B17" s="449" t="s">
        <v>614</v>
      </c>
      <c r="C17" s="449" t="s">
        <v>113</v>
      </c>
      <c r="D17" s="450" t="s">
        <v>80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60">
        <f t="array" ref="AJ17">-SUM(VALUE(IF(IFERROR(MID(E17:AI17,IFERROR(SEARCH("L",E17:AI17),""),4),"")&gt;=1,RIGHT(MID(E17:AI17,IFERROR(SEARCH("L",E17:AI17),""),4),3),0)))</f>
        <v>0</v>
      </c>
      <c r="AK17" s="260">
        <f t="array" ref="AK17">-SUM(VALUE(IF(IFERROR(MID(E17:AI17,IFERROR(SEARCH("E",E17:AI17),""),4),"")&gt;=1,RIGHT(MID(E17:AI17,IFERROR(SEARCH("E",E17:AI17),""),4),3),0)))</f>
        <v>0</v>
      </c>
      <c r="AL17" s="260">
        <f t="array" ref="AL17">SUM(VALUE(IF(IFERROR(MID(E17:AI17,IFERROR(SEARCH("T",E17:AI17),""),4),"")&gt;=1,RIGHT(MID(E17:AI17,IFERROR(SEARCH("T",E17:AI17),""),4),3),0)))</f>
        <v>0</v>
      </c>
      <c r="AM17" s="260">
        <f t="array" ref="AM17">SUM(VALUE(IF(IFERROR(MID(E17:AI17,IFERROR(SEARCH("O",E17:AI17),""),4),"")&gt;=1,RIGHT(MID(E17:AI17,IFERROR(SEARCH("O",E17:AI17),""),4),3),0)))</f>
        <v>0</v>
      </c>
      <c r="AN17" s="263"/>
    </row>
    <row r="18">
      <c r="A18" s="258">
        <v>16.0</v>
      </c>
      <c r="B18" s="449" t="s">
        <v>615</v>
      </c>
      <c r="C18" s="449" t="s">
        <v>92</v>
      </c>
      <c r="D18" s="450" t="s">
        <v>80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60">
        <f t="array" ref="AJ18">-SUM(VALUE(IF(IFERROR(MID(E18:AI18,IFERROR(SEARCH("L",E18:AI18),""),4),"")&gt;=1,RIGHT(MID(E18:AI18,IFERROR(SEARCH("L",E18:AI18),""),4),3),0)))</f>
        <v>0</v>
      </c>
      <c r="AK18" s="260">
        <f t="array" ref="AK18">-SUM(VALUE(IF(IFERROR(MID(E18:AI18,IFERROR(SEARCH("E",E18:AI18),""),4),"")&gt;=1,RIGHT(MID(E18:AI18,IFERROR(SEARCH("E",E18:AI18),""),4),3),0)))</f>
        <v>0</v>
      </c>
      <c r="AL18" s="260">
        <f t="array" ref="AL18">SUM(VALUE(IF(IFERROR(MID(E18:AI18,IFERROR(SEARCH("T",E18:AI18),""),4),"")&gt;=1,RIGHT(MID(E18:AI18,IFERROR(SEARCH("T",E18:AI18),""),4),3),0)))</f>
        <v>0</v>
      </c>
      <c r="AM18" s="260">
        <f t="array" ref="AM18">SUM(VALUE(IF(IFERROR(MID(E18:AI18,IFERROR(SEARCH("O",E18:AI18),""),4),"")&gt;=1,RIGHT(MID(E18:AI18,IFERROR(SEARCH("O",E18:AI18),""),4),3),0)))</f>
        <v>0</v>
      </c>
      <c r="AN18" s="263"/>
    </row>
    <row r="19">
      <c r="A19" s="258">
        <v>17.0</v>
      </c>
      <c r="B19" s="453" t="s">
        <v>616</v>
      </c>
      <c r="C19" s="449" t="s">
        <v>79</v>
      </c>
      <c r="D19" s="450" t="s">
        <v>80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60">
        <f t="array" ref="AJ19">-SUM(VALUE(IF(IFERROR(MID(E19:AI19,IFERROR(SEARCH("L",E19:AI19),""),4),"")&gt;=1,RIGHT(MID(E19:AI19,IFERROR(SEARCH("L",E19:AI19),""),4),3),0)))</f>
        <v>0</v>
      </c>
      <c r="AK19" s="260">
        <f t="array" ref="AK19">-SUM(VALUE(IF(IFERROR(MID(E19:AI19,IFERROR(SEARCH("E",E19:AI19),""),4),"")&gt;=1,RIGHT(MID(E19:AI19,IFERROR(SEARCH("E",E19:AI19),""),4),3),0)))</f>
        <v>0</v>
      </c>
      <c r="AL19" s="260">
        <f t="array" ref="AL19">SUM(VALUE(IF(IFERROR(MID(E19:AI19,IFERROR(SEARCH("T",E19:AI19),""),4),"")&gt;=1,RIGHT(MID(E19:AI19,IFERROR(SEARCH("T",E19:AI19),""),4),3),0)))</f>
        <v>0</v>
      </c>
      <c r="AM19" s="260">
        <f t="array" ref="AM19">SUM(VALUE(IF(IFERROR(MID(E19:AI19,IFERROR(SEARCH("O",E19:AI19),""),4),"")&gt;=1,RIGHT(MID(E19:AI19,IFERROR(SEARCH("O",E19:AI19),""),4),3),0)))</f>
        <v>0</v>
      </c>
      <c r="AN19" s="263"/>
    </row>
    <row r="20">
      <c r="A20" s="258">
        <v>18.0</v>
      </c>
      <c r="B20" s="449" t="s">
        <v>617</v>
      </c>
      <c r="C20" s="449" t="s">
        <v>133</v>
      </c>
      <c r="D20" s="450" t="s">
        <v>80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60">
        <f t="array" ref="AJ20">-SUM(VALUE(IF(IFERROR(MID(E20:AI20,IFERROR(SEARCH("L",E20:AI20),""),4),"")&gt;=1,RIGHT(MID(E20:AI20,IFERROR(SEARCH("L",E20:AI20),""),4),3),0)))</f>
        <v>0</v>
      </c>
      <c r="AK20" s="260">
        <f t="array" ref="AK20">-SUM(VALUE(IF(IFERROR(MID(E20:AI20,IFERROR(SEARCH("E",E20:AI20),""),4),"")&gt;=1,RIGHT(MID(E20:AI20,IFERROR(SEARCH("E",E20:AI20),""),4),3),0)))</f>
        <v>0</v>
      </c>
      <c r="AL20" s="260">
        <f t="array" ref="AL20">SUM(VALUE(IF(IFERROR(MID(E20:AI20,IFERROR(SEARCH("T",E20:AI20),""),4),"")&gt;=1,RIGHT(MID(E20:AI20,IFERROR(SEARCH("T",E20:AI20),""),4),3),0)))</f>
        <v>0</v>
      </c>
      <c r="AM20" s="260">
        <f t="array" ref="AM20">SUM(VALUE(IF(IFERROR(MID(E20:AI20,IFERROR(SEARCH("O",E20:AI20),""),4),"")&gt;=1,RIGHT(MID(E20:AI20,IFERROR(SEARCH("O",E20:AI20),""),4),3),0)))</f>
        <v>0</v>
      </c>
      <c r="AN20" s="263"/>
    </row>
    <row r="21">
      <c r="A21" s="258">
        <v>19.0</v>
      </c>
      <c r="B21" s="449" t="s">
        <v>618</v>
      </c>
      <c r="C21" s="449" t="s">
        <v>86</v>
      </c>
      <c r="D21" s="450" t="s">
        <v>80</v>
      </c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60">
        <f t="array" ref="AJ21">-SUM(VALUE(IF(IFERROR(MID(E21:AI21,IFERROR(SEARCH("L",E21:AI21),""),4),"")&gt;=1,RIGHT(MID(E21:AI21,IFERROR(SEARCH("L",E21:AI21),""),4),3),0)))</f>
        <v>0</v>
      </c>
      <c r="AK21" s="260">
        <f t="array" ref="AK21">-SUM(VALUE(IF(IFERROR(MID(E21:AI21,IFERROR(SEARCH("E",E21:AI21),""),4),"")&gt;=1,RIGHT(MID(E21:AI21,IFERROR(SEARCH("E",E21:AI21),""),4),3),0)))</f>
        <v>0</v>
      </c>
      <c r="AL21" s="260">
        <f t="array" ref="AL21">SUM(VALUE(IF(IFERROR(MID(E21:AI21,IFERROR(SEARCH("T",E21:AI21),""),4),"")&gt;=1,RIGHT(MID(E21:AI21,IFERROR(SEARCH("T",E21:AI21),""),4),3),0)))</f>
        <v>0</v>
      </c>
      <c r="AM21" s="260">
        <f t="array" ref="AM21">SUM(VALUE(IF(IFERROR(MID(E21:AI21,IFERROR(SEARCH("O",E21:AI21),""),4),"")&gt;=1,RIGHT(MID(E21:AI21,IFERROR(SEARCH("O",E21:AI21),""),4),3),0)))</f>
        <v>0</v>
      </c>
      <c r="AN21" s="263"/>
    </row>
    <row r="22">
      <c r="A22" s="258">
        <v>20.0</v>
      </c>
      <c r="B22" s="449" t="s">
        <v>619</v>
      </c>
      <c r="C22" s="449" t="s">
        <v>118</v>
      </c>
      <c r="D22" s="450" t="s">
        <v>80</v>
      </c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60">
        <f t="array" ref="AJ22">-SUM(VALUE(IF(IFERROR(MID(E22:AI22,IFERROR(SEARCH("L",E22:AI22),""),4),"")&gt;=1,RIGHT(MID(E22:AI22,IFERROR(SEARCH("L",E22:AI22),""),4),3),0)))</f>
        <v>0</v>
      </c>
      <c r="AK22" s="260">
        <f t="array" ref="AK22">-SUM(VALUE(IF(IFERROR(MID(E22:AI22,IFERROR(SEARCH("E",E22:AI22),""),4),"")&gt;=1,RIGHT(MID(E22:AI22,IFERROR(SEARCH("E",E22:AI22),""),4),3),0)))</f>
        <v>0</v>
      </c>
      <c r="AL22" s="260">
        <f t="array" ref="AL22">SUM(VALUE(IF(IFERROR(MID(E22:AI22,IFERROR(SEARCH("T",E22:AI22),""),4),"")&gt;=1,RIGHT(MID(E22:AI22,IFERROR(SEARCH("T",E22:AI22),""),4),3),0)))</f>
        <v>0</v>
      </c>
      <c r="AM22" s="260">
        <f t="array" ref="AM22">SUM(VALUE(IF(IFERROR(MID(E22:AI22,IFERROR(SEARCH("O",E22:AI22),""),4),"")&gt;=1,RIGHT(MID(E22:AI22,IFERROR(SEARCH("O",E22:AI22),""),4),3),0)))</f>
        <v>0</v>
      </c>
      <c r="AN22" s="263"/>
    </row>
    <row r="23">
      <c r="A23" s="258">
        <v>21.0</v>
      </c>
      <c r="B23" s="449" t="s">
        <v>620</v>
      </c>
      <c r="C23" s="449" t="s">
        <v>123</v>
      </c>
      <c r="D23" s="450" t="s">
        <v>80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60">
        <f t="array" ref="AJ23">-SUM(VALUE(IF(IFERROR(MID(E23:AI23,IFERROR(SEARCH("L",E23:AI23),""),4),"")&gt;=1,RIGHT(MID(E23:AI23,IFERROR(SEARCH("L",E23:AI23),""),4),3),0)))</f>
        <v>0</v>
      </c>
      <c r="AK23" s="260">
        <f t="array" ref="AK23">-SUM(VALUE(IF(IFERROR(MID(E23:AI23,IFERROR(SEARCH("E",E23:AI23),""),4),"")&gt;=1,RIGHT(MID(E23:AI23,IFERROR(SEARCH("E",E23:AI23),""),4),3),0)))</f>
        <v>0</v>
      </c>
      <c r="AL23" s="260">
        <f t="array" ref="AL23">SUM(VALUE(IF(IFERROR(MID(E23:AI23,IFERROR(SEARCH("T",E23:AI23),""),4),"")&gt;=1,RIGHT(MID(E23:AI23,IFERROR(SEARCH("T",E23:AI23),""),4),3),0)))</f>
        <v>0</v>
      </c>
      <c r="AM23" s="260">
        <f t="array" ref="AM23">SUM(VALUE(IF(IFERROR(MID(E23:AI23,IFERROR(SEARCH("O",E23:AI23),""),4),"")&gt;=1,RIGHT(MID(E23:AI23,IFERROR(SEARCH("O",E23:AI23),""),4),3),0)))</f>
        <v>0</v>
      </c>
      <c r="AN23" s="263"/>
    </row>
    <row r="24">
      <c r="A24" s="258">
        <v>22.0</v>
      </c>
      <c r="B24" s="449" t="s">
        <v>621</v>
      </c>
      <c r="C24" s="449" t="s">
        <v>130</v>
      </c>
      <c r="D24" s="450" t="s">
        <v>76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60">
        <f t="array" ref="AJ24">-SUM(VALUE(IF(IFERROR(MID(E24:AI24,IFERROR(SEARCH("L",E24:AI24),""),4),"")&gt;=1,RIGHT(MID(E24:AI24,IFERROR(SEARCH("L",E24:AI24),""),4),3),0)))</f>
        <v>0</v>
      </c>
      <c r="AK24" s="260">
        <f t="array" ref="AK24">-SUM(VALUE(IF(IFERROR(MID(E24:AI24,IFERROR(SEARCH("E",E24:AI24),""),4),"")&gt;=1,RIGHT(MID(E24:AI24,IFERROR(SEARCH("E",E24:AI24),""),4),3),0)))</f>
        <v>0</v>
      </c>
      <c r="AL24" s="260">
        <f t="array" ref="AL24">SUM(VALUE(IF(IFERROR(MID(E24:AI24,IFERROR(SEARCH("T",E24:AI24),""),4),"")&gt;=1,RIGHT(MID(E24:AI24,IFERROR(SEARCH("T",E24:AI24),""),4),3),0)))</f>
        <v>0</v>
      </c>
      <c r="AM24" s="260">
        <f t="array" ref="AM24">SUM(VALUE(IF(IFERROR(MID(E24:AI24,IFERROR(SEARCH("O",E24:AI24),""),4),"")&gt;=1,RIGHT(MID(E24:AI24,IFERROR(SEARCH("O",E24:AI24),""),4),3),0)))</f>
        <v>0</v>
      </c>
      <c r="AN24" s="263"/>
    </row>
    <row r="25">
      <c r="A25" s="258">
        <v>23.0</v>
      </c>
      <c r="B25" s="449" t="s">
        <v>622</v>
      </c>
      <c r="C25" s="449" t="s">
        <v>107</v>
      </c>
      <c r="D25" s="450" t="s">
        <v>76</v>
      </c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60">
        <f t="array" ref="AJ25">-SUM(VALUE(IF(IFERROR(MID(E25:AI25,IFERROR(SEARCH("L",E25:AI25),""),4),"")&gt;=1,RIGHT(MID(E25:AI25,IFERROR(SEARCH("L",E25:AI25),""),4),3),0)))</f>
        <v>0</v>
      </c>
      <c r="AK25" s="260">
        <f t="array" ref="AK25">-SUM(VALUE(IF(IFERROR(MID(E25:AI25,IFERROR(SEARCH("E",E25:AI25),""),4),"")&gt;=1,RIGHT(MID(E25:AI25,IFERROR(SEARCH("E",E25:AI25),""),4),3),0)))</f>
        <v>0</v>
      </c>
      <c r="AL25" s="260">
        <f t="array" ref="AL25">SUM(VALUE(IF(IFERROR(MID(E25:AI25,IFERROR(SEARCH("T",E25:AI25),""),4),"")&gt;=1,RIGHT(MID(E25:AI25,IFERROR(SEARCH("T",E25:AI25),""),4),3),0)))</f>
        <v>0</v>
      </c>
      <c r="AM25" s="260">
        <f t="array" ref="AM25">SUM(VALUE(IF(IFERROR(MID(E25:AI25,IFERROR(SEARCH("O",E25:AI25),""),4),"")&gt;=1,RIGHT(MID(E25:AI25,IFERROR(SEARCH("O",E25:AI25),""),4),3),0)))</f>
        <v>0</v>
      </c>
      <c r="AN25" s="263"/>
    </row>
    <row r="26">
      <c r="A26" s="258">
        <v>24.0</v>
      </c>
      <c r="B26" s="430" t="s">
        <v>623</v>
      </c>
      <c r="C26" s="430" t="s">
        <v>96</v>
      </c>
      <c r="D26" s="450" t="s">
        <v>76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60">
        <f t="array" ref="AJ26">-SUM(VALUE(IF(IFERROR(MID(E26:AI26,IFERROR(SEARCH("L",E26:AI26),""),4),"")&gt;=1,RIGHT(MID(E26:AI26,IFERROR(SEARCH("L",E26:AI26),""),4),3),0)))</f>
        <v>0</v>
      </c>
      <c r="AK26" s="260">
        <f t="array" ref="AK26">-SUM(VALUE(IF(IFERROR(MID(E26:AI26,IFERROR(SEARCH("E",E26:AI26),""),4),"")&gt;=1,RIGHT(MID(E26:AI26,IFERROR(SEARCH("E",E26:AI26),""),4),3),0)))</f>
        <v>0</v>
      </c>
      <c r="AL26" s="260">
        <f t="array" ref="AL26">SUM(VALUE(IF(IFERROR(MID(E26:AI26,IFERROR(SEARCH("T",E26:AI26),""),4),"")&gt;=1,RIGHT(MID(E26:AI26,IFERROR(SEARCH("T",E26:AI26),""),4),3),0)))</f>
        <v>0</v>
      </c>
      <c r="AM26" s="260">
        <f t="array" ref="AM26">SUM(VALUE(IF(IFERROR(MID(E26:AI26,IFERROR(SEARCH("O",E26:AI26),""),4),"")&gt;=1,RIGHT(MID(E26:AI26,IFERROR(SEARCH("O",E26:AI26),""),4),3),0)))</f>
        <v>0</v>
      </c>
      <c r="AN26" s="263"/>
    </row>
    <row r="27">
      <c r="A27" s="258">
        <v>25.0</v>
      </c>
      <c r="B27" s="430" t="s">
        <v>624</v>
      </c>
      <c r="C27" s="430" t="s">
        <v>112</v>
      </c>
      <c r="D27" s="450" t="s">
        <v>76</v>
      </c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60">
        <f t="array" ref="AJ27">-SUM(VALUE(IF(IFERROR(MID(E27:AI27,IFERROR(SEARCH("L",E27:AI27),""),4),"")&gt;=1,RIGHT(MID(E27:AI27,IFERROR(SEARCH("L",E27:AI27),""),4),3),0)))</f>
        <v>0</v>
      </c>
      <c r="AK27" s="260">
        <f t="array" ref="AK27">-SUM(VALUE(IF(IFERROR(MID(E27:AI27,IFERROR(SEARCH("E",E27:AI27),""),4),"")&gt;=1,RIGHT(MID(E27:AI27,IFERROR(SEARCH("E",E27:AI27),""),4),3),0)))</f>
        <v>0</v>
      </c>
      <c r="AL27" s="260">
        <f t="array" ref="AL27">SUM(VALUE(IF(IFERROR(MID(E27:AI27,IFERROR(SEARCH("T",E27:AI27),""),4),"")&gt;=1,RIGHT(MID(E27:AI27,IFERROR(SEARCH("T",E27:AI27),""),4),3),0)))</f>
        <v>0</v>
      </c>
      <c r="AM27" s="260">
        <f t="array" ref="AM27">SUM(VALUE(IF(IFERROR(MID(E27:AI27,IFERROR(SEARCH("O",E27:AI27),""),4),"")&gt;=1,RIGHT(MID(E27:AI27,IFERROR(SEARCH("O",E27:AI27),""),4),3),0)))</f>
        <v>0</v>
      </c>
      <c r="AN27" s="263"/>
    </row>
    <row r="28">
      <c r="A28" s="258">
        <v>26.0</v>
      </c>
      <c r="B28" s="430" t="s">
        <v>816</v>
      </c>
      <c r="C28" s="430" t="s">
        <v>101</v>
      </c>
      <c r="D28" s="450" t="s">
        <v>76</v>
      </c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60">
        <f t="array" ref="AJ28">-SUM(VALUE(IF(IFERROR(MID(E28:AI28,IFERROR(SEARCH("L",E28:AI28),""),4),"")&gt;=1,RIGHT(MID(E28:AI28,IFERROR(SEARCH("L",E28:AI28),""),4),3),0)))</f>
        <v>0</v>
      </c>
      <c r="AK28" s="260">
        <f t="array" ref="AK28">-SUM(VALUE(IF(IFERROR(MID(E28:AI28,IFERROR(SEARCH("E",E28:AI28),""),4),"")&gt;=1,RIGHT(MID(E28:AI28,IFERROR(SEARCH("E",E28:AI28),""),4),3),0)))</f>
        <v>0</v>
      </c>
      <c r="AL28" s="260">
        <f t="array" ref="AL28">SUM(VALUE(IF(IFERROR(MID(E28:AI28,IFERROR(SEARCH("T",E28:AI28),""),4),"")&gt;=1,RIGHT(MID(E28:AI28,IFERROR(SEARCH("T",E28:AI28),""),4),3),0)))</f>
        <v>0</v>
      </c>
      <c r="AM28" s="260">
        <f t="array" ref="AM28">SUM(VALUE(IF(IFERROR(MID(E28:AI28,IFERROR(SEARCH("O",E28:AI28),""),4),"")&gt;=1,RIGHT(MID(E28:AI28,IFERROR(SEARCH("O",E28:AI28),""),4),3),0)))</f>
        <v>0</v>
      </c>
      <c r="AN28" s="263"/>
    </row>
    <row r="29">
      <c r="A29" s="258">
        <v>27.0</v>
      </c>
      <c r="B29" s="449" t="s">
        <v>625</v>
      </c>
      <c r="C29" s="449" t="s">
        <v>127</v>
      </c>
      <c r="D29" s="450" t="s">
        <v>76</v>
      </c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62" t="s">
        <v>815</v>
      </c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60">
        <f t="array" ref="AJ29">-SUM(VALUE(IF(IFERROR(MID(E29:AI29,IFERROR(SEARCH("L",E29:AI29),""),4),"")&gt;=1,RIGHT(MID(E29:AI29,IFERROR(SEARCH("L",E29:AI29),""),4),3),0)))</f>
        <v>-55</v>
      </c>
      <c r="AK29" s="260">
        <f t="array" ref="AK29">-SUM(VALUE(IF(IFERROR(MID(E29:AI29,IFERROR(SEARCH("E",E29:AI29),""),4),"")&gt;=1,RIGHT(MID(E29:AI29,IFERROR(SEARCH("E",E29:AI29),""),4),3),0)))</f>
        <v>0</v>
      </c>
      <c r="AL29" s="260">
        <f t="array" ref="AL29">SUM(VALUE(IF(IFERROR(MID(E29:AI29,IFERROR(SEARCH("T",E29:AI29),""),4),"")&gt;=1,RIGHT(MID(E29:AI29,IFERROR(SEARCH("T",E29:AI29),""),4),3),0)))</f>
        <v>0</v>
      </c>
      <c r="AM29" s="260">
        <f t="array" ref="AM29">SUM(VALUE(IF(IFERROR(MID(E29:AI29,IFERROR(SEARCH("O",E29:AI29),""),4),"")&gt;=1,RIGHT(MID(E29:AI29,IFERROR(SEARCH("O",E29:AI29),""),4),3),0)))</f>
        <v>0</v>
      </c>
      <c r="AN29" s="263"/>
    </row>
    <row r="30">
      <c r="A30" s="258">
        <v>28.0</v>
      </c>
      <c r="B30" s="449" t="s">
        <v>626</v>
      </c>
      <c r="C30" s="449" t="s">
        <v>75</v>
      </c>
      <c r="D30" s="450" t="s">
        <v>76</v>
      </c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60">
        <f t="array" ref="AJ30">-SUM(VALUE(IF(IFERROR(MID(E30:AI30,IFERROR(SEARCH("L",E30:AI30),""),4),"")&gt;=1,RIGHT(MID(E30:AI30,IFERROR(SEARCH("L",E30:AI30),""),4),3),0)))</f>
        <v>0</v>
      </c>
      <c r="AK30" s="260">
        <f t="array" ref="AK30">-SUM(VALUE(IF(IFERROR(MID(E30:AI30,IFERROR(SEARCH("E",E30:AI30),""),4),"")&gt;=1,RIGHT(MID(E30:AI30,IFERROR(SEARCH("E",E30:AI30),""),4),3),0)))</f>
        <v>0</v>
      </c>
      <c r="AL30" s="260">
        <f t="array" ref="AL30">SUM(VALUE(IF(IFERROR(MID(E30:AI30,IFERROR(SEARCH("T",E30:AI30),""),4),"")&gt;=1,RIGHT(MID(E30:AI30,IFERROR(SEARCH("T",E30:AI30),""),4),3),0)))</f>
        <v>0</v>
      </c>
      <c r="AM30" s="260">
        <f t="array" ref="AM30">SUM(VALUE(IF(IFERROR(MID(E30:AI30,IFERROR(SEARCH("O",E30:AI30),""),4),"")&gt;=1,RIGHT(MID(E30:AI30,IFERROR(SEARCH("O",E30:AI30),""),4),3),0)))</f>
        <v>0</v>
      </c>
      <c r="AN30" s="263"/>
    </row>
    <row r="31">
      <c r="A31" s="258">
        <v>29.0</v>
      </c>
      <c r="B31" s="449" t="s">
        <v>627</v>
      </c>
      <c r="C31" s="449" t="s">
        <v>77</v>
      </c>
      <c r="D31" s="450" t="s">
        <v>76</v>
      </c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60">
        <f t="array" ref="AJ31">-SUM(VALUE(IF(IFERROR(MID(E31:AI31,IFERROR(SEARCH("L",E31:AI31),""),4),"")&gt;=1,RIGHT(MID(E31:AI31,IFERROR(SEARCH("L",E31:AI31),""),4),3),0)))</f>
        <v>0</v>
      </c>
      <c r="AK31" s="260">
        <f t="array" ref="AK31">-SUM(VALUE(IF(IFERROR(MID(E31:AI31,IFERROR(SEARCH("E",E31:AI31),""),4),"")&gt;=1,RIGHT(MID(E31:AI31,IFERROR(SEARCH("E",E31:AI31),""),4),3),0)))</f>
        <v>0</v>
      </c>
      <c r="AL31" s="260">
        <f t="array" ref="AL31">SUM(VALUE(IF(IFERROR(MID(E31:AI31,IFERROR(SEARCH("T",E31:AI31),""),4),"")&gt;=1,RIGHT(MID(E31:AI31,IFERROR(SEARCH("T",E31:AI31),""),4),3),0)))</f>
        <v>0</v>
      </c>
      <c r="AM31" s="260">
        <f t="array" ref="AM31">SUM(VALUE(IF(IFERROR(MID(E31:AI31,IFERROR(SEARCH("O",E31:AI31),""),4),"")&gt;=1,RIGHT(MID(E31:AI31,IFERROR(SEARCH("O",E31:AI31),""),4),3),0)))</f>
        <v>0</v>
      </c>
      <c r="AN31" s="263"/>
    </row>
    <row r="32">
      <c r="A32" s="258">
        <v>30.0</v>
      </c>
      <c r="B32" s="453" t="s">
        <v>628</v>
      </c>
      <c r="C32" s="449" t="s">
        <v>115</v>
      </c>
      <c r="D32" s="450" t="s">
        <v>76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60">
        <f t="array" ref="AJ32">-SUM(VALUE(IF(IFERROR(MID(E32:AI32,IFERROR(SEARCH("L",E32:AI32),""),4),"")&gt;=1,RIGHT(MID(E32:AI32,IFERROR(SEARCH("L",E32:AI32),""),4),3),0)))</f>
        <v>0</v>
      </c>
      <c r="AK32" s="260">
        <f t="array" ref="AK32">-SUM(VALUE(IF(IFERROR(MID(E32:AI32,IFERROR(SEARCH("E",E32:AI32),""),4),"")&gt;=1,RIGHT(MID(E32:AI32,IFERROR(SEARCH("E",E32:AI32),""),4),3),0)))</f>
        <v>0</v>
      </c>
      <c r="AL32" s="260">
        <f t="array" ref="AL32">SUM(VALUE(IF(IFERROR(MID(E32:AI32,IFERROR(SEARCH("T",E32:AI32),""),4),"")&gt;=1,RIGHT(MID(E32:AI32,IFERROR(SEARCH("T",E32:AI32),""),4),3),0)))</f>
        <v>0</v>
      </c>
      <c r="AM32" s="260">
        <f t="array" ref="AM32">SUM(VALUE(IF(IFERROR(MID(E32:AI32,IFERROR(SEARCH("O",E32:AI32),""),4),"")&gt;=1,RIGHT(MID(E32:AI32,IFERROR(SEARCH("O",E32:AI32),""),4),3),0)))</f>
        <v>0</v>
      </c>
      <c r="AN32" s="263"/>
    </row>
    <row r="33">
      <c r="A33" s="258">
        <v>31.0</v>
      </c>
      <c r="B33" s="449" t="s">
        <v>629</v>
      </c>
      <c r="C33" s="449" t="s">
        <v>100</v>
      </c>
      <c r="D33" s="450" t="s">
        <v>76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60">
        <f t="array" ref="AJ33">-SUM(VALUE(IF(IFERROR(MID(E33:AI33,IFERROR(SEARCH("L",E33:AI33),""),4),"")&gt;=1,RIGHT(MID(E33:AI33,IFERROR(SEARCH("L",E33:AI33),""),4),3),0)))</f>
        <v>0</v>
      </c>
      <c r="AK33" s="260">
        <f t="array" ref="AK33">-SUM(VALUE(IF(IFERROR(MID(E33:AI33,IFERROR(SEARCH("E",E33:AI33),""),4),"")&gt;=1,RIGHT(MID(E33:AI33,IFERROR(SEARCH("E",E33:AI33),""),4),3),0)))</f>
        <v>0</v>
      </c>
      <c r="AL33" s="260">
        <f t="array" ref="AL33">SUM(VALUE(IF(IFERROR(MID(E33:AI33,IFERROR(SEARCH("T",E33:AI33),""),4),"")&gt;=1,RIGHT(MID(E33:AI33,IFERROR(SEARCH("T",E33:AI33),""),4),3),0)))</f>
        <v>0</v>
      </c>
      <c r="AM33" s="260">
        <f t="array" ref="AM33">SUM(VALUE(IF(IFERROR(MID(E33:AI33,IFERROR(SEARCH("O",E33:AI33),""),4),"")&gt;=1,RIGHT(MID(E33:AI33,IFERROR(SEARCH("O",E33:AI33),""),4),3),0)))</f>
        <v>0</v>
      </c>
      <c r="AN33" s="263"/>
    </row>
    <row r="34">
      <c r="A34" s="258">
        <v>32.0</v>
      </c>
      <c r="B34" s="449" t="s">
        <v>630</v>
      </c>
      <c r="C34" s="449" t="s">
        <v>120</v>
      </c>
      <c r="D34" s="450" t="s">
        <v>76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60">
        <f t="array" ref="AJ34">-SUM(VALUE(IF(IFERROR(MID(E34:AI34,IFERROR(SEARCH("L",E34:AI34),""),4),"")&gt;=1,RIGHT(MID(E34:AI34,IFERROR(SEARCH("L",E34:AI34),""),4),3),0)))</f>
        <v>0</v>
      </c>
      <c r="AK34" s="260">
        <f t="array" ref="AK34">-SUM(VALUE(IF(IFERROR(MID(E34:AI34,IFERROR(SEARCH("E",E34:AI34),""),4),"")&gt;=1,RIGHT(MID(E34:AI34,IFERROR(SEARCH("E",E34:AI34),""),4),3),0)))</f>
        <v>0</v>
      </c>
      <c r="AL34" s="260">
        <f t="array" ref="AL34">SUM(VALUE(IF(IFERROR(MID(E34:AI34,IFERROR(SEARCH("T",E34:AI34),""),4),"")&gt;=1,RIGHT(MID(E34:AI34,IFERROR(SEARCH("T",E34:AI34),""),4),3),0)))</f>
        <v>0</v>
      </c>
      <c r="AM34" s="260">
        <f t="array" ref="AM34">SUM(VALUE(IF(IFERROR(MID(E34:AI34,IFERROR(SEARCH("O",E34:AI34),""),4),"")&gt;=1,RIGHT(MID(E34:AI34,IFERROR(SEARCH("O",E34:AI34),""),4),3),0)))</f>
        <v>0</v>
      </c>
      <c r="AN34" s="263"/>
    </row>
    <row r="35">
      <c r="A35" s="258">
        <v>33.0</v>
      </c>
      <c r="B35" s="449" t="s">
        <v>849</v>
      </c>
      <c r="C35" s="449" t="s">
        <v>131</v>
      </c>
      <c r="D35" s="450" t="s">
        <v>76</v>
      </c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60">
        <f t="array" ref="AJ35">-SUM(VALUE(IF(IFERROR(MID(E35:AI35,IFERROR(SEARCH("L",E35:AI35),""),4),"")&gt;=1,RIGHT(MID(E35:AI35,IFERROR(SEARCH("L",E35:AI35),""),4),3),0)))</f>
        <v>0</v>
      </c>
      <c r="AK35" s="260">
        <f t="array" ref="AK35">-SUM(VALUE(IF(IFERROR(MID(E35:AI35,IFERROR(SEARCH("E",E35:AI35),""),4),"")&gt;=1,RIGHT(MID(E35:AI35,IFERROR(SEARCH("E",E35:AI35),""),4),3),0)))</f>
        <v>0</v>
      </c>
      <c r="AL35" s="260">
        <f t="array" ref="AL35">SUM(VALUE(IF(IFERROR(MID(E35:AI35,IFERROR(SEARCH("T",E35:AI35),""),4),"")&gt;=1,RIGHT(MID(E35:AI35,IFERROR(SEARCH("T",E35:AI35),""),4),3),0)))</f>
        <v>0</v>
      </c>
      <c r="AM35" s="260">
        <f t="array" ref="AM35">SUM(VALUE(IF(IFERROR(MID(E35:AI35,IFERROR(SEARCH("O",E35:AI35),""),4),"")&gt;=1,RIGHT(MID(E35:AI35,IFERROR(SEARCH("O",E35:AI35),""),4),3),0)))</f>
        <v>0</v>
      </c>
      <c r="AN35" s="263"/>
    </row>
    <row r="36">
      <c r="A36" s="258">
        <v>34.0</v>
      </c>
      <c r="B36" s="449" t="s">
        <v>631</v>
      </c>
      <c r="C36" s="449" t="s">
        <v>97</v>
      </c>
      <c r="D36" s="450" t="s">
        <v>76</v>
      </c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60">
        <f t="array" ref="AJ36">-SUM(VALUE(IF(IFERROR(MID(E36:AI36,IFERROR(SEARCH("L",E36:AI36),""),4),"")&gt;=1,RIGHT(MID(E36:AI36,IFERROR(SEARCH("L",E36:AI36),""),4),3),0)))</f>
        <v>0</v>
      </c>
      <c r="AK36" s="260">
        <f t="array" ref="AK36">-SUM(VALUE(IF(IFERROR(MID(E36:AI36,IFERROR(SEARCH("E",E36:AI36),""),4),"")&gt;=1,RIGHT(MID(E36:AI36,IFERROR(SEARCH("E",E36:AI36),""),4),3),0)))</f>
        <v>0</v>
      </c>
      <c r="AL36" s="260">
        <f t="array" ref="AL36">SUM(VALUE(IF(IFERROR(MID(E36:AI36,IFERROR(SEARCH("T",E36:AI36),""),4),"")&gt;=1,RIGHT(MID(E36:AI36,IFERROR(SEARCH("T",E36:AI36),""),4),3),0)))</f>
        <v>0</v>
      </c>
      <c r="AM36" s="260">
        <f t="array" ref="AM36">SUM(VALUE(IF(IFERROR(MID(E36:AI36,IFERROR(SEARCH("O",E36:AI36),""),4),"")&gt;=1,RIGHT(MID(E36:AI36,IFERROR(SEARCH("O",E36:AI36),""),4),3),0)))</f>
        <v>0</v>
      </c>
      <c r="AN36" s="263"/>
    </row>
    <row r="37">
      <c r="A37" s="258">
        <v>35.0</v>
      </c>
      <c r="B37" s="449" t="s">
        <v>632</v>
      </c>
      <c r="C37" s="449" t="s">
        <v>111</v>
      </c>
      <c r="D37" s="450" t="s">
        <v>76</v>
      </c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60">
        <f t="array" ref="AJ37">-SUM(VALUE(IF(IFERROR(MID(E37:AI37,IFERROR(SEARCH("L",E37:AI37),""),4),"")&gt;=1,RIGHT(MID(E37:AI37,IFERROR(SEARCH("L",E37:AI37),""),4),3),0)))</f>
        <v>0</v>
      </c>
      <c r="AK37" s="260">
        <f t="array" ref="AK37">-SUM(VALUE(IF(IFERROR(MID(E37:AI37,IFERROR(SEARCH("E",E37:AI37),""),4),"")&gt;=1,RIGHT(MID(E37:AI37,IFERROR(SEARCH("E",E37:AI37),""),4),3),0)))</f>
        <v>0</v>
      </c>
      <c r="AL37" s="260">
        <f t="array" ref="AL37">SUM(VALUE(IF(IFERROR(MID(E37:AI37,IFERROR(SEARCH("T",E37:AI37),""),4),"")&gt;=1,RIGHT(MID(E37:AI37,IFERROR(SEARCH("T",E37:AI37),""),4),3),0)))</f>
        <v>0</v>
      </c>
      <c r="AM37" s="260">
        <f t="array" ref="AM37">SUM(VALUE(IF(IFERROR(MID(E37:AI37,IFERROR(SEARCH("O",E37:AI37),""),4),"")&gt;=1,RIGHT(MID(E37:AI37,IFERROR(SEARCH("O",E37:AI37),""),4),3),0)))</f>
        <v>0</v>
      </c>
      <c r="AN37" s="263"/>
    </row>
    <row r="38">
      <c r="A38" s="258">
        <v>36.0</v>
      </c>
      <c r="B38" s="449" t="s">
        <v>634</v>
      </c>
      <c r="C38" s="449" t="s">
        <v>85</v>
      </c>
      <c r="D38" s="450" t="s">
        <v>76</v>
      </c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62" t="s">
        <v>811</v>
      </c>
      <c r="AJ38" s="260">
        <f t="array" ref="AJ38">-SUM(VALUE(IF(IFERROR(MID(E38:AI38,IFERROR(SEARCH("L",E38:AI38),""),4),"")&gt;=1,RIGHT(MID(E38:AI38,IFERROR(SEARCH("L",E38:AI38),""),4),3),0)))</f>
        <v>-9</v>
      </c>
      <c r="AK38" s="260">
        <f t="array" ref="AK38">-SUM(VALUE(IF(IFERROR(MID(E38:AI38,IFERROR(SEARCH("E",E38:AI38),""),4),"")&gt;=1,RIGHT(MID(E38:AI38,IFERROR(SEARCH("E",E38:AI38),""),4),3),0)))</f>
        <v>0</v>
      </c>
      <c r="AL38" s="260">
        <f t="array" ref="AL38">SUM(VALUE(IF(IFERROR(MID(E38:AI38,IFERROR(SEARCH("T",E38:AI38),""),4),"")&gt;=1,RIGHT(MID(E38:AI38,IFERROR(SEARCH("T",E38:AI38),""),4),3),0)))</f>
        <v>0</v>
      </c>
      <c r="AM38" s="260">
        <f t="array" ref="AM38">SUM(VALUE(IF(IFERROR(MID(E38:AI38,IFERROR(SEARCH("O",E38:AI38),""),4),"")&gt;=1,RIGHT(MID(E38:AI38,IFERROR(SEARCH("O",E38:AI38),""),4),3),0)))</f>
        <v>0</v>
      </c>
      <c r="AN38" s="263"/>
    </row>
    <row r="39">
      <c r="A39" s="258">
        <v>37.0</v>
      </c>
      <c r="B39" s="449" t="s">
        <v>635</v>
      </c>
      <c r="C39" s="449" t="s">
        <v>94</v>
      </c>
      <c r="D39" s="450" t="s">
        <v>76</v>
      </c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62" t="s">
        <v>947</v>
      </c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60">
        <f t="array" ref="AJ39">-SUM(VALUE(IF(IFERROR(MID(E39:AI39,IFERROR(SEARCH("L",E39:AI39),""),4),"")&gt;=1,RIGHT(MID(E39:AI39,IFERROR(SEARCH("L",E39:AI39),""),4),3),0)))</f>
        <v>-27</v>
      </c>
      <c r="AK39" s="260">
        <f t="array" ref="AK39">-SUM(VALUE(IF(IFERROR(MID(E39:AI39,IFERROR(SEARCH("E",E39:AI39),""),4),"")&gt;=1,RIGHT(MID(E39:AI39,IFERROR(SEARCH("E",E39:AI39),""),4),3),0)))</f>
        <v>0</v>
      </c>
      <c r="AL39" s="260">
        <f t="array" ref="AL39">SUM(VALUE(IF(IFERROR(MID(E39:AI39,IFERROR(SEARCH("T",E39:AI39),""),4),"")&gt;=1,RIGHT(MID(E39:AI39,IFERROR(SEARCH("T",E39:AI39),""),4),3),0)))</f>
        <v>0</v>
      </c>
      <c r="AM39" s="260">
        <f t="array" ref="AM39">SUM(VALUE(IF(IFERROR(MID(E39:AI39,IFERROR(SEARCH("O",E39:AI39),""),4),"")&gt;=1,RIGHT(MID(E39:AI39,IFERROR(SEARCH("O",E39:AI39),""),4),3),0)))</f>
        <v>0</v>
      </c>
      <c r="AN39" s="263"/>
    </row>
    <row r="40">
      <c r="A40" s="258">
        <v>38.0</v>
      </c>
      <c r="B40" s="449" t="s">
        <v>636</v>
      </c>
      <c r="C40" s="449" t="s">
        <v>126</v>
      </c>
      <c r="D40" s="450" t="s">
        <v>76</v>
      </c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60">
        <f t="array" ref="AJ40">-SUM(VALUE(IF(IFERROR(MID(E40:AI40,IFERROR(SEARCH("L",E40:AI40),""),4),"")&gt;=1,RIGHT(MID(E40:AI40,IFERROR(SEARCH("L",E40:AI40),""),4),3),0)))</f>
        <v>0</v>
      </c>
      <c r="AK40" s="260">
        <f t="array" ref="AK40">-SUM(VALUE(IF(IFERROR(MID(E40:AI40,IFERROR(SEARCH("E",E40:AI40),""),4),"")&gt;=1,RIGHT(MID(E40:AI40,IFERROR(SEARCH("E",E40:AI40),""),4),3),0)))</f>
        <v>0</v>
      </c>
      <c r="AL40" s="260">
        <f t="array" ref="AL40">SUM(VALUE(IF(IFERROR(MID(E40:AI40,IFERROR(SEARCH("T",E40:AI40),""),4),"")&gt;=1,RIGHT(MID(E40:AI40,IFERROR(SEARCH("T",E40:AI40),""),4),3),0)))</f>
        <v>0</v>
      </c>
      <c r="AM40" s="260">
        <f t="array" ref="AM40">SUM(VALUE(IF(IFERROR(MID(E40:AI40,IFERROR(SEARCH("O",E40:AI40),""),4),"")&gt;=1,RIGHT(MID(E40:AI40,IFERROR(SEARCH("O",E40:AI40),""),4),3),0)))</f>
        <v>0</v>
      </c>
      <c r="AN40" s="263"/>
    </row>
    <row r="41">
      <c r="A41" s="258">
        <v>39.0</v>
      </c>
      <c r="B41" s="449" t="s">
        <v>637</v>
      </c>
      <c r="C41" s="449" t="s">
        <v>78</v>
      </c>
      <c r="D41" s="450" t="s">
        <v>76</v>
      </c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60">
        <f t="array" ref="AJ41">-SUM(VALUE(IF(IFERROR(MID(E41:AI41,IFERROR(SEARCH("L",E41:AI41),""),4),"")&gt;=1,RIGHT(MID(E41:AI41,IFERROR(SEARCH("L",E41:AI41),""),4),3),0)))</f>
        <v>0</v>
      </c>
      <c r="AK41" s="260">
        <f t="array" ref="AK41">-SUM(VALUE(IF(IFERROR(MID(E41:AI41,IFERROR(SEARCH("E",E41:AI41),""),4),"")&gt;=1,RIGHT(MID(E41:AI41,IFERROR(SEARCH("E",E41:AI41),""),4),3),0)))</f>
        <v>0</v>
      </c>
      <c r="AL41" s="260">
        <f t="array" ref="AL41">SUM(VALUE(IF(IFERROR(MID(E41:AI41,IFERROR(SEARCH("T",E41:AI41),""),4),"")&gt;=1,RIGHT(MID(E41:AI41,IFERROR(SEARCH("T",E41:AI41),""),4),3),0)))</f>
        <v>0</v>
      </c>
      <c r="AM41" s="260">
        <f t="array" ref="AM41">SUM(VALUE(IF(IFERROR(MID(E41:AI41,IFERROR(SEARCH("O",E41:AI41),""),4),"")&gt;=1,RIGHT(MID(E41:AI41,IFERROR(SEARCH("O",E41:AI41),""),4),3),0)))</f>
        <v>0</v>
      </c>
      <c r="AN41" s="263"/>
    </row>
    <row r="42">
      <c r="A42" s="258">
        <v>40.0</v>
      </c>
      <c r="B42" s="449" t="s">
        <v>638</v>
      </c>
      <c r="C42" s="449" t="s">
        <v>90</v>
      </c>
      <c r="D42" s="450" t="s">
        <v>76</v>
      </c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62" t="s">
        <v>810</v>
      </c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60">
        <f t="array" ref="AJ42">-SUM(VALUE(IF(IFERROR(MID(E42:AI42,IFERROR(SEARCH("L",E42:AI42),""),4),"")&gt;=1,RIGHT(MID(E42:AI42,IFERROR(SEARCH("L",E42:AI42),""),4),3),0)))</f>
        <v>-2</v>
      </c>
      <c r="AK42" s="260">
        <f t="array" ref="AK42">-SUM(VALUE(IF(IFERROR(MID(E42:AI42,IFERROR(SEARCH("E",E42:AI42),""),4),"")&gt;=1,RIGHT(MID(E42:AI42,IFERROR(SEARCH("E",E42:AI42),""),4),3),0)))</f>
        <v>0</v>
      </c>
      <c r="AL42" s="260">
        <f t="array" ref="AL42">SUM(VALUE(IF(IFERROR(MID(E42:AI42,IFERROR(SEARCH("T",E42:AI42),""),4),"")&gt;=1,RIGHT(MID(E42:AI42,IFERROR(SEARCH("T",E42:AI42),""),4),3),0)))</f>
        <v>0</v>
      </c>
      <c r="AM42" s="260">
        <f t="array" ref="AM42">SUM(VALUE(IF(IFERROR(MID(E42:AI42,IFERROR(SEARCH("O",E42:AI42),""),4),"")&gt;=1,RIGHT(MID(E42:AI42,IFERROR(SEARCH("O",E42:AI42),""),4),3),0)))</f>
        <v>0</v>
      </c>
      <c r="AN42" s="263"/>
    </row>
    <row r="43">
      <c r="A43" s="258">
        <v>41.0</v>
      </c>
      <c r="B43" s="449" t="s">
        <v>639</v>
      </c>
      <c r="C43" s="449" t="s">
        <v>106</v>
      </c>
      <c r="D43" s="450" t="s">
        <v>76</v>
      </c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60">
        <f t="array" ref="AJ43">-SUM(VALUE(IF(IFERROR(MID(E43:AI43,IFERROR(SEARCH("L",E43:AI43),""),4),"")&gt;=1,RIGHT(MID(E43:AI43,IFERROR(SEARCH("L",E43:AI43),""),4),3),0)))</f>
        <v>0</v>
      </c>
      <c r="AK43" s="260">
        <f t="array" ref="AK43">-SUM(VALUE(IF(IFERROR(MID(E43:AI43,IFERROR(SEARCH("E",E43:AI43),""),4),"")&gt;=1,RIGHT(MID(E43:AI43,IFERROR(SEARCH("E",E43:AI43),""),4),3),0)))</f>
        <v>0</v>
      </c>
      <c r="AL43" s="260">
        <f t="array" ref="AL43">SUM(VALUE(IF(IFERROR(MID(E43:AI43,IFERROR(SEARCH("T",E43:AI43),""),4),"")&gt;=1,RIGHT(MID(E43:AI43,IFERROR(SEARCH("T",E43:AI43),""),4),3),0)))</f>
        <v>0</v>
      </c>
      <c r="AM43" s="260">
        <f t="array" ref="AM43">SUM(VALUE(IF(IFERROR(MID(E43:AI43,IFERROR(SEARCH("O",E43:AI43),""),4),"")&gt;=1,RIGHT(MID(E43:AI43,IFERROR(SEARCH("O",E43:AI43),""),4),3),0)))</f>
        <v>0</v>
      </c>
      <c r="AN43" s="263"/>
    </row>
    <row r="44">
      <c r="A44" s="258">
        <v>42.0</v>
      </c>
      <c r="B44" s="449" t="s">
        <v>640</v>
      </c>
      <c r="C44" s="449" t="s">
        <v>109</v>
      </c>
      <c r="D44" s="450" t="s">
        <v>76</v>
      </c>
      <c r="E44" s="259"/>
      <c r="F44" s="259"/>
      <c r="G44" s="259"/>
      <c r="H44" s="259"/>
      <c r="I44" s="259"/>
      <c r="J44" s="259"/>
      <c r="K44" s="259"/>
      <c r="L44" s="259"/>
      <c r="M44" s="259"/>
      <c r="N44" s="262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60">
        <f t="array" ref="AJ44">-SUM(VALUE(IF(IFERROR(MID(E44:AI44,IFERROR(SEARCH("L",E44:AI44),""),4),"")&gt;=1,RIGHT(MID(E44:AI44,IFERROR(SEARCH("L",E44:AI44),""),4),3),0)))</f>
        <v>0</v>
      </c>
      <c r="AK44" s="260">
        <f t="array" ref="AK44">-SUM(VALUE(IF(IFERROR(MID(E44:AI44,IFERROR(SEARCH("E",E44:AI44),""),4),"")&gt;=1,RIGHT(MID(E44:AI44,IFERROR(SEARCH("E",E44:AI44),""),4),3),0)))</f>
        <v>0</v>
      </c>
      <c r="AL44" s="260">
        <f t="array" ref="AL44">SUM(VALUE(IF(IFERROR(MID(E44:AI44,IFERROR(SEARCH("T",E44:AI44),""),4),"")&gt;=1,RIGHT(MID(E44:AI44,IFERROR(SEARCH("T",E44:AI44),""),4),3),0)))</f>
        <v>0</v>
      </c>
      <c r="AM44" s="260">
        <f t="array" ref="AM44">SUM(VALUE(IF(IFERROR(MID(E44:AI44,IFERROR(SEARCH("O",E44:AI44),""),4),"")&gt;=1,RIGHT(MID(E44:AI44,IFERROR(SEARCH("O",E44:AI44),""),4),3),0)))</f>
        <v>0</v>
      </c>
      <c r="AN44" s="263"/>
    </row>
    <row r="45">
      <c r="A45" s="258">
        <v>43.0</v>
      </c>
      <c r="B45" s="449" t="s">
        <v>642</v>
      </c>
      <c r="C45" s="449" t="s">
        <v>117</v>
      </c>
      <c r="D45" s="450" t="s">
        <v>76</v>
      </c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60">
        <f t="array" ref="AJ45">-SUM(VALUE(IF(IFERROR(MID(E45:AI45,IFERROR(SEARCH("L",E45:AI45),""),4),"")&gt;=1,RIGHT(MID(E45:AI45,IFERROR(SEARCH("L",E45:AI45),""),4),3),0)))</f>
        <v>0</v>
      </c>
      <c r="AK45" s="260">
        <f t="array" ref="AK45">-SUM(VALUE(IF(IFERROR(MID(E45:AI45,IFERROR(SEARCH("E",E45:AI45),""),4),"")&gt;=1,RIGHT(MID(E45:AI45,IFERROR(SEARCH("E",E45:AI45),""),4),3),0)))</f>
        <v>0</v>
      </c>
      <c r="AL45" s="260">
        <f t="array" ref="AL45">SUM(VALUE(IF(IFERROR(MID(E45:AI45,IFERROR(SEARCH("T",E45:AI45),""),4),"")&gt;=1,RIGHT(MID(E45:AI45,IFERROR(SEARCH("T",E45:AI45),""),4),3),0)))</f>
        <v>0</v>
      </c>
      <c r="AM45" s="260">
        <f t="array" ref="AM45">SUM(VALUE(IF(IFERROR(MID(E45:AI45,IFERROR(SEARCH("O",E45:AI45),""),4),"")&gt;=1,RIGHT(MID(E45:AI45,IFERROR(SEARCH("O",E45:AI45),""),4),3),0)))</f>
        <v>0</v>
      </c>
      <c r="AN45" s="263"/>
    </row>
    <row r="46">
      <c r="A46" s="258">
        <v>44.0</v>
      </c>
      <c r="B46" s="449" t="s">
        <v>643</v>
      </c>
      <c r="C46" s="449" t="s">
        <v>88</v>
      </c>
      <c r="D46" s="450" t="s">
        <v>76</v>
      </c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60">
        <f t="array" ref="AJ46">-SUM(VALUE(IF(IFERROR(MID(E46:AI46,IFERROR(SEARCH("L",E46:AI46),""),4),"")&gt;=1,RIGHT(MID(E46:AI46,IFERROR(SEARCH("L",E46:AI46),""),4),3),0)))</f>
        <v>0</v>
      </c>
      <c r="AK46" s="260">
        <f t="array" ref="AK46">-SUM(VALUE(IF(IFERROR(MID(E46:AI46,IFERROR(SEARCH("E",E46:AI46),""),4),"")&gt;=1,RIGHT(MID(E46:AI46,IFERROR(SEARCH("E",E46:AI46),""),4),3),0)))</f>
        <v>0</v>
      </c>
      <c r="AL46" s="260">
        <f t="array" ref="AL46">SUM(VALUE(IF(IFERROR(MID(E46:AI46,IFERROR(SEARCH("T",E46:AI46),""),4),"")&gt;=1,RIGHT(MID(E46:AI46,IFERROR(SEARCH("T",E46:AI46),""),4),3),0)))</f>
        <v>0</v>
      </c>
      <c r="AM46" s="260">
        <f t="array" ref="AM46">SUM(VALUE(IF(IFERROR(MID(E46:AI46,IFERROR(SEARCH("O",E46:AI46),""),4),"")&gt;=1,RIGHT(MID(E46:AI46,IFERROR(SEARCH("O",E46:AI46),""),4),3),0)))</f>
        <v>0</v>
      </c>
      <c r="AN46" s="263"/>
    </row>
    <row r="47">
      <c r="A47" s="258">
        <v>45.0</v>
      </c>
      <c r="B47" s="449" t="s">
        <v>644</v>
      </c>
      <c r="C47" s="449" t="s">
        <v>125</v>
      </c>
      <c r="D47" s="450" t="s">
        <v>76</v>
      </c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60">
        <f t="array" ref="AJ47">-SUM(VALUE(IF(IFERROR(MID(E47:AI47,IFERROR(SEARCH("L",E47:AI47),""),4),"")&gt;=1,RIGHT(MID(E47:AI47,IFERROR(SEARCH("L",E47:AI47),""),4),3),0)))</f>
        <v>0</v>
      </c>
      <c r="AK47" s="260">
        <f t="array" ref="AK47">-SUM(VALUE(IF(IFERROR(MID(E47:AI47,IFERROR(SEARCH("E",E47:AI47),""),4),"")&gt;=1,RIGHT(MID(E47:AI47,IFERROR(SEARCH("E",E47:AI47),""),4),3),0)))</f>
        <v>0</v>
      </c>
      <c r="AL47" s="260">
        <f t="array" ref="AL47">SUM(VALUE(IF(IFERROR(MID(E47:AI47,IFERROR(SEARCH("T",E47:AI47),""),4),"")&gt;=1,RIGHT(MID(E47:AI47,IFERROR(SEARCH("T",E47:AI47),""),4),3),0)))</f>
        <v>0</v>
      </c>
      <c r="AM47" s="260">
        <f t="array" ref="AM47">SUM(VALUE(IF(IFERROR(MID(E47:AI47,IFERROR(SEARCH("O",E47:AI47),""),4),"")&gt;=1,RIGHT(MID(E47:AI47,IFERROR(SEARCH("O",E47:AI47),""),4),3),0)))</f>
        <v>0</v>
      </c>
      <c r="AN47" s="263"/>
    </row>
    <row r="48">
      <c r="A48" s="258">
        <v>46.0</v>
      </c>
      <c r="B48" s="449" t="s">
        <v>645</v>
      </c>
      <c r="C48" s="449" t="s">
        <v>87</v>
      </c>
      <c r="D48" s="450" t="s">
        <v>76</v>
      </c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60">
        <f t="array" ref="AJ48">-SUM(VALUE(IF(IFERROR(MID(E48:AI48,IFERROR(SEARCH("L",E48:AI48),""),4),"")&gt;=1,RIGHT(MID(E48:AI48,IFERROR(SEARCH("L",E48:AI48),""),4),3),0)))</f>
        <v>0</v>
      </c>
      <c r="AK48" s="260">
        <f t="array" ref="AK48">-SUM(VALUE(IF(IFERROR(MID(E48:AI48,IFERROR(SEARCH("E",E48:AI48),""),4),"")&gt;=1,RIGHT(MID(E48:AI48,IFERROR(SEARCH("E",E48:AI48),""),4),3),0)))</f>
        <v>0</v>
      </c>
      <c r="AL48" s="260">
        <f t="array" ref="AL48">SUM(VALUE(IF(IFERROR(MID(E48:AI48,IFERROR(SEARCH("T",E48:AI48),""),4),"")&gt;=1,RIGHT(MID(E48:AI48,IFERROR(SEARCH("T",E48:AI48),""),4),3),0)))</f>
        <v>0</v>
      </c>
      <c r="AM48" s="260">
        <f t="array" ref="AM48">SUM(VALUE(IF(IFERROR(MID(E48:AI48,IFERROR(SEARCH("O",E48:AI48),""),4),"")&gt;=1,RIGHT(MID(E48:AI48,IFERROR(SEARCH("O",E48:AI48),""),4),3),0)))</f>
        <v>0</v>
      </c>
      <c r="AN48" s="263"/>
    </row>
    <row r="49">
      <c r="A49" s="258">
        <v>47.0</v>
      </c>
      <c r="B49" s="449" t="s">
        <v>646</v>
      </c>
      <c r="C49" s="449" t="s">
        <v>124</v>
      </c>
      <c r="D49" s="450" t="s">
        <v>76</v>
      </c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60">
        <f t="array" ref="AJ49">-SUM(VALUE(IF(IFERROR(MID(E49:AI49,IFERROR(SEARCH("L",E49:AI49),""),4),"")&gt;=1,RIGHT(MID(E49:AI49,IFERROR(SEARCH("L",E49:AI49),""),4),3),0)))</f>
        <v>0</v>
      </c>
      <c r="AK49" s="260">
        <f t="array" ref="AK49">-SUM(VALUE(IF(IFERROR(MID(E49:AI49,IFERROR(SEARCH("E",E49:AI49),""),4),"")&gt;=1,RIGHT(MID(E49:AI49,IFERROR(SEARCH("E",E49:AI49),""),4),3),0)))</f>
        <v>0</v>
      </c>
      <c r="AL49" s="260">
        <f t="array" ref="AL49">SUM(VALUE(IF(IFERROR(MID(E49:AI49,IFERROR(SEARCH("T",E49:AI49),""),4),"")&gt;=1,RIGHT(MID(E49:AI49,IFERROR(SEARCH("T",E49:AI49),""),4),3),0)))</f>
        <v>0</v>
      </c>
      <c r="AM49" s="260">
        <f t="array" ref="AM49">SUM(VALUE(IF(IFERROR(MID(E49:AI49,IFERROR(SEARCH("O",E49:AI49),""),4),"")&gt;=1,RIGHT(MID(E49:AI49,IFERROR(SEARCH("O",E49:AI49),""),4),3),0)))</f>
        <v>0</v>
      </c>
      <c r="AN49" s="263"/>
    </row>
    <row r="50">
      <c r="A50" s="258">
        <v>48.0</v>
      </c>
      <c r="B50" s="449" t="s">
        <v>647</v>
      </c>
      <c r="C50" s="449" t="s">
        <v>84</v>
      </c>
      <c r="D50" s="450" t="s">
        <v>76</v>
      </c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60">
        <f t="array" ref="AJ50">-SUM(VALUE(IF(IFERROR(MID(E50:AI50,IFERROR(SEARCH("L",E50:AI50),""),4),"")&gt;=1,RIGHT(MID(E50:AI50,IFERROR(SEARCH("L",E50:AI50),""),4),3),0)))</f>
        <v>0</v>
      </c>
      <c r="AK50" s="260">
        <f t="array" ref="AK50">-SUM(VALUE(IF(IFERROR(MID(E50:AI50,IFERROR(SEARCH("E",E50:AI50),""),4),"")&gt;=1,RIGHT(MID(E50:AI50,IFERROR(SEARCH("E",E50:AI50),""),4),3),0)))</f>
        <v>0</v>
      </c>
      <c r="AL50" s="260">
        <f t="array" ref="AL50">SUM(VALUE(IF(IFERROR(MID(E50:AI50,IFERROR(SEARCH("T",E50:AI50),""),4),"")&gt;=1,RIGHT(MID(E50:AI50,IFERROR(SEARCH("T",E50:AI50),""),4),3),0)))</f>
        <v>0</v>
      </c>
      <c r="AM50" s="260">
        <f t="array" ref="AM50">SUM(VALUE(IF(IFERROR(MID(E50:AI50,IFERROR(SEARCH("O",E50:AI50),""),4),"")&gt;=1,RIGHT(MID(E50:AI50,IFERROR(SEARCH("O",E50:AI50),""),4),3),0)))</f>
        <v>0</v>
      </c>
      <c r="AN50" s="263"/>
    </row>
    <row r="51">
      <c r="A51" s="258">
        <v>49.0</v>
      </c>
      <c r="B51" s="430" t="s">
        <v>648</v>
      </c>
      <c r="C51" s="430" t="s">
        <v>121</v>
      </c>
      <c r="D51" s="450" t="s">
        <v>76</v>
      </c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60">
        <f t="array" ref="AJ51">-SUM(VALUE(IF(IFERROR(MID(E51:AI51,IFERROR(SEARCH("L",E51:AI51),""),4),"")&gt;=1,RIGHT(MID(E51:AI51,IFERROR(SEARCH("L",E51:AI51),""),4),3),0)))</f>
        <v>0</v>
      </c>
      <c r="AK51" s="260">
        <f t="array" ref="AK51">-SUM(VALUE(IF(IFERROR(MID(E51:AI51,IFERROR(SEARCH("E",E51:AI51),""),4),"")&gt;=1,RIGHT(MID(E51:AI51,IFERROR(SEARCH("E",E51:AI51),""),4),3),0)))</f>
        <v>0</v>
      </c>
      <c r="AL51" s="260">
        <f t="array" ref="AL51">SUM(VALUE(IF(IFERROR(MID(E51:AI51,IFERROR(SEARCH("T",E51:AI51),""),4),"")&gt;=1,RIGHT(MID(E51:AI51,IFERROR(SEARCH("T",E51:AI51),""),4),3),0)))</f>
        <v>0</v>
      </c>
      <c r="AM51" s="260">
        <f t="array" ref="AM51">SUM(VALUE(IF(IFERROR(MID(E51:AI51,IFERROR(SEARCH("O",E51:AI51),""),4),"")&gt;=1,RIGHT(MID(E51:AI51,IFERROR(SEARCH("O",E51:AI51),""),4),3),0)))</f>
        <v>0</v>
      </c>
      <c r="AN51" s="263"/>
    </row>
    <row r="52">
      <c r="A52" s="258">
        <v>50.0</v>
      </c>
      <c r="B52" s="430" t="s">
        <v>649</v>
      </c>
      <c r="C52" s="430" t="s">
        <v>110</v>
      </c>
      <c r="D52" s="450" t="s">
        <v>76</v>
      </c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60">
        <f t="array" ref="AJ52">-SUM(VALUE(IF(IFERROR(MID(E52:AI52,IFERROR(SEARCH("L",E52:AI52),""),4),"")&gt;=1,RIGHT(MID(E52:AI52,IFERROR(SEARCH("L",E52:AI52),""),4),3),0)))</f>
        <v>0</v>
      </c>
      <c r="AK52" s="260">
        <f t="array" ref="AK52">-SUM(VALUE(IF(IFERROR(MID(E52:AI52,IFERROR(SEARCH("E",E52:AI52),""),4),"")&gt;=1,RIGHT(MID(E52:AI52,IFERROR(SEARCH("E",E52:AI52),""),4),3),0)))</f>
        <v>0</v>
      </c>
      <c r="AL52" s="260">
        <f t="array" ref="AL52">SUM(VALUE(IF(IFERROR(MID(E52:AI52,IFERROR(SEARCH("T",E52:AI52),""),4),"")&gt;=1,RIGHT(MID(E52:AI52,IFERROR(SEARCH("T",E52:AI52),""),4),3),0)))</f>
        <v>0</v>
      </c>
      <c r="AM52" s="260">
        <f t="array" ref="AM52">SUM(VALUE(IF(IFERROR(MID(E52:AI52,IFERROR(SEARCH("O",E52:AI52),""),4),"")&gt;=1,RIGHT(MID(E52:AI52,IFERROR(SEARCH("O",E52:AI52),""),4),3),0)))</f>
        <v>0</v>
      </c>
      <c r="AN52" s="263"/>
    </row>
    <row r="53">
      <c r="A53" s="258">
        <v>51.0</v>
      </c>
      <c r="B53" s="430" t="s">
        <v>712</v>
      </c>
      <c r="C53" s="430" t="s">
        <v>105</v>
      </c>
      <c r="D53" s="450" t="s">
        <v>76</v>
      </c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60">
        <f t="array" ref="AJ53">-SUM(VALUE(IF(IFERROR(MID(E53:AI53,IFERROR(SEARCH("L",E53:AI53),""),4),"")&gt;=1,RIGHT(MID(E53:AI53,IFERROR(SEARCH("L",E53:AI53),""),4),3),0)))</f>
        <v>0</v>
      </c>
      <c r="AK53" s="260">
        <f t="array" ref="AK53">-SUM(VALUE(IF(IFERROR(MID(E53:AI53,IFERROR(SEARCH("E",E53:AI53),""),4),"")&gt;=1,RIGHT(MID(E53:AI53,IFERROR(SEARCH("E",E53:AI53),""),4),3),0)))</f>
        <v>0</v>
      </c>
      <c r="AL53" s="260">
        <f t="array" ref="AL53">SUM(VALUE(IF(IFERROR(MID(E53:AI53,IFERROR(SEARCH("T",E53:AI53),""),4),"")&gt;=1,RIGHT(MID(E53:AI53,IFERROR(SEARCH("T",E53:AI53),""),4),3),0)))</f>
        <v>0</v>
      </c>
      <c r="AM53" s="260">
        <f t="array" ref="AM53">SUM(VALUE(IF(IFERROR(MID(E53:AI53,IFERROR(SEARCH("O",E53:AI53),""),4),"")&gt;=1,RIGHT(MID(E53:AI53,IFERROR(SEARCH("O",E53:AI53),""),4),3),0)))</f>
        <v>0</v>
      </c>
      <c r="AN53" s="263"/>
    </row>
    <row r="54">
      <c r="A54" s="258">
        <v>52.0</v>
      </c>
      <c r="B54" s="430" t="s">
        <v>651</v>
      </c>
      <c r="C54" s="430" t="s">
        <v>122</v>
      </c>
      <c r="D54" s="450" t="s">
        <v>76</v>
      </c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60">
        <f t="array" ref="AJ54">-SUM(VALUE(IF(IFERROR(MID(E54:AI54,IFERROR(SEARCH("L",E54:AI54),""),4),"")&gt;=1,RIGHT(MID(E54:AI54,IFERROR(SEARCH("L",E54:AI54),""),4),3),0)))</f>
        <v>0</v>
      </c>
      <c r="AK54" s="260">
        <f t="array" ref="AK54">-SUM(VALUE(IF(IFERROR(MID(E54:AI54,IFERROR(SEARCH("E",E54:AI54),""),4),"")&gt;=1,RIGHT(MID(E54:AI54,IFERROR(SEARCH("E",E54:AI54),""),4),3),0)))</f>
        <v>0</v>
      </c>
      <c r="AL54" s="260">
        <f t="array" ref="AL54">SUM(VALUE(IF(IFERROR(MID(E54:AI54,IFERROR(SEARCH("T",E54:AI54),""),4),"")&gt;=1,RIGHT(MID(E54:AI54,IFERROR(SEARCH("T",E54:AI54),""),4),3),0)))</f>
        <v>0</v>
      </c>
      <c r="AM54" s="260">
        <f t="array" ref="AM54">SUM(VALUE(IF(IFERROR(MID(E54:AI54,IFERROR(SEARCH("O",E54:AI54),""),4),"")&gt;=1,RIGHT(MID(E54:AI54,IFERROR(SEARCH("O",E54:AI54),""),4),3),0)))</f>
        <v>0</v>
      </c>
      <c r="AN54" s="263"/>
    </row>
    <row r="55">
      <c r="A55" s="258">
        <v>53.0</v>
      </c>
      <c r="B55" s="430" t="s">
        <v>818</v>
      </c>
      <c r="C55" s="430" t="s">
        <v>93</v>
      </c>
      <c r="D55" s="450" t="s">
        <v>76</v>
      </c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60">
        <f t="array" ref="AJ55">-SUM(VALUE(IF(IFERROR(MID(E55:AI55,IFERROR(SEARCH("L",E55:AI55),""),4),"")&gt;=1,RIGHT(MID(E55:AI55,IFERROR(SEARCH("L",E55:AI55),""),4),3),0)))</f>
        <v>0</v>
      </c>
      <c r="AK55" s="260">
        <f t="array" ref="AK55">-SUM(VALUE(IF(IFERROR(MID(E55:AI55,IFERROR(SEARCH("E",E55:AI55),""),4),"")&gt;=1,RIGHT(MID(E55:AI55,IFERROR(SEARCH("E",E55:AI55),""),4),3),0)))</f>
        <v>0</v>
      </c>
      <c r="AL55" s="260">
        <f t="array" ref="AL55">SUM(VALUE(IF(IFERROR(MID(E55:AI55,IFERROR(SEARCH("T",E55:AI55),""),4),"")&gt;=1,RIGHT(MID(E55:AI55,IFERROR(SEARCH("T",E55:AI55),""),4),3),0)))</f>
        <v>0</v>
      </c>
      <c r="AM55" s="260">
        <f t="array" ref="AM55">SUM(VALUE(IF(IFERROR(MID(E55:AI55,IFERROR(SEARCH("O",E55:AI55),""),4),"")&gt;=1,RIGHT(MID(E55:AI55,IFERROR(SEARCH("O",E55:AI55),""),4),3),0)))</f>
        <v>0</v>
      </c>
      <c r="AN55" s="263"/>
    </row>
    <row r="56">
      <c r="A56" s="258">
        <v>54.0</v>
      </c>
      <c r="B56" s="430" t="s">
        <v>652</v>
      </c>
      <c r="C56" s="430" t="s">
        <v>114</v>
      </c>
      <c r="D56" s="450" t="s">
        <v>76</v>
      </c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60">
        <f t="array" ref="AJ56">-SUM(VALUE(IF(IFERROR(MID(E56:AI56,IFERROR(SEARCH("L",E56:AI56),""),4),"")&gt;=1,RIGHT(MID(E56:AI56,IFERROR(SEARCH("L",E56:AI56),""),4),3),0)))</f>
        <v>0</v>
      </c>
      <c r="AK56" s="260">
        <f t="array" ref="AK56">-SUM(VALUE(IF(IFERROR(MID(E56:AI56,IFERROR(SEARCH("E",E56:AI56),""),4),"")&gt;=1,RIGHT(MID(E56:AI56,IFERROR(SEARCH("E",E56:AI56),""),4),3),0)))</f>
        <v>0</v>
      </c>
      <c r="AL56" s="260">
        <f t="array" ref="AL56">SUM(VALUE(IF(IFERROR(MID(E56:AI56,IFERROR(SEARCH("T",E56:AI56),""),4),"")&gt;=1,RIGHT(MID(E56:AI56,IFERROR(SEARCH("T",E56:AI56),""),4),3),0)))</f>
        <v>0</v>
      </c>
      <c r="AM56" s="260">
        <f t="array" ref="AM56">SUM(VALUE(IF(IFERROR(MID(E56:AI56,IFERROR(SEARCH("O",E56:AI56),""),4),"")&gt;=1,RIGHT(MID(E56:AI56,IFERROR(SEARCH("O",E56:AI56),""),4),3),0)))</f>
        <v>0</v>
      </c>
      <c r="AN56" s="263"/>
    </row>
    <row r="57">
      <c r="A57" s="258">
        <v>55.0</v>
      </c>
      <c r="B57" s="430" t="s">
        <v>653</v>
      </c>
      <c r="C57" s="430" t="s">
        <v>119</v>
      </c>
      <c r="D57" s="450" t="s">
        <v>76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60">
        <f t="array" ref="AJ57">-SUM(VALUE(IF(IFERROR(MID(E57:AI57,IFERROR(SEARCH("L",E57:AI57),""),4),"")&gt;=1,RIGHT(MID(E57:AI57,IFERROR(SEARCH("L",E57:AI57),""),4),3),0)))</f>
        <v>0</v>
      </c>
      <c r="AK57" s="260">
        <f t="array" ref="AK57">-SUM(VALUE(IF(IFERROR(MID(E57:AI57,IFERROR(SEARCH("E",E57:AI57),""),4),"")&gt;=1,RIGHT(MID(E57:AI57,IFERROR(SEARCH("E",E57:AI57),""),4),3),0)))</f>
        <v>0</v>
      </c>
      <c r="AL57" s="260">
        <f t="array" ref="AL57">SUM(VALUE(IF(IFERROR(MID(E57:AI57,IFERROR(SEARCH("T",E57:AI57),""),4),"")&gt;=1,RIGHT(MID(E57:AI57,IFERROR(SEARCH("T",E57:AI57),""),4),3),0)))</f>
        <v>0</v>
      </c>
      <c r="AM57" s="260">
        <f t="array" ref="AM57">SUM(VALUE(IF(IFERROR(MID(E57:AI57,IFERROR(SEARCH("O",E57:AI57),""),4),"")&gt;=1,RIGHT(MID(E57:AI57,IFERROR(SEARCH("O",E57:AI57),""),4),3),0)))</f>
        <v>0</v>
      </c>
      <c r="AN57" s="263"/>
    </row>
    <row r="58">
      <c r="A58" s="258">
        <v>56.0</v>
      </c>
      <c r="B58" s="430" t="s">
        <v>654</v>
      </c>
      <c r="C58" s="430" t="s">
        <v>99</v>
      </c>
      <c r="D58" s="450" t="s">
        <v>76</v>
      </c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60">
        <f t="array" ref="AJ58">-SUM(VALUE(IF(IFERROR(MID(E58:AI58,IFERROR(SEARCH("L",E58:AI58),""),4),"")&gt;=1,RIGHT(MID(E58:AI58,IFERROR(SEARCH("L",E58:AI58),""),4),3),0)))</f>
        <v>0</v>
      </c>
      <c r="AK58" s="260">
        <f t="array" ref="AK58">-SUM(VALUE(IF(IFERROR(MID(E58:AI58,IFERROR(SEARCH("E",E58:AI58),""),4),"")&gt;=1,RIGHT(MID(E58:AI58,IFERROR(SEARCH("E",E58:AI58),""),4),3),0)))</f>
        <v>0</v>
      </c>
      <c r="AL58" s="260">
        <f t="array" ref="AL58">SUM(VALUE(IF(IFERROR(MID(E58:AI58,IFERROR(SEARCH("T",E58:AI58),""),4),"")&gt;=1,RIGHT(MID(E58:AI58,IFERROR(SEARCH("T",E58:AI58),""),4),3),0)))</f>
        <v>0</v>
      </c>
      <c r="AM58" s="260">
        <f t="array" ref="AM58">SUM(VALUE(IF(IFERROR(MID(E58:AI58,IFERROR(SEARCH("O",E58:AI58),""),4),"")&gt;=1,RIGHT(MID(E58:AI58,IFERROR(SEARCH("O",E58:AI58),""),4),3),0)))</f>
        <v>0</v>
      </c>
      <c r="AN58" s="263"/>
    </row>
    <row r="59">
      <c r="A59" s="258">
        <v>57.0</v>
      </c>
      <c r="B59" s="430" t="s">
        <v>655</v>
      </c>
      <c r="C59" s="430" t="s">
        <v>82</v>
      </c>
      <c r="D59" s="450" t="s">
        <v>76</v>
      </c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60">
        <f t="array" ref="AJ59">-SUM(VALUE(IF(IFERROR(MID(E59:AI59,IFERROR(SEARCH("L",E59:AI59),""),4),"")&gt;=1,RIGHT(MID(E59:AI59,IFERROR(SEARCH("L",E59:AI59),""),4),3),0)))</f>
        <v>0</v>
      </c>
      <c r="AK59" s="260">
        <f t="array" ref="AK59">-SUM(VALUE(IF(IFERROR(MID(E59:AI59,IFERROR(SEARCH("E",E59:AI59),""),4),"")&gt;=1,RIGHT(MID(E59:AI59,IFERROR(SEARCH("E",E59:AI59),""),4),3),0)))</f>
        <v>0</v>
      </c>
      <c r="AL59" s="260">
        <f t="array" ref="AL59">SUM(VALUE(IF(IFERROR(MID(E59:AI59,IFERROR(SEARCH("T",E59:AI59),""),4),"")&gt;=1,RIGHT(MID(E59:AI59,IFERROR(SEARCH("T",E59:AI59),""),4),3),0)))</f>
        <v>0</v>
      </c>
      <c r="AM59" s="260">
        <f t="array" ref="AM59">SUM(VALUE(IF(IFERROR(MID(E59:AI59,IFERROR(SEARCH("O",E59:AI59),""),4),"")&gt;=1,RIGHT(MID(E59:AI59,IFERROR(SEARCH("O",E59:AI59),""),4),3),0)))</f>
        <v>0</v>
      </c>
      <c r="AN59" s="263"/>
    </row>
    <row r="60">
      <c r="A60" s="258">
        <v>58.0</v>
      </c>
      <c r="B60" s="430" t="s">
        <v>656</v>
      </c>
      <c r="C60" s="430" t="s">
        <v>104</v>
      </c>
      <c r="D60" s="450" t="s">
        <v>76</v>
      </c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62" t="s">
        <v>811</v>
      </c>
      <c r="AA60" s="259"/>
      <c r="AB60" s="259"/>
      <c r="AC60" s="259"/>
      <c r="AD60" s="259"/>
      <c r="AE60" s="259"/>
      <c r="AF60" s="259"/>
      <c r="AG60" s="259"/>
      <c r="AH60" s="259"/>
      <c r="AI60" s="259"/>
      <c r="AJ60" s="260">
        <f t="array" ref="AJ60">-SUM(VALUE(IF(IFERROR(MID(E60:AI60,IFERROR(SEARCH("L",E60:AI60),""),4),"")&gt;=1,RIGHT(MID(E60:AI60,IFERROR(SEARCH("L",E60:AI60),""),4),3),0)))</f>
        <v>-9</v>
      </c>
      <c r="AK60" s="260">
        <f t="array" ref="AK60">-SUM(VALUE(IF(IFERROR(MID(E60:AI60,IFERROR(SEARCH("E",E60:AI60),""),4),"")&gt;=1,RIGHT(MID(E60:AI60,IFERROR(SEARCH("E",E60:AI60),""),4),3),0)))</f>
        <v>0</v>
      </c>
      <c r="AL60" s="260">
        <f t="array" ref="AL60">SUM(VALUE(IF(IFERROR(MID(E60:AI60,IFERROR(SEARCH("T",E60:AI60),""),4),"")&gt;=1,RIGHT(MID(E60:AI60,IFERROR(SEARCH("T",E60:AI60),""),4),3),0)))</f>
        <v>0</v>
      </c>
      <c r="AM60" s="260">
        <f t="array" ref="AM60">SUM(VALUE(IF(IFERROR(MID(E60:AI60,IFERROR(SEARCH("O",E60:AI60),""),4),"")&gt;=1,RIGHT(MID(E60:AI60,IFERROR(SEARCH("O",E60:AI60),""),4),3),0)))</f>
        <v>0</v>
      </c>
      <c r="AN60" s="263"/>
    </row>
    <row r="61">
      <c r="A61" s="258">
        <v>59.0</v>
      </c>
      <c r="B61" s="430" t="s">
        <v>710</v>
      </c>
      <c r="C61" s="430" t="s">
        <v>91</v>
      </c>
      <c r="D61" s="450" t="s">
        <v>76</v>
      </c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60">
        <f t="array" ref="AJ61">-SUM(VALUE(IF(IFERROR(MID(E61:AI61,IFERROR(SEARCH("L",E61:AI61),""),4),"")&gt;=1,RIGHT(MID(E61:AI61,IFERROR(SEARCH("L",E61:AI61),""),4),3),0)))</f>
        <v>0</v>
      </c>
      <c r="AK61" s="260">
        <f t="array" ref="AK61">-SUM(VALUE(IF(IFERROR(MID(E61:AI61,IFERROR(SEARCH("E",E61:AI61),""),4),"")&gt;=1,RIGHT(MID(E61:AI61,IFERROR(SEARCH("E",E61:AI61),""),4),3),0)))</f>
        <v>0</v>
      </c>
      <c r="AL61" s="260">
        <f t="array" ref="AL61">SUM(VALUE(IF(IFERROR(MID(E61:AI61,IFERROR(SEARCH("T",E61:AI61),""),4),"")&gt;=1,RIGHT(MID(E61:AI61,IFERROR(SEARCH("T",E61:AI61),""),4),3),0)))</f>
        <v>0</v>
      </c>
      <c r="AM61" s="260">
        <f t="array" ref="AM61">SUM(VALUE(IF(IFERROR(MID(E61:AI61,IFERROR(SEARCH("O",E61:AI61),""),4),"")&gt;=1,RIGHT(MID(E61:AI61,IFERROR(SEARCH("O",E61:AI61),""),4),3),0)))</f>
        <v>0</v>
      </c>
      <c r="AN61" s="263"/>
    </row>
    <row r="62">
      <c r="A62" s="258">
        <v>60.0</v>
      </c>
      <c r="B62" s="430" t="s">
        <v>850</v>
      </c>
      <c r="C62" s="430" t="s">
        <v>134</v>
      </c>
      <c r="D62" s="450" t="s">
        <v>76</v>
      </c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60">
        <f t="array" ref="AJ62">-SUM(VALUE(IF(IFERROR(MID(E62:AI62,IFERROR(SEARCH("L",E62:AI62),""),4),"")&gt;=1,RIGHT(MID(E62:AI62,IFERROR(SEARCH("L",E62:AI62),""),4),3),0)))</f>
        <v>0</v>
      </c>
      <c r="AK62" s="260">
        <f t="array" ref="AK62">-SUM(VALUE(IF(IFERROR(MID(E62:AI62,IFERROR(SEARCH("E",E62:AI62),""),4),"")&gt;=1,RIGHT(MID(E62:AI62,IFERROR(SEARCH("E",E62:AI62),""),4),3),0)))</f>
        <v>0</v>
      </c>
      <c r="AL62" s="260">
        <f t="array" ref="AL62">SUM(VALUE(IF(IFERROR(MID(E62:AI62,IFERROR(SEARCH("T",E62:AI62),""),4),"")&gt;=1,RIGHT(MID(E62:AI62,IFERROR(SEARCH("T",E62:AI62),""),4),3),0)))</f>
        <v>0</v>
      </c>
      <c r="AM62" s="260">
        <f t="array" ref="AM62">SUM(VALUE(IF(IFERROR(MID(E62:AI62,IFERROR(SEARCH("O",E62:AI62),""),4),"")&gt;=1,RIGHT(MID(E62:AI62,IFERROR(SEARCH("O",E62:AI62),""),4),3),0)))</f>
        <v>0</v>
      </c>
      <c r="AN62" s="263"/>
    </row>
    <row r="63">
      <c r="A63" s="258">
        <v>61.0</v>
      </c>
      <c r="B63" s="430" t="s">
        <v>657</v>
      </c>
      <c r="C63" s="430" t="s">
        <v>132</v>
      </c>
      <c r="D63" s="450" t="s">
        <v>76</v>
      </c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60">
        <f t="array" ref="AJ63">-SUM(VALUE(IF(IFERROR(MID(E63:AI63,IFERROR(SEARCH("L",E63:AI63),""),4),"")&gt;=1,RIGHT(MID(E63:AI63,IFERROR(SEARCH("L",E63:AI63),""),4),3),0)))</f>
        <v>0</v>
      </c>
      <c r="AK63" s="260">
        <f t="array" ref="AK63">-SUM(VALUE(IF(IFERROR(MID(E63:AI63,IFERROR(SEARCH("E",E63:AI63),""),4),"")&gt;=1,RIGHT(MID(E63:AI63,IFERROR(SEARCH("E",E63:AI63),""),4),3),0)))</f>
        <v>0</v>
      </c>
      <c r="AL63" s="260">
        <f t="array" ref="AL63">SUM(VALUE(IF(IFERROR(MID(E63:AI63,IFERROR(SEARCH("T",E63:AI63),""),4),"")&gt;=1,RIGHT(MID(E63:AI63,IFERROR(SEARCH("T",E63:AI63),""),4),3),0)))</f>
        <v>0</v>
      </c>
      <c r="AM63" s="260">
        <f t="array" ref="AM63">SUM(VALUE(IF(IFERROR(MID(E63:AI63,IFERROR(SEARCH("O",E63:AI63),""),4),"")&gt;=1,RIGHT(MID(E63:AI63,IFERROR(SEARCH("O",E63:AI63),""),4),3),0)))</f>
        <v>0</v>
      </c>
      <c r="AN63" s="263"/>
    </row>
    <row r="64">
      <c r="A64" s="258">
        <v>62.0</v>
      </c>
      <c r="B64" s="430" t="s">
        <v>658</v>
      </c>
      <c r="C64" s="430" t="s">
        <v>95</v>
      </c>
      <c r="D64" s="450" t="s">
        <v>76</v>
      </c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60">
        <f t="array" ref="AJ64">-SUM(VALUE(IF(IFERROR(MID(E64:AI64,IFERROR(SEARCH("L",E64:AI64),""),4),"")&gt;=1,RIGHT(MID(E64:AI64,IFERROR(SEARCH("L",E64:AI64),""),4),3),0)))</f>
        <v>0</v>
      </c>
      <c r="AK64" s="260">
        <f t="array" ref="AK64">-SUM(VALUE(IF(IFERROR(MID(E64:AI64,IFERROR(SEARCH("E",E64:AI64),""),4),"")&gt;=1,RIGHT(MID(E64:AI64,IFERROR(SEARCH("E",E64:AI64),""),4),3),0)))</f>
        <v>0</v>
      </c>
      <c r="AL64" s="260">
        <f t="array" ref="AL64">SUM(VALUE(IF(IFERROR(MID(E64:AI64,IFERROR(SEARCH("T",E64:AI64),""),4),"")&gt;=1,RIGHT(MID(E64:AI64,IFERROR(SEARCH("T",E64:AI64),""),4),3),0)))</f>
        <v>0</v>
      </c>
      <c r="AM64" s="260">
        <f t="array" ref="AM64">SUM(VALUE(IF(IFERROR(MID(E64:AI64,IFERROR(SEARCH("O",E64:AI64),""),4),"")&gt;=1,RIGHT(MID(E64:AI64,IFERROR(SEARCH("O",E64:AI64),""),4),3),0)))</f>
        <v>0</v>
      </c>
      <c r="AN64" s="263"/>
    </row>
    <row r="65">
      <c r="A65" s="258">
        <v>63.0</v>
      </c>
      <c r="B65" s="430" t="s">
        <v>659</v>
      </c>
      <c r="C65" s="430" t="s">
        <v>102</v>
      </c>
      <c r="D65" s="450" t="s">
        <v>76</v>
      </c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60">
        <f t="array" ref="AJ65">-SUM(VALUE(IF(IFERROR(MID(E65:AI65,IFERROR(SEARCH("L",E65:AI65),""),4),"")&gt;=1,RIGHT(MID(E65:AI65,IFERROR(SEARCH("L",E65:AI65),""),4),3),0)))</f>
        <v>0</v>
      </c>
      <c r="AK65" s="260">
        <f t="array" ref="AK65">-SUM(VALUE(IF(IFERROR(MID(E65:AI65,IFERROR(SEARCH("E",E65:AI65),""),4),"")&gt;=1,RIGHT(MID(E65:AI65,IFERROR(SEARCH("E",E65:AI65),""),4),3),0)))</f>
        <v>0</v>
      </c>
      <c r="AL65" s="260">
        <f t="array" ref="AL65">SUM(VALUE(IF(IFERROR(MID(E65:AI65,IFERROR(SEARCH("T",E65:AI65),""),4),"")&gt;=1,RIGHT(MID(E65:AI65,IFERROR(SEARCH("T",E65:AI65),""),4),3),0)))</f>
        <v>0</v>
      </c>
      <c r="AM65" s="260">
        <f t="array" ref="AM65">SUM(VALUE(IF(IFERROR(MID(E65:AI65,IFERROR(SEARCH("O",E65:AI65),""),4),"")&gt;=1,RIGHT(MID(E65:AI65,IFERROR(SEARCH("O",E65:AI65),""),4),3),0)))</f>
        <v>0</v>
      </c>
      <c r="AN65" s="263"/>
    </row>
    <row r="66">
      <c r="A66" s="258">
        <v>64.0</v>
      </c>
      <c r="B66" s="430" t="s">
        <v>660</v>
      </c>
      <c r="C66" s="430" t="s">
        <v>116</v>
      </c>
      <c r="D66" s="450" t="s">
        <v>76</v>
      </c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60">
        <f t="array" ref="AJ66">-SUM(VALUE(IF(IFERROR(MID(E66:AI66,IFERROR(SEARCH("L",E66:AI66),""),4),"")&gt;=1,RIGHT(MID(E66:AI66,IFERROR(SEARCH("L",E66:AI66),""),4),3),0)))</f>
        <v>0</v>
      </c>
      <c r="AK66" s="260">
        <f t="array" ref="AK66">-SUM(VALUE(IF(IFERROR(MID(E66:AI66,IFERROR(SEARCH("E",E66:AI66),""),4),"")&gt;=1,RIGHT(MID(E66:AI66,IFERROR(SEARCH("E",E66:AI66),""),4),3),0)))</f>
        <v>0</v>
      </c>
      <c r="AL66" s="260">
        <f t="array" ref="AL66">SUM(VALUE(IF(IFERROR(MID(E66:AI66,IFERROR(SEARCH("T",E66:AI66),""),4),"")&gt;=1,RIGHT(MID(E66:AI66,IFERROR(SEARCH("T",E66:AI66),""),4),3),0)))</f>
        <v>0</v>
      </c>
      <c r="AM66" s="260">
        <f t="array" ref="AM66">SUM(VALUE(IF(IFERROR(MID(E66:AI66,IFERROR(SEARCH("O",E66:AI66),""),4),"")&gt;=1,RIGHT(MID(E66:AI66,IFERROR(SEARCH("O",E66:AI66),""),4),3),0)))</f>
        <v>0</v>
      </c>
      <c r="AN66" s="263"/>
    </row>
    <row r="67">
      <c r="A67" s="258">
        <v>65.0</v>
      </c>
      <c r="B67" s="430" t="s">
        <v>661</v>
      </c>
      <c r="C67" s="430" t="s">
        <v>83</v>
      </c>
      <c r="D67" s="450" t="s">
        <v>76</v>
      </c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60">
        <f t="array" ref="AJ67">-SUM(VALUE(IF(IFERROR(MID(E67:AI67,IFERROR(SEARCH("L",E67:AI67),""),4),"")&gt;=1,RIGHT(MID(E67:AI67,IFERROR(SEARCH("L",E67:AI67),""),4),3),0)))</f>
        <v>0</v>
      </c>
      <c r="AK67" s="260">
        <f t="array" ref="AK67">-SUM(VALUE(IF(IFERROR(MID(E67:AI67,IFERROR(SEARCH("E",E67:AI67),""),4),"")&gt;=1,RIGHT(MID(E67:AI67,IFERROR(SEARCH("E",E67:AI67),""),4),3),0)))</f>
        <v>0</v>
      </c>
      <c r="AL67" s="260">
        <f t="array" ref="AL67">SUM(VALUE(IF(IFERROR(MID(E67:AI67,IFERROR(SEARCH("T",E67:AI67),""),4),"")&gt;=1,RIGHT(MID(E67:AI67,IFERROR(SEARCH("T",E67:AI67),""),4),3),0)))</f>
        <v>0</v>
      </c>
      <c r="AM67" s="260">
        <f t="array" ref="AM67">SUM(VALUE(IF(IFERROR(MID(E67:AI67,IFERROR(SEARCH("O",E67:AI67),""),4),"")&gt;=1,RIGHT(MID(E67:AI67,IFERROR(SEARCH("O",E67:AI67),""),4),3),0)))</f>
        <v>0</v>
      </c>
      <c r="AN67" s="263"/>
    </row>
    <row r="68">
      <c r="A68" s="258">
        <v>66.0</v>
      </c>
      <c r="B68" s="430" t="s">
        <v>662</v>
      </c>
      <c r="C68" s="430" t="s">
        <v>129</v>
      </c>
      <c r="D68" s="450" t="s">
        <v>76</v>
      </c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60">
        <f t="array" ref="AJ68">-SUM(VALUE(IF(IFERROR(MID(E68:AI68,IFERROR(SEARCH("L",E68:AI68),""),4),"")&gt;=1,RIGHT(MID(E68:AI68,IFERROR(SEARCH("L",E68:AI68),""),4),3),0)))</f>
        <v>0</v>
      </c>
      <c r="AK68" s="260">
        <f t="array" ref="AK68">-SUM(VALUE(IF(IFERROR(MID(E68:AI68,IFERROR(SEARCH("E",E68:AI68),""),4),"")&gt;=1,RIGHT(MID(E68:AI68,IFERROR(SEARCH("E",E68:AI68),""),4),3),0)))</f>
        <v>0</v>
      </c>
      <c r="AL68" s="260">
        <f t="array" ref="AL68">SUM(VALUE(IF(IFERROR(MID(E68:AI68,IFERROR(SEARCH("T",E68:AI68),""),4),"")&gt;=1,RIGHT(MID(E68:AI68,IFERROR(SEARCH("T",E68:AI68),""),4),3),0)))</f>
        <v>0</v>
      </c>
      <c r="AM68" s="260">
        <f t="array" ref="AM68">SUM(VALUE(IF(IFERROR(MID(E68:AI68,IFERROR(SEARCH("O",E68:AI68),""),4),"")&gt;=1,RIGHT(MID(E68:AI68,IFERROR(SEARCH("O",E68:AI68),""),4),3),0)))</f>
        <v>0</v>
      </c>
      <c r="AN68" s="263"/>
    </row>
    <row r="69">
      <c r="A69" s="258">
        <v>67.0</v>
      </c>
      <c r="B69" s="430" t="s">
        <v>663</v>
      </c>
      <c r="C69" s="430" t="s">
        <v>81</v>
      </c>
      <c r="D69" s="450" t="s">
        <v>76</v>
      </c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60">
        <f t="array" ref="AJ69">-SUM(VALUE(IF(IFERROR(MID(E69:AI69,IFERROR(SEARCH("L",E69:AI69),""),4),"")&gt;=1,RIGHT(MID(E69:AI69,IFERROR(SEARCH("L",E69:AI69),""),4),3),0)))</f>
        <v>0</v>
      </c>
      <c r="AK69" s="260">
        <f t="array" ref="AK69">-SUM(VALUE(IF(IFERROR(MID(E69:AI69,IFERROR(SEARCH("E",E69:AI69),""),4),"")&gt;=1,RIGHT(MID(E69:AI69,IFERROR(SEARCH("E",E69:AI69),""),4),3),0)))</f>
        <v>0</v>
      </c>
      <c r="AL69" s="260">
        <f t="array" ref="AL69">SUM(VALUE(IF(IFERROR(MID(E69:AI69,IFERROR(SEARCH("T",E69:AI69),""),4),"")&gt;=1,RIGHT(MID(E69:AI69,IFERROR(SEARCH("T",E69:AI69),""),4),3),0)))</f>
        <v>0</v>
      </c>
      <c r="AM69" s="260">
        <f t="array" ref="AM69">SUM(VALUE(IF(IFERROR(MID(E69:AI69,IFERROR(SEARCH("O",E69:AI69),""),4),"")&gt;=1,RIGHT(MID(E69:AI69,IFERROR(SEARCH("O",E69:AI69),""),4),3),0)))</f>
        <v>0</v>
      </c>
      <c r="AN69" s="263"/>
    </row>
    <row r="70">
      <c r="A70" s="258">
        <v>68.0</v>
      </c>
      <c r="B70" s="430" t="s">
        <v>664</v>
      </c>
      <c r="C70" s="430" t="s">
        <v>89</v>
      </c>
      <c r="D70" s="450" t="s">
        <v>76</v>
      </c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60">
        <f t="array" ref="AJ70">-SUM(VALUE(IF(IFERROR(MID(E70:AI70,IFERROR(SEARCH("L",E70:AI70),""),4),"")&gt;=1,RIGHT(MID(E70:AI70,IFERROR(SEARCH("L",E70:AI70),""),4),3),0)))</f>
        <v>0</v>
      </c>
      <c r="AK70" s="260">
        <f t="array" ref="AK70">-SUM(VALUE(IF(IFERROR(MID(E70:AI70,IFERROR(SEARCH("E",E70:AI70),""),4),"")&gt;=1,RIGHT(MID(E70:AI70,IFERROR(SEARCH("E",E70:AI70),""),4),3),0)))</f>
        <v>0</v>
      </c>
      <c r="AL70" s="260">
        <f t="array" ref="AL70">SUM(VALUE(IF(IFERROR(MID(E70:AI70,IFERROR(SEARCH("T",E70:AI70),""),4),"")&gt;=1,RIGHT(MID(E70:AI70,IFERROR(SEARCH("T",E70:AI70),""),4),3),0)))</f>
        <v>0</v>
      </c>
      <c r="AM70" s="260">
        <f t="array" ref="AM70">SUM(VALUE(IF(IFERROR(MID(E70:AI70,IFERROR(SEARCH("O",E70:AI70),""),4),"")&gt;=1,RIGHT(MID(E70:AI70,IFERROR(SEARCH("O",E70:AI70),""),4),3),0)))</f>
        <v>0</v>
      </c>
      <c r="AN70" s="263"/>
    </row>
    <row r="71">
      <c r="A71" s="258">
        <v>69.0</v>
      </c>
      <c r="B71" s="430" t="s">
        <v>665</v>
      </c>
      <c r="C71" s="430" t="s">
        <v>27</v>
      </c>
      <c r="D71" s="450" t="s">
        <v>14</v>
      </c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60">
        <f t="array" ref="AJ71">-SUM(VALUE(IF(IFERROR(MID(E71:AI71,IFERROR(SEARCH("L",E71:AI71),""),4),"")&gt;=1,RIGHT(MID(E71:AI71,IFERROR(SEARCH("L",E71:AI71),""),4),3),0)))</f>
        <v>0</v>
      </c>
      <c r="AK71" s="260">
        <f t="array" ref="AK71">-SUM(VALUE(IF(IFERROR(MID(E71:AI71,IFERROR(SEARCH("E",E71:AI71),""),4),"")&gt;=1,RIGHT(MID(E71:AI71,IFERROR(SEARCH("E",E71:AI71),""),4),3),0)))</f>
        <v>0</v>
      </c>
      <c r="AL71" s="260">
        <f t="array" ref="AL71">SUM(VALUE(IF(IFERROR(MID(E71:AI71,IFERROR(SEARCH("T",E71:AI71),""),4),"")&gt;=1,RIGHT(MID(E71:AI71,IFERROR(SEARCH("T",E71:AI71),""),4),3),0)))</f>
        <v>0</v>
      </c>
      <c r="AM71" s="260">
        <f t="array" ref="AM71">SUM(VALUE(IF(IFERROR(MID(E71:AI71,IFERROR(SEARCH("O",E71:AI71),""),4),"")&gt;=1,RIGHT(MID(E71:AI71,IFERROR(SEARCH("O",E71:AI71),""),4),3),0)))</f>
        <v>0</v>
      </c>
      <c r="AN71" s="263"/>
    </row>
    <row r="72">
      <c r="A72" s="258">
        <v>70.0</v>
      </c>
      <c r="B72" s="430" t="s">
        <v>666</v>
      </c>
      <c r="C72" s="430" t="s">
        <v>23</v>
      </c>
      <c r="D72" s="450" t="s">
        <v>14</v>
      </c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60">
        <f t="array" ref="AJ72">-SUM(VALUE(IF(IFERROR(MID(E72:AI72,IFERROR(SEARCH("L",E72:AI72),""),4),"")&gt;=1,RIGHT(MID(E72:AI72,IFERROR(SEARCH("L",E72:AI72),""),4),3),0)))</f>
        <v>0</v>
      </c>
      <c r="AK72" s="260">
        <f t="array" ref="AK72">-SUM(VALUE(IF(IFERROR(MID(E72:AI72,IFERROR(SEARCH("E",E72:AI72),""),4),"")&gt;=1,RIGHT(MID(E72:AI72,IFERROR(SEARCH("E",E72:AI72),""),4),3),0)))</f>
        <v>0</v>
      </c>
      <c r="AL72" s="260">
        <f t="array" ref="AL72">SUM(VALUE(IF(IFERROR(MID(E72:AI72,IFERROR(SEARCH("T",E72:AI72),""),4),"")&gt;=1,RIGHT(MID(E72:AI72,IFERROR(SEARCH("T",E72:AI72),""),4),3),0)))</f>
        <v>0</v>
      </c>
      <c r="AM72" s="260">
        <f t="array" ref="AM72">SUM(VALUE(IF(IFERROR(MID(E72:AI72,IFERROR(SEARCH("O",E72:AI72),""),4),"")&gt;=1,RIGHT(MID(E72:AI72,IFERROR(SEARCH("O",E72:AI72),""),4),3),0)))</f>
        <v>0</v>
      </c>
      <c r="AN72" s="263"/>
    </row>
    <row r="73">
      <c r="A73" s="258">
        <v>71.0</v>
      </c>
      <c r="B73" s="430" t="s">
        <v>667</v>
      </c>
      <c r="C73" s="430" t="s">
        <v>72</v>
      </c>
      <c r="D73" s="450" t="s">
        <v>186</v>
      </c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60">
        <f t="array" ref="AJ73">-SUM(VALUE(IF(IFERROR(MID(E73:AI73,IFERROR(SEARCH("L",E73:AI73),""),4),"")&gt;=1,RIGHT(MID(E73:AI73,IFERROR(SEARCH("L",E73:AI73),""),4),3),0)))</f>
        <v>0</v>
      </c>
      <c r="AK73" s="260">
        <f t="array" ref="AK73">-SUM(VALUE(IF(IFERROR(MID(E73:AI73,IFERROR(SEARCH("E",E73:AI73),""),4),"")&gt;=1,RIGHT(MID(E73:AI73,IFERROR(SEARCH("E",E73:AI73),""),4),3),0)))</f>
        <v>0</v>
      </c>
      <c r="AL73" s="260">
        <f t="array" ref="AL73">SUM(VALUE(IF(IFERROR(MID(E73:AI73,IFERROR(SEARCH("T",E73:AI73),""),4),"")&gt;=1,RIGHT(MID(E73:AI73,IFERROR(SEARCH("T",E73:AI73),""),4),3),0)))</f>
        <v>0</v>
      </c>
      <c r="AM73" s="260">
        <f t="array" ref="AM73">SUM(VALUE(IF(IFERROR(MID(E73:AI73,IFERROR(SEARCH("O",E73:AI73),""),4),"")&gt;=1,RIGHT(MID(E73:AI73,IFERROR(SEARCH("O",E73:AI73),""),4),3),0)))</f>
        <v>0</v>
      </c>
      <c r="AN73" s="263"/>
    </row>
    <row r="74">
      <c r="A74" s="258">
        <v>72.0</v>
      </c>
      <c r="B74" s="430" t="s">
        <v>668</v>
      </c>
      <c r="C74" s="430" t="s">
        <v>62</v>
      </c>
      <c r="D74" s="450" t="s">
        <v>186</v>
      </c>
      <c r="E74" s="259"/>
      <c r="F74" s="259"/>
      <c r="G74" s="259"/>
      <c r="H74" s="262" t="s">
        <v>819</v>
      </c>
      <c r="I74" s="259"/>
      <c r="J74" s="259"/>
      <c r="K74" s="259"/>
      <c r="L74" s="259"/>
      <c r="M74" s="259"/>
      <c r="N74" s="262" t="s">
        <v>802</v>
      </c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60">
        <f t="array" ref="AJ74">-SUM(VALUE(IF(IFERROR(MID(E74:AI74,IFERROR(SEARCH("L",E74:AI74),""),4),"")&gt;=1,RIGHT(MID(E74:AI74,IFERROR(SEARCH("L",E74:AI74),""),4),3),0)))</f>
        <v>-66</v>
      </c>
      <c r="AK74" s="260">
        <f t="array" ref="AK74">-SUM(VALUE(IF(IFERROR(MID(E74:AI74,IFERROR(SEARCH("E",E74:AI74),""),4),"")&gt;=1,RIGHT(MID(E74:AI74,IFERROR(SEARCH("E",E74:AI74),""),4),3),0)))</f>
        <v>0</v>
      </c>
      <c r="AL74" s="260">
        <f t="array" ref="AL74">SUM(VALUE(IF(IFERROR(MID(E74:AI74,IFERROR(SEARCH("T",E74:AI74),""),4),"")&gt;=1,RIGHT(MID(E74:AI74,IFERROR(SEARCH("T",E74:AI74),""),4),3),0)))</f>
        <v>0</v>
      </c>
      <c r="AM74" s="260">
        <f t="array" ref="AM74">SUM(VALUE(IF(IFERROR(MID(E74:AI74,IFERROR(SEARCH("O",E74:AI74),""),4),"")&gt;=1,RIGHT(MID(E74:AI74,IFERROR(SEARCH("O",E74:AI74),""),4),3),0)))</f>
        <v>0</v>
      </c>
      <c r="AN74" s="263"/>
    </row>
    <row r="75">
      <c r="A75" s="258">
        <v>73.0</v>
      </c>
      <c r="B75" s="430" t="s">
        <v>669</v>
      </c>
      <c r="C75" s="430" t="s">
        <v>38</v>
      </c>
      <c r="D75" s="450" t="s">
        <v>186</v>
      </c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60">
        <f t="array" ref="AJ75">-SUM(VALUE(IF(IFERROR(MID(E75:AI75,IFERROR(SEARCH("L",E75:AI75),""),4),"")&gt;=1,RIGHT(MID(E75:AI75,IFERROR(SEARCH("L",E75:AI75),""),4),3),0)))</f>
        <v>0</v>
      </c>
      <c r="AK75" s="260">
        <f t="array" ref="AK75">-SUM(VALUE(IF(IFERROR(MID(E75:AI75,IFERROR(SEARCH("E",E75:AI75),""),4),"")&gt;=1,RIGHT(MID(E75:AI75,IFERROR(SEARCH("E",E75:AI75),""),4),3),0)))</f>
        <v>0</v>
      </c>
      <c r="AL75" s="260">
        <f t="array" ref="AL75">SUM(VALUE(IF(IFERROR(MID(E75:AI75,IFERROR(SEARCH("T",E75:AI75),""),4),"")&gt;=1,RIGHT(MID(E75:AI75,IFERROR(SEARCH("T",E75:AI75),""),4),3),0)))</f>
        <v>0</v>
      </c>
      <c r="AM75" s="260">
        <f t="array" ref="AM75">SUM(VALUE(IF(IFERROR(MID(E75:AI75,IFERROR(SEARCH("O",E75:AI75),""),4),"")&gt;=1,RIGHT(MID(E75:AI75,IFERROR(SEARCH("O",E75:AI75),""),4),3),0)))</f>
        <v>0</v>
      </c>
      <c r="AN75" s="263"/>
    </row>
    <row r="76">
      <c r="A76" s="258">
        <v>74.0</v>
      </c>
      <c r="B76" s="430" t="s">
        <v>670</v>
      </c>
      <c r="C76" s="430" t="s">
        <v>71</v>
      </c>
      <c r="D76" s="450" t="s">
        <v>186</v>
      </c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60">
        <f t="array" ref="AJ76">-SUM(VALUE(IF(IFERROR(MID(E76:AI76,IFERROR(SEARCH("L",E76:AI76),""),4),"")&gt;=1,RIGHT(MID(E76:AI76,IFERROR(SEARCH("L",E76:AI76),""),4),3),0)))</f>
        <v>0</v>
      </c>
      <c r="AK76" s="260">
        <f t="array" ref="AK76">-SUM(VALUE(IF(IFERROR(MID(E76:AI76,IFERROR(SEARCH("E",E76:AI76),""),4),"")&gt;=1,RIGHT(MID(E76:AI76,IFERROR(SEARCH("E",E76:AI76),""),4),3),0)))</f>
        <v>0</v>
      </c>
      <c r="AL76" s="260">
        <f t="array" ref="AL76">SUM(VALUE(IF(IFERROR(MID(E76:AI76,IFERROR(SEARCH("T",E76:AI76),""),4),"")&gt;=1,RIGHT(MID(E76:AI76,IFERROR(SEARCH("T",E76:AI76),""),4),3),0)))</f>
        <v>0</v>
      </c>
      <c r="AM76" s="260">
        <f t="array" ref="AM76">SUM(VALUE(IF(IFERROR(MID(E76:AI76,IFERROR(SEARCH("O",E76:AI76),""),4),"")&gt;=1,RIGHT(MID(E76:AI76,IFERROR(SEARCH("O",E76:AI76),""),4),3),0)))</f>
        <v>0</v>
      </c>
      <c r="AN76" s="263"/>
    </row>
    <row r="77">
      <c r="A77" s="258">
        <v>75.0</v>
      </c>
      <c r="B77" s="430" t="s">
        <v>671</v>
      </c>
      <c r="C77" s="430" t="s">
        <v>60</v>
      </c>
      <c r="D77" s="450" t="s">
        <v>186</v>
      </c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62" t="s">
        <v>810</v>
      </c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60">
        <f t="array" ref="AJ77">-SUM(VALUE(IF(IFERROR(MID(E77:AI77,IFERROR(SEARCH("L",E77:AI77),""),4),"")&gt;=1,RIGHT(MID(E77:AI77,IFERROR(SEARCH("L",E77:AI77),""),4),3),0)))</f>
        <v>-2</v>
      </c>
      <c r="AK77" s="260">
        <f t="array" ref="AK77">-SUM(VALUE(IF(IFERROR(MID(E77:AI77,IFERROR(SEARCH("E",E77:AI77),""),4),"")&gt;=1,RIGHT(MID(E77:AI77,IFERROR(SEARCH("E",E77:AI77),""),4),3),0)))</f>
        <v>0</v>
      </c>
      <c r="AL77" s="260">
        <f t="array" ref="AL77">SUM(VALUE(IF(IFERROR(MID(E77:AI77,IFERROR(SEARCH("T",E77:AI77),""),4),"")&gt;=1,RIGHT(MID(E77:AI77,IFERROR(SEARCH("T",E77:AI77),""),4),3),0)))</f>
        <v>0</v>
      </c>
      <c r="AM77" s="260">
        <f t="array" ref="AM77">SUM(VALUE(IF(IFERROR(MID(E77:AI77,IFERROR(SEARCH("O",E77:AI77),""),4),"")&gt;=1,RIGHT(MID(E77:AI77,IFERROR(SEARCH("O",E77:AI77),""),4),3),0)))</f>
        <v>0</v>
      </c>
      <c r="AN77" s="263"/>
    </row>
    <row r="78">
      <c r="A78" s="258">
        <v>76.0</v>
      </c>
      <c r="B78" s="430" t="s">
        <v>672</v>
      </c>
      <c r="C78" s="430" t="s">
        <v>56</v>
      </c>
      <c r="D78" s="450" t="s">
        <v>14</v>
      </c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60">
        <f t="array" ref="AJ78">-SUM(VALUE(IF(IFERROR(MID(E78:AI78,IFERROR(SEARCH("L",E78:AI78),""),4),"")&gt;=1,RIGHT(MID(E78:AI78,IFERROR(SEARCH("L",E78:AI78),""),4),3),0)))</f>
        <v>0</v>
      </c>
      <c r="AK78" s="260">
        <f t="array" ref="AK78">-SUM(VALUE(IF(IFERROR(MID(E78:AI78,IFERROR(SEARCH("E",E78:AI78),""),4),"")&gt;=1,RIGHT(MID(E78:AI78,IFERROR(SEARCH("E",E78:AI78),""),4),3),0)))</f>
        <v>0</v>
      </c>
      <c r="AL78" s="260">
        <f t="array" ref="AL78">SUM(VALUE(IF(IFERROR(MID(E78:AI78,IFERROR(SEARCH("T",E78:AI78),""),4),"")&gt;=1,RIGHT(MID(E78:AI78,IFERROR(SEARCH("T",E78:AI78),""),4),3),0)))</f>
        <v>0</v>
      </c>
      <c r="AM78" s="260">
        <f t="array" ref="AM78">SUM(VALUE(IF(IFERROR(MID(E78:AI78,IFERROR(SEARCH("O",E78:AI78),""),4),"")&gt;=1,RIGHT(MID(E78:AI78,IFERROR(SEARCH("O",E78:AI78),""),4),3),0)))</f>
        <v>0</v>
      </c>
      <c r="AN78" s="263"/>
    </row>
    <row r="79">
      <c r="A79" s="258">
        <v>77.0</v>
      </c>
      <c r="B79" s="430" t="s">
        <v>711</v>
      </c>
      <c r="C79" s="430" t="s">
        <v>44</v>
      </c>
      <c r="D79" s="450" t="s">
        <v>14</v>
      </c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60">
        <f t="array" ref="AJ79">-SUM(VALUE(IF(IFERROR(MID(E79:AI79,IFERROR(SEARCH("L",E79:AI79),""),4),"")&gt;=1,RIGHT(MID(E79:AI79,IFERROR(SEARCH("L",E79:AI79),""),4),3),0)))</f>
        <v>0</v>
      </c>
      <c r="AK79" s="260">
        <f t="array" ref="AK79">-SUM(VALUE(IF(IFERROR(MID(E79:AI79,IFERROR(SEARCH("E",E79:AI79),""),4),"")&gt;=1,RIGHT(MID(E79:AI79,IFERROR(SEARCH("E",E79:AI79),""),4),3),0)))</f>
        <v>0</v>
      </c>
      <c r="AL79" s="260">
        <f t="array" ref="AL79">SUM(VALUE(IF(IFERROR(MID(E79:AI79,IFERROR(SEARCH("T",E79:AI79),""),4),"")&gt;=1,RIGHT(MID(E79:AI79,IFERROR(SEARCH("T",E79:AI79),""),4),3),0)))</f>
        <v>0</v>
      </c>
      <c r="AM79" s="260">
        <f t="array" ref="AM79">SUM(VALUE(IF(IFERROR(MID(E79:AI79,IFERROR(SEARCH("O",E79:AI79),""),4),"")&gt;=1,RIGHT(MID(E79:AI79,IFERROR(SEARCH("O",E79:AI79),""),4),3),0)))</f>
        <v>0</v>
      </c>
      <c r="AN79" s="263"/>
    </row>
    <row r="80">
      <c r="A80" s="258">
        <v>78.0</v>
      </c>
      <c r="B80" s="430" t="s">
        <v>673</v>
      </c>
      <c r="C80" s="430" t="s">
        <v>13</v>
      </c>
      <c r="D80" s="450" t="s">
        <v>14</v>
      </c>
      <c r="E80" s="259"/>
      <c r="F80" s="262" t="s">
        <v>948</v>
      </c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60">
        <f t="array" ref="AJ80">-SUM(VALUE(IF(IFERROR(MID(E80:AI80,IFERROR(SEARCH("L",E80:AI80),""),4),"")&gt;=1,RIGHT(MID(E80:AI80,IFERROR(SEARCH("L",E80:AI80),""),4),3),0)))</f>
        <v>-36</v>
      </c>
      <c r="AK80" s="260">
        <f t="array" ref="AK80">-SUM(VALUE(IF(IFERROR(MID(E80:AI80,IFERROR(SEARCH("E",E80:AI80),""),4),"")&gt;=1,RIGHT(MID(E80:AI80,IFERROR(SEARCH("E",E80:AI80),""),4),3),0)))</f>
        <v>0</v>
      </c>
      <c r="AL80" s="260">
        <f t="array" ref="AL80">SUM(VALUE(IF(IFERROR(MID(E80:AI80,IFERROR(SEARCH("T",E80:AI80),""),4),"")&gt;=1,RIGHT(MID(E80:AI80,IFERROR(SEARCH("T",E80:AI80),""),4),3),0)))</f>
        <v>0</v>
      </c>
      <c r="AM80" s="260">
        <f t="array" ref="AM80">SUM(VALUE(IF(IFERROR(MID(E80:AI80,IFERROR(SEARCH("O",E80:AI80),""),4),"")&gt;=1,RIGHT(MID(E80:AI80,IFERROR(SEARCH("O",E80:AI80),""),4),3),0)))</f>
        <v>0</v>
      </c>
      <c r="AN80" s="263"/>
    </row>
    <row r="81">
      <c r="A81" s="258">
        <v>79.0</v>
      </c>
      <c r="B81" s="430" t="s">
        <v>674</v>
      </c>
      <c r="C81" s="430" t="s">
        <v>52</v>
      </c>
      <c r="D81" s="450" t="s">
        <v>14</v>
      </c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60">
        <f t="array" ref="AJ81">-SUM(VALUE(IF(IFERROR(MID(E81:AI81,IFERROR(SEARCH("L",E81:AI81),""),4),"")&gt;=1,RIGHT(MID(E81:AI81,IFERROR(SEARCH("L",E81:AI81),""),4),3),0)))</f>
        <v>0</v>
      </c>
      <c r="AK81" s="260">
        <f t="array" ref="AK81">-SUM(VALUE(IF(IFERROR(MID(E81:AI81,IFERROR(SEARCH("E",E81:AI81),""),4),"")&gt;=1,RIGHT(MID(E81:AI81,IFERROR(SEARCH("E",E81:AI81),""),4),3),0)))</f>
        <v>0</v>
      </c>
      <c r="AL81" s="260">
        <f t="array" ref="AL81">SUM(VALUE(IF(IFERROR(MID(E81:AI81,IFERROR(SEARCH("T",E81:AI81),""),4),"")&gt;=1,RIGHT(MID(E81:AI81,IFERROR(SEARCH("T",E81:AI81),""),4),3),0)))</f>
        <v>0</v>
      </c>
      <c r="AM81" s="260">
        <f t="array" ref="AM81">SUM(VALUE(IF(IFERROR(MID(E81:AI81,IFERROR(SEARCH("O",E81:AI81),""),4),"")&gt;=1,RIGHT(MID(E81:AI81,IFERROR(SEARCH("O",E81:AI81),""),4),3),0)))</f>
        <v>0</v>
      </c>
      <c r="AN81" s="263"/>
    </row>
    <row r="82">
      <c r="A82" s="258">
        <v>80.0</v>
      </c>
      <c r="B82" s="430" t="s">
        <v>675</v>
      </c>
      <c r="C82" s="430" t="s">
        <v>63</v>
      </c>
      <c r="D82" s="450" t="s">
        <v>14</v>
      </c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62" t="s">
        <v>795</v>
      </c>
      <c r="P82" s="259"/>
      <c r="Q82" s="259"/>
      <c r="R82" s="259"/>
      <c r="S82" s="262" t="s">
        <v>949</v>
      </c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60">
        <f t="array" ref="AJ82">-SUM(VALUE(IF(IFERROR(MID(E82:AI82,IFERROR(SEARCH("L",E82:AI82),""),4),"")&gt;=1,RIGHT(MID(E82:AI82,IFERROR(SEARCH("L",E82:AI82),""),4),3),0)))</f>
        <v>-21</v>
      </c>
      <c r="AK82" s="260">
        <f t="array" ref="AK82">-SUM(VALUE(IF(IFERROR(MID(E82:AI82,IFERROR(SEARCH("E",E82:AI82),""),4),"")&gt;=1,RIGHT(MID(E82:AI82,IFERROR(SEARCH("E",E82:AI82),""),4),3),0)))</f>
        <v>0</v>
      </c>
      <c r="AL82" s="260">
        <f t="array" ref="AL82">SUM(VALUE(IF(IFERROR(MID(E82:AI82,IFERROR(SEARCH("T",E82:AI82),""),4),"")&gt;=1,RIGHT(MID(E82:AI82,IFERROR(SEARCH("T",E82:AI82),""),4),3),0)))</f>
        <v>0</v>
      </c>
      <c r="AM82" s="260">
        <f t="array" ref="AM82">SUM(VALUE(IF(IFERROR(MID(E82:AI82,IFERROR(SEARCH("O",E82:AI82),""),4),"")&gt;=1,RIGHT(MID(E82:AI82,IFERROR(SEARCH("O",E82:AI82),""),4),3),0)))</f>
        <v>0</v>
      </c>
      <c r="AN82" s="263"/>
    </row>
    <row r="83">
      <c r="A83" s="258">
        <v>81.0</v>
      </c>
      <c r="B83" s="430" t="s">
        <v>676</v>
      </c>
      <c r="C83" s="430" t="s">
        <v>57</v>
      </c>
      <c r="D83" s="450" t="s">
        <v>14</v>
      </c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60">
        <f t="array" ref="AJ83">-SUM(VALUE(IF(IFERROR(MID(E83:AI83,IFERROR(SEARCH("L",E83:AI83),""),4),"")&gt;=1,RIGHT(MID(E83:AI83,IFERROR(SEARCH("L",E83:AI83),""),4),3),0)))</f>
        <v>0</v>
      </c>
      <c r="AK83" s="260">
        <f t="array" ref="AK83">-SUM(VALUE(IF(IFERROR(MID(E83:AI83,IFERROR(SEARCH("E",E83:AI83),""),4),"")&gt;=1,RIGHT(MID(E83:AI83,IFERROR(SEARCH("E",E83:AI83),""),4),3),0)))</f>
        <v>0</v>
      </c>
      <c r="AL83" s="260">
        <f t="array" ref="AL83">SUM(VALUE(IF(IFERROR(MID(E83:AI83,IFERROR(SEARCH("T",E83:AI83),""),4),"")&gt;=1,RIGHT(MID(E83:AI83,IFERROR(SEARCH("T",E83:AI83),""),4),3),0)))</f>
        <v>0</v>
      </c>
      <c r="AM83" s="260">
        <f t="array" ref="AM83">SUM(VALUE(IF(IFERROR(MID(E83:AI83,IFERROR(SEARCH("O",E83:AI83),""),4),"")&gt;=1,RIGHT(MID(E83:AI83,IFERROR(SEARCH("O",E83:AI83),""),4),3),0)))</f>
        <v>0</v>
      </c>
      <c r="AN83" s="263"/>
    </row>
    <row r="84">
      <c r="A84" s="258">
        <v>82.0</v>
      </c>
      <c r="B84" s="430" t="s">
        <v>854</v>
      </c>
      <c r="C84" s="430" t="s">
        <v>855</v>
      </c>
      <c r="D84" s="450" t="s">
        <v>14</v>
      </c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60">
        <f t="array" ref="AJ84">-SUM(VALUE(IF(IFERROR(MID(E84:AI84,IFERROR(SEARCH("L",E84:AI84),""),4),"")&gt;=1,RIGHT(MID(E84:AI84,IFERROR(SEARCH("L",E84:AI84),""),4),3),0)))</f>
        <v>0</v>
      </c>
      <c r="AK84" s="260">
        <f t="array" ref="AK84">-SUM(VALUE(IF(IFERROR(MID(E84:AI84,IFERROR(SEARCH("E",E84:AI84),""),4),"")&gt;=1,RIGHT(MID(E84:AI84,IFERROR(SEARCH("E",E84:AI84),""),4),3),0)))</f>
        <v>0</v>
      </c>
      <c r="AL84" s="260">
        <f t="array" ref="AL84">SUM(VALUE(IF(IFERROR(MID(E84:AI84,IFERROR(SEARCH("T",E84:AI84),""),4),"")&gt;=1,RIGHT(MID(E84:AI84,IFERROR(SEARCH("T",E84:AI84),""),4),3),0)))</f>
        <v>0</v>
      </c>
      <c r="AM84" s="260">
        <f t="array" ref="AM84">SUM(VALUE(IF(IFERROR(MID(E84:AI84,IFERROR(SEARCH("O",E84:AI84),""),4),"")&gt;=1,RIGHT(MID(E84:AI84,IFERROR(SEARCH("O",E84:AI84),""),4),3),0)))</f>
        <v>0</v>
      </c>
      <c r="AN84" s="263"/>
    </row>
    <row r="85">
      <c r="A85" s="258">
        <v>83.0</v>
      </c>
      <c r="B85" s="430" t="s">
        <v>677</v>
      </c>
      <c r="C85" s="430" t="s">
        <v>16</v>
      </c>
      <c r="D85" s="450" t="s">
        <v>14</v>
      </c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60">
        <f t="array" ref="AJ85">-SUM(VALUE(IF(IFERROR(MID(E85:AI85,IFERROR(SEARCH("L",E85:AI85),""),4),"")&gt;=1,RIGHT(MID(E85:AI85,IFERROR(SEARCH("L",E85:AI85),""),4),3),0)))</f>
        <v>0</v>
      </c>
      <c r="AK85" s="260">
        <f t="array" ref="AK85">-SUM(VALUE(IF(IFERROR(MID(E85:AI85,IFERROR(SEARCH("E",E85:AI85),""),4),"")&gt;=1,RIGHT(MID(E85:AI85,IFERROR(SEARCH("E",E85:AI85),""),4),3),0)))</f>
        <v>0</v>
      </c>
      <c r="AL85" s="260">
        <f t="array" ref="AL85">SUM(VALUE(IF(IFERROR(MID(E85:AI85,IFERROR(SEARCH("T",E85:AI85),""),4),"")&gt;=1,RIGHT(MID(E85:AI85,IFERROR(SEARCH("T",E85:AI85),""),4),3),0)))</f>
        <v>0</v>
      </c>
      <c r="AM85" s="260">
        <f t="array" ref="AM85">SUM(VALUE(IF(IFERROR(MID(E85:AI85,IFERROR(SEARCH("O",E85:AI85),""),4),"")&gt;=1,RIGHT(MID(E85:AI85,IFERROR(SEARCH("O",E85:AI85),""),4),3),0)))</f>
        <v>0</v>
      </c>
      <c r="AN85" s="263"/>
    </row>
    <row r="86">
      <c r="A86" s="258">
        <v>84.0</v>
      </c>
      <c r="B86" s="430" t="s">
        <v>678</v>
      </c>
      <c r="C86" s="430" t="s">
        <v>21</v>
      </c>
      <c r="D86" s="450" t="s">
        <v>14</v>
      </c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60">
        <f t="array" ref="AJ86">-SUM(VALUE(IF(IFERROR(MID(E86:AI86,IFERROR(SEARCH("L",E86:AI86),""),4),"")&gt;=1,RIGHT(MID(E86:AI86,IFERROR(SEARCH("L",E86:AI86),""),4),3),0)))</f>
        <v>0</v>
      </c>
      <c r="AK86" s="260">
        <f t="array" ref="AK86">-SUM(VALUE(IF(IFERROR(MID(E86:AI86,IFERROR(SEARCH("E",E86:AI86),""),4),"")&gt;=1,RIGHT(MID(E86:AI86,IFERROR(SEARCH("E",E86:AI86),""),4),3),0)))</f>
        <v>0</v>
      </c>
      <c r="AL86" s="260">
        <f t="array" ref="AL86">SUM(VALUE(IF(IFERROR(MID(E86:AI86,IFERROR(SEARCH("T",E86:AI86),""),4),"")&gt;=1,RIGHT(MID(E86:AI86,IFERROR(SEARCH("T",E86:AI86),""),4),3),0)))</f>
        <v>0</v>
      </c>
      <c r="AM86" s="260">
        <f t="array" ref="AM86">SUM(VALUE(IF(IFERROR(MID(E86:AI86,IFERROR(SEARCH("O",E86:AI86),""),4),"")&gt;=1,RIGHT(MID(E86:AI86,IFERROR(SEARCH("O",E86:AI86),""),4),3),0)))</f>
        <v>0</v>
      </c>
      <c r="AN86" s="263"/>
    </row>
    <row r="87">
      <c r="A87" s="258">
        <v>85.0</v>
      </c>
      <c r="B87" s="430" t="s">
        <v>679</v>
      </c>
      <c r="C87" s="430" t="s">
        <v>46</v>
      </c>
      <c r="D87" s="450" t="s">
        <v>14</v>
      </c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60">
        <f t="array" ref="AJ87">-SUM(VALUE(IF(IFERROR(MID(E87:AI87,IFERROR(SEARCH("L",E87:AI87),""),4),"")&gt;=1,RIGHT(MID(E87:AI87,IFERROR(SEARCH("L",E87:AI87),""),4),3),0)))</f>
        <v>0</v>
      </c>
      <c r="AK87" s="260">
        <f t="array" ref="AK87">-SUM(VALUE(IF(IFERROR(MID(E87:AI87,IFERROR(SEARCH("E",E87:AI87),""),4),"")&gt;=1,RIGHT(MID(E87:AI87,IFERROR(SEARCH("E",E87:AI87),""),4),3),0)))</f>
        <v>0</v>
      </c>
      <c r="AL87" s="260">
        <f t="array" ref="AL87">SUM(VALUE(IF(IFERROR(MID(E87:AI87,IFERROR(SEARCH("T",E87:AI87),""),4),"")&gt;=1,RIGHT(MID(E87:AI87,IFERROR(SEARCH("T",E87:AI87),""),4),3),0)))</f>
        <v>0</v>
      </c>
      <c r="AM87" s="260">
        <f t="array" ref="AM87">SUM(VALUE(IF(IFERROR(MID(E87:AI87,IFERROR(SEARCH("O",E87:AI87),""),4),"")&gt;=1,RIGHT(MID(E87:AI87,IFERROR(SEARCH("O",E87:AI87),""),4),3),0)))</f>
        <v>0</v>
      </c>
      <c r="AN87" s="263"/>
    </row>
    <row r="88">
      <c r="A88" s="258">
        <v>86.0</v>
      </c>
      <c r="B88" s="430" t="s">
        <v>680</v>
      </c>
      <c r="C88" s="430" t="s">
        <v>50</v>
      </c>
      <c r="D88" s="450" t="s">
        <v>14</v>
      </c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60">
        <f t="array" ref="AJ88">-SUM(VALUE(IF(IFERROR(MID(E88:AI88,IFERROR(SEARCH("L",E88:AI88),""),4),"")&gt;=1,RIGHT(MID(E88:AI88,IFERROR(SEARCH("L",E88:AI88),""),4),3),0)))</f>
        <v>0</v>
      </c>
      <c r="AK88" s="260">
        <f t="array" ref="AK88">-SUM(VALUE(IF(IFERROR(MID(E88:AI88,IFERROR(SEARCH("E",E88:AI88),""),4),"")&gt;=1,RIGHT(MID(E88:AI88,IFERROR(SEARCH("E",E88:AI88),""),4),3),0)))</f>
        <v>0</v>
      </c>
      <c r="AL88" s="260">
        <f t="array" ref="AL88">SUM(VALUE(IF(IFERROR(MID(E88:AI88,IFERROR(SEARCH("T",E88:AI88),""),4),"")&gt;=1,RIGHT(MID(E88:AI88,IFERROR(SEARCH("T",E88:AI88),""),4),3),0)))</f>
        <v>0</v>
      </c>
      <c r="AM88" s="260">
        <f t="array" ref="AM88">SUM(VALUE(IF(IFERROR(MID(E88:AI88,IFERROR(SEARCH("O",E88:AI88),""),4),"")&gt;=1,RIGHT(MID(E88:AI88,IFERROR(SEARCH("O",E88:AI88),""),4),3),0)))</f>
        <v>0</v>
      </c>
      <c r="AN88" s="263"/>
    </row>
    <row r="89">
      <c r="A89" s="258">
        <v>87.0</v>
      </c>
      <c r="B89" s="430" t="s">
        <v>851</v>
      </c>
      <c r="C89" s="430" t="s">
        <v>74</v>
      </c>
      <c r="D89" s="450" t="s">
        <v>14</v>
      </c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60">
        <f t="array" ref="AJ89">-SUM(VALUE(IF(IFERROR(MID(E89:AI89,IFERROR(SEARCH("L",E89:AI89),""),4),"")&gt;=1,RIGHT(MID(E89:AI89,IFERROR(SEARCH("L",E89:AI89),""),4),3),0)))</f>
        <v>0</v>
      </c>
      <c r="AK89" s="260">
        <f t="array" ref="AK89">-SUM(VALUE(IF(IFERROR(MID(E89:AI89,IFERROR(SEARCH("E",E89:AI89),""),4),"")&gt;=1,RIGHT(MID(E89:AI89,IFERROR(SEARCH("E",E89:AI89),""),4),3),0)))</f>
        <v>0</v>
      </c>
      <c r="AL89" s="260">
        <f t="array" ref="AL89">SUM(VALUE(IF(IFERROR(MID(E89:AI89,IFERROR(SEARCH("T",E89:AI89),""),4),"")&gt;=1,RIGHT(MID(E89:AI89,IFERROR(SEARCH("T",E89:AI89),""),4),3),0)))</f>
        <v>0</v>
      </c>
      <c r="AM89" s="260">
        <f t="array" ref="AM89">SUM(VALUE(IF(IFERROR(MID(E89:AI89,IFERROR(SEARCH("O",E89:AI89),""),4),"")&gt;=1,RIGHT(MID(E89:AI89,IFERROR(SEARCH("O",E89:AI89),""),4),3),0)))</f>
        <v>0</v>
      </c>
      <c r="AN89" s="263"/>
    </row>
    <row r="90">
      <c r="A90" s="258">
        <v>88.0</v>
      </c>
      <c r="B90" s="430" t="s">
        <v>681</v>
      </c>
      <c r="C90" s="430" t="s">
        <v>41</v>
      </c>
      <c r="D90" s="450" t="s">
        <v>14</v>
      </c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60">
        <f t="array" ref="AJ90">-SUM(VALUE(IF(IFERROR(MID(E90:AI90,IFERROR(SEARCH("L",E90:AI90),""),4),"")&gt;=1,RIGHT(MID(E90:AI90,IFERROR(SEARCH("L",E90:AI90),""),4),3),0)))</f>
        <v>0</v>
      </c>
      <c r="AK90" s="260">
        <f t="array" ref="AK90">-SUM(VALUE(IF(IFERROR(MID(E90:AI90,IFERROR(SEARCH("E",E90:AI90),""),4),"")&gt;=1,RIGHT(MID(E90:AI90,IFERROR(SEARCH("E",E90:AI90),""),4),3),0)))</f>
        <v>0</v>
      </c>
      <c r="AL90" s="260">
        <f t="array" ref="AL90">SUM(VALUE(IF(IFERROR(MID(E90:AI90,IFERROR(SEARCH("T",E90:AI90),""),4),"")&gt;=1,RIGHT(MID(E90:AI90,IFERROR(SEARCH("T",E90:AI90),""),4),3),0)))</f>
        <v>0</v>
      </c>
      <c r="AM90" s="260">
        <f t="array" ref="AM90">SUM(VALUE(IF(IFERROR(MID(E90:AI90,IFERROR(SEARCH("O",E90:AI90),""),4),"")&gt;=1,RIGHT(MID(E90:AI90,IFERROR(SEARCH("O",E90:AI90),""),4),3),0)))</f>
        <v>0</v>
      </c>
      <c r="AN90" s="263"/>
    </row>
    <row r="91">
      <c r="A91" s="258">
        <v>89.0</v>
      </c>
      <c r="B91" s="430" t="s">
        <v>682</v>
      </c>
      <c r="C91" s="430" t="s">
        <v>25</v>
      </c>
      <c r="D91" s="450" t="s">
        <v>14</v>
      </c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60">
        <f t="array" ref="AJ91">-SUM(VALUE(IF(IFERROR(MID(E91:AI91,IFERROR(SEARCH("L",E91:AI91),""),4),"")&gt;=1,RIGHT(MID(E91:AI91,IFERROR(SEARCH("L",E91:AI91),""),4),3),0)))</f>
        <v>0</v>
      </c>
      <c r="AK91" s="260">
        <f t="array" ref="AK91">-SUM(VALUE(IF(IFERROR(MID(E91:AI91,IFERROR(SEARCH("E",E91:AI91),""),4),"")&gt;=1,RIGHT(MID(E91:AI91,IFERROR(SEARCH("E",E91:AI91),""),4),3),0)))</f>
        <v>0</v>
      </c>
      <c r="AL91" s="260">
        <f t="array" ref="AL91">SUM(VALUE(IF(IFERROR(MID(E91:AI91,IFERROR(SEARCH("T",E91:AI91),""),4),"")&gt;=1,RIGHT(MID(E91:AI91,IFERROR(SEARCH("T",E91:AI91),""),4),3),0)))</f>
        <v>0</v>
      </c>
      <c r="AM91" s="260">
        <f t="array" ref="AM91">SUM(VALUE(IF(IFERROR(MID(E91:AI91,IFERROR(SEARCH("O",E91:AI91),""),4),"")&gt;=1,RIGHT(MID(E91:AI91,IFERROR(SEARCH("O",E91:AI91),""),4),3),0)))</f>
        <v>0</v>
      </c>
      <c r="AN91" s="263"/>
    </row>
    <row r="92">
      <c r="A92" s="258">
        <v>90.0</v>
      </c>
      <c r="B92" s="430" t="s">
        <v>683</v>
      </c>
      <c r="C92" s="430" t="s">
        <v>28</v>
      </c>
      <c r="D92" s="450" t="s">
        <v>14</v>
      </c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60">
        <f t="array" ref="AJ92">-SUM(VALUE(IF(IFERROR(MID(E92:AI92,IFERROR(SEARCH("L",E92:AI92),""),4),"")&gt;=1,RIGHT(MID(E92:AI92,IFERROR(SEARCH("L",E92:AI92),""),4),3),0)))</f>
        <v>0</v>
      </c>
      <c r="AK92" s="260">
        <f t="array" ref="AK92">-SUM(VALUE(IF(IFERROR(MID(E92:AI92,IFERROR(SEARCH("E",E92:AI92),""),4),"")&gt;=1,RIGHT(MID(E92:AI92,IFERROR(SEARCH("E",E92:AI92),""),4),3),0)))</f>
        <v>0</v>
      </c>
      <c r="AL92" s="260">
        <f t="array" ref="AL92">SUM(VALUE(IF(IFERROR(MID(E92:AI92,IFERROR(SEARCH("T",E92:AI92),""),4),"")&gt;=1,RIGHT(MID(E92:AI92,IFERROR(SEARCH("T",E92:AI92),""),4),3),0)))</f>
        <v>0</v>
      </c>
      <c r="AM92" s="260">
        <f t="array" ref="AM92">SUM(VALUE(IF(IFERROR(MID(E92:AI92,IFERROR(SEARCH("O",E92:AI92),""),4),"")&gt;=1,RIGHT(MID(E92:AI92,IFERROR(SEARCH("O",E92:AI92),""),4),3),0)))</f>
        <v>0</v>
      </c>
      <c r="AN92" s="263"/>
    </row>
    <row r="93">
      <c r="A93" s="258">
        <v>91.0</v>
      </c>
      <c r="B93" s="430" t="s">
        <v>684</v>
      </c>
      <c r="C93" s="430" t="s">
        <v>61</v>
      </c>
      <c r="D93" s="450" t="s">
        <v>14</v>
      </c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60">
        <f t="array" ref="AJ93">-SUM(VALUE(IF(IFERROR(MID(E93:AI93,IFERROR(SEARCH("L",E93:AI93),""),4),"")&gt;=1,RIGHT(MID(E93:AI93,IFERROR(SEARCH("L",E93:AI93),""),4),3),0)))</f>
        <v>0</v>
      </c>
      <c r="AK93" s="260">
        <f t="array" ref="AK93">-SUM(VALUE(IF(IFERROR(MID(E93:AI93,IFERROR(SEARCH("E",E93:AI93),""),4),"")&gt;=1,RIGHT(MID(E93:AI93,IFERROR(SEARCH("E",E93:AI93),""),4),3),0)))</f>
        <v>0</v>
      </c>
      <c r="AL93" s="260">
        <f t="array" ref="AL93">SUM(VALUE(IF(IFERROR(MID(E93:AI93,IFERROR(SEARCH("T",E93:AI93),""),4),"")&gt;=1,RIGHT(MID(E93:AI93,IFERROR(SEARCH("T",E93:AI93),""),4),3),0)))</f>
        <v>0</v>
      </c>
      <c r="AM93" s="260">
        <f t="array" ref="AM93">SUM(VALUE(IF(IFERROR(MID(E93:AI93,IFERROR(SEARCH("O",E93:AI93),""),4),"")&gt;=1,RIGHT(MID(E93:AI93,IFERROR(SEARCH("O",E93:AI93),""),4),3),0)))</f>
        <v>0</v>
      </c>
      <c r="AN93" s="263"/>
    </row>
    <row r="94">
      <c r="A94" s="258">
        <v>92.0</v>
      </c>
      <c r="B94" s="430" t="s">
        <v>853</v>
      </c>
      <c r="C94" s="430" t="s">
        <v>73</v>
      </c>
      <c r="D94" s="450" t="s">
        <v>14</v>
      </c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62" t="s">
        <v>949</v>
      </c>
      <c r="Q94" s="262" t="s">
        <v>810</v>
      </c>
      <c r="R94" s="25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60">
        <f t="array" ref="AJ94">-SUM(VALUE(IF(IFERROR(MID(E94:AI94,IFERROR(SEARCH("L",E94:AI94),""),4),"")&gt;=1,RIGHT(MID(E94:AI94,IFERROR(SEARCH("L",E94:AI94),""),4),3),0)))</f>
        <v>-16</v>
      </c>
      <c r="AK94" s="260">
        <f t="array" ref="AK94">-SUM(VALUE(IF(IFERROR(MID(E94:AI94,IFERROR(SEARCH("E",E94:AI94),""),4),"")&gt;=1,RIGHT(MID(E94:AI94,IFERROR(SEARCH("E",E94:AI94),""),4),3),0)))</f>
        <v>0</v>
      </c>
      <c r="AL94" s="260">
        <f t="array" ref="AL94">SUM(VALUE(IF(IFERROR(MID(E94:AI94,IFERROR(SEARCH("T",E94:AI94),""),4),"")&gt;=1,RIGHT(MID(E94:AI94,IFERROR(SEARCH("T",E94:AI94),""),4),3),0)))</f>
        <v>0</v>
      </c>
      <c r="AM94" s="260">
        <f t="array" ref="AM94">SUM(VALUE(IF(IFERROR(MID(E94:AI94,IFERROR(SEARCH("O",E94:AI94),""),4),"")&gt;=1,RIGHT(MID(E94:AI94,IFERROR(SEARCH("O",E94:AI94),""),4),3),0)))</f>
        <v>0</v>
      </c>
      <c r="AN94" s="263"/>
    </row>
    <row r="95">
      <c r="A95" s="258">
        <v>93.0</v>
      </c>
      <c r="B95" s="430" t="s">
        <v>685</v>
      </c>
      <c r="C95" s="430" t="s">
        <v>17</v>
      </c>
      <c r="D95" s="450" t="s">
        <v>14</v>
      </c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60">
        <f t="array" ref="AJ95">-SUM(VALUE(IF(IFERROR(MID(E95:AI95,IFERROR(SEARCH("L",E95:AI95),""),4),"")&gt;=1,RIGHT(MID(E95:AI95,IFERROR(SEARCH("L",E95:AI95),""),4),3),0)))</f>
        <v>0</v>
      </c>
      <c r="AK95" s="260">
        <f t="array" ref="AK95">-SUM(VALUE(IF(IFERROR(MID(E95:AI95,IFERROR(SEARCH("E",E95:AI95),""),4),"")&gt;=1,RIGHT(MID(E95:AI95,IFERROR(SEARCH("E",E95:AI95),""),4),3),0)))</f>
        <v>0</v>
      </c>
      <c r="AL95" s="260">
        <f t="array" ref="AL95">SUM(VALUE(IF(IFERROR(MID(E95:AI95,IFERROR(SEARCH("T",E95:AI95),""),4),"")&gt;=1,RIGHT(MID(E95:AI95,IFERROR(SEARCH("T",E95:AI95),""),4),3),0)))</f>
        <v>0</v>
      </c>
      <c r="AM95" s="260">
        <f t="array" ref="AM95">SUM(VALUE(IF(IFERROR(MID(E95:AI95,IFERROR(SEARCH("O",E95:AI95),""),4),"")&gt;=1,RIGHT(MID(E95:AI95,IFERROR(SEARCH("O",E95:AI95),""),4),3),0)))</f>
        <v>0</v>
      </c>
      <c r="AN95" s="263"/>
    </row>
    <row r="96">
      <c r="A96" s="258">
        <v>94.0</v>
      </c>
      <c r="B96" s="430" t="s">
        <v>686</v>
      </c>
      <c r="C96" s="430" t="s">
        <v>49</v>
      </c>
      <c r="D96" s="450" t="s">
        <v>14</v>
      </c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62" t="s">
        <v>791</v>
      </c>
      <c r="AF96" s="259"/>
      <c r="AG96" s="259"/>
      <c r="AH96" s="259"/>
      <c r="AI96" s="259"/>
      <c r="AJ96" s="260">
        <f t="array" ref="AJ96">-SUM(VALUE(IF(IFERROR(MID(E96:AI96,IFERROR(SEARCH("L",E96:AI96),""),4),"")&gt;=1,RIGHT(MID(E96:AI96,IFERROR(SEARCH("L",E96:AI96),""),4),3),0)))</f>
        <v>-19</v>
      </c>
      <c r="AK96" s="260">
        <f t="array" ref="AK96">-SUM(VALUE(IF(IFERROR(MID(E96:AI96,IFERROR(SEARCH("E",E96:AI96),""),4),"")&gt;=1,RIGHT(MID(E96:AI96,IFERROR(SEARCH("E",E96:AI96),""),4),3),0)))</f>
        <v>0</v>
      </c>
      <c r="AL96" s="260">
        <f t="array" ref="AL96">SUM(VALUE(IF(IFERROR(MID(E96:AI96,IFERROR(SEARCH("T",E96:AI96),""),4),"")&gt;=1,RIGHT(MID(E96:AI96,IFERROR(SEARCH("T",E96:AI96),""),4),3),0)))</f>
        <v>0</v>
      </c>
      <c r="AM96" s="260">
        <f t="array" ref="AM96">SUM(VALUE(IF(IFERROR(MID(E96:AI96,IFERROR(SEARCH("O",E96:AI96),""),4),"")&gt;=1,RIGHT(MID(E96:AI96,IFERROR(SEARCH("O",E96:AI96),""),4),3),0)))</f>
        <v>0</v>
      </c>
      <c r="AN96" s="263"/>
    </row>
    <row r="97">
      <c r="A97" s="258">
        <v>95.0</v>
      </c>
      <c r="B97" s="430" t="s">
        <v>687</v>
      </c>
      <c r="C97" s="430" t="s">
        <v>66</v>
      </c>
      <c r="D97" s="450" t="s">
        <v>14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62" t="s">
        <v>811</v>
      </c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60">
        <f t="array" ref="AJ97">-SUM(VALUE(IF(IFERROR(MID(E97:AI97,IFERROR(SEARCH("L",E97:AI97),""),4),"")&gt;=1,RIGHT(MID(E97:AI97,IFERROR(SEARCH("L",E97:AI97),""),4),3),0)))</f>
        <v>-9</v>
      </c>
      <c r="AK97" s="260">
        <f t="array" ref="AK97">-SUM(VALUE(IF(IFERROR(MID(E97:AI97,IFERROR(SEARCH("E",E97:AI97),""),4),"")&gt;=1,RIGHT(MID(E97:AI97,IFERROR(SEARCH("E",E97:AI97),""),4),3),0)))</f>
        <v>0</v>
      </c>
      <c r="AL97" s="260">
        <f t="array" ref="AL97">SUM(VALUE(IF(IFERROR(MID(E97:AI97,IFERROR(SEARCH("T",E97:AI97),""),4),"")&gt;=1,RIGHT(MID(E97:AI97,IFERROR(SEARCH("T",E97:AI97),""),4),3),0)))</f>
        <v>0</v>
      </c>
      <c r="AM97" s="260">
        <f t="array" ref="AM97">SUM(VALUE(IF(IFERROR(MID(E97:AI97,IFERROR(SEARCH("O",E97:AI97),""),4),"")&gt;=1,RIGHT(MID(E97:AI97,IFERROR(SEARCH("O",E97:AI97),""),4),3),0)))</f>
        <v>0</v>
      </c>
      <c r="AN97" s="263"/>
    </row>
    <row r="98">
      <c r="A98" s="258">
        <v>96.0</v>
      </c>
      <c r="B98" s="430" t="s">
        <v>688</v>
      </c>
      <c r="C98" s="262" t="s">
        <v>22</v>
      </c>
      <c r="D98" s="450" t="s">
        <v>14</v>
      </c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60">
        <f t="array" ref="AJ98">-SUM(VALUE(IF(IFERROR(MID(E98:AI98,IFERROR(SEARCH("L",E98:AI98),""),4),"")&gt;=1,RIGHT(MID(E98:AI98,IFERROR(SEARCH("L",E98:AI98),""),4),3),0)))</f>
        <v>0</v>
      </c>
      <c r="AK98" s="260">
        <f t="array" ref="AK98">-SUM(VALUE(IF(IFERROR(MID(E98:AI98,IFERROR(SEARCH("E",E98:AI98),""),4),"")&gt;=1,RIGHT(MID(E98:AI98,IFERROR(SEARCH("E",E98:AI98),""),4),3),0)))</f>
        <v>0</v>
      </c>
      <c r="AL98" s="260">
        <f t="array" ref="AL98">SUM(VALUE(IF(IFERROR(MID(E98:AI98,IFERROR(SEARCH("T",E98:AI98),""),4),"")&gt;=1,RIGHT(MID(E98:AI98,IFERROR(SEARCH("T",E98:AI98),""),4),3),0)))</f>
        <v>0</v>
      </c>
      <c r="AM98" s="260">
        <f t="array" ref="AM98">SUM(VALUE(IF(IFERROR(MID(E98:AI98,IFERROR(SEARCH("O",E98:AI98),""),4),"")&gt;=1,RIGHT(MID(E98:AI98,IFERROR(SEARCH("O",E98:AI98),""),4),3),0)))</f>
        <v>0</v>
      </c>
      <c r="AN98" s="263"/>
    </row>
    <row r="99">
      <c r="A99" s="258">
        <v>97.0</v>
      </c>
      <c r="B99" s="430" t="s">
        <v>689</v>
      </c>
      <c r="C99" s="262" t="s">
        <v>55</v>
      </c>
      <c r="D99" s="450" t="s">
        <v>14</v>
      </c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60">
        <f t="array" ref="AJ99">-SUM(VALUE(IF(IFERROR(MID(E99:AI99,IFERROR(SEARCH("L",E99:AI99),""),4),"")&gt;=1,RIGHT(MID(E99:AI99,IFERROR(SEARCH("L",E99:AI99),""),4),3),0)))</f>
        <v>0</v>
      </c>
      <c r="AK99" s="260">
        <f t="array" ref="AK99">-SUM(VALUE(IF(IFERROR(MID(E99:AI99,IFERROR(SEARCH("E",E99:AI99),""),4),"")&gt;=1,RIGHT(MID(E99:AI99,IFERROR(SEARCH("E",E99:AI99),""),4),3),0)))</f>
        <v>0</v>
      </c>
      <c r="AL99" s="260">
        <f t="array" ref="AL99">SUM(VALUE(IF(IFERROR(MID(E99:AI99,IFERROR(SEARCH("T",E99:AI99),""),4),"")&gt;=1,RIGHT(MID(E99:AI99,IFERROR(SEARCH("T",E99:AI99),""),4),3),0)))</f>
        <v>0</v>
      </c>
      <c r="AM99" s="260">
        <f t="array" ref="AM99">SUM(VALUE(IF(IFERROR(MID(E99:AI99,IFERROR(SEARCH("O",E99:AI99),""),4),"")&gt;=1,RIGHT(MID(E99:AI99,IFERROR(SEARCH("O",E99:AI99),""),4),3),0)))</f>
        <v>0</v>
      </c>
      <c r="AN99" s="263"/>
    </row>
    <row r="100">
      <c r="A100" s="258">
        <v>98.0</v>
      </c>
      <c r="B100" s="430" t="s">
        <v>856</v>
      </c>
      <c r="C100" s="262" t="s">
        <v>857</v>
      </c>
      <c r="D100" s="450" t="s">
        <v>14</v>
      </c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60">
        <f t="array" ref="AJ100">-SUM(VALUE(IF(IFERROR(MID(E100:AI100,IFERROR(SEARCH("L",E100:AI100),""),4),"")&gt;=1,RIGHT(MID(E100:AI100,IFERROR(SEARCH("L",E100:AI100),""),4),3),0)))</f>
        <v>0</v>
      </c>
      <c r="AK100" s="260">
        <f t="array" ref="AK100">-SUM(VALUE(IF(IFERROR(MID(E100:AI100,IFERROR(SEARCH("E",E100:AI100),""),4),"")&gt;=1,RIGHT(MID(E100:AI100,IFERROR(SEARCH("E",E100:AI100),""),4),3),0)))</f>
        <v>0</v>
      </c>
      <c r="AL100" s="260">
        <f t="array" ref="AL100">SUM(VALUE(IF(IFERROR(MID(E100:AI100,IFERROR(SEARCH("T",E100:AI100),""),4),"")&gt;=1,RIGHT(MID(E100:AI100,IFERROR(SEARCH("T",E100:AI100),""),4),3),0)))</f>
        <v>0</v>
      </c>
      <c r="AM100" s="260">
        <f t="array" ref="AM100">SUM(VALUE(IF(IFERROR(MID(E100:AI100,IFERROR(SEARCH("O",E100:AI100),""),4),"")&gt;=1,RIGHT(MID(E100:AI100,IFERROR(SEARCH("O",E100:AI100),""),4),3),0)))</f>
        <v>0</v>
      </c>
      <c r="AN100" s="263"/>
    </row>
    <row r="101">
      <c r="A101" s="258">
        <v>99.0</v>
      </c>
      <c r="B101" s="430" t="s">
        <v>690</v>
      </c>
      <c r="C101" s="262" t="s">
        <v>45</v>
      </c>
      <c r="D101" s="450" t="s">
        <v>14</v>
      </c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62" t="s">
        <v>790</v>
      </c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60">
        <f t="array" ref="AJ101">-SUM(VALUE(IF(IFERROR(MID(E101:AI101,IFERROR(SEARCH("L",E101:AI101),""),4),"")&gt;=1,RIGHT(MID(E101:AI101,IFERROR(SEARCH("L",E101:AI101),""),4),3),0)))</f>
        <v>0</v>
      </c>
      <c r="AK101" s="260">
        <f t="array" ref="AK101">-SUM(VALUE(IF(IFERROR(MID(E101:AI101,IFERROR(SEARCH("E",E101:AI101),""),4),"")&gt;=1,RIGHT(MID(E101:AI101,IFERROR(SEARCH("E",E101:AI101),""),4),3),0)))</f>
        <v>-60</v>
      </c>
      <c r="AL101" s="260">
        <f t="array" ref="AL101">SUM(VALUE(IF(IFERROR(MID(E101:AI101,IFERROR(SEARCH("T",E101:AI101),""),4),"")&gt;=1,RIGHT(MID(E101:AI101,IFERROR(SEARCH("T",E101:AI101),""),4),3),0)))</f>
        <v>0</v>
      </c>
      <c r="AM101" s="260">
        <f t="array" ref="AM101">SUM(VALUE(IF(IFERROR(MID(E101:AI101,IFERROR(SEARCH("O",E101:AI101),""),4),"")&gt;=1,RIGHT(MID(E101:AI101,IFERROR(SEARCH("O",E101:AI101),""),4),3),0)))</f>
        <v>0</v>
      </c>
      <c r="AN101" s="263"/>
    </row>
    <row r="102">
      <c r="A102" s="258">
        <v>100.0</v>
      </c>
      <c r="B102" s="430" t="s">
        <v>691</v>
      </c>
      <c r="C102" s="430" t="s">
        <v>31</v>
      </c>
      <c r="D102" s="450" t="s">
        <v>14</v>
      </c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62" t="s">
        <v>950</v>
      </c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60">
        <f t="array" ref="AJ102">-SUM(VALUE(IF(IFERROR(MID(E102:AI102,IFERROR(SEARCH("L",E102:AI102),""),4),"")&gt;=1,RIGHT(MID(E102:AI102,IFERROR(SEARCH("L",E102:AI102),""),4),3),0)))</f>
        <v>-28</v>
      </c>
      <c r="AK102" s="260">
        <f t="array" ref="AK102">-SUM(VALUE(IF(IFERROR(MID(E102:AI102,IFERROR(SEARCH("E",E102:AI102),""),4),"")&gt;=1,RIGHT(MID(E102:AI102,IFERROR(SEARCH("E",E102:AI102),""),4),3),0)))</f>
        <v>0</v>
      </c>
      <c r="AL102" s="260">
        <f t="array" ref="AL102">SUM(VALUE(IF(IFERROR(MID(E102:AI102,IFERROR(SEARCH("T",E102:AI102),""),4),"")&gt;=1,RIGHT(MID(E102:AI102,IFERROR(SEARCH("T",E102:AI102),""),4),3),0)))</f>
        <v>0</v>
      </c>
      <c r="AM102" s="260">
        <f t="array" ref="AM102">SUM(VALUE(IF(IFERROR(MID(E102:AI102,IFERROR(SEARCH("O",E102:AI102),""),4),"")&gt;=1,RIGHT(MID(E102:AI102,IFERROR(SEARCH("O",E102:AI102),""),4),3),0)))</f>
        <v>0</v>
      </c>
      <c r="AN102" s="263"/>
    </row>
    <row r="103">
      <c r="A103" s="258">
        <v>101.0</v>
      </c>
      <c r="B103" s="430" t="s">
        <v>692</v>
      </c>
      <c r="C103" s="430" t="s">
        <v>24</v>
      </c>
      <c r="D103" s="450" t="s">
        <v>14</v>
      </c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60">
        <f t="array" ref="AJ103">-SUM(VALUE(IF(IFERROR(MID(E103:AI103,IFERROR(SEARCH("L",E103:AI103),""),4),"")&gt;=1,RIGHT(MID(E103:AI103,IFERROR(SEARCH("L",E103:AI103),""),4),3),0)))</f>
        <v>0</v>
      </c>
      <c r="AK103" s="260">
        <f t="array" ref="AK103">-SUM(VALUE(IF(IFERROR(MID(E103:AI103,IFERROR(SEARCH("E",E103:AI103),""),4),"")&gt;=1,RIGHT(MID(E103:AI103,IFERROR(SEARCH("E",E103:AI103),""),4),3),0)))</f>
        <v>0</v>
      </c>
      <c r="AL103" s="260">
        <f t="array" ref="AL103">SUM(VALUE(IF(IFERROR(MID(E103:AI103,IFERROR(SEARCH("T",E103:AI103),""),4),"")&gt;=1,RIGHT(MID(E103:AI103,IFERROR(SEARCH("T",E103:AI103),""),4),3),0)))</f>
        <v>0</v>
      </c>
      <c r="AM103" s="260">
        <f t="array" ref="AM103">SUM(VALUE(IF(IFERROR(MID(E103:AI103,IFERROR(SEARCH("O",E103:AI103),""),4),"")&gt;=1,RIGHT(MID(E103:AI103,IFERROR(SEARCH("O",E103:AI103),""),4),3),0)))</f>
        <v>0</v>
      </c>
      <c r="AN103" s="263"/>
    </row>
    <row r="104">
      <c r="A104" s="258">
        <v>102.0</v>
      </c>
      <c r="B104" s="430" t="s">
        <v>693</v>
      </c>
      <c r="C104" s="430" t="s">
        <v>35</v>
      </c>
      <c r="D104" s="450" t="s">
        <v>14</v>
      </c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60">
        <f t="array" ref="AJ104">-SUM(VALUE(IF(IFERROR(MID(E104:AI104,IFERROR(SEARCH("L",E104:AI104),""),4),"")&gt;=1,RIGHT(MID(E104:AI104,IFERROR(SEARCH("L",E104:AI104),""),4),3),0)))</f>
        <v>0</v>
      </c>
      <c r="AK104" s="260">
        <f t="array" ref="AK104">-SUM(VALUE(IF(IFERROR(MID(E104:AI104,IFERROR(SEARCH("E",E104:AI104),""),4),"")&gt;=1,RIGHT(MID(E104:AI104,IFERROR(SEARCH("E",E104:AI104),""),4),3),0)))</f>
        <v>0</v>
      </c>
      <c r="AL104" s="260">
        <f t="array" ref="AL104">SUM(VALUE(IF(IFERROR(MID(E104:AI104,IFERROR(SEARCH("T",E104:AI104),""),4),"")&gt;=1,RIGHT(MID(E104:AI104,IFERROR(SEARCH("T",E104:AI104),""),4),3),0)))</f>
        <v>0</v>
      </c>
      <c r="AM104" s="260">
        <f t="array" ref="AM104">SUM(VALUE(IF(IFERROR(MID(E104:AI104,IFERROR(SEARCH("O",E104:AI104),""),4),"")&gt;=1,RIGHT(MID(E104:AI104,IFERROR(SEARCH("O",E104:AI104),""),4),3),0)))</f>
        <v>0</v>
      </c>
      <c r="AN104" s="263"/>
    </row>
    <row r="105">
      <c r="A105" s="258">
        <v>103.0</v>
      </c>
      <c r="B105" s="430" t="s">
        <v>694</v>
      </c>
      <c r="C105" s="430" t="s">
        <v>48</v>
      </c>
      <c r="D105" s="450" t="s">
        <v>14</v>
      </c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60">
        <f t="array" ref="AJ105">-SUM(VALUE(IF(IFERROR(MID(E105:AI105,IFERROR(SEARCH("L",E105:AI105),""),4),"")&gt;=1,RIGHT(MID(E105:AI105,IFERROR(SEARCH("L",E105:AI105),""),4),3),0)))</f>
        <v>0</v>
      </c>
      <c r="AK105" s="260">
        <f t="array" ref="AK105">-SUM(VALUE(IF(IFERROR(MID(E105:AI105,IFERROR(SEARCH("E",E105:AI105),""),4),"")&gt;=1,RIGHT(MID(E105:AI105,IFERROR(SEARCH("E",E105:AI105),""),4),3),0)))</f>
        <v>0</v>
      </c>
      <c r="AL105" s="260">
        <f t="array" ref="AL105">SUM(VALUE(IF(IFERROR(MID(E105:AI105,IFERROR(SEARCH("T",E105:AI105),""),4),"")&gt;=1,RIGHT(MID(E105:AI105,IFERROR(SEARCH("T",E105:AI105),""),4),3),0)))</f>
        <v>0</v>
      </c>
      <c r="AM105" s="260">
        <f t="array" ref="AM105">SUM(VALUE(IF(IFERROR(MID(E105:AI105,IFERROR(SEARCH("O",E105:AI105),""),4),"")&gt;=1,RIGHT(MID(E105:AI105,IFERROR(SEARCH("O",E105:AI105),""),4),3),0)))</f>
        <v>0</v>
      </c>
      <c r="AN105" s="263"/>
    </row>
    <row r="106">
      <c r="A106" s="258">
        <v>104.0</v>
      </c>
      <c r="B106" s="430" t="s">
        <v>695</v>
      </c>
      <c r="C106" s="430" t="s">
        <v>67</v>
      </c>
      <c r="D106" s="450" t="s">
        <v>14</v>
      </c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60">
        <f t="array" ref="AJ106">-SUM(VALUE(IF(IFERROR(MID(E106:AI106,IFERROR(SEARCH("L",E106:AI106),""),4),"")&gt;=1,RIGHT(MID(E106:AI106,IFERROR(SEARCH("L",E106:AI106),""),4),3),0)))</f>
        <v>0</v>
      </c>
      <c r="AK106" s="260">
        <f t="array" ref="AK106">-SUM(VALUE(IF(IFERROR(MID(E106:AI106,IFERROR(SEARCH("E",E106:AI106),""),4),"")&gt;=1,RIGHT(MID(E106:AI106,IFERROR(SEARCH("E",E106:AI106),""),4),3),0)))</f>
        <v>0</v>
      </c>
      <c r="AL106" s="260">
        <f t="array" ref="AL106">SUM(VALUE(IF(IFERROR(MID(E106:AI106,IFERROR(SEARCH("T",E106:AI106),""),4),"")&gt;=1,RIGHT(MID(E106:AI106,IFERROR(SEARCH("T",E106:AI106),""),4),3),0)))</f>
        <v>0</v>
      </c>
      <c r="AM106" s="260">
        <f t="array" ref="AM106">SUM(VALUE(IF(IFERROR(MID(E106:AI106,IFERROR(SEARCH("O",E106:AI106),""),4),"")&gt;=1,RIGHT(MID(E106:AI106,IFERROR(SEARCH("O",E106:AI106),""),4),3),0)))</f>
        <v>0</v>
      </c>
      <c r="AN106" s="263"/>
    </row>
    <row r="107">
      <c r="A107" s="258">
        <v>105.0</v>
      </c>
      <c r="B107" s="430" t="s">
        <v>696</v>
      </c>
      <c r="C107" s="430" t="s">
        <v>54</v>
      </c>
      <c r="D107" s="450" t="s">
        <v>14</v>
      </c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60">
        <f t="array" ref="AJ107">-SUM(VALUE(IF(IFERROR(MID(E107:AI107,IFERROR(SEARCH("L",E107:AI107),""),4),"")&gt;=1,RIGHT(MID(E107:AI107,IFERROR(SEARCH("L",E107:AI107),""),4),3),0)))</f>
        <v>0</v>
      </c>
      <c r="AK107" s="260">
        <f t="array" ref="AK107">-SUM(VALUE(IF(IFERROR(MID(E107:AI107,IFERROR(SEARCH("E",E107:AI107),""),4),"")&gt;=1,RIGHT(MID(E107:AI107,IFERROR(SEARCH("E",E107:AI107),""),4),3),0)))</f>
        <v>0</v>
      </c>
      <c r="AL107" s="260">
        <f t="array" ref="AL107">SUM(VALUE(IF(IFERROR(MID(E107:AI107,IFERROR(SEARCH("T",E107:AI107),""),4),"")&gt;=1,RIGHT(MID(E107:AI107,IFERROR(SEARCH("T",E107:AI107),""),4),3),0)))</f>
        <v>0</v>
      </c>
      <c r="AM107" s="260">
        <f t="array" ref="AM107">SUM(VALUE(IF(IFERROR(MID(E107:AI107,IFERROR(SEARCH("O",E107:AI107),""),4),"")&gt;=1,RIGHT(MID(E107:AI107,IFERROR(SEARCH("O",E107:AI107),""),4),3),0)))</f>
        <v>0</v>
      </c>
      <c r="AN107" s="263"/>
    </row>
    <row r="108">
      <c r="A108" s="258">
        <v>106.0</v>
      </c>
      <c r="B108" s="430" t="s">
        <v>697</v>
      </c>
      <c r="C108" s="430" t="s">
        <v>70</v>
      </c>
      <c r="D108" s="450" t="s">
        <v>14</v>
      </c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60">
        <f t="array" ref="AJ108">-SUM(VALUE(IF(IFERROR(MID(E108:AI108,IFERROR(SEARCH("L",E108:AI108),""),4),"")&gt;=1,RIGHT(MID(E108:AI108,IFERROR(SEARCH("L",E108:AI108),""),4),3),0)))</f>
        <v>0</v>
      </c>
      <c r="AK108" s="260">
        <f t="array" ref="AK108">-SUM(VALUE(IF(IFERROR(MID(E108:AI108,IFERROR(SEARCH("E",E108:AI108),""),4),"")&gt;=1,RIGHT(MID(E108:AI108,IFERROR(SEARCH("E",E108:AI108),""),4),3),0)))</f>
        <v>0</v>
      </c>
      <c r="AL108" s="260">
        <f t="array" ref="AL108">SUM(VALUE(IF(IFERROR(MID(E108:AI108,IFERROR(SEARCH("T",E108:AI108),""),4),"")&gt;=1,RIGHT(MID(E108:AI108,IFERROR(SEARCH("T",E108:AI108),""),4),3),0)))</f>
        <v>0</v>
      </c>
      <c r="AM108" s="260">
        <f t="array" ref="AM108">SUM(VALUE(IF(IFERROR(MID(E108:AI108,IFERROR(SEARCH("O",E108:AI108),""),4),"")&gt;=1,RIGHT(MID(E108:AI108,IFERROR(SEARCH("O",E108:AI108),""),4),3),0)))</f>
        <v>0</v>
      </c>
      <c r="AN108" s="263"/>
    </row>
    <row r="109">
      <c r="A109" s="258">
        <v>107.0</v>
      </c>
      <c r="B109" s="430" t="s">
        <v>848</v>
      </c>
      <c r="C109" s="430" t="s">
        <v>40</v>
      </c>
      <c r="D109" s="450" t="s">
        <v>14</v>
      </c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62" t="s">
        <v>821</v>
      </c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60">
        <f t="array" ref="AJ109">-SUM(VALUE(IF(IFERROR(MID(E109:AI109,IFERROR(SEARCH("L",E109:AI109),""),4),"")&gt;=1,RIGHT(MID(E109:AI109,IFERROR(SEARCH("L",E109:AI109),""),4),3),0)))</f>
        <v>-24</v>
      </c>
      <c r="AK109" s="260">
        <f t="array" ref="AK109">-SUM(VALUE(IF(IFERROR(MID(E109:AI109,IFERROR(SEARCH("E",E109:AI109),""),4),"")&gt;=1,RIGHT(MID(E109:AI109,IFERROR(SEARCH("E",E109:AI109),""),4),3),0)))</f>
        <v>0</v>
      </c>
      <c r="AL109" s="260">
        <f t="array" ref="AL109">SUM(VALUE(IF(IFERROR(MID(E109:AI109,IFERROR(SEARCH("T",E109:AI109),""),4),"")&gt;=1,RIGHT(MID(E109:AI109,IFERROR(SEARCH("T",E109:AI109),""),4),3),0)))</f>
        <v>0</v>
      </c>
      <c r="AM109" s="260">
        <f t="array" ref="AM109">SUM(VALUE(IF(IFERROR(MID(E109:AI109,IFERROR(SEARCH("O",E109:AI109),""),4),"")&gt;=1,RIGHT(MID(E109:AI109,IFERROR(SEARCH("O",E109:AI109),""),4),3),0)))</f>
        <v>0</v>
      </c>
      <c r="AN109" s="263"/>
    </row>
    <row r="110">
      <c r="A110" s="258">
        <v>108.0</v>
      </c>
      <c r="B110" s="430" t="s">
        <v>698</v>
      </c>
      <c r="C110" s="430" t="s">
        <v>19</v>
      </c>
      <c r="D110" s="450" t="s">
        <v>14</v>
      </c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60">
        <f t="array" ref="AJ110">-SUM(VALUE(IF(IFERROR(MID(E110:AI110,IFERROR(SEARCH("L",E110:AI110),""),4),"")&gt;=1,RIGHT(MID(E110:AI110,IFERROR(SEARCH("L",E110:AI110),""),4),3),0)))</f>
        <v>0</v>
      </c>
      <c r="AK110" s="260">
        <f t="array" ref="AK110">-SUM(VALUE(IF(IFERROR(MID(E110:AI110,IFERROR(SEARCH("E",E110:AI110),""),4),"")&gt;=1,RIGHT(MID(E110:AI110,IFERROR(SEARCH("E",E110:AI110),""),4),3),0)))</f>
        <v>0</v>
      </c>
      <c r="AL110" s="260">
        <f t="array" ref="AL110">SUM(VALUE(IF(IFERROR(MID(E110:AI110,IFERROR(SEARCH("T",E110:AI110),""),4),"")&gt;=1,RIGHT(MID(E110:AI110,IFERROR(SEARCH("T",E110:AI110),""),4),3),0)))</f>
        <v>0</v>
      </c>
      <c r="AM110" s="260">
        <f t="array" ref="AM110">SUM(VALUE(IF(IFERROR(MID(E110:AI110,IFERROR(SEARCH("O",E110:AI110),""),4),"")&gt;=1,RIGHT(MID(E110:AI110,IFERROR(SEARCH("O",E110:AI110),""),4),3),0)))</f>
        <v>0</v>
      </c>
      <c r="AN110" s="263"/>
    </row>
    <row r="111">
      <c r="A111" s="258">
        <v>109.0</v>
      </c>
      <c r="B111" s="430" t="s">
        <v>858</v>
      </c>
      <c r="C111" s="430" t="s">
        <v>859</v>
      </c>
      <c r="D111" s="450" t="s">
        <v>14</v>
      </c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60">
        <f t="array" ref="AJ111">-SUM(VALUE(IF(IFERROR(MID(E111:AI111,IFERROR(SEARCH("L",E111:AI111),""),4),"")&gt;=1,RIGHT(MID(E111:AI111,IFERROR(SEARCH("L",E111:AI111),""),4),3),0)))</f>
        <v>0</v>
      </c>
      <c r="AK111" s="260">
        <f t="array" ref="AK111">-SUM(VALUE(IF(IFERROR(MID(E111:AI111,IFERROR(SEARCH("E",E111:AI111),""),4),"")&gt;=1,RIGHT(MID(E111:AI111,IFERROR(SEARCH("E",E111:AI111),""),4),3),0)))</f>
        <v>0</v>
      </c>
      <c r="AL111" s="260">
        <f t="array" ref="AL111">SUM(VALUE(IF(IFERROR(MID(E111:AI111,IFERROR(SEARCH("T",E111:AI111),""),4),"")&gt;=1,RIGHT(MID(E111:AI111,IFERROR(SEARCH("T",E111:AI111),""),4),3),0)))</f>
        <v>0</v>
      </c>
      <c r="AM111" s="260">
        <f t="array" ref="AM111">SUM(VALUE(IF(IFERROR(MID(E111:AI111,IFERROR(SEARCH("O",E111:AI111),""),4),"")&gt;=1,RIGHT(MID(E111:AI111,IFERROR(SEARCH("O",E111:AI111),""),4),3),0)))</f>
        <v>0</v>
      </c>
      <c r="AN111" s="263"/>
    </row>
    <row r="112">
      <c r="A112" s="258">
        <v>110.0</v>
      </c>
      <c r="B112" s="430" t="s">
        <v>699</v>
      </c>
      <c r="C112" s="430" t="s">
        <v>33</v>
      </c>
      <c r="D112" s="450" t="s">
        <v>14</v>
      </c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60">
        <f t="array" ref="AJ112">-SUM(VALUE(IF(IFERROR(MID(E112:AI112,IFERROR(SEARCH("L",E112:AI112),""),4),"")&gt;=1,RIGHT(MID(E112:AI112,IFERROR(SEARCH("L",E112:AI112),""),4),3),0)))</f>
        <v>0</v>
      </c>
      <c r="AK112" s="260">
        <f t="array" ref="AK112">-SUM(VALUE(IF(IFERROR(MID(E112:AI112,IFERROR(SEARCH("E",E112:AI112),""),4),"")&gt;=1,RIGHT(MID(E112:AI112,IFERROR(SEARCH("E",E112:AI112),""),4),3),0)))</f>
        <v>0</v>
      </c>
      <c r="AL112" s="260">
        <f t="array" ref="AL112">SUM(VALUE(IF(IFERROR(MID(E112:AI112,IFERROR(SEARCH("T",E112:AI112),""),4),"")&gt;=1,RIGHT(MID(E112:AI112,IFERROR(SEARCH("T",E112:AI112),""),4),3),0)))</f>
        <v>0</v>
      </c>
      <c r="AM112" s="260">
        <f t="array" ref="AM112">SUM(VALUE(IF(IFERROR(MID(E112:AI112,IFERROR(SEARCH("O",E112:AI112),""),4),"")&gt;=1,RIGHT(MID(E112:AI112,IFERROR(SEARCH("O",E112:AI112),""),4),3),0)))</f>
        <v>0</v>
      </c>
      <c r="AN112" s="263"/>
    </row>
    <row r="113">
      <c r="A113" s="258">
        <v>111.0</v>
      </c>
      <c r="B113" s="430" t="s">
        <v>700</v>
      </c>
      <c r="C113" s="430" t="s">
        <v>65</v>
      </c>
      <c r="D113" s="450" t="s">
        <v>14</v>
      </c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62" t="s">
        <v>795</v>
      </c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60">
        <f t="array" ref="AJ113">-SUM(VALUE(IF(IFERROR(MID(E113:AI113,IFERROR(SEARCH("L",E113:AI113),""),4),"")&gt;=1,RIGHT(MID(E113:AI113,IFERROR(SEARCH("L",E113:AI113),""),4),3),0)))</f>
        <v>-7</v>
      </c>
      <c r="AK113" s="260">
        <f t="array" ref="AK113">-SUM(VALUE(IF(IFERROR(MID(E113:AI113,IFERROR(SEARCH("E",E113:AI113),""),4),"")&gt;=1,RIGHT(MID(E113:AI113,IFERROR(SEARCH("E",E113:AI113),""),4),3),0)))</f>
        <v>0</v>
      </c>
      <c r="AL113" s="260">
        <f t="array" ref="AL113">SUM(VALUE(IF(IFERROR(MID(E113:AI113,IFERROR(SEARCH("T",E113:AI113),""),4),"")&gt;=1,RIGHT(MID(E113:AI113,IFERROR(SEARCH("T",E113:AI113),""),4),3),0)))</f>
        <v>0</v>
      </c>
      <c r="AM113" s="260">
        <f t="array" ref="AM113">SUM(VALUE(IF(IFERROR(MID(E113:AI113,IFERROR(SEARCH("O",E113:AI113),""),4),"")&gt;=1,RIGHT(MID(E113:AI113,IFERROR(SEARCH("O",E113:AI113),""),4),3),0)))</f>
        <v>0</v>
      </c>
      <c r="AN113" s="274"/>
    </row>
    <row r="114">
      <c r="A114" s="258">
        <v>112.0</v>
      </c>
      <c r="B114" s="430" t="s">
        <v>701</v>
      </c>
      <c r="C114" s="430" t="s">
        <v>51</v>
      </c>
      <c r="D114" s="450" t="s">
        <v>14</v>
      </c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60">
        <f t="array" ref="AJ114">-SUM(VALUE(IF(IFERROR(MID(E114:AI114,IFERROR(SEARCH("L",E114:AI114),""),4),"")&gt;=1,RIGHT(MID(E114:AI114,IFERROR(SEARCH("L",E114:AI114),""),4),3),0)))</f>
        <v>0</v>
      </c>
      <c r="AK114" s="260">
        <f t="array" ref="AK114">-SUM(VALUE(IF(IFERROR(MID(E114:AI114,IFERROR(SEARCH("E",E114:AI114),""),4),"")&gt;=1,RIGHT(MID(E114:AI114,IFERROR(SEARCH("E",E114:AI114),""),4),3),0)))</f>
        <v>0</v>
      </c>
      <c r="AL114" s="260">
        <f t="array" ref="AL114">SUM(VALUE(IF(IFERROR(MID(E114:AI114,IFERROR(SEARCH("T",E114:AI114),""),4),"")&gt;=1,RIGHT(MID(E114:AI114,IFERROR(SEARCH("T",E114:AI114),""),4),3),0)))</f>
        <v>0</v>
      </c>
      <c r="AM114" s="260">
        <f t="array" ref="AM114">SUM(VALUE(IF(IFERROR(MID(E114:AI114,IFERROR(SEARCH("O",E114:AI114),""),4),"")&gt;=1,RIGHT(MID(E114:AI114,IFERROR(SEARCH("O",E114:AI114),""),4),3),0)))</f>
        <v>0</v>
      </c>
      <c r="AN114" s="263"/>
    </row>
    <row r="115">
      <c r="A115" s="258">
        <v>113.0</v>
      </c>
      <c r="B115" s="430" t="s">
        <v>860</v>
      </c>
      <c r="C115" s="430" t="s">
        <v>861</v>
      </c>
      <c r="D115" s="450" t="s">
        <v>14</v>
      </c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60">
        <f t="array" ref="AJ115">-SUM(VALUE(IF(IFERROR(MID(E115:AI115,IFERROR(SEARCH("L",E115:AI115),""),4),"")&gt;=1,RIGHT(MID(E115:AI115,IFERROR(SEARCH("L",E115:AI115),""),4),3),0)))</f>
        <v>0</v>
      </c>
      <c r="AK115" s="260">
        <f t="array" ref="AK115">-SUM(VALUE(IF(IFERROR(MID(E115:AI115,IFERROR(SEARCH("E",E115:AI115),""),4),"")&gt;=1,RIGHT(MID(E115:AI115,IFERROR(SEARCH("E",E115:AI115),""),4),3),0)))</f>
        <v>0</v>
      </c>
      <c r="AL115" s="260">
        <f t="array" ref="AL115">SUM(VALUE(IF(IFERROR(MID(E115:AI115,IFERROR(SEARCH("T",E115:AI115),""),4),"")&gt;=1,RIGHT(MID(E115:AI115,IFERROR(SEARCH("T",E115:AI115),""),4),3),0)))</f>
        <v>0</v>
      </c>
      <c r="AM115" s="260">
        <f t="array" ref="AM115">SUM(VALUE(IF(IFERROR(MID(E115:AI115,IFERROR(SEARCH("O",E115:AI115),""),4),"")&gt;=1,RIGHT(MID(E115:AI115,IFERROR(SEARCH("O",E115:AI115),""),4),3),0)))</f>
        <v>0</v>
      </c>
      <c r="AN115" s="263"/>
    </row>
    <row r="116">
      <c r="A116" s="258">
        <v>114.0</v>
      </c>
      <c r="B116" s="430" t="s">
        <v>709</v>
      </c>
      <c r="C116" s="430" t="s">
        <v>30</v>
      </c>
      <c r="D116" s="450" t="s">
        <v>14</v>
      </c>
      <c r="E116" s="259"/>
      <c r="F116" s="259"/>
      <c r="G116" s="259"/>
      <c r="H116" s="259"/>
      <c r="I116" s="259"/>
      <c r="J116" s="262" t="s">
        <v>791</v>
      </c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60">
        <f t="array" ref="AJ116">-SUM(VALUE(IF(IFERROR(MID(E116:AI116,IFERROR(SEARCH("L",E116:AI116),""),4),"")&gt;=1,RIGHT(MID(E116:AI116,IFERROR(SEARCH("L",E116:AI116),""),4),3),0)))</f>
        <v>-19</v>
      </c>
      <c r="AK116" s="260">
        <f t="array" ref="AK116">-SUM(VALUE(IF(IFERROR(MID(E116:AI116,IFERROR(SEARCH("E",E116:AI116),""),4),"")&gt;=1,RIGHT(MID(E116:AI116,IFERROR(SEARCH("E",E116:AI116),""),4),3),0)))</f>
        <v>0</v>
      </c>
      <c r="AL116" s="260">
        <f t="array" ref="AL116">SUM(VALUE(IF(IFERROR(MID(E116:AI116,IFERROR(SEARCH("T",E116:AI116),""),4),"")&gt;=1,RIGHT(MID(E116:AI116,IFERROR(SEARCH("T",E116:AI116),""),4),3),0)))</f>
        <v>0</v>
      </c>
      <c r="AM116" s="260">
        <f t="array" ref="AM116">SUM(VALUE(IF(IFERROR(MID(E116:AI116,IFERROR(SEARCH("O",E116:AI116),""),4),"")&gt;=1,RIGHT(MID(E116:AI116,IFERROR(SEARCH("O",E116:AI116),""),4),3),0)))</f>
        <v>0</v>
      </c>
      <c r="AN116" s="263"/>
    </row>
    <row r="117">
      <c r="A117" s="258">
        <v>115.0</v>
      </c>
      <c r="B117" s="430" t="s">
        <v>702</v>
      </c>
      <c r="C117" s="430" t="s">
        <v>58</v>
      </c>
      <c r="D117" s="450" t="s">
        <v>14</v>
      </c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60">
        <f t="array" ref="AJ117">-SUM(VALUE(IF(IFERROR(MID(E117:AI117,IFERROR(SEARCH("L",E117:AI117),""),4),"")&gt;=1,RIGHT(MID(E117:AI117,IFERROR(SEARCH("L",E117:AI117),""),4),3),0)))</f>
        <v>0</v>
      </c>
      <c r="AK117" s="260">
        <f t="array" ref="AK117">-SUM(VALUE(IF(IFERROR(MID(E117:AI117,IFERROR(SEARCH("E",E117:AI117),""),4),"")&gt;=1,RIGHT(MID(E117:AI117,IFERROR(SEARCH("E",E117:AI117),""),4),3),0)))</f>
        <v>0</v>
      </c>
      <c r="AL117" s="260">
        <f t="array" ref="AL117">SUM(VALUE(IF(IFERROR(MID(E117:AI117,IFERROR(SEARCH("T",E117:AI117),""),4),"")&gt;=1,RIGHT(MID(E117:AI117,IFERROR(SEARCH("T",E117:AI117),""),4),3),0)))</f>
        <v>0</v>
      </c>
      <c r="AM117" s="260">
        <f t="array" ref="AM117">SUM(VALUE(IF(IFERROR(MID(E117:AI117,IFERROR(SEARCH("O",E117:AI117),""),4),"")&gt;=1,RIGHT(MID(E117:AI117,IFERROR(SEARCH("O",E117:AI117),""),4),3),0)))</f>
        <v>0</v>
      </c>
      <c r="AN117" s="263"/>
    </row>
    <row r="118">
      <c r="A118" s="258">
        <v>116.0</v>
      </c>
      <c r="B118" s="430" t="s">
        <v>703</v>
      </c>
      <c r="C118" s="430" t="s">
        <v>43</v>
      </c>
      <c r="D118" s="450" t="s">
        <v>14</v>
      </c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60">
        <f t="array" ref="AJ118">-SUM(VALUE(IF(IFERROR(MID(E118:AI118,IFERROR(SEARCH("L",E118:AI118),""),4),"")&gt;=1,RIGHT(MID(E118:AI118,IFERROR(SEARCH("L",E118:AI118),""),4),3),0)))</f>
        <v>0</v>
      </c>
      <c r="AK118" s="260">
        <f t="array" ref="AK118">-SUM(VALUE(IF(IFERROR(MID(E118:AI118,IFERROR(SEARCH("E",E118:AI118),""),4),"")&gt;=1,RIGHT(MID(E118:AI118,IFERROR(SEARCH("E",E118:AI118),""),4),3),0)))</f>
        <v>0</v>
      </c>
      <c r="AL118" s="260">
        <f t="array" ref="AL118">SUM(VALUE(IF(IFERROR(MID(E118:AI118,IFERROR(SEARCH("T",E118:AI118),""),4),"")&gt;=1,RIGHT(MID(E118:AI118,IFERROR(SEARCH("T",E118:AI118),""),4),3),0)))</f>
        <v>0</v>
      </c>
      <c r="AM118" s="260">
        <f t="array" ref="AM118">SUM(VALUE(IF(IFERROR(MID(E118:AI118,IFERROR(SEARCH("O",E118:AI118),""),4),"")&gt;=1,RIGHT(MID(E118:AI118,IFERROR(SEARCH("O",E118:AI118),""),4),3),0)))</f>
        <v>0</v>
      </c>
      <c r="AN118" s="263"/>
    </row>
    <row r="119">
      <c r="A119" s="258">
        <v>117.0</v>
      </c>
      <c r="B119" s="430" t="s">
        <v>713</v>
      </c>
      <c r="C119" s="430" t="s">
        <v>34</v>
      </c>
      <c r="D119" s="450" t="s">
        <v>14</v>
      </c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60">
        <f t="array" ref="AJ119">-SUM(VALUE(IF(IFERROR(MID(E119:AI119,IFERROR(SEARCH("L",E119:AI119),""),4),"")&gt;=1,RIGHT(MID(E119:AI119,IFERROR(SEARCH("L",E119:AI119),""),4),3),0)))</f>
        <v>0</v>
      </c>
      <c r="AK119" s="260">
        <f t="array" ref="AK119">-SUM(VALUE(IF(IFERROR(MID(E119:AI119,IFERROR(SEARCH("E",E119:AI119),""),4),"")&gt;=1,RIGHT(MID(E119:AI119,IFERROR(SEARCH("E",E119:AI119),""),4),3),0)))</f>
        <v>0</v>
      </c>
      <c r="AL119" s="260">
        <f t="array" ref="AL119">SUM(VALUE(IF(IFERROR(MID(E119:AI119,IFERROR(SEARCH("T",E119:AI119),""),4),"")&gt;=1,RIGHT(MID(E119:AI119,IFERROR(SEARCH("T",E119:AI119),""),4),3),0)))</f>
        <v>0</v>
      </c>
      <c r="AM119" s="260">
        <f t="array" ref="AM119">SUM(VALUE(IF(IFERROR(MID(E119:AI119,IFERROR(SEARCH("O",E119:AI119),""),4),"")&gt;=1,RIGHT(MID(E119:AI119,IFERROR(SEARCH("O",E119:AI119),""),4),3),0)))</f>
        <v>0</v>
      </c>
      <c r="AN119" s="263"/>
    </row>
    <row r="120">
      <c r="A120" s="258">
        <v>118.0</v>
      </c>
      <c r="B120" s="430" t="s">
        <v>862</v>
      </c>
      <c r="C120" s="430" t="s">
        <v>863</v>
      </c>
      <c r="D120" s="450" t="s">
        <v>14</v>
      </c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60">
        <f t="array" ref="AJ120">-SUM(VALUE(IF(IFERROR(MID(E120:AI120,IFERROR(SEARCH("L",E120:AI120),""),4),"")&gt;=1,RIGHT(MID(E120:AI120,IFERROR(SEARCH("L",E120:AI120),""),4),3),0)))</f>
        <v>0</v>
      </c>
      <c r="AK120" s="260">
        <f t="array" ref="AK120">-SUM(VALUE(IF(IFERROR(MID(E120:AI120,IFERROR(SEARCH("E",E120:AI120),""),4),"")&gt;=1,RIGHT(MID(E120:AI120,IFERROR(SEARCH("E",E120:AI120),""),4),3),0)))</f>
        <v>0</v>
      </c>
      <c r="AL120" s="260">
        <f t="array" ref="AL120">SUM(VALUE(IF(IFERROR(MID(E120:AI120,IFERROR(SEARCH("T",E120:AI120),""),4),"")&gt;=1,RIGHT(MID(E120:AI120,IFERROR(SEARCH("T",E120:AI120),""),4),3),0)))</f>
        <v>0</v>
      </c>
      <c r="AM120" s="260">
        <f t="array" ref="AM120">SUM(VALUE(IF(IFERROR(MID(E120:AI120,IFERROR(SEARCH("O",E120:AI120),""),4),"")&gt;=1,RIGHT(MID(E120:AI120,IFERROR(SEARCH("O",E120:AI120),""),4),3),0)))</f>
        <v>0</v>
      </c>
      <c r="AN120" s="263"/>
    </row>
    <row r="121">
      <c r="A121" s="258">
        <v>119.0</v>
      </c>
      <c r="B121" s="430" t="s">
        <v>704</v>
      </c>
      <c r="C121" s="430" t="s">
        <v>36</v>
      </c>
      <c r="D121" s="450" t="s">
        <v>14</v>
      </c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60">
        <f t="array" ref="AJ121">-SUM(VALUE(IF(IFERROR(MID(E121:AI121,IFERROR(SEARCH("L",E121:AI121),""),4),"")&gt;=1,RIGHT(MID(E121:AI121,IFERROR(SEARCH("L",E121:AI121),""),4),3),0)))</f>
        <v>0</v>
      </c>
      <c r="AK121" s="260">
        <f t="array" ref="AK121">-SUM(VALUE(IF(IFERROR(MID(E121:AI121,IFERROR(SEARCH("E",E121:AI121),""),4),"")&gt;=1,RIGHT(MID(E121:AI121,IFERROR(SEARCH("E",E121:AI121),""),4),3),0)))</f>
        <v>0</v>
      </c>
      <c r="AL121" s="260">
        <f t="array" ref="AL121">SUM(VALUE(IF(IFERROR(MID(E121:AI121,IFERROR(SEARCH("T",E121:AI121),""),4),"")&gt;=1,RIGHT(MID(E121:AI121,IFERROR(SEARCH("T",E121:AI121),""),4),3),0)))</f>
        <v>0</v>
      </c>
      <c r="AM121" s="260">
        <f t="array" ref="AM121">SUM(VALUE(IF(IFERROR(MID(E121:AI121,IFERROR(SEARCH("O",E121:AI121),""),4),"")&gt;=1,RIGHT(MID(E121:AI121,IFERROR(SEARCH("O",E121:AI121),""),4),3),0)))</f>
        <v>0</v>
      </c>
      <c r="AN121" s="263"/>
    </row>
    <row r="122">
      <c r="A122" s="258">
        <v>120.0</v>
      </c>
      <c r="B122" s="430" t="s">
        <v>705</v>
      </c>
      <c r="C122" s="430" t="s">
        <v>18</v>
      </c>
      <c r="D122" s="429" t="s">
        <v>14</v>
      </c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262" t="s">
        <v>951</v>
      </c>
      <c r="AB122" s="259"/>
      <c r="AC122" s="259"/>
      <c r="AD122" s="259"/>
      <c r="AE122" s="259"/>
      <c r="AF122" s="259"/>
      <c r="AG122" s="259"/>
      <c r="AH122" s="259"/>
      <c r="AI122" s="259"/>
      <c r="AJ122" s="260">
        <f t="array" ref="AJ122">-SUM(VALUE(IF(IFERROR(MID(E122:AI122,IFERROR(SEARCH("L",E122:AI122),""),4),"")&gt;=1,RIGHT(MID(E122:AI122,IFERROR(SEARCH("L",E122:AI122),""),4),3),0)))</f>
        <v>0</v>
      </c>
      <c r="AK122" s="260">
        <f t="array" ref="AK122">-SUM(VALUE(IF(IFERROR(MID(E122:AI122,IFERROR(SEARCH("E",E122:AI122),""),4),"")&gt;=1,RIGHT(MID(E122:AI122,IFERROR(SEARCH("E",E122:AI122),""),4),3),0)))</f>
        <v>-240</v>
      </c>
      <c r="AL122" s="260">
        <f t="array" ref="AL122">SUM(VALUE(IF(IFERROR(MID(E122:AI122,IFERROR(SEARCH("T",E122:AI122),""),4),"")&gt;=1,RIGHT(MID(E122:AI122,IFERROR(SEARCH("T",E122:AI122),""),4),3),0)))</f>
        <v>0</v>
      </c>
      <c r="AM122" s="260">
        <f t="array" ref="AM122">SUM(VALUE(IF(IFERROR(MID(E122:AI122,IFERROR(SEARCH("O",E122:AI122),""),4),"")&gt;=1,RIGHT(MID(E122:AI122,IFERROR(SEARCH("O",E122:AI122),""),4),3),0)))</f>
        <v>0</v>
      </c>
      <c r="AN122" s="263"/>
    </row>
    <row r="123">
      <c r="A123" s="258">
        <v>121.0</v>
      </c>
      <c r="B123" s="430" t="s">
        <v>706</v>
      </c>
      <c r="C123" s="430" t="s">
        <v>39</v>
      </c>
      <c r="D123" s="429" t="s">
        <v>14</v>
      </c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60">
        <f t="array" ref="AJ123">-SUM(VALUE(IF(IFERROR(MID(E123:AI123,IFERROR(SEARCH("L",E123:AI123),""),4),"")&gt;=1,RIGHT(MID(E123:AI123,IFERROR(SEARCH("L",E123:AI123),""),4),3),0)))</f>
        <v>0</v>
      </c>
      <c r="AK123" s="260">
        <f t="array" ref="AK123">-SUM(VALUE(IF(IFERROR(MID(E123:AI123,IFERROR(SEARCH("E",E123:AI123),""),4),"")&gt;=1,RIGHT(MID(E123:AI123,IFERROR(SEARCH("E",E123:AI123),""),4),3),0)))</f>
        <v>0</v>
      </c>
      <c r="AL123" s="260">
        <f t="array" ref="AL123">SUM(VALUE(IF(IFERROR(MID(E123:AI123,IFERROR(SEARCH("T",E123:AI123),""),4),"")&gt;=1,RIGHT(MID(E123:AI123,IFERROR(SEARCH("T",E123:AI123),""),4),3),0)))</f>
        <v>0</v>
      </c>
      <c r="AM123" s="260">
        <f t="array" ref="AM123">SUM(VALUE(IF(IFERROR(MID(E123:AI123,IFERROR(SEARCH("O",E123:AI123),""),4),"")&gt;=1,RIGHT(MID(E123:AI123,IFERROR(SEARCH("O",E123:AI123),""),4),3),0)))</f>
        <v>0</v>
      </c>
      <c r="AN123" s="263"/>
    </row>
    <row r="124">
      <c r="A124" s="258">
        <v>122.0</v>
      </c>
      <c r="B124" s="430" t="s">
        <v>707</v>
      </c>
      <c r="C124" s="430" t="s">
        <v>69</v>
      </c>
      <c r="D124" s="429" t="s">
        <v>14</v>
      </c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60">
        <f t="array" ref="AJ124">-SUM(VALUE(IF(IFERROR(MID(E124:AI124,IFERROR(SEARCH("L",E124:AI124),""),4),"")&gt;=1,RIGHT(MID(E124:AI124,IFERROR(SEARCH("L",E124:AI124),""),4),3),0)))</f>
        <v>0</v>
      </c>
      <c r="AK124" s="260">
        <f t="array" ref="AK124">-SUM(VALUE(IF(IFERROR(MID(E124:AI124,IFERROR(SEARCH("E",E124:AI124),""),4),"")&gt;=1,RIGHT(MID(E124:AI124,IFERROR(SEARCH("E",E124:AI124),""),4),3),0)))</f>
        <v>0</v>
      </c>
      <c r="AL124" s="260">
        <f t="array" ref="AL124">SUM(VALUE(IF(IFERROR(MID(E124:AI124,IFERROR(SEARCH("T",E124:AI124),""),4),"")&gt;=1,RIGHT(MID(E124:AI124,IFERROR(SEARCH("T",E124:AI124),""),4),3),0)))</f>
        <v>0</v>
      </c>
      <c r="AM124" s="260">
        <f t="array" ref="AM124">SUM(VALUE(IF(IFERROR(MID(E124:AI124,IFERROR(SEARCH("O",E124:AI124),""),4),"")&gt;=1,RIGHT(MID(E124:AI124,IFERROR(SEARCH("O",E124:AI124),""),4),3),0)))</f>
        <v>0</v>
      </c>
      <c r="AN124" s="259"/>
    </row>
    <row r="125">
      <c r="A125" s="258">
        <v>123.0</v>
      </c>
      <c r="B125" s="430" t="s">
        <v>708</v>
      </c>
      <c r="C125" s="430" t="s">
        <v>29</v>
      </c>
      <c r="D125" s="429" t="s">
        <v>14</v>
      </c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60">
        <f t="array" ref="AJ125">-SUM(VALUE(IF(IFERROR(MID(E125:AI125,IFERROR(SEARCH("L",E125:AI125),""),4),"")&gt;=1,RIGHT(MID(E125:AI125,IFERROR(SEARCH("L",E125:AI125),""),4),3),0)))</f>
        <v>0</v>
      </c>
      <c r="AK125" s="260">
        <f t="array" ref="AK125">-SUM(VALUE(IF(IFERROR(MID(E125:AI125,IFERROR(SEARCH("E",E125:AI125),""),4),"")&gt;=1,RIGHT(MID(E125:AI125,IFERROR(SEARCH("E",E125:AI125),""),4),3),0)))</f>
        <v>0</v>
      </c>
      <c r="AL125" s="260">
        <f t="array" ref="AL125">SUM(VALUE(IF(IFERROR(MID(E125:AI125,IFERROR(SEARCH("T",E125:AI125),""),4),"")&gt;=1,RIGHT(MID(E125:AI125,IFERROR(SEARCH("T",E125:AI125),""),4),3),0)))</f>
        <v>0</v>
      </c>
      <c r="AM125" s="260">
        <f t="array" ref="AM125">SUM(VALUE(IF(IFERROR(MID(E125:AI125,IFERROR(SEARCH("O",E125:AI125),""),4),"")&gt;=1,RIGHT(MID(E125:AI125,IFERROR(SEARCH("O",E125:AI125),""),4),3),0)))</f>
        <v>0</v>
      </c>
      <c r="AN125" s="259"/>
    </row>
  </sheetData>
  <mergeCells count="4">
    <mergeCell ref="A1:A2"/>
    <mergeCell ref="B1:B2"/>
    <mergeCell ref="C1:C2"/>
    <mergeCell ref="D1:D2"/>
  </mergeCell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3.75"/>
    <col customWidth="1" min="2" max="2" width="8.88"/>
    <col customWidth="1" min="3" max="3" width="24.75"/>
    <col customWidth="1" min="4" max="4" width="19.0"/>
    <col customWidth="1" min="5" max="22" width="9.13"/>
  </cols>
  <sheetData>
    <row r="1">
      <c r="A1" s="177" t="s">
        <v>0</v>
      </c>
      <c r="B1" s="177" t="s">
        <v>571</v>
      </c>
      <c r="C1" s="177" t="s">
        <v>572</v>
      </c>
      <c r="D1" s="177" t="s">
        <v>573</v>
      </c>
      <c r="E1" s="454">
        <v>46049.0</v>
      </c>
      <c r="F1" s="276"/>
      <c r="G1" s="276"/>
      <c r="H1" s="454">
        <v>46056.0</v>
      </c>
      <c r="I1" s="276"/>
      <c r="J1" s="276"/>
      <c r="K1" s="454">
        <v>46063.0</v>
      </c>
      <c r="L1" s="276"/>
      <c r="M1" s="276"/>
      <c r="N1" s="489">
        <v>46070.0</v>
      </c>
      <c r="O1" s="276"/>
      <c r="P1" s="276"/>
      <c r="Q1" s="454">
        <v>46077.0</v>
      </c>
      <c r="R1" s="276"/>
      <c r="S1" s="276"/>
      <c r="T1" s="455" t="s">
        <v>936</v>
      </c>
      <c r="U1" s="456"/>
      <c r="V1" s="180"/>
    </row>
    <row r="2">
      <c r="A2" s="182"/>
      <c r="B2" s="182"/>
      <c r="C2" s="182"/>
      <c r="D2" s="182"/>
      <c r="E2" s="457" t="str">
        <f>CHOOSE(WEEKDAY(E1),"Sun","Mon","Tue","Wed","Thu","Fri","Sat")</f>
        <v>Tue</v>
      </c>
      <c r="F2" s="276"/>
      <c r="G2" s="276"/>
      <c r="H2" s="457" t="str">
        <f>CHOOSE(WEEKDAY(H1),"Sun","Mon","Tue","Wed","Thu","Fri","Sat")</f>
        <v>Tue</v>
      </c>
      <c r="I2" s="276"/>
      <c r="J2" s="276"/>
      <c r="K2" s="457" t="str">
        <f>CHOOSE(WEEKDAY(K1),"Sun","Mon","Tue","Wed","Thu","Fri","Sat")</f>
        <v>Tue</v>
      </c>
      <c r="L2" s="276"/>
      <c r="M2" s="276"/>
      <c r="N2" s="457" t="str">
        <f>CHOOSE(WEEKDAY(N1),"Sun","Mon","Tue","Wed","Thu","Fri","Sat")</f>
        <v>Tue</v>
      </c>
      <c r="O2" s="276"/>
      <c r="P2" s="276"/>
      <c r="Q2" s="457" t="str">
        <f>CHOOSE(WEEKDAY(Q1),"Sun","Mon","Tue","Wed","Thu","Fri","Sat")</f>
        <v>Tue</v>
      </c>
      <c r="R2" s="276"/>
      <c r="S2" s="276"/>
      <c r="T2" s="458" t="s">
        <v>937</v>
      </c>
      <c r="U2" s="458" t="s">
        <v>938</v>
      </c>
      <c r="V2" s="458" t="s">
        <v>939</v>
      </c>
    </row>
    <row r="3" ht="31.5" customHeight="1">
      <c r="A3" s="459"/>
      <c r="B3" s="459"/>
      <c r="C3" s="459"/>
      <c r="D3" s="459"/>
      <c r="E3" s="460" t="s">
        <v>940</v>
      </c>
      <c r="F3" s="460" t="s">
        <v>941</v>
      </c>
      <c r="G3" s="461" t="s">
        <v>942</v>
      </c>
      <c r="H3" s="460" t="s">
        <v>940</v>
      </c>
      <c r="I3" s="460" t="s">
        <v>941</v>
      </c>
      <c r="J3" s="461" t="s">
        <v>942</v>
      </c>
      <c r="K3" s="460" t="s">
        <v>940</v>
      </c>
      <c r="L3" s="460" t="s">
        <v>941</v>
      </c>
      <c r="M3" s="461" t="s">
        <v>942</v>
      </c>
      <c r="N3" s="460" t="s">
        <v>940</v>
      </c>
      <c r="O3" s="460" t="s">
        <v>941</v>
      </c>
      <c r="P3" s="461" t="s">
        <v>942</v>
      </c>
      <c r="Q3" s="460" t="s">
        <v>940</v>
      </c>
      <c r="R3" s="460" t="s">
        <v>941</v>
      </c>
      <c r="S3" s="461" t="s">
        <v>942</v>
      </c>
      <c r="T3" s="14"/>
      <c r="U3" s="14"/>
      <c r="V3" s="14"/>
    </row>
    <row r="4">
      <c r="A4" s="462">
        <v>1.0</v>
      </c>
      <c r="B4" s="462" t="s">
        <v>586</v>
      </c>
      <c r="C4" s="447" t="s">
        <v>443</v>
      </c>
      <c r="D4" s="463" t="s">
        <v>446</v>
      </c>
      <c r="E4" s="464">
        <v>0.6354166666666666</v>
      </c>
      <c r="F4" s="464">
        <v>0.71875</v>
      </c>
      <c r="G4" s="465">
        <f t="shared" ref="G4:G19" si="1">(F4-E4)*24</f>
        <v>2</v>
      </c>
      <c r="H4" s="464">
        <v>0.6354166666666666</v>
      </c>
      <c r="I4" s="464">
        <v>0.71875</v>
      </c>
      <c r="J4" s="465">
        <f t="shared" ref="J4:J19" si="2">(I4-H4)*24</f>
        <v>2</v>
      </c>
      <c r="K4" s="464">
        <v>0.6354166666666666</v>
      </c>
      <c r="L4" s="464">
        <v>0.71875</v>
      </c>
      <c r="M4" s="465">
        <f t="shared" ref="M4:M19" si="3">(L4-K4)*24</f>
        <v>2</v>
      </c>
      <c r="N4" s="464">
        <v>0.6354166666666666</v>
      </c>
      <c r="O4" s="464">
        <v>0.71875</v>
      </c>
      <c r="P4" s="465">
        <f>(O4-N4)*24</f>
        <v>2</v>
      </c>
      <c r="Q4" s="464">
        <v>0.6354166666666666</v>
      </c>
      <c r="R4" s="464">
        <v>0.71875</v>
      </c>
      <c r="S4" s="465">
        <f t="shared" ref="S4:S19" si="4">(R4-Q4)*24</f>
        <v>2</v>
      </c>
      <c r="T4" s="467">
        <f>IF(ISBLANK(C6),SUMIFS(E6:S6,$E$3:$S$3,"WD")+SUMIFS(E4:S4,$E$3:$S$3,"WD"),SUMIFS(E4:S4,$E$3:$S$3,"WD"))</f>
        <v>10</v>
      </c>
      <c r="U4" s="467">
        <f>IF(ISBLANK(#REF!),SUMIFS(E4:S4,$E$3:$S$3,"WE")+SUMIFS(#REF!,$E$3:$S$3,"WE"),SUMIFS(E4:S4,$E$3:$S$3,"WE"))</f>
        <v>0</v>
      </c>
      <c r="V4" s="467">
        <f>IF(ISBLANK(#REF!),SUMIFS(E4:S4,$E$3:$S$3,"H")+SUMIFS(#REF!,$E$3:$S$3,"H"),SUMIFS(E4:S4,$E$3:$S$3,"H"))</f>
        <v>0</v>
      </c>
    </row>
    <row r="5">
      <c r="A5" s="468">
        <v>2.0</v>
      </c>
      <c r="B5" s="468" t="s">
        <v>589</v>
      </c>
      <c r="C5" s="447" t="s">
        <v>447</v>
      </c>
      <c r="D5" s="469" t="s">
        <v>450</v>
      </c>
      <c r="E5" s="464">
        <v>0.6354166666666666</v>
      </c>
      <c r="F5" s="464">
        <v>0.71875</v>
      </c>
      <c r="G5" s="465">
        <f t="shared" si="1"/>
        <v>2</v>
      </c>
      <c r="H5" s="464">
        <v>0.6354166666666666</v>
      </c>
      <c r="I5" s="464">
        <v>0.71875</v>
      </c>
      <c r="J5" s="465">
        <f t="shared" si="2"/>
        <v>2</v>
      </c>
      <c r="K5" s="464">
        <v>0.6354166666666666</v>
      </c>
      <c r="L5" s="464">
        <v>0.71875</v>
      </c>
      <c r="M5" s="465">
        <f t="shared" si="3"/>
        <v>2</v>
      </c>
      <c r="N5" s="465"/>
      <c r="O5" s="465"/>
      <c r="P5" s="465"/>
      <c r="Q5" s="464">
        <v>0.6354166666666666</v>
      </c>
      <c r="R5" s="464">
        <v>0.71875</v>
      </c>
      <c r="S5" s="465">
        <f t="shared" si="4"/>
        <v>2</v>
      </c>
      <c r="T5" s="467">
        <f t="shared" ref="T5:T19" si="5">IF(ISBLANK(C6),SUMIFS(E6:S6,$E$3:$S$3,"WD")+SUMIFS(E5:S5,$E$3:$S$3,"WD"),SUMIFS(E5:S5,$E$3:$S$3,"WD"))</f>
        <v>8</v>
      </c>
      <c r="U5" s="467">
        <f t="shared" ref="U5:U18" si="6">IF(ISBLANK(C6),SUMIFS(E5:S5,$E$3:$S$3,"WE")+SUMIFS(E6:S6,$E$3:$S$3,"WE"),SUMIFS(E5:S5,$E$3:$S$3,"WE"))</f>
        <v>0</v>
      </c>
      <c r="V5" s="467">
        <f t="shared" ref="V5:V18" si="7">IF(ISBLANK(C6),SUMIFS(E5:S5,$E$3:$S$3,"H")+SUMIFS(E6:S6,$E$3:$S$3,"H"),SUMIFS(E5:S5,$E$3:$S$3,"H"))</f>
        <v>0</v>
      </c>
    </row>
    <row r="6">
      <c r="A6" s="449">
        <v>3.0</v>
      </c>
      <c r="B6" s="449" t="s">
        <v>594</v>
      </c>
      <c r="C6" s="449" t="s">
        <v>451</v>
      </c>
      <c r="D6" s="450" t="s">
        <v>450</v>
      </c>
      <c r="E6" s="464">
        <v>0.6354166666666666</v>
      </c>
      <c r="F6" s="464">
        <v>0.71875</v>
      </c>
      <c r="G6" s="465">
        <f t="shared" si="1"/>
        <v>2</v>
      </c>
      <c r="H6" s="464">
        <v>0.6354166666666666</v>
      </c>
      <c r="I6" s="464">
        <v>0.71875</v>
      </c>
      <c r="J6" s="465">
        <f t="shared" si="2"/>
        <v>2</v>
      </c>
      <c r="K6" s="464">
        <v>0.6354166666666666</v>
      </c>
      <c r="L6" s="464">
        <v>0.71875</v>
      </c>
      <c r="M6" s="465">
        <f t="shared" si="3"/>
        <v>2</v>
      </c>
      <c r="N6" s="464">
        <v>0.6354166666666666</v>
      </c>
      <c r="O6" s="464">
        <v>0.71875</v>
      </c>
      <c r="P6" s="465">
        <f t="shared" ref="P6:P10" si="8">(O6-N6)*24</f>
        <v>2</v>
      </c>
      <c r="Q6" s="464">
        <v>0.6354166666666666</v>
      </c>
      <c r="R6" s="464">
        <v>0.71875</v>
      </c>
      <c r="S6" s="465">
        <f t="shared" si="4"/>
        <v>2</v>
      </c>
      <c r="T6" s="467">
        <f t="shared" si="5"/>
        <v>10</v>
      </c>
      <c r="U6" s="467">
        <f t="shared" si="6"/>
        <v>0</v>
      </c>
      <c r="V6" s="467">
        <f t="shared" si="7"/>
        <v>0</v>
      </c>
    </row>
    <row r="7">
      <c r="A7" s="449">
        <v>4.0</v>
      </c>
      <c r="B7" s="449" t="s">
        <v>595</v>
      </c>
      <c r="C7" s="449" t="s">
        <v>454</v>
      </c>
      <c r="D7" s="450" t="s">
        <v>450</v>
      </c>
      <c r="E7" s="464">
        <v>0.6354166666666666</v>
      </c>
      <c r="F7" s="464">
        <v>0.71875</v>
      </c>
      <c r="G7" s="465">
        <f t="shared" si="1"/>
        <v>2</v>
      </c>
      <c r="H7" s="464">
        <v>0.65625</v>
      </c>
      <c r="I7" s="464">
        <v>0.71875</v>
      </c>
      <c r="J7" s="465">
        <f t="shared" si="2"/>
        <v>1.5</v>
      </c>
      <c r="K7" s="464">
        <v>0.6354166666666666</v>
      </c>
      <c r="L7" s="464">
        <v>0.71875</v>
      </c>
      <c r="M7" s="465">
        <f t="shared" si="3"/>
        <v>2</v>
      </c>
      <c r="N7" s="464">
        <v>0.6354166666666666</v>
      </c>
      <c r="O7" s="464">
        <v>0.71875</v>
      </c>
      <c r="P7" s="465">
        <f t="shared" si="8"/>
        <v>2</v>
      </c>
      <c r="Q7" s="464">
        <v>0.6354166666666666</v>
      </c>
      <c r="R7" s="464">
        <v>0.71875</v>
      </c>
      <c r="S7" s="465">
        <f t="shared" si="4"/>
        <v>2</v>
      </c>
      <c r="T7" s="467">
        <f t="shared" si="5"/>
        <v>9.5</v>
      </c>
      <c r="U7" s="467">
        <f t="shared" si="6"/>
        <v>0</v>
      </c>
      <c r="V7" s="467">
        <f t="shared" si="7"/>
        <v>0</v>
      </c>
    </row>
    <row r="8">
      <c r="A8" s="449">
        <v>5.0</v>
      </c>
      <c r="B8" s="449" t="s">
        <v>596</v>
      </c>
      <c r="C8" s="449" t="s">
        <v>457</v>
      </c>
      <c r="D8" s="450" t="s">
        <v>450</v>
      </c>
      <c r="E8" s="464">
        <v>0.6354166666666666</v>
      </c>
      <c r="F8" s="464">
        <v>0.71875</v>
      </c>
      <c r="G8" s="465">
        <f t="shared" si="1"/>
        <v>2</v>
      </c>
      <c r="H8" s="464">
        <v>0.6354166666666666</v>
      </c>
      <c r="I8" s="464">
        <v>0.71875</v>
      </c>
      <c r="J8" s="465">
        <f t="shared" si="2"/>
        <v>2</v>
      </c>
      <c r="K8" s="464">
        <v>0.6354166666666666</v>
      </c>
      <c r="L8" s="464">
        <v>0.71875</v>
      </c>
      <c r="M8" s="465">
        <f t="shared" si="3"/>
        <v>2</v>
      </c>
      <c r="N8" s="464">
        <v>0.6354166666666666</v>
      </c>
      <c r="O8" s="464">
        <v>0.71875</v>
      </c>
      <c r="P8" s="465">
        <f t="shared" si="8"/>
        <v>2</v>
      </c>
      <c r="Q8" s="464">
        <v>0.6354166666666666</v>
      </c>
      <c r="R8" s="464">
        <v>0.71875</v>
      </c>
      <c r="S8" s="465">
        <f t="shared" si="4"/>
        <v>2</v>
      </c>
      <c r="T8" s="467">
        <f t="shared" si="5"/>
        <v>10</v>
      </c>
      <c r="U8" s="467">
        <f t="shared" si="6"/>
        <v>0</v>
      </c>
      <c r="V8" s="467">
        <f t="shared" si="7"/>
        <v>0</v>
      </c>
    </row>
    <row r="9">
      <c r="A9" s="449">
        <v>6.0</v>
      </c>
      <c r="B9" s="470" t="s">
        <v>597</v>
      </c>
      <c r="C9" s="451" t="s">
        <v>460</v>
      </c>
      <c r="D9" s="450" t="s">
        <v>450</v>
      </c>
      <c r="E9" s="464">
        <v>0.6354166666666666</v>
      </c>
      <c r="F9" s="464">
        <v>0.71875</v>
      </c>
      <c r="G9" s="465">
        <f t="shared" si="1"/>
        <v>2</v>
      </c>
      <c r="H9" s="464">
        <v>0.6354166666666666</v>
      </c>
      <c r="I9" s="464">
        <v>0.71875</v>
      </c>
      <c r="J9" s="465">
        <f t="shared" si="2"/>
        <v>2</v>
      </c>
      <c r="K9" s="464">
        <v>0.6354166666666666</v>
      </c>
      <c r="L9" s="464">
        <v>0.71875</v>
      </c>
      <c r="M9" s="465">
        <f t="shared" si="3"/>
        <v>2</v>
      </c>
      <c r="N9" s="464">
        <v>0.6354166666666666</v>
      </c>
      <c r="O9" s="464">
        <v>0.71875</v>
      </c>
      <c r="P9" s="465">
        <f t="shared" si="8"/>
        <v>2</v>
      </c>
      <c r="Q9" s="464">
        <v>0.6354166666666666</v>
      </c>
      <c r="R9" s="464">
        <v>0.71875</v>
      </c>
      <c r="S9" s="465">
        <f t="shared" si="4"/>
        <v>2</v>
      </c>
      <c r="T9" s="467">
        <f t="shared" si="5"/>
        <v>10</v>
      </c>
      <c r="U9" s="467">
        <f t="shared" si="6"/>
        <v>0</v>
      </c>
      <c r="V9" s="467">
        <f t="shared" si="7"/>
        <v>0</v>
      </c>
    </row>
    <row r="10">
      <c r="A10" s="449">
        <v>7.0</v>
      </c>
      <c r="B10" s="449" t="s">
        <v>598</v>
      </c>
      <c r="C10" s="449" t="s">
        <v>136</v>
      </c>
      <c r="D10" s="450" t="s">
        <v>137</v>
      </c>
      <c r="E10" s="464">
        <v>0.6354166666666666</v>
      </c>
      <c r="F10" s="464">
        <v>0.71875</v>
      </c>
      <c r="G10" s="465">
        <f t="shared" si="1"/>
        <v>2</v>
      </c>
      <c r="H10" s="464">
        <v>0.6354166666666666</v>
      </c>
      <c r="I10" s="464">
        <v>0.71875</v>
      </c>
      <c r="J10" s="465">
        <f t="shared" si="2"/>
        <v>2</v>
      </c>
      <c r="K10" s="464">
        <v>0.6354166666666666</v>
      </c>
      <c r="L10" s="464">
        <v>0.71875</v>
      </c>
      <c r="M10" s="465">
        <f t="shared" si="3"/>
        <v>2</v>
      </c>
      <c r="N10" s="464">
        <v>0.6354166666666666</v>
      </c>
      <c r="O10" s="464">
        <v>0.71875</v>
      </c>
      <c r="P10" s="465">
        <f t="shared" si="8"/>
        <v>2</v>
      </c>
      <c r="Q10" s="464">
        <v>0.6354166666666666</v>
      </c>
      <c r="R10" s="464">
        <v>0.71875</v>
      </c>
      <c r="S10" s="465">
        <f t="shared" si="4"/>
        <v>2</v>
      </c>
      <c r="T10" s="467">
        <f t="shared" si="5"/>
        <v>10</v>
      </c>
      <c r="U10" s="467">
        <f t="shared" si="6"/>
        <v>0</v>
      </c>
      <c r="V10" s="467">
        <f t="shared" si="7"/>
        <v>0</v>
      </c>
    </row>
    <row r="11">
      <c r="A11" s="449">
        <v>8.0</v>
      </c>
      <c r="B11" s="471" t="s">
        <v>599</v>
      </c>
      <c r="C11" s="449" t="s">
        <v>139</v>
      </c>
      <c r="D11" s="450" t="s">
        <v>137</v>
      </c>
      <c r="E11" s="464">
        <v>0.6354166666666666</v>
      </c>
      <c r="F11" s="464">
        <v>0.71875</v>
      </c>
      <c r="G11" s="465">
        <f t="shared" si="1"/>
        <v>2</v>
      </c>
      <c r="H11" s="464">
        <v>0.6354166666666666</v>
      </c>
      <c r="I11" s="464">
        <v>0.71875</v>
      </c>
      <c r="J11" s="465">
        <f t="shared" si="2"/>
        <v>2</v>
      </c>
      <c r="K11" s="464">
        <v>0.6354166666666666</v>
      </c>
      <c r="L11" s="464">
        <v>0.71875</v>
      </c>
      <c r="M11" s="465">
        <f t="shared" si="3"/>
        <v>2</v>
      </c>
      <c r="N11" s="465"/>
      <c r="O11" s="465"/>
      <c r="P11" s="465"/>
      <c r="Q11" s="466"/>
      <c r="R11" s="466"/>
      <c r="S11" s="465">
        <f t="shared" si="4"/>
        <v>0</v>
      </c>
      <c r="T11" s="467">
        <f t="shared" si="5"/>
        <v>6</v>
      </c>
      <c r="U11" s="467">
        <f t="shared" si="6"/>
        <v>0</v>
      </c>
      <c r="V11" s="467">
        <f t="shared" si="7"/>
        <v>0</v>
      </c>
    </row>
    <row r="12">
      <c r="A12" s="449">
        <v>9.0</v>
      </c>
      <c r="B12" s="449" t="s">
        <v>601</v>
      </c>
      <c r="C12" s="449" t="s">
        <v>141</v>
      </c>
      <c r="D12" s="450" t="s">
        <v>137</v>
      </c>
      <c r="E12" s="464">
        <v>0.6354166666666666</v>
      </c>
      <c r="F12" s="464">
        <v>0.71875</v>
      </c>
      <c r="G12" s="465">
        <f t="shared" si="1"/>
        <v>2</v>
      </c>
      <c r="H12" s="464">
        <v>0.6354166666666666</v>
      </c>
      <c r="I12" s="464">
        <v>0.71875</v>
      </c>
      <c r="J12" s="465">
        <f t="shared" si="2"/>
        <v>2</v>
      </c>
      <c r="K12" s="464">
        <v>0.6354166666666666</v>
      </c>
      <c r="L12" s="464">
        <v>0.71875</v>
      </c>
      <c r="M12" s="465">
        <f t="shared" si="3"/>
        <v>2</v>
      </c>
      <c r="N12" s="465"/>
      <c r="O12" s="465"/>
      <c r="P12" s="465"/>
      <c r="Q12" s="464">
        <v>0.6354166666666666</v>
      </c>
      <c r="R12" s="464">
        <v>0.71875</v>
      </c>
      <c r="S12" s="465">
        <f t="shared" si="4"/>
        <v>2</v>
      </c>
      <c r="T12" s="467">
        <f t="shared" si="5"/>
        <v>8</v>
      </c>
      <c r="U12" s="467">
        <f t="shared" si="6"/>
        <v>0</v>
      </c>
      <c r="V12" s="467">
        <f t="shared" si="7"/>
        <v>0</v>
      </c>
    </row>
    <row r="13">
      <c r="A13" s="449">
        <v>10.0</v>
      </c>
      <c r="B13" s="471" t="s">
        <v>603</v>
      </c>
      <c r="C13" s="449" t="s">
        <v>143</v>
      </c>
      <c r="D13" s="450" t="s">
        <v>137</v>
      </c>
      <c r="E13" s="464">
        <v>0.6354166666666666</v>
      </c>
      <c r="F13" s="464">
        <v>0.71875</v>
      </c>
      <c r="G13" s="465">
        <f t="shared" si="1"/>
        <v>2</v>
      </c>
      <c r="H13" s="464">
        <v>0.6354166666666666</v>
      </c>
      <c r="I13" s="464">
        <v>0.71875</v>
      </c>
      <c r="J13" s="465">
        <f t="shared" si="2"/>
        <v>2</v>
      </c>
      <c r="K13" s="464">
        <v>0.6354166666666666</v>
      </c>
      <c r="L13" s="464">
        <v>0.71875</v>
      </c>
      <c r="M13" s="465">
        <f t="shared" si="3"/>
        <v>2</v>
      </c>
      <c r="N13" s="464">
        <v>0.6354166666666666</v>
      </c>
      <c r="O13" s="464">
        <v>0.71875</v>
      </c>
      <c r="P13" s="465">
        <f>(O13-N13)*24</f>
        <v>2</v>
      </c>
      <c r="Q13" s="464">
        <v>0.6354166666666666</v>
      </c>
      <c r="R13" s="464">
        <v>0.71875</v>
      </c>
      <c r="S13" s="465">
        <f t="shared" si="4"/>
        <v>2</v>
      </c>
      <c r="T13" s="467">
        <f t="shared" si="5"/>
        <v>10</v>
      </c>
      <c r="U13" s="467">
        <f t="shared" si="6"/>
        <v>0</v>
      </c>
      <c r="V13" s="467">
        <f t="shared" si="7"/>
        <v>0</v>
      </c>
    </row>
    <row r="14">
      <c r="A14" s="449">
        <v>11.0</v>
      </c>
      <c r="B14" s="449" t="s">
        <v>604</v>
      </c>
      <c r="C14" s="449" t="s">
        <v>145</v>
      </c>
      <c r="D14" s="450" t="s">
        <v>137</v>
      </c>
      <c r="E14" s="464">
        <v>0.6354166666666666</v>
      </c>
      <c r="F14" s="464">
        <v>0.71875</v>
      </c>
      <c r="G14" s="465">
        <f t="shared" si="1"/>
        <v>2</v>
      </c>
      <c r="H14" s="464">
        <v>0.6354166666666666</v>
      </c>
      <c r="I14" s="464">
        <v>0.71875</v>
      </c>
      <c r="J14" s="465">
        <f t="shared" si="2"/>
        <v>2</v>
      </c>
      <c r="K14" s="464">
        <v>0.6354166666666666</v>
      </c>
      <c r="L14" s="464">
        <v>0.71875</v>
      </c>
      <c r="M14" s="465">
        <f t="shared" si="3"/>
        <v>2</v>
      </c>
      <c r="N14" s="465"/>
      <c r="O14" s="465"/>
      <c r="P14" s="465"/>
      <c r="Q14" s="464">
        <v>0.6354166666666666</v>
      </c>
      <c r="R14" s="464">
        <v>0.71875</v>
      </c>
      <c r="S14" s="465">
        <f t="shared" si="4"/>
        <v>2</v>
      </c>
      <c r="T14" s="467">
        <f t="shared" si="5"/>
        <v>8</v>
      </c>
      <c r="U14" s="467">
        <f t="shared" si="6"/>
        <v>0</v>
      </c>
      <c r="V14" s="467">
        <f t="shared" si="7"/>
        <v>0</v>
      </c>
    </row>
    <row r="15">
      <c r="A15" s="449">
        <v>12.0</v>
      </c>
      <c r="B15" s="472" t="s">
        <v>605</v>
      </c>
      <c r="C15" s="473" t="s">
        <v>147</v>
      </c>
      <c r="D15" s="474" t="s">
        <v>148</v>
      </c>
      <c r="E15" s="464">
        <v>0.6354166666666666</v>
      </c>
      <c r="F15" s="464">
        <v>0.71875</v>
      </c>
      <c r="G15" s="465">
        <f t="shared" si="1"/>
        <v>2</v>
      </c>
      <c r="H15" s="464">
        <v>0.6354166666666666</v>
      </c>
      <c r="I15" s="464">
        <v>0.71875</v>
      </c>
      <c r="J15" s="465">
        <f t="shared" si="2"/>
        <v>2</v>
      </c>
      <c r="K15" s="466"/>
      <c r="L15" s="464"/>
      <c r="M15" s="465">
        <f t="shared" si="3"/>
        <v>0</v>
      </c>
      <c r="N15" s="464">
        <v>0.6354166666666666</v>
      </c>
      <c r="O15" s="464">
        <v>0.71875</v>
      </c>
      <c r="P15" s="465">
        <f t="shared" ref="P15:P16" si="9">(O15-N15)*24</f>
        <v>2</v>
      </c>
      <c r="Q15" s="464">
        <v>0.6354166666666666</v>
      </c>
      <c r="R15" s="464">
        <v>0.71875</v>
      </c>
      <c r="S15" s="465">
        <f t="shared" si="4"/>
        <v>2</v>
      </c>
      <c r="T15" s="467">
        <f t="shared" si="5"/>
        <v>8</v>
      </c>
      <c r="U15" s="467">
        <f t="shared" si="6"/>
        <v>0</v>
      </c>
      <c r="V15" s="467">
        <f t="shared" si="7"/>
        <v>0</v>
      </c>
    </row>
    <row r="16">
      <c r="A16" s="449">
        <v>13.0</v>
      </c>
      <c r="B16" s="475" t="s">
        <v>606</v>
      </c>
      <c r="C16" s="430" t="s">
        <v>150</v>
      </c>
      <c r="D16" s="450" t="s">
        <v>148</v>
      </c>
      <c r="E16" s="464">
        <v>0.6354166666666666</v>
      </c>
      <c r="F16" s="464">
        <v>0.71875</v>
      </c>
      <c r="G16" s="465">
        <f t="shared" si="1"/>
        <v>2</v>
      </c>
      <c r="H16" s="464">
        <v>0.6354166666666666</v>
      </c>
      <c r="I16" s="464">
        <v>0.71875</v>
      </c>
      <c r="J16" s="465">
        <f t="shared" si="2"/>
        <v>2</v>
      </c>
      <c r="K16" s="464">
        <v>0.6354166666666666</v>
      </c>
      <c r="L16" s="464">
        <v>0.71875</v>
      </c>
      <c r="M16" s="465">
        <f t="shared" si="3"/>
        <v>2</v>
      </c>
      <c r="N16" s="464">
        <v>0.6354166666666666</v>
      </c>
      <c r="O16" s="464">
        <v>0.71875</v>
      </c>
      <c r="P16" s="465">
        <f t="shared" si="9"/>
        <v>2</v>
      </c>
      <c r="Q16" s="464">
        <v>0.6354166666666666</v>
      </c>
      <c r="R16" s="464">
        <v>0.71875</v>
      </c>
      <c r="S16" s="465">
        <f t="shared" si="4"/>
        <v>2</v>
      </c>
      <c r="T16" s="467">
        <f t="shared" si="5"/>
        <v>10</v>
      </c>
      <c r="U16" s="467">
        <f t="shared" si="6"/>
        <v>0</v>
      </c>
      <c r="V16" s="467">
        <f t="shared" si="7"/>
        <v>0</v>
      </c>
    </row>
    <row r="17">
      <c r="A17" s="449">
        <v>14.0</v>
      </c>
      <c r="B17" s="476" t="s">
        <v>607</v>
      </c>
      <c r="C17" s="449" t="s">
        <v>152</v>
      </c>
      <c r="D17" s="450" t="s">
        <v>148</v>
      </c>
      <c r="E17" s="464">
        <v>0.6354166666666666</v>
      </c>
      <c r="F17" s="464">
        <v>0.71875</v>
      </c>
      <c r="G17" s="465">
        <f t="shared" si="1"/>
        <v>2</v>
      </c>
      <c r="H17" s="464">
        <v>0.6354166666666666</v>
      </c>
      <c r="I17" s="464">
        <v>0.71875</v>
      </c>
      <c r="J17" s="465">
        <f t="shared" si="2"/>
        <v>2</v>
      </c>
      <c r="K17" s="464">
        <v>0.6354166666666666</v>
      </c>
      <c r="L17" s="464">
        <v>0.71875</v>
      </c>
      <c r="M17" s="465">
        <f t="shared" si="3"/>
        <v>2</v>
      </c>
      <c r="N17" s="465"/>
      <c r="O17" s="465"/>
      <c r="P17" s="465"/>
      <c r="Q17" s="466"/>
      <c r="R17" s="466"/>
      <c r="S17" s="465">
        <f t="shared" si="4"/>
        <v>0</v>
      </c>
      <c r="T17" s="467">
        <f t="shared" si="5"/>
        <v>6</v>
      </c>
      <c r="U17" s="467">
        <f t="shared" si="6"/>
        <v>0</v>
      </c>
      <c r="V17" s="467">
        <f t="shared" si="7"/>
        <v>0</v>
      </c>
    </row>
    <row r="18">
      <c r="A18" s="449">
        <v>15.0</v>
      </c>
      <c r="B18" s="476" t="s">
        <v>608</v>
      </c>
      <c r="C18" s="449" t="s">
        <v>156</v>
      </c>
      <c r="D18" s="450" t="s">
        <v>148</v>
      </c>
      <c r="E18" s="464">
        <v>0.6354166666666666</v>
      </c>
      <c r="F18" s="464">
        <v>0.71875</v>
      </c>
      <c r="G18" s="465">
        <f t="shared" si="1"/>
        <v>2</v>
      </c>
      <c r="H18" s="464">
        <v>0.6354166666666666</v>
      </c>
      <c r="I18" s="464">
        <v>0.71875</v>
      </c>
      <c r="J18" s="465">
        <f t="shared" si="2"/>
        <v>2</v>
      </c>
      <c r="K18" s="466"/>
      <c r="L18" s="464"/>
      <c r="M18" s="465">
        <f t="shared" si="3"/>
        <v>0</v>
      </c>
      <c r="N18" s="465"/>
      <c r="O18" s="465"/>
      <c r="P18" s="465"/>
      <c r="Q18" s="464">
        <v>0.6354166666666666</v>
      </c>
      <c r="R18" s="464">
        <v>0.71875</v>
      </c>
      <c r="S18" s="465">
        <f t="shared" si="4"/>
        <v>2</v>
      </c>
      <c r="T18" s="467">
        <f t="shared" si="5"/>
        <v>6</v>
      </c>
      <c r="U18" s="467">
        <f t="shared" si="6"/>
        <v>0</v>
      </c>
      <c r="V18" s="467">
        <f t="shared" si="7"/>
        <v>0</v>
      </c>
    </row>
    <row r="19">
      <c r="A19" s="449">
        <v>16.0</v>
      </c>
      <c r="B19" s="476" t="s">
        <v>609</v>
      </c>
      <c r="C19" s="449" t="s">
        <v>154</v>
      </c>
      <c r="D19" s="450" t="s">
        <v>148</v>
      </c>
      <c r="E19" s="464">
        <v>0.6354166666666666</v>
      </c>
      <c r="F19" s="464">
        <v>0.71875</v>
      </c>
      <c r="G19" s="465">
        <f t="shared" si="1"/>
        <v>2</v>
      </c>
      <c r="H19" s="464">
        <v>0.6354166666666666</v>
      </c>
      <c r="I19" s="464">
        <v>0.71875</v>
      </c>
      <c r="J19" s="465">
        <f t="shared" si="2"/>
        <v>2</v>
      </c>
      <c r="K19" s="464">
        <v>0.6354166666666666</v>
      </c>
      <c r="L19" s="464">
        <v>0.71875</v>
      </c>
      <c r="M19" s="465">
        <f t="shared" si="3"/>
        <v>2</v>
      </c>
      <c r="N19" s="464">
        <v>0.6354166666666666</v>
      </c>
      <c r="O19" s="464">
        <v>0.71875</v>
      </c>
      <c r="P19" s="465">
        <f>(O19-N19)*24</f>
        <v>2</v>
      </c>
      <c r="Q19" s="464">
        <v>0.6354166666666666</v>
      </c>
      <c r="R19" s="464">
        <v>0.71875</v>
      </c>
      <c r="S19" s="465">
        <f t="shared" si="4"/>
        <v>2</v>
      </c>
      <c r="T19" s="467">
        <f t="shared" si="5"/>
        <v>10</v>
      </c>
      <c r="U19" s="467">
        <f>IF(ISBLANK(#REF!),SUMIFS(E19:S19,$E$3:$S$3,"WE")+SUMIFS(#REF!,$E$3:$S$3,"WE"),SUMIFS(E19:S19,$E$3:$S$3,"WE"))</f>
        <v>0</v>
      </c>
      <c r="V19" s="467">
        <f>IF(ISBLANK(#REF!),SUMIFS(E19:S19,$E$3:$S$3,"H")+SUMIFS(#REF!,$E$3:$S$3,"H"),SUMIFS(E19:S19,$E$3:$S$3,"H"))</f>
        <v>0</v>
      </c>
    </row>
    <row r="20">
      <c r="A20" s="436"/>
      <c r="B20" s="477"/>
      <c r="C20" s="436"/>
      <c r="D20" s="478"/>
      <c r="E20" s="479"/>
      <c r="F20" s="479"/>
      <c r="G20" s="480"/>
      <c r="H20" s="479"/>
      <c r="I20" s="479"/>
      <c r="J20" s="480"/>
      <c r="K20" s="479"/>
      <c r="L20" s="479"/>
      <c r="M20" s="480"/>
      <c r="N20" s="480"/>
      <c r="O20" s="480"/>
      <c r="P20" s="480"/>
      <c r="Q20" s="479"/>
      <c r="R20" s="479"/>
      <c r="S20" s="480"/>
      <c r="T20" s="481"/>
      <c r="U20" s="481"/>
      <c r="V20" s="481"/>
    </row>
  </sheetData>
  <mergeCells count="18">
    <mergeCell ref="N1:P1"/>
    <mergeCell ref="Q1:S1"/>
    <mergeCell ref="T1:V1"/>
    <mergeCell ref="E2:G2"/>
    <mergeCell ref="H2:J2"/>
    <mergeCell ref="K2:M2"/>
    <mergeCell ref="N2:P2"/>
    <mergeCell ref="Q2:S2"/>
    <mergeCell ref="T2:T3"/>
    <mergeCell ref="U2:U3"/>
    <mergeCell ref="V2:V3"/>
    <mergeCell ref="A1:A2"/>
    <mergeCell ref="B1:B2"/>
    <mergeCell ref="C1:C2"/>
    <mergeCell ref="D1:D2"/>
    <mergeCell ref="E1:G1"/>
    <mergeCell ref="H1:J1"/>
    <mergeCell ref="K1:M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3.75"/>
    <col customWidth="1" min="2" max="2" width="8.88"/>
    <col customWidth="1" min="3" max="3" width="24.75"/>
    <col customWidth="1" min="4" max="4" width="19.0"/>
    <col customWidth="1" min="5" max="19" width="9.13"/>
  </cols>
  <sheetData>
    <row r="1">
      <c r="A1" s="177" t="s">
        <v>0</v>
      </c>
      <c r="B1" s="177" t="s">
        <v>571</v>
      </c>
      <c r="C1" s="177" t="s">
        <v>572</v>
      </c>
      <c r="D1" s="177" t="s">
        <v>573</v>
      </c>
      <c r="E1" s="454">
        <v>46112.0</v>
      </c>
      <c r="F1" s="276"/>
      <c r="G1" s="276"/>
      <c r="H1" s="454">
        <v>46119.0</v>
      </c>
      <c r="I1" s="276"/>
      <c r="J1" s="276"/>
      <c r="K1" s="454">
        <v>46126.0</v>
      </c>
      <c r="L1" s="276"/>
      <c r="M1" s="276"/>
      <c r="N1" s="454">
        <v>46133.0</v>
      </c>
      <c r="O1" s="276"/>
      <c r="P1" s="276"/>
      <c r="Q1" s="455" t="s">
        <v>936</v>
      </c>
      <c r="R1" s="456"/>
      <c r="S1" s="180"/>
    </row>
    <row r="2">
      <c r="A2" s="182"/>
      <c r="B2" s="182"/>
      <c r="C2" s="182"/>
      <c r="D2" s="182"/>
      <c r="E2" s="457" t="str">
        <f>CHOOSE(WEEKDAY(E1),"Sun","Mon","Tue","Wed","Thu","Fri","Sat")</f>
        <v>Tue</v>
      </c>
      <c r="F2" s="276"/>
      <c r="G2" s="276"/>
      <c r="H2" s="457" t="str">
        <f>CHOOSE(WEEKDAY(H1),"Sun","Mon","Tue","Wed","Thu","Fri","Sat")</f>
        <v>Tue</v>
      </c>
      <c r="I2" s="276"/>
      <c r="J2" s="276"/>
      <c r="K2" s="457" t="str">
        <f>CHOOSE(WEEKDAY(K1),"Sun","Mon","Tue","Wed","Thu","Fri","Sat")</f>
        <v>Tue</v>
      </c>
      <c r="L2" s="276"/>
      <c r="M2" s="276"/>
      <c r="N2" s="457" t="str">
        <f>CHOOSE(WEEKDAY(N1),"Sun","Mon","Tue","Wed","Thu","Fri","Sat")</f>
        <v>Tue</v>
      </c>
      <c r="O2" s="276"/>
      <c r="P2" s="276"/>
      <c r="Q2" s="458" t="s">
        <v>937</v>
      </c>
      <c r="R2" s="458" t="s">
        <v>938</v>
      </c>
      <c r="S2" s="458" t="s">
        <v>939</v>
      </c>
    </row>
    <row r="3" ht="31.5" customHeight="1">
      <c r="A3" s="459"/>
      <c r="B3" s="459"/>
      <c r="C3" s="459"/>
      <c r="D3" s="459"/>
      <c r="E3" s="460" t="s">
        <v>940</v>
      </c>
      <c r="F3" s="460" t="s">
        <v>941</v>
      </c>
      <c r="G3" s="461" t="s">
        <v>942</v>
      </c>
      <c r="H3" s="460" t="s">
        <v>940</v>
      </c>
      <c r="I3" s="460" t="s">
        <v>941</v>
      </c>
      <c r="J3" s="461" t="s">
        <v>942</v>
      </c>
      <c r="K3" s="460" t="s">
        <v>940</v>
      </c>
      <c r="L3" s="460" t="s">
        <v>941</v>
      </c>
      <c r="M3" s="461" t="s">
        <v>942</v>
      </c>
      <c r="N3" s="460" t="s">
        <v>940</v>
      </c>
      <c r="O3" s="460" t="s">
        <v>941</v>
      </c>
      <c r="P3" s="461" t="s">
        <v>942</v>
      </c>
      <c r="Q3" s="14"/>
      <c r="R3" s="14"/>
      <c r="S3" s="14"/>
    </row>
    <row r="4">
      <c r="A4" s="462">
        <v>1.0</v>
      </c>
      <c r="B4" s="462" t="s">
        <v>586</v>
      </c>
      <c r="C4" s="447" t="s">
        <v>443</v>
      </c>
      <c r="D4" s="463" t="s">
        <v>446</v>
      </c>
      <c r="E4" s="464"/>
      <c r="F4" s="464"/>
      <c r="G4" s="465">
        <f t="shared" ref="G4:G19" si="1">(F4-E4)*24</f>
        <v>0</v>
      </c>
      <c r="H4" s="464"/>
      <c r="I4" s="464"/>
      <c r="J4" s="465">
        <f t="shared" ref="J4:J19" si="2">(I4-H4)*24</f>
        <v>0</v>
      </c>
      <c r="K4" s="466"/>
      <c r="L4" s="466"/>
      <c r="M4" s="465">
        <f t="shared" ref="M4:M19" si="3">(L4-K4)*24</f>
        <v>0</v>
      </c>
      <c r="N4" s="466"/>
      <c r="O4" s="466"/>
      <c r="P4" s="465">
        <f t="shared" ref="P4:P19" si="4">(O4-N4)*24</f>
        <v>0</v>
      </c>
      <c r="Q4" s="467">
        <f>IF(ISBLANK(C6),SUMIFS(E6:P6,$E$3:$P$3,"WD")+SUMIFS(E4:P4,$E$3:$P$3,"WD"),SUMIFS(E4:P4,$E$3:$P$3,"WD"))</f>
        <v>0</v>
      </c>
      <c r="R4" s="467">
        <f>IF(ISBLANK(#REF!),SUMIFS(E4:P4,$E$3:$P$3,"WE")+SUMIFS(#REF!,$E$3:$P$3,"WE"),SUMIFS(E4:P4,$E$3:$P$3,"WE"))</f>
        <v>0</v>
      </c>
      <c r="S4" s="467">
        <f>IF(ISBLANK(#REF!),SUMIFS(E4:P4,$E$3:$P$3,"H")+SUMIFS(#REF!,$E$3:$P$3,"H"),SUMIFS(E4:P4,$E$3:$P$3,"H"))</f>
        <v>0</v>
      </c>
    </row>
    <row r="5">
      <c r="A5" s="468">
        <v>2.0</v>
      </c>
      <c r="B5" s="468" t="s">
        <v>589</v>
      </c>
      <c r="C5" s="447" t="s">
        <v>447</v>
      </c>
      <c r="D5" s="469" t="s">
        <v>450</v>
      </c>
      <c r="E5" s="464"/>
      <c r="F5" s="464"/>
      <c r="G5" s="465">
        <f t="shared" si="1"/>
        <v>0</v>
      </c>
      <c r="H5" s="464"/>
      <c r="I5" s="464"/>
      <c r="J5" s="465">
        <f t="shared" si="2"/>
        <v>0</v>
      </c>
      <c r="K5" s="466"/>
      <c r="L5" s="466"/>
      <c r="M5" s="465">
        <f t="shared" si="3"/>
        <v>0</v>
      </c>
      <c r="N5" s="466"/>
      <c r="O5" s="466"/>
      <c r="P5" s="465">
        <f t="shared" si="4"/>
        <v>0</v>
      </c>
      <c r="Q5" s="467">
        <f t="shared" ref="Q5:Q19" si="5">IF(ISBLANK(C6),SUMIFS(E6:P6,$E$3:$P$3,"WD")+SUMIFS(E5:P5,$E$3:$P$3,"WD"),SUMIFS(E5:P5,$E$3:$P$3,"WD"))</f>
        <v>0</v>
      </c>
      <c r="R5" s="467">
        <f t="shared" ref="R5:R18" si="6">IF(ISBLANK(C6),SUMIFS(E5:P5,$E$3:$P$3,"WE")+SUMIFS(E6:P6,$E$3:$P$3,"WE"),SUMIFS(E5:P5,$E$3:$P$3,"WE"))</f>
        <v>0</v>
      </c>
      <c r="S5" s="467">
        <f t="shared" ref="S5:S18" si="7">IF(ISBLANK(C6),SUMIFS(E5:P5,$E$3:$P$3,"H")+SUMIFS(E6:P6,$E$3:$P$3,"H"),SUMIFS(E5:P5,$E$3:$P$3,"H"))</f>
        <v>0</v>
      </c>
    </row>
    <row r="6">
      <c r="A6" s="449">
        <v>3.0</v>
      </c>
      <c r="B6" s="449" t="s">
        <v>594</v>
      </c>
      <c r="C6" s="449" t="s">
        <v>451</v>
      </c>
      <c r="D6" s="450" t="s">
        <v>450</v>
      </c>
      <c r="E6" s="464"/>
      <c r="F6" s="464"/>
      <c r="G6" s="465">
        <f t="shared" si="1"/>
        <v>0</v>
      </c>
      <c r="H6" s="464"/>
      <c r="I6" s="464"/>
      <c r="J6" s="465">
        <f t="shared" si="2"/>
        <v>0</v>
      </c>
      <c r="K6" s="466"/>
      <c r="L6" s="466"/>
      <c r="M6" s="465">
        <f t="shared" si="3"/>
        <v>0</v>
      </c>
      <c r="N6" s="466"/>
      <c r="O6" s="466"/>
      <c r="P6" s="465">
        <f t="shared" si="4"/>
        <v>0</v>
      </c>
      <c r="Q6" s="467">
        <f t="shared" si="5"/>
        <v>0</v>
      </c>
      <c r="R6" s="467">
        <f t="shared" si="6"/>
        <v>0</v>
      </c>
      <c r="S6" s="467">
        <f t="shared" si="7"/>
        <v>0</v>
      </c>
    </row>
    <row r="7">
      <c r="A7" s="449">
        <v>4.0</v>
      </c>
      <c r="B7" s="449" t="s">
        <v>595</v>
      </c>
      <c r="C7" s="449" t="s">
        <v>454</v>
      </c>
      <c r="D7" s="450" t="s">
        <v>450</v>
      </c>
      <c r="E7" s="464"/>
      <c r="F7" s="464"/>
      <c r="G7" s="465">
        <f t="shared" si="1"/>
        <v>0</v>
      </c>
      <c r="H7" s="464"/>
      <c r="I7" s="464"/>
      <c r="J7" s="465">
        <f t="shared" si="2"/>
        <v>0</v>
      </c>
      <c r="K7" s="466"/>
      <c r="L7" s="466"/>
      <c r="M7" s="465">
        <f t="shared" si="3"/>
        <v>0</v>
      </c>
      <c r="N7" s="466"/>
      <c r="O7" s="466"/>
      <c r="P7" s="465">
        <f t="shared" si="4"/>
        <v>0</v>
      </c>
      <c r="Q7" s="467">
        <f t="shared" si="5"/>
        <v>0</v>
      </c>
      <c r="R7" s="467">
        <f t="shared" si="6"/>
        <v>0</v>
      </c>
      <c r="S7" s="467">
        <f t="shared" si="7"/>
        <v>0</v>
      </c>
    </row>
    <row r="8">
      <c r="A8" s="449">
        <v>5.0</v>
      </c>
      <c r="B8" s="449" t="s">
        <v>596</v>
      </c>
      <c r="C8" s="449" t="s">
        <v>457</v>
      </c>
      <c r="D8" s="450" t="s">
        <v>450</v>
      </c>
      <c r="E8" s="464"/>
      <c r="F8" s="464"/>
      <c r="G8" s="465">
        <f t="shared" si="1"/>
        <v>0</v>
      </c>
      <c r="H8" s="464"/>
      <c r="I8" s="464"/>
      <c r="J8" s="465">
        <f t="shared" si="2"/>
        <v>0</v>
      </c>
      <c r="K8" s="466"/>
      <c r="L8" s="466"/>
      <c r="M8" s="465">
        <f t="shared" si="3"/>
        <v>0</v>
      </c>
      <c r="N8" s="466"/>
      <c r="O8" s="466"/>
      <c r="P8" s="465">
        <f t="shared" si="4"/>
        <v>0</v>
      </c>
      <c r="Q8" s="467">
        <f t="shared" si="5"/>
        <v>0</v>
      </c>
      <c r="R8" s="467">
        <f t="shared" si="6"/>
        <v>0</v>
      </c>
      <c r="S8" s="467">
        <f t="shared" si="7"/>
        <v>0</v>
      </c>
    </row>
    <row r="9">
      <c r="A9" s="449">
        <v>6.0</v>
      </c>
      <c r="B9" s="470" t="s">
        <v>597</v>
      </c>
      <c r="C9" s="451" t="s">
        <v>460</v>
      </c>
      <c r="D9" s="450" t="s">
        <v>450</v>
      </c>
      <c r="E9" s="464"/>
      <c r="F9" s="464"/>
      <c r="G9" s="465">
        <f t="shared" si="1"/>
        <v>0</v>
      </c>
      <c r="H9" s="464"/>
      <c r="I9" s="464"/>
      <c r="J9" s="465">
        <f t="shared" si="2"/>
        <v>0</v>
      </c>
      <c r="K9" s="466"/>
      <c r="L9" s="466"/>
      <c r="M9" s="465">
        <f t="shared" si="3"/>
        <v>0</v>
      </c>
      <c r="N9" s="466"/>
      <c r="O9" s="466"/>
      <c r="P9" s="465">
        <f t="shared" si="4"/>
        <v>0</v>
      </c>
      <c r="Q9" s="467">
        <f t="shared" si="5"/>
        <v>0</v>
      </c>
      <c r="R9" s="467">
        <f t="shared" si="6"/>
        <v>0</v>
      </c>
      <c r="S9" s="467">
        <f t="shared" si="7"/>
        <v>0</v>
      </c>
    </row>
    <row r="10">
      <c r="A10" s="449">
        <v>7.0</v>
      </c>
      <c r="B10" s="449" t="s">
        <v>598</v>
      </c>
      <c r="C10" s="449" t="s">
        <v>136</v>
      </c>
      <c r="D10" s="450" t="s">
        <v>137</v>
      </c>
      <c r="E10" s="464"/>
      <c r="F10" s="464"/>
      <c r="G10" s="465">
        <f t="shared" si="1"/>
        <v>0</v>
      </c>
      <c r="H10" s="464"/>
      <c r="I10" s="464"/>
      <c r="J10" s="465">
        <f t="shared" si="2"/>
        <v>0</v>
      </c>
      <c r="K10" s="466"/>
      <c r="L10" s="466"/>
      <c r="M10" s="465">
        <f t="shared" si="3"/>
        <v>0</v>
      </c>
      <c r="N10" s="466"/>
      <c r="O10" s="466"/>
      <c r="P10" s="465">
        <f t="shared" si="4"/>
        <v>0</v>
      </c>
      <c r="Q10" s="467">
        <f t="shared" si="5"/>
        <v>0</v>
      </c>
      <c r="R10" s="467">
        <f t="shared" si="6"/>
        <v>0</v>
      </c>
      <c r="S10" s="467">
        <f t="shared" si="7"/>
        <v>0</v>
      </c>
    </row>
    <row r="11">
      <c r="A11" s="449">
        <v>8.0</v>
      </c>
      <c r="B11" s="471" t="s">
        <v>599</v>
      </c>
      <c r="C11" s="449" t="s">
        <v>139</v>
      </c>
      <c r="D11" s="450" t="s">
        <v>137</v>
      </c>
      <c r="E11" s="464"/>
      <c r="F11" s="464"/>
      <c r="G11" s="465">
        <f t="shared" si="1"/>
        <v>0</v>
      </c>
      <c r="H11" s="464"/>
      <c r="I11" s="464"/>
      <c r="J11" s="465">
        <f t="shared" si="2"/>
        <v>0</v>
      </c>
      <c r="K11" s="466"/>
      <c r="L11" s="466"/>
      <c r="M11" s="465">
        <f t="shared" si="3"/>
        <v>0</v>
      </c>
      <c r="N11" s="466"/>
      <c r="O11" s="466"/>
      <c r="P11" s="465">
        <f t="shared" si="4"/>
        <v>0</v>
      </c>
      <c r="Q11" s="467">
        <f t="shared" si="5"/>
        <v>0</v>
      </c>
      <c r="R11" s="467">
        <f t="shared" si="6"/>
        <v>0</v>
      </c>
      <c r="S11" s="467">
        <f t="shared" si="7"/>
        <v>0</v>
      </c>
    </row>
    <row r="12">
      <c r="A12" s="449">
        <v>9.0</v>
      </c>
      <c r="B12" s="449" t="s">
        <v>601</v>
      </c>
      <c r="C12" s="449" t="s">
        <v>141</v>
      </c>
      <c r="D12" s="450" t="s">
        <v>137</v>
      </c>
      <c r="E12" s="464"/>
      <c r="F12" s="464"/>
      <c r="G12" s="465">
        <f t="shared" si="1"/>
        <v>0</v>
      </c>
      <c r="H12" s="464"/>
      <c r="I12" s="464"/>
      <c r="J12" s="465">
        <f t="shared" si="2"/>
        <v>0</v>
      </c>
      <c r="K12" s="466"/>
      <c r="L12" s="466"/>
      <c r="M12" s="465">
        <f t="shared" si="3"/>
        <v>0</v>
      </c>
      <c r="N12" s="466"/>
      <c r="O12" s="466"/>
      <c r="P12" s="465">
        <f t="shared" si="4"/>
        <v>0</v>
      </c>
      <c r="Q12" s="467">
        <f t="shared" si="5"/>
        <v>0</v>
      </c>
      <c r="R12" s="467">
        <f t="shared" si="6"/>
        <v>0</v>
      </c>
      <c r="S12" s="467">
        <f t="shared" si="7"/>
        <v>0</v>
      </c>
    </row>
    <row r="13">
      <c r="A13" s="449">
        <v>10.0</v>
      </c>
      <c r="B13" s="471" t="s">
        <v>603</v>
      </c>
      <c r="C13" s="449" t="s">
        <v>143</v>
      </c>
      <c r="D13" s="450" t="s">
        <v>137</v>
      </c>
      <c r="E13" s="464"/>
      <c r="F13" s="464"/>
      <c r="G13" s="465">
        <f t="shared" si="1"/>
        <v>0</v>
      </c>
      <c r="H13" s="464"/>
      <c r="I13" s="464"/>
      <c r="J13" s="465">
        <f t="shared" si="2"/>
        <v>0</v>
      </c>
      <c r="K13" s="466"/>
      <c r="L13" s="466"/>
      <c r="M13" s="465">
        <f t="shared" si="3"/>
        <v>0</v>
      </c>
      <c r="N13" s="466"/>
      <c r="O13" s="466"/>
      <c r="P13" s="465">
        <f t="shared" si="4"/>
        <v>0</v>
      </c>
      <c r="Q13" s="467">
        <f t="shared" si="5"/>
        <v>0</v>
      </c>
      <c r="R13" s="467">
        <f t="shared" si="6"/>
        <v>0</v>
      </c>
      <c r="S13" s="467">
        <f t="shared" si="7"/>
        <v>0</v>
      </c>
    </row>
    <row r="14">
      <c r="A14" s="449">
        <v>11.0</v>
      </c>
      <c r="B14" s="449" t="s">
        <v>604</v>
      </c>
      <c r="C14" s="449" t="s">
        <v>145</v>
      </c>
      <c r="D14" s="450" t="s">
        <v>137</v>
      </c>
      <c r="E14" s="464"/>
      <c r="F14" s="464"/>
      <c r="G14" s="465">
        <f t="shared" si="1"/>
        <v>0</v>
      </c>
      <c r="H14" s="464"/>
      <c r="I14" s="464"/>
      <c r="J14" s="465">
        <f t="shared" si="2"/>
        <v>0</v>
      </c>
      <c r="K14" s="466"/>
      <c r="L14" s="466"/>
      <c r="M14" s="465">
        <f t="shared" si="3"/>
        <v>0</v>
      </c>
      <c r="N14" s="466"/>
      <c r="O14" s="466"/>
      <c r="P14" s="465">
        <f t="shared" si="4"/>
        <v>0</v>
      </c>
      <c r="Q14" s="467">
        <f t="shared" si="5"/>
        <v>0</v>
      </c>
      <c r="R14" s="467">
        <f t="shared" si="6"/>
        <v>0</v>
      </c>
      <c r="S14" s="467">
        <f t="shared" si="7"/>
        <v>0</v>
      </c>
    </row>
    <row r="15">
      <c r="A15" s="449">
        <v>12.0</v>
      </c>
      <c r="B15" s="472" t="s">
        <v>605</v>
      </c>
      <c r="C15" s="473" t="s">
        <v>147</v>
      </c>
      <c r="D15" s="474" t="s">
        <v>148</v>
      </c>
      <c r="E15" s="464"/>
      <c r="F15" s="464"/>
      <c r="G15" s="465">
        <f t="shared" si="1"/>
        <v>0</v>
      </c>
      <c r="H15" s="464"/>
      <c r="I15" s="464"/>
      <c r="J15" s="465">
        <f t="shared" si="2"/>
        <v>0</v>
      </c>
      <c r="K15" s="466"/>
      <c r="L15" s="466"/>
      <c r="M15" s="465">
        <f t="shared" si="3"/>
        <v>0</v>
      </c>
      <c r="N15" s="466"/>
      <c r="O15" s="466"/>
      <c r="P15" s="465">
        <f t="shared" si="4"/>
        <v>0</v>
      </c>
      <c r="Q15" s="467">
        <f t="shared" si="5"/>
        <v>0</v>
      </c>
      <c r="R15" s="467">
        <f t="shared" si="6"/>
        <v>0</v>
      </c>
      <c r="S15" s="467">
        <f t="shared" si="7"/>
        <v>0</v>
      </c>
    </row>
    <row r="16">
      <c r="A16" s="449">
        <v>13.0</v>
      </c>
      <c r="B16" s="475" t="s">
        <v>606</v>
      </c>
      <c r="C16" s="430" t="s">
        <v>150</v>
      </c>
      <c r="D16" s="450" t="s">
        <v>148</v>
      </c>
      <c r="E16" s="464"/>
      <c r="F16" s="464"/>
      <c r="G16" s="465">
        <f t="shared" si="1"/>
        <v>0</v>
      </c>
      <c r="H16" s="464"/>
      <c r="I16" s="464"/>
      <c r="J16" s="465">
        <f t="shared" si="2"/>
        <v>0</v>
      </c>
      <c r="K16" s="466"/>
      <c r="L16" s="466"/>
      <c r="M16" s="465">
        <f t="shared" si="3"/>
        <v>0</v>
      </c>
      <c r="N16" s="466"/>
      <c r="O16" s="466"/>
      <c r="P16" s="465">
        <f t="shared" si="4"/>
        <v>0</v>
      </c>
      <c r="Q16" s="467">
        <f t="shared" si="5"/>
        <v>0</v>
      </c>
      <c r="R16" s="467">
        <f t="shared" si="6"/>
        <v>0</v>
      </c>
      <c r="S16" s="467">
        <f t="shared" si="7"/>
        <v>0</v>
      </c>
    </row>
    <row r="17">
      <c r="A17" s="449">
        <v>14.0</v>
      </c>
      <c r="B17" s="476" t="s">
        <v>607</v>
      </c>
      <c r="C17" s="449" t="s">
        <v>152</v>
      </c>
      <c r="D17" s="450" t="s">
        <v>148</v>
      </c>
      <c r="E17" s="464"/>
      <c r="F17" s="464"/>
      <c r="G17" s="465">
        <f t="shared" si="1"/>
        <v>0</v>
      </c>
      <c r="H17" s="464"/>
      <c r="I17" s="464"/>
      <c r="J17" s="465">
        <f t="shared" si="2"/>
        <v>0</v>
      </c>
      <c r="K17" s="466"/>
      <c r="L17" s="466"/>
      <c r="M17" s="465">
        <f t="shared" si="3"/>
        <v>0</v>
      </c>
      <c r="N17" s="466"/>
      <c r="O17" s="466"/>
      <c r="P17" s="465">
        <f t="shared" si="4"/>
        <v>0</v>
      </c>
      <c r="Q17" s="467">
        <f t="shared" si="5"/>
        <v>0</v>
      </c>
      <c r="R17" s="467">
        <f t="shared" si="6"/>
        <v>0</v>
      </c>
      <c r="S17" s="467">
        <f t="shared" si="7"/>
        <v>0</v>
      </c>
    </row>
    <row r="18">
      <c r="A18" s="449">
        <v>15.0</v>
      </c>
      <c r="B18" s="476" t="s">
        <v>608</v>
      </c>
      <c r="C18" s="449" t="s">
        <v>156</v>
      </c>
      <c r="D18" s="450" t="s">
        <v>148</v>
      </c>
      <c r="E18" s="464"/>
      <c r="F18" s="464"/>
      <c r="G18" s="465">
        <f t="shared" si="1"/>
        <v>0</v>
      </c>
      <c r="H18" s="464"/>
      <c r="I18" s="464"/>
      <c r="J18" s="465">
        <f t="shared" si="2"/>
        <v>0</v>
      </c>
      <c r="K18" s="466"/>
      <c r="L18" s="466"/>
      <c r="M18" s="465">
        <f t="shared" si="3"/>
        <v>0</v>
      </c>
      <c r="N18" s="466"/>
      <c r="O18" s="466"/>
      <c r="P18" s="465">
        <f t="shared" si="4"/>
        <v>0</v>
      </c>
      <c r="Q18" s="467">
        <f t="shared" si="5"/>
        <v>0</v>
      </c>
      <c r="R18" s="467">
        <f t="shared" si="6"/>
        <v>0</v>
      </c>
      <c r="S18" s="467">
        <f t="shared" si="7"/>
        <v>0</v>
      </c>
    </row>
    <row r="19">
      <c r="A19" s="449">
        <v>16.0</v>
      </c>
      <c r="B19" s="476" t="s">
        <v>609</v>
      </c>
      <c r="C19" s="449" t="s">
        <v>154</v>
      </c>
      <c r="D19" s="450" t="s">
        <v>148</v>
      </c>
      <c r="E19" s="464"/>
      <c r="F19" s="464"/>
      <c r="G19" s="465">
        <f t="shared" si="1"/>
        <v>0</v>
      </c>
      <c r="H19" s="464"/>
      <c r="I19" s="464"/>
      <c r="J19" s="465">
        <f t="shared" si="2"/>
        <v>0</v>
      </c>
      <c r="K19" s="466"/>
      <c r="L19" s="466"/>
      <c r="M19" s="465">
        <f t="shared" si="3"/>
        <v>0</v>
      </c>
      <c r="N19" s="466"/>
      <c r="O19" s="466"/>
      <c r="P19" s="465">
        <f t="shared" si="4"/>
        <v>0</v>
      </c>
      <c r="Q19" s="467">
        <f t="shared" si="5"/>
        <v>0</v>
      </c>
      <c r="R19" s="467">
        <f>IF(ISBLANK(#REF!),SUMIFS(E19:P19,$E$3:$P$3,"WE")+SUMIFS(#REF!,$E$3:$P$3,"WE"),SUMIFS(E19:P19,$E$3:$P$3,"WE"))</f>
        <v>0</v>
      </c>
      <c r="S19" s="467">
        <f>IF(ISBLANK(#REF!),SUMIFS(E19:P19,$E$3:$P$3,"H")+SUMIFS(#REF!,$E$3:$P$3,"H"),SUMIFS(E19:P19,$E$3:$P$3,"H"))</f>
        <v>0</v>
      </c>
    </row>
    <row r="20">
      <c r="A20" s="436"/>
      <c r="B20" s="477"/>
      <c r="C20" s="436"/>
      <c r="D20" s="478"/>
      <c r="E20" s="479"/>
      <c r="F20" s="479"/>
      <c r="G20" s="480"/>
      <c r="H20" s="479"/>
      <c r="I20" s="479"/>
      <c r="J20" s="480"/>
      <c r="K20" s="479"/>
      <c r="L20" s="479"/>
      <c r="M20" s="480"/>
      <c r="N20" s="480"/>
      <c r="O20" s="480"/>
      <c r="P20" s="480"/>
      <c r="Q20" s="481"/>
      <c r="R20" s="481"/>
      <c r="S20" s="481"/>
    </row>
  </sheetData>
  <mergeCells count="16">
    <mergeCell ref="N1:P1"/>
    <mergeCell ref="Q1:S1"/>
    <mergeCell ref="E2:G2"/>
    <mergeCell ref="H2:J2"/>
    <mergeCell ref="K2:M2"/>
    <mergeCell ref="N2:P2"/>
    <mergeCell ref="Q2:Q3"/>
    <mergeCell ref="R2:R3"/>
    <mergeCell ref="S2:S3"/>
    <mergeCell ref="A1:A2"/>
    <mergeCell ref="B1:B2"/>
    <mergeCell ref="C1:C2"/>
    <mergeCell ref="D1:D2"/>
    <mergeCell ref="E1:G1"/>
    <mergeCell ref="H1:J1"/>
    <mergeCell ref="K1:M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5.63"/>
    <col customWidth="1" min="4" max="4" width="23.13"/>
    <col customWidth="1" min="5" max="21" width="5.13"/>
    <col customWidth="1" min="22" max="22" width="5.0"/>
    <col customWidth="1" min="23" max="35" width="5.13"/>
    <col customWidth="1" min="36" max="36" width="6.63"/>
    <col customWidth="1" min="37" max="40" width="8.88"/>
    <col customWidth="1" min="41" max="46" width="5.75"/>
    <col customWidth="1" min="47" max="47" width="6.38"/>
    <col customWidth="1" min="48" max="48" width="5.75"/>
    <col customWidth="1" min="49" max="49" width="9.13"/>
    <col customWidth="1" min="50" max="51" width="6.38"/>
  </cols>
  <sheetData>
    <row r="1">
      <c r="A1" s="177" t="s">
        <v>0</v>
      </c>
      <c r="B1" s="177" t="s">
        <v>571</v>
      </c>
      <c r="C1" s="177" t="s">
        <v>572</v>
      </c>
      <c r="D1" s="490" t="s">
        <v>573</v>
      </c>
      <c r="E1" s="178">
        <v>46047.0</v>
      </c>
      <c r="F1" s="178">
        <v>46048.0</v>
      </c>
      <c r="G1" s="178">
        <v>46049.0</v>
      </c>
      <c r="H1" s="178">
        <v>46050.0</v>
      </c>
      <c r="I1" s="178">
        <v>46051.0</v>
      </c>
      <c r="J1" s="178">
        <v>46052.0</v>
      </c>
      <c r="K1" s="178">
        <v>46053.0</v>
      </c>
      <c r="L1" s="178">
        <v>46054.0</v>
      </c>
      <c r="M1" s="178">
        <v>46055.0</v>
      </c>
      <c r="N1" s="178">
        <v>46056.0</v>
      </c>
      <c r="O1" s="178">
        <v>46057.0</v>
      </c>
      <c r="P1" s="178">
        <v>46058.0</v>
      </c>
      <c r="Q1" s="178">
        <v>46059.0</v>
      </c>
      <c r="R1" s="178">
        <v>46060.0</v>
      </c>
      <c r="S1" s="178">
        <v>46061.0</v>
      </c>
      <c r="T1" s="178">
        <v>46062.0</v>
      </c>
      <c r="U1" s="178">
        <v>46063.0</v>
      </c>
      <c r="V1" s="178">
        <v>46064.0</v>
      </c>
      <c r="W1" s="178">
        <v>46065.0</v>
      </c>
      <c r="X1" s="178">
        <v>46066.0</v>
      </c>
      <c r="Y1" s="178">
        <v>46067.0</v>
      </c>
      <c r="Z1" s="178">
        <v>46068.0</v>
      </c>
      <c r="AA1" s="491">
        <v>46069.0</v>
      </c>
      <c r="AB1" s="491">
        <v>46070.0</v>
      </c>
      <c r="AC1" s="491">
        <v>46071.0</v>
      </c>
      <c r="AD1" s="491">
        <v>46072.0</v>
      </c>
      <c r="AE1" s="491">
        <v>46073.0</v>
      </c>
      <c r="AF1" s="178">
        <v>46074.0</v>
      </c>
      <c r="AG1" s="178">
        <v>46075.0</v>
      </c>
      <c r="AH1" s="178">
        <v>46076.0</v>
      </c>
      <c r="AI1" s="178">
        <v>46077.0</v>
      </c>
      <c r="AJ1" s="177" t="s">
        <v>574</v>
      </c>
      <c r="AK1" s="177" t="s">
        <v>4</v>
      </c>
      <c r="AL1" s="177" t="s">
        <v>952</v>
      </c>
      <c r="AM1" s="177" t="s">
        <v>953</v>
      </c>
      <c r="AN1" s="401" t="s">
        <v>954</v>
      </c>
      <c r="AO1" s="179" t="s">
        <v>955</v>
      </c>
      <c r="AP1" s="180"/>
      <c r="AQ1" s="179" t="s">
        <v>956</v>
      </c>
      <c r="AR1" s="180"/>
      <c r="AS1" s="179" t="s">
        <v>957</v>
      </c>
      <c r="AT1" s="180"/>
      <c r="AU1" s="177" t="s">
        <v>580</v>
      </c>
      <c r="AV1" s="177" t="s">
        <v>581</v>
      </c>
      <c r="AW1" s="177" t="s">
        <v>582</v>
      </c>
      <c r="AX1" s="177" t="s">
        <v>583</v>
      </c>
      <c r="AY1" s="181"/>
    </row>
    <row r="2">
      <c r="A2" s="182"/>
      <c r="B2" s="182"/>
      <c r="C2" s="182"/>
      <c r="D2" s="182"/>
      <c r="E2" s="183" t="str">
        <f t="shared" ref="E2:AI2" si="1">CHOOSE(WEEKDAY(E1),"Sun","Mon","Tue","Wed","Thu","Fri","Sat")</f>
        <v>Sun</v>
      </c>
      <c r="F2" s="183" t="str">
        <f t="shared" si="1"/>
        <v>Mon</v>
      </c>
      <c r="G2" s="183" t="str">
        <f t="shared" si="1"/>
        <v>Tue</v>
      </c>
      <c r="H2" s="183" t="str">
        <f t="shared" si="1"/>
        <v>Wed</v>
      </c>
      <c r="I2" s="183" t="str">
        <f t="shared" si="1"/>
        <v>Thu</v>
      </c>
      <c r="J2" s="183" t="str">
        <f t="shared" si="1"/>
        <v>Fri</v>
      </c>
      <c r="K2" s="183" t="str">
        <f t="shared" si="1"/>
        <v>Sat</v>
      </c>
      <c r="L2" s="183" t="str">
        <f t="shared" si="1"/>
        <v>Sun</v>
      </c>
      <c r="M2" s="183" t="str">
        <f t="shared" si="1"/>
        <v>Mon</v>
      </c>
      <c r="N2" s="183" t="str">
        <f t="shared" si="1"/>
        <v>Tue</v>
      </c>
      <c r="O2" s="183" t="str">
        <f t="shared" si="1"/>
        <v>Wed</v>
      </c>
      <c r="P2" s="183" t="str">
        <f t="shared" si="1"/>
        <v>Thu</v>
      </c>
      <c r="Q2" s="183" t="str">
        <f t="shared" si="1"/>
        <v>Fri</v>
      </c>
      <c r="R2" s="183" t="str">
        <f t="shared" si="1"/>
        <v>Sat</v>
      </c>
      <c r="S2" s="183" t="str">
        <f t="shared" si="1"/>
        <v>Sun</v>
      </c>
      <c r="T2" s="183" t="str">
        <f t="shared" si="1"/>
        <v>Mon</v>
      </c>
      <c r="U2" s="183" t="str">
        <f t="shared" si="1"/>
        <v>Tue</v>
      </c>
      <c r="V2" s="183" t="str">
        <f t="shared" si="1"/>
        <v>Wed</v>
      </c>
      <c r="W2" s="183" t="str">
        <f t="shared" si="1"/>
        <v>Thu</v>
      </c>
      <c r="X2" s="183" t="str">
        <f t="shared" si="1"/>
        <v>Fri</v>
      </c>
      <c r="Y2" s="183" t="str">
        <f t="shared" si="1"/>
        <v>Sat</v>
      </c>
      <c r="Z2" s="183" t="str">
        <f t="shared" si="1"/>
        <v>Sun</v>
      </c>
      <c r="AA2" s="183" t="str">
        <f t="shared" si="1"/>
        <v>Mon</v>
      </c>
      <c r="AB2" s="183" t="str">
        <f t="shared" si="1"/>
        <v>Tue</v>
      </c>
      <c r="AC2" s="183" t="str">
        <f t="shared" si="1"/>
        <v>Wed</v>
      </c>
      <c r="AD2" s="183" t="str">
        <f t="shared" si="1"/>
        <v>Thu</v>
      </c>
      <c r="AE2" s="183" t="str">
        <f t="shared" si="1"/>
        <v>Fri</v>
      </c>
      <c r="AF2" s="183" t="str">
        <f t="shared" si="1"/>
        <v>Sat</v>
      </c>
      <c r="AG2" s="183" t="str">
        <f t="shared" si="1"/>
        <v>Sun</v>
      </c>
      <c r="AH2" s="183" t="str">
        <f t="shared" si="1"/>
        <v>Mon</v>
      </c>
      <c r="AI2" s="183" t="str">
        <f t="shared" si="1"/>
        <v>Tue</v>
      </c>
      <c r="AJ2" s="182"/>
      <c r="AK2" s="182"/>
      <c r="AL2" s="182"/>
      <c r="AM2" s="182"/>
      <c r="AN2" s="182"/>
      <c r="AO2" s="184"/>
      <c r="AP2" s="185"/>
      <c r="AQ2" s="184"/>
      <c r="AR2" s="185"/>
      <c r="AS2" s="184"/>
      <c r="AT2" s="185"/>
      <c r="AU2" s="182"/>
      <c r="AV2" s="182"/>
      <c r="AW2" s="182"/>
      <c r="AX2" s="182"/>
      <c r="AY2" s="181"/>
    </row>
    <row r="3">
      <c r="A3" s="14"/>
      <c r="B3" s="14"/>
      <c r="C3" s="14"/>
      <c r="D3" s="14"/>
      <c r="E3" s="186">
        <f t="shared" ref="E3:AI3" si="2">countif(E5:E128,"x*")+countif(E5:E128,"b*")+countif(E5:E128,"a1")+countif(E5:E128,"a2")+countif(E5:E128,"c*")+countif(E5:E128,"d*")</f>
        <v>59</v>
      </c>
      <c r="F3" s="186">
        <f t="shared" si="2"/>
        <v>101</v>
      </c>
      <c r="G3" s="186">
        <f t="shared" si="2"/>
        <v>121</v>
      </c>
      <c r="H3" s="186">
        <f t="shared" si="2"/>
        <v>122</v>
      </c>
      <c r="I3" s="186">
        <f t="shared" si="2"/>
        <v>123</v>
      </c>
      <c r="J3" s="186">
        <f t="shared" si="2"/>
        <v>119</v>
      </c>
      <c r="K3" s="186">
        <f t="shared" si="2"/>
        <v>63</v>
      </c>
      <c r="L3" s="186">
        <f t="shared" si="2"/>
        <v>62</v>
      </c>
      <c r="M3" s="186">
        <f t="shared" si="2"/>
        <v>102</v>
      </c>
      <c r="N3" s="186">
        <f t="shared" si="2"/>
        <v>119</v>
      </c>
      <c r="O3" s="186">
        <f t="shared" si="2"/>
        <v>120</v>
      </c>
      <c r="P3" s="186">
        <f t="shared" si="2"/>
        <v>117</v>
      </c>
      <c r="Q3" s="186">
        <f t="shared" si="2"/>
        <v>114</v>
      </c>
      <c r="R3" s="186">
        <f t="shared" si="2"/>
        <v>61</v>
      </c>
      <c r="S3" s="186">
        <f t="shared" si="2"/>
        <v>58</v>
      </c>
      <c r="T3" s="186">
        <f t="shared" si="2"/>
        <v>98</v>
      </c>
      <c r="U3" s="186">
        <f t="shared" si="2"/>
        <v>115</v>
      </c>
      <c r="V3" s="186">
        <f t="shared" si="2"/>
        <v>114</v>
      </c>
      <c r="W3" s="186">
        <f t="shared" si="2"/>
        <v>110</v>
      </c>
      <c r="X3" s="186">
        <f t="shared" si="2"/>
        <v>97</v>
      </c>
      <c r="Y3" s="186">
        <f t="shared" si="2"/>
        <v>46</v>
      </c>
      <c r="Z3" s="186">
        <f t="shared" si="2"/>
        <v>44</v>
      </c>
      <c r="AA3" s="186">
        <f t="shared" si="2"/>
        <v>65</v>
      </c>
      <c r="AB3" s="186">
        <f t="shared" si="2"/>
        <v>70</v>
      </c>
      <c r="AC3" s="186">
        <f t="shared" si="2"/>
        <v>75</v>
      </c>
      <c r="AD3" s="186">
        <f t="shared" si="2"/>
        <v>83</v>
      </c>
      <c r="AE3" s="186">
        <f t="shared" si="2"/>
        <v>85</v>
      </c>
      <c r="AF3" s="186">
        <f t="shared" si="2"/>
        <v>48</v>
      </c>
      <c r="AG3" s="186">
        <f t="shared" si="2"/>
        <v>40</v>
      </c>
      <c r="AH3" s="186">
        <f t="shared" si="2"/>
        <v>80</v>
      </c>
      <c r="AI3" s="186">
        <f t="shared" si="2"/>
        <v>94</v>
      </c>
      <c r="AJ3" s="14"/>
      <c r="AK3" s="14"/>
      <c r="AL3" s="14"/>
      <c r="AM3" s="14"/>
      <c r="AN3" s="14"/>
      <c r="AO3" s="187" t="s">
        <v>584</v>
      </c>
      <c r="AP3" s="188" t="s">
        <v>585</v>
      </c>
      <c r="AQ3" s="187" t="s">
        <v>584</v>
      </c>
      <c r="AR3" s="188" t="s">
        <v>585</v>
      </c>
      <c r="AS3" s="187" t="s">
        <v>584</v>
      </c>
      <c r="AT3" s="188" t="s">
        <v>585</v>
      </c>
      <c r="AU3" s="14"/>
      <c r="AV3" s="14"/>
      <c r="AW3" s="14"/>
      <c r="AX3" s="14"/>
      <c r="AY3" s="181"/>
    </row>
    <row r="4">
      <c r="A4" s="188"/>
      <c r="B4" s="492">
        <v>1.0</v>
      </c>
      <c r="C4" s="492">
        <v>2.0</v>
      </c>
      <c r="D4" s="493">
        <v>3.0</v>
      </c>
      <c r="E4" s="492">
        <v>4.0</v>
      </c>
      <c r="F4" s="492">
        <v>5.0</v>
      </c>
      <c r="G4" s="492">
        <v>6.0</v>
      </c>
      <c r="H4" s="492">
        <v>7.0</v>
      </c>
      <c r="I4" s="492">
        <v>8.0</v>
      </c>
      <c r="J4" s="492">
        <v>9.0</v>
      </c>
      <c r="K4" s="492">
        <v>10.0</v>
      </c>
      <c r="L4" s="492">
        <v>11.0</v>
      </c>
      <c r="M4" s="492">
        <v>12.0</v>
      </c>
      <c r="N4" s="492">
        <v>13.0</v>
      </c>
      <c r="O4" s="492">
        <v>14.0</v>
      </c>
      <c r="P4" s="492">
        <v>15.0</v>
      </c>
      <c r="Q4" s="492">
        <v>16.0</v>
      </c>
      <c r="R4" s="492">
        <v>17.0</v>
      </c>
      <c r="S4" s="492">
        <v>18.0</v>
      </c>
      <c r="T4" s="492">
        <v>19.0</v>
      </c>
      <c r="U4" s="492">
        <v>20.0</v>
      </c>
      <c r="V4" s="492">
        <v>21.0</v>
      </c>
      <c r="W4" s="492">
        <v>22.0</v>
      </c>
      <c r="X4" s="492">
        <v>23.0</v>
      </c>
      <c r="Y4" s="492">
        <v>24.0</v>
      </c>
      <c r="Z4" s="492">
        <v>25.0</v>
      </c>
      <c r="AA4" s="492">
        <v>26.0</v>
      </c>
      <c r="AB4" s="492">
        <v>27.0</v>
      </c>
      <c r="AC4" s="492">
        <v>28.0</v>
      </c>
      <c r="AD4" s="492">
        <v>29.0</v>
      </c>
      <c r="AE4" s="492">
        <v>30.0</v>
      </c>
      <c r="AF4" s="492">
        <v>31.0</v>
      </c>
      <c r="AG4" s="492">
        <v>32.0</v>
      </c>
      <c r="AH4" s="492">
        <v>33.0</v>
      </c>
      <c r="AI4" s="492">
        <v>34.0</v>
      </c>
      <c r="AJ4" s="492">
        <v>35.0</v>
      </c>
      <c r="AK4" s="492">
        <v>36.0</v>
      </c>
      <c r="AL4" s="492">
        <v>37.0</v>
      </c>
      <c r="AM4" s="492">
        <v>38.0</v>
      </c>
      <c r="AN4" s="492">
        <v>39.0</v>
      </c>
      <c r="AO4" s="492">
        <v>40.0</v>
      </c>
      <c r="AP4" s="492">
        <v>41.0</v>
      </c>
      <c r="AQ4" s="492">
        <v>42.0</v>
      </c>
      <c r="AR4" s="492">
        <v>43.0</v>
      </c>
      <c r="AS4" s="492">
        <v>44.0</v>
      </c>
      <c r="AT4" s="492">
        <v>45.0</v>
      </c>
      <c r="AU4" s="492">
        <v>46.0</v>
      </c>
      <c r="AV4" s="492">
        <v>47.0</v>
      </c>
      <c r="AW4" s="191"/>
      <c r="AX4" s="492">
        <v>49.0</v>
      </c>
      <c r="AY4" s="492"/>
    </row>
    <row r="5">
      <c r="A5" s="192">
        <v>1.0</v>
      </c>
      <c r="B5" s="192" t="s">
        <v>586</v>
      </c>
      <c r="C5" s="193" t="s">
        <v>443</v>
      </c>
      <c r="D5" s="193" t="s">
        <v>446</v>
      </c>
      <c r="E5" s="195">
        <v>0.0</v>
      </c>
      <c r="F5" s="195" t="s">
        <v>717</v>
      </c>
      <c r="G5" s="195" t="s">
        <v>717</v>
      </c>
      <c r="H5" s="195" t="s">
        <v>717</v>
      </c>
      <c r="I5" s="195" t="s">
        <v>717</v>
      </c>
      <c r="J5" s="195" t="s">
        <v>717</v>
      </c>
      <c r="K5" s="195" t="s">
        <v>717</v>
      </c>
      <c r="L5" s="196">
        <v>0.0</v>
      </c>
      <c r="M5" s="196" t="s">
        <v>715</v>
      </c>
      <c r="N5" s="196" t="s">
        <v>715</v>
      </c>
      <c r="O5" s="196" t="s">
        <v>715</v>
      </c>
      <c r="P5" s="196" t="s">
        <v>715</v>
      </c>
      <c r="Q5" s="196" t="s">
        <v>715</v>
      </c>
      <c r="R5" s="196" t="s">
        <v>6</v>
      </c>
      <c r="S5" s="196">
        <v>0.0</v>
      </c>
      <c r="T5" s="196" t="s">
        <v>715</v>
      </c>
      <c r="U5" s="196" t="s">
        <v>715</v>
      </c>
      <c r="V5" s="196" t="s">
        <v>715</v>
      </c>
      <c r="W5" s="196" t="s">
        <v>715</v>
      </c>
      <c r="X5" s="196" t="s">
        <v>715</v>
      </c>
      <c r="Y5" s="196" t="s">
        <v>715</v>
      </c>
      <c r="Z5" s="196">
        <v>0.0</v>
      </c>
      <c r="AA5" s="196" t="s">
        <v>715</v>
      </c>
      <c r="AB5" s="196" t="s">
        <v>715</v>
      </c>
      <c r="AC5" s="196" t="s">
        <v>715</v>
      </c>
      <c r="AD5" s="196" t="s">
        <v>715</v>
      </c>
      <c r="AE5" s="196" t="s">
        <v>715</v>
      </c>
      <c r="AF5" s="196" t="s">
        <v>715</v>
      </c>
      <c r="AG5" s="196">
        <v>0.0</v>
      </c>
      <c r="AH5" s="196" t="s">
        <v>715</v>
      </c>
      <c r="AI5" s="196" t="s">
        <v>715</v>
      </c>
      <c r="AJ5" s="197">
        <f>vlookup(B5,'Annual Leave-2026'!$B:$T,5,0)-countif(E5:AI5,"a")-(countif(E5:AI5,"a1")*0.5)-(countif(E5:AI5,"a2")*0.5)-(countif(E5:AI5,"b*")*0.5)-(countif(E5:AI5,"c*")*0.5)-(countif(E5:AI5,"d*")*0.5)-(countif(E5:AI5,"e*")*0.5)+1</f>
        <v>11</v>
      </c>
      <c r="AK5" s="197">
        <f t="shared" ref="AK5:AK133" si="3">countif(E5:AI5,"x*")+countif(E5:AI5,"h")+countif(E5:AI5,"a*")+countif(E5:AI5,"b*")+countif(E5:AI5,"c*")+countif(E5:AI5,"d*")+countif(E5:AI5,"e*")+countif(E5:AI5,"u*1")*0.5+countif(E5:AI5,"u*2")*0.5+countif(E5:AI5,"l")</f>
        <v>26</v>
      </c>
      <c r="AL5" s="198"/>
      <c r="AM5" s="198"/>
      <c r="AN5" s="494">
        <v>10.000000000000004</v>
      </c>
      <c r="AO5" s="199"/>
      <c r="AP5" s="200"/>
      <c r="AQ5" s="192"/>
      <c r="AR5" s="192"/>
      <c r="AS5" s="192"/>
      <c r="AT5" s="192"/>
      <c r="AU5" s="192">
        <f t="shared" ref="AU5:AU133" si="4">countif(E5:AI5,"0")</f>
        <v>5</v>
      </c>
      <c r="AV5" s="192">
        <f t="shared" ref="AV5:AV133" si="5">countif(E5:AI5,"S")</f>
        <v>0</v>
      </c>
      <c r="AW5" s="201">
        <f t="shared" ref="AW5:AW133" si="6">countif(E5:AI5,"U")+(countif(E5:AI5,"U*1")*0.5)+(countif(E5:AI5,"U*2")*0.5)</f>
        <v>0</v>
      </c>
      <c r="AX5" s="202"/>
      <c r="AY5" s="203"/>
    </row>
    <row r="6">
      <c r="A6" s="204">
        <v>2.0</v>
      </c>
      <c r="B6" s="204" t="s">
        <v>589</v>
      </c>
      <c r="C6" s="205" t="s">
        <v>447</v>
      </c>
      <c r="D6" s="205" t="s">
        <v>450</v>
      </c>
      <c r="E6" s="195" t="s">
        <v>593</v>
      </c>
      <c r="F6" s="195" t="s">
        <v>593</v>
      </c>
      <c r="G6" s="195" t="s">
        <v>593</v>
      </c>
      <c r="H6" s="195" t="s">
        <v>593</v>
      </c>
      <c r="I6" s="195" t="s">
        <v>593</v>
      </c>
      <c r="J6" s="195" t="s">
        <v>593</v>
      </c>
      <c r="K6" s="195">
        <v>0.0</v>
      </c>
      <c r="L6" s="195" t="s">
        <v>593</v>
      </c>
      <c r="M6" s="195" t="s">
        <v>593</v>
      </c>
      <c r="N6" s="195" t="s">
        <v>593</v>
      </c>
      <c r="O6" s="195" t="s">
        <v>593</v>
      </c>
      <c r="P6" s="195" t="s">
        <v>593</v>
      </c>
      <c r="Q6" s="195" t="s">
        <v>593</v>
      </c>
      <c r="R6" s="195" t="s">
        <v>593</v>
      </c>
      <c r="S6" s="195">
        <v>0.0</v>
      </c>
      <c r="T6" s="195" t="s">
        <v>593</v>
      </c>
      <c r="U6" s="195" t="s">
        <v>593</v>
      </c>
      <c r="V6" s="195" t="s">
        <v>593</v>
      </c>
      <c r="W6" s="195" t="s">
        <v>593</v>
      </c>
      <c r="X6" s="195" t="s">
        <v>171</v>
      </c>
      <c r="Y6" s="195" t="s">
        <v>593</v>
      </c>
      <c r="Z6" s="195">
        <v>0.0</v>
      </c>
      <c r="AA6" s="195" t="s">
        <v>15</v>
      </c>
      <c r="AB6" s="195" t="s">
        <v>15</v>
      </c>
      <c r="AC6" s="195" t="s">
        <v>15</v>
      </c>
      <c r="AD6" s="194" t="s">
        <v>593</v>
      </c>
      <c r="AE6" s="194" t="s">
        <v>593</v>
      </c>
      <c r="AF6" s="194" t="s">
        <v>593</v>
      </c>
      <c r="AG6" s="195">
        <v>0.0</v>
      </c>
      <c r="AH6" s="195" t="s">
        <v>593</v>
      </c>
      <c r="AI6" s="195" t="s">
        <v>593</v>
      </c>
      <c r="AJ6" s="197">
        <f>vlookup(B6,'Annual Leave-2026'!$B:$T,5,0)-countif(E6:AI6,"a")-(countif(E6:AI6,"a1")*0.5)-(countif(E6:AI6,"a2")*0.5)-(countif(E6:AI6,"b*")*0.5)-(countif(E6:AI6,"c*")*0.5)-(countif(E6:AI6,"d*")*0.5)-(countif(E6:AI6,"e*")*0.5)+1</f>
        <v>4.5</v>
      </c>
      <c r="AK6" s="197">
        <f t="shared" si="3"/>
        <v>27</v>
      </c>
      <c r="AL6" s="206"/>
      <c r="AM6" s="206"/>
      <c r="AN6" s="495">
        <v>8.000000000000004</v>
      </c>
      <c r="AO6" s="207"/>
      <c r="AP6" s="208"/>
      <c r="AQ6" s="204"/>
      <c r="AR6" s="204"/>
      <c r="AS6" s="204"/>
      <c r="AT6" s="209"/>
      <c r="AU6" s="209">
        <f t="shared" si="4"/>
        <v>4</v>
      </c>
      <c r="AV6" s="209">
        <f t="shared" si="5"/>
        <v>0</v>
      </c>
      <c r="AW6" s="210">
        <f t="shared" si="6"/>
        <v>0</v>
      </c>
      <c r="AX6" s="211"/>
      <c r="AY6" s="203"/>
    </row>
    <row r="7">
      <c r="A7" s="209">
        <v>3.0</v>
      </c>
      <c r="B7" s="212" t="s">
        <v>594</v>
      </c>
      <c r="C7" s="213" t="s">
        <v>451</v>
      </c>
      <c r="D7" s="213" t="s">
        <v>450</v>
      </c>
      <c r="E7" s="194">
        <v>0.0</v>
      </c>
      <c r="F7" s="194" t="s">
        <v>593</v>
      </c>
      <c r="G7" s="194" t="s">
        <v>593</v>
      </c>
      <c r="H7" s="194" t="s">
        <v>593</v>
      </c>
      <c r="I7" s="194" t="s">
        <v>593</v>
      </c>
      <c r="J7" s="194" t="s">
        <v>593</v>
      </c>
      <c r="K7" s="194" t="s">
        <v>593</v>
      </c>
      <c r="L7" s="194">
        <v>0.0</v>
      </c>
      <c r="M7" s="194" t="s">
        <v>588</v>
      </c>
      <c r="N7" s="194" t="s">
        <v>588</v>
      </c>
      <c r="O7" s="194" t="s">
        <v>588</v>
      </c>
      <c r="P7" s="194" t="s">
        <v>588</v>
      </c>
      <c r="Q7" s="194" t="s">
        <v>588</v>
      </c>
      <c r="R7" s="194">
        <v>0.0</v>
      </c>
      <c r="S7" s="194" t="s">
        <v>588</v>
      </c>
      <c r="T7" s="194" t="s">
        <v>588</v>
      </c>
      <c r="U7" s="194" t="s">
        <v>588</v>
      </c>
      <c r="V7" s="194" t="s">
        <v>588</v>
      </c>
      <c r="W7" s="194" t="s">
        <v>588</v>
      </c>
      <c r="X7" s="194" t="s">
        <v>588</v>
      </c>
      <c r="Y7" s="194">
        <v>0.0</v>
      </c>
      <c r="Z7" s="496" t="s">
        <v>588</v>
      </c>
      <c r="AA7" s="194" t="s">
        <v>588</v>
      </c>
      <c r="AB7" s="194" t="s">
        <v>588</v>
      </c>
      <c r="AC7" s="194" t="s">
        <v>588</v>
      </c>
      <c r="AD7" s="194" t="s">
        <v>588</v>
      </c>
      <c r="AE7" s="194" t="s">
        <v>588</v>
      </c>
      <c r="AF7" s="194">
        <v>0.0</v>
      </c>
      <c r="AG7" s="194" t="s">
        <v>588</v>
      </c>
      <c r="AH7" s="194" t="s">
        <v>588</v>
      </c>
      <c r="AI7" s="194" t="s">
        <v>588</v>
      </c>
      <c r="AJ7" s="197">
        <f>vlookup(B7,'Annual Leave-2026'!$B:$T,5,0)-countif(E7:AI7,"a")-(countif(E7:AI7,"a1")*0.5)-(countif(E7:AI7,"a2")*0.5)-(countif(E7:AI7,"b*")*0.5)-(countif(E7:AI7,"c*")*0.5)-(countif(E7:AI7,"d*")*0.5)-(countif(E7:AI7,"e*")*0.5)+1+2</f>
        <v>10.5</v>
      </c>
      <c r="AK7" s="197">
        <f t="shared" si="3"/>
        <v>26</v>
      </c>
      <c r="AL7" s="214"/>
      <c r="AM7" s="214"/>
      <c r="AN7" s="497">
        <v>10.000000000000004</v>
      </c>
      <c r="AO7" s="215"/>
      <c r="AP7" s="216"/>
      <c r="AQ7" s="209"/>
      <c r="AR7" s="209"/>
      <c r="AS7" s="209"/>
      <c r="AT7" s="209"/>
      <c r="AU7" s="209">
        <f t="shared" si="4"/>
        <v>5</v>
      </c>
      <c r="AV7" s="209">
        <f t="shared" si="5"/>
        <v>0</v>
      </c>
      <c r="AW7" s="210">
        <f t="shared" si="6"/>
        <v>0</v>
      </c>
      <c r="AX7" s="212"/>
      <c r="AY7" s="217"/>
    </row>
    <row r="8">
      <c r="A8" s="204">
        <v>4.0</v>
      </c>
      <c r="B8" s="212" t="s">
        <v>595</v>
      </c>
      <c r="C8" s="213" t="s">
        <v>454</v>
      </c>
      <c r="D8" s="213" t="s">
        <v>450</v>
      </c>
      <c r="E8" s="194" t="s">
        <v>717</v>
      </c>
      <c r="F8" s="194" t="s">
        <v>715</v>
      </c>
      <c r="G8" s="194" t="s">
        <v>715</v>
      </c>
      <c r="H8" s="194" t="s">
        <v>715</v>
      </c>
      <c r="I8" s="194" t="s">
        <v>715</v>
      </c>
      <c r="J8" s="194" t="s">
        <v>715</v>
      </c>
      <c r="K8" s="194">
        <v>0.0</v>
      </c>
      <c r="L8" s="194" t="s">
        <v>717</v>
      </c>
      <c r="M8" s="194" t="s">
        <v>717</v>
      </c>
      <c r="N8" s="194" t="s">
        <v>717</v>
      </c>
      <c r="O8" s="194" t="s">
        <v>717</v>
      </c>
      <c r="P8" s="194" t="s">
        <v>717</v>
      </c>
      <c r="Q8" s="194" t="s">
        <v>717</v>
      </c>
      <c r="R8" s="194">
        <v>0.0</v>
      </c>
      <c r="S8" s="194" t="s">
        <v>717</v>
      </c>
      <c r="T8" s="194" t="s">
        <v>717</v>
      </c>
      <c r="U8" s="194" t="s">
        <v>717</v>
      </c>
      <c r="V8" s="194" t="s">
        <v>717</v>
      </c>
      <c r="W8" s="194" t="s">
        <v>6</v>
      </c>
      <c r="X8" s="194" t="s">
        <v>6</v>
      </c>
      <c r="Y8" s="194">
        <v>0.0</v>
      </c>
      <c r="Z8" s="496" t="s">
        <v>717</v>
      </c>
      <c r="AA8" s="496" t="s">
        <v>717</v>
      </c>
      <c r="AB8" s="496" t="s">
        <v>717</v>
      </c>
      <c r="AC8" s="496" t="s">
        <v>717</v>
      </c>
      <c r="AD8" s="496" t="s">
        <v>717</v>
      </c>
      <c r="AE8" s="496" t="s">
        <v>717</v>
      </c>
      <c r="AF8" s="194">
        <v>0.0</v>
      </c>
      <c r="AG8" s="496" t="s">
        <v>717</v>
      </c>
      <c r="AH8" s="194" t="s">
        <v>717</v>
      </c>
      <c r="AI8" s="194" t="s">
        <v>717</v>
      </c>
      <c r="AJ8" s="197">
        <f>vlookup(B8,'Annual Leave-2026'!$B:$T,5,0)-countif(E8:AI8,"a")-(countif(E8:AI8,"a1")*0.5)-(countif(E8:AI8,"a2")*0.5)-(countif(E8:AI8,"b*")*0.5)-(countif(E8:AI8,"c*")*0.5)-(countif(E8:AI8,"d*")*0.5)-(countif(E8:AI8,"e*")*0.5)+1</f>
        <v>3.5</v>
      </c>
      <c r="AK8" s="197">
        <f t="shared" si="3"/>
        <v>27</v>
      </c>
      <c r="AL8" s="214"/>
      <c r="AM8" s="214"/>
      <c r="AN8" s="497">
        <v>9.500000000000004</v>
      </c>
      <c r="AO8" s="215"/>
      <c r="AP8" s="216"/>
      <c r="AQ8" s="209"/>
      <c r="AR8" s="209"/>
      <c r="AS8" s="209"/>
      <c r="AT8" s="209"/>
      <c r="AU8" s="209">
        <f t="shared" si="4"/>
        <v>4</v>
      </c>
      <c r="AV8" s="209">
        <f t="shared" si="5"/>
        <v>0</v>
      </c>
      <c r="AW8" s="210">
        <f t="shared" si="6"/>
        <v>0</v>
      </c>
      <c r="AX8" s="212"/>
      <c r="AY8" s="217"/>
    </row>
    <row r="9">
      <c r="A9" s="209">
        <v>5.0</v>
      </c>
      <c r="B9" s="212" t="s">
        <v>596</v>
      </c>
      <c r="C9" s="213" t="s">
        <v>457</v>
      </c>
      <c r="D9" s="213" t="s">
        <v>450</v>
      </c>
      <c r="E9" s="194" t="s">
        <v>591</v>
      </c>
      <c r="F9" s="194" t="s">
        <v>591</v>
      </c>
      <c r="G9" s="194" t="s">
        <v>591</v>
      </c>
      <c r="H9" s="194" t="s">
        <v>591</v>
      </c>
      <c r="I9" s="194" t="s">
        <v>591</v>
      </c>
      <c r="J9" s="194" t="s">
        <v>591</v>
      </c>
      <c r="K9" s="194" t="s">
        <v>591</v>
      </c>
      <c r="L9" s="194">
        <v>0.0</v>
      </c>
      <c r="M9" s="194" t="s">
        <v>591</v>
      </c>
      <c r="N9" s="194" t="s">
        <v>591</v>
      </c>
      <c r="O9" s="194" t="s">
        <v>591</v>
      </c>
      <c r="P9" s="194" t="s">
        <v>591</v>
      </c>
      <c r="Q9" s="194" t="s">
        <v>591</v>
      </c>
      <c r="R9" s="194">
        <v>0.0</v>
      </c>
      <c r="S9" s="194" t="s">
        <v>591</v>
      </c>
      <c r="T9" s="194" t="s">
        <v>591</v>
      </c>
      <c r="U9" s="194" t="s">
        <v>591</v>
      </c>
      <c r="V9" s="194" t="s">
        <v>591</v>
      </c>
      <c r="W9" s="194" t="s">
        <v>6</v>
      </c>
      <c r="X9" s="194" t="s">
        <v>6</v>
      </c>
      <c r="Y9" s="194" t="s">
        <v>591</v>
      </c>
      <c r="Z9" s="496">
        <v>0.0</v>
      </c>
      <c r="AA9" s="496" t="s">
        <v>717</v>
      </c>
      <c r="AB9" s="496" t="s">
        <v>717</v>
      </c>
      <c r="AC9" s="496" t="s">
        <v>717</v>
      </c>
      <c r="AD9" s="496" t="s">
        <v>717</v>
      </c>
      <c r="AE9" s="496" t="s">
        <v>717</v>
      </c>
      <c r="AF9" s="496" t="s">
        <v>717</v>
      </c>
      <c r="AG9" s="194">
        <v>0.0</v>
      </c>
      <c r="AH9" s="194" t="s">
        <v>717</v>
      </c>
      <c r="AI9" s="194" t="s">
        <v>717</v>
      </c>
      <c r="AJ9" s="197">
        <f>vlookup(B9,'Annual Leave-2026'!$B:$T,5,0)-countif(E9:AI9,"a")-(countif(E9:AI9,"a1")*0.5)-(countif(E9:AI9,"a2")*0.5)-(countif(E9:AI9,"b*")*0.5)-(countif(E9:AI9,"c*")*0.5)-(countif(E9:AI9,"d*")*0.5)-(countif(E9:AI9,"e*")*0.5)+1</f>
        <v>5</v>
      </c>
      <c r="AK9" s="197">
        <f t="shared" si="3"/>
        <v>27</v>
      </c>
      <c r="AL9" s="214"/>
      <c r="AM9" s="214"/>
      <c r="AN9" s="497">
        <v>10.000000000000004</v>
      </c>
      <c r="AO9" s="215"/>
      <c r="AP9" s="216"/>
      <c r="AQ9" s="209"/>
      <c r="AR9" s="209"/>
      <c r="AS9" s="209"/>
      <c r="AT9" s="209"/>
      <c r="AU9" s="209">
        <f t="shared" si="4"/>
        <v>4</v>
      </c>
      <c r="AV9" s="209">
        <f t="shared" si="5"/>
        <v>0</v>
      </c>
      <c r="AW9" s="210">
        <f t="shared" si="6"/>
        <v>0</v>
      </c>
      <c r="AX9" s="212"/>
      <c r="AY9" s="217"/>
    </row>
    <row r="10">
      <c r="A10" s="204">
        <v>6.0</v>
      </c>
      <c r="B10" s="212" t="s">
        <v>597</v>
      </c>
      <c r="C10" s="213" t="s">
        <v>460</v>
      </c>
      <c r="D10" s="213" t="s">
        <v>450</v>
      </c>
      <c r="E10" s="194">
        <v>0.0</v>
      </c>
      <c r="F10" s="194" t="s">
        <v>717</v>
      </c>
      <c r="G10" s="194" t="s">
        <v>717</v>
      </c>
      <c r="H10" s="194" t="s">
        <v>717</v>
      </c>
      <c r="I10" s="194" t="s">
        <v>717</v>
      </c>
      <c r="J10" s="194" t="s">
        <v>717</v>
      </c>
      <c r="K10" s="194" t="s">
        <v>717</v>
      </c>
      <c r="L10" s="194">
        <v>0.0</v>
      </c>
      <c r="M10" s="194" t="s">
        <v>717</v>
      </c>
      <c r="N10" s="194" t="s">
        <v>717</v>
      </c>
      <c r="O10" s="194" t="s">
        <v>717</v>
      </c>
      <c r="P10" s="194" t="s">
        <v>717</v>
      </c>
      <c r="Q10" s="194" t="s">
        <v>717</v>
      </c>
      <c r="R10" s="194" t="s">
        <v>717</v>
      </c>
      <c r="S10" s="194">
        <v>0.0</v>
      </c>
      <c r="T10" s="194" t="s">
        <v>717</v>
      </c>
      <c r="U10" s="194" t="s">
        <v>717</v>
      </c>
      <c r="V10" s="194" t="s">
        <v>717</v>
      </c>
      <c r="W10" s="194" t="s">
        <v>717</v>
      </c>
      <c r="X10" s="194" t="s">
        <v>717</v>
      </c>
      <c r="Y10" s="194" t="s">
        <v>717</v>
      </c>
      <c r="Z10" s="496">
        <v>0.0</v>
      </c>
      <c r="AA10" s="496" t="s">
        <v>717</v>
      </c>
      <c r="AB10" s="496" t="s">
        <v>717</v>
      </c>
      <c r="AC10" s="194" t="s">
        <v>717</v>
      </c>
      <c r="AD10" s="496" t="s">
        <v>717</v>
      </c>
      <c r="AE10" s="496" t="s">
        <v>717</v>
      </c>
      <c r="AF10" s="194">
        <v>0.0</v>
      </c>
      <c r="AG10" s="194" t="s">
        <v>591</v>
      </c>
      <c r="AH10" s="194" t="s">
        <v>591</v>
      </c>
      <c r="AI10" s="194" t="s">
        <v>591</v>
      </c>
      <c r="AJ10" s="197">
        <f>vlookup(B10,'Annual Leave-2026'!$B:$T,5,0)-countif(E10:AI10,"a")-(countif(E10:AI10,"a1")*0.5)-(countif(E10:AI10,"a2")*0.5)-(countif(E10:AI10,"b*")*0.5)-(countif(E10:AI10,"c*")*0.5)-(countif(E10:AI10,"d*")*0.5)-(countif(E10:AI10,"e*")*0.5)+1+1</f>
        <v>11</v>
      </c>
      <c r="AK10" s="197">
        <f t="shared" si="3"/>
        <v>26</v>
      </c>
      <c r="AL10" s="214"/>
      <c r="AM10" s="214"/>
      <c r="AN10" s="497">
        <v>10.000000000000004</v>
      </c>
      <c r="AO10" s="215"/>
      <c r="AP10" s="216"/>
      <c r="AQ10" s="209"/>
      <c r="AR10" s="209"/>
      <c r="AS10" s="209"/>
      <c r="AT10" s="209"/>
      <c r="AU10" s="209">
        <f t="shared" si="4"/>
        <v>5</v>
      </c>
      <c r="AV10" s="209">
        <f t="shared" si="5"/>
        <v>0</v>
      </c>
      <c r="AW10" s="210">
        <f t="shared" si="6"/>
        <v>0</v>
      </c>
      <c r="AX10" s="212"/>
      <c r="AY10" s="217"/>
    </row>
    <row r="11">
      <c r="A11" s="209">
        <v>7.0</v>
      </c>
      <c r="B11" s="212" t="s">
        <v>598</v>
      </c>
      <c r="C11" s="213" t="s">
        <v>136</v>
      </c>
      <c r="D11" s="213" t="s">
        <v>137</v>
      </c>
      <c r="E11" s="194">
        <v>0.0</v>
      </c>
      <c r="F11" s="194" t="s">
        <v>591</v>
      </c>
      <c r="G11" s="194" t="s">
        <v>591</v>
      </c>
      <c r="H11" s="194" t="s">
        <v>591</v>
      </c>
      <c r="I11" s="194" t="s">
        <v>591</v>
      </c>
      <c r="J11" s="194" t="s">
        <v>591</v>
      </c>
      <c r="K11" s="194" t="s">
        <v>591</v>
      </c>
      <c r="L11" s="194">
        <v>0.0</v>
      </c>
      <c r="M11" s="194" t="s">
        <v>591</v>
      </c>
      <c r="N11" s="194" t="s">
        <v>591</v>
      </c>
      <c r="O11" s="194" t="s">
        <v>591</v>
      </c>
      <c r="P11" s="194" t="s">
        <v>591</v>
      </c>
      <c r="Q11" s="194" t="s">
        <v>591</v>
      </c>
      <c r="R11" s="194" t="s">
        <v>591</v>
      </c>
      <c r="S11" s="194">
        <v>0.0</v>
      </c>
      <c r="T11" s="194" t="s">
        <v>6</v>
      </c>
      <c r="U11" s="194" t="s">
        <v>591</v>
      </c>
      <c r="V11" s="194" t="s">
        <v>591</v>
      </c>
      <c r="W11" s="194" t="s">
        <v>591</v>
      </c>
      <c r="X11" s="194" t="s">
        <v>591</v>
      </c>
      <c r="Y11" s="194">
        <v>0.0</v>
      </c>
      <c r="Z11" s="496" t="s">
        <v>591</v>
      </c>
      <c r="AA11" s="194" t="s">
        <v>591</v>
      </c>
      <c r="AB11" s="194" t="s">
        <v>591</v>
      </c>
      <c r="AC11" s="194" t="s">
        <v>591</v>
      </c>
      <c r="AD11" s="194" t="s">
        <v>591</v>
      </c>
      <c r="AE11" s="194" t="s">
        <v>591</v>
      </c>
      <c r="AF11" s="194">
        <v>0.0</v>
      </c>
      <c r="AG11" s="194" t="s">
        <v>593</v>
      </c>
      <c r="AH11" s="194" t="s">
        <v>593</v>
      </c>
      <c r="AI11" s="194" t="s">
        <v>593</v>
      </c>
      <c r="AJ11" s="197">
        <f>vlookup(B11,'Annual Leave-2026'!$B:$T,5,0)-countif(E11:AI11,"a")-(countif(E11:AI11,"a1")*0.5)-(countif(E11:AI11,"a2")*0.5)-(countif(E11:AI11,"b*")*0.5)-(countif(E11:AI11,"c*")*0.5)-(countif(E11:AI11,"d*")*0.5)-(countif(E11:AI11,"e*")*0.5)+1</f>
        <v>10</v>
      </c>
      <c r="AK11" s="197">
        <f t="shared" si="3"/>
        <v>26</v>
      </c>
      <c r="AL11" s="214">
        <f>VLOOKUP(B11,'Working Time-February-2026'!$B:$AK,35,0)/60</f>
        <v>0</v>
      </c>
      <c r="AM11" s="214">
        <f>VLOOKUP(B11,'Working Time-February-2026'!$B:$AK,36,0)/60</f>
        <v>0</v>
      </c>
      <c r="AN11" s="497">
        <v>10.000000000000004</v>
      </c>
      <c r="AO11" s="215"/>
      <c r="AP11" s="216"/>
      <c r="AQ11" s="209"/>
      <c r="AR11" s="209"/>
      <c r="AS11" s="209"/>
      <c r="AT11" s="209"/>
      <c r="AU11" s="209">
        <f t="shared" si="4"/>
        <v>5</v>
      </c>
      <c r="AV11" s="209">
        <f t="shared" si="5"/>
        <v>0</v>
      </c>
      <c r="AW11" s="210">
        <f t="shared" si="6"/>
        <v>0</v>
      </c>
      <c r="AX11" s="212"/>
      <c r="AY11" s="217" t="str">
        <f t="array" ref="AY11:AY128">XLOOKUP(C11:C128,'Schedule March_26'!D4:D125,'Schedule March_26'!Z4:Z125)</f>
        <v>E</v>
      </c>
    </row>
    <row r="12">
      <c r="A12" s="204">
        <v>8.0</v>
      </c>
      <c r="B12" s="212" t="s">
        <v>599</v>
      </c>
      <c r="C12" s="213" t="s">
        <v>139</v>
      </c>
      <c r="D12" s="213" t="s">
        <v>137</v>
      </c>
      <c r="E12" s="194">
        <v>0.0</v>
      </c>
      <c r="F12" s="194" t="s">
        <v>715</v>
      </c>
      <c r="G12" s="194" t="s">
        <v>715</v>
      </c>
      <c r="H12" s="194" t="s">
        <v>715</v>
      </c>
      <c r="I12" s="194" t="s">
        <v>715</v>
      </c>
      <c r="J12" s="194" t="s">
        <v>715</v>
      </c>
      <c r="K12" s="194" t="s">
        <v>715</v>
      </c>
      <c r="L12" s="194">
        <v>0.0</v>
      </c>
      <c r="M12" s="194" t="s">
        <v>715</v>
      </c>
      <c r="N12" s="194" t="s">
        <v>715</v>
      </c>
      <c r="O12" s="194" t="s">
        <v>715</v>
      </c>
      <c r="P12" s="194" t="s">
        <v>715</v>
      </c>
      <c r="Q12" s="194" t="s">
        <v>715</v>
      </c>
      <c r="R12" s="194" t="s">
        <v>715</v>
      </c>
      <c r="S12" s="194">
        <v>0.0</v>
      </c>
      <c r="T12" s="194" t="s">
        <v>715</v>
      </c>
      <c r="U12" s="194" t="s">
        <v>715</v>
      </c>
      <c r="V12" s="194" t="s">
        <v>715</v>
      </c>
      <c r="W12" s="194" t="s">
        <v>715</v>
      </c>
      <c r="X12" s="194" t="s">
        <v>715</v>
      </c>
      <c r="Y12" s="194" t="s">
        <v>6</v>
      </c>
      <c r="Z12" s="496">
        <v>0.0</v>
      </c>
      <c r="AA12" s="194" t="s">
        <v>15</v>
      </c>
      <c r="AB12" s="194" t="s">
        <v>15</v>
      </c>
      <c r="AC12" s="194" t="s">
        <v>15</v>
      </c>
      <c r="AD12" s="194" t="s">
        <v>15</v>
      </c>
      <c r="AE12" s="194" t="s">
        <v>15</v>
      </c>
      <c r="AF12" s="194">
        <v>0.0</v>
      </c>
      <c r="AG12" s="194" t="s">
        <v>6</v>
      </c>
      <c r="AH12" s="194" t="s">
        <v>6</v>
      </c>
      <c r="AI12" s="194" t="s">
        <v>6</v>
      </c>
      <c r="AJ12" s="197">
        <f>vlookup(B12,'Annual Leave-2026'!$B:$T,5,0)-countif(E12:AI12,"a")-(countif(E12:AI12,"a1")*0.5)-(countif(E12:AI12,"a2")*0.5)-(countif(E12:AI12,"b*")*0.5)-(countif(E12:AI12,"c*")*0.5)-(countif(E12:AI12,"d*")*0.5)-(countif(E12:AI12,"e*")*0.5)+1+3</f>
        <v>12.5</v>
      </c>
      <c r="AK12" s="197">
        <f t="shared" si="3"/>
        <v>26</v>
      </c>
      <c r="AL12" s="214">
        <f>VLOOKUP(B12,'Working Time-February-2026'!$B:$AK,35,0)/60</f>
        <v>0</v>
      </c>
      <c r="AM12" s="214">
        <f>VLOOKUP(B12,'Working Time-February-2026'!$B:$AK,36,0)/60</f>
        <v>0</v>
      </c>
      <c r="AN12" s="497">
        <v>6.000000000000003</v>
      </c>
      <c r="AO12" s="215"/>
      <c r="AP12" s="216"/>
      <c r="AQ12" s="209"/>
      <c r="AR12" s="209"/>
      <c r="AS12" s="209"/>
      <c r="AT12" s="209"/>
      <c r="AU12" s="209">
        <f t="shared" si="4"/>
        <v>5</v>
      </c>
      <c r="AV12" s="209">
        <f t="shared" si="5"/>
        <v>0</v>
      </c>
      <c r="AW12" s="210">
        <f t="shared" si="6"/>
        <v>0</v>
      </c>
      <c r="AX12" s="212"/>
      <c r="AY12" s="217" t="s">
        <v>8</v>
      </c>
    </row>
    <row r="13">
      <c r="A13" s="209">
        <v>9.0</v>
      </c>
      <c r="B13" s="212" t="s">
        <v>601</v>
      </c>
      <c r="C13" s="213" t="s">
        <v>141</v>
      </c>
      <c r="D13" s="213" t="s">
        <v>137</v>
      </c>
      <c r="E13" s="194">
        <v>0.0</v>
      </c>
      <c r="F13" s="194" t="s">
        <v>588</v>
      </c>
      <c r="G13" s="194" t="s">
        <v>588</v>
      </c>
      <c r="H13" s="194" t="s">
        <v>588</v>
      </c>
      <c r="I13" s="194" t="s">
        <v>588</v>
      </c>
      <c r="J13" s="194" t="s">
        <v>588</v>
      </c>
      <c r="K13" s="194">
        <v>0.0</v>
      </c>
      <c r="L13" s="194" t="s">
        <v>588</v>
      </c>
      <c r="M13" s="194" t="s">
        <v>588</v>
      </c>
      <c r="N13" s="194" t="s">
        <v>588</v>
      </c>
      <c r="O13" s="194" t="s">
        <v>588</v>
      </c>
      <c r="P13" s="194" t="s">
        <v>588</v>
      </c>
      <c r="Q13" s="194" t="s">
        <v>588</v>
      </c>
      <c r="R13" s="194" t="s">
        <v>588</v>
      </c>
      <c r="S13" s="194">
        <v>0.0</v>
      </c>
      <c r="T13" s="194" t="s">
        <v>588</v>
      </c>
      <c r="U13" s="194" t="s">
        <v>588</v>
      </c>
      <c r="V13" s="194" t="s">
        <v>588</v>
      </c>
      <c r="W13" s="194" t="s">
        <v>588</v>
      </c>
      <c r="X13" s="194" t="s">
        <v>588</v>
      </c>
      <c r="Y13" s="194" t="s">
        <v>588</v>
      </c>
      <c r="Z13" s="496">
        <v>0.0</v>
      </c>
      <c r="AA13" s="194" t="s">
        <v>588</v>
      </c>
      <c r="AB13" s="194" t="s">
        <v>588</v>
      </c>
      <c r="AC13" s="194" t="s">
        <v>588</v>
      </c>
      <c r="AD13" s="194" t="s">
        <v>588</v>
      </c>
      <c r="AE13" s="194" t="s">
        <v>588</v>
      </c>
      <c r="AF13" s="194" t="s">
        <v>588</v>
      </c>
      <c r="AG13" s="194">
        <v>0.0</v>
      </c>
      <c r="AH13" s="194" t="s">
        <v>715</v>
      </c>
      <c r="AI13" s="194" t="s">
        <v>715</v>
      </c>
      <c r="AJ13" s="197">
        <f>vlookup(B13,'Annual Leave-2026'!$B:$T,5,0)-countif(E13:AI13,"a")-(countif(E13:AI13,"a1")*0.5)-(countif(E13:AI13,"a2")*0.5)-(countif(E13:AI13,"b*")*0.5)-(countif(E13:AI13,"c*")*0.5)-(countif(E13:AI13,"d*")*0.5)-(countif(E13:AI13,"e*")*0.5)+1</f>
        <v>12</v>
      </c>
      <c r="AK13" s="197">
        <f t="shared" si="3"/>
        <v>26</v>
      </c>
      <c r="AL13" s="214">
        <f>VLOOKUP(B13,'Working Time-February-2026'!$B:$AK,35,0)/60</f>
        <v>-0.5</v>
      </c>
      <c r="AM13" s="214">
        <f>VLOOKUP(B13,'Working Time-February-2026'!$B:$AK,36,0)/60</f>
        <v>0</v>
      </c>
      <c r="AN13" s="497">
        <v>8.000000000000004</v>
      </c>
      <c r="AO13" s="215"/>
      <c r="AP13" s="216"/>
      <c r="AQ13" s="209"/>
      <c r="AR13" s="209"/>
      <c r="AS13" s="209"/>
      <c r="AT13" s="209"/>
      <c r="AU13" s="209">
        <f t="shared" si="4"/>
        <v>5</v>
      </c>
      <c r="AV13" s="209">
        <f t="shared" si="5"/>
        <v>0</v>
      </c>
      <c r="AW13" s="210">
        <f t="shared" si="6"/>
        <v>0</v>
      </c>
      <c r="AX13" s="212"/>
      <c r="AY13" s="217" t="s">
        <v>7</v>
      </c>
    </row>
    <row r="14">
      <c r="A14" s="204">
        <v>10.0</v>
      </c>
      <c r="B14" s="212" t="s">
        <v>603</v>
      </c>
      <c r="C14" s="213" t="s">
        <v>143</v>
      </c>
      <c r="D14" s="213" t="s">
        <v>137</v>
      </c>
      <c r="E14" s="194">
        <v>0.0</v>
      </c>
      <c r="F14" s="194" t="s">
        <v>593</v>
      </c>
      <c r="G14" s="194" t="s">
        <v>593</v>
      </c>
      <c r="H14" s="194" t="s">
        <v>593</v>
      </c>
      <c r="I14" s="194" t="s">
        <v>593</v>
      </c>
      <c r="J14" s="194" t="s">
        <v>6</v>
      </c>
      <c r="K14" s="194">
        <v>0.0</v>
      </c>
      <c r="L14" s="194" t="s">
        <v>593</v>
      </c>
      <c r="M14" s="194" t="s">
        <v>593</v>
      </c>
      <c r="N14" s="194" t="s">
        <v>593</v>
      </c>
      <c r="O14" s="194" t="s">
        <v>593</v>
      </c>
      <c r="P14" s="194" t="s">
        <v>593</v>
      </c>
      <c r="Q14" s="194" t="s">
        <v>593</v>
      </c>
      <c r="R14" s="194" t="s">
        <v>593</v>
      </c>
      <c r="S14" s="194">
        <v>0.0</v>
      </c>
      <c r="T14" s="194" t="s">
        <v>593</v>
      </c>
      <c r="U14" s="194" t="s">
        <v>593</v>
      </c>
      <c r="V14" s="194" t="s">
        <v>593</v>
      </c>
      <c r="W14" s="194" t="s">
        <v>593</v>
      </c>
      <c r="X14" s="194" t="s">
        <v>593</v>
      </c>
      <c r="Y14" s="194">
        <v>0.0</v>
      </c>
      <c r="Z14" s="496" t="s">
        <v>593</v>
      </c>
      <c r="AA14" s="194" t="s">
        <v>593</v>
      </c>
      <c r="AB14" s="194" t="s">
        <v>593</v>
      </c>
      <c r="AC14" s="194" t="s">
        <v>593</v>
      </c>
      <c r="AD14" s="194" t="s">
        <v>593</v>
      </c>
      <c r="AE14" s="194" t="s">
        <v>593</v>
      </c>
      <c r="AF14" s="194" t="s">
        <v>593</v>
      </c>
      <c r="AG14" s="194">
        <v>0.0</v>
      </c>
      <c r="AH14" s="194" t="s">
        <v>588</v>
      </c>
      <c r="AI14" s="194" t="s">
        <v>588</v>
      </c>
      <c r="AJ14" s="197">
        <f>vlookup(B14,'Annual Leave-2026'!$B:$T,5,0)-countif(E14:AI14,"a")-(countif(E14:AI14,"a1")*0.5)-(countif(E14:AI14,"a2")*0.5)-(countif(E14:AI14,"b*")*0.5)-(countif(E14:AI14,"c*")*0.5)-(countif(E14:AI14,"d*")*0.5)-(countif(E14:AI14,"e*")*0.5)+1</f>
        <v>14</v>
      </c>
      <c r="AK14" s="197">
        <f t="shared" si="3"/>
        <v>26</v>
      </c>
      <c r="AL14" s="214">
        <f>VLOOKUP(B14,'Working Time-February-2026'!$B:$AK,35,0)/60</f>
        <v>0</v>
      </c>
      <c r="AM14" s="214">
        <f>VLOOKUP(B14,'Working Time-February-2026'!$B:$AK,36,0)/60</f>
        <v>0</v>
      </c>
      <c r="AN14" s="497">
        <v>10.000000000000004</v>
      </c>
      <c r="AO14" s="215"/>
      <c r="AP14" s="216"/>
      <c r="AQ14" s="209"/>
      <c r="AR14" s="209"/>
      <c r="AS14" s="209"/>
      <c r="AT14" s="209"/>
      <c r="AU14" s="209">
        <f t="shared" si="4"/>
        <v>5</v>
      </c>
      <c r="AV14" s="209">
        <f t="shared" si="5"/>
        <v>0</v>
      </c>
      <c r="AW14" s="210">
        <f t="shared" si="6"/>
        <v>0</v>
      </c>
      <c r="AX14" s="212"/>
      <c r="AY14" s="217" t="s">
        <v>9</v>
      </c>
    </row>
    <row r="15">
      <c r="A15" s="209">
        <v>11.0</v>
      </c>
      <c r="B15" s="212" t="s">
        <v>604</v>
      </c>
      <c r="C15" s="213" t="s">
        <v>145</v>
      </c>
      <c r="D15" s="213" t="s">
        <v>137</v>
      </c>
      <c r="E15" s="194" t="s">
        <v>715</v>
      </c>
      <c r="F15" s="498" t="s">
        <v>717</v>
      </c>
      <c r="G15" s="498" t="s">
        <v>717</v>
      </c>
      <c r="H15" s="498" t="s">
        <v>717</v>
      </c>
      <c r="I15" s="498" t="s">
        <v>717</v>
      </c>
      <c r="J15" s="498" t="s">
        <v>717</v>
      </c>
      <c r="K15" s="498" t="s">
        <v>717</v>
      </c>
      <c r="L15" s="194">
        <v>0.0</v>
      </c>
      <c r="M15" s="498" t="s">
        <v>717</v>
      </c>
      <c r="N15" s="498" t="s">
        <v>717</v>
      </c>
      <c r="O15" s="498" t="s">
        <v>717</v>
      </c>
      <c r="P15" s="498" t="s">
        <v>717</v>
      </c>
      <c r="Q15" s="498" t="s">
        <v>717</v>
      </c>
      <c r="R15" s="498" t="s">
        <v>717</v>
      </c>
      <c r="S15" s="194">
        <v>0.0</v>
      </c>
      <c r="T15" s="194" t="s">
        <v>717</v>
      </c>
      <c r="U15" s="194" t="s">
        <v>167</v>
      </c>
      <c r="V15" s="194" t="s">
        <v>6</v>
      </c>
      <c r="W15" s="194" t="s">
        <v>6</v>
      </c>
      <c r="X15" s="194" t="s">
        <v>6</v>
      </c>
      <c r="Y15" s="194" t="s">
        <v>6</v>
      </c>
      <c r="Z15" s="496">
        <v>0.0</v>
      </c>
      <c r="AA15" s="194" t="s">
        <v>15</v>
      </c>
      <c r="AB15" s="194" t="s">
        <v>15</v>
      </c>
      <c r="AC15" s="498" t="s">
        <v>717</v>
      </c>
      <c r="AD15" s="498" t="s">
        <v>717</v>
      </c>
      <c r="AE15" s="498" t="s">
        <v>717</v>
      </c>
      <c r="AF15" s="498" t="s">
        <v>717</v>
      </c>
      <c r="AG15" s="194">
        <v>0.0</v>
      </c>
      <c r="AH15" s="194" t="s">
        <v>591</v>
      </c>
      <c r="AI15" s="194" t="s">
        <v>591</v>
      </c>
      <c r="AJ15" s="197">
        <f>vlookup(B15,'Annual Leave-2026'!$B:$T,5,0)-countif(E15:AI15,"a")-(countif(E15:AI15,"a1")*0.5)-(countif(E15:AI15,"a2")*0.5)-(countif(E15:AI15,"b*")*0.5)-(countif(E15:AI15,"c*")*0.5)-(countif(E15:AI15,"d*")*0.5)-(countif(E15:AI15,"e*")*0.5)+1+1</f>
        <v>3.5</v>
      </c>
      <c r="AK15" s="197">
        <f t="shared" si="3"/>
        <v>27</v>
      </c>
      <c r="AL15" s="214">
        <f>VLOOKUP(B15,'Working Time-February-2026'!$B:$AK,35,0)/60</f>
        <v>0</v>
      </c>
      <c r="AM15" s="214">
        <f>VLOOKUP(B15,'Working Time-February-2026'!$B:$AK,36,0)/60</f>
        <v>0</v>
      </c>
      <c r="AN15" s="497">
        <v>8.000000000000004</v>
      </c>
      <c r="AO15" s="215"/>
      <c r="AP15" s="216"/>
      <c r="AQ15" s="209"/>
      <c r="AR15" s="209"/>
      <c r="AS15" s="209"/>
      <c r="AT15" s="209"/>
      <c r="AU15" s="209">
        <f t="shared" si="4"/>
        <v>4</v>
      </c>
      <c r="AV15" s="209">
        <f t="shared" si="5"/>
        <v>0</v>
      </c>
      <c r="AW15" s="210">
        <f t="shared" si="6"/>
        <v>0</v>
      </c>
      <c r="AX15" s="212"/>
      <c r="AY15" s="217" t="s">
        <v>6</v>
      </c>
    </row>
    <row r="16">
      <c r="A16" s="204">
        <v>12.0</v>
      </c>
      <c r="B16" s="212" t="s">
        <v>605</v>
      </c>
      <c r="C16" s="213" t="s">
        <v>147</v>
      </c>
      <c r="D16" s="213" t="s">
        <v>148</v>
      </c>
      <c r="E16" s="194">
        <v>0.0</v>
      </c>
      <c r="F16" s="194" t="s">
        <v>715</v>
      </c>
      <c r="G16" s="194" t="s">
        <v>715</v>
      </c>
      <c r="H16" s="194" t="s">
        <v>715</v>
      </c>
      <c r="I16" s="194" t="s">
        <v>715</v>
      </c>
      <c r="J16" s="194" t="s">
        <v>715</v>
      </c>
      <c r="K16" s="194">
        <v>0.0</v>
      </c>
      <c r="L16" s="194" t="s">
        <v>715</v>
      </c>
      <c r="M16" s="194" t="s">
        <v>715</v>
      </c>
      <c r="N16" s="194" t="s">
        <v>715</v>
      </c>
      <c r="O16" s="194" t="s">
        <v>715</v>
      </c>
      <c r="P16" s="194" t="s">
        <v>715</v>
      </c>
      <c r="Q16" s="194" t="s">
        <v>715</v>
      </c>
      <c r="R16" s="194">
        <v>0.0</v>
      </c>
      <c r="S16" s="194" t="s">
        <v>6</v>
      </c>
      <c r="T16" s="194" t="s">
        <v>6</v>
      </c>
      <c r="U16" s="194" t="s">
        <v>6</v>
      </c>
      <c r="V16" s="194" t="s">
        <v>6</v>
      </c>
      <c r="W16" s="194" t="s">
        <v>715</v>
      </c>
      <c r="X16" s="194" t="s">
        <v>715</v>
      </c>
      <c r="Y16" s="194" t="s">
        <v>715</v>
      </c>
      <c r="Z16" s="194">
        <v>0.0</v>
      </c>
      <c r="AA16" s="194" t="s">
        <v>715</v>
      </c>
      <c r="AB16" s="194" t="s">
        <v>715</v>
      </c>
      <c r="AC16" s="194" t="s">
        <v>715</v>
      </c>
      <c r="AD16" s="194" t="s">
        <v>715</v>
      </c>
      <c r="AE16" s="194" t="s">
        <v>715</v>
      </c>
      <c r="AF16" s="194" t="s">
        <v>715</v>
      </c>
      <c r="AG16" s="194">
        <v>0.0</v>
      </c>
      <c r="AH16" s="194" t="s">
        <v>593</v>
      </c>
      <c r="AI16" s="194" t="s">
        <v>593</v>
      </c>
      <c r="AJ16" s="197">
        <f>vlookup(B16,'Annual Leave-2026'!$B:$T,5,0)-countif(E16:AI16,"a")-(countif(E16:AI16,"a1")*0.5)-(countif(E16:AI16,"a2")*0.5)-(countif(E16:AI16,"b*")*0.5)-(countif(E16:AI16,"c*")*0.5)-(countif(E16:AI16,"d*")*0.5)-(countif(E16:AI16,"e*")*0.5)+1</f>
        <v>2</v>
      </c>
      <c r="AK16" s="197">
        <f t="shared" si="3"/>
        <v>26</v>
      </c>
      <c r="AL16" s="214">
        <f>VLOOKUP(B16,'Working Time-February-2026'!$B:$AK,35,0)/60</f>
        <v>0</v>
      </c>
      <c r="AM16" s="214">
        <f>VLOOKUP(B16,'Working Time-February-2026'!$B:$AK,36,0)/60</f>
        <v>0</v>
      </c>
      <c r="AN16" s="497">
        <v>8.000000000000004</v>
      </c>
      <c r="AO16" s="215"/>
      <c r="AP16" s="216"/>
      <c r="AQ16" s="209"/>
      <c r="AR16" s="209"/>
      <c r="AS16" s="209"/>
      <c r="AT16" s="209"/>
      <c r="AU16" s="209">
        <f t="shared" si="4"/>
        <v>5</v>
      </c>
      <c r="AV16" s="209">
        <f t="shared" si="5"/>
        <v>0</v>
      </c>
      <c r="AW16" s="210">
        <f t="shared" si="6"/>
        <v>0</v>
      </c>
      <c r="AX16" s="212"/>
      <c r="AY16" s="217" t="s">
        <v>10</v>
      </c>
    </row>
    <row r="17">
      <c r="A17" s="209">
        <v>13.0</v>
      </c>
      <c r="B17" s="212" t="s">
        <v>606</v>
      </c>
      <c r="C17" s="213" t="s">
        <v>150</v>
      </c>
      <c r="D17" s="213" t="s">
        <v>148</v>
      </c>
      <c r="E17" s="194" t="s">
        <v>591</v>
      </c>
      <c r="F17" s="194" t="s">
        <v>591</v>
      </c>
      <c r="G17" s="194" t="s">
        <v>591</v>
      </c>
      <c r="H17" s="194" t="s">
        <v>591</v>
      </c>
      <c r="I17" s="194" t="s">
        <v>591</v>
      </c>
      <c r="J17" s="194" t="s">
        <v>591</v>
      </c>
      <c r="K17" s="194">
        <v>0.0</v>
      </c>
      <c r="L17" s="194" t="s">
        <v>591</v>
      </c>
      <c r="M17" s="221" t="s">
        <v>164</v>
      </c>
      <c r="N17" s="194" t="s">
        <v>591</v>
      </c>
      <c r="O17" s="194" t="s">
        <v>164</v>
      </c>
      <c r="P17" s="194" t="s">
        <v>6</v>
      </c>
      <c r="Q17" s="194" t="s">
        <v>6</v>
      </c>
      <c r="R17" s="194">
        <v>0.0</v>
      </c>
      <c r="S17" s="194" t="s">
        <v>715</v>
      </c>
      <c r="T17" s="194" t="s">
        <v>715</v>
      </c>
      <c r="U17" s="194" t="s">
        <v>715</v>
      </c>
      <c r="V17" s="194" t="s">
        <v>715</v>
      </c>
      <c r="W17" s="194" t="s">
        <v>715</v>
      </c>
      <c r="X17" s="194" t="s">
        <v>715</v>
      </c>
      <c r="Y17" s="194">
        <v>0.0</v>
      </c>
      <c r="Z17" s="194" t="s">
        <v>715</v>
      </c>
      <c r="AA17" s="194" t="s">
        <v>715</v>
      </c>
      <c r="AB17" s="194" t="s">
        <v>715</v>
      </c>
      <c r="AC17" s="194" t="s">
        <v>715</v>
      </c>
      <c r="AD17" s="194" t="s">
        <v>715</v>
      </c>
      <c r="AE17" s="194" t="s">
        <v>715</v>
      </c>
      <c r="AF17" s="194">
        <v>0.0</v>
      </c>
      <c r="AG17" s="194" t="s">
        <v>715</v>
      </c>
      <c r="AH17" s="194" t="s">
        <v>715</v>
      </c>
      <c r="AI17" s="194" t="s">
        <v>715</v>
      </c>
      <c r="AJ17" s="197">
        <f>vlookup(B17,'Annual Leave-2026'!$B:$T,5,0)-countif(E17:AI17,"a")-(countif(E17:AI17,"a1")*0.5)-(countif(E17:AI17,"a2")*0.5)-(countif(E17:AI17,"b*")*0.5)-(countif(E17:AI17,"c*")*0.5)-(countif(E17:AI17,"d*")*0.5)-(countif(E17:AI17,"e*")*0.5)+1+3</f>
        <v>10</v>
      </c>
      <c r="AK17" s="197">
        <f t="shared" si="3"/>
        <v>27</v>
      </c>
      <c r="AL17" s="214">
        <f>VLOOKUP(B17,'Working Time-February-2026'!$B:$AK,35,0)/60</f>
        <v>0</v>
      </c>
      <c r="AM17" s="214">
        <f>VLOOKUP(B17,'Working Time-February-2026'!$B:$AK,36,0)/60</f>
        <v>0</v>
      </c>
      <c r="AN17" s="497">
        <v>10.000000000000004</v>
      </c>
      <c r="AO17" s="215"/>
      <c r="AP17" s="216"/>
      <c r="AQ17" s="209"/>
      <c r="AR17" s="209"/>
      <c r="AS17" s="209"/>
      <c r="AT17" s="209"/>
      <c r="AU17" s="209">
        <f t="shared" si="4"/>
        <v>4</v>
      </c>
      <c r="AV17" s="209">
        <f t="shared" si="5"/>
        <v>0</v>
      </c>
      <c r="AW17" s="210">
        <f t="shared" si="6"/>
        <v>0</v>
      </c>
      <c r="AX17" s="212"/>
      <c r="AY17" s="217" t="s">
        <v>7</v>
      </c>
    </row>
    <row r="18">
      <c r="A18" s="204">
        <v>14.0</v>
      </c>
      <c r="B18" s="212" t="s">
        <v>607</v>
      </c>
      <c r="C18" s="213" t="s">
        <v>152</v>
      </c>
      <c r="D18" s="213" t="s">
        <v>148</v>
      </c>
      <c r="E18" s="499" t="s">
        <v>717</v>
      </c>
      <c r="F18" s="498" t="s">
        <v>717</v>
      </c>
      <c r="G18" s="498" t="s">
        <v>717</v>
      </c>
      <c r="H18" s="498" t="s">
        <v>717</v>
      </c>
      <c r="I18" s="498" t="s">
        <v>717</v>
      </c>
      <c r="J18" s="498" t="s">
        <v>717</v>
      </c>
      <c r="K18" s="194">
        <v>0.0</v>
      </c>
      <c r="L18" s="498" t="s">
        <v>717</v>
      </c>
      <c r="M18" s="498" t="s">
        <v>717</v>
      </c>
      <c r="N18" s="498" t="s">
        <v>717</v>
      </c>
      <c r="O18" s="498" t="s">
        <v>717</v>
      </c>
      <c r="P18" s="498" t="s">
        <v>717</v>
      </c>
      <c r="Q18" s="498" t="s">
        <v>717</v>
      </c>
      <c r="R18" s="194">
        <v>0.0</v>
      </c>
      <c r="S18" s="194" t="s">
        <v>591</v>
      </c>
      <c r="T18" s="194" t="s">
        <v>591</v>
      </c>
      <c r="U18" s="194" t="s">
        <v>591</v>
      </c>
      <c r="V18" s="194" t="s">
        <v>591</v>
      </c>
      <c r="W18" s="194" t="s">
        <v>591</v>
      </c>
      <c r="X18" s="194" t="s">
        <v>591</v>
      </c>
      <c r="Y18" s="194" t="s">
        <v>163</v>
      </c>
      <c r="Z18" s="496">
        <v>0.0</v>
      </c>
      <c r="AA18" s="194" t="s">
        <v>15</v>
      </c>
      <c r="AB18" s="194" t="s">
        <v>15</v>
      </c>
      <c r="AC18" s="194" t="s">
        <v>15</v>
      </c>
      <c r="AD18" s="194" t="s">
        <v>15</v>
      </c>
      <c r="AE18" s="194" t="s">
        <v>15</v>
      </c>
      <c r="AF18" s="194">
        <v>0.0</v>
      </c>
      <c r="AG18" s="194" t="s">
        <v>6</v>
      </c>
      <c r="AH18" s="194" t="s">
        <v>6</v>
      </c>
      <c r="AI18" s="194" t="s">
        <v>6</v>
      </c>
      <c r="AJ18" s="197">
        <f>vlookup(B18,'Annual Leave-2026'!$B:$T,5,0)-countif(E18:AI18,"a")-(countif(E18:AI18,"a1")*0.5)-(countif(E18:AI18,"a2")*0.5)-(countif(E18:AI18,"b*")*0.5)-(countif(E18:AI18,"c*")*0.5)-(countif(E18:AI18,"d*")*0.5)-(countif(E18:AI18,"e*")*0.5)+1</f>
        <v>6.5</v>
      </c>
      <c r="AK18" s="197">
        <f t="shared" si="3"/>
        <v>27</v>
      </c>
      <c r="AL18" s="214">
        <f>VLOOKUP(B18,'Working Time-February-2026'!$B:$AK,35,0)/60</f>
        <v>-0.7166666667</v>
      </c>
      <c r="AM18" s="214">
        <f>VLOOKUP(B18,'Working Time-February-2026'!$B:$AK,36,0)/60</f>
        <v>0</v>
      </c>
      <c r="AN18" s="497">
        <v>6.000000000000003</v>
      </c>
      <c r="AO18" s="215"/>
      <c r="AP18" s="216"/>
      <c r="AQ18" s="209"/>
      <c r="AR18" s="209"/>
      <c r="AS18" s="209"/>
      <c r="AT18" s="209"/>
      <c r="AU18" s="209">
        <f t="shared" si="4"/>
        <v>4</v>
      </c>
      <c r="AV18" s="209">
        <f t="shared" si="5"/>
        <v>0</v>
      </c>
      <c r="AW18" s="210">
        <f t="shared" si="6"/>
        <v>0</v>
      </c>
      <c r="AX18" s="212"/>
      <c r="AY18" s="217" t="s">
        <v>6</v>
      </c>
    </row>
    <row r="19">
      <c r="A19" s="209">
        <v>15.0</v>
      </c>
      <c r="B19" s="212" t="s">
        <v>608</v>
      </c>
      <c r="C19" s="213" t="s">
        <v>156</v>
      </c>
      <c r="D19" s="213" t="s">
        <v>148</v>
      </c>
      <c r="E19" s="194" t="s">
        <v>593</v>
      </c>
      <c r="F19" s="194" t="s">
        <v>593</v>
      </c>
      <c r="G19" s="194" t="s">
        <v>593</v>
      </c>
      <c r="H19" s="194" t="s">
        <v>593</v>
      </c>
      <c r="I19" s="194" t="s">
        <v>593</v>
      </c>
      <c r="J19" s="194" t="s">
        <v>593</v>
      </c>
      <c r="K19" s="194" t="s">
        <v>593</v>
      </c>
      <c r="L19" s="194">
        <v>0.0</v>
      </c>
      <c r="M19" s="194" t="s">
        <v>593</v>
      </c>
      <c r="N19" s="194" t="s">
        <v>593</v>
      </c>
      <c r="O19" s="194" t="s">
        <v>593</v>
      </c>
      <c r="P19" s="194" t="s">
        <v>593</v>
      </c>
      <c r="Q19" s="194" t="s">
        <v>593</v>
      </c>
      <c r="R19" s="194">
        <v>0.0</v>
      </c>
      <c r="S19" s="194" t="s">
        <v>588</v>
      </c>
      <c r="T19" s="194" t="s">
        <v>588</v>
      </c>
      <c r="U19" s="194" t="s">
        <v>588</v>
      </c>
      <c r="V19" s="194" t="s">
        <v>6</v>
      </c>
      <c r="W19" s="194" t="s">
        <v>6</v>
      </c>
      <c r="X19" s="194" t="s">
        <v>6</v>
      </c>
      <c r="Y19" s="194">
        <v>0.0</v>
      </c>
      <c r="Z19" s="194" t="s">
        <v>588</v>
      </c>
      <c r="AA19" s="194" t="s">
        <v>588</v>
      </c>
      <c r="AB19" s="194" t="s">
        <v>588</v>
      </c>
      <c r="AC19" s="194" t="s">
        <v>588</v>
      </c>
      <c r="AD19" s="194" t="s">
        <v>588</v>
      </c>
      <c r="AE19" s="194" t="s">
        <v>588</v>
      </c>
      <c r="AF19" s="194" t="s">
        <v>588</v>
      </c>
      <c r="AG19" s="194">
        <v>0.0</v>
      </c>
      <c r="AH19" s="194" t="s">
        <v>588</v>
      </c>
      <c r="AI19" s="194" t="s">
        <v>169</v>
      </c>
      <c r="AJ19" s="197">
        <f>vlookup(B19,'Annual Leave-2026'!$B:$T,5,0)-countif(E19:AI19,"a")-(countif(E19:AI19,"a1")*0.5)-(countif(E19:AI19,"a2")*0.5)-(countif(E19:AI19,"b*")*0.5)-(countif(E19:AI19,"c*")*0.5)-(countif(E19:AI19,"d*")*0.5)-(countif(E19:AI19,"e*")*0.5)+1</f>
        <v>2.5</v>
      </c>
      <c r="AK19" s="197">
        <f t="shared" si="3"/>
        <v>27</v>
      </c>
      <c r="AL19" s="214">
        <f>VLOOKUP(B19,'Working Time-February-2026'!$B:$AK,35,0)/60</f>
        <v>0</v>
      </c>
      <c r="AM19" s="214">
        <f>VLOOKUP(B19,'Working Time-February-2026'!$B:$AK,36,0)/60</f>
        <v>0</v>
      </c>
      <c r="AN19" s="497">
        <v>6.000000000000003</v>
      </c>
      <c r="AO19" s="209"/>
      <c r="AP19" s="216"/>
      <c r="AQ19" s="209"/>
      <c r="AR19" s="209"/>
      <c r="AS19" s="209"/>
      <c r="AT19" s="209"/>
      <c r="AU19" s="209">
        <f t="shared" si="4"/>
        <v>4</v>
      </c>
      <c r="AV19" s="209">
        <f t="shared" si="5"/>
        <v>0</v>
      </c>
      <c r="AW19" s="210">
        <f t="shared" si="6"/>
        <v>0</v>
      </c>
      <c r="AX19" s="212"/>
      <c r="AY19" s="217" t="s">
        <v>9</v>
      </c>
    </row>
    <row r="20">
      <c r="A20" s="204">
        <v>16.0</v>
      </c>
      <c r="B20" s="212" t="s">
        <v>609</v>
      </c>
      <c r="C20" s="213" t="s">
        <v>154</v>
      </c>
      <c r="D20" s="213" t="s">
        <v>148</v>
      </c>
      <c r="E20" s="194" t="s">
        <v>588</v>
      </c>
      <c r="F20" s="194" t="s">
        <v>588</v>
      </c>
      <c r="G20" s="194" t="s">
        <v>588</v>
      </c>
      <c r="H20" s="194" t="s">
        <v>588</v>
      </c>
      <c r="I20" s="194" t="s">
        <v>588</v>
      </c>
      <c r="J20" s="194" t="s">
        <v>588</v>
      </c>
      <c r="K20" s="194" t="s">
        <v>588</v>
      </c>
      <c r="L20" s="194">
        <v>0.0</v>
      </c>
      <c r="M20" s="194" t="s">
        <v>588</v>
      </c>
      <c r="N20" s="194" t="s">
        <v>588</v>
      </c>
      <c r="O20" s="194" t="s">
        <v>588</v>
      </c>
      <c r="P20" s="194" t="s">
        <v>588</v>
      </c>
      <c r="Q20" s="194" t="s">
        <v>6</v>
      </c>
      <c r="R20" s="194">
        <v>0.0</v>
      </c>
      <c r="S20" s="498" t="s">
        <v>717</v>
      </c>
      <c r="T20" s="498" t="s">
        <v>717</v>
      </c>
      <c r="U20" s="498" t="s">
        <v>717</v>
      </c>
      <c r="V20" s="498" t="s">
        <v>717</v>
      </c>
      <c r="W20" s="498" t="s">
        <v>717</v>
      </c>
      <c r="X20" s="498" t="s">
        <v>717</v>
      </c>
      <c r="Y20" s="194">
        <v>0.0</v>
      </c>
      <c r="Z20" s="498" t="s">
        <v>717</v>
      </c>
      <c r="AA20" s="498" t="s">
        <v>717</v>
      </c>
      <c r="AB20" s="498" t="s">
        <v>717</v>
      </c>
      <c r="AC20" s="498" t="s">
        <v>717</v>
      </c>
      <c r="AD20" s="498" t="s">
        <v>717</v>
      </c>
      <c r="AE20" s="498" t="s">
        <v>717</v>
      </c>
      <c r="AF20" s="194">
        <v>0.0</v>
      </c>
      <c r="AG20" s="498" t="s">
        <v>717</v>
      </c>
      <c r="AH20" s="498" t="s">
        <v>717</v>
      </c>
      <c r="AI20" s="498" t="s">
        <v>717</v>
      </c>
      <c r="AJ20" s="197">
        <f>vlookup(B20,'Annual Leave-2026'!$B:$T,5,0)-countif(E20:AI20,"a")-(countif(E20:AI20,"a1")*0.5)-(countif(E20:AI20,"a2")*0.5)-(countif(E20:AI20,"b*")*0.5)-(countif(E20:AI20,"c*")*0.5)-(countif(E20:AI20,"d*")*0.5)-(countif(E20:AI20,"e*")*0.5)+1+1</f>
        <v>5</v>
      </c>
      <c r="AK20" s="197">
        <f t="shared" si="3"/>
        <v>27</v>
      </c>
      <c r="AL20" s="214">
        <f>VLOOKUP(B20,'Working Time-February-2026'!$B:$AK,35,0)/60</f>
        <v>0</v>
      </c>
      <c r="AM20" s="214">
        <f>VLOOKUP(B20,'Working Time-February-2026'!$B:$AK,36,0)/60</f>
        <v>0</v>
      </c>
      <c r="AN20" s="497">
        <v>10.000000000000004</v>
      </c>
      <c r="AO20" s="209"/>
      <c r="AP20" s="216"/>
      <c r="AQ20" s="209"/>
      <c r="AR20" s="209"/>
      <c r="AS20" s="209"/>
      <c r="AT20" s="209"/>
      <c r="AU20" s="209">
        <f t="shared" si="4"/>
        <v>4</v>
      </c>
      <c r="AV20" s="209">
        <f t="shared" si="5"/>
        <v>0</v>
      </c>
      <c r="AW20" s="210">
        <f t="shared" si="6"/>
        <v>0</v>
      </c>
      <c r="AX20" s="212"/>
      <c r="AY20" s="217" t="s">
        <v>8</v>
      </c>
    </row>
    <row r="21">
      <c r="A21" s="209">
        <v>17.0</v>
      </c>
      <c r="B21" s="212" t="s">
        <v>610</v>
      </c>
      <c r="C21" s="213" t="s">
        <v>108</v>
      </c>
      <c r="D21" s="213" t="s">
        <v>80</v>
      </c>
      <c r="E21" s="194">
        <v>0.0</v>
      </c>
      <c r="F21" s="194" t="s">
        <v>588</v>
      </c>
      <c r="G21" s="194" t="s">
        <v>588</v>
      </c>
      <c r="H21" s="194" t="s">
        <v>588</v>
      </c>
      <c r="I21" s="194" t="s">
        <v>588</v>
      </c>
      <c r="J21" s="194" t="s">
        <v>169</v>
      </c>
      <c r="K21" s="194">
        <v>0.0</v>
      </c>
      <c r="L21" s="194" t="s">
        <v>6</v>
      </c>
      <c r="M21" s="194" t="s">
        <v>588</v>
      </c>
      <c r="N21" s="194" t="s">
        <v>588</v>
      </c>
      <c r="O21" s="194" t="s">
        <v>588</v>
      </c>
      <c r="P21" s="194" t="s">
        <v>588</v>
      </c>
      <c r="Q21" s="194" t="s">
        <v>588</v>
      </c>
      <c r="R21" s="194" t="s">
        <v>588</v>
      </c>
      <c r="S21" s="194">
        <v>0.0</v>
      </c>
      <c r="T21" s="498" t="s">
        <v>717</v>
      </c>
      <c r="U21" s="498" t="s">
        <v>717</v>
      </c>
      <c r="V21" s="498" t="s">
        <v>717</v>
      </c>
      <c r="W21" s="498" t="s">
        <v>717</v>
      </c>
      <c r="X21" s="498" t="s">
        <v>717</v>
      </c>
      <c r="Y21" s="194">
        <v>0.0</v>
      </c>
      <c r="Z21" s="498" t="s">
        <v>717</v>
      </c>
      <c r="AA21" s="498" t="s">
        <v>717</v>
      </c>
      <c r="AB21" s="498" t="s">
        <v>717</v>
      </c>
      <c r="AC21" s="498" t="s">
        <v>717</v>
      </c>
      <c r="AD21" s="498" t="s">
        <v>717</v>
      </c>
      <c r="AE21" s="498" t="s">
        <v>717</v>
      </c>
      <c r="AF21" s="194">
        <v>0.0</v>
      </c>
      <c r="AG21" s="23" t="s">
        <v>6</v>
      </c>
      <c r="AH21" s="194" t="s">
        <v>6</v>
      </c>
      <c r="AI21" s="194" t="s">
        <v>6</v>
      </c>
      <c r="AJ21" s="197">
        <f>vlookup(B21,'Annual Leave-2026'!$B:$T,5,0)-countif(E21:AI21,"a")-(countif(E21:AI21,"a1")*0.5)-(countif(E21:AI21,"a2")*0.5)-(countif(E21:AI21,"b*")*0.5)-(countif(E21:AI21,"c*")*0.5)-(countif(E21:AI21,"d*")*0.5)-(countif(E21:AI21,"e*")*0.5)+1</f>
        <v>3</v>
      </c>
      <c r="AK21" s="197">
        <f t="shared" si="3"/>
        <v>26</v>
      </c>
      <c r="AL21" s="214">
        <f>VLOOKUP(B21,'Working Time-February-2026'!$B:$AK,35,0)/60</f>
        <v>0</v>
      </c>
      <c r="AM21" s="214">
        <f>VLOOKUP(B21,'Working Time-February-2026'!$B:$AK,36,0)/60</f>
        <v>0</v>
      </c>
      <c r="AN21" s="214"/>
      <c r="AO21" s="209"/>
      <c r="AP21" s="216"/>
      <c r="AQ21" s="209"/>
      <c r="AR21" s="209"/>
      <c r="AS21" s="209"/>
      <c r="AT21" s="209"/>
      <c r="AU21" s="209">
        <f t="shared" si="4"/>
        <v>5</v>
      </c>
      <c r="AV21" s="209">
        <f t="shared" si="5"/>
        <v>0</v>
      </c>
      <c r="AW21" s="210">
        <f t="shared" si="6"/>
        <v>0</v>
      </c>
      <c r="AX21" s="212"/>
      <c r="AY21" s="217" t="s">
        <v>8</v>
      </c>
    </row>
    <row r="22" ht="15.0" customHeight="1">
      <c r="A22" s="204">
        <v>18.0</v>
      </c>
      <c r="B22" s="212" t="s">
        <v>611</v>
      </c>
      <c r="C22" s="213" t="s">
        <v>128</v>
      </c>
      <c r="D22" s="213" t="s">
        <v>80</v>
      </c>
      <c r="E22" s="194">
        <v>0.0</v>
      </c>
      <c r="F22" s="498" t="s">
        <v>717</v>
      </c>
      <c r="G22" s="498" t="s">
        <v>717</v>
      </c>
      <c r="H22" s="498" t="s">
        <v>717</v>
      </c>
      <c r="I22" s="498" t="s">
        <v>717</v>
      </c>
      <c r="J22" s="194" t="s">
        <v>6</v>
      </c>
      <c r="K22" s="194">
        <v>0.0</v>
      </c>
      <c r="L22" s="194" t="s">
        <v>715</v>
      </c>
      <c r="M22" s="194" t="s">
        <v>715</v>
      </c>
      <c r="N22" s="194" t="s">
        <v>715</v>
      </c>
      <c r="O22" s="194" t="s">
        <v>715</v>
      </c>
      <c r="P22" s="194" t="s">
        <v>715</v>
      </c>
      <c r="Q22" s="194" t="s">
        <v>715</v>
      </c>
      <c r="R22" s="194" t="s">
        <v>6</v>
      </c>
      <c r="S22" s="194">
        <v>0.0</v>
      </c>
      <c r="T22" s="194" t="s">
        <v>715</v>
      </c>
      <c r="U22" s="194" t="s">
        <v>715</v>
      </c>
      <c r="V22" s="194" t="s">
        <v>715</v>
      </c>
      <c r="W22" s="194" t="s">
        <v>715</v>
      </c>
      <c r="X22" s="194" t="s">
        <v>715</v>
      </c>
      <c r="Y22" s="194">
        <v>0.0</v>
      </c>
      <c r="Z22" s="194" t="s">
        <v>715</v>
      </c>
      <c r="AA22" s="194" t="s">
        <v>715</v>
      </c>
      <c r="AB22" s="194" t="s">
        <v>715</v>
      </c>
      <c r="AC22" s="194" t="s">
        <v>715</v>
      </c>
      <c r="AD22" s="194" t="s">
        <v>715</v>
      </c>
      <c r="AE22" s="194" t="s">
        <v>715</v>
      </c>
      <c r="AF22" s="194">
        <v>0.0</v>
      </c>
      <c r="AG22" s="194" t="s">
        <v>591</v>
      </c>
      <c r="AH22" s="194" t="s">
        <v>591</v>
      </c>
      <c r="AI22" s="194" t="s">
        <v>591</v>
      </c>
      <c r="AJ22" s="197">
        <f>vlookup(B22,'Annual Leave-2026'!$B:$T,5,0)-countif(E22:AI22,"a")-(countif(E22:AI22,"a1")*0.5)-(countif(E22:AI22,"a2")*0.5)-(countif(E22:AI22,"b*")*0.5)-(countif(E22:AI22,"c*")*0.5)-(countif(E22:AI22,"d*")*0.5)-(countif(E22:AI22,"e*")*0.5)+1+1</f>
        <v>6</v>
      </c>
      <c r="AK22" s="197">
        <f t="shared" si="3"/>
        <v>26</v>
      </c>
      <c r="AL22" s="214">
        <f>VLOOKUP(B22,'Working Time-February-2026'!$B:$AK,35,0)/60</f>
        <v>0</v>
      </c>
      <c r="AM22" s="214">
        <f>VLOOKUP(B22,'Working Time-February-2026'!$B:$AK,36,0)/60</f>
        <v>0</v>
      </c>
      <c r="AN22" s="214"/>
      <c r="AO22" s="209"/>
      <c r="AP22" s="209"/>
      <c r="AQ22" s="209"/>
      <c r="AR22" s="209"/>
      <c r="AS22" s="209"/>
      <c r="AT22" s="209"/>
      <c r="AU22" s="209">
        <f t="shared" si="4"/>
        <v>5</v>
      </c>
      <c r="AV22" s="209">
        <f t="shared" si="5"/>
        <v>0</v>
      </c>
      <c r="AW22" s="210">
        <f t="shared" si="6"/>
        <v>0</v>
      </c>
      <c r="AX22" s="212"/>
      <c r="AY22" s="217" t="s">
        <v>6</v>
      </c>
    </row>
    <row r="23">
      <c r="A23" s="209">
        <v>19.0</v>
      </c>
      <c r="B23" s="212" t="s">
        <v>612</v>
      </c>
      <c r="C23" s="213" t="s">
        <v>98</v>
      </c>
      <c r="D23" s="213" t="s">
        <v>80</v>
      </c>
      <c r="E23" s="194">
        <v>0.0</v>
      </c>
      <c r="F23" s="194" t="s">
        <v>591</v>
      </c>
      <c r="G23" s="194" t="s">
        <v>591</v>
      </c>
      <c r="H23" s="194" t="s">
        <v>591</v>
      </c>
      <c r="I23" s="194" t="s">
        <v>591</v>
      </c>
      <c r="J23" s="194" t="s">
        <v>591</v>
      </c>
      <c r="K23" s="194">
        <v>0.0</v>
      </c>
      <c r="L23" s="194" t="s">
        <v>593</v>
      </c>
      <c r="M23" s="194" t="s">
        <v>593</v>
      </c>
      <c r="N23" s="194" t="s">
        <v>593</v>
      </c>
      <c r="O23" s="194" t="s">
        <v>593</v>
      </c>
      <c r="P23" s="194" t="s">
        <v>593</v>
      </c>
      <c r="Q23" s="194" t="s">
        <v>593</v>
      </c>
      <c r="R23" s="194" t="s">
        <v>593</v>
      </c>
      <c r="S23" s="194">
        <v>0.0</v>
      </c>
      <c r="T23" s="194" t="s">
        <v>588</v>
      </c>
      <c r="U23" s="194" t="s">
        <v>588</v>
      </c>
      <c r="V23" s="194" t="s">
        <v>588</v>
      </c>
      <c r="W23" s="194" t="s">
        <v>588</v>
      </c>
      <c r="X23" s="194" t="s">
        <v>588</v>
      </c>
      <c r="Y23" s="194">
        <v>0.0</v>
      </c>
      <c r="Z23" s="194" t="s">
        <v>588</v>
      </c>
      <c r="AA23" s="194" t="s">
        <v>588</v>
      </c>
      <c r="AB23" s="194" t="s">
        <v>588</v>
      </c>
      <c r="AC23" s="194" t="s">
        <v>588</v>
      </c>
      <c r="AD23" s="194" t="s">
        <v>588</v>
      </c>
      <c r="AE23" s="194" t="s">
        <v>588</v>
      </c>
      <c r="AF23" s="194" t="s">
        <v>588</v>
      </c>
      <c r="AG23" s="194">
        <v>0.0</v>
      </c>
      <c r="AH23" s="498" t="s">
        <v>717</v>
      </c>
      <c r="AI23" s="498" t="s">
        <v>717</v>
      </c>
      <c r="AJ23" s="197">
        <f>vlookup(B23,'Annual Leave-2026'!$B:$T,5,0)-countif(E23:AI23,"a")-(countif(E23:AI23,"a1")*0.5)-(countif(E23:AI23,"a2")*0.5)-(countif(E23:AI23,"b*")*0.5)-(countif(E23:AI23,"c*")*0.5)-(countif(E23:AI23,"d*")*0.5)-(countif(E23:AI23,"e*")*0.5)+1</f>
        <v>2.5</v>
      </c>
      <c r="AK23" s="197">
        <f t="shared" si="3"/>
        <v>26</v>
      </c>
      <c r="AL23" s="214">
        <f>VLOOKUP(B23,'Working Time-February-2026'!$B:$AK,35,0)/60</f>
        <v>-1</v>
      </c>
      <c r="AM23" s="214">
        <f>VLOOKUP(B23,'Working Time-February-2026'!$B:$AK,36,0)/60</f>
        <v>0</v>
      </c>
      <c r="AN23" s="214"/>
      <c r="AO23" s="209"/>
      <c r="AP23" s="216"/>
      <c r="AQ23" s="209"/>
      <c r="AR23" s="209"/>
      <c r="AS23" s="209"/>
      <c r="AT23" s="209"/>
      <c r="AU23" s="209">
        <f t="shared" si="4"/>
        <v>5</v>
      </c>
      <c r="AV23" s="209">
        <f t="shared" si="5"/>
        <v>0</v>
      </c>
      <c r="AW23" s="210">
        <f t="shared" si="6"/>
        <v>0</v>
      </c>
      <c r="AX23" s="212"/>
      <c r="AY23" s="217" t="s">
        <v>8</v>
      </c>
    </row>
    <row r="24">
      <c r="A24" s="204">
        <v>20.0</v>
      </c>
      <c r="B24" s="212" t="s">
        <v>613</v>
      </c>
      <c r="C24" s="213" t="s">
        <v>103</v>
      </c>
      <c r="D24" s="213" t="s">
        <v>80</v>
      </c>
      <c r="E24" s="194" t="s">
        <v>593</v>
      </c>
      <c r="F24" s="194" t="s">
        <v>593</v>
      </c>
      <c r="G24" s="194" t="s">
        <v>593</v>
      </c>
      <c r="H24" s="194" t="s">
        <v>593</v>
      </c>
      <c r="I24" s="194" t="s">
        <v>593</v>
      </c>
      <c r="J24" s="194" t="s">
        <v>593</v>
      </c>
      <c r="K24" s="194" t="s">
        <v>593</v>
      </c>
      <c r="L24" s="194">
        <v>0.0</v>
      </c>
      <c r="M24" s="194" t="s">
        <v>588</v>
      </c>
      <c r="N24" s="194" t="s">
        <v>588</v>
      </c>
      <c r="O24" s="194" t="s">
        <v>588</v>
      </c>
      <c r="P24" s="194" t="s">
        <v>588</v>
      </c>
      <c r="Q24" s="194" t="s">
        <v>588</v>
      </c>
      <c r="R24" s="194">
        <v>0.0</v>
      </c>
      <c r="S24" s="194" t="s">
        <v>588</v>
      </c>
      <c r="T24" s="194" t="s">
        <v>588</v>
      </c>
      <c r="U24" s="194" t="s">
        <v>588</v>
      </c>
      <c r="V24" s="194" t="s">
        <v>588</v>
      </c>
      <c r="W24" s="194" t="s">
        <v>6</v>
      </c>
      <c r="X24" s="194" t="s">
        <v>6</v>
      </c>
      <c r="Y24" s="194" t="s">
        <v>6</v>
      </c>
      <c r="Z24" s="496">
        <v>0.0</v>
      </c>
      <c r="AA24" s="194" t="s">
        <v>15</v>
      </c>
      <c r="AB24" s="194" t="s">
        <v>15</v>
      </c>
      <c r="AC24" s="194" t="s">
        <v>15</v>
      </c>
      <c r="AD24" s="194" t="s">
        <v>15</v>
      </c>
      <c r="AE24" s="194" t="s">
        <v>15</v>
      </c>
      <c r="AF24" s="194">
        <v>0.0</v>
      </c>
      <c r="AG24" s="194" t="s">
        <v>6</v>
      </c>
      <c r="AH24" s="194" t="s">
        <v>6</v>
      </c>
      <c r="AI24" s="498" t="s">
        <v>717</v>
      </c>
      <c r="AJ24" s="197">
        <f>vlookup(B24,'Annual Leave-2026'!$B:$T,5,0)-countif(E24:AI24,"a")-(countif(E24:AI24,"a1")*0.5)-(countif(E24:AI24,"a2")*0.5)-(countif(E24:AI24,"b*")*0.5)-(countif(E24:AI24,"c*")*0.5)-(countif(E24:AI24,"d*")*0.5)-(countif(E24:AI24,"e*")*0.5)+1</f>
        <v>1.5</v>
      </c>
      <c r="AK24" s="197">
        <f t="shared" si="3"/>
        <v>27</v>
      </c>
      <c r="AL24" s="214">
        <f>VLOOKUP(B24,'Working Time-February-2026'!$B:$AK,35,0)/60</f>
        <v>0</v>
      </c>
      <c r="AM24" s="214">
        <f>VLOOKUP(B24,'Working Time-February-2026'!$B:$AK,36,0)/60</f>
        <v>0</v>
      </c>
      <c r="AN24" s="214"/>
      <c r="AO24" s="209"/>
      <c r="AP24" s="216"/>
      <c r="AQ24" s="209"/>
      <c r="AR24" s="209"/>
      <c r="AS24" s="209"/>
      <c r="AT24" s="209"/>
      <c r="AU24" s="209">
        <f t="shared" si="4"/>
        <v>4</v>
      </c>
      <c r="AV24" s="209">
        <f t="shared" si="5"/>
        <v>0</v>
      </c>
      <c r="AW24" s="210">
        <f t="shared" si="6"/>
        <v>0</v>
      </c>
      <c r="AX24" s="212"/>
      <c r="AY24" s="217" t="s">
        <v>8</v>
      </c>
    </row>
    <row r="25">
      <c r="A25" s="209">
        <v>21.0</v>
      </c>
      <c r="B25" s="212" t="s">
        <v>614</v>
      </c>
      <c r="C25" s="213" t="s">
        <v>113</v>
      </c>
      <c r="D25" s="213" t="s">
        <v>80</v>
      </c>
      <c r="E25" s="194" t="s">
        <v>588</v>
      </c>
      <c r="F25" s="194" t="s">
        <v>588</v>
      </c>
      <c r="G25" s="194" t="s">
        <v>588</v>
      </c>
      <c r="H25" s="194" t="s">
        <v>588</v>
      </c>
      <c r="I25" s="194" t="s">
        <v>588</v>
      </c>
      <c r="J25" s="194" t="s">
        <v>588</v>
      </c>
      <c r="K25" s="194" t="s">
        <v>588</v>
      </c>
      <c r="L25" s="194">
        <v>0.0</v>
      </c>
      <c r="M25" s="498" t="s">
        <v>717</v>
      </c>
      <c r="N25" s="498" t="s">
        <v>717</v>
      </c>
      <c r="O25" s="498" t="s">
        <v>717</v>
      </c>
      <c r="P25" s="498" t="s">
        <v>717</v>
      </c>
      <c r="Q25" s="498" t="s">
        <v>717</v>
      </c>
      <c r="R25" s="194">
        <v>0.0</v>
      </c>
      <c r="S25" s="498" t="s">
        <v>717</v>
      </c>
      <c r="T25" s="498" t="s">
        <v>717</v>
      </c>
      <c r="U25" s="498" t="s">
        <v>717</v>
      </c>
      <c r="V25" s="498" t="s">
        <v>717</v>
      </c>
      <c r="W25" s="498" t="s">
        <v>717</v>
      </c>
      <c r="X25" s="498" t="s">
        <v>717</v>
      </c>
      <c r="Y25" s="498" t="s">
        <v>717</v>
      </c>
      <c r="Z25" s="496">
        <v>0.0</v>
      </c>
      <c r="AA25" s="498" t="s">
        <v>717</v>
      </c>
      <c r="AB25" s="498" t="s">
        <v>717</v>
      </c>
      <c r="AC25" s="498" t="s">
        <v>717</v>
      </c>
      <c r="AD25" s="498" t="s">
        <v>717</v>
      </c>
      <c r="AE25" s="498" t="s">
        <v>717</v>
      </c>
      <c r="AF25" s="498" t="s">
        <v>717</v>
      </c>
      <c r="AG25" s="194">
        <v>0.0</v>
      </c>
      <c r="AH25" s="194" t="s">
        <v>715</v>
      </c>
      <c r="AI25" s="194" t="s">
        <v>715</v>
      </c>
      <c r="AJ25" s="197">
        <f>vlookup(B25,'Annual Leave-2026'!$B:$T,5,0)-countif(E25:AI25,"a")-(countif(E25:AI25,"a1")*0.5)-(countif(E25:AI25,"a2")*0.5)-(countif(E25:AI25,"b*")*0.5)-(countif(E25:AI25,"c*")*0.5)-(countif(E25:AI25,"d*")*0.5)-(countif(E25:AI25,"e*")*0.5)+1+1</f>
        <v>7.5</v>
      </c>
      <c r="AK25" s="197">
        <f t="shared" si="3"/>
        <v>27</v>
      </c>
      <c r="AL25" s="214">
        <f>VLOOKUP(B25,'Working Time-February-2026'!$B:$AK,35,0)/60</f>
        <v>0</v>
      </c>
      <c r="AM25" s="214">
        <f>VLOOKUP(B25,'Working Time-February-2026'!$B:$AK,36,0)/60</f>
        <v>0</v>
      </c>
      <c r="AN25" s="214"/>
      <c r="AO25" s="209"/>
      <c r="AP25" s="216"/>
      <c r="AQ25" s="209"/>
      <c r="AR25" s="209"/>
      <c r="AS25" s="209"/>
      <c r="AT25" s="209"/>
      <c r="AU25" s="209">
        <f t="shared" si="4"/>
        <v>4</v>
      </c>
      <c r="AV25" s="209">
        <f t="shared" si="5"/>
        <v>0</v>
      </c>
      <c r="AW25" s="210">
        <f t="shared" si="6"/>
        <v>0</v>
      </c>
      <c r="AX25" s="212"/>
      <c r="AY25" s="217" t="s">
        <v>7</v>
      </c>
    </row>
    <row r="26">
      <c r="A26" s="204">
        <v>22.0</v>
      </c>
      <c r="B26" s="218" t="s">
        <v>615</v>
      </c>
      <c r="C26" s="219" t="s">
        <v>92</v>
      </c>
      <c r="D26" s="213" t="s">
        <v>80</v>
      </c>
      <c r="E26" s="194" t="s">
        <v>6</v>
      </c>
      <c r="F26" s="194" t="s">
        <v>591</v>
      </c>
      <c r="G26" s="194" t="s">
        <v>591</v>
      </c>
      <c r="H26" s="194" t="s">
        <v>591</v>
      </c>
      <c r="I26" s="194" t="s">
        <v>591</v>
      </c>
      <c r="J26" s="194" t="s">
        <v>591</v>
      </c>
      <c r="K26" s="194" t="s">
        <v>591</v>
      </c>
      <c r="L26" s="194">
        <v>0.0</v>
      </c>
      <c r="M26" s="194" t="s">
        <v>591</v>
      </c>
      <c r="N26" s="194" t="s">
        <v>591</v>
      </c>
      <c r="O26" s="194" t="s">
        <v>591</v>
      </c>
      <c r="P26" s="194" t="s">
        <v>591</v>
      </c>
      <c r="Q26" s="194" t="s">
        <v>591</v>
      </c>
      <c r="R26" s="194">
        <v>0.0</v>
      </c>
      <c r="S26" s="194" t="s">
        <v>593</v>
      </c>
      <c r="T26" s="194" t="s">
        <v>593</v>
      </c>
      <c r="U26" s="194" t="s">
        <v>593</v>
      </c>
      <c r="V26" s="194" t="s">
        <v>593</v>
      </c>
      <c r="W26" s="194" t="s">
        <v>593</v>
      </c>
      <c r="X26" s="194" t="s">
        <v>593</v>
      </c>
      <c r="Y26" s="194">
        <v>0.0</v>
      </c>
      <c r="Z26" s="194" t="s">
        <v>588</v>
      </c>
      <c r="AA26" s="194" t="s">
        <v>588</v>
      </c>
      <c r="AB26" s="194" t="s">
        <v>588</v>
      </c>
      <c r="AC26" s="194" t="s">
        <v>588</v>
      </c>
      <c r="AD26" s="194" t="s">
        <v>588</v>
      </c>
      <c r="AE26" s="194" t="s">
        <v>588</v>
      </c>
      <c r="AF26" s="194">
        <v>0.0</v>
      </c>
      <c r="AG26" s="194" t="s">
        <v>588</v>
      </c>
      <c r="AH26" s="194" t="s">
        <v>588</v>
      </c>
      <c r="AI26" s="194" t="s">
        <v>588</v>
      </c>
      <c r="AJ26" s="197">
        <f>vlookup(B26,'Annual Leave-2026'!$B:$T,5,0)-countif(E26:AI26,"a")-(countif(E26:AI26,"a1")*0.5)-(countif(E26:AI26,"a2")*0.5)-(countif(E26:AI26,"b*")*0.5)-(countif(E26:AI26,"c*")*0.5)-(countif(E26:AI26,"d*")*0.5)-(countif(E26:AI26,"e*")*0.5)+1</f>
        <v>2</v>
      </c>
      <c r="AK26" s="197">
        <f t="shared" si="3"/>
        <v>27</v>
      </c>
      <c r="AL26" s="214">
        <f>VLOOKUP(B26,'Working Time-February-2026'!$B:$AK,35,0)/60</f>
        <v>0</v>
      </c>
      <c r="AM26" s="214">
        <f>VLOOKUP(B26,'Working Time-February-2026'!$B:$AK,36,0)/60</f>
        <v>0</v>
      </c>
      <c r="AN26" s="214"/>
      <c r="AO26" s="209"/>
      <c r="AP26" s="220"/>
      <c r="AQ26" s="209"/>
      <c r="AR26" s="209"/>
      <c r="AS26" s="209"/>
      <c r="AT26" s="209"/>
      <c r="AU26" s="209">
        <f t="shared" si="4"/>
        <v>4</v>
      </c>
      <c r="AV26" s="209">
        <f t="shared" si="5"/>
        <v>0</v>
      </c>
      <c r="AW26" s="210">
        <f t="shared" si="6"/>
        <v>0</v>
      </c>
      <c r="AX26" s="212"/>
      <c r="AY26" s="217" t="s">
        <v>9</v>
      </c>
    </row>
    <row r="27">
      <c r="A27" s="209">
        <v>23.0</v>
      </c>
      <c r="B27" s="218" t="s">
        <v>616</v>
      </c>
      <c r="C27" s="219" t="s">
        <v>79</v>
      </c>
      <c r="D27" s="213" t="s">
        <v>80</v>
      </c>
      <c r="E27" s="194" t="s">
        <v>715</v>
      </c>
      <c r="F27" s="194" t="s">
        <v>715</v>
      </c>
      <c r="G27" s="194" t="s">
        <v>715</v>
      </c>
      <c r="H27" s="194" t="s">
        <v>715</v>
      </c>
      <c r="I27" s="194" t="s">
        <v>715</v>
      </c>
      <c r="J27" s="194" t="s">
        <v>715</v>
      </c>
      <c r="K27" s="194" t="s">
        <v>715</v>
      </c>
      <c r="L27" s="194">
        <v>0.0</v>
      </c>
      <c r="M27" s="194" t="s">
        <v>715</v>
      </c>
      <c r="N27" s="194" t="s">
        <v>715</v>
      </c>
      <c r="O27" s="194" t="s">
        <v>715</v>
      </c>
      <c r="P27" s="194" t="s">
        <v>715</v>
      </c>
      <c r="Q27" s="194" t="s">
        <v>715</v>
      </c>
      <c r="R27" s="194" t="s">
        <v>715</v>
      </c>
      <c r="S27" s="194">
        <v>0.0</v>
      </c>
      <c r="T27" s="194" t="s">
        <v>591</v>
      </c>
      <c r="U27" s="194" t="s">
        <v>591</v>
      </c>
      <c r="V27" s="194" t="s">
        <v>591</v>
      </c>
      <c r="W27" s="194" t="s">
        <v>591</v>
      </c>
      <c r="X27" s="194" t="s">
        <v>591</v>
      </c>
      <c r="Y27" s="194" t="s">
        <v>591</v>
      </c>
      <c r="Z27" s="496">
        <v>0.0</v>
      </c>
      <c r="AA27" s="194" t="s">
        <v>15</v>
      </c>
      <c r="AB27" s="194" t="s">
        <v>15</v>
      </c>
      <c r="AC27" s="194" t="s">
        <v>591</v>
      </c>
      <c r="AD27" s="194" t="s">
        <v>591</v>
      </c>
      <c r="AE27" s="194" t="s">
        <v>591</v>
      </c>
      <c r="AF27" s="194" t="s">
        <v>591</v>
      </c>
      <c r="AG27" s="194">
        <v>0.0</v>
      </c>
      <c r="AH27" s="194" t="s">
        <v>593</v>
      </c>
      <c r="AI27" s="194" t="s">
        <v>593</v>
      </c>
      <c r="AJ27" s="197">
        <f>vlookup(B27,'Annual Leave-2026'!$B:$T,5,0)-countif(E27:AI27,"a")-(countif(E27:AI27,"a1")*0.5)-(countif(E27:AI27,"a2")*0.5)-(countif(E27:AI27,"b*")*0.5)-(countif(E27:AI27,"c*")*0.5)-(countif(E27:AI27,"d*")*0.5)-(countif(E27:AI27,"e*")*0.5)+1</f>
        <v>4.5</v>
      </c>
      <c r="AK27" s="197">
        <f t="shared" si="3"/>
        <v>27</v>
      </c>
      <c r="AL27" s="214">
        <f>VLOOKUP(B27,'Working Time-February-2026'!$B:$AK,35,0)/60</f>
        <v>0</v>
      </c>
      <c r="AM27" s="214">
        <f>VLOOKUP(B27,'Working Time-February-2026'!$B:$AK,36,0)/60</f>
        <v>0</v>
      </c>
      <c r="AN27" s="214"/>
      <c r="AO27" s="209"/>
      <c r="AP27" s="220"/>
      <c r="AQ27" s="209"/>
      <c r="AR27" s="209"/>
      <c r="AS27" s="209"/>
      <c r="AT27" s="209"/>
      <c r="AU27" s="209">
        <f t="shared" si="4"/>
        <v>4</v>
      </c>
      <c r="AV27" s="209">
        <f t="shared" si="5"/>
        <v>0</v>
      </c>
      <c r="AW27" s="210">
        <f t="shared" si="6"/>
        <v>0</v>
      </c>
      <c r="AX27" s="212"/>
      <c r="AY27" s="217" t="s">
        <v>10</v>
      </c>
    </row>
    <row r="28">
      <c r="A28" s="204">
        <v>24.0</v>
      </c>
      <c r="B28" s="218" t="s">
        <v>617</v>
      </c>
      <c r="C28" s="219" t="s">
        <v>133</v>
      </c>
      <c r="D28" s="213" t="s">
        <v>80</v>
      </c>
      <c r="E28" s="194" t="s">
        <v>715</v>
      </c>
      <c r="F28" s="194" t="s">
        <v>715</v>
      </c>
      <c r="G28" s="194" t="s">
        <v>715</v>
      </c>
      <c r="H28" s="194" t="s">
        <v>715</v>
      </c>
      <c r="I28" s="194" t="s">
        <v>715</v>
      </c>
      <c r="J28" s="194" t="s">
        <v>715</v>
      </c>
      <c r="K28" s="194">
        <v>0.0</v>
      </c>
      <c r="L28" s="194" t="s">
        <v>715</v>
      </c>
      <c r="M28" s="194" t="s">
        <v>715</v>
      </c>
      <c r="N28" s="194" t="s">
        <v>715</v>
      </c>
      <c r="O28" s="194" t="s">
        <v>715</v>
      </c>
      <c r="P28" s="194" t="s">
        <v>715</v>
      </c>
      <c r="Q28" s="194" t="s">
        <v>715</v>
      </c>
      <c r="R28" s="194">
        <v>0.0</v>
      </c>
      <c r="S28" s="194" t="s">
        <v>715</v>
      </c>
      <c r="T28" s="194" t="s">
        <v>715</v>
      </c>
      <c r="U28" s="194" t="s">
        <v>715</v>
      </c>
      <c r="V28" s="194" t="s">
        <v>6</v>
      </c>
      <c r="W28" s="194" t="s">
        <v>6</v>
      </c>
      <c r="X28" s="194" t="s">
        <v>6</v>
      </c>
      <c r="Y28" s="194" t="s">
        <v>6</v>
      </c>
      <c r="Z28" s="496">
        <v>0.0</v>
      </c>
      <c r="AA28" s="194" t="s">
        <v>593</v>
      </c>
      <c r="AB28" s="194" t="s">
        <v>593</v>
      </c>
      <c r="AC28" s="194" t="s">
        <v>593</v>
      </c>
      <c r="AD28" s="194" t="s">
        <v>593</v>
      </c>
      <c r="AE28" s="194" t="s">
        <v>593</v>
      </c>
      <c r="AF28" s="194" t="s">
        <v>593</v>
      </c>
      <c r="AG28" s="194">
        <v>0.0</v>
      </c>
      <c r="AH28" s="194" t="s">
        <v>593</v>
      </c>
      <c r="AI28" s="194" t="s">
        <v>593</v>
      </c>
      <c r="AJ28" s="197">
        <f>vlookup(B28,'Annual Leave-2026'!$B:$T,5,0)-countif(E28:AI28,"a")-(countif(E28:AI28,"a1")*0.5)-(countif(E28:AI28,"a2")*0.5)-(countif(E28:AI28,"b*")*0.5)-(countif(E28:AI28,"c*")*0.5)-(countif(E28:AI28,"d*")*0.5)-(countif(E28:AI28,"e*")*0.5)+1</f>
        <v>1</v>
      </c>
      <c r="AK28" s="197">
        <f t="shared" si="3"/>
        <v>27</v>
      </c>
      <c r="AL28" s="214">
        <f>VLOOKUP(B28,'Working Time-February-2026'!$B:$AK,35,0)/60</f>
        <v>0</v>
      </c>
      <c r="AM28" s="214">
        <f>VLOOKUP(B28,'Working Time-February-2026'!$B:$AK,36,0)/60</f>
        <v>0</v>
      </c>
      <c r="AN28" s="214"/>
      <c r="AO28" s="209"/>
      <c r="AP28" s="220"/>
      <c r="AQ28" s="209"/>
      <c r="AR28" s="209"/>
      <c r="AS28" s="209"/>
      <c r="AT28" s="209"/>
      <c r="AU28" s="209">
        <f t="shared" si="4"/>
        <v>4</v>
      </c>
      <c r="AV28" s="209">
        <f t="shared" si="5"/>
        <v>0</v>
      </c>
      <c r="AW28" s="210">
        <f t="shared" si="6"/>
        <v>0</v>
      </c>
      <c r="AX28" s="212"/>
      <c r="AY28" s="217" t="s">
        <v>10</v>
      </c>
    </row>
    <row r="29">
      <c r="A29" s="209">
        <v>25.0</v>
      </c>
      <c r="B29" s="218" t="s">
        <v>618</v>
      </c>
      <c r="C29" s="219" t="s">
        <v>86</v>
      </c>
      <c r="D29" s="213" t="s">
        <v>80</v>
      </c>
      <c r="E29" s="194">
        <v>0.0</v>
      </c>
      <c r="F29" s="194" t="s">
        <v>715</v>
      </c>
      <c r="G29" s="194" t="s">
        <v>715</v>
      </c>
      <c r="H29" s="194" t="s">
        <v>715</v>
      </c>
      <c r="I29" s="194" t="s">
        <v>715</v>
      </c>
      <c r="J29" s="194" t="s">
        <v>715</v>
      </c>
      <c r="K29" s="194" t="s">
        <v>715</v>
      </c>
      <c r="L29" s="194">
        <v>0.0</v>
      </c>
      <c r="M29" s="194" t="s">
        <v>591</v>
      </c>
      <c r="N29" s="194" t="s">
        <v>591</v>
      </c>
      <c r="O29" s="194" t="s">
        <v>591</v>
      </c>
      <c r="P29" s="194" t="s">
        <v>591</v>
      </c>
      <c r="Q29" s="194" t="s">
        <v>591</v>
      </c>
      <c r="R29" s="194">
        <v>0.0</v>
      </c>
      <c r="S29" s="194" t="s">
        <v>591</v>
      </c>
      <c r="T29" s="194" t="s">
        <v>591</v>
      </c>
      <c r="U29" s="194" t="s">
        <v>591</v>
      </c>
      <c r="V29" s="194" t="s">
        <v>591</v>
      </c>
      <c r="W29" s="194" t="s">
        <v>591</v>
      </c>
      <c r="X29" s="194" t="s">
        <v>591</v>
      </c>
      <c r="Y29" s="194" t="s">
        <v>591</v>
      </c>
      <c r="Z29" s="496">
        <v>0.0</v>
      </c>
      <c r="AA29" s="194" t="s">
        <v>15</v>
      </c>
      <c r="AB29" s="194" t="s">
        <v>15</v>
      </c>
      <c r="AC29" s="194" t="s">
        <v>15</v>
      </c>
      <c r="AD29" s="194" t="s">
        <v>15</v>
      </c>
      <c r="AE29" s="194" t="s">
        <v>15</v>
      </c>
      <c r="AF29" s="194">
        <v>0.0</v>
      </c>
      <c r="AG29" s="194" t="s">
        <v>588</v>
      </c>
      <c r="AH29" s="194" t="s">
        <v>588</v>
      </c>
      <c r="AI29" s="194" t="s">
        <v>588</v>
      </c>
      <c r="AJ29" s="197">
        <f>vlookup(B29,'Annual Leave-2026'!$B:$T,5,0)-countif(E29:AI29,"a")-(countif(E29:AI29,"a1")*0.5)-(countif(E29:AI29,"a2")*0.5)-(countif(E29:AI29,"b*")*0.5)-(countif(E29:AI29,"c*")*0.5)-(countif(E29:AI29,"d*")*0.5)-(countif(E29:AI29,"e*")*0.5)+1</f>
        <v>4.5</v>
      </c>
      <c r="AK29" s="197">
        <f t="shared" si="3"/>
        <v>26</v>
      </c>
      <c r="AL29" s="214">
        <f>VLOOKUP(B29,'Working Time-February-2026'!$B:$AK,35,0)/60</f>
        <v>0</v>
      </c>
      <c r="AM29" s="214">
        <f>VLOOKUP(B29,'Working Time-February-2026'!$B:$AK,36,0)/60</f>
        <v>0</v>
      </c>
      <c r="AN29" s="214"/>
      <c r="AO29" s="209"/>
      <c r="AP29" s="220"/>
      <c r="AQ29" s="209"/>
      <c r="AR29" s="209"/>
      <c r="AS29" s="209"/>
      <c r="AT29" s="209"/>
      <c r="AU29" s="209">
        <f t="shared" si="4"/>
        <v>5</v>
      </c>
      <c r="AV29" s="209">
        <f t="shared" si="5"/>
        <v>0</v>
      </c>
      <c r="AW29" s="210">
        <f t="shared" si="6"/>
        <v>0</v>
      </c>
      <c r="AX29" s="212"/>
      <c r="AY29" s="217" t="s">
        <v>9</v>
      </c>
    </row>
    <row r="30">
      <c r="A30" s="204">
        <v>26.0</v>
      </c>
      <c r="B30" s="212" t="s">
        <v>619</v>
      </c>
      <c r="C30" s="213" t="s">
        <v>118</v>
      </c>
      <c r="D30" s="213" t="s">
        <v>80</v>
      </c>
      <c r="E30" s="194">
        <v>0.0</v>
      </c>
      <c r="F30" s="498" t="s">
        <v>717</v>
      </c>
      <c r="G30" s="498" t="s">
        <v>717</v>
      </c>
      <c r="H30" s="498" t="s">
        <v>717</v>
      </c>
      <c r="I30" s="498" t="s">
        <v>717</v>
      </c>
      <c r="J30" s="498" t="s">
        <v>717</v>
      </c>
      <c r="K30" s="194">
        <v>0.0</v>
      </c>
      <c r="L30" s="194" t="s">
        <v>168</v>
      </c>
      <c r="M30" s="194" t="s">
        <v>168</v>
      </c>
      <c r="N30" s="498" t="s">
        <v>717</v>
      </c>
      <c r="O30" s="498" t="s">
        <v>717</v>
      </c>
      <c r="P30" s="498" t="s">
        <v>717</v>
      </c>
      <c r="Q30" s="498" t="s">
        <v>717</v>
      </c>
      <c r="R30" s="498" t="s">
        <v>717</v>
      </c>
      <c r="S30" s="194">
        <v>0.0</v>
      </c>
      <c r="T30" s="498" t="s">
        <v>717</v>
      </c>
      <c r="U30" s="498" t="s">
        <v>717</v>
      </c>
      <c r="V30" s="498" t="s">
        <v>717</v>
      </c>
      <c r="W30" s="498" t="s">
        <v>717</v>
      </c>
      <c r="X30" s="498" t="s">
        <v>717</v>
      </c>
      <c r="Y30" s="498" t="s">
        <v>717</v>
      </c>
      <c r="Z30" s="496">
        <v>0.0</v>
      </c>
      <c r="AA30" s="194" t="s">
        <v>15</v>
      </c>
      <c r="AB30" s="194" t="s">
        <v>15</v>
      </c>
      <c r="AC30" s="194" t="s">
        <v>15</v>
      </c>
      <c r="AD30" s="194" t="s">
        <v>15</v>
      </c>
      <c r="AE30" s="194" t="s">
        <v>15</v>
      </c>
      <c r="AF30" s="194">
        <v>0.0</v>
      </c>
      <c r="AG30" s="194" t="s">
        <v>6</v>
      </c>
      <c r="AH30" s="194" t="s">
        <v>715</v>
      </c>
      <c r="AI30" s="194" t="s">
        <v>592</v>
      </c>
      <c r="AJ30" s="197">
        <f>vlookup(B30,'Annual Leave-2026'!$B:$T,5,0)-countif(E30:AI30,"a")-(countif(E30:AI30,"a1")*0.5)-(countif(E30:AI30,"a2")*0.5)-(countif(E30:AI30,"b*")*0.5)-(countif(E30:AI30,"c*")*0.5)-(countif(E30:AI30,"d*")*0.5)-(countif(E30:AI30,"e*")*0.5)+1</f>
        <v>1</v>
      </c>
      <c r="AK30" s="197">
        <f t="shared" si="3"/>
        <v>25</v>
      </c>
      <c r="AL30" s="214">
        <f>VLOOKUP(B30,'Working Time-February-2026'!$B:$AK,35,0)/60</f>
        <v>0</v>
      </c>
      <c r="AM30" s="214">
        <f>VLOOKUP(B30,'Working Time-February-2026'!$B:$AK,36,0)/60</f>
        <v>0</v>
      </c>
      <c r="AN30" s="214"/>
      <c r="AO30" s="209"/>
      <c r="AP30" s="216"/>
      <c r="AQ30" s="209"/>
      <c r="AR30" s="209"/>
      <c r="AS30" s="209"/>
      <c r="AT30" s="209"/>
      <c r="AU30" s="209">
        <f t="shared" si="4"/>
        <v>5</v>
      </c>
      <c r="AV30" s="209">
        <f t="shared" si="5"/>
        <v>1</v>
      </c>
      <c r="AW30" s="210">
        <f t="shared" si="6"/>
        <v>0</v>
      </c>
      <c r="AX30" s="212"/>
      <c r="AY30" s="217" t="s">
        <v>7</v>
      </c>
    </row>
    <row r="31">
      <c r="A31" s="209">
        <v>27.0</v>
      </c>
      <c r="B31" s="212" t="s">
        <v>620</v>
      </c>
      <c r="C31" s="213" t="s">
        <v>123</v>
      </c>
      <c r="D31" s="213" t="s">
        <v>80</v>
      </c>
      <c r="E31" s="499" t="s">
        <v>717</v>
      </c>
      <c r="F31" s="498" t="s">
        <v>717</v>
      </c>
      <c r="G31" s="498" t="s">
        <v>717</v>
      </c>
      <c r="H31" s="498" t="s">
        <v>717</v>
      </c>
      <c r="I31" s="498" t="s">
        <v>717</v>
      </c>
      <c r="J31" s="498" t="s">
        <v>717</v>
      </c>
      <c r="K31" s="498" t="s">
        <v>717</v>
      </c>
      <c r="L31" s="194">
        <v>0.0</v>
      </c>
      <c r="M31" s="498" t="s">
        <v>717</v>
      </c>
      <c r="N31" s="498" t="s">
        <v>717</v>
      </c>
      <c r="O31" s="498" t="s">
        <v>717</v>
      </c>
      <c r="P31" s="498" t="s">
        <v>717</v>
      </c>
      <c r="Q31" s="194" t="s">
        <v>167</v>
      </c>
      <c r="R31" s="194">
        <v>0.0</v>
      </c>
      <c r="S31" s="194" t="s">
        <v>715</v>
      </c>
      <c r="T31" s="194" t="s">
        <v>715</v>
      </c>
      <c r="U31" s="194" t="s">
        <v>715</v>
      </c>
      <c r="V31" s="194" t="s">
        <v>715</v>
      </c>
      <c r="W31" s="194" t="s">
        <v>715</v>
      </c>
      <c r="X31" s="194" t="s">
        <v>715</v>
      </c>
      <c r="Y31" s="194" t="s">
        <v>715</v>
      </c>
      <c r="Z31" s="496">
        <v>0.0</v>
      </c>
      <c r="AA31" s="194" t="s">
        <v>715</v>
      </c>
      <c r="AB31" s="194" t="s">
        <v>15</v>
      </c>
      <c r="AC31" s="194" t="s">
        <v>715</v>
      </c>
      <c r="AD31" s="194" t="s">
        <v>715</v>
      </c>
      <c r="AE31" s="194" t="s">
        <v>715</v>
      </c>
      <c r="AF31" s="194" t="s">
        <v>715</v>
      </c>
      <c r="AG31" s="194">
        <v>0.0</v>
      </c>
      <c r="AH31" s="194" t="s">
        <v>715</v>
      </c>
      <c r="AI31" s="194" t="s">
        <v>166</v>
      </c>
      <c r="AJ31" s="197">
        <f>vlookup(B31,'Annual Leave-2026'!$B:$T,5,0)-countif(E31:AI31,"a")-(countif(E31:AI31,"a1")*0.5)-(countif(E31:AI31,"a2")*0.5)-(countif(E31:AI31,"b*")*0.5)-(countif(E31:AI31,"c*")*0.5)-(countif(E31:AI31,"d*")*0.5)-(countif(E31:AI31,"e*")*0.5)+1</f>
        <v>5</v>
      </c>
      <c r="AK31" s="197">
        <f t="shared" si="3"/>
        <v>27</v>
      </c>
      <c r="AL31" s="214">
        <f>VLOOKUP(B31,'Working Time-February-2026'!$B:$AK,35,0)/60</f>
        <v>0</v>
      </c>
      <c r="AM31" s="214">
        <f>VLOOKUP(B31,'Working Time-February-2026'!$B:$AK,36,0)/60</f>
        <v>0</v>
      </c>
      <c r="AN31" s="214"/>
      <c r="AO31" s="209"/>
      <c r="AP31" s="216"/>
      <c r="AQ31" s="209"/>
      <c r="AR31" s="209"/>
      <c r="AS31" s="209"/>
      <c r="AT31" s="209"/>
      <c r="AU31" s="209">
        <f t="shared" si="4"/>
        <v>4</v>
      </c>
      <c r="AV31" s="209">
        <f t="shared" si="5"/>
        <v>0</v>
      </c>
      <c r="AW31" s="210">
        <f t="shared" si="6"/>
        <v>0</v>
      </c>
      <c r="AX31" s="212"/>
      <c r="AY31" s="217" t="s">
        <v>7</v>
      </c>
    </row>
    <row r="32">
      <c r="A32" s="204">
        <v>28.0</v>
      </c>
      <c r="B32" s="212" t="s">
        <v>621</v>
      </c>
      <c r="C32" s="213" t="s">
        <v>130</v>
      </c>
      <c r="D32" s="213" t="s">
        <v>76</v>
      </c>
      <c r="E32" s="194">
        <v>0.0</v>
      </c>
      <c r="F32" s="194" t="s">
        <v>715</v>
      </c>
      <c r="G32" s="194" t="s">
        <v>715</v>
      </c>
      <c r="H32" s="194" t="s">
        <v>715</v>
      </c>
      <c r="I32" s="194" t="s">
        <v>715</v>
      </c>
      <c r="J32" s="194" t="s">
        <v>715</v>
      </c>
      <c r="K32" s="194" t="s">
        <v>715</v>
      </c>
      <c r="L32" s="194">
        <v>0.0</v>
      </c>
      <c r="M32" s="194" t="s">
        <v>715</v>
      </c>
      <c r="N32" s="194" t="s">
        <v>715</v>
      </c>
      <c r="O32" s="194" t="s">
        <v>715</v>
      </c>
      <c r="P32" s="194" t="s">
        <v>715</v>
      </c>
      <c r="Q32" s="194" t="s">
        <v>715</v>
      </c>
      <c r="R32" s="194" t="s">
        <v>715</v>
      </c>
      <c r="S32" s="194">
        <v>0.0</v>
      </c>
      <c r="T32" s="194" t="s">
        <v>715</v>
      </c>
      <c r="U32" s="194" t="s">
        <v>715</v>
      </c>
      <c r="V32" s="194" t="s">
        <v>715</v>
      </c>
      <c r="W32" s="194" t="s">
        <v>715</v>
      </c>
      <c r="X32" s="194" t="s">
        <v>715</v>
      </c>
      <c r="Y32" s="194" t="s">
        <v>6</v>
      </c>
      <c r="Z32" s="496">
        <v>0.0</v>
      </c>
      <c r="AA32" s="194" t="s">
        <v>15</v>
      </c>
      <c r="AB32" s="194" t="s">
        <v>15</v>
      </c>
      <c r="AC32" s="194" t="s">
        <v>15</v>
      </c>
      <c r="AD32" s="194" t="s">
        <v>15</v>
      </c>
      <c r="AE32" s="194" t="s">
        <v>15</v>
      </c>
      <c r="AF32" s="194">
        <v>0.0</v>
      </c>
      <c r="AG32" s="194" t="s">
        <v>6</v>
      </c>
      <c r="AH32" s="194" t="s">
        <v>6</v>
      </c>
      <c r="AI32" s="194" t="s">
        <v>6</v>
      </c>
      <c r="AJ32" s="197">
        <f>vlookup(B32,'Annual Leave-2026'!$B:$T,5,0)-countif(E32:AI32,"a")-(countif(E32:AI32,"a1")*0.5)-(countif(E32:AI32,"a2")*0.5)-(countif(E32:AI32,"b*")*0.5)-(countif(E32:AI32,"c*")*0.5)-(countif(E32:AI32,"d*")*0.5)-(countif(E32:AI32,"e*")*0.5)+1</f>
        <v>7</v>
      </c>
      <c r="AK32" s="197">
        <f t="shared" si="3"/>
        <v>26</v>
      </c>
      <c r="AL32" s="214">
        <f>VLOOKUP(B32,'Working Time-February-2026'!$B:$AK,35,0)/60</f>
        <v>0</v>
      </c>
      <c r="AM32" s="214">
        <f>VLOOKUP(B32,'Working Time-February-2026'!$B:$AK,36,0)/60</f>
        <v>0</v>
      </c>
      <c r="AN32" s="214"/>
      <c r="AO32" s="209"/>
      <c r="AP32" s="216"/>
      <c r="AQ32" s="209"/>
      <c r="AR32" s="209"/>
      <c r="AS32" s="209"/>
      <c r="AT32" s="209"/>
      <c r="AU32" s="209">
        <f t="shared" si="4"/>
        <v>5</v>
      </c>
      <c r="AV32" s="209">
        <f t="shared" si="5"/>
        <v>0</v>
      </c>
      <c r="AW32" s="210">
        <f t="shared" si="6"/>
        <v>0</v>
      </c>
      <c r="AX32" s="212"/>
      <c r="AY32" s="217" t="s">
        <v>6</v>
      </c>
    </row>
    <row r="33">
      <c r="A33" s="209">
        <v>29.0</v>
      </c>
      <c r="B33" s="212" t="s">
        <v>622</v>
      </c>
      <c r="C33" s="213" t="s">
        <v>107</v>
      </c>
      <c r="D33" s="213" t="s">
        <v>76</v>
      </c>
      <c r="E33" s="194" t="s">
        <v>588</v>
      </c>
      <c r="F33" s="194" t="s">
        <v>588</v>
      </c>
      <c r="G33" s="194" t="s">
        <v>588</v>
      </c>
      <c r="H33" s="194" t="s">
        <v>588</v>
      </c>
      <c r="I33" s="194" t="s">
        <v>588</v>
      </c>
      <c r="J33" s="194" t="s">
        <v>588</v>
      </c>
      <c r="K33" s="194" t="s">
        <v>588</v>
      </c>
      <c r="L33" s="194">
        <v>0.0</v>
      </c>
      <c r="M33" s="194" t="s">
        <v>588</v>
      </c>
      <c r="N33" s="194" t="s">
        <v>588</v>
      </c>
      <c r="O33" s="194" t="s">
        <v>588</v>
      </c>
      <c r="P33" s="194" t="s">
        <v>588</v>
      </c>
      <c r="Q33" s="194" t="s">
        <v>588</v>
      </c>
      <c r="R33" s="194" t="s">
        <v>588</v>
      </c>
      <c r="S33" s="194" t="s">
        <v>588</v>
      </c>
      <c r="T33" s="194">
        <v>0.0</v>
      </c>
      <c r="U33" s="194" t="s">
        <v>6</v>
      </c>
      <c r="V33" s="194" t="s">
        <v>602</v>
      </c>
      <c r="W33" s="194" t="s">
        <v>602</v>
      </c>
      <c r="X33" s="194" t="s">
        <v>602</v>
      </c>
      <c r="Y33" s="194" t="s">
        <v>602</v>
      </c>
      <c r="Z33" s="496">
        <v>0.0</v>
      </c>
      <c r="AA33" s="194" t="s">
        <v>15</v>
      </c>
      <c r="AB33" s="194" t="s">
        <v>15</v>
      </c>
      <c r="AC33" s="194" t="s">
        <v>15</v>
      </c>
      <c r="AD33" s="498" t="s">
        <v>717</v>
      </c>
      <c r="AE33" s="498" t="s">
        <v>717</v>
      </c>
      <c r="AF33" s="498" t="s">
        <v>717</v>
      </c>
      <c r="AG33" s="194">
        <v>0.0</v>
      </c>
      <c r="AH33" s="498" t="s">
        <v>717</v>
      </c>
      <c r="AI33" s="498" t="s">
        <v>717</v>
      </c>
      <c r="AJ33" s="197">
        <f>vlookup(B33,'Annual Leave-2026'!$B:$T,5,0)-countif(E33:AI33,"a")-(countif(E33:AI33,"a1")*0.5)-(countif(E33:AI33,"a2")*0.5)-(countif(E33:AI33,"b*")*0.5)-(countif(E33:AI33,"c*")*0.5)-(countif(E33:AI33,"d*")*0.5)-(countif(E33:AI33,"e*")*0.5)+1</f>
        <v>0</v>
      </c>
      <c r="AK33" s="197">
        <f t="shared" si="3"/>
        <v>23</v>
      </c>
      <c r="AL33" s="214">
        <f>VLOOKUP(B33,'Working Time-February-2026'!$B:$AK,35,0)/60</f>
        <v>0</v>
      </c>
      <c r="AM33" s="214">
        <f>VLOOKUP(B33,'Working Time-February-2026'!$B:$AK,36,0)/60</f>
        <v>0</v>
      </c>
      <c r="AN33" s="214"/>
      <c r="AO33" s="209"/>
      <c r="AP33" s="216"/>
      <c r="AQ33" s="209"/>
      <c r="AR33" s="209"/>
      <c r="AS33" s="209"/>
      <c r="AT33" s="209"/>
      <c r="AU33" s="209">
        <f t="shared" si="4"/>
        <v>4</v>
      </c>
      <c r="AV33" s="209">
        <f t="shared" si="5"/>
        <v>0</v>
      </c>
      <c r="AW33" s="210">
        <f t="shared" si="6"/>
        <v>4</v>
      </c>
      <c r="AX33" s="212"/>
      <c r="AY33" s="217" t="s">
        <v>8</v>
      </c>
    </row>
    <row r="34">
      <c r="A34" s="204">
        <v>30.0</v>
      </c>
      <c r="B34" s="212" t="s">
        <v>623</v>
      </c>
      <c r="C34" s="213" t="s">
        <v>96</v>
      </c>
      <c r="D34" s="213" t="s">
        <v>76</v>
      </c>
      <c r="E34" s="194" t="s">
        <v>591</v>
      </c>
      <c r="F34" s="194" t="s">
        <v>591</v>
      </c>
      <c r="G34" s="194" t="s">
        <v>591</v>
      </c>
      <c r="H34" s="194" t="s">
        <v>591</v>
      </c>
      <c r="I34" s="194" t="s">
        <v>591</v>
      </c>
      <c r="J34" s="194" t="s">
        <v>6</v>
      </c>
      <c r="K34" s="194" t="s">
        <v>6</v>
      </c>
      <c r="L34" s="194">
        <v>0.0</v>
      </c>
      <c r="M34" s="194" t="s">
        <v>6</v>
      </c>
      <c r="N34" s="194" t="s">
        <v>593</v>
      </c>
      <c r="O34" s="194" t="s">
        <v>593</v>
      </c>
      <c r="P34" s="194" t="s">
        <v>593</v>
      </c>
      <c r="Q34" s="194" t="s">
        <v>593</v>
      </c>
      <c r="R34" s="194">
        <v>0.0</v>
      </c>
      <c r="S34" s="194" t="s">
        <v>588</v>
      </c>
      <c r="T34" s="194" t="s">
        <v>588</v>
      </c>
      <c r="U34" s="194" t="s">
        <v>588</v>
      </c>
      <c r="V34" s="194" t="s">
        <v>588</v>
      </c>
      <c r="W34" s="194" t="s">
        <v>588</v>
      </c>
      <c r="X34" s="194" t="s">
        <v>602</v>
      </c>
      <c r="Y34" s="194" t="s">
        <v>6</v>
      </c>
      <c r="Z34" s="496">
        <v>0.0</v>
      </c>
      <c r="AA34" s="194" t="s">
        <v>15</v>
      </c>
      <c r="AB34" s="194" t="s">
        <v>15</v>
      </c>
      <c r="AC34" s="194" t="s">
        <v>15</v>
      </c>
      <c r="AD34" s="194" t="s">
        <v>15</v>
      </c>
      <c r="AE34" s="194" t="s">
        <v>15</v>
      </c>
      <c r="AF34" s="194">
        <v>0.0</v>
      </c>
      <c r="AG34" s="194" t="s">
        <v>602</v>
      </c>
      <c r="AH34" s="498" t="s">
        <v>717</v>
      </c>
      <c r="AI34" s="498" t="s">
        <v>717</v>
      </c>
      <c r="AJ34" s="197">
        <f>vlookup(B34,'Annual Leave-2026'!$B:$T,5,0)-countif(E34:AI34,"a")-(countif(E34:AI34,"a1")*0.5)-(countif(E34:AI34,"a2")*0.5)-(countif(E34:AI34,"b*")*0.5)-(countif(E34:AI34,"c*")*0.5)-(countif(E34:AI34,"d*")*0.5)-(countif(E34:AI34,"e*")*0.5)+1</f>
        <v>0</v>
      </c>
      <c r="AK34" s="197">
        <f t="shared" si="3"/>
        <v>25</v>
      </c>
      <c r="AL34" s="214">
        <f>VLOOKUP(B34,'Working Time-February-2026'!$B:$AK,35,0)/60</f>
        <v>0</v>
      </c>
      <c r="AM34" s="214">
        <f>VLOOKUP(B34,'Working Time-February-2026'!$B:$AK,36,0)/60</f>
        <v>0</v>
      </c>
      <c r="AN34" s="214"/>
      <c r="AO34" s="209"/>
      <c r="AP34" s="220"/>
      <c r="AQ34" s="209"/>
      <c r="AR34" s="209"/>
      <c r="AS34" s="209"/>
      <c r="AT34" s="209"/>
      <c r="AU34" s="209">
        <f t="shared" si="4"/>
        <v>4</v>
      </c>
      <c r="AV34" s="209">
        <f t="shared" si="5"/>
        <v>0</v>
      </c>
      <c r="AW34" s="210">
        <f t="shared" si="6"/>
        <v>2</v>
      </c>
      <c r="AX34" s="212"/>
      <c r="AY34" s="217" t="s">
        <v>8</v>
      </c>
    </row>
    <row r="35">
      <c r="A35" s="209">
        <v>31.0</v>
      </c>
      <c r="B35" s="212" t="s">
        <v>624</v>
      </c>
      <c r="C35" s="213" t="s">
        <v>112</v>
      </c>
      <c r="D35" s="213" t="s">
        <v>76</v>
      </c>
      <c r="E35" s="194">
        <v>0.0</v>
      </c>
      <c r="F35" s="194" t="s">
        <v>588</v>
      </c>
      <c r="G35" s="194" t="s">
        <v>588</v>
      </c>
      <c r="H35" s="194" t="s">
        <v>588</v>
      </c>
      <c r="I35" s="194" t="s">
        <v>588</v>
      </c>
      <c r="J35" s="194" t="s">
        <v>588</v>
      </c>
      <c r="K35" s="194" t="s">
        <v>588</v>
      </c>
      <c r="L35" s="194" t="s">
        <v>588</v>
      </c>
      <c r="M35" s="194">
        <v>0.0</v>
      </c>
      <c r="N35" s="498" t="s">
        <v>717</v>
      </c>
      <c r="O35" s="498" t="s">
        <v>717</v>
      </c>
      <c r="P35" s="498" t="s">
        <v>717</v>
      </c>
      <c r="Q35" s="498" t="s">
        <v>717</v>
      </c>
      <c r="R35" s="498" t="s">
        <v>167</v>
      </c>
      <c r="S35" s="194" t="s">
        <v>6</v>
      </c>
      <c r="T35" s="194">
        <v>0.0</v>
      </c>
      <c r="U35" s="194" t="s">
        <v>6</v>
      </c>
      <c r="V35" s="498" t="s">
        <v>717</v>
      </c>
      <c r="W35" s="498" t="s">
        <v>717</v>
      </c>
      <c r="X35" s="498" t="s">
        <v>717</v>
      </c>
      <c r="Y35" s="194" t="s">
        <v>6</v>
      </c>
      <c r="Z35" s="496">
        <v>0.0</v>
      </c>
      <c r="AA35" s="194" t="s">
        <v>15</v>
      </c>
      <c r="AB35" s="194" t="s">
        <v>15</v>
      </c>
      <c r="AC35" s="194" t="s">
        <v>15</v>
      </c>
      <c r="AD35" s="194" t="s">
        <v>15</v>
      </c>
      <c r="AE35" s="194" t="s">
        <v>15</v>
      </c>
      <c r="AF35" s="194">
        <v>0.0</v>
      </c>
      <c r="AG35" s="194" t="s">
        <v>715</v>
      </c>
      <c r="AH35" s="194" t="s">
        <v>715</v>
      </c>
      <c r="AI35" s="194" t="s">
        <v>715</v>
      </c>
      <c r="AJ35" s="197">
        <f>vlookup(B35,'Annual Leave-2026'!$B:$T,5,0)-countif(E35:AI35,"a")-(countif(E35:AI35,"a1")*0.5)-(countif(E35:AI35,"a2")*0.5)-(countif(E35:AI35,"b*")*0.5)-(countif(E35:AI35,"c*")*0.5)-(countif(E35:AI35,"d*")*0.5)-(countif(E35:AI35,"e*")*0.5)+1</f>
        <v>1.5</v>
      </c>
      <c r="AK35" s="197">
        <f t="shared" si="3"/>
        <v>26</v>
      </c>
      <c r="AL35" s="214">
        <f>VLOOKUP(B35,'Working Time-February-2026'!$B:$AK,35,0)/60</f>
        <v>0</v>
      </c>
      <c r="AM35" s="214">
        <f>VLOOKUP(B35,'Working Time-February-2026'!$B:$AK,36,0)/60</f>
        <v>0</v>
      </c>
      <c r="AN35" s="214"/>
      <c r="AO35" s="209"/>
      <c r="AP35" s="216"/>
      <c r="AQ35" s="209"/>
      <c r="AR35" s="209"/>
      <c r="AS35" s="209"/>
      <c r="AT35" s="209"/>
      <c r="AU35" s="209">
        <f t="shared" si="4"/>
        <v>5</v>
      </c>
      <c r="AV35" s="209">
        <f t="shared" si="5"/>
        <v>0</v>
      </c>
      <c r="AW35" s="210">
        <f t="shared" si="6"/>
        <v>0</v>
      </c>
      <c r="AX35" s="212"/>
      <c r="AY35" s="217" t="s">
        <v>7</v>
      </c>
    </row>
    <row r="36">
      <c r="A36" s="204">
        <v>32.0</v>
      </c>
      <c r="B36" s="218" t="s">
        <v>816</v>
      </c>
      <c r="C36" s="219" t="s">
        <v>101</v>
      </c>
      <c r="D36" s="213" t="s">
        <v>76</v>
      </c>
      <c r="E36" s="194">
        <v>0.0</v>
      </c>
      <c r="F36" s="194" t="s">
        <v>593</v>
      </c>
      <c r="G36" s="194" t="s">
        <v>593</v>
      </c>
      <c r="H36" s="194" t="s">
        <v>593</v>
      </c>
      <c r="I36" s="194" t="s">
        <v>593</v>
      </c>
      <c r="J36" s="194" t="s">
        <v>593</v>
      </c>
      <c r="K36" s="194" t="s">
        <v>593</v>
      </c>
      <c r="L36" s="194">
        <v>0.0</v>
      </c>
      <c r="M36" s="194" t="s">
        <v>588</v>
      </c>
      <c r="N36" s="194" t="s">
        <v>588</v>
      </c>
      <c r="O36" s="194" t="s">
        <v>588</v>
      </c>
      <c r="P36" s="194" t="s">
        <v>588</v>
      </c>
      <c r="Q36" s="194" t="s">
        <v>588</v>
      </c>
      <c r="R36" s="194" t="s">
        <v>588</v>
      </c>
      <c r="S36" s="194" t="s">
        <v>588</v>
      </c>
      <c r="T36" s="194">
        <v>0.0</v>
      </c>
      <c r="U36" s="194" t="s">
        <v>588</v>
      </c>
      <c r="V36" s="194" t="s">
        <v>592</v>
      </c>
      <c r="W36" s="194" t="s">
        <v>592</v>
      </c>
      <c r="X36" s="194" t="s">
        <v>592</v>
      </c>
      <c r="Y36" s="194" t="s">
        <v>592</v>
      </c>
      <c r="Z36" s="496">
        <v>0.0</v>
      </c>
      <c r="AA36" s="194" t="s">
        <v>15</v>
      </c>
      <c r="AB36" s="194" t="s">
        <v>15</v>
      </c>
      <c r="AC36" s="194" t="s">
        <v>15</v>
      </c>
      <c r="AD36" s="194" t="s">
        <v>15</v>
      </c>
      <c r="AE36" s="194" t="s">
        <v>15</v>
      </c>
      <c r="AF36" s="194">
        <v>0.0</v>
      </c>
      <c r="AG36" s="194" t="s">
        <v>6</v>
      </c>
      <c r="AH36" s="498" t="s">
        <v>717</v>
      </c>
      <c r="AI36" s="498" t="s">
        <v>717</v>
      </c>
      <c r="AJ36" s="197">
        <f>vlookup(B36,'Annual Leave-2026'!$B:$T,5,0)-countif(E36:AI36,"a")-(countif(E36:AI36,"a1")*0.5)-(countif(E36:AI36,"a2")*0.5)-(countif(E36:AI36,"b*")*0.5)-(countif(E36:AI36,"c*")*0.5)-(countif(E36:AI36,"d*")*0.5)-(countif(E36:AI36,"e*")*0.5)+1</f>
        <v>0</v>
      </c>
      <c r="AK36" s="197">
        <f t="shared" si="3"/>
        <v>22</v>
      </c>
      <c r="AL36" s="214">
        <f>VLOOKUP(B36,'Working Time-February-2026'!$B:$AK,35,0)/60</f>
        <v>0</v>
      </c>
      <c r="AM36" s="214">
        <f>VLOOKUP(B36,'Working Time-February-2026'!$B:$AK,36,0)/60</f>
        <v>0</v>
      </c>
      <c r="AN36" s="214"/>
      <c r="AO36" s="209"/>
      <c r="AP36" s="220"/>
      <c r="AQ36" s="209"/>
      <c r="AR36" s="209"/>
      <c r="AS36" s="209"/>
      <c r="AT36" s="209"/>
      <c r="AU36" s="209">
        <f t="shared" si="4"/>
        <v>5</v>
      </c>
      <c r="AV36" s="209">
        <f t="shared" si="5"/>
        <v>4</v>
      </c>
      <c r="AW36" s="210">
        <f t="shared" si="6"/>
        <v>0</v>
      </c>
      <c r="AX36" s="212"/>
      <c r="AY36" s="217" t="s">
        <v>8</v>
      </c>
    </row>
    <row r="37">
      <c r="A37" s="209">
        <v>33.0</v>
      </c>
      <c r="B37" s="218" t="s">
        <v>625</v>
      </c>
      <c r="C37" s="219" t="s">
        <v>127</v>
      </c>
      <c r="D37" s="213" t="s">
        <v>76</v>
      </c>
      <c r="E37" s="499" t="s">
        <v>717</v>
      </c>
      <c r="F37" s="194">
        <v>0.0</v>
      </c>
      <c r="G37" s="498" t="s">
        <v>717</v>
      </c>
      <c r="H37" s="498" t="s">
        <v>717</v>
      </c>
      <c r="I37" s="498" t="s">
        <v>717</v>
      </c>
      <c r="J37" s="498" t="s">
        <v>717</v>
      </c>
      <c r="K37" s="498" t="s">
        <v>717</v>
      </c>
      <c r="L37" s="194">
        <v>0.0</v>
      </c>
      <c r="M37" s="194" t="s">
        <v>715</v>
      </c>
      <c r="N37" s="194" t="s">
        <v>715</v>
      </c>
      <c r="O37" s="194" t="s">
        <v>715</v>
      </c>
      <c r="P37" s="194" t="s">
        <v>715</v>
      </c>
      <c r="Q37" s="194" t="s">
        <v>715</v>
      </c>
      <c r="R37" s="194" t="s">
        <v>715</v>
      </c>
      <c r="S37" s="194">
        <v>0.0</v>
      </c>
      <c r="T37" s="194" t="s">
        <v>715</v>
      </c>
      <c r="U37" s="194" t="s">
        <v>715</v>
      </c>
      <c r="V37" s="194" t="s">
        <v>715</v>
      </c>
      <c r="W37" s="194" t="s">
        <v>715</v>
      </c>
      <c r="X37" s="194" t="s">
        <v>715</v>
      </c>
      <c r="Y37" s="194" t="s">
        <v>6</v>
      </c>
      <c r="Z37" s="496">
        <v>0.0</v>
      </c>
      <c r="AA37" s="194" t="s">
        <v>15</v>
      </c>
      <c r="AB37" s="194" t="s">
        <v>15</v>
      </c>
      <c r="AC37" s="194" t="s">
        <v>15</v>
      </c>
      <c r="AD37" s="194" t="s">
        <v>15</v>
      </c>
      <c r="AE37" s="194" t="s">
        <v>15</v>
      </c>
      <c r="AF37" s="194">
        <v>0.0</v>
      </c>
      <c r="AG37" s="194" t="s">
        <v>591</v>
      </c>
      <c r="AH37" s="194" t="s">
        <v>591</v>
      </c>
      <c r="AI37" s="194" t="s">
        <v>591</v>
      </c>
      <c r="AJ37" s="197">
        <f>vlookup(B37,'Annual Leave-2026'!$B:$T,5,0)-countif(E37:AI37,"a")-(countif(E37:AI37,"a1")*0.5)-(countif(E37:AI37,"a2")*0.5)-(countif(E37:AI37,"b*")*0.5)-(countif(E37:AI37,"c*")*0.5)-(countif(E37:AI37,"d*")*0.5)-(countif(E37:AI37,"e*")*0.5)+1</f>
        <v>2</v>
      </c>
      <c r="AK37" s="197">
        <f t="shared" si="3"/>
        <v>26</v>
      </c>
      <c r="AL37" s="214">
        <f>VLOOKUP(B37,'Working Time-February-2026'!$B:$AK,35,0)/60</f>
        <v>-0.9166666667</v>
      </c>
      <c r="AM37" s="214">
        <f>VLOOKUP(B37,'Working Time-February-2026'!$B:$AK,36,0)/60</f>
        <v>0</v>
      </c>
      <c r="AN37" s="214"/>
      <c r="AO37" s="209"/>
      <c r="AP37" s="220"/>
      <c r="AQ37" s="209"/>
      <c r="AR37" s="209"/>
      <c r="AS37" s="209"/>
      <c r="AT37" s="209"/>
      <c r="AU37" s="209">
        <f t="shared" si="4"/>
        <v>5</v>
      </c>
      <c r="AV37" s="209">
        <f t="shared" si="5"/>
        <v>0</v>
      </c>
      <c r="AW37" s="210">
        <f t="shared" si="6"/>
        <v>0</v>
      </c>
      <c r="AX37" s="212"/>
      <c r="AY37" s="217" t="s">
        <v>6</v>
      </c>
    </row>
    <row r="38">
      <c r="A38" s="204">
        <v>34.0</v>
      </c>
      <c r="B38" s="218" t="s">
        <v>626</v>
      </c>
      <c r="C38" s="219" t="s">
        <v>75</v>
      </c>
      <c r="D38" s="213" t="s">
        <v>76</v>
      </c>
      <c r="E38" s="194" t="s">
        <v>715</v>
      </c>
      <c r="F38" s="194">
        <v>0.0</v>
      </c>
      <c r="G38" s="194" t="s">
        <v>715</v>
      </c>
      <c r="H38" s="194" t="s">
        <v>715</v>
      </c>
      <c r="I38" s="194" t="s">
        <v>715</v>
      </c>
      <c r="J38" s="194" t="s">
        <v>715</v>
      </c>
      <c r="K38" s="194">
        <v>0.0</v>
      </c>
      <c r="L38" s="194" t="s">
        <v>6</v>
      </c>
      <c r="M38" s="194" t="s">
        <v>715</v>
      </c>
      <c r="N38" s="194" t="s">
        <v>715</v>
      </c>
      <c r="O38" s="194" t="s">
        <v>715</v>
      </c>
      <c r="P38" s="194" t="s">
        <v>715</v>
      </c>
      <c r="Q38" s="194" t="s">
        <v>715</v>
      </c>
      <c r="R38" s="194" t="s">
        <v>715</v>
      </c>
      <c r="S38" s="194">
        <v>0.0</v>
      </c>
      <c r="T38" s="194" t="s">
        <v>591</v>
      </c>
      <c r="U38" s="194" t="s">
        <v>591</v>
      </c>
      <c r="V38" s="194" t="s">
        <v>591</v>
      </c>
      <c r="W38" s="194" t="s">
        <v>591</v>
      </c>
      <c r="X38" s="194" t="s">
        <v>591</v>
      </c>
      <c r="Y38" s="194">
        <v>0.0</v>
      </c>
      <c r="Z38" s="496" t="s">
        <v>591</v>
      </c>
      <c r="AA38" s="194" t="s">
        <v>591</v>
      </c>
      <c r="AB38" s="194" t="s">
        <v>591</v>
      </c>
      <c r="AC38" s="194" t="s">
        <v>591</v>
      </c>
      <c r="AD38" s="194" t="s">
        <v>591</v>
      </c>
      <c r="AE38" s="194" t="s">
        <v>591</v>
      </c>
      <c r="AF38" s="194" t="s">
        <v>6</v>
      </c>
      <c r="AG38" s="194">
        <v>0.0</v>
      </c>
      <c r="AH38" s="194" t="s">
        <v>6</v>
      </c>
      <c r="AI38" s="194" t="s">
        <v>6</v>
      </c>
      <c r="AJ38" s="197">
        <f>vlookup(B38,'Annual Leave-2026'!$B:$T,5,0)-countif(E38:AI38,"a")-(countif(E38:AI38,"a1")*0.5)-(countif(E38:AI38,"a2")*0.5)-(countif(E38:AI38,"b*")*0.5)-(countif(E38:AI38,"c*")*0.5)-(countif(E38:AI38,"d*")*0.5)-(countif(E38:AI38,"e*")*0.5)+1</f>
        <v>4.5</v>
      </c>
      <c r="AK38" s="197">
        <f t="shared" si="3"/>
        <v>26</v>
      </c>
      <c r="AL38" s="214">
        <f>VLOOKUP(B38,'Working Time-February-2026'!$B:$AK,35,0)/60</f>
        <v>0</v>
      </c>
      <c r="AM38" s="214">
        <f>VLOOKUP(B38,'Working Time-February-2026'!$B:$AK,36,0)/60</f>
        <v>0</v>
      </c>
      <c r="AN38" s="214"/>
      <c r="AO38" s="209"/>
      <c r="AP38" s="220"/>
      <c r="AQ38" s="209"/>
      <c r="AR38" s="209"/>
      <c r="AS38" s="209"/>
      <c r="AT38" s="209"/>
      <c r="AU38" s="209">
        <f t="shared" si="4"/>
        <v>5</v>
      </c>
      <c r="AV38" s="209">
        <f t="shared" si="5"/>
        <v>0</v>
      </c>
      <c r="AW38" s="210">
        <f t="shared" si="6"/>
        <v>0</v>
      </c>
      <c r="AX38" s="212"/>
      <c r="AY38" s="217"/>
    </row>
    <row r="39">
      <c r="A39" s="209">
        <v>35.0</v>
      </c>
      <c r="B39" s="218" t="s">
        <v>627</v>
      </c>
      <c r="C39" s="219" t="s">
        <v>77</v>
      </c>
      <c r="D39" s="213" t="s">
        <v>76</v>
      </c>
      <c r="E39" s="194">
        <v>0.0</v>
      </c>
      <c r="F39" s="194" t="s">
        <v>593</v>
      </c>
      <c r="G39" s="194" t="s">
        <v>593</v>
      </c>
      <c r="H39" s="194" t="s">
        <v>593</v>
      </c>
      <c r="I39" s="194" t="s">
        <v>593</v>
      </c>
      <c r="J39" s="194" t="s">
        <v>593</v>
      </c>
      <c r="K39" s="194">
        <v>0.0</v>
      </c>
      <c r="L39" s="194" t="s">
        <v>593</v>
      </c>
      <c r="M39" s="194" t="s">
        <v>593</v>
      </c>
      <c r="N39" s="194" t="s">
        <v>593</v>
      </c>
      <c r="O39" s="194" t="s">
        <v>593</v>
      </c>
      <c r="P39" s="194" t="s">
        <v>593</v>
      </c>
      <c r="Q39" s="194" t="s">
        <v>593</v>
      </c>
      <c r="R39" s="194">
        <v>0.0</v>
      </c>
      <c r="S39" s="194" t="s">
        <v>172</v>
      </c>
      <c r="T39" s="194" t="s">
        <v>593</v>
      </c>
      <c r="U39" s="194" t="s">
        <v>593</v>
      </c>
      <c r="V39" s="194" t="s">
        <v>593</v>
      </c>
      <c r="W39" s="194" t="s">
        <v>593</v>
      </c>
      <c r="X39" s="194" t="s">
        <v>593</v>
      </c>
      <c r="Y39" s="194">
        <v>0.0</v>
      </c>
      <c r="Z39" s="496" t="s">
        <v>593</v>
      </c>
      <c r="AA39" s="194" t="s">
        <v>593</v>
      </c>
      <c r="AB39" s="194" t="s">
        <v>15</v>
      </c>
      <c r="AC39" s="194" t="s">
        <v>593</v>
      </c>
      <c r="AD39" s="194" t="s">
        <v>593</v>
      </c>
      <c r="AE39" s="194" t="s">
        <v>593</v>
      </c>
      <c r="AF39" s="194">
        <v>0.0</v>
      </c>
      <c r="AG39" s="194" t="s">
        <v>593</v>
      </c>
      <c r="AH39" s="194" t="s">
        <v>593</v>
      </c>
      <c r="AI39" s="194" t="s">
        <v>593</v>
      </c>
      <c r="AJ39" s="197">
        <f>vlookup(B39,'Annual Leave-2026'!$B:$T,5,0)-countif(E39:AI39,"a")-(countif(E39:AI39,"a1")*0.5)-(countif(E39:AI39,"a2")*0.5)-(countif(E39:AI39,"b*")*0.5)-(countif(E39:AI39,"c*")*0.5)-(countif(E39:AI39,"d*")*0.5)-(countif(E39:AI39,"e*")*0.5)+1</f>
        <v>2</v>
      </c>
      <c r="AK39" s="197">
        <f t="shared" si="3"/>
        <v>26</v>
      </c>
      <c r="AL39" s="214">
        <f>VLOOKUP(B39,'Working Time-February-2026'!$B:$AK,35,0)/60</f>
        <v>0</v>
      </c>
      <c r="AM39" s="214">
        <f>VLOOKUP(B39,'Working Time-February-2026'!$B:$AK,36,0)/60</f>
        <v>0</v>
      </c>
      <c r="AN39" s="214"/>
      <c r="AO39" s="209"/>
      <c r="AP39" s="220"/>
      <c r="AQ39" s="209"/>
      <c r="AR39" s="209"/>
      <c r="AS39" s="209"/>
      <c r="AT39" s="209"/>
      <c r="AU39" s="209">
        <f t="shared" si="4"/>
        <v>5</v>
      </c>
      <c r="AV39" s="209">
        <f t="shared" si="5"/>
        <v>0</v>
      </c>
      <c r="AW39" s="210">
        <f t="shared" si="6"/>
        <v>0</v>
      </c>
      <c r="AX39" s="212"/>
      <c r="AY39" s="217" t="s">
        <v>10</v>
      </c>
    </row>
    <row r="40">
      <c r="A40" s="204">
        <v>36.0</v>
      </c>
      <c r="B40" s="218" t="s">
        <v>628</v>
      </c>
      <c r="C40" s="219" t="s">
        <v>115</v>
      </c>
      <c r="D40" s="213" t="s">
        <v>76</v>
      </c>
      <c r="E40" s="194" t="s">
        <v>588</v>
      </c>
      <c r="F40" s="194">
        <v>0.0</v>
      </c>
      <c r="G40" s="498" t="s">
        <v>717</v>
      </c>
      <c r="H40" s="498" t="s">
        <v>717</v>
      </c>
      <c r="I40" s="498" t="s">
        <v>717</v>
      </c>
      <c r="J40" s="498" t="s">
        <v>717</v>
      </c>
      <c r="K40" s="498" t="s">
        <v>717</v>
      </c>
      <c r="L40" s="498" t="s">
        <v>717</v>
      </c>
      <c r="M40" s="194">
        <v>0.0</v>
      </c>
      <c r="N40" s="498" t="s">
        <v>717</v>
      </c>
      <c r="O40" s="498" t="s">
        <v>717</v>
      </c>
      <c r="P40" s="498" t="s">
        <v>717</v>
      </c>
      <c r="Q40" s="498" t="s">
        <v>717</v>
      </c>
      <c r="R40" s="194">
        <v>0.0</v>
      </c>
      <c r="S40" s="498" t="s">
        <v>717</v>
      </c>
      <c r="T40" s="498" t="s">
        <v>717</v>
      </c>
      <c r="U40" s="498" t="s">
        <v>717</v>
      </c>
      <c r="V40" s="498" t="s">
        <v>717</v>
      </c>
      <c r="W40" s="498" t="s">
        <v>717</v>
      </c>
      <c r="X40" s="498" t="s">
        <v>717</v>
      </c>
      <c r="Y40" s="498" t="s">
        <v>717</v>
      </c>
      <c r="Z40" s="496">
        <v>0.0</v>
      </c>
      <c r="AA40" s="194" t="s">
        <v>715</v>
      </c>
      <c r="AB40" s="194" t="s">
        <v>715</v>
      </c>
      <c r="AC40" s="194" t="s">
        <v>715</v>
      </c>
      <c r="AD40" s="194" t="s">
        <v>715</v>
      </c>
      <c r="AE40" s="194" t="s">
        <v>715</v>
      </c>
      <c r="AF40" s="194">
        <v>0.0</v>
      </c>
      <c r="AG40" s="194" t="s">
        <v>6</v>
      </c>
      <c r="AH40" s="194" t="s">
        <v>6</v>
      </c>
      <c r="AI40" s="194" t="s">
        <v>6</v>
      </c>
      <c r="AJ40" s="197">
        <f>vlookup(B40,'Annual Leave-2026'!$B:$T,5,0)-countif(E40:AI40,"a")-(countif(E40:AI40,"a1")*0.5)-(countif(E40:AI40,"a2")*0.5)-(countif(E40:AI40,"b*")*0.5)-(countif(E40:AI40,"c*")*0.5)-(countif(E40:AI40,"d*")*0.5)-(countif(E40:AI40,"e*")*0.5)+1</f>
        <v>2.5</v>
      </c>
      <c r="AK40" s="197">
        <f t="shared" si="3"/>
        <v>26</v>
      </c>
      <c r="AL40" s="214">
        <f>VLOOKUP(B40,'Working Time-February-2026'!$B:$AK,35,0)/60</f>
        <v>0</v>
      </c>
      <c r="AM40" s="214">
        <f>VLOOKUP(B40,'Working Time-February-2026'!$B:$AK,36,0)/60</f>
        <v>0</v>
      </c>
      <c r="AN40" s="214"/>
      <c r="AO40" s="209"/>
      <c r="AP40" s="220"/>
      <c r="AQ40" s="209"/>
      <c r="AR40" s="209"/>
      <c r="AS40" s="209"/>
      <c r="AT40" s="209"/>
      <c r="AU40" s="209">
        <f t="shared" si="4"/>
        <v>5</v>
      </c>
      <c r="AV40" s="209">
        <f t="shared" si="5"/>
        <v>0</v>
      </c>
      <c r="AW40" s="210">
        <f t="shared" si="6"/>
        <v>0</v>
      </c>
      <c r="AX40" s="212"/>
      <c r="AY40" s="217" t="s">
        <v>7</v>
      </c>
    </row>
    <row r="41">
      <c r="A41" s="209">
        <v>37.0</v>
      </c>
      <c r="B41" s="212" t="s">
        <v>629</v>
      </c>
      <c r="C41" s="213" t="s">
        <v>100</v>
      </c>
      <c r="D41" s="213" t="s">
        <v>76</v>
      </c>
      <c r="E41" s="194">
        <v>0.0</v>
      </c>
      <c r="F41" s="194" t="s">
        <v>593</v>
      </c>
      <c r="G41" s="194" t="s">
        <v>593</v>
      </c>
      <c r="H41" s="194" t="s">
        <v>593</v>
      </c>
      <c r="I41" s="194" t="s">
        <v>593</v>
      </c>
      <c r="J41" s="194" t="s">
        <v>593</v>
      </c>
      <c r="K41" s="194">
        <v>0.0</v>
      </c>
      <c r="L41" s="194" t="s">
        <v>588</v>
      </c>
      <c r="M41" s="194" t="s">
        <v>588</v>
      </c>
      <c r="N41" s="194" t="s">
        <v>588</v>
      </c>
      <c r="O41" s="194" t="s">
        <v>588</v>
      </c>
      <c r="P41" s="194" t="s">
        <v>588</v>
      </c>
      <c r="Q41" s="194" t="s">
        <v>588</v>
      </c>
      <c r="R41" s="194" t="s">
        <v>588</v>
      </c>
      <c r="S41" s="194" t="s">
        <v>588</v>
      </c>
      <c r="T41" s="194">
        <v>0.0</v>
      </c>
      <c r="U41" s="194" t="s">
        <v>588</v>
      </c>
      <c r="V41" s="194" t="s">
        <v>588</v>
      </c>
      <c r="W41" s="194" t="s">
        <v>588</v>
      </c>
      <c r="X41" s="194" t="s">
        <v>588</v>
      </c>
      <c r="Y41" s="194" t="s">
        <v>588</v>
      </c>
      <c r="Z41" s="194" t="s">
        <v>588</v>
      </c>
      <c r="AA41" s="194">
        <v>0.0</v>
      </c>
      <c r="AB41" s="498" t="s">
        <v>717</v>
      </c>
      <c r="AC41" s="498" t="s">
        <v>717</v>
      </c>
      <c r="AD41" s="498" t="s">
        <v>717</v>
      </c>
      <c r="AE41" s="498" t="s">
        <v>717</v>
      </c>
      <c r="AF41" s="498" t="s">
        <v>717</v>
      </c>
      <c r="AG41" s="498" t="s">
        <v>717</v>
      </c>
      <c r="AH41" s="194">
        <v>0.0</v>
      </c>
      <c r="AI41" s="498" t="s">
        <v>717</v>
      </c>
      <c r="AJ41" s="197">
        <f>vlookup(B41,'Annual Leave-2026'!$B:$T,5,0)-countif(E41:AI41,"a")-(countif(E41:AI41,"a1")*0.5)-(countif(E41:AI41,"a2")*0.5)-(countif(E41:AI41,"b*")*0.5)-(countif(E41:AI41,"c*")*0.5)-(countif(E41:AI41,"d*")*0.5)-(countif(E41:AI41,"e*")*0.5)+1+1</f>
        <v>11.5</v>
      </c>
      <c r="AK41" s="197">
        <f t="shared" si="3"/>
        <v>26</v>
      </c>
      <c r="AL41" s="214">
        <f>VLOOKUP(B41,'Working Time-February-2026'!$B:$AK,35,0)/60</f>
        <v>0</v>
      </c>
      <c r="AM41" s="214">
        <f>VLOOKUP(B41,'Working Time-February-2026'!$B:$AK,36,0)/60</f>
        <v>0</v>
      </c>
      <c r="AN41" s="214"/>
      <c r="AO41" s="209"/>
      <c r="AP41" s="216"/>
      <c r="AQ41" s="209"/>
      <c r="AR41" s="209"/>
      <c r="AS41" s="209"/>
      <c r="AT41" s="209"/>
      <c r="AU41" s="209">
        <f t="shared" si="4"/>
        <v>5</v>
      </c>
      <c r="AV41" s="209">
        <f t="shared" si="5"/>
        <v>0</v>
      </c>
      <c r="AW41" s="210">
        <f t="shared" si="6"/>
        <v>0</v>
      </c>
      <c r="AX41" s="212"/>
      <c r="AY41" s="217" t="s">
        <v>8</v>
      </c>
    </row>
    <row r="42">
      <c r="A42" s="204">
        <v>38.0</v>
      </c>
      <c r="B42" s="212" t="s">
        <v>630</v>
      </c>
      <c r="C42" s="213" t="s">
        <v>120</v>
      </c>
      <c r="D42" s="213" t="s">
        <v>76</v>
      </c>
      <c r="E42" s="499" t="s">
        <v>717</v>
      </c>
      <c r="F42" s="194">
        <v>0.0</v>
      </c>
      <c r="G42" s="498" t="s">
        <v>717</v>
      </c>
      <c r="H42" s="498" t="s">
        <v>717</v>
      </c>
      <c r="I42" s="498" t="s">
        <v>717</v>
      </c>
      <c r="J42" s="498" t="s">
        <v>717</v>
      </c>
      <c r="K42" s="194">
        <v>0.0</v>
      </c>
      <c r="L42" s="498" t="s">
        <v>717</v>
      </c>
      <c r="M42" s="498" t="s">
        <v>717</v>
      </c>
      <c r="N42" s="498" t="s">
        <v>717</v>
      </c>
      <c r="O42" s="498" t="s">
        <v>717</v>
      </c>
      <c r="P42" s="498" t="s">
        <v>717</v>
      </c>
      <c r="Q42" s="498" t="s">
        <v>717</v>
      </c>
      <c r="R42" s="498" t="s">
        <v>717</v>
      </c>
      <c r="S42" s="194">
        <v>0.0</v>
      </c>
      <c r="T42" s="194" t="s">
        <v>715</v>
      </c>
      <c r="U42" s="194" t="s">
        <v>715</v>
      </c>
      <c r="V42" s="194" t="s">
        <v>715</v>
      </c>
      <c r="W42" s="194" t="s">
        <v>166</v>
      </c>
      <c r="X42" s="194" t="s">
        <v>715</v>
      </c>
      <c r="Y42" s="194" t="s">
        <v>715</v>
      </c>
      <c r="Z42" s="194" t="s">
        <v>715</v>
      </c>
      <c r="AA42" s="194">
        <v>0.0</v>
      </c>
      <c r="AB42" s="194" t="s">
        <v>715</v>
      </c>
      <c r="AC42" s="194" t="s">
        <v>715</v>
      </c>
      <c r="AD42" s="194" t="s">
        <v>715</v>
      </c>
      <c r="AE42" s="194" t="s">
        <v>715</v>
      </c>
      <c r="AF42" s="194" t="s">
        <v>715</v>
      </c>
      <c r="AG42" s="194" t="s">
        <v>715</v>
      </c>
      <c r="AH42" s="194">
        <v>0.0</v>
      </c>
      <c r="AI42" s="194" t="s">
        <v>715</v>
      </c>
      <c r="AJ42" s="197">
        <f>vlookup(B42,'Annual Leave-2026'!$B:$T,5,0)-countif(E42:AI42,"a")-(countif(E42:AI42,"a1")*0.5)-(countif(E42:AI42,"a2")*0.5)-(countif(E42:AI42,"b*")*0.5)-(countif(E42:AI42,"c*")*0.5)-(countif(E42:AI42,"d*")*0.5)-(countif(E42:AI42,"e*")*0.5)+1</f>
        <v>2.5</v>
      </c>
      <c r="AK42" s="197">
        <f t="shared" si="3"/>
        <v>26</v>
      </c>
      <c r="AL42" s="214">
        <f>VLOOKUP(B42,'Working Time-February-2026'!$B:$AK,35,0)/60</f>
        <v>0</v>
      </c>
      <c r="AM42" s="214">
        <f>VLOOKUP(B42,'Working Time-February-2026'!$B:$AK,36,0)/60</f>
        <v>0</v>
      </c>
      <c r="AN42" s="214"/>
      <c r="AO42" s="209"/>
      <c r="AP42" s="216"/>
      <c r="AQ42" s="209"/>
      <c r="AR42" s="209"/>
      <c r="AS42" s="209"/>
      <c r="AT42" s="209"/>
      <c r="AU42" s="209">
        <f t="shared" si="4"/>
        <v>5</v>
      </c>
      <c r="AV42" s="209">
        <f t="shared" si="5"/>
        <v>0</v>
      </c>
      <c r="AW42" s="210">
        <f t="shared" si="6"/>
        <v>0</v>
      </c>
      <c r="AX42" s="212"/>
      <c r="AY42" s="217" t="s">
        <v>7</v>
      </c>
    </row>
    <row r="43">
      <c r="A43" s="209">
        <v>39.0</v>
      </c>
      <c r="B43" s="218" t="s">
        <v>849</v>
      </c>
      <c r="C43" s="219" t="s">
        <v>131</v>
      </c>
      <c r="D43" s="213" t="s">
        <v>76</v>
      </c>
      <c r="E43" s="194">
        <v>0.0</v>
      </c>
      <c r="F43" s="194" t="s">
        <v>715</v>
      </c>
      <c r="G43" s="194" t="s">
        <v>715</v>
      </c>
      <c r="H43" s="194" t="s">
        <v>715</v>
      </c>
      <c r="I43" s="194" t="s">
        <v>715</v>
      </c>
      <c r="J43" s="194" t="s">
        <v>715</v>
      </c>
      <c r="K43" s="194" t="s">
        <v>715</v>
      </c>
      <c r="L43" s="194">
        <v>0.0</v>
      </c>
      <c r="M43" s="194" t="s">
        <v>715</v>
      </c>
      <c r="N43" s="194" t="s">
        <v>715</v>
      </c>
      <c r="O43" s="194" t="s">
        <v>715</v>
      </c>
      <c r="P43" s="194" t="s">
        <v>715</v>
      </c>
      <c r="Q43" s="194" t="s">
        <v>715</v>
      </c>
      <c r="R43" s="194">
        <v>0.0</v>
      </c>
      <c r="S43" s="194" t="s">
        <v>715</v>
      </c>
      <c r="T43" s="194" t="s">
        <v>715</v>
      </c>
      <c r="U43" s="194" t="s">
        <v>715</v>
      </c>
      <c r="V43" s="194" t="s">
        <v>715</v>
      </c>
      <c r="W43" s="194" t="s">
        <v>715</v>
      </c>
      <c r="X43" s="194" t="s">
        <v>6</v>
      </c>
      <c r="Y43" s="194" t="s">
        <v>6</v>
      </c>
      <c r="Z43" s="496">
        <v>0.0</v>
      </c>
      <c r="AA43" s="194" t="s">
        <v>15</v>
      </c>
      <c r="AB43" s="194" t="s">
        <v>15</v>
      </c>
      <c r="AC43" s="194" t="s">
        <v>15</v>
      </c>
      <c r="AD43" s="194" t="s">
        <v>15</v>
      </c>
      <c r="AE43" s="194" t="s">
        <v>15</v>
      </c>
      <c r="AF43" s="194">
        <v>0.0</v>
      </c>
      <c r="AG43" s="194" t="s">
        <v>592</v>
      </c>
      <c r="AH43" s="194" t="s">
        <v>592</v>
      </c>
      <c r="AI43" s="194" t="s">
        <v>592</v>
      </c>
      <c r="AJ43" s="197">
        <f>vlookup(B43,'Annual Leave-2026'!$B:$T,5,0)-countif(E43:AI43,"a")-(countif(E43:AI43,"a1")*0.5)-(countif(E43:AI43,"a2")*0.5)-(countif(E43:AI43,"b*")*0.5)-(countif(E43:AI43,"c*")*0.5)-(countif(E43:AI43,"d*")*0.5)-(countif(E43:AI43,"e*")*0.5)+1</f>
        <v>3</v>
      </c>
      <c r="AK43" s="197">
        <f t="shared" si="3"/>
        <v>23</v>
      </c>
      <c r="AL43" s="214">
        <f>VLOOKUP(B43,'Working Time-February-2026'!$B:$AK,35,0)/60</f>
        <v>0</v>
      </c>
      <c r="AM43" s="214">
        <f>VLOOKUP(B43,'Working Time-February-2026'!$B:$AK,36,0)/60</f>
        <v>0</v>
      </c>
      <c r="AN43" s="214"/>
      <c r="AO43" s="209"/>
      <c r="AP43" s="220"/>
      <c r="AQ43" s="209"/>
      <c r="AR43" s="209"/>
      <c r="AS43" s="209"/>
      <c r="AT43" s="209"/>
      <c r="AU43" s="209">
        <f t="shared" si="4"/>
        <v>5</v>
      </c>
      <c r="AV43" s="209">
        <f t="shared" si="5"/>
        <v>3</v>
      </c>
      <c r="AW43" s="210">
        <f t="shared" si="6"/>
        <v>0</v>
      </c>
      <c r="AX43" s="212"/>
      <c r="AY43" s="217" t="s">
        <v>6</v>
      </c>
    </row>
    <row r="44">
      <c r="A44" s="204">
        <v>40.0</v>
      </c>
      <c r="B44" s="218" t="s">
        <v>631</v>
      </c>
      <c r="C44" s="219" t="s">
        <v>97</v>
      </c>
      <c r="D44" s="213" t="s">
        <v>76</v>
      </c>
      <c r="E44" s="194">
        <v>0.0</v>
      </c>
      <c r="F44" s="194" t="s">
        <v>591</v>
      </c>
      <c r="G44" s="194" t="s">
        <v>591</v>
      </c>
      <c r="H44" s="194" t="s">
        <v>591</v>
      </c>
      <c r="I44" s="194" t="s">
        <v>591</v>
      </c>
      <c r="J44" s="194" t="s">
        <v>591</v>
      </c>
      <c r="K44" s="194" t="s">
        <v>591</v>
      </c>
      <c r="L44" s="194">
        <v>0.0</v>
      </c>
      <c r="M44" s="194" t="s">
        <v>602</v>
      </c>
      <c r="N44" s="194" t="s">
        <v>593</v>
      </c>
      <c r="O44" s="194" t="s">
        <v>593</v>
      </c>
      <c r="P44" s="194" t="s">
        <v>593</v>
      </c>
      <c r="Q44" s="194" t="s">
        <v>593</v>
      </c>
      <c r="R44" s="194" t="s">
        <v>593</v>
      </c>
      <c r="S44" s="194">
        <v>0.0</v>
      </c>
      <c r="T44" s="194" t="s">
        <v>588</v>
      </c>
      <c r="U44" s="194" t="s">
        <v>588</v>
      </c>
      <c r="V44" s="194" t="s">
        <v>588</v>
      </c>
      <c r="W44" s="194" t="s">
        <v>588</v>
      </c>
      <c r="X44" s="194" t="s">
        <v>6</v>
      </c>
      <c r="Y44" s="194" t="s">
        <v>6</v>
      </c>
      <c r="Z44" s="496">
        <v>0.0</v>
      </c>
      <c r="AA44" s="194" t="s">
        <v>15</v>
      </c>
      <c r="AB44" s="194" t="s">
        <v>15</v>
      </c>
      <c r="AC44" s="194" t="s">
        <v>15</v>
      </c>
      <c r="AD44" s="194" t="s">
        <v>15</v>
      </c>
      <c r="AE44" s="194" t="s">
        <v>15</v>
      </c>
      <c r="AF44" s="194" t="s">
        <v>6</v>
      </c>
      <c r="AG44" s="194">
        <v>0.0</v>
      </c>
      <c r="AH44" s="498" t="s">
        <v>717</v>
      </c>
      <c r="AI44" s="498" t="s">
        <v>717</v>
      </c>
      <c r="AJ44" s="197">
        <f>vlookup(B44,'Annual Leave-2026'!$B:$T,5,0)-countif(E44:AI44,"a")-(countif(E44:AI44,"a1")*0.5)-(countif(E44:AI44,"a2")*0.5)-(countif(E44:AI44,"b*")*0.5)-(countif(E44:AI44,"c*")*0.5)-(countif(E44:AI44,"d*")*0.5)-(countif(E44:AI44,"e*")*0.5)+1+2</f>
        <v>2</v>
      </c>
      <c r="AK44" s="197">
        <f t="shared" si="3"/>
        <v>25</v>
      </c>
      <c r="AL44" s="214">
        <f>VLOOKUP(B44,'Working Time-February-2026'!$B:$AK,35,0)/60</f>
        <v>0</v>
      </c>
      <c r="AM44" s="214">
        <f>VLOOKUP(B44,'Working Time-February-2026'!$B:$AK,36,0)/60</f>
        <v>0</v>
      </c>
      <c r="AN44" s="214"/>
      <c r="AO44" s="209"/>
      <c r="AP44" s="220"/>
      <c r="AQ44" s="209"/>
      <c r="AR44" s="209"/>
      <c r="AS44" s="209"/>
      <c r="AT44" s="209"/>
      <c r="AU44" s="209">
        <f t="shared" si="4"/>
        <v>5</v>
      </c>
      <c r="AV44" s="209">
        <f t="shared" si="5"/>
        <v>0</v>
      </c>
      <c r="AW44" s="210">
        <f t="shared" si="6"/>
        <v>1</v>
      </c>
      <c r="AX44" s="212"/>
      <c r="AY44" s="217" t="s">
        <v>8</v>
      </c>
    </row>
    <row r="45">
      <c r="A45" s="209">
        <v>41.0</v>
      </c>
      <c r="B45" s="218" t="s">
        <v>632</v>
      </c>
      <c r="C45" s="219" t="s">
        <v>111</v>
      </c>
      <c r="D45" s="213" t="s">
        <v>76</v>
      </c>
      <c r="E45" s="194">
        <v>0.0</v>
      </c>
      <c r="F45" s="194" t="s">
        <v>588</v>
      </c>
      <c r="G45" s="194" t="s">
        <v>588</v>
      </c>
      <c r="H45" s="194" t="s">
        <v>588</v>
      </c>
      <c r="I45" s="194" t="s">
        <v>588</v>
      </c>
      <c r="J45" s="194" t="s">
        <v>588</v>
      </c>
      <c r="K45" s="194" t="s">
        <v>588</v>
      </c>
      <c r="L45" s="194" t="s">
        <v>588</v>
      </c>
      <c r="M45" s="194">
        <v>0.0</v>
      </c>
      <c r="N45" s="498" t="s">
        <v>717</v>
      </c>
      <c r="O45" s="498" t="s">
        <v>717</v>
      </c>
      <c r="P45" s="498" t="s">
        <v>717</v>
      </c>
      <c r="Q45" s="498" t="s">
        <v>717</v>
      </c>
      <c r="R45" s="498" t="s">
        <v>717</v>
      </c>
      <c r="S45" s="498" t="s">
        <v>717</v>
      </c>
      <c r="T45" s="194">
        <v>0.0</v>
      </c>
      <c r="U45" s="498" t="s">
        <v>717</v>
      </c>
      <c r="V45" s="498" t="s">
        <v>717</v>
      </c>
      <c r="W45" s="498" t="s">
        <v>717</v>
      </c>
      <c r="X45" s="498" t="s">
        <v>717</v>
      </c>
      <c r="Y45" s="194">
        <v>0.0</v>
      </c>
      <c r="Z45" s="498" t="s">
        <v>717</v>
      </c>
      <c r="AA45" s="498" t="s">
        <v>717</v>
      </c>
      <c r="AB45" s="498" t="s">
        <v>717</v>
      </c>
      <c r="AC45" s="498" t="s">
        <v>717</v>
      </c>
      <c r="AD45" s="498" t="s">
        <v>717</v>
      </c>
      <c r="AE45" s="194" t="s">
        <v>15</v>
      </c>
      <c r="AF45" s="194">
        <v>0.0</v>
      </c>
      <c r="AG45" s="194" t="s">
        <v>6</v>
      </c>
      <c r="AH45" s="194" t="s">
        <v>6</v>
      </c>
      <c r="AI45" s="194" t="s">
        <v>6</v>
      </c>
      <c r="AJ45" s="197">
        <f>vlookup(B45,'Annual Leave-2026'!$B:$T,5,0)-countif(E45:AI45,"a")-(countif(E45:AI45,"a1")*0.5)-(countif(E45:AI45,"a2")*0.5)-(countif(E45:AI45,"b*")*0.5)-(countif(E45:AI45,"c*")*0.5)-(countif(E45:AI45,"d*")*0.5)-(countif(E45:AI45,"e*")*0.5)+1</f>
        <v>0.5</v>
      </c>
      <c r="AK45" s="197">
        <f t="shared" si="3"/>
        <v>26</v>
      </c>
      <c r="AL45" s="214">
        <f>VLOOKUP(B45,'Working Time-February-2026'!$B:$AK,35,0)/60</f>
        <v>0</v>
      </c>
      <c r="AM45" s="214">
        <f>VLOOKUP(B45,'Working Time-February-2026'!$B:$AK,36,0)/60</f>
        <v>0</v>
      </c>
      <c r="AN45" s="214"/>
      <c r="AO45" s="209"/>
      <c r="AP45" s="220"/>
      <c r="AQ45" s="209"/>
      <c r="AR45" s="209"/>
      <c r="AS45" s="209"/>
      <c r="AT45" s="209"/>
      <c r="AU45" s="209">
        <f t="shared" si="4"/>
        <v>5</v>
      </c>
      <c r="AV45" s="209">
        <f t="shared" si="5"/>
        <v>0</v>
      </c>
      <c r="AW45" s="210">
        <f t="shared" si="6"/>
        <v>0</v>
      </c>
      <c r="AX45" s="212"/>
      <c r="AY45" s="217" t="s">
        <v>7</v>
      </c>
    </row>
    <row r="46">
      <c r="A46" s="204">
        <v>42.0</v>
      </c>
      <c r="B46" s="218" t="s">
        <v>634</v>
      </c>
      <c r="C46" s="219" t="s">
        <v>85</v>
      </c>
      <c r="D46" s="213" t="s">
        <v>76</v>
      </c>
      <c r="E46" s="194">
        <v>0.0</v>
      </c>
      <c r="F46" s="194" t="s">
        <v>715</v>
      </c>
      <c r="G46" s="194" t="s">
        <v>715</v>
      </c>
      <c r="H46" s="194" t="s">
        <v>715</v>
      </c>
      <c r="I46" s="194" t="s">
        <v>715</v>
      </c>
      <c r="J46" s="194" t="s">
        <v>715</v>
      </c>
      <c r="K46" s="194" t="s">
        <v>715</v>
      </c>
      <c r="L46" s="194">
        <v>0.0</v>
      </c>
      <c r="M46" s="194" t="s">
        <v>591</v>
      </c>
      <c r="N46" s="194" t="s">
        <v>591</v>
      </c>
      <c r="O46" s="194" t="s">
        <v>591</v>
      </c>
      <c r="P46" s="194" t="s">
        <v>591</v>
      </c>
      <c r="Q46" s="194" t="s">
        <v>591</v>
      </c>
      <c r="R46" s="194" t="s">
        <v>163</v>
      </c>
      <c r="S46" s="194">
        <v>0.0</v>
      </c>
      <c r="T46" s="194" t="s">
        <v>591</v>
      </c>
      <c r="U46" s="194" t="s">
        <v>591</v>
      </c>
      <c r="V46" s="194" t="s">
        <v>591</v>
      </c>
      <c r="W46" s="194" t="s">
        <v>591</v>
      </c>
      <c r="X46" s="194" t="s">
        <v>591</v>
      </c>
      <c r="Y46" s="194" t="s">
        <v>6</v>
      </c>
      <c r="Z46" s="496">
        <v>0.0</v>
      </c>
      <c r="AA46" s="194" t="s">
        <v>15</v>
      </c>
      <c r="AB46" s="194" t="s">
        <v>15</v>
      </c>
      <c r="AC46" s="194" t="s">
        <v>15</v>
      </c>
      <c r="AD46" s="194" t="s">
        <v>593</v>
      </c>
      <c r="AE46" s="194" t="s">
        <v>593</v>
      </c>
      <c r="AF46" s="194" t="s">
        <v>593</v>
      </c>
      <c r="AG46" s="194">
        <v>0.0</v>
      </c>
      <c r="AH46" s="194" t="s">
        <v>588</v>
      </c>
      <c r="AI46" s="194" t="s">
        <v>588</v>
      </c>
      <c r="AJ46" s="197">
        <f>vlookup(B46,'Annual Leave-2026'!$B:$T,5,0)-countif(E46:AI46,"a")-(countif(E46:AI46,"a1")*0.5)-(countif(E46:AI46,"a2")*0.5)-(countif(E46:AI46,"b*")*0.5)-(countif(E46:AI46,"c*")*0.5)-(countif(E46:AI46,"d*")*0.5)-(countif(E46:AI46,"e*")*0.5)+1+1</f>
        <v>1.5</v>
      </c>
      <c r="AK46" s="197">
        <f t="shared" si="3"/>
        <v>26</v>
      </c>
      <c r="AL46" s="214">
        <f>VLOOKUP(B46,'Working Time-February-2026'!$B:$AK,35,0)/60</f>
        <v>-0.15</v>
      </c>
      <c r="AM46" s="214">
        <f>VLOOKUP(B46,'Working Time-February-2026'!$B:$AK,36,0)/60</f>
        <v>0</v>
      </c>
      <c r="AN46" s="214"/>
      <c r="AO46" s="209"/>
      <c r="AP46" s="220"/>
      <c r="AQ46" s="209"/>
      <c r="AR46" s="209"/>
      <c r="AS46" s="209"/>
      <c r="AT46" s="209"/>
      <c r="AU46" s="209">
        <f t="shared" si="4"/>
        <v>5</v>
      </c>
      <c r="AV46" s="209">
        <f t="shared" si="5"/>
        <v>0</v>
      </c>
      <c r="AW46" s="210">
        <f t="shared" si="6"/>
        <v>0</v>
      </c>
      <c r="AX46" s="212"/>
      <c r="AY46" s="217" t="s">
        <v>9</v>
      </c>
    </row>
    <row r="47">
      <c r="A47" s="209">
        <v>43.0</v>
      </c>
      <c r="B47" s="218" t="s">
        <v>635</v>
      </c>
      <c r="C47" s="219" t="s">
        <v>94</v>
      </c>
      <c r="D47" s="213" t="s">
        <v>76</v>
      </c>
      <c r="E47" s="194">
        <v>0.0</v>
      </c>
      <c r="F47" s="194" t="s">
        <v>591</v>
      </c>
      <c r="G47" s="194" t="s">
        <v>591</v>
      </c>
      <c r="H47" s="194" t="s">
        <v>591</v>
      </c>
      <c r="I47" s="194" t="s">
        <v>591</v>
      </c>
      <c r="J47" s="194" t="s">
        <v>591</v>
      </c>
      <c r="K47" s="194" t="s">
        <v>591</v>
      </c>
      <c r="L47" s="194">
        <v>0.0</v>
      </c>
      <c r="M47" s="194" t="s">
        <v>593</v>
      </c>
      <c r="N47" s="194" t="s">
        <v>593</v>
      </c>
      <c r="O47" s="194" t="s">
        <v>593</v>
      </c>
      <c r="P47" s="194" t="s">
        <v>171</v>
      </c>
      <c r="Q47" s="194" t="s">
        <v>171</v>
      </c>
      <c r="R47" s="194">
        <v>0.0</v>
      </c>
      <c r="S47" s="194" t="s">
        <v>588</v>
      </c>
      <c r="T47" s="194" t="s">
        <v>588</v>
      </c>
      <c r="U47" s="194" t="s">
        <v>588</v>
      </c>
      <c r="V47" s="194" t="s">
        <v>588</v>
      </c>
      <c r="W47" s="194" t="s">
        <v>588</v>
      </c>
      <c r="X47" s="194" t="s">
        <v>588</v>
      </c>
      <c r="Y47" s="194">
        <v>0.0</v>
      </c>
      <c r="Z47" s="194" t="s">
        <v>588</v>
      </c>
      <c r="AA47" s="194" t="s">
        <v>588</v>
      </c>
      <c r="AB47" s="194" t="s">
        <v>588</v>
      </c>
      <c r="AC47" s="194" t="s">
        <v>588</v>
      </c>
      <c r="AD47" s="194" t="s">
        <v>588</v>
      </c>
      <c r="AE47" s="194" t="s">
        <v>15</v>
      </c>
      <c r="AF47" s="194">
        <v>0.0</v>
      </c>
      <c r="AG47" s="194" t="s">
        <v>6</v>
      </c>
      <c r="AH47" s="498" t="s">
        <v>717</v>
      </c>
      <c r="AI47" s="498" t="s">
        <v>717</v>
      </c>
      <c r="AJ47" s="197">
        <f>vlookup(B47,'Annual Leave-2026'!$B:$T,5,0)-countif(E47:AI47,"a")-(countif(E47:AI47,"a1")*0.5)-(countif(E47:AI47,"a2")*0.5)-(countif(E47:AI47,"b*")*0.5)-(countif(E47:AI47,"c*")*0.5)-(countif(E47:AI47,"d*")*0.5)-(countif(E47:AI47,"e*")*0.5)+1</f>
        <v>4</v>
      </c>
      <c r="AK47" s="197">
        <f t="shared" si="3"/>
        <v>26</v>
      </c>
      <c r="AL47" s="214">
        <f>VLOOKUP(B47,'Working Time-February-2026'!$B:$AK,35,0)/60</f>
        <v>-0.45</v>
      </c>
      <c r="AM47" s="214">
        <f>VLOOKUP(B47,'Working Time-February-2026'!$B:$AK,36,0)/60</f>
        <v>0</v>
      </c>
      <c r="AN47" s="214"/>
      <c r="AO47" s="209"/>
      <c r="AP47" s="220"/>
      <c r="AQ47" s="209"/>
      <c r="AR47" s="209"/>
      <c r="AS47" s="209"/>
      <c r="AT47" s="209"/>
      <c r="AU47" s="209">
        <f t="shared" si="4"/>
        <v>5</v>
      </c>
      <c r="AV47" s="209">
        <f t="shared" si="5"/>
        <v>0</v>
      </c>
      <c r="AW47" s="210">
        <f t="shared" si="6"/>
        <v>0</v>
      </c>
      <c r="AX47" s="212"/>
      <c r="AY47" s="217" t="s">
        <v>8</v>
      </c>
    </row>
    <row r="48">
      <c r="A48" s="204">
        <v>44.0</v>
      </c>
      <c r="B48" s="218" t="s">
        <v>636</v>
      </c>
      <c r="C48" s="219" t="s">
        <v>126</v>
      </c>
      <c r="D48" s="213" t="s">
        <v>76</v>
      </c>
      <c r="E48" s="499" t="s">
        <v>717</v>
      </c>
      <c r="F48" s="498" t="s">
        <v>717</v>
      </c>
      <c r="G48" s="498" t="s">
        <v>717</v>
      </c>
      <c r="H48" s="498" t="s">
        <v>717</v>
      </c>
      <c r="I48" s="498" t="s">
        <v>717</v>
      </c>
      <c r="J48" s="498" t="s">
        <v>717</v>
      </c>
      <c r="K48" s="498" t="s">
        <v>717</v>
      </c>
      <c r="L48" s="194">
        <v>0.0</v>
      </c>
      <c r="M48" s="194" t="s">
        <v>715</v>
      </c>
      <c r="N48" s="194" t="s">
        <v>715</v>
      </c>
      <c r="O48" s="194" t="s">
        <v>715</v>
      </c>
      <c r="P48" s="194" t="s">
        <v>715</v>
      </c>
      <c r="Q48" s="194" t="s">
        <v>715</v>
      </c>
      <c r="R48" s="194" t="s">
        <v>715</v>
      </c>
      <c r="S48" s="194">
        <v>0.0</v>
      </c>
      <c r="T48" s="194" t="s">
        <v>715</v>
      </c>
      <c r="U48" s="194" t="s">
        <v>715</v>
      </c>
      <c r="V48" s="194" t="s">
        <v>715</v>
      </c>
      <c r="W48" s="194" t="s">
        <v>6</v>
      </c>
      <c r="X48" s="194" t="s">
        <v>6</v>
      </c>
      <c r="Y48" s="194" t="s">
        <v>6</v>
      </c>
      <c r="Z48" s="496">
        <v>0.0</v>
      </c>
      <c r="AA48" s="194" t="s">
        <v>15</v>
      </c>
      <c r="AB48" s="194" t="s">
        <v>15</v>
      </c>
      <c r="AC48" s="194" t="s">
        <v>15</v>
      </c>
      <c r="AD48" s="194" t="s">
        <v>15</v>
      </c>
      <c r="AE48" s="194" t="s">
        <v>715</v>
      </c>
      <c r="AF48" s="194" t="s">
        <v>715</v>
      </c>
      <c r="AG48" s="194">
        <v>0.0</v>
      </c>
      <c r="AH48" s="194" t="s">
        <v>6</v>
      </c>
      <c r="AI48" s="194" t="s">
        <v>591</v>
      </c>
      <c r="AJ48" s="197">
        <f>vlookup(B48,'Annual Leave-2026'!$B:$T,5,0)-countif(E48:AI48,"a")-(countif(E48:AI48,"a1")*0.5)-(countif(E48:AI48,"a2")*0.5)-(countif(E48:AI48,"b*")*0.5)-(countif(E48:AI48,"c*")*0.5)-(countif(E48:AI48,"d*")*0.5)-(countif(E48:AI48,"e*")*0.5)+1+1</f>
        <v>1.5</v>
      </c>
      <c r="AK48" s="197">
        <f t="shared" si="3"/>
        <v>27</v>
      </c>
      <c r="AL48" s="214">
        <f>VLOOKUP(B48,'Working Time-February-2026'!$B:$AK,35,0)/60</f>
        <v>0</v>
      </c>
      <c r="AM48" s="214">
        <f>VLOOKUP(B48,'Working Time-February-2026'!$B:$AK,36,0)/60</f>
        <v>0</v>
      </c>
      <c r="AN48" s="214"/>
      <c r="AO48" s="209"/>
      <c r="AP48" s="220"/>
      <c r="AQ48" s="209"/>
      <c r="AR48" s="209"/>
      <c r="AS48" s="209"/>
      <c r="AT48" s="209"/>
      <c r="AU48" s="209">
        <f t="shared" si="4"/>
        <v>4</v>
      </c>
      <c r="AV48" s="209">
        <f t="shared" si="5"/>
        <v>0</v>
      </c>
      <c r="AW48" s="210">
        <f t="shared" si="6"/>
        <v>0</v>
      </c>
      <c r="AX48" s="212"/>
      <c r="AY48" s="217" t="s">
        <v>6</v>
      </c>
    </row>
    <row r="49">
      <c r="A49" s="209">
        <v>45.0</v>
      </c>
      <c r="B49" s="218" t="s">
        <v>637</v>
      </c>
      <c r="C49" s="219" t="s">
        <v>78</v>
      </c>
      <c r="D49" s="213" t="s">
        <v>76</v>
      </c>
      <c r="E49" s="194" t="s">
        <v>715</v>
      </c>
      <c r="F49" s="194">
        <v>0.0</v>
      </c>
      <c r="G49" s="194" t="s">
        <v>715</v>
      </c>
      <c r="H49" s="194" t="s">
        <v>715</v>
      </c>
      <c r="I49" s="194" t="s">
        <v>715</v>
      </c>
      <c r="J49" s="194" t="s">
        <v>715</v>
      </c>
      <c r="K49" s="194">
        <v>0.0</v>
      </c>
      <c r="L49" s="194" t="s">
        <v>715</v>
      </c>
      <c r="M49" s="194" t="s">
        <v>715</v>
      </c>
      <c r="N49" s="194" t="s">
        <v>715</v>
      </c>
      <c r="O49" s="194" t="s">
        <v>715</v>
      </c>
      <c r="P49" s="194" t="s">
        <v>715</v>
      </c>
      <c r="Q49" s="194" t="s">
        <v>715</v>
      </c>
      <c r="R49" s="194" t="s">
        <v>715</v>
      </c>
      <c r="S49" s="194">
        <v>0.0</v>
      </c>
      <c r="T49" s="194" t="s">
        <v>591</v>
      </c>
      <c r="U49" s="194" t="s">
        <v>591</v>
      </c>
      <c r="V49" s="194" t="s">
        <v>6</v>
      </c>
      <c r="W49" s="194" t="s">
        <v>6</v>
      </c>
      <c r="X49" s="194" t="s">
        <v>6</v>
      </c>
      <c r="Y49" s="194">
        <v>0.0</v>
      </c>
      <c r="Z49" s="496" t="s">
        <v>591</v>
      </c>
      <c r="AA49" s="194" t="s">
        <v>591</v>
      </c>
      <c r="AB49" s="194" t="s">
        <v>591</v>
      </c>
      <c r="AC49" s="194" t="s">
        <v>591</v>
      </c>
      <c r="AD49" s="194" t="s">
        <v>591</v>
      </c>
      <c r="AE49" s="194" t="s">
        <v>591</v>
      </c>
      <c r="AF49" s="194" t="s">
        <v>591</v>
      </c>
      <c r="AG49" s="194">
        <v>0.0</v>
      </c>
      <c r="AH49" s="194" t="s">
        <v>593</v>
      </c>
      <c r="AI49" s="194" t="s">
        <v>593</v>
      </c>
      <c r="AJ49" s="197">
        <f>vlookup(B49,'Annual Leave-2026'!$B:$T,5,0)-countif(E49:AI49,"a")-(countif(E49:AI49,"a1")*0.5)-(countif(E49:AI49,"a2")*0.5)-(countif(E49:AI49,"b*")*0.5)-(countif(E49:AI49,"c*")*0.5)-(countif(E49:AI49,"d*")*0.5)-(countif(E49:AI49,"e*")*0.5)+1</f>
        <v>3</v>
      </c>
      <c r="AK49" s="197">
        <f t="shared" si="3"/>
        <v>26</v>
      </c>
      <c r="AL49" s="214">
        <f>VLOOKUP(B49,'Working Time-February-2026'!$B:$AK,35,0)/60</f>
        <v>0</v>
      </c>
      <c r="AM49" s="214">
        <f>VLOOKUP(B49,'Working Time-February-2026'!$B:$AK,36,0)/60</f>
        <v>0</v>
      </c>
      <c r="AN49" s="214"/>
      <c r="AO49" s="209"/>
      <c r="AP49" s="220"/>
      <c r="AQ49" s="209"/>
      <c r="AR49" s="209"/>
      <c r="AS49" s="209"/>
      <c r="AT49" s="209"/>
      <c r="AU49" s="209">
        <f t="shared" si="4"/>
        <v>5</v>
      </c>
      <c r="AV49" s="209">
        <f t="shared" si="5"/>
        <v>0</v>
      </c>
      <c r="AW49" s="210">
        <f t="shared" si="6"/>
        <v>0</v>
      </c>
      <c r="AX49" s="212"/>
      <c r="AY49" s="217" t="s">
        <v>10</v>
      </c>
    </row>
    <row r="50">
      <c r="A50" s="204">
        <v>46.0</v>
      </c>
      <c r="B50" s="218" t="s">
        <v>638</v>
      </c>
      <c r="C50" s="219" t="s">
        <v>90</v>
      </c>
      <c r="D50" s="213" t="s">
        <v>76</v>
      </c>
      <c r="E50" s="194" t="s">
        <v>591</v>
      </c>
      <c r="F50" s="194" t="s">
        <v>591</v>
      </c>
      <c r="G50" s="194" t="s">
        <v>591</v>
      </c>
      <c r="H50" s="194" t="s">
        <v>591</v>
      </c>
      <c r="I50" s="194" t="s">
        <v>591</v>
      </c>
      <c r="J50" s="194" t="s">
        <v>591</v>
      </c>
      <c r="K50" s="194">
        <v>0.0</v>
      </c>
      <c r="L50" s="194" t="s">
        <v>591</v>
      </c>
      <c r="M50" s="194" t="s">
        <v>591</v>
      </c>
      <c r="N50" s="194" t="s">
        <v>591</v>
      </c>
      <c r="O50" s="194" t="s">
        <v>591</v>
      </c>
      <c r="P50" s="194" t="s">
        <v>591</v>
      </c>
      <c r="Q50" s="194" t="s">
        <v>591</v>
      </c>
      <c r="R50" s="194" t="s">
        <v>591</v>
      </c>
      <c r="S50" s="194">
        <v>0.0</v>
      </c>
      <c r="T50" s="194" t="s">
        <v>6</v>
      </c>
      <c r="U50" s="194" t="s">
        <v>6</v>
      </c>
      <c r="V50" s="194" t="s">
        <v>593</v>
      </c>
      <c r="W50" s="194" t="s">
        <v>593</v>
      </c>
      <c r="X50" s="194" t="s">
        <v>593</v>
      </c>
      <c r="Y50" s="194" t="s">
        <v>593</v>
      </c>
      <c r="Z50" s="496">
        <v>0.0</v>
      </c>
      <c r="AA50" s="194" t="s">
        <v>588</v>
      </c>
      <c r="AB50" s="194" t="s">
        <v>15</v>
      </c>
      <c r="AC50" s="194" t="s">
        <v>15</v>
      </c>
      <c r="AD50" s="194" t="s">
        <v>15</v>
      </c>
      <c r="AE50" s="194" t="s">
        <v>15</v>
      </c>
      <c r="AF50" s="194">
        <v>0.0</v>
      </c>
      <c r="AG50" s="194" t="s">
        <v>6</v>
      </c>
      <c r="AH50" s="194" t="s">
        <v>6</v>
      </c>
      <c r="AI50" s="194" t="s">
        <v>6</v>
      </c>
      <c r="AJ50" s="197">
        <f>vlookup(B50,'Annual Leave-2026'!$B:$T,5,0)-countif(E50:AI50,"a")-(countif(E50:AI50,"a1")*0.5)-(countif(E50:AI50,"a2")*0.5)-(countif(E50:AI50,"b*")*0.5)-(countif(E50:AI50,"c*")*0.5)-(countif(E50:AI50,"d*")*0.5)-(countif(E50:AI50,"e*")*0.5)+1</f>
        <v>8.5</v>
      </c>
      <c r="AK50" s="197">
        <f t="shared" si="3"/>
        <v>27</v>
      </c>
      <c r="AL50" s="214">
        <f>VLOOKUP(B50,'Working Time-February-2026'!$B:$AK,35,0)/60</f>
        <v>-0.03333333333</v>
      </c>
      <c r="AM50" s="214">
        <f>VLOOKUP(B50,'Working Time-February-2026'!$B:$AK,36,0)/60</f>
        <v>0</v>
      </c>
      <c r="AN50" s="214"/>
      <c r="AO50" s="209"/>
      <c r="AP50" s="220"/>
      <c r="AQ50" s="209"/>
      <c r="AR50" s="209"/>
      <c r="AS50" s="209"/>
      <c r="AT50" s="209"/>
      <c r="AU50" s="209">
        <f t="shared" si="4"/>
        <v>4</v>
      </c>
      <c r="AV50" s="209">
        <f t="shared" si="5"/>
        <v>0</v>
      </c>
      <c r="AW50" s="210">
        <f t="shared" si="6"/>
        <v>0</v>
      </c>
      <c r="AX50" s="212"/>
      <c r="AY50" s="217" t="s">
        <v>9</v>
      </c>
    </row>
    <row r="51">
      <c r="A51" s="209">
        <v>47.0</v>
      </c>
      <c r="B51" s="218" t="s">
        <v>639</v>
      </c>
      <c r="C51" s="219" t="s">
        <v>106</v>
      </c>
      <c r="D51" s="213" t="s">
        <v>76</v>
      </c>
      <c r="E51" s="194" t="s">
        <v>588</v>
      </c>
      <c r="F51" s="194" t="s">
        <v>588</v>
      </c>
      <c r="G51" s="194" t="s">
        <v>588</v>
      </c>
      <c r="H51" s="194" t="s">
        <v>588</v>
      </c>
      <c r="I51" s="194" t="s">
        <v>588</v>
      </c>
      <c r="J51" s="194" t="s">
        <v>588</v>
      </c>
      <c r="K51" s="194" t="s">
        <v>588</v>
      </c>
      <c r="L51" s="194">
        <v>0.0</v>
      </c>
      <c r="M51" s="194" t="s">
        <v>588</v>
      </c>
      <c r="N51" s="194" t="s">
        <v>588</v>
      </c>
      <c r="O51" s="194" t="s">
        <v>588</v>
      </c>
      <c r="P51" s="194" t="s">
        <v>588</v>
      </c>
      <c r="Q51" s="194" t="s">
        <v>588</v>
      </c>
      <c r="R51" s="194" t="s">
        <v>588</v>
      </c>
      <c r="S51" s="194" t="s">
        <v>6</v>
      </c>
      <c r="T51" s="194">
        <v>0.0</v>
      </c>
      <c r="U51" s="498" t="s">
        <v>717</v>
      </c>
      <c r="V51" s="498" t="s">
        <v>717</v>
      </c>
      <c r="W51" s="498" t="s">
        <v>717</v>
      </c>
      <c r="X51" s="498" t="s">
        <v>717</v>
      </c>
      <c r="Y51" s="194" t="s">
        <v>6</v>
      </c>
      <c r="Z51" s="496">
        <v>0.0</v>
      </c>
      <c r="AA51" s="194" t="s">
        <v>15</v>
      </c>
      <c r="AB51" s="194" t="s">
        <v>15</v>
      </c>
      <c r="AC51" s="194" t="s">
        <v>15</v>
      </c>
      <c r="AD51" s="194" t="s">
        <v>15</v>
      </c>
      <c r="AE51" s="194" t="s">
        <v>15</v>
      </c>
      <c r="AF51" s="194">
        <v>0.0</v>
      </c>
      <c r="AG51" s="498" t="s">
        <v>717</v>
      </c>
      <c r="AH51" s="498" t="s">
        <v>717</v>
      </c>
      <c r="AI51" s="498" t="s">
        <v>717</v>
      </c>
      <c r="AJ51" s="197">
        <f>vlookup(B51,'Annual Leave-2026'!$B:$T,5,0)-countif(E51:AI51,"a")-(countif(E51:AI51,"a1")*0.5)-(countif(E51:AI51,"a2")*0.5)-(countif(E51:AI51,"b*")*0.5)-(countif(E51:AI51,"c*")*0.5)-(countif(E51:AI51,"d*")*0.5)-(countif(E51:AI51,"e*")*0.5)+1+1</f>
        <v>8</v>
      </c>
      <c r="AK51" s="197">
        <f t="shared" si="3"/>
        <v>27</v>
      </c>
      <c r="AL51" s="214">
        <f>VLOOKUP(B51,'Working Time-February-2026'!$B:$AK,35,0)/60</f>
        <v>0</v>
      </c>
      <c r="AM51" s="214">
        <f>VLOOKUP(B51,'Working Time-February-2026'!$B:$AK,36,0)/60</f>
        <v>0</v>
      </c>
      <c r="AN51" s="214"/>
      <c r="AO51" s="218"/>
      <c r="AP51" s="220"/>
      <c r="AQ51" s="209"/>
      <c r="AR51" s="209"/>
      <c r="AS51" s="209"/>
      <c r="AT51" s="209"/>
      <c r="AU51" s="209">
        <f t="shared" si="4"/>
        <v>4</v>
      </c>
      <c r="AV51" s="209">
        <f t="shared" si="5"/>
        <v>0</v>
      </c>
      <c r="AW51" s="210">
        <f t="shared" si="6"/>
        <v>0</v>
      </c>
      <c r="AX51" s="222"/>
      <c r="AY51" s="217" t="s">
        <v>8</v>
      </c>
    </row>
    <row r="52">
      <c r="A52" s="204">
        <v>48.0</v>
      </c>
      <c r="B52" s="218" t="s">
        <v>640</v>
      </c>
      <c r="C52" s="219" t="s">
        <v>109</v>
      </c>
      <c r="D52" s="213" t="s">
        <v>76</v>
      </c>
      <c r="E52" s="194" t="s">
        <v>588</v>
      </c>
      <c r="F52" s="194">
        <v>0.0</v>
      </c>
      <c r="G52" s="194" t="s">
        <v>588</v>
      </c>
      <c r="H52" s="194" t="s">
        <v>588</v>
      </c>
      <c r="I52" s="194" t="s">
        <v>588</v>
      </c>
      <c r="J52" s="194" t="s">
        <v>588</v>
      </c>
      <c r="K52" s="194" t="s">
        <v>588</v>
      </c>
      <c r="L52" s="194" t="s">
        <v>6</v>
      </c>
      <c r="M52" s="194">
        <v>0.0</v>
      </c>
      <c r="N52" s="498" t="s">
        <v>717</v>
      </c>
      <c r="O52" s="498" t="s">
        <v>717</v>
      </c>
      <c r="P52" s="498" t="s">
        <v>717</v>
      </c>
      <c r="Q52" s="498" t="s">
        <v>717</v>
      </c>
      <c r="R52" s="498" t="s">
        <v>717</v>
      </c>
      <c r="S52" s="498" t="s">
        <v>717</v>
      </c>
      <c r="T52" s="194">
        <v>0.0</v>
      </c>
      <c r="U52" s="498" t="s">
        <v>717</v>
      </c>
      <c r="V52" s="498" t="s">
        <v>717</v>
      </c>
      <c r="W52" s="498" t="s">
        <v>717</v>
      </c>
      <c r="X52" s="498" t="s">
        <v>717</v>
      </c>
      <c r="Y52" s="498" t="s">
        <v>717</v>
      </c>
      <c r="Z52" s="496">
        <v>0.0</v>
      </c>
      <c r="AA52" s="194" t="s">
        <v>15</v>
      </c>
      <c r="AB52" s="498" t="s">
        <v>717</v>
      </c>
      <c r="AC52" s="498" t="s">
        <v>717</v>
      </c>
      <c r="AD52" s="498" t="s">
        <v>717</v>
      </c>
      <c r="AE52" s="498" t="s">
        <v>717</v>
      </c>
      <c r="AF52" s="498" t="s">
        <v>717</v>
      </c>
      <c r="AG52" s="194">
        <v>0.0</v>
      </c>
      <c r="AH52" s="194" t="s">
        <v>715</v>
      </c>
      <c r="AI52" s="194" t="s">
        <v>715</v>
      </c>
      <c r="AJ52" s="197">
        <f>vlookup(B52,'Annual Leave-2026'!$B:$T,5,0)-countif(E52:AI52,"a")-(countif(E52:AI52,"a1")*0.5)-(countif(E52:AI52,"a2")*0.5)-(countif(E52:AI52,"b*")*0.5)-(countif(E52:AI52,"c*")*0.5)-(countif(E52:AI52,"d*")*0.5)-(countif(E52:AI52,"e*")*0.5)+1</f>
        <v>1</v>
      </c>
      <c r="AK52" s="197">
        <f t="shared" si="3"/>
        <v>26</v>
      </c>
      <c r="AL52" s="214">
        <f>VLOOKUP(B52,'Working Time-February-2026'!$B:$AK,35,0)/60</f>
        <v>0</v>
      </c>
      <c r="AM52" s="214">
        <f>VLOOKUP(B52,'Working Time-February-2026'!$B:$AK,36,0)/60</f>
        <v>0</v>
      </c>
      <c r="AN52" s="214"/>
      <c r="AO52" s="218"/>
      <c r="AP52" s="220"/>
      <c r="AQ52" s="209"/>
      <c r="AR52" s="209"/>
      <c r="AS52" s="209"/>
      <c r="AT52" s="209"/>
      <c r="AU52" s="209">
        <f t="shared" si="4"/>
        <v>5</v>
      </c>
      <c r="AV52" s="209">
        <f t="shared" si="5"/>
        <v>0</v>
      </c>
      <c r="AW52" s="210">
        <f t="shared" si="6"/>
        <v>0</v>
      </c>
      <c r="AX52" s="222"/>
      <c r="AY52" s="217" t="s">
        <v>7</v>
      </c>
    </row>
    <row r="53">
      <c r="A53" s="209">
        <v>49.0</v>
      </c>
      <c r="B53" s="218" t="s">
        <v>642</v>
      </c>
      <c r="C53" s="219" t="s">
        <v>117</v>
      </c>
      <c r="D53" s="213" t="s">
        <v>76</v>
      </c>
      <c r="E53" s="194" t="s">
        <v>588</v>
      </c>
      <c r="F53" s="194">
        <v>0.0</v>
      </c>
      <c r="G53" s="498" t="s">
        <v>717</v>
      </c>
      <c r="H53" s="498" t="s">
        <v>717</v>
      </c>
      <c r="I53" s="498" t="s">
        <v>717</v>
      </c>
      <c r="J53" s="498" t="s">
        <v>717</v>
      </c>
      <c r="K53" s="498" t="s">
        <v>717</v>
      </c>
      <c r="L53" s="498" t="s">
        <v>717</v>
      </c>
      <c r="M53" s="194">
        <v>0.0</v>
      </c>
      <c r="N53" s="498" t="s">
        <v>717</v>
      </c>
      <c r="O53" s="498" t="s">
        <v>717</v>
      </c>
      <c r="P53" s="498" t="s">
        <v>717</v>
      </c>
      <c r="Q53" s="498" t="s">
        <v>717</v>
      </c>
      <c r="R53" s="194">
        <v>0.0</v>
      </c>
      <c r="S53" s="498" t="s">
        <v>717</v>
      </c>
      <c r="T53" s="498" t="s">
        <v>717</v>
      </c>
      <c r="U53" s="498" t="s">
        <v>717</v>
      </c>
      <c r="V53" s="498" t="s">
        <v>717</v>
      </c>
      <c r="W53" s="498" t="s">
        <v>717</v>
      </c>
      <c r="X53" s="498" t="s">
        <v>717</v>
      </c>
      <c r="Y53" s="498" t="s">
        <v>717</v>
      </c>
      <c r="Z53" s="496">
        <v>0.0</v>
      </c>
      <c r="AA53" s="194" t="s">
        <v>715</v>
      </c>
      <c r="AB53" s="194" t="s">
        <v>715</v>
      </c>
      <c r="AC53" s="194" t="s">
        <v>715</v>
      </c>
      <c r="AD53" s="194" t="s">
        <v>715</v>
      </c>
      <c r="AE53" s="194" t="s">
        <v>715</v>
      </c>
      <c r="AF53" s="194">
        <v>0.0</v>
      </c>
      <c r="AG53" s="194" t="s">
        <v>6</v>
      </c>
      <c r="AH53" s="194" t="s">
        <v>6</v>
      </c>
      <c r="AI53" s="194" t="s">
        <v>6</v>
      </c>
      <c r="AJ53" s="197">
        <f>vlookup(B53,'Annual Leave-2026'!$B:$T,5,0)-countif(E53:AI53,"a")-(countif(E53:AI53,"a1")*0.5)-(countif(E53:AI53,"a2")*0.5)-(countif(E53:AI53,"b*")*0.5)-(countif(E53:AI53,"c*")*0.5)-(countif(E53:AI53,"d*")*0.5)-(countif(E53:AI53,"e*")*0.5)+1</f>
        <v>8.5</v>
      </c>
      <c r="AK53" s="197">
        <f t="shared" si="3"/>
        <v>26</v>
      </c>
      <c r="AL53" s="214">
        <f>VLOOKUP(B53,'Working Time-February-2026'!$B:$AK,35,0)/60</f>
        <v>0</v>
      </c>
      <c r="AM53" s="214">
        <f>VLOOKUP(B53,'Working Time-February-2026'!$B:$AK,36,0)/60</f>
        <v>0</v>
      </c>
      <c r="AN53" s="214"/>
      <c r="AO53" s="218"/>
      <c r="AP53" s="220"/>
      <c r="AQ53" s="209"/>
      <c r="AR53" s="209"/>
      <c r="AS53" s="209"/>
      <c r="AT53" s="209"/>
      <c r="AU53" s="209">
        <f t="shared" si="4"/>
        <v>5</v>
      </c>
      <c r="AV53" s="209">
        <f t="shared" si="5"/>
        <v>0</v>
      </c>
      <c r="AW53" s="210">
        <f t="shared" si="6"/>
        <v>0</v>
      </c>
      <c r="AX53" s="222"/>
      <c r="AY53" s="217" t="s">
        <v>7</v>
      </c>
    </row>
    <row r="54">
      <c r="A54" s="204">
        <v>50.0</v>
      </c>
      <c r="B54" s="212" t="s">
        <v>643</v>
      </c>
      <c r="C54" s="213" t="s">
        <v>88</v>
      </c>
      <c r="D54" s="213" t="s">
        <v>76</v>
      </c>
      <c r="E54" s="194" t="s">
        <v>6</v>
      </c>
      <c r="F54" s="194" t="s">
        <v>591</v>
      </c>
      <c r="G54" s="194" t="s">
        <v>591</v>
      </c>
      <c r="H54" s="194" t="s">
        <v>591</v>
      </c>
      <c r="I54" s="194" t="s">
        <v>591</v>
      </c>
      <c r="J54" s="194" t="s">
        <v>591</v>
      </c>
      <c r="K54" s="194">
        <v>0.0</v>
      </c>
      <c r="L54" s="194" t="s">
        <v>591</v>
      </c>
      <c r="M54" s="194" t="s">
        <v>591</v>
      </c>
      <c r="N54" s="194" t="s">
        <v>591</v>
      </c>
      <c r="O54" s="194" t="s">
        <v>591</v>
      </c>
      <c r="P54" s="194" t="s">
        <v>591</v>
      </c>
      <c r="Q54" s="194" t="s">
        <v>591</v>
      </c>
      <c r="R54" s="194" t="s">
        <v>591</v>
      </c>
      <c r="S54" s="194">
        <v>0.0</v>
      </c>
      <c r="T54" s="194" t="s">
        <v>593</v>
      </c>
      <c r="U54" s="194" t="s">
        <v>593</v>
      </c>
      <c r="V54" s="194" t="s">
        <v>593</v>
      </c>
      <c r="W54" s="194" t="s">
        <v>593</v>
      </c>
      <c r="X54" s="194" t="s">
        <v>593</v>
      </c>
      <c r="Y54" s="194">
        <v>0.0</v>
      </c>
      <c r="Z54" s="496" t="s">
        <v>6</v>
      </c>
      <c r="AA54" s="194" t="s">
        <v>15</v>
      </c>
      <c r="AB54" s="194" t="s">
        <v>15</v>
      </c>
      <c r="AC54" s="194" t="s">
        <v>15</v>
      </c>
      <c r="AD54" s="194" t="s">
        <v>15</v>
      </c>
      <c r="AE54" s="194" t="s">
        <v>15</v>
      </c>
      <c r="AF54" s="194">
        <v>0.0</v>
      </c>
      <c r="AG54" s="194" t="s">
        <v>588</v>
      </c>
      <c r="AH54" s="194" t="s">
        <v>588</v>
      </c>
      <c r="AI54" s="194" t="s">
        <v>588</v>
      </c>
      <c r="AJ54" s="197">
        <f>vlookup(B54,'Annual Leave-2026'!$B:$T,5,0)-countif(E54:AI54,"a")-(countif(E54:AI54,"a1")*0.5)-(countif(E54:AI54,"a2")*0.5)-(countif(E54:AI54,"b*")*0.5)-(countif(E54:AI54,"c*")*0.5)-(countif(E54:AI54,"d*")*0.5)-(countif(E54:AI54,"e*")*0.5)+1</f>
        <v>0.5</v>
      </c>
      <c r="AK54" s="197">
        <f t="shared" si="3"/>
        <v>27</v>
      </c>
      <c r="AL54" s="214">
        <f>VLOOKUP(B54,'Working Time-February-2026'!$B:$AK,35,0)/60</f>
        <v>0</v>
      </c>
      <c r="AM54" s="214">
        <f>VLOOKUP(B54,'Working Time-February-2026'!$B:$AK,36,0)/60</f>
        <v>0</v>
      </c>
      <c r="AN54" s="214"/>
      <c r="AO54" s="209"/>
      <c r="AP54" s="216"/>
      <c r="AQ54" s="209"/>
      <c r="AR54" s="209"/>
      <c r="AS54" s="209"/>
      <c r="AT54" s="209"/>
      <c r="AU54" s="209">
        <f t="shared" si="4"/>
        <v>4</v>
      </c>
      <c r="AV54" s="209">
        <f t="shared" si="5"/>
        <v>0</v>
      </c>
      <c r="AW54" s="210">
        <f t="shared" si="6"/>
        <v>0</v>
      </c>
      <c r="AX54" s="212"/>
      <c r="AY54" s="217" t="s">
        <v>9</v>
      </c>
    </row>
    <row r="55">
      <c r="A55" s="209">
        <v>51.0</v>
      </c>
      <c r="B55" s="212" t="s">
        <v>644</v>
      </c>
      <c r="C55" s="213" t="s">
        <v>125</v>
      </c>
      <c r="D55" s="213" t="s">
        <v>76</v>
      </c>
      <c r="E55" s="499" t="s">
        <v>717</v>
      </c>
      <c r="F55" s="498" t="s">
        <v>717</v>
      </c>
      <c r="G55" s="498" t="s">
        <v>717</v>
      </c>
      <c r="H55" s="498" t="s">
        <v>717</v>
      </c>
      <c r="I55" s="498" t="s">
        <v>717</v>
      </c>
      <c r="J55" s="498" t="s">
        <v>717</v>
      </c>
      <c r="K55" s="498" t="s">
        <v>717</v>
      </c>
      <c r="L55" s="194">
        <v>0.0</v>
      </c>
      <c r="M55" s="194" t="s">
        <v>715</v>
      </c>
      <c r="N55" s="194" t="s">
        <v>715</v>
      </c>
      <c r="O55" s="194" t="s">
        <v>715</v>
      </c>
      <c r="P55" s="194" t="s">
        <v>715</v>
      </c>
      <c r="Q55" s="194" t="s">
        <v>715</v>
      </c>
      <c r="R55" s="194">
        <v>0.0</v>
      </c>
      <c r="S55" s="194" t="s">
        <v>715</v>
      </c>
      <c r="T55" s="194" t="s">
        <v>715</v>
      </c>
      <c r="U55" s="194" t="s">
        <v>715</v>
      </c>
      <c r="V55" s="194" t="s">
        <v>715</v>
      </c>
      <c r="W55" s="194" t="s">
        <v>715</v>
      </c>
      <c r="X55" s="194" t="s">
        <v>715</v>
      </c>
      <c r="Y55" s="194" t="s">
        <v>6</v>
      </c>
      <c r="Z55" s="496">
        <v>0.0</v>
      </c>
      <c r="AA55" s="194" t="s">
        <v>715</v>
      </c>
      <c r="AB55" s="194" t="s">
        <v>715</v>
      </c>
      <c r="AC55" s="194" t="s">
        <v>715</v>
      </c>
      <c r="AD55" s="194" t="s">
        <v>715</v>
      </c>
      <c r="AE55" s="194" t="s">
        <v>715</v>
      </c>
      <c r="AF55" s="194">
        <v>0.0</v>
      </c>
      <c r="AG55" s="194" t="s">
        <v>6</v>
      </c>
      <c r="AH55" s="194" t="s">
        <v>6</v>
      </c>
      <c r="AI55" s="194" t="s">
        <v>591</v>
      </c>
      <c r="AJ55" s="197">
        <f>vlookup(B55,'Annual Leave-2026'!$B:$T,5,0)-countif(E55:AI55,"a")-(countif(E55:AI55,"a1")*0.5)-(countif(E55:AI55,"a2")*0.5)-(countif(E55:AI55,"b*")*0.5)-(countif(E55:AI55,"c*")*0.5)-(countif(E55:AI55,"d*")*0.5)-(countif(E55:AI55,"e*")*0.5)+1+1</f>
        <v>6</v>
      </c>
      <c r="AK55" s="197">
        <f t="shared" si="3"/>
        <v>27</v>
      </c>
      <c r="AL55" s="214">
        <f>VLOOKUP(B55,'Working Time-February-2026'!$B:$AK,35,0)/60</f>
        <v>0</v>
      </c>
      <c r="AM55" s="214">
        <f>VLOOKUP(B55,'Working Time-February-2026'!$B:$AK,36,0)/60</f>
        <v>0</v>
      </c>
      <c r="AN55" s="214"/>
      <c r="AO55" s="209"/>
      <c r="AP55" s="216"/>
      <c r="AQ55" s="209"/>
      <c r="AR55" s="209"/>
      <c r="AS55" s="209"/>
      <c r="AT55" s="209"/>
      <c r="AU55" s="209">
        <f t="shared" si="4"/>
        <v>4</v>
      </c>
      <c r="AV55" s="209">
        <f t="shared" si="5"/>
        <v>0</v>
      </c>
      <c r="AW55" s="210">
        <f t="shared" si="6"/>
        <v>0</v>
      </c>
      <c r="AX55" s="212"/>
      <c r="AY55" s="217" t="s">
        <v>6</v>
      </c>
    </row>
    <row r="56">
      <c r="A56" s="204">
        <v>52.0</v>
      </c>
      <c r="B56" s="212" t="s">
        <v>645</v>
      </c>
      <c r="C56" s="213" t="s">
        <v>87</v>
      </c>
      <c r="D56" s="213" t="s">
        <v>76</v>
      </c>
      <c r="E56" s="499" t="s">
        <v>164</v>
      </c>
      <c r="F56" s="194" t="s">
        <v>591</v>
      </c>
      <c r="G56" s="194" t="s">
        <v>591</v>
      </c>
      <c r="H56" s="194" t="s">
        <v>591</v>
      </c>
      <c r="I56" s="194" t="s">
        <v>591</v>
      </c>
      <c r="J56" s="194" t="s">
        <v>591</v>
      </c>
      <c r="K56" s="194">
        <v>0.0</v>
      </c>
      <c r="L56" s="194" t="s">
        <v>591</v>
      </c>
      <c r="M56" s="194" t="s">
        <v>591</v>
      </c>
      <c r="N56" s="194" t="s">
        <v>591</v>
      </c>
      <c r="O56" s="194" t="s">
        <v>591</v>
      </c>
      <c r="P56" s="194" t="s">
        <v>591</v>
      </c>
      <c r="Q56" s="194" t="s">
        <v>591</v>
      </c>
      <c r="R56" s="194">
        <v>0.0</v>
      </c>
      <c r="S56" s="194" t="s">
        <v>593</v>
      </c>
      <c r="T56" s="194" t="s">
        <v>593</v>
      </c>
      <c r="U56" s="194" t="s">
        <v>172</v>
      </c>
      <c r="V56" s="194" t="s">
        <v>593</v>
      </c>
      <c r="W56" s="194" t="s">
        <v>593</v>
      </c>
      <c r="X56" s="194" t="s">
        <v>593</v>
      </c>
      <c r="Y56" s="194" t="s">
        <v>6</v>
      </c>
      <c r="Z56" s="496">
        <v>0.0</v>
      </c>
      <c r="AA56" s="194" t="s">
        <v>15</v>
      </c>
      <c r="AB56" s="194" t="s">
        <v>15</v>
      </c>
      <c r="AC56" s="194" t="s">
        <v>588</v>
      </c>
      <c r="AD56" s="194" t="s">
        <v>588</v>
      </c>
      <c r="AE56" s="194" t="s">
        <v>588</v>
      </c>
      <c r="AF56" s="194" t="s">
        <v>588</v>
      </c>
      <c r="AG56" s="194" t="s">
        <v>588</v>
      </c>
      <c r="AH56" s="194">
        <v>0.0</v>
      </c>
      <c r="AI56" s="194" t="s">
        <v>588</v>
      </c>
      <c r="AJ56" s="197">
        <f>vlookup(B56,'Annual Leave-2026'!$B:$T,5,0)-countif(E56:AI56,"a")-(countif(E56:AI56,"a1")*0.5)-(countif(E56:AI56,"a2")*0.5)-(countif(E56:AI56,"b*")*0.5)-(countif(E56:AI56,"c*")*0.5)-(countif(E56:AI56,"d*")*0.5)-(countif(E56:AI56,"e*")*0.5)+1</f>
        <v>1</v>
      </c>
      <c r="AK56" s="197">
        <f t="shared" si="3"/>
        <v>27</v>
      </c>
      <c r="AL56" s="214">
        <f>VLOOKUP(B56,'Working Time-February-2026'!$B:$AK,35,0)/60</f>
        <v>0</v>
      </c>
      <c r="AM56" s="214">
        <f>VLOOKUP(B56,'Working Time-February-2026'!$B:$AK,36,0)/60</f>
        <v>0</v>
      </c>
      <c r="AN56" s="214"/>
      <c r="AO56" s="209"/>
      <c r="AP56" s="216"/>
      <c r="AQ56" s="209"/>
      <c r="AR56" s="209"/>
      <c r="AS56" s="209"/>
      <c r="AT56" s="209"/>
      <c r="AU56" s="209">
        <f t="shared" si="4"/>
        <v>4</v>
      </c>
      <c r="AV56" s="209">
        <f t="shared" si="5"/>
        <v>0</v>
      </c>
      <c r="AW56" s="210">
        <f t="shared" si="6"/>
        <v>0</v>
      </c>
      <c r="AX56" s="212"/>
      <c r="AY56" s="217" t="s">
        <v>9</v>
      </c>
    </row>
    <row r="57">
      <c r="A57" s="209">
        <v>53.0</v>
      </c>
      <c r="B57" s="218" t="s">
        <v>646</v>
      </c>
      <c r="C57" s="219" t="s">
        <v>124</v>
      </c>
      <c r="D57" s="219" t="s">
        <v>76</v>
      </c>
      <c r="E57" s="499" t="s">
        <v>717</v>
      </c>
      <c r="F57" s="498" t="s">
        <v>717</v>
      </c>
      <c r="G57" s="498" t="s">
        <v>717</v>
      </c>
      <c r="H57" s="498" t="s">
        <v>717</v>
      </c>
      <c r="I57" s="498" t="s">
        <v>717</v>
      </c>
      <c r="J57" s="498" t="s">
        <v>717</v>
      </c>
      <c r="K57" s="498" t="s">
        <v>717</v>
      </c>
      <c r="L57" s="194">
        <v>0.0</v>
      </c>
      <c r="M57" s="194" t="s">
        <v>715</v>
      </c>
      <c r="N57" s="194" t="s">
        <v>715</v>
      </c>
      <c r="O57" s="194" t="s">
        <v>715</v>
      </c>
      <c r="P57" s="194" t="s">
        <v>715</v>
      </c>
      <c r="Q57" s="194" t="s">
        <v>715</v>
      </c>
      <c r="R57" s="194">
        <v>0.0</v>
      </c>
      <c r="S57" s="194" t="s">
        <v>715</v>
      </c>
      <c r="T57" s="194" t="s">
        <v>715</v>
      </c>
      <c r="U57" s="194" t="s">
        <v>715</v>
      </c>
      <c r="V57" s="194" t="s">
        <v>6</v>
      </c>
      <c r="W57" s="194" t="s">
        <v>6</v>
      </c>
      <c r="X57" s="194" t="s">
        <v>6</v>
      </c>
      <c r="Y57" s="194" t="s">
        <v>6</v>
      </c>
      <c r="Z57" s="496">
        <v>0.0</v>
      </c>
      <c r="AA57" s="194" t="s">
        <v>15</v>
      </c>
      <c r="AB57" s="194" t="s">
        <v>15</v>
      </c>
      <c r="AC57" s="194" t="s">
        <v>15</v>
      </c>
      <c r="AD57" s="194" t="s">
        <v>715</v>
      </c>
      <c r="AE57" s="194" t="s">
        <v>715</v>
      </c>
      <c r="AF57" s="194" t="s">
        <v>715</v>
      </c>
      <c r="AG57" s="194">
        <v>0.0</v>
      </c>
      <c r="AH57" s="194" t="s">
        <v>591</v>
      </c>
      <c r="AI57" s="194" t="s">
        <v>591</v>
      </c>
      <c r="AJ57" s="197">
        <f>vlookup(B57,'Annual Leave-2026'!$B:$T,5,0)-countif(E57:AI57,"a")-(countif(E57:AI57,"a1")*0.5)-(countif(E57:AI57,"a2")*0.5)-(countif(E57:AI57,"b*")*0.5)-(countif(E57:AI57,"c*")*0.5)-(countif(E57:AI57,"d*")*0.5)-(countif(E57:AI57,"e*")*0.5)+1</f>
        <v>7</v>
      </c>
      <c r="AK57" s="197">
        <f t="shared" si="3"/>
        <v>27</v>
      </c>
      <c r="AL57" s="214">
        <f>VLOOKUP(B57,'Working Time-February-2026'!$B:$AK,35,0)/60</f>
        <v>0</v>
      </c>
      <c r="AM57" s="214">
        <f>VLOOKUP(B57,'Working Time-February-2026'!$B:$AK,36,0)/60</f>
        <v>0</v>
      </c>
      <c r="AN57" s="214"/>
      <c r="AO57" s="218"/>
      <c r="AP57" s="220"/>
      <c r="AQ57" s="209"/>
      <c r="AR57" s="209"/>
      <c r="AS57" s="209"/>
      <c r="AT57" s="209"/>
      <c r="AU57" s="209">
        <f t="shared" si="4"/>
        <v>4</v>
      </c>
      <c r="AV57" s="209">
        <f t="shared" si="5"/>
        <v>0</v>
      </c>
      <c r="AW57" s="210">
        <f t="shared" si="6"/>
        <v>0</v>
      </c>
      <c r="AX57" s="222"/>
      <c r="AY57" s="217" t="s">
        <v>6</v>
      </c>
    </row>
    <row r="58">
      <c r="A58" s="204">
        <v>54.0</v>
      </c>
      <c r="B58" s="218" t="s">
        <v>647</v>
      </c>
      <c r="C58" s="219" t="s">
        <v>84</v>
      </c>
      <c r="D58" s="213" t="s">
        <v>76</v>
      </c>
      <c r="E58" s="194">
        <v>0.0</v>
      </c>
      <c r="F58" s="194" t="s">
        <v>715</v>
      </c>
      <c r="G58" s="194" t="s">
        <v>715</v>
      </c>
      <c r="H58" s="194" t="s">
        <v>715</v>
      </c>
      <c r="I58" s="194" t="s">
        <v>715</v>
      </c>
      <c r="J58" s="194" t="s">
        <v>715</v>
      </c>
      <c r="K58" s="194" t="s">
        <v>715</v>
      </c>
      <c r="L58" s="194">
        <v>0.0</v>
      </c>
      <c r="M58" s="194" t="s">
        <v>591</v>
      </c>
      <c r="N58" s="194" t="s">
        <v>591</v>
      </c>
      <c r="O58" s="194" t="s">
        <v>591</v>
      </c>
      <c r="P58" s="194" t="s">
        <v>591</v>
      </c>
      <c r="Q58" s="194" t="s">
        <v>591</v>
      </c>
      <c r="R58" s="194">
        <v>0.0</v>
      </c>
      <c r="S58" s="194" t="s">
        <v>602</v>
      </c>
      <c r="T58" s="194" t="s">
        <v>591</v>
      </c>
      <c r="U58" s="194" t="s">
        <v>650</v>
      </c>
      <c r="V58" s="194" t="s">
        <v>591</v>
      </c>
      <c r="W58" s="194" t="s">
        <v>591</v>
      </c>
      <c r="X58" s="194" t="s">
        <v>6</v>
      </c>
      <c r="Y58" s="194" t="s">
        <v>6</v>
      </c>
      <c r="Z58" s="496">
        <v>0.0</v>
      </c>
      <c r="AA58" s="194" t="s">
        <v>15</v>
      </c>
      <c r="AB58" s="194" t="s">
        <v>15</v>
      </c>
      <c r="AC58" s="194" t="s">
        <v>15</v>
      </c>
      <c r="AD58" s="194" t="s">
        <v>15</v>
      </c>
      <c r="AE58" s="194" t="s">
        <v>15</v>
      </c>
      <c r="AF58" s="194">
        <v>0.0</v>
      </c>
      <c r="AG58" s="194" t="s">
        <v>588</v>
      </c>
      <c r="AH58" s="194" t="s">
        <v>588</v>
      </c>
      <c r="AI58" s="194" t="s">
        <v>588</v>
      </c>
      <c r="AJ58" s="197">
        <f>vlookup(B58,'Annual Leave-2026'!$B:$T,5,0)-countif(E58:AI58,"a")-(countif(E58:AI58,"a1")*0.5)-(countif(E58:AI58,"a2")*0.5)-(countif(E58:AI58,"b*")*0.5)-(countif(E58:AI58,"c*")*0.5)-(countif(E58:AI58,"d*")*0.5)-(countif(E58:AI58,"e*")*0.5)+1</f>
        <v>0</v>
      </c>
      <c r="AK58" s="197">
        <f t="shared" si="3"/>
        <v>24.5</v>
      </c>
      <c r="AL58" s="214">
        <f>VLOOKUP(B58,'Working Time-February-2026'!$B:$AK,35,0)/60</f>
        <v>0</v>
      </c>
      <c r="AM58" s="214">
        <f>VLOOKUP(B58,'Working Time-February-2026'!$B:$AK,36,0)/60</f>
        <v>0</v>
      </c>
      <c r="AN58" s="214"/>
      <c r="AO58" s="209"/>
      <c r="AP58" s="220"/>
      <c r="AQ58" s="209"/>
      <c r="AR58" s="209"/>
      <c r="AS58" s="209"/>
      <c r="AT58" s="209"/>
      <c r="AU58" s="209">
        <f t="shared" si="4"/>
        <v>5</v>
      </c>
      <c r="AV58" s="209">
        <f t="shared" si="5"/>
        <v>0</v>
      </c>
      <c r="AW58" s="210">
        <f t="shared" si="6"/>
        <v>1.5</v>
      </c>
      <c r="AX58" s="212"/>
      <c r="AY58" s="217" t="s">
        <v>9</v>
      </c>
    </row>
    <row r="59">
      <c r="A59" s="209">
        <v>55.0</v>
      </c>
      <c r="B59" s="218" t="s">
        <v>648</v>
      </c>
      <c r="C59" s="219" t="s">
        <v>121</v>
      </c>
      <c r="D59" s="213" t="s">
        <v>76</v>
      </c>
      <c r="E59" s="499" t="s">
        <v>717</v>
      </c>
      <c r="F59" s="194">
        <v>0.0</v>
      </c>
      <c r="G59" s="498" t="s">
        <v>717</v>
      </c>
      <c r="H59" s="498" t="s">
        <v>717</v>
      </c>
      <c r="I59" s="498" t="s">
        <v>717</v>
      </c>
      <c r="J59" s="498" t="s">
        <v>717</v>
      </c>
      <c r="K59" s="194">
        <v>0.0</v>
      </c>
      <c r="L59" s="498" t="s">
        <v>717</v>
      </c>
      <c r="M59" s="498" t="s">
        <v>717</v>
      </c>
      <c r="N59" s="498" t="s">
        <v>717</v>
      </c>
      <c r="O59" s="498" t="s">
        <v>717</v>
      </c>
      <c r="P59" s="498" t="s">
        <v>717</v>
      </c>
      <c r="Q59" s="498" t="s">
        <v>717</v>
      </c>
      <c r="R59" s="498" t="s">
        <v>717</v>
      </c>
      <c r="S59" s="194">
        <v>0.0</v>
      </c>
      <c r="T59" s="194" t="s">
        <v>715</v>
      </c>
      <c r="U59" s="194" t="s">
        <v>715</v>
      </c>
      <c r="V59" s="194" t="s">
        <v>715</v>
      </c>
      <c r="W59" s="194" t="s">
        <v>715</v>
      </c>
      <c r="X59" s="194" t="s">
        <v>715</v>
      </c>
      <c r="Y59" s="194" t="s">
        <v>715</v>
      </c>
      <c r="Z59" s="194" t="s">
        <v>715</v>
      </c>
      <c r="AA59" s="194">
        <v>0.0</v>
      </c>
      <c r="AB59" s="194" t="s">
        <v>715</v>
      </c>
      <c r="AC59" s="194" t="s">
        <v>715</v>
      </c>
      <c r="AD59" s="194" t="s">
        <v>715</v>
      </c>
      <c r="AE59" s="194" t="s">
        <v>715</v>
      </c>
      <c r="AF59" s="194" t="s">
        <v>715</v>
      </c>
      <c r="AG59" s="194" t="s">
        <v>715</v>
      </c>
      <c r="AH59" s="194">
        <v>0.0</v>
      </c>
      <c r="AI59" s="194" t="s">
        <v>715</v>
      </c>
      <c r="AJ59" s="197">
        <f>vlookup(B59,'Annual Leave-2026'!$B:$T,5,0)-countif(E59:AI59,"a")-(countif(E59:AI59,"a1")*0.5)-(countif(E59:AI59,"a2")*0.5)-(countif(E59:AI59,"b*")*0.5)-(countif(E59:AI59,"c*")*0.5)-(countif(E59:AI59,"d*")*0.5)-(countif(E59:AI59,"e*")*0.5)+1</f>
        <v>5</v>
      </c>
      <c r="AK59" s="197">
        <f t="shared" si="3"/>
        <v>26</v>
      </c>
      <c r="AL59" s="214">
        <f>VLOOKUP(B59,'Working Time-February-2026'!$B:$AK,35,0)/60</f>
        <v>0</v>
      </c>
      <c r="AM59" s="214">
        <f>VLOOKUP(B59,'Working Time-February-2026'!$B:$AK,36,0)/60</f>
        <v>0</v>
      </c>
      <c r="AN59" s="214"/>
      <c r="AO59" s="209"/>
      <c r="AP59" s="220"/>
      <c r="AQ59" s="209"/>
      <c r="AR59" s="209"/>
      <c r="AS59" s="209"/>
      <c r="AT59" s="209"/>
      <c r="AU59" s="209">
        <f t="shared" si="4"/>
        <v>5</v>
      </c>
      <c r="AV59" s="209">
        <f t="shared" si="5"/>
        <v>0</v>
      </c>
      <c r="AW59" s="210">
        <f t="shared" si="6"/>
        <v>0</v>
      </c>
      <c r="AX59" s="212"/>
      <c r="AY59" s="217" t="s">
        <v>7</v>
      </c>
    </row>
    <row r="60">
      <c r="A60" s="204">
        <v>56.0</v>
      </c>
      <c r="B60" s="218" t="s">
        <v>649</v>
      </c>
      <c r="C60" s="219" t="s">
        <v>110</v>
      </c>
      <c r="D60" s="213" t="s">
        <v>76</v>
      </c>
      <c r="E60" s="194">
        <v>0.0</v>
      </c>
      <c r="F60" s="194" t="s">
        <v>588</v>
      </c>
      <c r="G60" s="194" t="s">
        <v>588</v>
      </c>
      <c r="H60" s="194" t="s">
        <v>588</v>
      </c>
      <c r="I60" s="194" t="s">
        <v>588</v>
      </c>
      <c r="J60" s="194" t="s">
        <v>588</v>
      </c>
      <c r="K60" s="194" t="s">
        <v>588</v>
      </c>
      <c r="L60" s="194" t="s">
        <v>588</v>
      </c>
      <c r="M60" s="194">
        <v>0.0</v>
      </c>
      <c r="N60" s="498" t="s">
        <v>717</v>
      </c>
      <c r="O60" s="498" t="s">
        <v>717</v>
      </c>
      <c r="P60" s="498" t="s">
        <v>717</v>
      </c>
      <c r="Q60" s="498" t="s">
        <v>717</v>
      </c>
      <c r="R60" s="498" t="s">
        <v>717</v>
      </c>
      <c r="S60" s="498" t="s">
        <v>717</v>
      </c>
      <c r="T60" s="194">
        <v>0.0</v>
      </c>
      <c r="U60" s="498" t="s">
        <v>717</v>
      </c>
      <c r="V60" s="498" t="s">
        <v>717</v>
      </c>
      <c r="W60" s="498" t="s">
        <v>717</v>
      </c>
      <c r="X60" s="498" t="s">
        <v>717</v>
      </c>
      <c r="Y60" s="194">
        <v>0.0</v>
      </c>
      <c r="Z60" s="498" t="s">
        <v>717</v>
      </c>
      <c r="AA60" s="498" t="s">
        <v>717</v>
      </c>
      <c r="AB60" s="498" t="s">
        <v>717</v>
      </c>
      <c r="AC60" s="498" t="s">
        <v>717</v>
      </c>
      <c r="AD60" s="498" t="s">
        <v>717</v>
      </c>
      <c r="AE60" s="498" t="s">
        <v>717</v>
      </c>
      <c r="AF60" s="498" t="s">
        <v>717</v>
      </c>
      <c r="AG60" s="194">
        <v>0.0</v>
      </c>
      <c r="AH60" s="194" t="s">
        <v>715</v>
      </c>
      <c r="AI60" s="194" t="s">
        <v>715</v>
      </c>
      <c r="AJ60" s="197">
        <f>vlookup(B60,'Annual Leave-2026'!$B:$T,5,0)-countif(E60:AI60,"a")-(countif(E60:AI60,"a1")*0.5)-(countif(E60:AI60,"a2")*0.5)-(countif(E60:AI60,"b*")*0.5)-(countif(E60:AI60,"c*")*0.5)-(countif(E60:AI60,"d*")*0.5)-(countif(E60:AI60,"e*")*0.5)+1</f>
        <v>1</v>
      </c>
      <c r="AK60" s="197">
        <f t="shared" si="3"/>
        <v>26</v>
      </c>
      <c r="AL60" s="214">
        <f>VLOOKUP(B60,'Working Time-February-2026'!$B:$AK,35,0)/60</f>
        <v>0</v>
      </c>
      <c r="AM60" s="214">
        <f>VLOOKUP(B60,'Working Time-February-2026'!$B:$AK,36,0)/60</f>
        <v>0</v>
      </c>
      <c r="AN60" s="214"/>
      <c r="AO60" s="209"/>
      <c r="AP60" s="220"/>
      <c r="AQ60" s="209"/>
      <c r="AR60" s="209"/>
      <c r="AS60" s="209"/>
      <c r="AT60" s="209"/>
      <c r="AU60" s="209">
        <f t="shared" si="4"/>
        <v>5</v>
      </c>
      <c r="AV60" s="209">
        <f t="shared" si="5"/>
        <v>0</v>
      </c>
      <c r="AW60" s="210">
        <f t="shared" si="6"/>
        <v>0</v>
      </c>
      <c r="AX60" s="212"/>
      <c r="AY60" s="217" t="s">
        <v>7</v>
      </c>
    </row>
    <row r="61">
      <c r="A61" s="209">
        <v>57.0</v>
      </c>
      <c r="B61" s="218" t="s">
        <v>712</v>
      </c>
      <c r="C61" s="219" t="s">
        <v>105</v>
      </c>
      <c r="D61" s="213" t="s">
        <v>76</v>
      </c>
      <c r="E61" s="194" t="s">
        <v>588</v>
      </c>
      <c r="F61" s="194" t="s">
        <v>588</v>
      </c>
      <c r="G61" s="194" t="s">
        <v>588</v>
      </c>
      <c r="H61" s="194" t="s">
        <v>588</v>
      </c>
      <c r="I61" s="194" t="s">
        <v>588</v>
      </c>
      <c r="J61" s="194" t="s">
        <v>588</v>
      </c>
      <c r="K61" s="194" t="s">
        <v>588</v>
      </c>
      <c r="L61" s="194">
        <v>0.0</v>
      </c>
      <c r="M61" s="194" t="s">
        <v>6</v>
      </c>
      <c r="N61" s="194" t="s">
        <v>588</v>
      </c>
      <c r="O61" s="194" t="s">
        <v>588</v>
      </c>
      <c r="P61" s="194" t="s">
        <v>588</v>
      </c>
      <c r="Q61" s="194" t="s">
        <v>588</v>
      </c>
      <c r="R61" s="194" t="s">
        <v>592</v>
      </c>
      <c r="S61" s="194" t="s">
        <v>592</v>
      </c>
      <c r="T61" s="194">
        <v>0.0</v>
      </c>
      <c r="U61" s="498" t="s">
        <v>717</v>
      </c>
      <c r="V61" s="498" t="s">
        <v>717</v>
      </c>
      <c r="W61" s="498" t="s">
        <v>717</v>
      </c>
      <c r="X61" s="498" t="s">
        <v>717</v>
      </c>
      <c r="Y61" s="194" t="s">
        <v>6</v>
      </c>
      <c r="Z61" s="496">
        <v>0.0</v>
      </c>
      <c r="AA61" s="194" t="s">
        <v>15</v>
      </c>
      <c r="AB61" s="194" t="s">
        <v>15</v>
      </c>
      <c r="AC61" s="194" t="s">
        <v>15</v>
      </c>
      <c r="AD61" s="194" t="s">
        <v>15</v>
      </c>
      <c r="AE61" s="194" t="s">
        <v>15</v>
      </c>
      <c r="AF61" s="194">
        <v>0.0</v>
      </c>
      <c r="AG61" s="498" t="s">
        <v>717</v>
      </c>
      <c r="AH61" s="498" t="s">
        <v>717</v>
      </c>
      <c r="AI61" s="498" t="s">
        <v>717</v>
      </c>
      <c r="AJ61" s="197">
        <f>vlookup(B61,'Annual Leave-2026'!$B:$T,5,0)-countif(E61:AI61,"a")-(countif(E61:AI61,"a1")*0.5)-(countif(E61:AI61,"a2")*0.5)-(countif(E61:AI61,"b*")*0.5)-(countif(E61:AI61,"c*")*0.5)-(countif(E61:AI61,"d*")*0.5)-(countif(E61:AI61,"e*")*0.5)+1</f>
        <v>1.5</v>
      </c>
      <c r="AK61" s="197">
        <f t="shared" si="3"/>
        <v>25</v>
      </c>
      <c r="AL61" s="214">
        <f>VLOOKUP(B61,'Working Time-February-2026'!$B:$AK,35,0)/60</f>
        <v>0</v>
      </c>
      <c r="AM61" s="214">
        <f>VLOOKUP(B61,'Working Time-February-2026'!$B:$AK,36,0)/60</f>
        <v>0</v>
      </c>
      <c r="AN61" s="214"/>
      <c r="AO61" s="209"/>
      <c r="AP61" s="220"/>
      <c r="AQ61" s="209"/>
      <c r="AR61" s="209"/>
      <c r="AS61" s="209"/>
      <c r="AT61" s="209"/>
      <c r="AU61" s="209">
        <f t="shared" si="4"/>
        <v>4</v>
      </c>
      <c r="AV61" s="209">
        <f t="shared" si="5"/>
        <v>2</v>
      </c>
      <c r="AW61" s="210">
        <f t="shared" si="6"/>
        <v>0</v>
      </c>
      <c r="AX61" s="212"/>
      <c r="AY61" s="217" t="s">
        <v>8</v>
      </c>
    </row>
    <row r="62">
      <c r="A62" s="204">
        <v>58.0</v>
      </c>
      <c r="B62" s="218" t="s">
        <v>651</v>
      </c>
      <c r="C62" s="219" t="s">
        <v>122</v>
      </c>
      <c r="D62" s="213" t="s">
        <v>76</v>
      </c>
      <c r="E62" s="499" t="s">
        <v>717</v>
      </c>
      <c r="F62" s="498" t="s">
        <v>717</v>
      </c>
      <c r="G62" s="498" t="s">
        <v>717</v>
      </c>
      <c r="H62" s="498" t="s">
        <v>717</v>
      </c>
      <c r="I62" s="498" t="s">
        <v>717</v>
      </c>
      <c r="J62" s="498" t="s">
        <v>717</v>
      </c>
      <c r="K62" s="194">
        <v>0.0</v>
      </c>
      <c r="L62" s="498" t="s">
        <v>717</v>
      </c>
      <c r="M62" s="498" t="s">
        <v>717</v>
      </c>
      <c r="N62" s="498" t="s">
        <v>717</v>
      </c>
      <c r="O62" s="498" t="s">
        <v>717</v>
      </c>
      <c r="P62" s="498" t="s">
        <v>717</v>
      </c>
      <c r="Q62" s="498" t="s">
        <v>717</v>
      </c>
      <c r="R62" s="498" t="s">
        <v>717</v>
      </c>
      <c r="S62" s="194">
        <v>0.0</v>
      </c>
      <c r="T62" s="194" t="s">
        <v>715</v>
      </c>
      <c r="U62" s="194" t="s">
        <v>715</v>
      </c>
      <c r="V62" s="194" t="s">
        <v>715</v>
      </c>
      <c r="W62" s="194" t="s">
        <v>715</v>
      </c>
      <c r="X62" s="194" t="s">
        <v>715</v>
      </c>
      <c r="Y62" s="194" t="s">
        <v>6</v>
      </c>
      <c r="Z62" s="496">
        <v>0.0</v>
      </c>
      <c r="AA62" s="194" t="s">
        <v>15</v>
      </c>
      <c r="AB62" s="194" t="s">
        <v>715</v>
      </c>
      <c r="AC62" s="194" t="s">
        <v>715</v>
      </c>
      <c r="AD62" s="194" t="s">
        <v>715</v>
      </c>
      <c r="AE62" s="194" t="s">
        <v>715</v>
      </c>
      <c r="AF62" s="194" t="s">
        <v>715</v>
      </c>
      <c r="AG62" s="194" t="s">
        <v>715</v>
      </c>
      <c r="AH62" s="194">
        <v>0.0</v>
      </c>
      <c r="AI62" s="194" t="s">
        <v>715</v>
      </c>
      <c r="AJ62" s="197">
        <f>vlookup(B62,'Annual Leave-2026'!$B:$T,5,0)-countif(E62:AI62,"a")-(countif(E62:AI62,"a1")*0.5)-(countif(E62:AI62,"a2")*0.5)-(countif(E62:AI62,"b*")*0.5)-(countif(E62:AI62,"c*")*0.5)-(countif(E62:AI62,"d*")*0.5)-(countif(E62:AI62,"e*")*0.5)+1</f>
        <v>2</v>
      </c>
      <c r="AK62" s="197">
        <f t="shared" si="3"/>
        <v>27</v>
      </c>
      <c r="AL62" s="214">
        <f>VLOOKUP(B62,'Working Time-February-2026'!$B:$AK,35,0)/60</f>
        <v>0</v>
      </c>
      <c r="AM62" s="214">
        <f>VLOOKUP(B62,'Working Time-February-2026'!$B:$AK,36,0)/60</f>
        <v>0</v>
      </c>
      <c r="AN62" s="214"/>
      <c r="AO62" s="218"/>
      <c r="AP62" s="220"/>
      <c r="AQ62" s="209"/>
      <c r="AR62" s="209"/>
      <c r="AS62" s="209"/>
      <c r="AT62" s="209"/>
      <c r="AU62" s="209">
        <f t="shared" si="4"/>
        <v>4</v>
      </c>
      <c r="AV62" s="209">
        <f t="shared" si="5"/>
        <v>0</v>
      </c>
      <c r="AW62" s="210">
        <f t="shared" si="6"/>
        <v>0</v>
      </c>
      <c r="AX62" s="222"/>
      <c r="AY62" s="217" t="s">
        <v>7</v>
      </c>
    </row>
    <row r="63">
      <c r="A63" s="209">
        <v>59.0</v>
      </c>
      <c r="B63" s="218" t="s">
        <v>818</v>
      </c>
      <c r="C63" s="219" t="s">
        <v>93</v>
      </c>
      <c r="D63" s="213" t="s">
        <v>76</v>
      </c>
      <c r="E63" s="194">
        <v>0.0</v>
      </c>
      <c r="F63" s="194" t="s">
        <v>591</v>
      </c>
      <c r="G63" s="194" t="s">
        <v>591</v>
      </c>
      <c r="H63" s="194" t="s">
        <v>591</v>
      </c>
      <c r="I63" s="194" t="s">
        <v>591</v>
      </c>
      <c r="J63" s="194" t="s">
        <v>591</v>
      </c>
      <c r="K63" s="194">
        <v>0.0</v>
      </c>
      <c r="L63" s="194" t="s">
        <v>593</v>
      </c>
      <c r="M63" s="194" t="s">
        <v>593</v>
      </c>
      <c r="N63" s="194" t="s">
        <v>593</v>
      </c>
      <c r="O63" s="194" t="s">
        <v>593</v>
      </c>
      <c r="P63" s="194" t="s">
        <v>593</v>
      </c>
      <c r="Q63" s="194" t="s">
        <v>593</v>
      </c>
      <c r="R63" s="194">
        <v>0.0</v>
      </c>
      <c r="S63" s="194" t="s">
        <v>588</v>
      </c>
      <c r="T63" s="194" t="s">
        <v>588</v>
      </c>
      <c r="U63" s="194" t="s">
        <v>588</v>
      </c>
      <c r="V63" s="194" t="s">
        <v>588</v>
      </c>
      <c r="W63" s="194" t="s">
        <v>588</v>
      </c>
      <c r="X63" s="194" t="s">
        <v>588</v>
      </c>
      <c r="Y63" s="194">
        <v>0.0</v>
      </c>
      <c r="Z63" s="194" t="s">
        <v>588</v>
      </c>
      <c r="AA63" s="194" t="s">
        <v>588</v>
      </c>
      <c r="AB63" s="194" t="s">
        <v>588</v>
      </c>
      <c r="AC63" s="194" t="s">
        <v>588</v>
      </c>
      <c r="AD63" s="194" t="s">
        <v>588</v>
      </c>
      <c r="AE63" s="194" t="s">
        <v>588</v>
      </c>
      <c r="AF63" s="194" t="s">
        <v>588</v>
      </c>
      <c r="AG63" s="194">
        <v>0.0</v>
      </c>
      <c r="AH63" s="498" t="s">
        <v>717</v>
      </c>
      <c r="AI63" s="498" t="s">
        <v>717</v>
      </c>
      <c r="AJ63" s="197">
        <f>vlookup(B63,'Annual Leave-2026'!$B:$T,5,0)-countif(E63:AI63,"a")-(countif(E63:AI63,"a1")*0.5)-(countif(E63:AI63,"a2")*0.5)-(countif(E63:AI63,"b*")*0.5)-(countif(E63:AI63,"c*")*0.5)-(countif(E63:AI63,"d*")*0.5)-(countif(E63:AI63,"e*")*0.5)+1</f>
        <v>3</v>
      </c>
      <c r="AK63" s="197">
        <f t="shared" si="3"/>
        <v>26</v>
      </c>
      <c r="AL63" s="214">
        <f>VLOOKUP(B63,'Working Time-February-2026'!$B:$AK,35,0)/60</f>
        <v>0</v>
      </c>
      <c r="AM63" s="214">
        <f>VLOOKUP(B63,'Working Time-February-2026'!$B:$AK,36,0)/60</f>
        <v>0</v>
      </c>
      <c r="AN63" s="214"/>
      <c r="AO63" s="218"/>
      <c r="AP63" s="220"/>
      <c r="AQ63" s="209"/>
      <c r="AR63" s="209"/>
      <c r="AS63" s="209"/>
      <c r="AT63" s="209"/>
      <c r="AU63" s="209">
        <f t="shared" si="4"/>
        <v>5</v>
      </c>
      <c r="AV63" s="209">
        <f t="shared" si="5"/>
        <v>0</v>
      </c>
      <c r="AW63" s="210">
        <f t="shared" si="6"/>
        <v>0</v>
      </c>
      <c r="AX63" s="222"/>
      <c r="AY63" s="217" t="s">
        <v>8</v>
      </c>
    </row>
    <row r="64">
      <c r="A64" s="204">
        <v>60.0</v>
      </c>
      <c r="B64" s="218" t="s">
        <v>652</v>
      </c>
      <c r="C64" s="219" t="s">
        <v>114</v>
      </c>
      <c r="D64" s="213" t="s">
        <v>76</v>
      </c>
      <c r="E64" s="194" t="s">
        <v>588</v>
      </c>
      <c r="F64" s="194">
        <v>0.0</v>
      </c>
      <c r="G64" s="498" t="s">
        <v>717</v>
      </c>
      <c r="H64" s="498" t="s">
        <v>717</v>
      </c>
      <c r="I64" s="498" t="s">
        <v>717</v>
      </c>
      <c r="J64" s="498" t="s">
        <v>717</v>
      </c>
      <c r="K64" s="498" t="s">
        <v>717</v>
      </c>
      <c r="L64" s="498" t="s">
        <v>717</v>
      </c>
      <c r="M64" s="194">
        <v>0.0</v>
      </c>
      <c r="N64" s="498" t="s">
        <v>717</v>
      </c>
      <c r="O64" s="498" t="s">
        <v>717</v>
      </c>
      <c r="P64" s="498" t="s">
        <v>717</v>
      </c>
      <c r="Q64" s="498" t="s">
        <v>717</v>
      </c>
      <c r="R64" s="194">
        <v>0.0</v>
      </c>
      <c r="S64" s="498" t="s">
        <v>717</v>
      </c>
      <c r="T64" s="498" t="s">
        <v>717</v>
      </c>
      <c r="U64" s="498" t="s">
        <v>717</v>
      </c>
      <c r="V64" s="498" t="s">
        <v>717</v>
      </c>
      <c r="W64" s="498" t="s">
        <v>717</v>
      </c>
      <c r="X64" s="498" t="s">
        <v>717</v>
      </c>
      <c r="Y64" s="498" t="s">
        <v>717</v>
      </c>
      <c r="Z64" s="496">
        <v>0.0</v>
      </c>
      <c r="AA64" s="194" t="s">
        <v>715</v>
      </c>
      <c r="AB64" s="194" t="s">
        <v>715</v>
      </c>
      <c r="AC64" s="194" t="s">
        <v>715</v>
      </c>
      <c r="AD64" s="194" t="s">
        <v>715</v>
      </c>
      <c r="AE64" s="194" t="s">
        <v>715</v>
      </c>
      <c r="AF64" s="194">
        <v>0.0</v>
      </c>
      <c r="AG64" s="194" t="s">
        <v>6</v>
      </c>
      <c r="AH64" s="194" t="s">
        <v>6</v>
      </c>
      <c r="AI64" s="194" t="s">
        <v>6</v>
      </c>
      <c r="AJ64" s="197">
        <f>vlookup(B64,'Annual Leave-2026'!$B:$T,5,0)-countif(E64:AI64,"a")-(countif(E64:AI64,"a1")*0.5)-(countif(E64:AI64,"a2")*0.5)-(countif(E64:AI64,"b*")*0.5)-(countif(E64:AI64,"c*")*0.5)-(countif(E64:AI64,"d*")*0.5)-(countif(E64:AI64,"e*")*0.5)+1</f>
        <v>2.5</v>
      </c>
      <c r="AK64" s="197">
        <f t="shared" si="3"/>
        <v>26</v>
      </c>
      <c r="AL64" s="214">
        <f>VLOOKUP(B64,'Working Time-February-2026'!$B:$AK,35,0)/60</f>
        <v>0</v>
      </c>
      <c r="AM64" s="214">
        <f>VLOOKUP(B64,'Working Time-February-2026'!$B:$AK,36,0)/60</f>
        <v>0</v>
      </c>
      <c r="AN64" s="214"/>
      <c r="AO64" s="218"/>
      <c r="AP64" s="220"/>
      <c r="AQ64" s="209"/>
      <c r="AR64" s="209"/>
      <c r="AS64" s="209"/>
      <c r="AT64" s="209"/>
      <c r="AU64" s="209">
        <f t="shared" si="4"/>
        <v>5</v>
      </c>
      <c r="AV64" s="209">
        <f t="shared" si="5"/>
        <v>0</v>
      </c>
      <c r="AW64" s="210">
        <f t="shared" si="6"/>
        <v>0</v>
      </c>
      <c r="AX64" s="222"/>
      <c r="AY64" s="217" t="s">
        <v>7</v>
      </c>
    </row>
    <row r="65">
      <c r="A65" s="209">
        <v>61.0</v>
      </c>
      <c r="B65" s="218" t="s">
        <v>653</v>
      </c>
      <c r="C65" s="219" t="s">
        <v>119</v>
      </c>
      <c r="D65" s="213" t="s">
        <v>76</v>
      </c>
      <c r="E65" s="499" t="s">
        <v>717</v>
      </c>
      <c r="F65" s="194">
        <v>0.0</v>
      </c>
      <c r="G65" s="498" t="s">
        <v>717</v>
      </c>
      <c r="H65" s="498" t="s">
        <v>717</v>
      </c>
      <c r="I65" s="498" t="s">
        <v>717</v>
      </c>
      <c r="J65" s="498" t="s">
        <v>717</v>
      </c>
      <c r="K65" s="194">
        <v>0.0</v>
      </c>
      <c r="L65" s="498" t="s">
        <v>717</v>
      </c>
      <c r="M65" s="498" t="s">
        <v>717</v>
      </c>
      <c r="N65" s="498" t="s">
        <v>717</v>
      </c>
      <c r="O65" s="498" t="s">
        <v>717</v>
      </c>
      <c r="P65" s="498" t="s">
        <v>717</v>
      </c>
      <c r="Q65" s="498" t="s">
        <v>717</v>
      </c>
      <c r="R65" s="498" t="s">
        <v>717</v>
      </c>
      <c r="S65" s="194">
        <v>0.0</v>
      </c>
      <c r="T65" s="194" t="s">
        <v>715</v>
      </c>
      <c r="U65" s="194" t="s">
        <v>715</v>
      </c>
      <c r="V65" s="194" t="s">
        <v>715</v>
      </c>
      <c r="W65" s="194" t="s">
        <v>715</v>
      </c>
      <c r="X65" s="194" t="s">
        <v>715</v>
      </c>
      <c r="Y65" s="194" t="s">
        <v>715</v>
      </c>
      <c r="Z65" s="194" t="s">
        <v>715</v>
      </c>
      <c r="AA65" s="194">
        <v>0.0</v>
      </c>
      <c r="AB65" s="194" t="s">
        <v>715</v>
      </c>
      <c r="AC65" s="194" t="s">
        <v>15</v>
      </c>
      <c r="AD65" s="194" t="s">
        <v>715</v>
      </c>
      <c r="AE65" s="194" t="s">
        <v>715</v>
      </c>
      <c r="AF65" s="194" t="s">
        <v>715</v>
      </c>
      <c r="AG65" s="194" t="s">
        <v>715</v>
      </c>
      <c r="AH65" s="194">
        <v>0.0</v>
      </c>
      <c r="AI65" s="194" t="s">
        <v>715</v>
      </c>
      <c r="AJ65" s="197">
        <f>vlookup(B65,'Annual Leave-2026'!$B:$T,5,0)-countif(E65:AI65,"a")-(countif(E65:AI65,"a1")*0.5)-(countif(E65:AI65,"a2")*0.5)-(countif(E65:AI65,"b*")*0.5)-(countif(E65:AI65,"c*")*0.5)-(countif(E65:AI65,"d*")*0.5)-(countif(E65:AI65,"e*")*0.5)+1+1</f>
        <v>7.5</v>
      </c>
      <c r="AK65" s="197">
        <f t="shared" si="3"/>
        <v>26</v>
      </c>
      <c r="AL65" s="214">
        <f>VLOOKUP(B65,'Working Time-February-2026'!$B:$AK,35,0)/60</f>
        <v>0</v>
      </c>
      <c r="AM65" s="214">
        <f>VLOOKUP(B65,'Working Time-February-2026'!$B:$AK,36,0)/60</f>
        <v>0</v>
      </c>
      <c r="AN65" s="214"/>
      <c r="AO65" s="218"/>
      <c r="AP65" s="220"/>
      <c r="AQ65" s="209"/>
      <c r="AR65" s="209"/>
      <c r="AS65" s="209"/>
      <c r="AT65" s="209"/>
      <c r="AU65" s="209">
        <f t="shared" si="4"/>
        <v>5</v>
      </c>
      <c r="AV65" s="209">
        <f t="shared" si="5"/>
        <v>0</v>
      </c>
      <c r="AW65" s="210">
        <f t="shared" si="6"/>
        <v>0</v>
      </c>
      <c r="AX65" s="222"/>
      <c r="AY65" s="217" t="s">
        <v>7</v>
      </c>
    </row>
    <row r="66">
      <c r="A66" s="204">
        <v>62.0</v>
      </c>
      <c r="B66" s="218" t="s">
        <v>654</v>
      </c>
      <c r="C66" s="219" t="s">
        <v>99</v>
      </c>
      <c r="D66" s="213" t="s">
        <v>76</v>
      </c>
      <c r="E66" s="194" t="s">
        <v>593</v>
      </c>
      <c r="F66" s="194" t="s">
        <v>593</v>
      </c>
      <c r="G66" s="194" t="s">
        <v>593</v>
      </c>
      <c r="H66" s="194" t="s">
        <v>593</v>
      </c>
      <c r="I66" s="194" t="s">
        <v>593</v>
      </c>
      <c r="J66" s="194" t="s">
        <v>593</v>
      </c>
      <c r="K66" s="194">
        <v>0.0</v>
      </c>
      <c r="L66" s="194" t="s">
        <v>588</v>
      </c>
      <c r="M66" s="194" t="s">
        <v>588</v>
      </c>
      <c r="N66" s="194" t="s">
        <v>588</v>
      </c>
      <c r="O66" s="194" t="s">
        <v>588</v>
      </c>
      <c r="P66" s="194" t="s">
        <v>588</v>
      </c>
      <c r="Q66" s="194" t="s">
        <v>588</v>
      </c>
      <c r="R66" s="194" t="s">
        <v>588</v>
      </c>
      <c r="S66" s="194">
        <v>0.0</v>
      </c>
      <c r="T66" s="194" t="s">
        <v>588</v>
      </c>
      <c r="U66" s="194" t="s">
        <v>588</v>
      </c>
      <c r="V66" s="194" t="s">
        <v>588</v>
      </c>
      <c r="W66" s="194" t="s">
        <v>588</v>
      </c>
      <c r="X66" s="194" t="s">
        <v>588</v>
      </c>
      <c r="Y66" s="194" t="s">
        <v>588</v>
      </c>
      <c r="Z66" s="194" t="s">
        <v>588</v>
      </c>
      <c r="AA66" s="194">
        <v>0.0</v>
      </c>
      <c r="AB66" s="498" t="s">
        <v>717</v>
      </c>
      <c r="AC66" s="498" t="s">
        <v>717</v>
      </c>
      <c r="AD66" s="498" t="s">
        <v>717</v>
      </c>
      <c r="AE66" s="498" t="s">
        <v>717</v>
      </c>
      <c r="AF66" s="194">
        <v>0.0</v>
      </c>
      <c r="AG66" s="194" t="s">
        <v>6</v>
      </c>
      <c r="AH66" s="194" t="s">
        <v>6</v>
      </c>
      <c r="AI66" s="194" t="s">
        <v>6</v>
      </c>
      <c r="AJ66" s="197">
        <f>vlookup(B66,'Annual Leave-2026'!$B:$T,5,0)-countif(E66:AI66,"a")-(countif(E66:AI66,"a1")*0.5)-(countif(E66:AI66,"a2")*0.5)-(countif(E66:AI66,"b*")*0.5)-(countif(E66:AI66,"c*")*0.5)-(countif(E66:AI66,"d*")*0.5)-(countif(E66:AI66,"e*")*0.5)+1</f>
        <v>2</v>
      </c>
      <c r="AK66" s="197">
        <f t="shared" si="3"/>
        <v>27</v>
      </c>
      <c r="AL66" s="214">
        <f>VLOOKUP(B66,'Working Time-February-2026'!$B:$AK,35,0)/60</f>
        <v>0</v>
      </c>
      <c r="AM66" s="214">
        <f>VLOOKUP(B66,'Working Time-February-2026'!$B:$AK,36,0)/60</f>
        <v>0</v>
      </c>
      <c r="AN66" s="214"/>
      <c r="AO66" s="218"/>
      <c r="AP66" s="220"/>
      <c r="AQ66" s="209"/>
      <c r="AR66" s="209"/>
      <c r="AS66" s="209"/>
      <c r="AT66" s="209"/>
      <c r="AU66" s="209">
        <f t="shared" si="4"/>
        <v>4</v>
      </c>
      <c r="AV66" s="209">
        <f t="shared" si="5"/>
        <v>0</v>
      </c>
      <c r="AW66" s="210">
        <f t="shared" si="6"/>
        <v>0</v>
      </c>
      <c r="AX66" s="222"/>
      <c r="AY66" s="217" t="s">
        <v>8</v>
      </c>
    </row>
    <row r="67">
      <c r="A67" s="209">
        <v>63.0</v>
      </c>
      <c r="B67" s="218" t="s">
        <v>655</v>
      </c>
      <c r="C67" s="219" t="s">
        <v>82</v>
      </c>
      <c r="D67" s="219" t="s">
        <v>76</v>
      </c>
      <c r="E67" s="194">
        <v>0.0</v>
      </c>
      <c r="F67" s="194" t="s">
        <v>715</v>
      </c>
      <c r="G67" s="194" t="s">
        <v>715</v>
      </c>
      <c r="H67" s="194" t="s">
        <v>715</v>
      </c>
      <c r="I67" s="194" t="s">
        <v>715</v>
      </c>
      <c r="J67" s="194" t="s">
        <v>715</v>
      </c>
      <c r="K67" s="194" t="s">
        <v>6</v>
      </c>
      <c r="L67" s="194">
        <v>0.0</v>
      </c>
      <c r="M67" s="194" t="s">
        <v>591</v>
      </c>
      <c r="N67" s="194" t="s">
        <v>591</v>
      </c>
      <c r="O67" s="194" t="s">
        <v>591</v>
      </c>
      <c r="P67" s="194" t="s">
        <v>591</v>
      </c>
      <c r="Q67" s="194" t="s">
        <v>591</v>
      </c>
      <c r="R67" s="194">
        <v>0.0</v>
      </c>
      <c r="S67" s="194" t="s">
        <v>591</v>
      </c>
      <c r="T67" s="194" t="s">
        <v>591</v>
      </c>
      <c r="U67" s="194" t="s">
        <v>591</v>
      </c>
      <c r="V67" s="194" t="s">
        <v>591</v>
      </c>
      <c r="W67" s="194" t="s">
        <v>591</v>
      </c>
      <c r="X67" s="194" t="s">
        <v>591</v>
      </c>
      <c r="Y67" s="194" t="s">
        <v>591</v>
      </c>
      <c r="Z67" s="496">
        <v>0.0</v>
      </c>
      <c r="AA67" s="194" t="s">
        <v>588</v>
      </c>
      <c r="AB67" s="194" t="s">
        <v>588</v>
      </c>
      <c r="AC67" s="194" t="s">
        <v>588</v>
      </c>
      <c r="AD67" s="194" t="s">
        <v>588</v>
      </c>
      <c r="AE67" s="194" t="s">
        <v>588</v>
      </c>
      <c r="AF67" s="194" t="s">
        <v>588</v>
      </c>
      <c r="AG67" s="194">
        <v>0.0</v>
      </c>
      <c r="AH67" s="194" t="s">
        <v>588</v>
      </c>
      <c r="AI67" s="194" t="s">
        <v>588</v>
      </c>
      <c r="AJ67" s="197">
        <f>vlookup(B67,'Annual Leave-2026'!$B:$T,5,0)-countif(E67:AI67,"a")-(countif(E67:AI67,"a1")*0.5)-(countif(E67:AI67,"a2")*0.5)-(countif(E67:AI67,"b*")*0.5)-(countif(E67:AI67,"c*")*0.5)-(countif(E67:AI67,"d*")*0.5)-(countif(E67:AI67,"e*")*0.5)+1</f>
        <v>3</v>
      </c>
      <c r="AK67" s="197">
        <f t="shared" si="3"/>
        <v>26</v>
      </c>
      <c r="AL67" s="214">
        <f>VLOOKUP(B67,'Working Time-February-2026'!$B:$AK,35,0)/60</f>
        <v>0</v>
      </c>
      <c r="AM67" s="214">
        <f>VLOOKUP(B67,'Working Time-February-2026'!$B:$AK,36,0)/60</f>
        <v>0</v>
      </c>
      <c r="AN67" s="214"/>
      <c r="AO67" s="218"/>
      <c r="AP67" s="220"/>
      <c r="AQ67" s="209"/>
      <c r="AR67" s="209"/>
      <c r="AS67" s="209"/>
      <c r="AT67" s="209"/>
      <c r="AU67" s="209">
        <f t="shared" si="4"/>
        <v>5</v>
      </c>
      <c r="AV67" s="209">
        <f t="shared" si="5"/>
        <v>0</v>
      </c>
      <c r="AW67" s="210">
        <f t="shared" si="6"/>
        <v>0</v>
      </c>
      <c r="AX67" s="222"/>
      <c r="AY67" s="217" t="s">
        <v>9</v>
      </c>
    </row>
    <row r="68">
      <c r="A68" s="204">
        <v>64.0</v>
      </c>
      <c r="B68" s="212" t="s">
        <v>656</v>
      </c>
      <c r="C68" s="213" t="s">
        <v>104</v>
      </c>
      <c r="D68" s="213" t="s">
        <v>76</v>
      </c>
      <c r="E68" s="194">
        <v>0.0</v>
      </c>
      <c r="F68" s="194" t="s">
        <v>588</v>
      </c>
      <c r="G68" s="194" t="s">
        <v>588</v>
      </c>
      <c r="H68" s="194" t="s">
        <v>588</v>
      </c>
      <c r="I68" s="194" t="s">
        <v>588</v>
      </c>
      <c r="J68" s="194" t="s">
        <v>588</v>
      </c>
      <c r="K68" s="194" t="s">
        <v>588</v>
      </c>
      <c r="L68" s="194" t="s">
        <v>588</v>
      </c>
      <c r="M68" s="194">
        <v>0.0</v>
      </c>
      <c r="N68" s="194" t="s">
        <v>588</v>
      </c>
      <c r="O68" s="194" t="s">
        <v>588</v>
      </c>
      <c r="P68" s="194" t="s">
        <v>588</v>
      </c>
      <c r="Q68" s="194" t="s">
        <v>588</v>
      </c>
      <c r="R68" s="194" t="s">
        <v>588</v>
      </c>
      <c r="S68" s="194" t="s">
        <v>588</v>
      </c>
      <c r="T68" s="194">
        <v>0.0</v>
      </c>
      <c r="U68" s="498" t="s">
        <v>717</v>
      </c>
      <c r="V68" s="498" t="s">
        <v>717</v>
      </c>
      <c r="W68" s="498" t="s">
        <v>717</v>
      </c>
      <c r="X68" s="498" t="s">
        <v>717</v>
      </c>
      <c r="Y68" s="194">
        <v>0.0</v>
      </c>
      <c r="Z68" s="498" t="s">
        <v>717</v>
      </c>
      <c r="AA68" s="498" t="s">
        <v>717</v>
      </c>
      <c r="AB68" s="498" t="s">
        <v>717</v>
      </c>
      <c r="AC68" s="498" t="s">
        <v>717</v>
      </c>
      <c r="AD68" s="498" t="s">
        <v>717</v>
      </c>
      <c r="AE68" s="498" t="s">
        <v>717</v>
      </c>
      <c r="AF68" s="498" t="s">
        <v>717</v>
      </c>
      <c r="AG68" s="194">
        <v>0.0</v>
      </c>
      <c r="AH68" s="498" t="s">
        <v>717</v>
      </c>
      <c r="AI68" s="498" t="s">
        <v>717</v>
      </c>
      <c r="AJ68" s="197">
        <f>vlookup(B68,'Annual Leave-2026'!$B:$T,5,0)-countif(E68:AI68,"a")-(countif(E68:AI68,"a1")*0.5)-(countif(E68:AI68,"a2")*0.5)-(countif(E68:AI68,"b*")*0.5)-(countif(E68:AI68,"c*")*0.5)-(countif(E68:AI68,"d*")*0.5)-(countif(E68:AI68,"e*")*0.5)+1</f>
        <v>3</v>
      </c>
      <c r="AK68" s="197">
        <f t="shared" si="3"/>
        <v>26</v>
      </c>
      <c r="AL68" s="214">
        <f>VLOOKUP(B68,'Working Time-February-2026'!$B:$AK,35,0)/60</f>
        <v>-0.15</v>
      </c>
      <c r="AM68" s="214">
        <f>VLOOKUP(B68,'Working Time-February-2026'!$B:$AK,36,0)/60</f>
        <v>0</v>
      </c>
      <c r="AN68" s="214"/>
      <c r="AO68" s="209"/>
      <c r="AP68" s="216"/>
      <c r="AQ68" s="209"/>
      <c r="AR68" s="209"/>
      <c r="AS68" s="209"/>
      <c r="AT68" s="209"/>
      <c r="AU68" s="209">
        <f t="shared" si="4"/>
        <v>5</v>
      </c>
      <c r="AV68" s="209">
        <f t="shared" si="5"/>
        <v>0</v>
      </c>
      <c r="AW68" s="210">
        <f t="shared" si="6"/>
        <v>0</v>
      </c>
      <c r="AX68" s="212"/>
      <c r="AY68" s="217" t="s">
        <v>8</v>
      </c>
    </row>
    <row r="69">
      <c r="A69" s="209">
        <v>65.0</v>
      </c>
      <c r="B69" s="212" t="s">
        <v>710</v>
      </c>
      <c r="C69" s="213" t="s">
        <v>91</v>
      </c>
      <c r="D69" s="213" t="s">
        <v>76</v>
      </c>
      <c r="E69" s="194">
        <v>0.0</v>
      </c>
      <c r="F69" s="194" t="s">
        <v>591</v>
      </c>
      <c r="G69" s="194" t="s">
        <v>591</v>
      </c>
      <c r="H69" s="194" t="s">
        <v>591</v>
      </c>
      <c r="I69" s="194" t="s">
        <v>591</v>
      </c>
      <c r="J69" s="194" t="s">
        <v>591</v>
      </c>
      <c r="K69" s="194">
        <v>0.0</v>
      </c>
      <c r="L69" s="194" t="s">
        <v>591</v>
      </c>
      <c r="M69" s="194" t="s">
        <v>591</v>
      </c>
      <c r="N69" s="194" t="s">
        <v>591</v>
      </c>
      <c r="O69" s="194" t="s">
        <v>591</v>
      </c>
      <c r="P69" s="194" t="s">
        <v>591</v>
      </c>
      <c r="Q69" s="194" t="s">
        <v>6</v>
      </c>
      <c r="R69" s="194" t="s">
        <v>591</v>
      </c>
      <c r="S69" s="194">
        <v>0.0</v>
      </c>
      <c r="T69" s="194" t="s">
        <v>593</v>
      </c>
      <c r="U69" s="194" t="s">
        <v>593</v>
      </c>
      <c r="V69" s="194" t="s">
        <v>593</v>
      </c>
      <c r="W69" s="194" t="s">
        <v>593</v>
      </c>
      <c r="X69" s="194" t="s">
        <v>593</v>
      </c>
      <c r="Y69" s="194" t="s">
        <v>593</v>
      </c>
      <c r="Z69" s="496">
        <v>0.0</v>
      </c>
      <c r="AA69" s="194" t="s">
        <v>588</v>
      </c>
      <c r="AB69" s="194" t="s">
        <v>15</v>
      </c>
      <c r="AC69" s="194" t="s">
        <v>15</v>
      </c>
      <c r="AD69" s="194" t="s">
        <v>15</v>
      </c>
      <c r="AE69" s="194" t="s">
        <v>15</v>
      </c>
      <c r="AF69" s="194">
        <v>0.0</v>
      </c>
      <c r="AG69" s="194" t="s">
        <v>6</v>
      </c>
      <c r="AH69" s="194" t="s">
        <v>6</v>
      </c>
      <c r="AI69" s="194" t="s">
        <v>6</v>
      </c>
      <c r="AJ69" s="197">
        <f>vlookup(B69,'Annual Leave-2026'!$B:$T,5,0)-countif(E69:AI69,"a")-(countif(E69:AI69,"a1")*0.5)-(countif(E69:AI69,"a2")*0.5)-(countif(E69:AI69,"b*")*0.5)-(countif(E69:AI69,"c*")*0.5)-(countif(E69:AI69,"d*")*0.5)-(countif(E69:AI69,"e*")*0.5)+1+3</f>
        <v>3</v>
      </c>
      <c r="AK69" s="197">
        <f t="shared" si="3"/>
        <v>26</v>
      </c>
      <c r="AL69" s="214">
        <f>VLOOKUP(B69,'Working Time-February-2026'!$B:$AK,35,0)/60</f>
        <v>0</v>
      </c>
      <c r="AM69" s="214">
        <f>VLOOKUP(B69,'Working Time-February-2026'!$B:$AK,36,0)/60</f>
        <v>0</v>
      </c>
      <c r="AN69" s="214"/>
      <c r="AO69" s="209"/>
      <c r="AP69" s="216"/>
      <c r="AQ69" s="209"/>
      <c r="AR69" s="209"/>
      <c r="AS69" s="209"/>
      <c r="AT69" s="209"/>
      <c r="AU69" s="209">
        <f t="shared" si="4"/>
        <v>5</v>
      </c>
      <c r="AV69" s="209">
        <f t="shared" si="5"/>
        <v>0</v>
      </c>
      <c r="AW69" s="210">
        <f t="shared" si="6"/>
        <v>0</v>
      </c>
      <c r="AX69" s="212"/>
      <c r="AY69" s="217" t="s">
        <v>9</v>
      </c>
    </row>
    <row r="70">
      <c r="A70" s="204">
        <v>66.0</v>
      </c>
      <c r="B70" s="218" t="s">
        <v>850</v>
      </c>
      <c r="C70" s="219" t="s">
        <v>134</v>
      </c>
      <c r="D70" s="213" t="s">
        <v>76</v>
      </c>
      <c r="E70" s="194" t="s">
        <v>715</v>
      </c>
      <c r="F70" s="194">
        <v>0.0</v>
      </c>
      <c r="G70" s="194" t="s">
        <v>715</v>
      </c>
      <c r="H70" s="194" t="s">
        <v>715</v>
      </c>
      <c r="I70" s="194" t="s">
        <v>715</v>
      </c>
      <c r="J70" s="194" t="s">
        <v>715</v>
      </c>
      <c r="K70" s="194">
        <v>0.0</v>
      </c>
      <c r="L70" s="194" t="s">
        <v>715</v>
      </c>
      <c r="M70" s="194" t="s">
        <v>715</v>
      </c>
      <c r="N70" s="194" t="s">
        <v>715</v>
      </c>
      <c r="O70" s="194" t="s">
        <v>715</v>
      </c>
      <c r="P70" s="194" t="s">
        <v>715</v>
      </c>
      <c r="Q70" s="194" t="s">
        <v>715</v>
      </c>
      <c r="R70" s="194" t="s">
        <v>715</v>
      </c>
      <c r="S70" s="194">
        <v>0.0</v>
      </c>
      <c r="T70" s="194" t="s">
        <v>591</v>
      </c>
      <c r="U70" s="194" t="s">
        <v>592</v>
      </c>
      <c r="V70" s="194" t="s">
        <v>591</v>
      </c>
      <c r="W70" s="194" t="s">
        <v>591</v>
      </c>
      <c r="X70" s="194" t="s">
        <v>591</v>
      </c>
      <c r="Y70" s="194" t="s">
        <v>6</v>
      </c>
      <c r="Z70" s="496">
        <v>0.0</v>
      </c>
      <c r="AA70" s="194" t="s">
        <v>15</v>
      </c>
      <c r="AB70" s="194" t="s">
        <v>15</v>
      </c>
      <c r="AC70" s="194" t="s">
        <v>15</v>
      </c>
      <c r="AD70" s="194" t="s">
        <v>15</v>
      </c>
      <c r="AE70" s="194" t="s">
        <v>15</v>
      </c>
      <c r="AF70" s="194">
        <v>0.0</v>
      </c>
      <c r="AG70" s="194" t="s">
        <v>6</v>
      </c>
      <c r="AH70" s="194" t="s">
        <v>593</v>
      </c>
      <c r="AI70" s="194" t="s">
        <v>602</v>
      </c>
      <c r="AJ70" s="197">
        <f>vlookup(B70,'Annual Leave-2026'!$B:$T,5,0)-countif(E70:AI70,"a")-(countif(E70:AI70,"a1")*0.5)-(countif(E70:AI70,"a2")*0.5)-(countif(E70:AI70,"b*")*0.5)-(countif(E70:AI70,"c*")*0.5)-(countif(E70:AI70,"d*")*0.5)-(countif(E70:AI70,"e*")*0.5)+1</f>
        <v>1</v>
      </c>
      <c r="AK70" s="197">
        <f t="shared" si="3"/>
        <v>24</v>
      </c>
      <c r="AL70" s="214">
        <f>VLOOKUP(B70,'Working Time-February-2026'!$B:$AK,35,0)/60</f>
        <v>0</v>
      </c>
      <c r="AM70" s="214">
        <f>VLOOKUP(B70,'Working Time-February-2026'!$B:$AK,36,0)/60</f>
        <v>0</v>
      </c>
      <c r="AN70" s="214"/>
      <c r="AO70" s="209"/>
      <c r="AP70" s="220"/>
      <c r="AQ70" s="209"/>
      <c r="AR70" s="209"/>
      <c r="AS70" s="209"/>
      <c r="AT70" s="209"/>
      <c r="AU70" s="209">
        <f t="shared" si="4"/>
        <v>5</v>
      </c>
      <c r="AV70" s="209">
        <f t="shared" si="5"/>
        <v>1</v>
      </c>
      <c r="AW70" s="210">
        <f t="shared" si="6"/>
        <v>1</v>
      </c>
      <c r="AX70" s="212"/>
      <c r="AY70" s="217" t="s">
        <v>10</v>
      </c>
    </row>
    <row r="71">
      <c r="A71" s="209">
        <v>67.0</v>
      </c>
      <c r="B71" s="218" t="s">
        <v>657</v>
      </c>
      <c r="C71" s="219" t="s">
        <v>132</v>
      </c>
      <c r="D71" s="213" t="s">
        <v>76</v>
      </c>
      <c r="E71" s="194">
        <v>0.0</v>
      </c>
      <c r="F71" s="194" t="s">
        <v>715</v>
      </c>
      <c r="G71" s="194" t="s">
        <v>715</v>
      </c>
      <c r="H71" s="194" t="s">
        <v>715</v>
      </c>
      <c r="I71" s="194" t="s">
        <v>715</v>
      </c>
      <c r="J71" s="194" t="s">
        <v>715</v>
      </c>
      <c r="K71" s="194">
        <v>0.0</v>
      </c>
      <c r="L71" s="194" t="s">
        <v>715</v>
      </c>
      <c r="M71" s="194" t="s">
        <v>715</v>
      </c>
      <c r="N71" s="194" t="s">
        <v>715</v>
      </c>
      <c r="O71" s="194" t="s">
        <v>715</v>
      </c>
      <c r="P71" s="194" t="s">
        <v>715</v>
      </c>
      <c r="Q71" s="194" t="s">
        <v>715</v>
      </c>
      <c r="R71" s="194">
        <v>0.0</v>
      </c>
      <c r="S71" s="194" t="s">
        <v>715</v>
      </c>
      <c r="T71" s="194" t="s">
        <v>715</v>
      </c>
      <c r="U71" s="194" t="s">
        <v>715</v>
      </c>
      <c r="V71" s="194" t="s">
        <v>715</v>
      </c>
      <c r="W71" s="194" t="s">
        <v>715</v>
      </c>
      <c r="X71" s="194" t="s">
        <v>715</v>
      </c>
      <c r="Y71" s="194" t="s">
        <v>6</v>
      </c>
      <c r="Z71" s="496">
        <v>0.0</v>
      </c>
      <c r="AA71" s="194" t="s">
        <v>15</v>
      </c>
      <c r="AB71" s="194" t="s">
        <v>15</v>
      </c>
      <c r="AC71" s="194" t="s">
        <v>15</v>
      </c>
      <c r="AD71" s="194" t="s">
        <v>15</v>
      </c>
      <c r="AE71" s="194" t="s">
        <v>15</v>
      </c>
      <c r="AF71" s="194">
        <v>0.0</v>
      </c>
      <c r="AG71" s="194" t="s">
        <v>6</v>
      </c>
      <c r="AH71" s="194" t="s">
        <v>6</v>
      </c>
      <c r="AI71" s="194" t="s">
        <v>6</v>
      </c>
      <c r="AJ71" s="197">
        <f>vlookup(B71,'Annual Leave-2026'!$B:$T,5,0)-countif(E71:AI71,"a")-(countif(E71:AI71,"a1")*0.5)-(countif(E71:AI71,"a2")*0.5)-(countif(E71:AI71,"b*")*0.5)-(countif(E71:AI71,"c*")*0.5)-(countif(E71:AI71,"d*")*0.5)-(countif(E71:AI71,"e*")*0.5)+1</f>
        <v>3</v>
      </c>
      <c r="AK71" s="197">
        <f t="shared" si="3"/>
        <v>26</v>
      </c>
      <c r="AL71" s="214">
        <f>VLOOKUP(B71,'Working Time-February-2026'!$B:$AK,35,0)/60</f>
        <v>0</v>
      </c>
      <c r="AM71" s="214">
        <f>VLOOKUP(B71,'Working Time-February-2026'!$B:$AK,36,0)/60</f>
        <v>0</v>
      </c>
      <c r="AN71" s="214"/>
      <c r="AO71" s="209"/>
      <c r="AP71" s="220"/>
      <c r="AQ71" s="209"/>
      <c r="AR71" s="209"/>
      <c r="AS71" s="209"/>
      <c r="AT71" s="209"/>
      <c r="AU71" s="209">
        <f t="shared" si="4"/>
        <v>5</v>
      </c>
      <c r="AV71" s="209">
        <f t="shared" si="5"/>
        <v>0</v>
      </c>
      <c r="AW71" s="210">
        <f t="shared" si="6"/>
        <v>0</v>
      </c>
      <c r="AX71" s="212"/>
      <c r="AY71" s="217" t="s">
        <v>6</v>
      </c>
    </row>
    <row r="72">
      <c r="A72" s="204">
        <v>68.0</v>
      </c>
      <c r="B72" s="218" t="s">
        <v>658</v>
      </c>
      <c r="C72" s="219" t="s">
        <v>95</v>
      </c>
      <c r="D72" s="213" t="s">
        <v>76</v>
      </c>
      <c r="E72" s="194">
        <v>0.0</v>
      </c>
      <c r="F72" s="194" t="s">
        <v>591</v>
      </c>
      <c r="G72" s="194" t="s">
        <v>591</v>
      </c>
      <c r="H72" s="194" t="s">
        <v>591</v>
      </c>
      <c r="I72" s="194" t="s">
        <v>591</v>
      </c>
      <c r="J72" s="194" t="s">
        <v>591</v>
      </c>
      <c r="K72" s="194" t="s">
        <v>591</v>
      </c>
      <c r="L72" s="194">
        <v>0.0</v>
      </c>
      <c r="M72" s="194" t="s">
        <v>593</v>
      </c>
      <c r="N72" s="194" t="s">
        <v>593</v>
      </c>
      <c r="O72" s="194" t="s">
        <v>593</v>
      </c>
      <c r="P72" s="194" t="s">
        <v>593</v>
      </c>
      <c r="Q72" s="194" t="s">
        <v>593</v>
      </c>
      <c r="R72" s="194">
        <v>0.0</v>
      </c>
      <c r="S72" s="194" t="s">
        <v>588</v>
      </c>
      <c r="T72" s="194" t="s">
        <v>588</v>
      </c>
      <c r="U72" s="194" t="s">
        <v>588</v>
      </c>
      <c r="V72" s="194" t="s">
        <v>588</v>
      </c>
      <c r="W72" s="194" t="s">
        <v>588</v>
      </c>
      <c r="X72" s="194" t="s">
        <v>588</v>
      </c>
      <c r="Y72" s="194" t="s">
        <v>6</v>
      </c>
      <c r="Z72" s="496">
        <v>0.0</v>
      </c>
      <c r="AA72" s="194" t="s">
        <v>15</v>
      </c>
      <c r="AB72" s="194" t="s">
        <v>15</v>
      </c>
      <c r="AC72" s="194" t="s">
        <v>15</v>
      </c>
      <c r="AD72" s="194" t="s">
        <v>15</v>
      </c>
      <c r="AE72" s="194" t="s">
        <v>15</v>
      </c>
      <c r="AF72" s="194">
        <v>0.0</v>
      </c>
      <c r="AG72" s="194" t="s">
        <v>6</v>
      </c>
      <c r="AH72" s="498" t="s">
        <v>717</v>
      </c>
      <c r="AI72" s="498" t="s">
        <v>717</v>
      </c>
      <c r="AJ72" s="197">
        <f>vlookup(B72,'Annual Leave-2026'!$B:$T,5,0)-countif(E72:AI72,"a")-(countif(E72:AI72,"a1")*0.5)-(countif(E72:AI72,"a2")*0.5)-(countif(E72:AI72,"b*")*0.5)-(countif(E72:AI72,"c*")*0.5)-(countif(E72:AI72,"d*")*0.5)-(countif(E72:AI72,"e*")*0.5)+1</f>
        <v>2.5</v>
      </c>
      <c r="AK72" s="197">
        <f t="shared" si="3"/>
        <v>26</v>
      </c>
      <c r="AL72" s="214">
        <f>VLOOKUP(B72,'Working Time-February-2026'!$B:$AK,35,0)/60</f>
        <v>0</v>
      </c>
      <c r="AM72" s="214">
        <f>VLOOKUP(B72,'Working Time-February-2026'!$B:$AK,36,0)/60</f>
        <v>0</v>
      </c>
      <c r="AN72" s="214"/>
      <c r="AO72" s="209"/>
      <c r="AP72" s="220"/>
      <c r="AQ72" s="209"/>
      <c r="AR72" s="209"/>
      <c r="AS72" s="209"/>
      <c r="AT72" s="209"/>
      <c r="AU72" s="209">
        <f t="shared" si="4"/>
        <v>5</v>
      </c>
      <c r="AV72" s="209">
        <f t="shared" si="5"/>
        <v>0</v>
      </c>
      <c r="AW72" s="210">
        <f t="shared" si="6"/>
        <v>0</v>
      </c>
      <c r="AX72" s="212"/>
      <c r="AY72" s="217" t="s">
        <v>8</v>
      </c>
    </row>
    <row r="73">
      <c r="A73" s="209">
        <v>69.0</v>
      </c>
      <c r="B73" s="218" t="s">
        <v>659</v>
      </c>
      <c r="C73" s="219" t="s">
        <v>102</v>
      </c>
      <c r="D73" s="213" t="s">
        <v>76</v>
      </c>
      <c r="E73" s="194" t="s">
        <v>593</v>
      </c>
      <c r="F73" s="194" t="s">
        <v>593</v>
      </c>
      <c r="G73" s="194" t="s">
        <v>593</v>
      </c>
      <c r="H73" s="194" t="s">
        <v>593</v>
      </c>
      <c r="I73" s="194" t="s">
        <v>593</v>
      </c>
      <c r="J73" s="194" t="s">
        <v>593</v>
      </c>
      <c r="K73" s="194">
        <v>0.0</v>
      </c>
      <c r="L73" s="194" t="s">
        <v>588</v>
      </c>
      <c r="M73" s="194" t="s">
        <v>588</v>
      </c>
      <c r="N73" s="194" t="s">
        <v>588</v>
      </c>
      <c r="O73" s="194" t="s">
        <v>588</v>
      </c>
      <c r="P73" s="194" t="s">
        <v>592</v>
      </c>
      <c r="Q73" s="194" t="s">
        <v>588</v>
      </c>
      <c r="R73" s="194" t="s">
        <v>588</v>
      </c>
      <c r="S73" s="194">
        <v>0.0</v>
      </c>
      <c r="T73" s="194" t="s">
        <v>588</v>
      </c>
      <c r="U73" s="194" t="s">
        <v>588</v>
      </c>
      <c r="V73" s="194" t="s">
        <v>588</v>
      </c>
      <c r="W73" s="194" t="s">
        <v>588</v>
      </c>
      <c r="X73" s="194" t="s">
        <v>6</v>
      </c>
      <c r="Y73" s="194">
        <v>0.0</v>
      </c>
      <c r="Z73" s="496" t="s">
        <v>6</v>
      </c>
      <c r="AA73" s="194" t="s">
        <v>15</v>
      </c>
      <c r="AB73" s="194" t="s">
        <v>15</v>
      </c>
      <c r="AC73" s="194" t="s">
        <v>15</v>
      </c>
      <c r="AD73" s="194" t="s">
        <v>15</v>
      </c>
      <c r="AE73" s="194" t="s">
        <v>15</v>
      </c>
      <c r="AF73" s="194">
        <v>0.0</v>
      </c>
      <c r="AG73" s="194" t="s">
        <v>6</v>
      </c>
      <c r="AH73" s="498" t="s">
        <v>717</v>
      </c>
      <c r="AI73" s="498" t="s">
        <v>717</v>
      </c>
      <c r="AJ73" s="197">
        <f>vlookup(B73,'Annual Leave-2026'!$B:$T,5,0)-countif(E73:AI73,"a")-(countif(E73:AI73,"a1")*0.5)-(countif(E73:AI73,"a2")*0.5)-(countif(E73:AI73,"b*")*0.5)-(countif(E73:AI73,"c*")*0.5)-(countif(E73:AI73,"d*")*0.5)-(countif(E73:AI73,"e*")*0.5)+1</f>
        <v>0</v>
      </c>
      <c r="AK73" s="197">
        <f t="shared" si="3"/>
        <v>26</v>
      </c>
      <c r="AL73" s="214">
        <f>VLOOKUP(B73,'Working Time-February-2026'!$B:$AK,35,0)/60</f>
        <v>0</v>
      </c>
      <c r="AM73" s="214">
        <f>VLOOKUP(B73,'Working Time-February-2026'!$B:$AK,36,0)/60</f>
        <v>0</v>
      </c>
      <c r="AN73" s="214"/>
      <c r="AO73" s="209"/>
      <c r="AP73" s="220"/>
      <c r="AQ73" s="209"/>
      <c r="AR73" s="209"/>
      <c r="AS73" s="209"/>
      <c r="AT73" s="209"/>
      <c r="AU73" s="209">
        <f t="shared" si="4"/>
        <v>4</v>
      </c>
      <c r="AV73" s="209">
        <f t="shared" si="5"/>
        <v>1</v>
      </c>
      <c r="AW73" s="210">
        <f t="shared" si="6"/>
        <v>0</v>
      </c>
      <c r="AX73" s="222"/>
      <c r="AY73" s="217" t="s">
        <v>8</v>
      </c>
    </row>
    <row r="74">
      <c r="A74" s="204">
        <v>70.0</v>
      </c>
      <c r="B74" s="218" t="s">
        <v>660</v>
      </c>
      <c r="C74" s="219" t="s">
        <v>116</v>
      </c>
      <c r="D74" s="213" t="s">
        <v>76</v>
      </c>
      <c r="E74" s="194" t="s">
        <v>602</v>
      </c>
      <c r="F74" s="194">
        <v>0.0</v>
      </c>
      <c r="G74" s="498" t="s">
        <v>717</v>
      </c>
      <c r="H74" s="498" t="s">
        <v>717</v>
      </c>
      <c r="I74" s="498" t="s">
        <v>717</v>
      </c>
      <c r="J74" s="498" t="s">
        <v>717</v>
      </c>
      <c r="K74" s="498" t="s">
        <v>717</v>
      </c>
      <c r="L74" s="498" t="s">
        <v>717</v>
      </c>
      <c r="M74" s="194">
        <v>0.0</v>
      </c>
      <c r="N74" s="498" t="s">
        <v>717</v>
      </c>
      <c r="O74" s="498" t="s">
        <v>717</v>
      </c>
      <c r="P74" s="498" t="s">
        <v>717</v>
      </c>
      <c r="Q74" s="498" t="s">
        <v>717</v>
      </c>
      <c r="R74" s="194">
        <v>0.0</v>
      </c>
      <c r="S74" s="498" t="s">
        <v>717</v>
      </c>
      <c r="T74" s="498" t="s">
        <v>717</v>
      </c>
      <c r="U74" s="498" t="s">
        <v>717</v>
      </c>
      <c r="V74" s="498" t="s">
        <v>717</v>
      </c>
      <c r="W74" s="498" t="s">
        <v>717</v>
      </c>
      <c r="X74" s="498" t="s">
        <v>717</v>
      </c>
      <c r="Y74" s="498" t="s">
        <v>717</v>
      </c>
      <c r="Z74" s="496">
        <v>0.0</v>
      </c>
      <c r="AA74" s="194" t="s">
        <v>715</v>
      </c>
      <c r="AB74" s="194" t="s">
        <v>715</v>
      </c>
      <c r="AC74" s="194" t="s">
        <v>715</v>
      </c>
      <c r="AD74" s="194" t="s">
        <v>715</v>
      </c>
      <c r="AE74" s="194" t="s">
        <v>715</v>
      </c>
      <c r="AF74" s="194" t="s">
        <v>715</v>
      </c>
      <c r="AG74" s="221" t="s">
        <v>166</v>
      </c>
      <c r="AH74" s="194">
        <v>0.0</v>
      </c>
      <c r="AI74" s="194" t="s">
        <v>715</v>
      </c>
      <c r="AJ74" s="197">
        <f>vlookup(B74,'Annual Leave-2026'!$B:$T,5,0)-countif(E74:AI74,"a")-(countif(E74:AI74,"a1")*0.5)-(countif(E74:AI74,"a2")*0.5)-(countif(E74:AI74,"b*")*0.5)-(countif(E74:AI74,"c*")*0.5)-(countif(E74:AI74,"d*")*0.5)-(countif(E74:AI74,"e*")*0.5)+1</f>
        <v>6</v>
      </c>
      <c r="AK74" s="197">
        <f t="shared" si="3"/>
        <v>25</v>
      </c>
      <c r="AL74" s="214">
        <f>VLOOKUP(B74,'Working Time-February-2026'!$B:$AK,35,0)/60</f>
        <v>0</v>
      </c>
      <c r="AM74" s="214">
        <f>VLOOKUP(B74,'Working Time-February-2026'!$B:$AK,36,0)/60</f>
        <v>0</v>
      </c>
      <c r="AN74" s="214"/>
      <c r="AO74" s="218"/>
      <c r="AP74" s="220"/>
      <c r="AQ74" s="209"/>
      <c r="AR74" s="209"/>
      <c r="AS74" s="209"/>
      <c r="AT74" s="209"/>
      <c r="AU74" s="209">
        <f t="shared" si="4"/>
        <v>5</v>
      </c>
      <c r="AV74" s="209">
        <f t="shared" si="5"/>
        <v>0</v>
      </c>
      <c r="AW74" s="210">
        <f t="shared" si="6"/>
        <v>1</v>
      </c>
      <c r="AX74" s="222"/>
      <c r="AY74" s="217" t="s">
        <v>7</v>
      </c>
    </row>
    <row r="75">
      <c r="A75" s="209">
        <v>71.0</v>
      </c>
      <c r="B75" s="218" t="s">
        <v>661</v>
      </c>
      <c r="C75" s="219" t="s">
        <v>83</v>
      </c>
      <c r="D75" s="213" t="s">
        <v>76</v>
      </c>
      <c r="E75" s="194">
        <v>0.0</v>
      </c>
      <c r="F75" s="194" t="s">
        <v>715</v>
      </c>
      <c r="G75" s="194" t="s">
        <v>715</v>
      </c>
      <c r="H75" s="194" t="s">
        <v>715</v>
      </c>
      <c r="I75" s="194" t="s">
        <v>715</v>
      </c>
      <c r="J75" s="194" t="s">
        <v>715</v>
      </c>
      <c r="K75" s="194" t="s">
        <v>6</v>
      </c>
      <c r="L75" s="194">
        <v>0.0</v>
      </c>
      <c r="M75" s="194" t="s">
        <v>591</v>
      </c>
      <c r="N75" s="194" t="s">
        <v>591</v>
      </c>
      <c r="O75" s="194" t="s">
        <v>591</v>
      </c>
      <c r="P75" s="194" t="s">
        <v>591</v>
      </c>
      <c r="Q75" s="194" t="s">
        <v>591</v>
      </c>
      <c r="R75" s="194">
        <v>0.0</v>
      </c>
      <c r="S75" s="194" t="s">
        <v>591</v>
      </c>
      <c r="T75" s="194" t="s">
        <v>591</v>
      </c>
      <c r="U75" s="194" t="s">
        <v>591</v>
      </c>
      <c r="V75" s="194" t="s">
        <v>591</v>
      </c>
      <c r="W75" s="194" t="s">
        <v>591</v>
      </c>
      <c r="X75" s="194" t="s">
        <v>591</v>
      </c>
      <c r="Y75" s="194" t="s">
        <v>591</v>
      </c>
      <c r="Z75" s="496">
        <v>0.0</v>
      </c>
      <c r="AA75" s="194" t="s">
        <v>15</v>
      </c>
      <c r="AB75" s="194" t="s">
        <v>593</v>
      </c>
      <c r="AC75" s="194" t="s">
        <v>593</v>
      </c>
      <c r="AD75" s="194" t="s">
        <v>593</v>
      </c>
      <c r="AE75" s="194" t="s">
        <v>593</v>
      </c>
      <c r="AF75" s="194" t="s">
        <v>593</v>
      </c>
      <c r="AG75" s="194">
        <v>0.0</v>
      </c>
      <c r="AH75" s="194" t="s">
        <v>588</v>
      </c>
      <c r="AI75" s="194" t="s">
        <v>588</v>
      </c>
      <c r="AJ75" s="197">
        <f>vlookup(B75,'Annual Leave-2026'!$B:$T,5,0)-countif(E75:AI75,"a")-(countif(E75:AI75,"a1")*0.5)-(countif(E75:AI75,"a2")*0.5)-(countif(E75:AI75,"b*")*0.5)-(countif(E75:AI75,"c*")*0.5)-(countif(E75:AI75,"d*")*0.5)-(countif(E75:AI75,"e*")*0.5)+1</f>
        <v>0</v>
      </c>
      <c r="AK75" s="197">
        <f t="shared" si="3"/>
        <v>26</v>
      </c>
      <c r="AL75" s="214">
        <f>VLOOKUP(B75,'Working Time-February-2026'!$B:$AK,35,0)/60</f>
        <v>0</v>
      </c>
      <c r="AM75" s="214">
        <f>VLOOKUP(B75,'Working Time-February-2026'!$B:$AK,36,0)/60</f>
        <v>0</v>
      </c>
      <c r="AN75" s="214"/>
      <c r="AO75" s="218"/>
      <c r="AP75" s="220"/>
      <c r="AQ75" s="209"/>
      <c r="AR75" s="209"/>
      <c r="AS75" s="209"/>
      <c r="AT75" s="209"/>
      <c r="AU75" s="209">
        <f t="shared" si="4"/>
        <v>5</v>
      </c>
      <c r="AV75" s="209">
        <f t="shared" si="5"/>
        <v>0</v>
      </c>
      <c r="AW75" s="210">
        <f t="shared" si="6"/>
        <v>0</v>
      </c>
      <c r="AX75" s="222"/>
      <c r="AY75" s="217" t="s">
        <v>9</v>
      </c>
    </row>
    <row r="76">
      <c r="A76" s="204">
        <v>72.0</v>
      </c>
      <c r="B76" s="218" t="s">
        <v>662</v>
      </c>
      <c r="C76" s="219" t="s">
        <v>129</v>
      </c>
      <c r="D76" s="213" t="s">
        <v>76</v>
      </c>
      <c r="E76" s="194">
        <v>0.0</v>
      </c>
      <c r="F76" s="194" t="s">
        <v>715</v>
      </c>
      <c r="G76" s="194" t="s">
        <v>715</v>
      </c>
      <c r="H76" s="194" t="s">
        <v>715</v>
      </c>
      <c r="I76" s="194" t="s">
        <v>715</v>
      </c>
      <c r="J76" s="194" t="s">
        <v>715</v>
      </c>
      <c r="K76" s="194">
        <v>0.0</v>
      </c>
      <c r="L76" s="194" t="s">
        <v>715</v>
      </c>
      <c r="M76" s="194" t="s">
        <v>715</v>
      </c>
      <c r="N76" s="194" t="s">
        <v>715</v>
      </c>
      <c r="O76" s="194" t="s">
        <v>715</v>
      </c>
      <c r="P76" s="194" t="s">
        <v>715</v>
      </c>
      <c r="Q76" s="194" t="s">
        <v>715</v>
      </c>
      <c r="R76" s="194">
        <v>0.0</v>
      </c>
      <c r="S76" s="194" t="s">
        <v>715</v>
      </c>
      <c r="T76" s="194" t="s">
        <v>715</v>
      </c>
      <c r="U76" s="194" t="s">
        <v>715</v>
      </c>
      <c r="V76" s="194" t="s">
        <v>715</v>
      </c>
      <c r="W76" s="194" t="s">
        <v>715</v>
      </c>
      <c r="X76" s="194" t="s">
        <v>715</v>
      </c>
      <c r="Y76" s="194" t="s">
        <v>6</v>
      </c>
      <c r="Z76" s="496">
        <v>0.0</v>
      </c>
      <c r="AA76" s="194" t="s">
        <v>591</v>
      </c>
      <c r="AB76" s="194" t="s">
        <v>591</v>
      </c>
      <c r="AC76" s="194" t="s">
        <v>591</v>
      </c>
      <c r="AD76" s="194" t="s">
        <v>591</v>
      </c>
      <c r="AE76" s="194" t="s">
        <v>591</v>
      </c>
      <c r="AF76" s="194">
        <v>0.0</v>
      </c>
      <c r="AG76" s="194" t="s">
        <v>6</v>
      </c>
      <c r="AH76" s="194" t="s">
        <v>6</v>
      </c>
      <c r="AI76" s="194" t="s">
        <v>591</v>
      </c>
      <c r="AJ76" s="197">
        <f>vlookup(B76,'Annual Leave-2026'!$B:$T,5,0)-countif(E76:AI76,"a")-(countif(E76:AI76,"a1")*0.5)-(countif(E76:AI76,"a2")*0.5)-(countif(E76:AI76,"b*")*0.5)-(countif(E76:AI76,"c*")*0.5)-(countif(E76:AI76,"d*")*0.5)-(countif(E76:AI76,"e*")*0.5)+1+1</f>
        <v>3</v>
      </c>
      <c r="AK76" s="197">
        <f t="shared" si="3"/>
        <v>26</v>
      </c>
      <c r="AL76" s="214">
        <f>VLOOKUP(B76,'Working Time-February-2026'!$B:$AK,35,0)/60</f>
        <v>0</v>
      </c>
      <c r="AM76" s="214">
        <f>VLOOKUP(B76,'Working Time-February-2026'!$B:$AK,36,0)/60</f>
        <v>0</v>
      </c>
      <c r="AN76" s="214"/>
      <c r="AO76" s="218"/>
      <c r="AP76" s="220"/>
      <c r="AQ76" s="209"/>
      <c r="AR76" s="209"/>
      <c r="AS76" s="209"/>
      <c r="AT76" s="209"/>
      <c r="AU76" s="209">
        <f t="shared" si="4"/>
        <v>5</v>
      </c>
      <c r="AV76" s="209">
        <f t="shared" si="5"/>
        <v>0</v>
      </c>
      <c r="AW76" s="210">
        <f t="shared" si="6"/>
        <v>0</v>
      </c>
      <c r="AX76" s="222"/>
      <c r="AY76" s="217" t="s">
        <v>6</v>
      </c>
    </row>
    <row r="77">
      <c r="A77" s="209">
        <v>73.0</v>
      </c>
      <c r="B77" s="218" t="s">
        <v>663</v>
      </c>
      <c r="C77" s="219" t="s">
        <v>81</v>
      </c>
      <c r="D77" s="219" t="s">
        <v>76</v>
      </c>
      <c r="E77" s="194">
        <v>0.0</v>
      </c>
      <c r="F77" s="194" t="s">
        <v>715</v>
      </c>
      <c r="G77" s="194" t="s">
        <v>715</v>
      </c>
      <c r="H77" s="194" t="s">
        <v>715</v>
      </c>
      <c r="I77" s="194" t="s">
        <v>715</v>
      </c>
      <c r="J77" s="194" t="s">
        <v>715</v>
      </c>
      <c r="K77" s="194" t="s">
        <v>715</v>
      </c>
      <c r="L77" s="194">
        <v>0.0</v>
      </c>
      <c r="M77" s="194" t="s">
        <v>591</v>
      </c>
      <c r="N77" s="194" t="s">
        <v>591</v>
      </c>
      <c r="O77" s="194" t="s">
        <v>591</v>
      </c>
      <c r="P77" s="194" t="s">
        <v>591</v>
      </c>
      <c r="Q77" s="194" t="s">
        <v>591</v>
      </c>
      <c r="R77" s="194">
        <v>0.0</v>
      </c>
      <c r="S77" s="194" t="s">
        <v>591</v>
      </c>
      <c r="T77" s="194" t="s">
        <v>591</v>
      </c>
      <c r="U77" s="194" t="s">
        <v>591</v>
      </c>
      <c r="V77" s="194" t="s">
        <v>591</v>
      </c>
      <c r="W77" s="194" t="s">
        <v>591</v>
      </c>
      <c r="X77" s="194" t="s">
        <v>591</v>
      </c>
      <c r="Y77" s="194">
        <v>0.0</v>
      </c>
      <c r="Z77" s="194" t="s">
        <v>588</v>
      </c>
      <c r="AA77" s="194" t="s">
        <v>588</v>
      </c>
      <c r="AB77" s="194" t="s">
        <v>588</v>
      </c>
      <c r="AC77" s="194" t="s">
        <v>588</v>
      </c>
      <c r="AD77" s="194" t="s">
        <v>588</v>
      </c>
      <c r="AE77" s="194" t="s">
        <v>588</v>
      </c>
      <c r="AF77" s="194">
        <v>0.0</v>
      </c>
      <c r="AG77" s="194" t="s">
        <v>6</v>
      </c>
      <c r="AH77" s="194" t="s">
        <v>6</v>
      </c>
      <c r="AI77" s="194" t="s">
        <v>6</v>
      </c>
      <c r="AJ77" s="197">
        <f>vlookup(B77,'Annual Leave-2026'!$B:$T,5,0)-countif(E77:AI77,"a")-(countif(E77:AI77,"a1")*0.5)-(countif(E77:AI77,"a2")*0.5)-(countif(E77:AI77,"b*")*0.5)-(countif(E77:AI77,"c*")*0.5)-(countif(E77:AI77,"d*")*0.5)-(countif(E77:AI77,"e*")*0.5)+1</f>
        <v>3</v>
      </c>
      <c r="AK77" s="197">
        <f t="shared" si="3"/>
        <v>26</v>
      </c>
      <c r="AL77" s="214">
        <f>VLOOKUP(B77,'Working Time-February-2026'!$B:$AK,35,0)/60</f>
        <v>0</v>
      </c>
      <c r="AM77" s="214">
        <f>VLOOKUP(B77,'Working Time-February-2026'!$B:$AK,36,0)/60</f>
        <v>0</v>
      </c>
      <c r="AN77" s="214"/>
      <c r="AO77" s="218"/>
      <c r="AP77" s="220"/>
      <c r="AQ77" s="209"/>
      <c r="AR77" s="209"/>
      <c r="AS77" s="209"/>
      <c r="AT77" s="209"/>
      <c r="AU77" s="209">
        <f t="shared" si="4"/>
        <v>5</v>
      </c>
      <c r="AV77" s="209">
        <f t="shared" si="5"/>
        <v>0</v>
      </c>
      <c r="AW77" s="210">
        <f t="shared" si="6"/>
        <v>0</v>
      </c>
      <c r="AX77" s="222"/>
      <c r="AY77" s="217" t="s">
        <v>9</v>
      </c>
    </row>
    <row r="78">
      <c r="A78" s="204">
        <v>74.0</v>
      </c>
      <c r="B78" s="218" t="s">
        <v>664</v>
      </c>
      <c r="C78" s="219" t="s">
        <v>89</v>
      </c>
      <c r="D78" s="219" t="s">
        <v>76</v>
      </c>
      <c r="E78" s="194" t="s">
        <v>591</v>
      </c>
      <c r="F78" s="194" t="s">
        <v>591</v>
      </c>
      <c r="G78" s="194" t="s">
        <v>591</v>
      </c>
      <c r="H78" s="194" t="s">
        <v>591</v>
      </c>
      <c r="I78" s="194" t="s">
        <v>591</v>
      </c>
      <c r="J78" s="194" t="s">
        <v>591</v>
      </c>
      <c r="K78" s="194">
        <v>0.0</v>
      </c>
      <c r="L78" s="221" t="s">
        <v>164</v>
      </c>
      <c r="M78" s="194" t="s">
        <v>591</v>
      </c>
      <c r="N78" s="194" t="s">
        <v>591</v>
      </c>
      <c r="O78" s="194" t="s">
        <v>591</v>
      </c>
      <c r="P78" s="194" t="s">
        <v>591</v>
      </c>
      <c r="Q78" s="194" t="s">
        <v>591</v>
      </c>
      <c r="R78" s="194" t="s">
        <v>591</v>
      </c>
      <c r="S78" s="194">
        <v>0.0</v>
      </c>
      <c r="T78" s="194" t="s">
        <v>593</v>
      </c>
      <c r="U78" s="194" t="s">
        <v>593</v>
      </c>
      <c r="V78" s="194" t="s">
        <v>593</v>
      </c>
      <c r="W78" s="194" t="s">
        <v>593</v>
      </c>
      <c r="X78" s="194" t="s">
        <v>6</v>
      </c>
      <c r="Y78" s="194" t="s">
        <v>6</v>
      </c>
      <c r="Z78" s="496">
        <v>0.0</v>
      </c>
      <c r="AA78" s="194" t="s">
        <v>588</v>
      </c>
      <c r="AB78" s="194" t="s">
        <v>588</v>
      </c>
      <c r="AC78" s="194" t="s">
        <v>588</v>
      </c>
      <c r="AD78" s="194" t="s">
        <v>588</v>
      </c>
      <c r="AE78" s="194" t="s">
        <v>588</v>
      </c>
      <c r="AF78" s="194" t="s">
        <v>6</v>
      </c>
      <c r="AG78" s="194" t="s">
        <v>6</v>
      </c>
      <c r="AH78" s="194">
        <v>0.0</v>
      </c>
      <c r="AI78" s="194" t="s">
        <v>6</v>
      </c>
      <c r="AJ78" s="197">
        <f>vlookup(B78,'Annual Leave-2026'!$B:$T,5,0)-countif(E78:AI78,"a")-(countif(E78:AI78,"a1")*0.5)-(countif(E78:AI78,"a2")*0.5)-(countif(E78:AI78,"b*")*0.5)-(countif(E78:AI78,"c*")*0.5)-(countif(E78:AI78,"d*")*0.5)-(countif(E78:AI78,"e*")*0.5)+1</f>
        <v>0.5</v>
      </c>
      <c r="AK78" s="197">
        <f t="shared" si="3"/>
        <v>27</v>
      </c>
      <c r="AL78" s="214">
        <f>VLOOKUP(B78,'Working Time-February-2026'!$B:$AK,35,0)/60</f>
        <v>0</v>
      </c>
      <c r="AM78" s="214">
        <f>VLOOKUP(B78,'Working Time-February-2026'!$B:$AK,36,0)/60</f>
        <v>0</v>
      </c>
      <c r="AN78" s="214"/>
      <c r="AO78" s="218"/>
      <c r="AP78" s="220"/>
      <c r="AQ78" s="209"/>
      <c r="AR78" s="209"/>
      <c r="AS78" s="209"/>
      <c r="AT78" s="209"/>
      <c r="AU78" s="209">
        <f t="shared" si="4"/>
        <v>4</v>
      </c>
      <c r="AV78" s="209">
        <f t="shared" si="5"/>
        <v>0</v>
      </c>
      <c r="AW78" s="210">
        <f t="shared" si="6"/>
        <v>0</v>
      </c>
      <c r="AX78" s="222"/>
      <c r="AY78" s="217" t="s">
        <v>9</v>
      </c>
    </row>
    <row r="79">
      <c r="A79" s="209">
        <v>75.0</v>
      </c>
      <c r="B79" s="212" t="s">
        <v>665</v>
      </c>
      <c r="C79" s="213" t="s">
        <v>27</v>
      </c>
      <c r="D79" s="213" t="s">
        <v>14</v>
      </c>
      <c r="E79" s="194">
        <v>0.0</v>
      </c>
      <c r="F79" s="194" t="s">
        <v>593</v>
      </c>
      <c r="G79" s="194" t="s">
        <v>593</v>
      </c>
      <c r="H79" s="194" t="s">
        <v>593</v>
      </c>
      <c r="I79" s="194" t="s">
        <v>593</v>
      </c>
      <c r="J79" s="194" t="s">
        <v>593</v>
      </c>
      <c r="K79" s="194">
        <v>0.0</v>
      </c>
      <c r="L79" s="194" t="s">
        <v>593</v>
      </c>
      <c r="M79" s="194" t="s">
        <v>593</v>
      </c>
      <c r="N79" s="194" t="s">
        <v>593</v>
      </c>
      <c r="O79" s="194" t="s">
        <v>593</v>
      </c>
      <c r="P79" s="194" t="s">
        <v>593</v>
      </c>
      <c r="Q79" s="194" t="s">
        <v>593</v>
      </c>
      <c r="R79" s="194" t="s">
        <v>593</v>
      </c>
      <c r="S79" s="194">
        <v>0.0</v>
      </c>
      <c r="T79" s="194" t="s">
        <v>593</v>
      </c>
      <c r="U79" s="194" t="s">
        <v>593</v>
      </c>
      <c r="V79" s="194" t="s">
        <v>593</v>
      </c>
      <c r="W79" s="194" t="s">
        <v>593</v>
      </c>
      <c r="X79" s="194" t="s">
        <v>593</v>
      </c>
      <c r="Y79" s="194" t="s">
        <v>593</v>
      </c>
      <c r="Z79" s="496">
        <v>0.0</v>
      </c>
      <c r="AA79" s="194" t="s">
        <v>588</v>
      </c>
      <c r="AB79" s="194" t="s">
        <v>588</v>
      </c>
      <c r="AC79" s="194" t="s">
        <v>588</v>
      </c>
      <c r="AD79" s="194" t="s">
        <v>588</v>
      </c>
      <c r="AE79" s="194" t="s">
        <v>588</v>
      </c>
      <c r="AF79" s="194" t="s">
        <v>588</v>
      </c>
      <c r="AG79" s="194">
        <v>0.0</v>
      </c>
      <c r="AH79" s="194" t="s">
        <v>588</v>
      </c>
      <c r="AI79" s="194" t="s">
        <v>588</v>
      </c>
      <c r="AJ79" s="197">
        <f>vlookup(B79,'Annual Leave-2026'!$B:$T,5,0)-countif(E79:AI79,"a")-(countif(E79:AI79,"a1")*0.5)-(countif(E79:AI79,"a2")*0.5)-(countif(E79:AI79,"b*")*0.5)-(countif(E79:AI79,"c*")*0.5)-(countif(E79:AI79,"d*")*0.5)-(countif(E79:AI79,"e*")*0.5)+1</f>
        <v>3.5</v>
      </c>
      <c r="AK79" s="197">
        <f t="shared" si="3"/>
        <v>26</v>
      </c>
      <c r="AL79" s="214">
        <f>VLOOKUP(B79,'Working Time-February-2026'!$B:$AK,35,0)/60</f>
        <v>0</v>
      </c>
      <c r="AM79" s="214">
        <f>VLOOKUP(B79,'Working Time-February-2026'!$B:$AK,36,0)/60</f>
        <v>0</v>
      </c>
      <c r="AN79" s="214"/>
      <c r="AO79" s="209"/>
      <c r="AP79" s="216"/>
      <c r="AQ79" s="209"/>
      <c r="AR79" s="209"/>
      <c r="AS79" s="209"/>
      <c r="AT79" s="209"/>
      <c r="AU79" s="209">
        <f t="shared" si="4"/>
        <v>5</v>
      </c>
      <c r="AV79" s="209">
        <f t="shared" si="5"/>
        <v>0</v>
      </c>
      <c r="AW79" s="210">
        <f t="shared" si="6"/>
        <v>0</v>
      </c>
      <c r="AX79" s="212"/>
      <c r="AY79" s="217" t="s">
        <v>9</v>
      </c>
    </row>
    <row r="80">
      <c r="A80" s="204">
        <v>76.0</v>
      </c>
      <c r="B80" s="212" t="s">
        <v>666</v>
      </c>
      <c r="C80" s="213" t="s">
        <v>23</v>
      </c>
      <c r="D80" s="213" t="s">
        <v>14</v>
      </c>
      <c r="E80" s="194" t="s">
        <v>6</v>
      </c>
      <c r="F80" s="194" t="s">
        <v>6</v>
      </c>
      <c r="G80" s="194" t="s">
        <v>6</v>
      </c>
      <c r="H80" s="194" t="s">
        <v>591</v>
      </c>
      <c r="I80" s="194" t="s">
        <v>591</v>
      </c>
      <c r="J80" s="194" t="s">
        <v>591</v>
      </c>
      <c r="K80" s="194" t="s">
        <v>591</v>
      </c>
      <c r="L80" s="194">
        <v>0.0</v>
      </c>
      <c r="M80" s="194" t="s">
        <v>593</v>
      </c>
      <c r="N80" s="194" t="s">
        <v>593</v>
      </c>
      <c r="O80" s="194" t="s">
        <v>593</v>
      </c>
      <c r="P80" s="194" t="s">
        <v>593</v>
      </c>
      <c r="Q80" s="194" t="s">
        <v>593</v>
      </c>
      <c r="R80" s="194">
        <v>0.0</v>
      </c>
      <c r="S80" s="194" t="s">
        <v>593</v>
      </c>
      <c r="T80" s="194" t="s">
        <v>593</v>
      </c>
      <c r="U80" s="194" t="s">
        <v>593</v>
      </c>
      <c r="V80" s="194" t="s">
        <v>593</v>
      </c>
      <c r="W80" s="194" t="s">
        <v>593</v>
      </c>
      <c r="X80" s="194" t="s">
        <v>593</v>
      </c>
      <c r="Y80" s="194">
        <v>0.0</v>
      </c>
      <c r="Z80" s="194" t="s">
        <v>588</v>
      </c>
      <c r="AA80" s="194" t="s">
        <v>588</v>
      </c>
      <c r="AB80" s="194" t="s">
        <v>588</v>
      </c>
      <c r="AC80" s="194" t="s">
        <v>588</v>
      </c>
      <c r="AD80" s="194" t="s">
        <v>588</v>
      </c>
      <c r="AE80" s="194" t="s">
        <v>588</v>
      </c>
      <c r="AF80" s="194">
        <v>0.0</v>
      </c>
      <c r="AG80" s="194" t="s">
        <v>588</v>
      </c>
      <c r="AH80" s="194" t="s">
        <v>588</v>
      </c>
      <c r="AI80" s="194" t="s">
        <v>588</v>
      </c>
      <c r="AJ80" s="197">
        <f>vlookup(B80,'Annual Leave-2026'!$B:$T,5,0)-countif(E80:AI80,"a")-(countif(E80:AI80,"a1")*0.5)-(countif(E80:AI80,"a2")*0.5)-(countif(E80:AI80,"b*")*0.5)-(countif(E80:AI80,"c*")*0.5)-(countif(E80:AI80,"d*")*0.5)-(countif(E80:AI80,"e*")*0.5)+1</f>
        <v>1</v>
      </c>
      <c r="AK80" s="197">
        <f t="shared" si="3"/>
        <v>27</v>
      </c>
      <c r="AL80" s="214">
        <f>VLOOKUP(B80,'Working Time-February-2026'!$B:$AK,35,0)/60</f>
        <v>0</v>
      </c>
      <c r="AM80" s="214">
        <f>VLOOKUP(B80,'Working Time-February-2026'!$B:$AK,36,0)/60</f>
        <v>0</v>
      </c>
      <c r="AN80" s="214"/>
      <c r="AO80" s="209"/>
      <c r="AP80" s="216"/>
      <c r="AQ80" s="209"/>
      <c r="AR80" s="209"/>
      <c r="AS80" s="209"/>
      <c r="AT80" s="209"/>
      <c r="AU80" s="209">
        <f t="shared" si="4"/>
        <v>4</v>
      </c>
      <c r="AV80" s="209">
        <f t="shared" si="5"/>
        <v>0</v>
      </c>
      <c r="AW80" s="210">
        <f t="shared" si="6"/>
        <v>0</v>
      </c>
      <c r="AX80" s="212"/>
      <c r="AY80" s="217" t="s">
        <v>9</v>
      </c>
    </row>
    <row r="81">
      <c r="A81" s="209">
        <v>77.0</v>
      </c>
      <c r="B81" s="212" t="s">
        <v>667</v>
      </c>
      <c r="C81" s="213" t="s">
        <v>72</v>
      </c>
      <c r="D81" s="213" t="s">
        <v>186</v>
      </c>
      <c r="E81" s="194" t="s">
        <v>715</v>
      </c>
      <c r="F81" s="194" t="s">
        <v>715</v>
      </c>
      <c r="G81" s="194" t="s">
        <v>715</v>
      </c>
      <c r="H81" s="194" t="s">
        <v>715</v>
      </c>
      <c r="I81" s="194" t="s">
        <v>715</v>
      </c>
      <c r="J81" s="194" t="s">
        <v>715</v>
      </c>
      <c r="K81" s="194" t="s">
        <v>763</v>
      </c>
      <c r="L81" s="194">
        <v>0.0</v>
      </c>
      <c r="M81" s="194" t="s">
        <v>591</v>
      </c>
      <c r="N81" s="194" t="s">
        <v>6</v>
      </c>
      <c r="O81" s="194" t="s">
        <v>591</v>
      </c>
      <c r="P81" s="194" t="s">
        <v>591</v>
      </c>
      <c r="Q81" s="194" t="s">
        <v>591</v>
      </c>
      <c r="R81" s="194">
        <v>0.0</v>
      </c>
      <c r="S81" s="194" t="s">
        <v>591</v>
      </c>
      <c r="T81" s="194" t="s">
        <v>6</v>
      </c>
      <c r="U81" s="194" t="s">
        <v>591</v>
      </c>
      <c r="V81" s="194" t="s">
        <v>591</v>
      </c>
      <c r="W81" s="194" t="s">
        <v>591</v>
      </c>
      <c r="X81" s="194" t="s">
        <v>591</v>
      </c>
      <c r="Y81" s="194" t="s">
        <v>591</v>
      </c>
      <c r="Z81" s="496">
        <v>0.0</v>
      </c>
      <c r="AA81" s="194" t="s">
        <v>15</v>
      </c>
      <c r="AB81" s="194" t="s">
        <v>15</v>
      </c>
      <c r="AC81" s="194" t="s">
        <v>15</v>
      </c>
      <c r="AD81" s="194" t="s">
        <v>15</v>
      </c>
      <c r="AE81" s="194" t="s">
        <v>593</v>
      </c>
      <c r="AF81" s="194" t="s">
        <v>593</v>
      </c>
      <c r="AG81" s="194">
        <v>0.0</v>
      </c>
      <c r="AH81" s="194" t="s">
        <v>593</v>
      </c>
      <c r="AI81" s="194" t="s">
        <v>593</v>
      </c>
      <c r="AJ81" s="197">
        <f>vlookup(B81,'Annual Leave-2026'!$B:$T,5,0)-countif(E81:AI81,"a")-(countif(E81:AI81,"a1")*0.5)-(countif(E81:AI81,"a2")*0.5)-(countif(E81:AI81,"b*")*0.5)-(countif(E81:AI81,"c*")*0.5)-(countif(E81:AI81,"d*")*0.5)-(countif(E81:AI81,"e*")*0.5)+1</f>
        <v>1</v>
      </c>
      <c r="AK81" s="197">
        <f t="shared" si="3"/>
        <v>26.5</v>
      </c>
      <c r="AL81" s="214">
        <f>VLOOKUP(B81,'Working Time-February-2026'!$B:$AK,35,0)/60</f>
        <v>0</v>
      </c>
      <c r="AM81" s="214">
        <f>VLOOKUP(B81,'Working Time-February-2026'!$B:$AK,36,0)/60</f>
        <v>0</v>
      </c>
      <c r="AN81" s="214"/>
      <c r="AO81" s="209"/>
      <c r="AP81" s="216"/>
      <c r="AQ81" s="209"/>
      <c r="AR81" s="209"/>
      <c r="AS81" s="209"/>
      <c r="AT81" s="209"/>
      <c r="AU81" s="209">
        <f t="shared" si="4"/>
        <v>4</v>
      </c>
      <c r="AV81" s="209">
        <f t="shared" si="5"/>
        <v>0</v>
      </c>
      <c r="AW81" s="210">
        <f t="shared" si="6"/>
        <v>0.5</v>
      </c>
      <c r="AX81" s="212"/>
      <c r="AY81" s="217" t="s">
        <v>10</v>
      </c>
    </row>
    <row r="82">
      <c r="A82" s="204">
        <v>78.0</v>
      </c>
      <c r="B82" s="212" t="s">
        <v>668</v>
      </c>
      <c r="C82" s="213" t="s">
        <v>62</v>
      </c>
      <c r="D82" s="213" t="s">
        <v>186</v>
      </c>
      <c r="E82" s="194" t="s">
        <v>6</v>
      </c>
      <c r="F82" s="194" t="s">
        <v>593</v>
      </c>
      <c r="G82" s="194" t="s">
        <v>593</v>
      </c>
      <c r="H82" s="194" t="s">
        <v>593</v>
      </c>
      <c r="I82" s="194" t="s">
        <v>593</v>
      </c>
      <c r="J82" s="194" t="s">
        <v>593</v>
      </c>
      <c r="K82" s="194" t="s">
        <v>593</v>
      </c>
      <c r="L82" s="194">
        <v>0.0</v>
      </c>
      <c r="M82" s="194" t="s">
        <v>593</v>
      </c>
      <c r="N82" s="194" t="s">
        <v>593</v>
      </c>
      <c r="O82" s="194" t="s">
        <v>593</v>
      </c>
      <c r="P82" s="194" t="s">
        <v>593</v>
      </c>
      <c r="Q82" s="194" t="s">
        <v>593</v>
      </c>
      <c r="R82" s="194" t="s">
        <v>593</v>
      </c>
      <c r="S82" s="194">
        <v>0.0</v>
      </c>
      <c r="T82" s="194" t="s">
        <v>593</v>
      </c>
      <c r="U82" s="194" t="s">
        <v>593</v>
      </c>
      <c r="V82" s="194" t="s">
        <v>593</v>
      </c>
      <c r="W82" s="194" t="s">
        <v>593</v>
      </c>
      <c r="X82" s="194" t="s">
        <v>593</v>
      </c>
      <c r="Y82" s="194">
        <v>0.0</v>
      </c>
      <c r="Z82" s="496" t="s">
        <v>593</v>
      </c>
      <c r="AA82" s="194" t="s">
        <v>593</v>
      </c>
      <c r="AB82" s="194" t="s">
        <v>593</v>
      </c>
      <c r="AC82" s="194" t="s">
        <v>775</v>
      </c>
      <c r="AD82" s="194" t="s">
        <v>593</v>
      </c>
      <c r="AE82" s="194" t="s">
        <v>593</v>
      </c>
      <c r="AF82" s="194" t="s">
        <v>593</v>
      </c>
      <c r="AG82" s="194">
        <v>0.0</v>
      </c>
      <c r="AH82" s="194" t="s">
        <v>593</v>
      </c>
      <c r="AI82" s="194" t="s">
        <v>593</v>
      </c>
      <c r="AJ82" s="197">
        <f>vlookup(B82,'Annual Leave-2026'!$B:$T,5,0)-countif(E82:AI82,"a")-(countif(E82:AI82,"a1")*0.5)-(countif(E82:AI82,"a2")*0.5)-(countif(E82:AI82,"b*")*0.5)-(countif(E82:AI82,"c*")*0.5)-(countif(E82:AI82,"d*")*0.5)-(countif(E82:AI82,"e*")*0.5)+1</f>
        <v>4</v>
      </c>
      <c r="AK82" s="197">
        <f t="shared" si="3"/>
        <v>26.5</v>
      </c>
      <c r="AL82" s="214">
        <f>VLOOKUP(B82,'Working Time-February-2026'!$B:$AK,35,0)/60</f>
        <v>-1.1</v>
      </c>
      <c r="AM82" s="214">
        <f>VLOOKUP(B82,'Working Time-February-2026'!$B:$AK,36,0)/60</f>
        <v>0</v>
      </c>
      <c r="AN82" s="214"/>
      <c r="AO82" s="209"/>
      <c r="AP82" s="216"/>
      <c r="AQ82" s="209"/>
      <c r="AR82" s="209"/>
      <c r="AS82" s="209"/>
      <c r="AT82" s="209"/>
      <c r="AU82" s="209">
        <f t="shared" si="4"/>
        <v>4</v>
      </c>
      <c r="AV82" s="209">
        <f t="shared" si="5"/>
        <v>0</v>
      </c>
      <c r="AW82" s="210">
        <f t="shared" si="6"/>
        <v>0.5</v>
      </c>
      <c r="AX82" s="212"/>
      <c r="AY82" s="217" t="s">
        <v>10</v>
      </c>
    </row>
    <row r="83">
      <c r="A83" s="209">
        <v>79.0</v>
      </c>
      <c r="B83" s="212" t="s">
        <v>669</v>
      </c>
      <c r="C83" s="213" t="s">
        <v>38</v>
      </c>
      <c r="D83" s="213" t="s">
        <v>186</v>
      </c>
      <c r="E83" s="194">
        <v>0.0</v>
      </c>
      <c r="F83" s="194" t="s">
        <v>593</v>
      </c>
      <c r="G83" s="194" t="s">
        <v>593</v>
      </c>
      <c r="H83" s="194" t="s">
        <v>593</v>
      </c>
      <c r="I83" s="194" t="s">
        <v>593</v>
      </c>
      <c r="J83" s="194" t="s">
        <v>593</v>
      </c>
      <c r="K83" s="194">
        <v>0.0</v>
      </c>
      <c r="L83" s="194" t="s">
        <v>588</v>
      </c>
      <c r="M83" s="194" t="s">
        <v>588</v>
      </c>
      <c r="N83" s="194" t="s">
        <v>588</v>
      </c>
      <c r="O83" s="194" t="s">
        <v>588</v>
      </c>
      <c r="P83" s="194" t="s">
        <v>588</v>
      </c>
      <c r="Q83" s="194" t="s">
        <v>6</v>
      </c>
      <c r="R83" s="194" t="s">
        <v>6</v>
      </c>
      <c r="S83" s="194">
        <v>0.0</v>
      </c>
      <c r="T83" s="194" t="s">
        <v>170</v>
      </c>
      <c r="U83" s="194" t="s">
        <v>588</v>
      </c>
      <c r="V83" s="194" t="s">
        <v>588</v>
      </c>
      <c r="W83" s="194" t="s">
        <v>588</v>
      </c>
      <c r="X83" s="194" t="s">
        <v>588</v>
      </c>
      <c r="Y83" s="194" t="s">
        <v>588</v>
      </c>
      <c r="Z83" s="194" t="s">
        <v>588</v>
      </c>
      <c r="AA83" s="194">
        <v>0.0</v>
      </c>
      <c r="AB83" s="498" t="s">
        <v>717</v>
      </c>
      <c r="AC83" s="498" t="s">
        <v>717</v>
      </c>
      <c r="AD83" s="498" t="s">
        <v>717</v>
      </c>
      <c r="AE83" s="498" t="s">
        <v>717</v>
      </c>
      <c r="AF83" s="194">
        <v>0.0</v>
      </c>
      <c r="AG83" s="498" t="s">
        <v>717</v>
      </c>
      <c r="AH83" s="498" t="s">
        <v>717</v>
      </c>
      <c r="AI83" s="498" t="s">
        <v>717</v>
      </c>
      <c r="AJ83" s="197">
        <f>vlookup(B83,'Annual Leave-2026'!$B:$T,5,0)-countif(E83:AI83,"a")-(countif(E83:AI83,"a1")*0.5)-(countif(E83:AI83,"a2")*0.5)-(countif(E83:AI83,"b*")*0.5)-(countif(E83:AI83,"c*")*0.5)-(countif(E83:AI83,"d*")*0.5)-(countif(E83:AI83,"e*")*0.5)+1</f>
        <v>1</v>
      </c>
      <c r="AK83" s="197">
        <f t="shared" si="3"/>
        <v>26</v>
      </c>
      <c r="AL83" s="214">
        <f>VLOOKUP(B83,'Working Time-February-2026'!$B:$AK,35,0)/60</f>
        <v>0</v>
      </c>
      <c r="AM83" s="214">
        <f>VLOOKUP(B83,'Working Time-February-2026'!$B:$AK,36,0)/60</f>
        <v>0</v>
      </c>
      <c r="AN83" s="214"/>
      <c r="AO83" s="209"/>
      <c r="AP83" s="216"/>
      <c r="AQ83" s="209"/>
      <c r="AR83" s="209"/>
      <c r="AS83" s="209"/>
      <c r="AT83" s="209"/>
      <c r="AU83" s="209">
        <f t="shared" si="4"/>
        <v>5</v>
      </c>
      <c r="AV83" s="209">
        <f t="shared" si="5"/>
        <v>0</v>
      </c>
      <c r="AW83" s="210">
        <f t="shared" si="6"/>
        <v>0</v>
      </c>
      <c r="AX83" s="212"/>
      <c r="AY83" s="217" t="s">
        <v>8</v>
      </c>
    </row>
    <row r="84">
      <c r="A84" s="204">
        <v>80.0</v>
      </c>
      <c r="B84" s="212" t="s">
        <v>670</v>
      </c>
      <c r="C84" s="213" t="s">
        <v>71</v>
      </c>
      <c r="D84" s="213" t="s">
        <v>186</v>
      </c>
      <c r="E84" s="194" t="s">
        <v>6</v>
      </c>
      <c r="F84" s="194" t="s">
        <v>715</v>
      </c>
      <c r="G84" s="194" t="s">
        <v>715</v>
      </c>
      <c r="H84" s="194" t="s">
        <v>715</v>
      </c>
      <c r="I84" s="194" t="s">
        <v>715</v>
      </c>
      <c r="J84" s="194" t="s">
        <v>715</v>
      </c>
      <c r="K84" s="194" t="s">
        <v>715</v>
      </c>
      <c r="L84" s="194">
        <v>0.0</v>
      </c>
      <c r="M84" s="194" t="s">
        <v>591</v>
      </c>
      <c r="N84" s="194" t="s">
        <v>591</v>
      </c>
      <c r="O84" s="194" t="s">
        <v>591</v>
      </c>
      <c r="P84" s="194" t="s">
        <v>6</v>
      </c>
      <c r="Q84" s="194" t="s">
        <v>591</v>
      </c>
      <c r="R84" s="194">
        <v>0.0</v>
      </c>
      <c r="S84" s="194" t="s">
        <v>591</v>
      </c>
      <c r="T84" s="194" t="s">
        <v>591</v>
      </c>
      <c r="U84" s="194" t="s">
        <v>164</v>
      </c>
      <c r="V84" s="194" t="s">
        <v>591</v>
      </c>
      <c r="W84" s="194" t="s">
        <v>6</v>
      </c>
      <c r="X84" s="194" t="s">
        <v>163</v>
      </c>
      <c r="Y84" s="194" t="s">
        <v>650</v>
      </c>
      <c r="Z84" s="496">
        <v>0.0</v>
      </c>
      <c r="AA84" s="194" t="s">
        <v>15</v>
      </c>
      <c r="AB84" s="194" t="s">
        <v>15</v>
      </c>
      <c r="AC84" s="194" t="s">
        <v>588</v>
      </c>
      <c r="AD84" s="194" t="s">
        <v>588</v>
      </c>
      <c r="AE84" s="194" t="s">
        <v>588</v>
      </c>
      <c r="AF84" s="194" t="s">
        <v>588</v>
      </c>
      <c r="AG84" s="194">
        <v>0.0</v>
      </c>
      <c r="AH84" s="194" t="s">
        <v>588</v>
      </c>
      <c r="AI84" s="194" t="s">
        <v>588</v>
      </c>
      <c r="AJ84" s="197">
        <f>vlookup(B84,'Annual Leave-2026'!$B:$T,5,0)-countif(E84:AI84,"a")-(countif(E84:AI84,"a1")*0.5)-(countif(E84:AI84,"a2")*0.5)-(countif(E84:AI84,"b*")*0.5)-(countif(E84:AI84,"c*")*0.5)-(countif(E84:AI84,"d*")*0.5)-(countif(E84:AI84,"e*")*0.5)+1</f>
        <v>0.5</v>
      </c>
      <c r="AK84" s="197">
        <f t="shared" si="3"/>
        <v>26.5</v>
      </c>
      <c r="AL84" s="214">
        <f>VLOOKUP(B84,'Working Time-February-2026'!$B:$AK,35,0)/60</f>
        <v>0</v>
      </c>
      <c r="AM84" s="214">
        <f>VLOOKUP(B84,'Working Time-February-2026'!$B:$AK,36,0)/60</f>
        <v>0</v>
      </c>
      <c r="AN84" s="214"/>
      <c r="AO84" s="209"/>
      <c r="AP84" s="216"/>
      <c r="AQ84" s="209"/>
      <c r="AR84" s="209"/>
      <c r="AS84" s="209"/>
      <c r="AT84" s="209"/>
      <c r="AU84" s="209">
        <f t="shared" si="4"/>
        <v>4</v>
      </c>
      <c r="AV84" s="209">
        <f t="shared" si="5"/>
        <v>0</v>
      </c>
      <c r="AW84" s="210">
        <f t="shared" si="6"/>
        <v>0.5</v>
      </c>
      <c r="AX84" s="212"/>
      <c r="AY84" s="217" t="s">
        <v>9</v>
      </c>
    </row>
    <row r="85">
      <c r="A85" s="209">
        <v>81.0</v>
      </c>
      <c r="B85" s="218" t="s">
        <v>671</v>
      </c>
      <c r="C85" s="219" t="s">
        <v>60</v>
      </c>
      <c r="D85" s="213" t="s">
        <v>186</v>
      </c>
      <c r="E85" s="499" t="s">
        <v>717</v>
      </c>
      <c r="F85" s="498" t="s">
        <v>717</v>
      </c>
      <c r="G85" s="498" t="s">
        <v>717</v>
      </c>
      <c r="H85" s="498" t="s">
        <v>717</v>
      </c>
      <c r="I85" s="498" t="s">
        <v>717</v>
      </c>
      <c r="J85" s="498" t="s">
        <v>717</v>
      </c>
      <c r="K85" s="194" t="s">
        <v>167</v>
      </c>
      <c r="L85" s="194">
        <v>0.0</v>
      </c>
      <c r="M85" s="194" t="s">
        <v>6</v>
      </c>
      <c r="N85" s="194" t="s">
        <v>715</v>
      </c>
      <c r="O85" s="194" t="s">
        <v>715</v>
      </c>
      <c r="P85" s="194" t="s">
        <v>715</v>
      </c>
      <c r="Q85" s="194" t="s">
        <v>715</v>
      </c>
      <c r="R85" s="194">
        <v>0.0</v>
      </c>
      <c r="S85" s="194" t="s">
        <v>715</v>
      </c>
      <c r="T85" s="194" t="s">
        <v>715</v>
      </c>
      <c r="U85" s="221" t="s">
        <v>166</v>
      </c>
      <c r="V85" s="194" t="s">
        <v>715</v>
      </c>
      <c r="W85" s="194" t="s">
        <v>715</v>
      </c>
      <c r="X85" s="194" t="s">
        <v>715</v>
      </c>
      <c r="Y85" s="194">
        <v>0.0</v>
      </c>
      <c r="Z85" s="194" t="s">
        <v>715</v>
      </c>
      <c r="AA85" s="194" t="s">
        <v>715</v>
      </c>
      <c r="AB85" s="194" t="s">
        <v>715</v>
      </c>
      <c r="AC85" s="194" t="s">
        <v>715</v>
      </c>
      <c r="AD85" s="194" t="s">
        <v>715</v>
      </c>
      <c r="AE85" s="194" t="s">
        <v>715</v>
      </c>
      <c r="AF85" s="194">
        <v>0.0</v>
      </c>
      <c r="AG85" s="194" t="s">
        <v>591</v>
      </c>
      <c r="AH85" s="194" t="s">
        <v>591</v>
      </c>
      <c r="AI85" s="194" t="s">
        <v>591</v>
      </c>
      <c r="AJ85" s="197">
        <f>vlookup(B85,'Annual Leave-2026'!$B:$T,5,0)-countif(E85:AI85,"a")-(countif(E85:AI85,"a1")*0.5)-(countif(E85:AI85,"a2")*0.5)-(countif(E85:AI85,"b*")*0.5)-(countif(E85:AI85,"c*")*0.5)-(countif(E85:AI85,"d*")*0.5)-(countif(E85:AI85,"e*")*0.5)+1</f>
        <v>1</v>
      </c>
      <c r="AK85" s="197">
        <f t="shared" si="3"/>
        <v>27</v>
      </c>
      <c r="AL85" s="214">
        <f>VLOOKUP(B85,'Working Time-February-2026'!$B:$AK,35,0)/60</f>
        <v>-0.03333333333</v>
      </c>
      <c r="AM85" s="214">
        <f>VLOOKUP(B85,'Working Time-February-2026'!$B:$AK,36,0)/60</f>
        <v>0</v>
      </c>
      <c r="AN85" s="214"/>
      <c r="AO85" s="209"/>
      <c r="AP85" s="220"/>
      <c r="AQ85" s="209"/>
      <c r="AR85" s="209"/>
      <c r="AS85" s="209"/>
      <c r="AT85" s="209"/>
      <c r="AU85" s="209">
        <f t="shared" si="4"/>
        <v>4</v>
      </c>
      <c r="AV85" s="209">
        <f t="shared" si="5"/>
        <v>0</v>
      </c>
      <c r="AW85" s="210">
        <f t="shared" si="6"/>
        <v>0</v>
      </c>
      <c r="AX85" s="212"/>
      <c r="AY85" s="217" t="s">
        <v>6</v>
      </c>
    </row>
    <row r="86">
      <c r="A86" s="204">
        <v>82.0</v>
      </c>
      <c r="B86" s="218" t="s">
        <v>672</v>
      </c>
      <c r="C86" s="219" t="s">
        <v>56</v>
      </c>
      <c r="D86" s="213" t="s">
        <v>14</v>
      </c>
      <c r="E86" s="194" t="s">
        <v>170</v>
      </c>
      <c r="F86" s="194">
        <v>0.0</v>
      </c>
      <c r="G86" s="498" t="s">
        <v>717</v>
      </c>
      <c r="H86" s="498" t="s">
        <v>717</v>
      </c>
      <c r="I86" s="498" t="s">
        <v>717</v>
      </c>
      <c r="J86" s="498" t="s">
        <v>717</v>
      </c>
      <c r="K86" s="194">
        <v>0.0</v>
      </c>
      <c r="L86" s="498" t="s">
        <v>717</v>
      </c>
      <c r="M86" s="498" t="s">
        <v>717</v>
      </c>
      <c r="N86" s="498" t="s">
        <v>717</v>
      </c>
      <c r="O86" s="498" t="s">
        <v>717</v>
      </c>
      <c r="P86" s="498" t="s">
        <v>717</v>
      </c>
      <c r="Q86" s="498" t="s">
        <v>717</v>
      </c>
      <c r="R86" s="498" t="s">
        <v>717</v>
      </c>
      <c r="S86" s="194">
        <v>0.0</v>
      </c>
      <c r="T86" s="194" t="s">
        <v>6</v>
      </c>
      <c r="U86" s="194" t="s">
        <v>165</v>
      </c>
      <c r="V86" s="194" t="s">
        <v>715</v>
      </c>
      <c r="W86" s="194" t="s">
        <v>715</v>
      </c>
      <c r="X86" s="194" t="s">
        <v>715</v>
      </c>
      <c r="Y86" s="194">
        <v>0.0</v>
      </c>
      <c r="Z86" s="194" t="s">
        <v>715</v>
      </c>
      <c r="AA86" s="194" t="s">
        <v>715</v>
      </c>
      <c r="AB86" s="194" t="s">
        <v>715</v>
      </c>
      <c r="AC86" s="194" t="s">
        <v>715</v>
      </c>
      <c r="AD86" s="194" t="s">
        <v>715</v>
      </c>
      <c r="AE86" s="194" t="s">
        <v>715</v>
      </c>
      <c r="AF86" s="194">
        <v>0.0</v>
      </c>
      <c r="AG86" s="194" t="s">
        <v>6</v>
      </c>
      <c r="AH86" s="194" t="s">
        <v>6</v>
      </c>
      <c r="AI86" s="194" t="s">
        <v>6</v>
      </c>
      <c r="AJ86" s="197">
        <f>vlookup(B86,'Annual Leave-2026'!$B:$T,5,0)-countif(E86:AI86,"a")-(countif(E86:AI86,"a1")*0.5)-(countif(E86:AI86,"a2")*0.5)-(countif(E86:AI86,"b*")*0.5)-(countif(E86:AI86,"c*")*0.5)-(countif(E86:AI86,"d*")*0.5)-(countif(E86:AI86,"e*")*0.5)+1</f>
        <v>1</v>
      </c>
      <c r="AK86" s="197">
        <f t="shared" si="3"/>
        <v>26</v>
      </c>
      <c r="AL86" s="214">
        <f>VLOOKUP(B86,'Working Time-February-2026'!$B:$AK,35,0)/60</f>
        <v>0</v>
      </c>
      <c r="AM86" s="214">
        <f>VLOOKUP(B86,'Working Time-February-2026'!$B:$AK,36,0)/60</f>
        <v>0</v>
      </c>
      <c r="AN86" s="214"/>
      <c r="AO86" s="209"/>
      <c r="AP86" s="220"/>
      <c r="AQ86" s="209"/>
      <c r="AR86" s="209"/>
      <c r="AS86" s="209"/>
      <c r="AT86" s="209"/>
      <c r="AU86" s="209">
        <f t="shared" si="4"/>
        <v>5</v>
      </c>
      <c r="AV86" s="209">
        <f t="shared" si="5"/>
        <v>0</v>
      </c>
      <c r="AW86" s="210">
        <f t="shared" si="6"/>
        <v>0</v>
      </c>
      <c r="AX86" s="212"/>
      <c r="AY86" s="217" t="s">
        <v>6</v>
      </c>
    </row>
    <row r="87">
      <c r="A87" s="209">
        <v>83.0</v>
      </c>
      <c r="B87" s="218" t="s">
        <v>711</v>
      </c>
      <c r="C87" s="219" t="s">
        <v>44</v>
      </c>
      <c r="D87" s="213" t="s">
        <v>14</v>
      </c>
      <c r="E87" s="194" t="s">
        <v>588</v>
      </c>
      <c r="F87" s="194" t="s">
        <v>588</v>
      </c>
      <c r="G87" s="194" t="s">
        <v>588</v>
      </c>
      <c r="H87" s="194" t="s">
        <v>588</v>
      </c>
      <c r="I87" s="194" t="s">
        <v>588</v>
      </c>
      <c r="J87" s="194" t="s">
        <v>588</v>
      </c>
      <c r="K87" s="194" t="s">
        <v>588</v>
      </c>
      <c r="L87" s="194">
        <v>0.0</v>
      </c>
      <c r="M87" s="194" t="s">
        <v>588</v>
      </c>
      <c r="N87" s="194" t="s">
        <v>588</v>
      </c>
      <c r="O87" s="194" t="s">
        <v>588</v>
      </c>
      <c r="P87" s="194" t="s">
        <v>588</v>
      </c>
      <c r="Q87" s="194" t="s">
        <v>588</v>
      </c>
      <c r="R87" s="194" t="s">
        <v>588</v>
      </c>
      <c r="S87" s="194" t="s">
        <v>588</v>
      </c>
      <c r="T87" s="194">
        <v>0.0</v>
      </c>
      <c r="U87" s="498" t="s">
        <v>717</v>
      </c>
      <c r="V87" s="498" t="s">
        <v>717</v>
      </c>
      <c r="W87" s="498" t="s">
        <v>717</v>
      </c>
      <c r="X87" s="498" t="s">
        <v>717</v>
      </c>
      <c r="Y87" s="498" t="s">
        <v>717</v>
      </c>
      <c r="Z87" s="496">
        <v>0.0</v>
      </c>
      <c r="AA87" s="194" t="s">
        <v>15</v>
      </c>
      <c r="AB87" s="194" t="s">
        <v>15</v>
      </c>
      <c r="AC87" s="194" t="s">
        <v>15</v>
      </c>
      <c r="AD87" s="194" t="s">
        <v>15</v>
      </c>
      <c r="AE87" s="194" t="s">
        <v>15</v>
      </c>
      <c r="AF87" s="194">
        <v>0.0</v>
      </c>
      <c r="AG87" s="194" t="s">
        <v>715</v>
      </c>
      <c r="AH87" s="194" t="s">
        <v>715</v>
      </c>
      <c r="AI87" s="194" t="s">
        <v>715</v>
      </c>
      <c r="AJ87" s="197">
        <f>vlookup(B87,'Annual Leave-2026'!$B:$T,5,0)-countif(E87:AI87,"a")-(countif(E87:AI87,"a1")*0.5)-(countif(E87:AI87,"a2")*0.5)-(countif(E87:AI87,"b*")*0.5)-(countif(E87:AI87,"c*")*0.5)-(countif(E87:AI87,"d*")*0.5)-(countif(E87:AI87,"e*")*0.5)+1</f>
        <v>4</v>
      </c>
      <c r="AK87" s="197">
        <f t="shared" si="3"/>
        <v>27</v>
      </c>
      <c r="AL87" s="214">
        <f>VLOOKUP(B87,'Working Time-February-2026'!$B:$AK,35,0)/60</f>
        <v>0</v>
      </c>
      <c r="AM87" s="214">
        <f>VLOOKUP(B87,'Working Time-February-2026'!$B:$AK,36,0)/60</f>
        <v>0</v>
      </c>
      <c r="AN87" s="214"/>
      <c r="AO87" s="209"/>
      <c r="AP87" s="220"/>
      <c r="AQ87" s="209"/>
      <c r="AR87" s="209"/>
      <c r="AS87" s="209"/>
      <c r="AT87" s="209"/>
      <c r="AU87" s="209">
        <f t="shared" si="4"/>
        <v>4</v>
      </c>
      <c r="AV87" s="209">
        <f t="shared" si="5"/>
        <v>0</v>
      </c>
      <c r="AW87" s="210">
        <f t="shared" si="6"/>
        <v>0</v>
      </c>
      <c r="AX87" s="212"/>
      <c r="AY87" s="217" t="s">
        <v>7</v>
      </c>
    </row>
    <row r="88">
      <c r="A88" s="204">
        <v>84.0</v>
      </c>
      <c r="B88" s="218" t="s">
        <v>673</v>
      </c>
      <c r="C88" s="219" t="s">
        <v>13</v>
      </c>
      <c r="D88" s="213" t="s">
        <v>14</v>
      </c>
      <c r="E88" s="194">
        <v>0.0</v>
      </c>
      <c r="F88" s="194" t="s">
        <v>591</v>
      </c>
      <c r="G88" s="194" t="s">
        <v>591</v>
      </c>
      <c r="H88" s="194" t="s">
        <v>591</v>
      </c>
      <c r="I88" s="194" t="s">
        <v>591</v>
      </c>
      <c r="J88" s="194" t="s">
        <v>591</v>
      </c>
      <c r="K88" s="194">
        <v>0.0</v>
      </c>
      <c r="L88" s="194" t="s">
        <v>591</v>
      </c>
      <c r="M88" s="194" t="s">
        <v>591</v>
      </c>
      <c r="N88" s="194" t="s">
        <v>591</v>
      </c>
      <c r="O88" s="194" t="s">
        <v>591</v>
      </c>
      <c r="P88" s="194" t="s">
        <v>591</v>
      </c>
      <c r="Q88" s="194" t="s">
        <v>591</v>
      </c>
      <c r="R88" s="194" t="s">
        <v>591</v>
      </c>
      <c r="S88" s="194">
        <v>0.0</v>
      </c>
      <c r="T88" s="194" t="s">
        <v>593</v>
      </c>
      <c r="U88" s="194" t="s">
        <v>593</v>
      </c>
      <c r="V88" s="194" t="s">
        <v>593</v>
      </c>
      <c r="W88" s="194" t="s">
        <v>593</v>
      </c>
      <c r="X88" s="194" t="s">
        <v>6</v>
      </c>
      <c r="Y88" s="194" t="s">
        <v>6</v>
      </c>
      <c r="Z88" s="496">
        <v>0.0</v>
      </c>
      <c r="AA88" s="194" t="s">
        <v>15</v>
      </c>
      <c r="AB88" s="194" t="s">
        <v>15</v>
      </c>
      <c r="AC88" s="194" t="s">
        <v>15</v>
      </c>
      <c r="AD88" s="194" t="s">
        <v>15</v>
      </c>
      <c r="AE88" s="194" t="s">
        <v>15</v>
      </c>
      <c r="AF88" s="194">
        <v>0.0</v>
      </c>
      <c r="AG88" s="194" t="s">
        <v>593</v>
      </c>
      <c r="AH88" s="194" t="s">
        <v>593</v>
      </c>
      <c r="AI88" s="194" t="s">
        <v>593</v>
      </c>
      <c r="AJ88" s="197">
        <f>vlookup(B88,'Annual Leave-2026'!$B:$T,5,0)-countif(E88:AI88,"a")-(countif(E88:AI88,"a1")*0.5)-(countif(E88:AI88,"a2")*0.5)-(countif(E88:AI88,"b*")*0.5)-(countif(E88:AI88,"c*")*0.5)-(countif(E88:AI88,"d*")*0.5)-(countif(E88:AI88,"e*")*0.5)+1</f>
        <v>3</v>
      </c>
      <c r="AK88" s="197">
        <f t="shared" si="3"/>
        <v>26</v>
      </c>
      <c r="AL88" s="214">
        <f>VLOOKUP(B88,'Working Time-February-2026'!$B:$AK,35,0)/60</f>
        <v>-0.6</v>
      </c>
      <c r="AM88" s="214">
        <f>VLOOKUP(B88,'Working Time-February-2026'!$B:$AK,36,0)/60</f>
        <v>0</v>
      </c>
      <c r="AN88" s="214"/>
      <c r="AO88" s="209"/>
      <c r="AP88" s="220"/>
      <c r="AQ88" s="209"/>
      <c r="AR88" s="209"/>
      <c r="AS88" s="209"/>
      <c r="AT88" s="209"/>
      <c r="AU88" s="209">
        <f t="shared" si="4"/>
        <v>5</v>
      </c>
      <c r="AV88" s="209">
        <f t="shared" si="5"/>
        <v>0</v>
      </c>
      <c r="AW88" s="210">
        <f t="shared" si="6"/>
        <v>0</v>
      </c>
      <c r="AX88" s="212"/>
      <c r="AY88" s="217" t="s">
        <v>10</v>
      </c>
    </row>
    <row r="89">
      <c r="A89" s="209">
        <v>85.0</v>
      </c>
      <c r="B89" s="218" t="s">
        <v>674</v>
      </c>
      <c r="C89" s="219" t="s">
        <v>52</v>
      </c>
      <c r="D89" s="213" t="s">
        <v>14</v>
      </c>
      <c r="E89" s="194">
        <v>0.0</v>
      </c>
      <c r="F89" s="194" t="s">
        <v>588</v>
      </c>
      <c r="G89" s="194" t="s">
        <v>588</v>
      </c>
      <c r="H89" s="194" t="s">
        <v>588</v>
      </c>
      <c r="I89" s="194" t="s">
        <v>588</v>
      </c>
      <c r="J89" s="194" t="s">
        <v>588</v>
      </c>
      <c r="K89" s="194" t="s">
        <v>588</v>
      </c>
      <c r="L89" s="194" t="s">
        <v>588</v>
      </c>
      <c r="M89" s="194">
        <v>0.0</v>
      </c>
      <c r="N89" s="498" t="s">
        <v>717</v>
      </c>
      <c r="O89" s="498" t="s">
        <v>717</v>
      </c>
      <c r="P89" s="498" t="s">
        <v>717</v>
      </c>
      <c r="Q89" s="498" t="s">
        <v>717</v>
      </c>
      <c r="R89" s="194">
        <v>0.0</v>
      </c>
      <c r="S89" s="498" t="s">
        <v>717</v>
      </c>
      <c r="T89" s="194" t="s">
        <v>167</v>
      </c>
      <c r="U89" s="498" t="s">
        <v>717</v>
      </c>
      <c r="V89" s="498" t="s">
        <v>717</v>
      </c>
      <c r="W89" s="498" t="s">
        <v>717</v>
      </c>
      <c r="X89" s="498" t="s">
        <v>717</v>
      </c>
      <c r="Y89" s="498" t="s">
        <v>717</v>
      </c>
      <c r="Z89" s="496">
        <v>0.0</v>
      </c>
      <c r="AA89" s="194" t="s">
        <v>15</v>
      </c>
      <c r="AB89" s="194" t="s">
        <v>15</v>
      </c>
      <c r="AC89" s="194" t="s">
        <v>15</v>
      </c>
      <c r="AD89" s="194" t="s">
        <v>15</v>
      </c>
      <c r="AE89" s="194" t="s">
        <v>15</v>
      </c>
      <c r="AF89" s="194">
        <v>0.0</v>
      </c>
      <c r="AG89" s="194" t="s">
        <v>6</v>
      </c>
      <c r="AH89" s="194" t="s">
        <v>6</v>
      </c>
      <c r="AI89" s="194" t="s">
        <v>715</v>
      </c>
      <c r="AJ89" s="197">
        <f>vlookup(B89,'Annual Leave-2026'!$B:$T,5,0)-countif(E89:AI89,"a")-(countif(E89:AI89,"a1")*0.5)-(countif(E89:AI89,"a2")*0.5)-(countif(E89:AI89,"b*")*0.5)-(countif(E89:AI89,"c*")*0.5)-(countif(E89:AI89,"d*")*0.5)-(countif(E89:AI89,"e*")*0.5)+1</f>
        <v>8.5</v>
      </c>
      <c r="AK89" s="197">
        <f t="shared" si="3"/>
        <v>26</v>
      </c>
      <c r="AL89" s="214">
        <f>VLOOKUP(B89,'Working Time-February-2026'!$B:$AK,35,0)/60</f>
        <v>0</v>
      </c>
      <c r="AM89" s="214">
        <f>VLOOKUP(B89,'Working Time-February-2026'!$B:$AK,36,0)/60</f>
        <v>0</v>
      </c>
      <c r="AN89" s="214"/>
      <c r="AO89" s="209"/>
      <c r="AP89" s="220"/>
      <c r="AQ89" s="209"/>
      <c r="AR89" s="209"/>
      <c r="AS89" s="209"/>
      <c r="AT89" s="209"/>
      <c r="AU89" s="209">
        <f t="shared" si="4"/>
        <v>5</v>
      </c>
      <c r="AV89" s="209">
        <f t="shared" si="5"/>
        <v>0</v>
      </c>
      <c r="AW89" s="210">
        <f t="shared" si="6"/>
        <v>0</v>
      </c>
      <c r="AX89" s="212"/>
      <c r="AY89" s="217" t="s">
        <v>7</v>
      </c>
    </row>
    <row r="90">
      <c r="A90" s="204">
        <v>86.0</v>
      </c>
      <c r="B90" s="218" t="s">
        <v>675</v>
      </c>
      <c r="C90" s="219" t="s">
        <v>63</v>
      </c>
      <c r="D90" s="213" t="s">
        <v>14</v>
      </c>
      <c r="E90" s="499" t="s">
        <v>717</v>
      </c>
      <c r="F90" s="498" t="s">
        <v>717</v>
      </c>
      <c r="G90" s="498" t="s">
        <v>717</v>
      </c>
      <c r="H90" s="498" t="s">
        <v>717</v>
      </c>
      <c r="I90" s="498" t="s">
        <v>717</v>
      </c>
      <c r="J90" s="194" t="s">
        <v>592</v>
      </c>
      <c r="K90" s="194" t="s">
        <v>592</v>
      </c>
      <c r="L90" s="194">
        <v>0.0</v>
      </c>
      <c r="M90" s="194" t="s">
        <v>715</v>
      </c>
      <c r="N90" s="194" t="s">
        <v>715</v>
      </c>
      <c r="O90" s="194" t="s">
        <v>715</v>
      </c>
      <c r="P90" s="194" t="s">
        <v>715</v>
      </c>
      <c r="Q90" s="194" t="s">
        <v>715</v>
      </c>
      <c r="R90" s="194">
        <v>0.0</v>
      </c>
      <c r="S90" s="194" t="s">
        <v>715</v>
      </c>
      <c r="T90" s="194" t="s">
        <v>715</v>
      </c>
      <c r="U90" s="194" t="s">
        <v>715</v>
      </c>
      <c r="V90" s="194" t="s">
        <v>715</v>
      </c>
      <c r="W90" s="194" t="s">
        <v>715</v>
      </c>
      <c r="X90" s="221" t="s">
        <v>602</v>
      </c>
      <c r="Y90" s="194" t="s">
        <v>6</v>
      </c>
      <c r="Z90" s="496">
        <v>0.0</v>
      </c>
      <c r="AA90" s="194" t="s">
        <v>15</v>
      </c>
      <c r="AB90" s="194" t="s">
        <v>715</v>
      </c>
      <c r="AC90" s="194" t="s">
        <v>715</v>
      </c>
      <c r="AD90" s="194" t="s">
        <v>715</v>
      </c>
      <c r="AE90" s="194" t="s">
        <v>715</v>
      </c>
      <c r="AF90" s="194">
        <v>0.0</v>
      </c>
      <c r="AG90" s="194" t="s">
        <v>641</v>
      </c>
      <c r="AH90" s="194" t="s">
        <v>591</v>
      </c>
      <c r="AI90" s="194" t="s">
        <v>591</v>
      </c>
      <c r="AJ90" s="197">
        <f>vlookup(B90,'Annual Leave-2026'!$B:$T,5,0)-countif(E90:AI90,"a")-(countif(E90:AI90,"a1")*0.5)-(countif(E90:AI90,"a2")*0.5)-(countif(E90:AI90,"b*")*0.5)-(countif(E90:AI90,"c*")*0.5)-(countif(E90:AI90,"d*")*0.5)-(countif(E90:AI90,"e*")*0.5)+1</f>
        <v>0</v>
      </c>
      <c r="AK90" s="197">
        <f t="shared" si="3"/>
        <v>23.5</v>
      </c>
      <c r="AL90" s="214">
        <f>VLOOKUP(B90,'Working Time-February-2026'!$B:$AK,35,0)/60</f>
        <v>-0.35</v>
      </c>
      <c r="AM90" s="214">
        <f>VLOOKUP(B90,'Working Time-February-2026'!$B:$AK,36,0)/60</f>
        <v>0</v>
      </c>
      <c r="AN90" s="214"/>
      <c r="AO90" s="209"/>
      <c r="AP90" s="220"/>
      <c r="AQ90" s="209"/>
      <c r="AR90" s="209"/>
      <c r="AS90" s="209"/>
      <c r="AT90" s="209"/>
      <c r="AU90" s="209">
        <f t="shared" si="4"/>
        <v>4</v>
      </c>
      <c r="AV90" s="209">
        <f t="shared" si="5"/>
        <v>2</v>
      </c>
      <c r="AW90" s="210">
        <f t="shared" si="6"/>
        <v>1.5</v>
      </c>
      <c r="AX90" s="212"/>
      <c r="AY90" s="217" t="s">
        <v>6</v>
      </c>
    </row>
    <row r="91">
      <c r="A91" s="209">
        <v>87.0</v>
      </c>
      <c r="B91" s="218" t="s">
        <v>676</v>
      </c>
      <c r="C91" s="219" t="s">
        <v>57</v>
      </c>
      <c r="D91" s="213" t="s">
        <v>14</v>
      </c>
      <c r="E91" s="194" t="s">
        <v>588</v>
      </c>
      <c r="F91" s="194">
        <v>0.0</v>
      </c>
      <c r="G91" s="498" t="s">
        <v>717</v>
      </c>
      <c r="H91" s="498" t="s">
        <v>717</v>
      </c>
      <c r="I91" s="498" t="s">
        <v>717</v>
      </c>
      <c r="J91" s="498" t="s">
        <v>717</v>
      </c>
      <c r="K91" s="194">
        <v>0.0</v>
      </c>
      <c r="L91" s="498" t="s">
        <v>717</v>
      </c>
      <c r="M91" s="498" t="s">
        <v>717</v>
      </c>
      <c r="N91" s="194" t="s">
        <v>592</v>
      </c>
      <c r="O91" s="498" t="s">
        <v>717</v>
      </c>
      <c r="P91" s="498" t="s">
        <v>717</v>
      </c>
      <c r="Q91" s="194" t="s">
        <v>592</v>
      </c>
      <c r="R91" s="498" t="s">
        <v>6</v>
      </c>
      <c r="S91" s="194">
        <v>0.0</v>
      </c>
      <c r="T91" s="194" t="s">
        <v>765</v>
      </c>
      <c r="U91" s="194" t="s">
        <v>715</v>
      </c>
      <c r="V91" s="194" t="s">
        <v>715</v>
      </c>
      <c r="W91" s="194" t="s">
        <v>715</v>
      </c>
      <c r="X91" s="194" t="s">
        <v>715</v>
      </c>
      <c r="Y91" s="194">
        <v>0.0</v>
      </c>
      <c r="Z91" s="194" t="s">
        <v>715</v>
      </c>
      <c r="AA91" s="194" t="s">
        <v>715</v>
      </c>
      <c r="AB91" s="194" t="s">
        <v>15</v>
      </c>
      <c r="AC91" s="194" t="s">
        <v>15</v>
      </c>
      <c r="AD91" s="194" t="s">
        <v>715</v>
      </c>
      <c r="AE91" s="194" t="s">
        <v>715</v>
      </c>
      <c r="AF91" s="194" t="s">
        <v>592</v>
      </c>
      <c r="AG91" s="194">
        <v>0.0</v>
      </c>
      <c r="AH91" s="194" t="s">
        <v>591</v>
      </c>
      <c r="AI91" s="194" t="s">
        <v>592</v>
      </c>
      <c r="AJ91" s="197">
        <f>vlookup(B91,'Annual Leave-2026'!$B:$T,5,0)-countif(E91:AI91,"a")-(countif(E91:AI91,"a1")*0.5)-(countif(E91:AI91,"a2")*0.5)-(countif(E91:AI91,"b*")*0.5)-(countif(E91:AI91,"c*")*0.5)-(countif(E91:AI91,"d*")*0.5)-(countif(E91:AI91,"e*")*0.5)+1</f>
        <v>0</v>
      </c>
      <c r="AK91" s="197">
        <f t="shared" si="3"/>
        <v>21.5</v>
      </c>
      <c r="AL91" s="214">
        <f>VLOOKUP(B91,'Working Time-February-2026'!$B:$AK,35,0)/60</f>
        <v>0</v>
      </c>
      <c r="AM91" s="214">
        <f>VLOOKUP(B91,'Working Time-February-2026'!$B:$AK,36,0)/60</f>
        <v>0</v>
      </c>
      <c r="AN91" s="214"/>
      <c r="AO91" s="209"/>
      <c r="AP91" s="220"/>
      <c r="AQ91" s="209"/>
      <c r="AR91" s="209"/>
      <c r="AS91" s="209"/>
      <c r="AT91" s="209"/>
      <c r="AU91" s="209">
        <f t="shared" si="4"/>
        <v>5</v>
      </c>
      <c r="AV91" s="209">
        <f t="shared" si="5"/>
        <v>4</v>
      </c>
      <c r="AW91" s="210">
        <f t="shared" si="6"/>
        <v>0.5</v>
      </c>
      <c r="AX91" s="212"/>
      <c r="AY91" s="217" t="s">
        <v>6</v>
      </c>
    </row>
    <row r="92">
      <c r="A92" s="209">
        <v>89.0</v>
      </c>
      <c r="B92" s="218" t="s">
        <v>677</v>
      </c>
      <c r="C92" s="219" t="s">
        <v>16</v>
      </c>
      <c r="D92" s="213" t="s">
        <v>14</v>
      </c>
      <c r="E92" s="194">
        <v>0.0</v>
      </c>
      <c r="F92" s="194" t="s">
        <v>591</v>
      </c>
      <c r="G92" s="194" t="s">
        <v>591</v>
      </c>
      <c r="H92" s="194" t="s">
        <v>591</v>
      </c>
      <c r="I92" s="194" t="s">
        <v>591</v>
      </c>
      <c r="J92" s="194" t="s">
        <v>591</v>
      </c>
      <c r="K92" s="194">
        <v>0.0</v>
      </c>
      <c r="L92" s="194" t="s">
        <v>591</v>
      </c>
      <c r="M92" s="194" t="s">
        <v>591</v>
      </c>
      <c r="N92" s="194" t="s">
        <v>591</v>
      </c>
      <c r="O92" s="194" t="s">
        <v>591</v>
      </c>
      <c r="P92" s="194" t="s">
        <v>591</v>
      </c>
      <c r="Q92" s="194" t="s">
        <v>591</v>
      </c>
      <c r="R92" s="194" t="s">
        <v>591</v>
      </c>
      <c r="S92" s="194">
        <v>0.0</v>
      </c>
      <c r="T92" s="194" t="s">
        <v>593</v>
      </c>
      <c r="U92" s="194" t="s">
        <v>593</v>
      </c>
      <c r="V92" s="194" t="s">
        <v>593</v>
      </c>
      <c r="W92" s="194" t="s">
        <v>593</v>
      </c>
      <c r="X92" s="194" t="s">
        <v>171</v>
      </c>
      <c r="Y92" s="194" t="s">
        <v>6</v>
      </c>
      <c r="Z92" s="496">
        <v>0.0</v>
      </c>
      <c r="AA92" s="194" t="s">
        <v>15</v>
      </c>
      <c r="AB92" s="194" t="s">
        <v>15</v>
      </c>
      <c r="AC92" s="194" t="s">
        <v>15</v>
      </c>
      <c r="AD92" s="194" t="s">
        <v>15</v>
      </c>
      <c r="AE92" s="194" t="s">
        <v>15</v>
      </c>
      <c r="AF92" s="194">
        <v>0.0</v>
      </c>
      <c r="AG92" s="194" t="s">
        <v>6</v>
      </c>
      <c r="AH92" s="194" t="s">
        <v>593</v>
      </c>
      <c r="AI92" s="194" t="s">
        <v>593</v>
      </c>
      <c r="AJ92" s="197">
        <f>vlookup(B92,'Annual Leave-2026'!$B:$T,5,0)-countif(E92:AI92,"a")-(countif(E92:AI92,"a1")*0.5)-(countif(E92:AI92,"a2")*0.5)-(countif(E92:AI92,"b*")*0.5)-(countif(E92:AI92,"c*")*0.5)-(countif(E92:AI92,"d*")*0.5)-(countif(E92:AI92,"e*")*0.5)+1</f>
        <v>0.5</v>
      </c>
      <c r="AK92" s="197">
        <f t="shared" si="3"/>
        <v>26</v>
      </c>
      <c r="AL92" s="214">
        <f>VLOOKUP(B92,'Working Time-February-2026'!$B:$AK,35,0)/60</f>
        <v>0</v>
      </c>
      <c r="AM92" s="214">
        <f>VLOOKUP(B92,'Working Time-February-2026'!$B:$AK,36,0)/60</f>
        <v>0</v>
      </c>
      <c r="AN92" s="214"/>
      <c r="AO92" s="209"/>
      <c r="AP92" s="220"/>
      <c r="AQ92" s="209"/>
      <c r="AR92" s="209"/>
      <c r="AS92" s="209"/>
      <c r="AT92" s="209"/>
      <c r="AU92" s="209">
        <f t="shared" si="4"/>
        <v>5</v>
      </c>
      <c r="AV92" s="209">
        <f t="shared" si="5"/>
        <v>0</v>
      </c>
      <c r="AW92" s="210">
        <f t="shared" si="6"/>
        <v>0</v>
      </c>
      <c r="AX92" s="212"/>
      <c r="AY92" s="217" t="s">
        <v>10</v>
      </c>
    </row>
    <row r="93">
      <c r="A93" s="204">
        <v>90.0</v>
      </c>
      <c r="B93" s="218" t="s">
        <v>678</v>
      </c>
      <c r="C93" s="219" t="s">
        <v>21</v>
      </c>
      <c r="D93" s="213" t="s">
        <v>14</v>
      </c>
      <c r="E93" s="499" t="s">
        <v>591</v>
      </c>
      <c r="F93" s="194" t="s">
        <v>591</v>
      </c>
      <c r="G93" s="194" t="s">
        <v>591</v>
      </c>
      <c r="H93" s="194" t="s">
        <v>591</v>
      </c>
      <c r="I93" s="194" t="s">
        <v>591</v>
      </c>
      <c r="J93" s="194" t="s">
        <v>591</v>
      </c>
      <c r="K93" s="194" t="s">
        <v>591</v>
      </c>
      <c r="L93" s="194">
        <v>0.0</v>
      </c>
      <c r="M93" s="194" t="s">
        <v>592</v>
      </c>
      <c r="N93" s="194" t="s">
        <v>592</v>
      </c>
      <c r="O93" s="194" t="s">
        <v>592</v>
      </c>
      <c r="P93" s="194" t="s">
        <v>592</v>
      </c>
      <c r="Q93" s="194" t="s">
        <v>592</v>
      </c>
      <c r="R93" s="194">
        <v>0.0</v>
      </c>
      <c r="S93" s="194" t="s">
        <v>592</v>
      </c>
      <c r="T93" s="194" t="s">
        <v>592</v>
      </c>
      <c r="U93" s="194" t="s">
        <v>592</v>
      </c>
      <c r="V93" s="194" t="s">
        <v>592</v>
      </c>
      <c r="W93" s="194" t="s">
        <v>592</v>
      </c>
      <c r="X93" s="194" t="s">
        <v>592</v>
      </c>
      <c r="Y93" s="194" t="s">
        <v>592</v>
      </c>
      <c r="Z93" s="496">
        <v>0.0</v>
      </c>
      <c r="AA93" s="194" t="s">
        <v>15</v>
      </c>
      <c r="AB93" s="194" t="s">
        <v>15</v>
      </c>
      <c r="AC93" s="194" t="s">
        <v>593</v>
      </c>
      <c r="AD93" s="194" t="s">
        <v>593</v>
      </c>
      <c r="AE93" s="194" t="s">
        <v>593</v>
      </c>
      <c r="AF93" s="194">
        <v>0.0</v>
      </c>
      <c r="AG93" s="194" t="s">
        <v>588</v>
      </c>
      <c r="AH93" s="194" t="s">
        <v>592</v>
      </c>
      <c r="AI93" s="194" t="s">
        <v>592</v>
      </c>
      <c r="AJ93" s="197">
        <f>vlookup(B93,'Annual Leave-2026'!$B:$T,5,0)-countif(E93:AI93,"a")-(countif(E93:AI93,"a1")*0.5)-(countif(E93:AI93,"a2")*0.5)-(countif(E93:AI93,"b*")*0.5)-(countif(E93:AI93,"c*")*0.5)-(countif(E93:AI93,"d*")*0.5)-(countif(E93:AI93,"e*")*0.5)+1</f>
        <v>5</v>
      </c>
      <c r="AK93" s="197">
        <f t="shared" si="3"/>
        <v>13</v>
      </c>
      <c r="AL93" s="214">
        <f>VLOOKUP(B93,'Working Time-February-2026'!$B:$AK,35,0)/60</f>
        <v>0</v>
      </c>
      <c r="AM93" s="214">
        <f>VLOOKUP(B93,'Working Time-February-2026'!$B:$AK,36,0)/60</f>
        <v>0</v>
      </c>
      <c r="AN93" s="214"/>
      <c r="AO93" s="209"/>
      <c r="AP93" s="220"/>
      <c r="AQ93" s="209"/>
      <c r="AR93" s="209"/>
      <c r="AS93" s="209"/>
      <c r="AT93" s="209"/>
      <c r="AU93" s="209">
        <f t="shared" si="4"/>
        <v>4</v>
      </c>
      <c r="AV93" s="209">
        <f t="shared" si="5"/>
        <v>14</v>
      </c>
      <c r="AW93" s="210">
        <f t="shared" si="6"/>
        <v>0</v>
      </c>
      <c r="AX93" s="212"/>
      <c r="AY93" s="217" t="s">
        <v>9</v>
      </c>
    </row>
    <row r="94">
      <c r="A94" s="209">
        <v>91.0</v>
      </c>
      <c r="B94" s="218" t="s">
        <v>679</v>
      </c>
      <c r="C94" s="219" t="s">
        <v>46</v>
      </c>
      <c r="D94" s="213" t="s">
        <v>14</v>
      </c>
      <c r="E94" s="194" t="s">
        <v>588</v>
      </c>
      <c r="F94" s="194" t="s">
        <v>588</v>
      </c>
      <c r="G94" s="194" t="s">
        <v>588</v>
      </c>
      <c r="H94" s="194" t="s">
        <v>588</v>
      </c>
      <c r="I94" s="194" t="s">
        <v>588</v>
      </c>
      <c r="J94" s="194" t="s">
        <v>588</v>
      </c>
      <c r="K94" s="194" t="s">
        <v>6</v>
      </c>
      <c r="L94" s="194">
        <v>0.0</v>
      </c>
      <c r="M94" s="194" t="s">
        <v>588</v>
      </c>
      <c r="N94" s="194" t="s">
        <v>588</v>
      </c>
      <c r="O94" s="194" t="s">
        <v>588</v>
      </c>
      <c r="P94" s="194" t="s">
        <v>588</v>
      </c>
      <c r="Q94" s="194" t="s">
        <v>588</v>
      </c>
      <c r="R94" s="194" t="s">
        <v>6</v>
      </c>
      <c r="S94" s="194" t="s">
        <v>6</v>
      </c>
      <c r="T94" s="194">
        <v>0.0</v>
      </c>
      <c r="U94" s="498" t="s">
        <v>717</v>
      </c>
      <c r="V94" s="498" t="s">
        <v>717</v>
      </c>
      <c r="W94" s="498" t="s">
        <v>717</v>
      </c>
      <c r="X94" s="498" t="s">
        <v>717</v>
      </c>
      <c r="Y94" s="194">
        <v>0.0</v>
      </c>
      <c r="Z94" s="498" t="s">
        <v>717</v>
      </c>
      <c r="AA94" s="498" t="s">
        <v>717</v>
      </c>
      <c r="AB94" s="498" t="s">
        <v>717</v>
      </c>
      <c r="AC94" s="498" t="s">
        <v>717</v>
      </c>
      <c r="AD94" s="498" t="s">
        <v>717</v>
      </c>
      <c r="AE94" s="498" t="s">
        <v>717</v>
      </c>
      <c r="AF94" s="498" t="s">
        <v>717</v>
      </c>
      <c r="AG94" s="194">
        <v>0.0</v>
      </c>
      <c r="AH94" s="194" t="s">
        <v>715</v>
      </c>
      <c r="AI94" s="194" t="s">
        <v>715</v>
      </c>
      <c r="AJ94" s="197">
        <f>vlookup(B94,'Annual Leave-2026'!$B:$T,5,0)-countif(E94:AI94,"a")-(countif(E94:AI94,"a1")*0.5)-(countif(E94:AI94,"a2")*0.5)-(countif(E94:AI94,"b*")*0.5)-(countif(E94:AI94,"c*")*0.5)-(countif(E94:AI94,"d*")*0.5)-(countif(E94:AI94,"e*")*0.5)+1</f>
        <v>4</v>
      </c>
      <c r="AK94" s="197">
        <f t="shared" si="3"/>
        <v>27</v>
      </c>
      <c r="AL94" s="214">
        <f>VLOOKUP(B94,'Working Time-February-2026'!$B:$AK,35,0)/60</f>
        <v>0</v>
      </c>
      <c r="AM94" s="214">
        <f>VLOOKUP(B94,'Working Time-February-2026'!$B:$AK,36,0)/60</f>
        <v>0</v>
      </c>
      <c r="AN94" s="214"/>
      <c r="AO94" s="209"/>
      <c r="AP94" s="220"/>
      <c r="AQ94" s="209"/>
      <c r="AR94" s="209"/>
      <c r="AS94" s="209"/>
      <c r="AT94" s="209"/>
      <c r="AU94" s="209">
        <f t="shared" si="4"/>
        <v>4</v>
      </c>
      <c r="AV94" s="209">
        <f t="shared" si="5"/>
        <v>0</v>
      </c>
      <c r="AW94" s="210">
        <f t="shared" si="6"/>
        <v>0</v>
      </c>
      <c r="AX94" s="212"/>
      <c r="AY94" s="217" t="s">
        <v>7</v>
      </c>
    </row>
    <row r="95">
      <c r="A95" s="204">
        <v>92.0</v>
      </c>
      <c r="B95" s="218" t="s">
        <v>680</v>
      </c>
      <c r="C95" s="219" t="s">
        <v>50</v>
      </c>
      <c r="D95" s="213" t="s">
        <v>14</v>
      </c>
      <c r="E95" s="194">
        <v>0.0</v>
      </c>
      <c r="F95" s="194" t="s">
        <v>588</v>
      </c>
      <c r="G95" s="194" t="s">
        <v>588</v>
      </c>
      <c r="H95" s="194" t="s">
        <v>588</v>
      </c>
      <c r="I95" s="194" t="s">
        <v>588</v>
      </c>
      <c r="J95" s="194" t="s">
        <v>588</v>
      </c>
      <c r="K95" s="194" t="s">
        <v>588</v>
      </c>
      <c r="L95" s="194" t="s">
        <v>588</v>
      </c>
      <c r="M95" s="194">
        <v>0.0</v>
      </c>
      <c r="N95" s="498" t="s">
        <v>717</v>
      </c>
      <c r="O95" s="498" t="s">
        <v>717</v>
      </c>
      <c r="P95" s="498" t="s">
        <v>717</v>
      </c>
      <c r="Q95" s="498" t="s">
        <v>717</v>
      </c>
      <c r="R95" s="194">
        <v>0.0</v>
      </c>
      <c r="S95" s="498" t="s">
        <v>717</v>
      </c>
      <c r="T95" s="498" t="s">
        <v>717</v>
      </c>
      <c r="U95" s="498" t="s">
        <v>717</v>
      </c>
      <c r="V95" s="498" t="s">
        <v>717</v>
      </c>
      <c r="W95" s="194" t="s">
        <v>168</v>
      </c>
      <c r="X95" s="498" t="s">
        <v>717</v>
      </c>
      <c r="Y95" s="498" t="s">
        <v>717</v>
      </c>
      <c r="Z95" s="496">
        <v>0.0</v>
      </c>
      <c r="AA95" s="194" t="s">
        <v>715</v>
      </c>
      <c r="AB95" s="194" t="s">
        <v>715</v>
      </c>
      <c r="AC95" s="194" t="s">
        <v>715</v>
      </c>
      <c r="AD95" s="194" t="s">
        <v>715</v>
      </c>
      <c r="AE95" s="194" t="s">
        <v>715</v>
      </c>
      <c r="AF95" s="194" t="s">
        <v>715</v>
      </c>
      <c r="AG95" s="194" t="s">
        <v>715</v>
      </c>
      <c r="AH95" s="194">
        <v>0.0</v>
      </c>
      <c r="AI95" s="194" t="s">
        <v>715</v>
      </c>
      <c r="AJ95" s="197">
        <f>vlookup(B95,'Annual Leave-2026'!$B:$T,5,0)-countif(E95:AI95,"a")-(countif(E95:AI95,"a1")*0.5)-(countif(E95:AI95,"a2")*0.5)-(countif(E95:AI95,"b*")*0.5)-(countif(E95:AI95,"c*")*0.5)-(countif(E95:AI95,"d*")*0.5)-(countif(E95:AI95,"e*")*0.5)+1</f>
        <v>3.5</v>
      </c>
      <c r="AK95" s="197">
        <f t="shared" si="3"/>
        <v>26</v>
      </c>
      <c r="AL95" s="214">
        <f>VLOOKUP(B95,'Working Time-February-2026'!$B:$AK,35,0)/60</f>
        <v>0</v>
      </c>
      <c r="AM95" s="214">
        <f>VLOOKUP(B95,'Working Time-February-2026'!$B:$AK,36,0)/60</f>
        <v>0</v>
      </c>
      <c r="AN95" s="214"/>
      <c r="AO95" s="209"/>
      <c r="AP95" s="220"/>
      <c r="AQ95" s="209"/>
      <c r="AR95" s="209"/>
      <c r="AS95" s="209"/>
      <c r="AT95" s="209"/>
      <c r="AU95" s="209">
        <f t="shared" si="4"/>
        <v>5</v>
      </c>
      <c r="AV95" s="209">
        <f t="shared" si="5"/>
        <v>0</v>
      </c>
      <c r="AW95" s="210">
        <f t="shared" si="6"/>
        <v>0</v>
      </c>
      <c r="AX95" s="212"/>
      <c r="AY95" s="217" t="s">
        <v>7</v>
      </c>
    </row>
    <row r="96">
      <c r="A96" s="209">
        <v>93.0</v>
      </c>
      <c r="B96" s="218" t="s">
        <v>851</v>
      </c>
      <c r="C96" s="219" t="s">
        <v>74</v>
      </c>
      <c r="D96" s="213" t="s">
        <v>14</v>
      </c>
      <c r="E96" s="194">
        <v>0.0</v>
      </c>
      <c r="F96" s="194" t="s">
        <v>715</v>
      </c>
      <c r="G96" s="194" t="s">
        <v>715</v>
      </c>
      <c r="H96" s="194" t="s">
        <v>715</v>
      </c>
      <c r="I96" s="194" t="s">
        <v>715</v>
      </c>
      <c r="J96" s="194" t="s">
        <v>715</v>
      </c>
      <c r="K96" s="194">
        <v>0.0</v>
      </c>
      <c r="L96" s="194" t="s">
        <v>715</v>
      </c>
      <c r="M96" s="194" t="s">
        <v>715</v>
      </c>
      <c r="N96" s="194" t="s">
        <v>715</v>
      </c>
      <c r="O96" s="194" t="s">
        <v>715</v>
      </c>
      <c r="P96" s="194" t="s">
        <v>715</v>
      </c>
      <c r="Q96" s="194" t="s">
        <v>715</v>
      </c>
      <c r="R96" s="194" t="s">
        <v>715</v>
      </c>
      <c r="S96" s="194">
        <v>0.0</v>
      </c>
      <c r="T96" s="194" t="s">
        <v>591</v>
      </c>
      <c r="U96" s="194" t="s">
        <v>591</v>
      </c>
      <c r="V96" s="194" t="s">
        <v>591</v>
      </c>
      <c r="W96" s="194" t="s">
        <v>591</v>
      </c>
      <c r="X96" s="194" t="s">
        <v>591</v>
      </c>
      <c r="Y96" s="194" t="s">
        <v>591</v>
      </c>
      <c r="Z96" s="496">
        <v>0.0</v>
      </c>
      <c r="AA96" s="194" t="s">
        <v>591</v>
      </c>
      <c r="AB96" s="194" t="s">
        <v>591</v>
      </c>
      <c r="AC96" s="194" t="s">
        <v>591</v>
      </c>
      <c r="AD96" s="194" t="s">
        <v>591</v>
      </c>
      <c r="AE96" s="194" t="s">
        <v>591</v>
      </c>
      <c r="AF96" s="194">
        <v>0.0</v>
      </c>
      <c r="AG96" s="194" t="s">
        <v>6</v>
      </c>
      <c r="AH96" s="194" t="s">
        <v>6</v>
      </c>
      <c r="AI96" s="194" t="s">
        <v>6</v>
      </c>
      <c r="AJ96" s="197">
        <f>vlookup(B96,'Annual Leave-2026'!$B:$T,5,0)-countif(E96:AI96,"a")-(countif(E96:AI96,"a1")*0.5)-(countif(E96:AI96,"a2")*0.5)-(countif(E96:AI96,"b*")*0.5)-(countif(E96:AI96,"c*")*0.5)-(countif(E96:AI96,"d*")*0.5)-(countif(E96:AI96,"e*")*0.5)+1+3</f>
        <v>8</v>
      </c>
      <c r="AK96" s="197">
        <f t="shared" si="3"/>
        <v>26</v>
      </c>
      <c r="AL96" s="214">
        <f>VLOOKUP(B96,'Working Time-February-2026'!$B:$AK,35,0)/60</f>
        <v>0</v>
      </c>
      <c r="AM96" s="214">
        <f>VLOOKUP(B96,'Working Time-February-2026'!$B:$AK,36,0)/60</f>
        <v>0</v>
      </c>
      <c r="AN96" s="214"/>
      <c r="AO96" s="209"/>
      <c r="AP96" s="220"/>
      <c r="AQ96" s="209"/>
      <c r="AR96" s="209"/>
      <c r="AS96" s="209"/>
      <c r="AT96" s="209"/>
      <c r="AU96" s="209">
        <f t="shared" si="4"/>
        <v>5</v>
      </c>
      <c r="AV96" s="209">
        <f t="shared" si="5"/>
        <v>0</v>
      </c>
      <c r="AW96" s="210">
        <f t="shared" si="6"/>
        <v>0</v>
      </c>
      <c r="AX96" s="212"/>
      <c r="AY96" s="217" t="s">
        <v>10</v>
      </c>
    </row>
    <row r="97">
      <c r="A97" s="204">
        <v>94.0</v>
      </c>
      <c r="B97" s="218" t="s">
        <v>681</v>
      </c>
      <c r="C97" s="219" t="s">
        <v>41</v>
      </c>
      <c r="D97" s="213" t="s">
        <v>14</v>
      </c>
      <c r="E97" s="194">
        <v>0.0</v>
      </c>
      <c r="F97" s="194" t="s">
        <v>593</v>
      </c>
      <c r="G97" s="194" t="s">
        <v>593</v>
      </c>
      <c r="H97" s="194" t="s">
        <v>593</v>
      </c>
      <c r="I97" s="194" t="s">
        <v>593</v>
      </c>
      <c r="J97" s="194" t="s">
        <v>593</v>
      </c>
      <c r="K97" s="194">
        <v>0.0</v>
      </c>
      <c r="L97" s="194" t="s">
        <v>588</v>
      </c>
      <c r="M97" s="194" t="s">
        <v>588</v>
      </c>
      <c r="N97" s="194" t="s">
        <v>588</v>
      </c>
      <c r="O97" s="194" t="s">
        <v>588</v>
      </c>
      <c r="P97" s="194" t="s">
        <v>588</v>
      </c>
      <c r="Q97" s="194" t="s">
        <v>588</v>
      </c>
      <c r="R97" s="194" t="s">
        <v>588</v>
      </c>
      <c r="S97" s="194">
        <v>0.0</v>
      </c>
      <c r="T97" s="194" t="s">
        <v>588</v>
      </c>
      <c r="U97" s="194" t="s">
        <v>588</v>
      </c>
      <c r="V97" s="194" t="s">
        <v>588</v>
      </c>
      <c r="W97" s="194" t="s">
        <v>588</v>
      </c>
      <c r="X97" s="194" t="s">
        <v>588</v>
      </c>
      <c r="Y97" s="194" t="s">
        <v>6</v>
      </c>
      <c r="Z97" s="496">
        <v>0.0</v>
      </c>
      <c r="AA97" s="194" t="s">
        <v>15</v>
      </c>
      <c r="AB97" s="194" t="s">
        <v>15</v>
      </c>
      <c r="AC97" s="194" t="s">
        <v>15</v>
      </c>
      <c r="AD97" s="194" t="s">
        <v>15</v>
      </c>
      <c r="AE97" s="194" t="s">
        <v>15</v>
      </c>
      <c r="AF97" s="194">
        <v>0.0</v>
      </c>
      <c r="AG97" s="498" t="s">
        <v>717</v>
      </c>
      <c r="AH97" s="498" t="s">
        <v>717</v>
      </c>
      <c r="AI97" s="498" t="s">
        <v>717</v>
      </c>
      <c r="AJ97" s="197">
        <f>vlookup(B97,'Annual Leave-2026'!$B:$T,5,0)-countif(E97:AI97,"a")-(countif(E97:AI97,"a1")*0.5)-(countif(E97:AI97,"a2")*0.5)-(countif(E97:AI97,"b*")*0.5)-(countif(E97:AI97,"c*")*0.5)-(countif(E97:AI97,"d*")*0.5)-(countif(E97:AI97,"e*")*0.5)+1</f>
        <v>4</v>
      </c>
      <c r="AK97" s="197">
        <f t="shared" si="3"/>
        <v>26</v>
      </c>
      <c r="AL97" s="214">
        <f>VLOOKUP(B97,'Working Time-February-2026'!$B:$AK,35,0)/60</f>
        <v>0</v>
      </c>
      <c r="AM97" s="214">
        <f>VLOOKUP(B97,'Working Time-February-2026'!$B:$AK,36,0)/60</f>
        <v>0</v>
      </c>
      <c r="AN97" s="214"/>
      <c r="AO97" s="209"/>
      <c r="AP97" s="220"/>
      <c r="AQ97" s="209"/>
      <c r="AR97" s="209"/>
      <c r="AS97" s="209"/>
      <c r="AT97" s="209"/>
      <c r="AU97" s="209">
        <f t="shared" si="4"/>
        <v>5</v>
      </c>
      <c r="AV97" s="209">
        <f t="shared" si="5"/>
        <v>0</v>
      </c>
      <c r="AW97" s="210">
        <f t="shared" si="6"/>
        <v>0</v>
      </c>
      <c r="AX97" s="212"/>
      <c r="AY97" s="217" t="s">
        <v>8</v>
      </c>
    </row>
    <row r="98">
      <c r="A98" s="209">
        <v>95.0</v>
      </c>
      <c r="B98" s="218" t="s">
        <v>682</v>
      </c>
      <c r="C98" s="219" t="s">
        <v>25</v>
      </c>
      <c r="D98" s="213" t="s">
        <v>14</v>
      </c>
      <c r="E98" s="499" t="s">
        <v>591</v>
      </c>
      <c r="F98" s="194" t="s">
        <v>591</v>
      </c>
      <c r="G98" s="194" t="s">
        <v>591</v>
      </c>
      <c r="H98" s="194" t="s">
        <v>591</v>
      </c>
      <c r="I98" s="194" t="s">
        <v>591</v>
      </c>
      <c r="J98" s="194" t="s">
        <v>591</v>
      </c>
      <c r="K98" s="194" t="s">
        <v>591</v>
      </c>
      <c r="L98" s="194">
        <v>0.0</v>
      </c>
      <c r="M98" s="194" t="s">
        <v>593</v>
      </c>
      <c r="N98" s="194" t="s">
        <v>593</v>
      </c>
      <c r="O98" s="194" t="s">
        <v>593</v>
      </c>
      <c r="P98" s="194" t="s">
        <v>593</v>
      </c>
      <c r="Q98" s="194" t="s">
        <v>593</v>
      </c>
      <c r="R98" s="194">
        <v>0.0</v>
      </c>
      <c r="S98" s="194" t="s">
        <v>593</v>
      </c>
      <c r="T98" s="194" t="s">
        <v>593</v>
      </c>
      <c r="U98" s="194" t="s">
        <v>593</v>
      </c>
      <c r="V98" s="194" t="s">
        <v>593</v>
      </c>
      <c r="W98" s="194" t="s">
        <v>593</v>
      </c>
      <c r="X98" s="194" t="s">
        <v>593</v>
      </c>
      <c r="Y98" s="194">
        <v>0.0</v>
      </c>
      <c r="Z98" s="496" t="s">
        <v>593</v>
      </c>
      <c r="AA98" s="194" t="s">
        <v>593</v>
      </c>
      <c r="AB98" s="194" t="s">
        <v>15</v>
      </c>
      <c r="AC98" s="194" t="s">
        <v>15</v>
      </c>
      <c r="AD98" s="194" t="s">
        <v>15</v>
      </c>
      <c r="AE98" s="194" t="s">
        <v>15</v>
      </c>
      <c r="AF98" s="194">
        <v>0.0</v>
      </c>
      <c r="AG98" s="194" t="s">
        <v>6</v>
      </c>
      <c r="AH98" s="194" t="s">
        <v>588</v>
      </c>
      <c r="AI98" s="194" t="s">
        <v>588</v>
      </c>
      <c r="AJ98" s="197">
        <f>vlookup(B98,'Annual Leave-2026'!$B:$T,5,0)-countif(E98:AI98,"a")-(countif(E98:AI98,"a1")*0.5)-(countif(E98:AI98,"a2")*0.5)-(countif(E98:AI98,"b*")*0.5)-(countif(E98:AI98,"c*")*0.5)-(countif(E98:AI98,"d*")*0.5)-(countif(E98:AI98,"e*")*0.5)+1</f>
        <v>5</v>
      </c>
      <c r="AK98" s="197">
        <f t="shared" si="3"/>
        <v>27</v>
      </c>
      <c r="AL98" s="214">
        <f>VLOOKUP(B98,'Working Time-February-2026'!$B:$AK,35,0)/60</f>
        <v>0</v>
      </c>
      <c r="AM98" s="214">
        <f>VLOOKUP(B98,'Working Time-February-2026'!$B:$AK,36,0)/60</f>
        <v>0</v>
      </c>
      <c r="AN98" s="214"/>
      <c r="AO98" s="209"/>
      <c r="AP98" s="220"/>
      <c r="AQ98" s="209"/>
      <c r="AR98" s="209"/>
      <c r="AS98" s="209"/>
      <c r="AT98" s="209"/>
      <c r="AU98" s="209">
        <f t="shared" si="4"/>
        <v>4</v>
      </c>
      <c r="AV98" s="209">
        <f t="shared" si="5"/>
        <v>0</v>
      </c>
      <c r="AW98" s="210">
        <f t="shared" si="6"/>
        <v>0</v>
      </c>
      <c r="AX98" s="212"/>
      <c r="AY98" s="217" t="s">
        <v>9</v>
      </c>
    </row>
    <row r="99">
      <c r="A99" s="204">
        <v>96.0</v>
      </c>
      <c r="B99" s="218" t="s">
        <v>683</v>
      </c>
      <c r="C99" s="219" t="s">
        <v>28</v>
      </c>
      <c r="D99" s="213" t="s">
        <v>14</v>
      </c>
      <c r="E99" s="194">
        <v>0.0</v>
      </c>
      <c r="F99" s="194" t="s">
        <v>593</v>
      </c>
      <c r="G99" s="194" t="s">
        <v>593</v>
      </c>
      <c r="H99" s="194" t="s">
        <v>593</v>
      </c>
      <c r="I99" s="194" t="s">
        <v>593</v>
      </c>
      <c r="J99" s="194" t="s">
        <v>593</v>
      </c>
      <c r="K99" s="194">
        <v>0.0</v>
      </c>
      <c r="L99" s="194" t="s">
        <v>593</v>
      </c>
      <c r="M99" s="194" t="s">
        <v>593</v>
      </c>
      <c r="N99" s="194" t="s">
        <v>593</v>
      </c>
      <c r="O99" s="194" t="s">
        <v>593</v>
      </c>
      <c r="P99" s="194" t="s">
        <v>171</v>
      </c>
      <c r="Q99" s="194" t="s">
        <v>592</v>
      </c>
      <c r="R99" s="194" t="s">
        <v>592</v>
      </c>
      <c r="S99" s="194">
        <v>0.0</v>
      </c>
      <c r="T99" s="194" t="s">
        <v>602</v>
      </c>
      <c r="U99" s="194" t="s">
        <v>593</v>
      </c>
      <c r="V99" s="194" t="s">
        <v>593</v>
      </c>
      <c r="W99" s="194" t="s">
        <v>593</v>
      </c>
      <c r="X99" s="194" t="s">
        <v>592</v>
      </c>
      <c r="Y99" s="194" t="s">
        <v>6</v>
      </c>
      <c r="Z99" s="496">
        <v>0.0</v>
      </c>
      <c r="AA99" s="194" t="s">
        <v>15</v>
      </c>
      <c r="AB99" s="194" t="s">
        <v>15</v>
      </c>
      <c r="AC99" s="194" t="s">
        <v>15</v>
      </c>
      <c r="AD99" s="194" t="s">
        <v>15</v>
      </c>
      <c r="AE99" s="194" t="s">
        <v>588</v>
      </c>
      <c r="AF99" s="194" t="s">
        <v>169</v>
      </c>
      <c r="AG99" s="194">
        <v>0.0</v>
      </c>
      <c r="AH99" s="194" t="s">
        <v>592</v>
      </c>
      <c r="AI99" s="194" t="s">
        <v>588</v>
      </c>
      <c r="AJ99" s="197">
        <f>vlookup(B99,'Annual Leave-2026'!$B:$T,5,0)-countif(E99:AI99,"a")-(countif(E99:AI99,"a1")*0.5)-(countif(E99:AI99,"a2")*0.5)-(countif(E99:AI99,"b*")*0.5)-(countif(E99:AI99,"c*")*0.5)-(countif(E99:AI99,"d*")*0.5)-(countif(E99:AI99,"e*")*0.5)+1+1</f>
        <v>0</v>
      </c>
      <c r="AK99" s="197">
        <f t="shared" si="3"/>
        <v>21</v>
      </c>
      <c r="AL99" s="214">
        <f>VLOOKUP(B99,'Working Time-February-2026'!$B:$AK,35,0)/60</f>
        <v>0</v>
      </c>
      <c r="AM99" s="214">
        <f>VLOOKUP(B99,'Working Time-February-2026'!$B:$AK,36,0)/60</f>
        <v>0</v>
      </c>
      <c r="AN99" s="214"/>
      <c r="AO99" s="209"/>
      <c r="AP99" s="220"/>
      <c r="AQ99" s="209"/>
      <c r="AR99" s="209"/>
      <c r="AS99" s="209"/>
      <c r="AT99" s="209"/>
      <c r="AU99" s="209">
        <f t="shared" si="4"/>
        <v>5</v>
      </c>
      <c r="AV99" s="209">
        <f t="shared" si="5"/>
        <v>4</v>
      </c>
      <c r="AW99" s="210">
        <f t="shared" si="6"/>
        <v>1</v>
      </c>
      <c r="AX99" s="212"/>
      <c r="AY99" s="217" t="s">
        <v>9</v>
      </c>
    </row>
    <row r="100">
      <c r="A100" s="209">
        <v>97.0</v>
      </c>
      <c r="B100" s="218" t="s">
        <v>684</v>
      </c>
      <c r="C100" s="219" t="s">
        <v>61</v>
      </c>
      <c r="D100" s="213" t="s">
        <v>14</v>
      </c>
      <c r="E100" s="499" t="s">
        <v>717</v>
      </c>
      <c r="F100" s="498" t="s">
        <v>717</v>
      </c>
      <c r="G100" s="498" t="s">
        <v>717</v>
      </c>
      <c r="H100" s="498" t="s">
        <v>717</v>
      </c>
      <c r="I100" s="498" t="s">
        <v>717</v>
      </c>
      <c r="J100" s="498" t="s">
        <v>717</v>
      </c>
      <c r="K100" s="498" t="s">
        <v>717</v>
      </c>
      <c r="L100" s="194">
        <v>0.0</v>
      </c>
      <c r="M100" s="194" t="s">
        <v>715</v>
      </c>
      <c r="N100" s="194" t="s">
        <v>715</v>
      </c>
      <c r="O100" s="194" t="s">
        <v>715</v>
      </c>
      <c r="P100" s="194" t="s">
        <v>715</v>
      </c>
      <c r="Q100" s="194" t="s">
        <v>715</v>
      </c>
      <c r="R100" s="194">
        <v>0.0</v>
      </c>
      <c r="S100" s="194" t="s">
        <v>715</v>
      </c>
      <c r="T100" s="194" t="s">
        <v>715</v>
      </c>
      <c r="U100" s="194" t="s">
        <v>715</v>
      </c>
      <c r="V100" s="221" t="s">
        <v>765</v>
      </c>
      <c r="W100" s="194" t="s">
        <v>715</v>
      </c>
      <c r="X100" s="194" t="s">
        <v>715</v>
      </c>
      <c r="Y100" s="194" t="s">
        <v>715</v>
      </c>
      <c r="Z100" s="496">
        <v>0.0</v>
      </c>
      <c r="AA100" s="194" t="s">
        <v>715</v>
      </c>
      <c r="AB100" s="194" t="s">
        <v>715</v>
      </c>
      <c r="AC100" s="194" t="s">
        <v>715</v>
      </c>
      <c r="AD100" s="194" t="s">
        <v>715</v>
      </c>
      <c r="AE100" s="194" t="s">
        <v>715</v>
      </c>
      <c r="AF100" s="194">
        <v>0.0</v>
      </c>
      <c r="AG100" s="194" t="s">
        <v>6</v>
      </c>
      <c r="AH100" s="194" t="s">
        <v>6</v>
      </c>
      <c r="AI100" s="194" t="s">
        <v>6</v>
      </c>
      <c r="AJ100" s="197">
        <f>vlookup(B100,'Annual Leave-2026'!$B:$T,5,0)-countif(E100:AI100,"a")-(countif(E100:AI100,"a1")*0.5)-(countif(E100:AI100,"a2")*0.5)-(countif(E100:AI100,"b*")*0.5)-(countif(E100:AI100,"c*")*0.5)-(countif(E100:AI100,"d*")*0.5)-(countif(E100:AI100,"e*")*0.5)+1</f>
        <v>1</v>
      </c>
      <c r="AK100" s="197">
        <f t="shared" si="3"/>
        <v>26.5</v>
      </c>
      <c r="AL100" s="214">
        <f>VLOOKUP(B100,'Working Time-February-2026'!$B:$AK,35,0)/60</f>
        <v>0</v>
      </c>
      <c r="AM100" s="214">
        <f>VLOOKUP(B100,'Working Time-February-2026'!$B:$AK,36,0)/60</f>
        <v>0</v>
      </c>
      <c r="AN100" s="214"/>
      <c r="AO100" s="209"/>
      <c r="AP100" s="220"/>
      <c r="AQ100" s="209"/>
      <c r="AR100" s="209"/>
      <c r="AS100" s="209"/>
      <c r="AT100" s="209"/>
      <c r="AU100" s="209">
        <f t="shared" si="4"/>
        <v>4</v>
      </c>
      <c r="AV100" s="209">
        <f t="shared" si="5"/>
        <v>0</v>
      </c>
      <c r="AW100" s="210">
        <f t="shared" si="6"/>
        <v>0.5</v>
      </c>
      <c r="AX100" s="212"/>
      <c r="AY100" s="217" t="s">
        <v>6</v>
      </c>
    </row>
    <row r="101">
      <c r="A101" s="204">
        <v>98.0</v>
      </c>
      <c r="B101" s="218" t="s">
        <v>853</v>
      </c>
      <c r="C101" s="219" t="s">
        <v>73</v>
      </c>
      <c r="D101" s="213" t="s">
        <v>14</v>
      </c>
      <c r="E101" s="194">
        <v>0.0</v>
      </c>
      <c r="F101" s="194" t="s">
        <v>715</v>
      </c>
      <c r="G101" s="194" t="s">
        <v>715</v>
      </c>
      <c r="H101" s="194" t="s">
        <v>715</v>
      </c>
      <c r="I101" s="194" t="s">
        <v>715</v>
      </c>
      <c r="J101" s="194" t="s">
        <v>715</v>
      </c>
      <c r="K101" s="194">
        <v>0.0</v>
      </c>
      <c r="L101" s="194" t="s">
        <v>592</v>
      </c>
      <c r="M101" s="194" t="s">
        <v>715</v>
      </c>
      <c r="N101" s="194" t="s">
        <v>715</v>
      </c>
      <c r="O101" s="194" t="s">
        <v>715</v>
      </c>
      <c r="P101" s="194" t="s">
        <v>715</v>
      </c>
      <c r="Q101" s="194" t="s">
        <v>715</v>
      </c>
      <c r="R101" s="194" t="s">
        <v>715</v>
      </c>
      <c r="S101" s="194">
        <v>0.0</v>
      </c>
      <c r="T101" s="194" t="s">
        <v>591</v>
      </c>
      <c r="U101" s="194" t="s">
        <v>591</v>
      </c>
      <c r="V101" s="194" t="s">
        <v>591</v>
      </c>
      <c r="W101" s="194" t="s">
        <v>591</v>
      </c>
      <c r="X101" s="194" t="s">
        <v>591</v>
      </c>
      <c r="Y101" s="194">
        <v>0.0</v>
      </c>
      <c r="Z101" s="496" t="s">
        <v>591</v>
      </c>
      <c r="AA101" s="194" t="s">
        <v>591</v>
      </c>
      <c r="AB101" s="194" t="s">
        <v>591</v>
      </c>
      <c r="AC101" s="194" t="s">
        <v>591</v>
      </c>
      <c r="AD101" s="194" t="s">
        <v>591</v>
      </c>
      <c r="AE101" s="194" t="s">
        <v>591</v>
      </c>
      <c r="AF101" s="194">
        <v>0.0</v>
      </c>
      <c r="AG101" s="194" t="s">
        <v>6</v>
      </c>
      <c r="AH101" s="194" t="s">
        <v>6</v>
      </c>
      <c r="AI101" s="194" t="s">
        <v>6</v>
      </c>
      <c r="AJ101" s="197">
        <f>vlookup(B101,'Annual Leave-2026'!$B:$T,5,0)-countif(E101:AI101,"a")-(countif(E101:AI101,"a1")*0.5)-(countif(E101:AI101,"a2")*0.5)-(countif(E101:AI101,"b*")*0.5)-(countif(E101:AI101,"c*")*0.5)-(countif(E101:AI101,"d*")*0.5)-(countif(E101:AI101,"e*")*0.5)+1</f>
        <v>5</v>
      </c>
      <c r="AK101" s="197">
        <f t="shared" si="3"/>
        <v>25</v>
      </c>
      <c r="AL101" s="214">
        <f>VLOOKUP(B101,'Working Time-February-2026'!$B:$AK,35,0)/60</f>
        <v>-0.2666666667</v>
      </c>
      <c r="AM101" s="214">
        <f>VLOOKUP(B101,'Working Time-February-2026'!$B:$AK,36,0)/60</f>
        <v>0</v>
      </c>
      <c r="AN101" s="214"/>
      <c r="AO101" s="209"/>
      <c r="AP101" s="220"/>
      <c r="AQ101" s="209"/>
      <c r="AR101" s="209"/>
      <c r="AS101" s="209"/>
      <c r="AT101" s="209"/>
      <c r="AU101" s="209">
        <f t="shared" si="4"/>
        <v>5</v>
      </c>
      <c r="AV101" s="209">
        <f t="shared" si="5"/>
        <v>1</v>
      </c>
      <c r="AW101" s="210">
        <f t="shared" si="6"/>
        <v>0</v>
      </c>
      <c r="AX101" s="222"/>
      <c r="AY101" s="217" t="s">
        <v>10</v>
      </c>
    </row>
    <row r="102">
      <c r="A102" s="209">
        <v>99.0</v>
      </c>
      <c r="B102" s="218" t="s">
        <v>685</v>
      </c>
      <c r="C102" s="219" t="s">
        <v>17</v>
      </c>
      <c r="D102" s="213" t="s">
        <v>14</v>
      </c>
      <c r="E102" s="194">
        <v>0.0</v>
      </c>
      <c r="F102" s="194" t="s">
        <v>591</v>
      </c>
      <c r="G102" s="194" t="s">
        <v>591</v>
      </c>
      <c r="H102" s="194" t="s">
        <v>591</v>
      </c>
      <c r="I102" s="194" t="s">
        <v>591</v>
      </c>
      <c r="J102" s="194" t="s">
        <v>591</v>
      </c>
      <c r="K102" s="194">
        <v>0.0</v>
      </c>
      <c r="L102" s="194" t="s">
        <v>591</v>
      </c>
      <c r="M102" s="194" t="s">
        <v>591</v>
      </c>
      <c r="N102" s="194" t="s">
        <v>591</v>
      </c>
      <c r="O102" s="194" t="s">
        <v>591</v>
      </c>
      <c r="P102" s="194" t="s">
        <v>591</v>
      </c>
      <c r="Q102" s="194" t="s">
        <v>591</v>
      </c>
      <c r="R102" s="194" t="s">
        <v>592</v>
      </c>
      <c r="S102" s="194">
        <v>0.0</v>
      </c>
      <c r="T102" s="194" t="s">
        <v>593</v>
      </c>
      <c r="U102" s="194" t="s">
        <v>593</v>
      </c>
      <c r="V102" s="194" t="s">
        <v>593</v>
      </c>
      <c r="W102" s="194" t="s">
        <v>593</v>
      </c>
      <c r="X102" s="194" t="s">
        <v>593</v>
      </c>
      <c r="Y102" s="194" t="s">
        <v>593</v>
      </c>
      <c r="Z102" s="496">
        <v>0.0</v>
      </c>
      <c r="AA102" s="194" t="s">
        <v>15</v>
      </c>
      <c r="AB102" s="194" t="s">
        <v>15</v>
      </c>
      <c r="AC102" s="194" t="s">
        <v>15</v>
      </c>
      <c r="AD102" s="194" t="s">
        <v>15</v>
      </c>
      <c r="AE102" s="194" t="s">
        <v>15</v>
      </c>
      <c r="AF102" s="194">
        <v>0.0</v>
      </c>
      <c r="AG102" s="194" t="s">
        <v>6</v>
      </c>
      <c r="AH102" s="194" t="s">
        <v>593</v>
      </c>
      <c r="AI102" s="194" t="s">
        <v>593</v>
      </c>
      <c r="AJ102" s="197">
        <f>vlookup(B102,'Annual Leave-2026'!$B:$T,5,0)-countif(E102:AI102,"a")-(countif(E102:AI102,"a1")*0.5)-(countif(E102:AI102,"a2")*0.5)-(countif(E102:AI102,"b*")*0.5)-(countif(E102:AI102,"c*")*0.5)-(countif(E102:AI102,"d*")*0.5)-(countif(E102:AI102,"e*")*0.5)+1</f>
        <v>0</v>
      </c>
      <c r="AK102" s="197">
        <f t="shared" si="3"/>
        <v>25</v>
      </c>
      <c r="AL102" s="214">
        <f>VLOOKUP(B102,'Working Time-February-2026'!$B:$AK,35,0)/60</f>
        <v>0</v>
      </c>
      <c r="AM102" s="214">
        <f>VLOOKUP(B102,'Working Time-February-2026'!$B:$AK,36,0)/60</f>
        <v>0</v>
      </c>
      <c r="AN102" s="214"/>
      <c r="AO102" s="209"/>
      <c r="AP102" s="220"/>
      <c r="AQ102" s="209"/>
      <c r="AR102" s="209"/>
      <c r="AS102" s="209"/>
      <c r="AT102" s="209"/>
      <c r="AU102" s="209">
        <f t="shared" si="4"/>
        <v>5</v>
      </c>
      <c r="AV102" s="209">
        <f t="shared" si="5"/>
        <v>1</v>
      </c>
      <c r="AW102" s="210">
        <f t="shared" si="6"/>
        <v>0</v>
      </c>
      <c r="AX102" s="222"/>
      <c r="AY102" s="217" t="s">
        <v>10</v>
      </c>
    </row>
    <row r="103">
      <c r="A103" s="204">
        <v>100.0</v>
      </c>
      <c r="B103" s="218" t="s">
        <v>686</v>
      </c>
      <c r="C103" s="219" t="s">
        <v>49</v>
      </c>
      <c r="D103" s="213" t="s">
        <v>14</v>
      </c>
      <c r="E103" s="194">
        <v>0.0</v>
      </c>
      <c r="F103" s="194" t="s">
        <v>6</v>
      </c>
      <c r="G103" s="194" t="s">
        <v>588</v>
      </c>
      <c r="H103" s="194" t="s">
        <v>588</v>
      </c>
      <c r="I103" s="194" t="s">
        <v>588</v>
      </c>
      <c r="J103" s="194" t="s">
        <v>588</v>
      </c>
      <c r="K103" s="194" t="s">
        <v>588</v>
      </c>
      <c r="L103" s="194" t="s">
        <v>588</v>
      </c>
      <c r="M103" s="194">
        <v>0.0</v>
      </c>
      <c r="N103" s="498" t="s">
        <v>717</v>
      </c>
      <c r="O103" s="498" t="s">
        <v>717</v>
      </c>
      <c r="P103" s="498" t="s">
        <v>717</v>
      </c>
      <c r="Q103" s="498" t="s">
        <v>717</v>
      </c>
      <c r="R103" s="194">
        <v>0.0</v>
      </c>
      <c r="S103" s="498" t="s">
        <v>717</v>
      </c>
      <c r="T103" s="194" t="s">
        <v>592</v>
      </c>
      <c r="U103" s="498" t="s">
        <v>592</v>
      </c>
      <c r="V103" s="498" t="s">
        <v>717</v>
      </c>
      <c r="W103" s="498" t="s">
        <v>717</v>
      </c>
      <c r="X103" s="498" t="s">
        <v>717</v>
      </c>
      <c r="Y103" s="498" t="s">
        <v>717</v>
      </c>
      <c r="Z103" s="496">
        <v>0.0</v>
      </c>
      <c r="AA103" s="194" t="s">
        <v>715</v>
      </c>
      <c r="AB103" s="194" t="s">
        <v>715</v>
      </c>
      <c r="AC103" s="194" t="s">
        <v>715</v>
      </c>
      <c r="AD103" s="194" t="s">
        <v>715</v>
      </c>
      <c r="AE103" s="194" t="s">
        <v>715</v>
      </c>
      <c r="AF103" s="194" t="s">
        <v>715</v>
      </c>
      <c r="AG103" s="194" t="s">
        <v>715</v>
      </c>
      <c r="AH103" s="194">
        <v>0.0</v>
      </c>
      <c r="AI103" s="194" t="s">
        <v>715</v>
      </c>
      <c r="AJ103" s="197">
        <f>vlookup(B103,'Annual Leave-2026'!$B:$T,5,0)-countif(E103:AI103,"a")-(countif(E103:AI103,"a1")*0.5)-(countif(E103:AI103,"a2")*0.5)-(countif(E103:AI103,"b*")*0.5)-(countif(E103:AI103,"c*")*0.5)-(countif(E103:AI103,"d*")*0.5)-(countif(E103:AI103,"e*")*0.5)+1</f>
        <v>2</v>
      </c>
      <c r="AK103" s="197">
        <f t="shared" si="3"/>
        <v>24</v>
      </c>
      <c r="AL103" s="214">
        <f>VLOOKUP(B103,'Working Time-February-2026'!$B:$AK,35,0)/60</f>
        <v>-0.3166666667</v>
      </c>
      <c r="AM103" s="214">
        <f>VLOOKUP(B103,'Working Time-February-2026'!$B:$AK,36,0)/60</f>
        <v>0</v>
      </c>
      <c r="AN103" s="214"/>
      <c r="AO103" s="209"/>
      <c r="AP103" s="220"/>
      <c r="AQ103" s="209"/>
      <c r="AR103" s="209"/>
      <c r="AS103" s="209"/>
      <c r="AT103" s="209"/>
      <c r="AU103" s="209">
        <f t="shared" si="4"/>
        <v>5</v>
      </c>
      <c r="AV103" s="209">
        <f t="shared" si="5"/>
        <v>2</v>
      </c>
      <c r="AW103" s="210">
        <f t="shared" si="6"/>
        <v>0</v>
      </c>
      <c r="AX103" s="222"/>
      <c r="AY103" s="217" t="s">
        <v>7</v>
      </c>
    </row>
    <row r="104">
      <c r="A104" s="209">
        <v>101.0</v>
      </c>
      <c r="B104" s="218" t="s">
        <v>687</v>
      </c>
      <c r="C104" s="219" t="s">
        <v>66</v>
      </c>
      <c r="D104" s="213" t="s">
        <v>14</v>
      </c>
      <c r="E104" s="194">
        <v>0.0</v>
      </c>
      <c r="F104" s="194" t="s">
        <v>715</v>
      </c>
      <c r="G104" s="194" t="s">
        <v>715</v>
      </c>
      <c r="H104" s="194" t="s">
        <v>715</v>
      </c>
      <c r="I104" s="194" t="s">
        <v>715</v>
      </c>
      <c r="J104" s="194" t="s">
        <v>715</v>
      </c>
      <c r="K104" s="194">
        <v>0.0</v>
      </c>
      <c r="L104" s="194" t="s">
        <v>6</v>
      </c>
      <c r="M104" s="194" t="s">
        <v>715</v>
      </c>
      <c r="N104" s="194" t="s">
        <v>715</v>
      </c>
      <c r="O104" s="194" t="s">
        <v>715</v>
      </c>
      <c r="P104" s="194" t="s">
        <v>715</v>
      </c>
      <c r="Q104" s="194" t="s">
        <v>715</v>
      </c>
      <c r="R104" s="194" t="s">
        <v>715</v>
      </c>
      <c r="S104" s="194">
        <v>0.0</v>
      </c>
      <c r="T104" s="194" t="s">
        <v>591</v>
      </c>
      <c r="U104" s="194" t="s">
        <v>591</v>
      </c>
      <c r="V104" s="194" t="s">
        <v>591</v>
      </c>
      <c r="W104" s="194" t="s">
        <v>591</v>
      </c>
      <c r="X104" s="194" t="s">
        <v>591</v>
      </c>
      <c r="Y104" s="194">
        <v>0.0</v>
      </c>
      <c r="Z104" s="496" t="s">
        <v>591</v>
      </c>
      <c r="AA104" s="194" t="s">
        <v>591</v>
      </c>
      <c r="AB104" s="194" t="s">
        <v>591</v>
      </c>
      <c r="AC104" s="194" t="s">
        <v>591</v>
      </c>
      <c r="AD104" s="194" t="s">
        <v>591</v>
      </c>
      <c r="AE104" s="194" t="s">
        <v>591</v>
      </c>
      <c r="AF104" s="194" t="s">
        <v>591</v>
      </c>
      <c r="AG104" s="194">
        <v>0.0</v>
      </c>
      <c r="AH104" s="194" t="s">
        <v>593</v>
      </c>
      <c r="AI104" s="194" t="s">
        <v>593</v>
      </c>
      <c r="AJ104" s="197">
        <f>vlookup(B104,'Annual Leave-2026'!$B:$T,5,0)-countif(E104:AI104,"a")-(countif(E104:AI104,"a1")*0.5)-(countif(E104:AI104,"a2")*0.5)-(countif(E104:AI104,"b*")*0.5)-(countif(E104:AI104,"c*")*0.5)-(countif(E104:AI104,"d*")*0.5)-(countif(E104:AI104,"e*")*0.5)+1</f>
        <v>3.5</v>
      </c>
      <c r="AK104" s="197">
        <f t="shared" si="3"/>
        <v>26</v>
      </c>
      <c r="AL104" s="214">
        <f>VLOOKUP(B104,'Working Time-February-2026'!$B:$AK,35,0)/60</f>
        <v>-0.15</v>
      </c>
      <c r="AM104" s="214">
        <f>VLOOKUP(B104,'Working Time-February-2026'!$B:$AK,36,0)/60</f>
        <v>0</v>
      </c>
      <c r="AN104" s="214"/>
      <c r="AO104" s="209"/>
      <c r="AP104" s="220"/>
      <c r="AQ104" s="209"/>
      <c r="AR104" s="209"/>
      <c r="AS104" s="209"/>
      <c r="AT104" s="209"/>
      <c r="AU104" s="209">
        <f t="shared" si="4"/>
        <v>5</v>
      </c>
      <c r="AV104" s="209">
        <f t="shared" si="5"/>
        <v>0</v>
      </c>
      <c r="AW104" s="210">
        <f t="shared" si="6"/>
        <v>0</v>
      </c>
      <c r="AX104" s="222"/>
      <c r="AY104" s="217" t="s">
        <v>10</v>
      </c>
    </row>
    <row r="105">
      <c r="A105" s="204">
        <v>102.0</v>
      </c>
      <c r="B105" s="218" t="s">
        <v>688</v>
      </c>
      <c r="C105" s="219" t="s">
        <v>22</v>
      </c>
      <c r="D105" s="213" t="s">
        <v>14</v>
      </c>
      <c r="E105" s="499" t="s">
        <v>591</v>
      </c>
      <c r="F105" s="194" t="s">
        <v>591</v>
      </c>
      <c r="G105" s="194" t="s">
        <v>591</v>
      </c>
      <c r="H105" s="194" t="s">
        <v>591</v>
      </c>
      <c r="I105" s="194" t="s">
        <v>591</v>
      </c>
      <c r="J105" s="194" t="s">
        <v>591</v>
      </c>
      <c r="K105" s="194" t="s">
        <v>591</v>
      </c>
      <c r="L105" s="194">
        <v>0.0</v>
      </c>
      <c r="M105" s="194" t="s">
        <v>593</v>
      </c>
      <c r="N105" s="194" t="s">
        <v>593</v>
      </c>
      <c r="O105" s="194" t="s">
        <v>593</v>
      </c>
      <c r="P105" s="194" t="s">
        <v>593</v>
      </c>
      <c r="Q105" s="194" t="s">
        <v>593</v>
      </c>
      <c r="R105" s="194">
        <v>0.0</v>
      </c>
      <c r="S105" s="194" t="s">
        <v>593</v>
      </c>
      <c r="T105" s="194" t="s">
        <v>593</v>
      </c>
      <c r="U105" s="194" t="s">
        <v>593</v>
      </c>
      <c r="V105" s="194" t="s">
        <v>593</v>
      </c>
      <c r="W105" s="194" t="s">
        <v>593</v>
      </c>
      <c r="X105" s="194" t="s">
        <v>593</v>
      </c>
      <c r="Y105" s="194">
        <v>0.0</v>
      </c>
      <c r="Z105" s="496" t="s">
        <v>593</v>
      </c>
      <c r="AA105" s="194" t="s">
        <v>593</v>
      </c>
      <c r="AB105" s="194" t="s">
        <v>593</v>
      </c>
      <c r="AC105" s="194" t="s">
        <v>15</v>
      </c>
      <c r="AD105" s="194" t="s">
        <v>15</v>
      </c>
      <c r="AE105" s="194" t="s">
        <v>593</v>
      </c>
      <c r="AF105" s="194">
        <v>0.0</v>
      </c>
      <c r="AG105" s="194" t="s">
        <v>588</v>
      </c>
      <c r="AH105" s="194" t="s">
        <v>588</v>
      </c>
      <c r="AI105" s="194" t="s">
        <v>588</v>
      </c>
      <c r="AJ105" s="197">
        <f>vlookup(B105,'Annual Leave-2026'!$B:$T,5,0)-countif(E105:AI105,"a")-(countif(E105:AI105,"a1")*0.5)-(countif(E105:AI105,"a2")*0.5)-(countif(E105:AI105,"b*")*0.5)-(countif(E105:AI105,"c*")*0.5)-(countif(E105:AI105,"d*")*0.5)-(countif(E105:AI105,"e*")*0.5)+1</f>
        <v>5.5</v>
      </c>
      <c r="AK105" s="197">
        <f t="shared" si="3"/>
        <v>27</v>
      </c>
      <c r="AL105" s="214">
        <f>VLOOKUP(B105,'Working Time-February-2026'!$B:$AK,35,0)/60</f>
        <v>0</v>
      </c>
      <c r="AM105" s="214">
        <f>VLOOKUP(B105,'Working Time-February-2026'!$B:$AK,36,0)/60</f>
        <v>0</v>
      </c>
      <c r="AN105" s="214"/>
      <c r="AO105" s="209"/>
      <c r="AP105" s="220"/>
      <c r="AQ105" s="209"/>
      <c r="AR105" s="209"/>
      <c r="AS105" s="209"/>
      <c r="AT105" s="209"/>
      <c r="AU105" s="209">
        <f t="shared" si="4"/>
        <v>4</v>
      </c>
      <c r="AV105" s="209">
        <f t="shared" si="5"/>
        <v>0</v>
      </c>
      <c r="AW105" s="210">
        <f t="shared" si="6"/>
        <v>0</v>
      </c>
      <c r="AX105" s="222"/>
      <c r="AY105" s="217" t="s">
        <v>9</v>
      </c>
    </row>
    <row r="106">
      <c r="A106" s="209">
        <v>103.0</v>
      </c>
      <c r="B106" s="218" t="s">
        <v>689</v>
      </c>
      <c r="C106" s="219" t="s">
        <v>55</v>
      </c>
      <c r="D106" s="213" t="s">
        <v>14</v>
      </c>
      <c r="E106" s="194" t="s">
        <v>588</v>
      </c>
      <c r="F106" s="194">
        <v>0.0</v>
      </c>
      <c r="G106" s="498" t="s">
        <v>717</v>
      </c>
      <c r="H106" s="498" t="s">
        <v>717</v>
      </c>
      <c r="I106" s="498" t="s">
        <v>717</v>
      </c>
      <c r="J106" s="498" t="s">
        <v>717</v>
      </c>
      <c r="K106" s="194">
        <v>0.0</v>
      </c>
      <c r="L106" s="498" t="s">
        <v>717</v>
      </c>
      <c r="M106" s="498" t="s">
        <v>717</v>
      </c>
      <c r="N106" s="498" t="s">
        <v>717</v>
      </c>
      <c r="O106" s="498" t="s">
        <v>717</v>
      </c>
      <c r="P106" s="498" t="s">
        <v>717</v>
      </c>
      <c r="Q106" s="498" t="s">
        <v>717</v>
      </c>
      <c r="R106" s="498" t="s">
        <v>717</v>
      </c>
      <c r="S106" s="194">
        <v>0.0</v>
      </c>
      <c r="T106" s="194" t="s">
        <v>715</v>
      </c>
      <c r="U106" s="194" t="s">
        <v>715</v>
      </c>
      <c r="V106" s="194" t="s">
        <v>715</v>
      </c>
      <c r="W106" s="194" t="s">
        <v>715</v>
      </c>
      <c r="X106" s="194" t="s">
        <v>715</v>
      </c>
      <c r="Y106" s="194">
        <v>0.0</v>
      </c>
      <c r="Z106" s="194" t="s">
        <v>715</v>
      </c>
      <c r="AA106" s="194" t="s">
        <v>715</v>
      </c>
      <c r="AB106" s="194" t="s">
        <v>715</v>
      </c>
      <c r="AC106" s="194" t="s">
        <v>715</v>
      </c>
      <c r="AD106" s="194" t="s">
        <v>715</v>
      </c>
      <c r="AE106" s="194" t="s">
        <v>715</v>
      </c>
      <c r="AF106" s="194" t="s">
        <v>715</v>
      </c>
      <c r="AG106" s="194">
        <v>0.0</v>
      </c>
      <c r="AH106" s="194" t="s">
        <v>591</v>
      </c>
      <c r="AI106" s="194" t="s">
        <v>591</v>
      </c>
      <c r="AJ106" s="197">
        <f>vlookup(B106,'Annual Leave-2026'!$B:$T,5,0)-countif(E106:AI106,"a")-(countif(E106:AI106,"a1")*0.5)-(countif(E106:AI106,"a2")*0.5)-(countif(E106:AI106,"b*")*0.5)-(countif(E106:AI106,"c*")*0.5)-(countif(E106:AI106,"d*")*0.5)-(countif(E106:AI106,"e*")*0.5)+1</f>
        <v>3.5</v>
      </c>
      <c r="AK106" s="197">
        <f t="shared" si="3"/>
        <v>26</v>
      </c>
      <c r="AL106" s="214">
        <f>VLOOKUP(B106,'Working Time-February-2026'!$B:$AK,35,0)/60</f>
        <v>0</v>
      </c>
      <c r="AM106" s="214">
        <f>VLOOKUP(B106,'Working Time-February-2026'!$B:$AK,36,0)/60</f>
        <v>0</v>
      </c>
      <c r="AN106" s="214"/>
      <c r="AO106" s="209"/>
      <c r="AP106" s="220"/>
      <c r="AQ106" s="209"/>
      <c r="AR106" s="209"/>
      <c r="AS106" s="209"/>
      <c r="AT106" s="209"/>
      <c r="AU106" s="209">
        <f t="shared" si="4"/>
        <v>5</v>
      </c>
      <c r="AV106" s="209">
        <f t="shared" si="5"/>
        <v>0</v>
      </c>
      <c r="AW106" s="210">
        <f t="shared" si="6"/>
        <v>0</v>
      </c>
      <c r="AX106" s="222"/>
      <c r="AY106" s="217" t="s">
        <v>6</v>
      </c>
    </row>
    <row r="107">
      <c r="A107" s="209">
        <v>105.0</v>
      </c>
      <c r="B107" s="218" t="s">
        <v>690</v>
      </c>
      <c r="C107" s="219" t="s">
        <v>45</v>
      </c>
      <c r="D107" s="213" t="s">
        <v>14</v>
      </c>
      <c r="E107" s="194" t="s">
        <v>6</v>
      </c>
      <c r="F107" s="194" t="s">
        <v>6</v>
      </c>
      <c r="G107" s="194" t="s">
        <v>588</v>
      </c>
      <c r="H107" s="194" t="s">
        <v>588</v>
      </c>
      <c r="I107" s="194" t="s">
        <v>588</v>
      </c>
      <c r="J107" s="194" t="s">
        <v>588</v>
      </c>
      <c r="K107" s="194" t="s">
        <v>588</v>
      </c>
      <c r="L107" s="194">
        <v>0.0</v>
      </c>
      <c r="M107" s="194" t="s">
        <v>588</v>
      </c>
      <c r="N107" s="194" t="s">
        <v>588</v>
      </c>
      <c r="O107" s="194" t="s">
        <v>588</v>
      </c>
      <c r="P107" s="194" t="s">
        <v>588</v>
      </c>
      <c r="Q107" s="194" t="s">
        <v>588</v>
      </c>
      <c r="R107" s="194" t="s">
        <v>588</v>
      </c>
      <c r="S107" s="194" t="s">
        <v>588</v>
      </c>
      <c r="T107" s="194">
        <v>0.0</v>
      </c>
      <c r="U107" s="498" t="s">
        <v>717</v>
      </c>
      <c r="V107" s="498" t="s">
        <v>717</v>
      </c>
      <c r="W107" s="498" t="s">
        <v>717</v>
      </c>
      <c r="X107" s="498" t="s">
        <v>717</v>
      </c>
      <c r="Y107" s="498" t="s">
        <v>717</v>
      </c>
      <c r="Z107" s="496">
        <v>0.0</v>
      </c>
      <c r="AA107" s="194" t="s">
        <v>15</v>
      </c>
      <c r="AB107" s="194" t="s">
        <v>15</v>
      </c>
      <c r="AC107" s="194" t="s">
        <v>15</v>
      </c>
      <c r="AD107" s="194" t="s">
        <v>15</v>
      </c>
      <c r="AE107" s="194" t="s">
        <v>15</v>
      </c>
      <c r="AF107" s="194">
        <v>0.0</v>
      </c>
      <c r="AG107" s="194" t="s">
        <v>602</v>
      </c>
      <c r="AH107" s="194" t="s">
        <v>602</v>
      </c>
      <c r="AI107" s="194" t="s">
        <v>602</v>
      </c>
      <c r="AJ107" s="197">
        <f>vlookup(B107,'Annual Leave-2026'!$B:$T,5,0)-countif(E107:AI107,"a")-(countif(E107:AI107,"a1")*0.5)-(countif(E107:AI107,"a2")*0.5)-(countif(E107:AI107,"b*")*0.5)-(countif(E107:AI107,"c*")*0.5)-(countif(E107:AI107,"d*")*0.5)-(countif(E107:AI107,"e*")*0.5)+1</f>
        <v>0.5</v>
      </c>
      <c r="AK107" s="197">
        <f t="shared" si="3"/>
        <v>24</v>
      </c>
      <c r="AL107" s="214">
        <f>VLOOKUP(B107,'Working Time-February-2026'!$B:$AK,35,0)/60</f>
        <v>0</v>
      </c>
      <c r="AM107" s="214">
        <f>VLOOKUP(B107,'Working Time-February-2026'!$B:$AK,36,0)/60</f>
        <v>-1</v>
      </c>
      <c r="AN107" s="214"/>
      <c r="AO107" s="218"/>
      <c r="AP107" s="220"/>
      <c r="AQ107" s="209"/>
      <c r="AR107" s="209"/>
      <c r="AS107" s="209"/>
      <c r="AT107" s="209"/>
      <c r="AU107" s="209">
        <f t="shared" si="4"/>
        <v>4</v>
      </c>
      <c r="AV107" s="209">
        <f t="shared" si="5"/>
        <v>0</v>
      </c>
      <c r="AW107" s="210">
        <f t="shared" si="6"/>
        <v>3</v>
      </c>
      <c r="AX107" s="222"/>
      <c r="AY107" s="217" t="s">
        <v>7</v>
      </c>
    </row>
    <row r="108">
      <c r="A108" s="204">
        <v>106.0</v>
      </c>
      <c r="B108" s="218" t="s">
        <v>691</v>
      </c>
      <c r="C108" s="219" t="s">
        <v>31</v>
      </c>
      <c r="D108" s="213" t="s">
        <v>14</v>
      </c>
      <c r="E108" s="194">
        <v>0.0</v>
      </c>
      <c r="F108" s="194" t="s">
        <v>593</v>
      </c>
      <c r="G108" s="194" t="s">
        <v>593</v>
      </c>
      <c r="H108" s="194" t="s">
        <v>593</v>
      </c>
      <c r="I108" s="194" t="s">
        <v>593</v>
      </c>
      <c r="J108" s="194" t="s">
        <v>593</v>
      </c>
      <c r="K108" s="194" t="s">
        <v>593</v>
      </c>
      <c r="L108" s="194">
        <v>0.0</v>
      </c>
      <c r="M108" s="194" t="s">
        <v>593</v>
      </c>
      <c r="N108" s="194" t="s">
        <v>593</v>
      </c>
      <c r="O108" s="194" t="s">
        <v>593</v>
      </c>
      <c r="P108" s="194" t="s">
        <v>593</v>
      </c>
      <c r="Q108" s="194" t="s">
        <v>593</v>
      </c>
      <c r="R108" s="194" t="s">
        <v>171</v>
      </c>
      <c r="S108" s="194">
        <v>0.0</v>
      </c>
      <c r="T108" s="194" t="s">
        <v>593</v>
      </c>
      <c r="U108" s="194" t="s">
        <v>593</v>
      </c>
      <c r="V108" s="194" t="s">
        <v>593</v>
      </c>
      <c r="W108" s="194" t="s">
        <v>593</v>
      </c>
      <c r="X108" s="194" t="s">
        <v>593</v>
      </c>
      <c r="Y108" s="194">
        <v>0.0</v>
      </c>
      <c r="Z108" s="496" t="s">
        <v>6</v>
      </c>
      <c r="AA108" s="194" t="s">
        <v>15</v>
      </c>
      <c r="AB108" s="194" t="s">
        <v>15</v>
      </c>
      <c r="AC108" s="194" t="s">
        <v>15</v>
      </c>
      <c r="AD108" s="194" t="s">
        <v>15</v>
      </c>
      <c r="AE108" s="194" t="s">
        <v>15</v>
      </c>
      <c r="AF108" s="194" t="s">
        <v>602</v>
      </c>
      <c r="AG108" s="194">
        <v>0.0</v>
      </c>
      <c r="AH108" s="194" t="s">
        <v>602</v>
      </c>
      <c r="AI108" s="194" t="s">
        <v>602</v>
      </c>
      <c r="AJ108" s="197">
        <f>vlookup(B108,'Annual Leave-2026'!$B:$T,5,0)-countif(E108:AI108,"a")-(countif(E108:AI108,"a1")*0.5)-(countif(E108:AI108,"a2")*0.5)-(countif(E108:AI108,"b*")*0.5)-(countif(E108:AI108,"c*")*0.5)-(countif(E108:AI108,"d*")*0.5)-(countif(E108:AI108,"e*")*0.5)+1</f>
        <v>0</v>
      </c>
      <c r="AK108" s="197">
        <f t="shared" si="3"/>
        <v>23</v>
      </c>
      <c r="AL108" s="214">
        <f>VLOOKUP(B108,'Working Time-February-2026'!$B:$AK,35,0)/60</f>
        <v>-0.4666666667</v>
      </c>
      <c r="AM108" s="214">
        <f>VLOOKUP(B108,'Working Time-February-2026'!$B:$AK,36,0)/60</f>
        <v>0</v>
      </c>
      <c r="AN108" s="214"/>
      <c r="AO108" s="218"/>
      <c r="AP108" s="220"/>
      <c r="AQ108" s="209"/>
      <c r="AR108" s="209"/>
      <c r="AS108" s="209"/>
      <c r="AT108" s="209"/>
      <c r="AU108" s="209">
        <f t="shared" si="4"/>
        <v>5</v>
      </c>
      <c r="AV108" s="209">
        <f t="shared" si="5"/>
        <v>0</v>
      </c>
      <c r="AW108" s="210">
        <f t="shared" si="6"/>
        <v>3</v>
      </c>
      <c r="AX108" s="222"/>
      <c r="AY108" s="217" t="s">
        <v>9</v>
      </c>
    </row>
    <row r="109">
      <c r="A109" s="209">
        <v>107.0</v>
      </c>
      <c r="B109" s="218" t="s">
        <v>692</v>
      </c>
      <c r="C109" s="219" t="s">
        <v>24</v>
      </c>
      <c r="D109" s="213" t="s">
        <v>14</v>
      </c>
      <c r="E109" s="499" t="s">
        <v>591</v>
      </c>
      <c r="F109" s="194" t="s">
        <v>591</v>
      </c>
      <c r="G109" s="194" t="s">
        <v>591</v>
      </c>
      <c r="H109" s="194" t="s">
        <v>591</v>
      </c>
      <c r="I109" s="194" t="s">
        <v>591</v>
      </c>
      <c r="J109" s="194" t="s">
        <v>591</v>
      </c>
      <c r="K109" s="194" t="s">
        <v>591</v>
      </c>
      <c r="L109" s="194">
        <v>0.0</v>
      </c>
      <c r="M109" s="194" t="s">
        <v>593</v>
      </c>
      <c r="N109" s="194" t="s">
        <v>593</v>
      </c>
      <c r="O109" s="194" t="s">
        <v>593</v>
      </c>
      <c r="P109" s="194" t="s">
        <v>593</v>
      </c>
      <c r="Q109" s="194" t="s">
        <v>593</v>
      </c>
      <c r="R109" s="194">
        <v>0.0</v>
      </c>
      <c r="S109" s="194" t="s">
        <v>593</v>
      </c>
      <c r="T109" s="194" t="s">
        <v>593</v>
      </c>
      <c r="U109" s="194" t="s">
        <v>593</v>
      </c>
      <c r="V109" s="194" t="s">
        <v>593</v>
      </c>
      <c r="W109" s="194" t="s">
        <v>593</v>
      </c>
      <c r="X109" s="194" t="s">
        <v>593</v>
      </c>
      <c r="Y109" s="194" t="s">
        <v>6</v>
      </c>
      <c r="Z109" s="496">
        <v>0.0</v>
      </c>
      <c r="AA109" s="194" t="s">
        <v>15</v>
      </c>
      <c r="AB109" s="194" t="s">
        <v>15</v>
      </c>
      <c r="AC109" s="194" t="s">
        <v>15</v>
      </c>
      <c r="AD109" s="194" t="s">
        <v>15</v>
      </c>
      <c r="AE109" s="194" t="s">
        <v>15</v>
      </c>
      <c r="AF109" s="194">
        <v>0.0</v>
      </c>
      <c r="AG109" s="194" t="s">
        <v>6</v>
      </c>
      <c r="AH109" s="194" t="s">
        <v>588</v>
      </c>
      <c r="AI109" s="194" t="s">
        <v>588</v>
      </c>
      <c r="AJ109" s="197">
        <f>vlookup(B109,'Annual Leave-2026'!$B:$T,5,0)-countif(E109:AI109,"a")-(countif(E109:AI109,"a1")*0.5)-(countif(E109:AI109,"a2")*0.5)-(countif(E109:AI109,"b*")*0.5)-(countif(E109:AI109,"c*")*0.5)-(countif(E109:AI109,"d*")*0.5)-(countif(E109:AI109,"e*")*0.5)+1</f>
        <v>1.5</v>
      </c>
      <c r="AK109" s="197">
        <f t="shared" si="3"/>
        <v>27</v>
      </c>
      <c r="AL109" s="214">
        <f>VLOOKUP(B109,'Working Time-February-2026'!$B:$AK,35,0)/60</f>
        <v>0</v>
      </c>
      <c r="AM109" s="214">
        <f>VLOOKUP(B109,'Working Time-February-2026'!$B:$AK,36,0)/60</f>
        <v>0</v>
      </c>
      <c r="AN109" s="214"/>
      <c r="AO109" s="218"/>
      <c r="AP109" s="220"/>
      <c r="AQ109" s="209"/>
      <c r="AR109" s="209"/>
      <c r="AS109" s="209"/>
      <c r="AT109" s="209"/>
      <c r="AU109" s="209">
        <f t="shared" si="4"/>
        <v>4</v>
      </c>
      <c r="AV109" s="209">
        <f t="shared" si="5"/>
        <v>0</v>
      </c>
      <c r="AW109" s="210">
        <f t="shared" si="6"/>
        <v>0</v>
      </c>
      <c r="AX109" s="222"/>
      <c r="AY109" s="217" t="s">
        <v>9</v>
      </c>
    </row>
    <row r="110">
      <c r="A110" s="204">
        <v>108.0</v>
      </c>
      <c r="B110" s="218" t="s">
        <v>693</v>
      </c>
      <c r="C110" s="219" t="s">
        <v>35</v>
      </c>
      <c r="D110" s="213" t="s">
        <v>14</v>
      </c>
      <c r="E110" s="194" t="s">
        <v>593</v>
      </c>
      <c r="F110" s="194" t="s">
        <v>593</v>
      </c>
      <c r="G110" s="194" t="s">
        <v>593</v>
      </c>
      <c r="H110" s="194" t="s">
        <v>593</v>
      </c>
      <c r="I110" s="194" t="s">
        <v>593</v>
      </c>
      <c r="J110" s="194" t="s">
        <v>593</v>
      </c>
      <c r="K110" s="194">
        <v>0.0</v>
      </c>
      <c r="L110" s="194" t="s">
        <v>593</v>
      </c>
      <c r="M110" s="194" t="s">
        <v>593</v>
      </c>
      <c r="N110" s="194" t="s">
        <v>593</v>
      </c>
      <c r="O110" s="194" t="s">
        <v>593</v>
      </c>
      <c r="P110" s="194" t="s">
        <v>593</v>
      </c>
      <c r="Q110" s="194" t="s">
        <v>593</v>
      </c>
      <c r="R110" s="194">
        <v>0.0</v>
      </c>
      <c r="S110" s="194" t="s">
        <v>6</v>
      </c>
      <c r="T110" s="194" t="s">
        <v>588</v>
      </c>
      <c r="U110" s="194" t="s">
        <v>588</v>
      </c>
      <c r="V110" s="194" t="s">
        <v>588</v>
      </c>
      <c r="W110" s="194" t="s">
        <v>588</v>
      </c>
      <c r="X110" s="194" t="s">
        <v>588</v>
      </c>
      <c r="Y110" s="194" t="s">
        <v>588</v>
      </c>
      <c r="Z110" s="496">
        <v>0.0</v>
      </c>
      <c r="AA110" s="194" t="s">
        <v>15</v>
      </c>
      <c r="AB110" s="194" t="s">
        <v>15</v>
      </c>
      <c r="AC110" s="194" t="s">
        <v>15</v>
      </c>
      <c r="AD110" s="194" t="s">
        <v>15</v>
      </c>
      <c r="AE110" s="194" t="s">
        <v>15</v>
      </c>
      <c r="AF110" s="194" t="s">
        <v>6</v>
      </c>
      <c r="AG110" s="194">
        <v>0.0</v>
      </c>
      <c r="AH110" s="498" t="s">
        <v>717</v>
      </c>
      <c r="AI110" s="498" t="s">
        <v>717</v>
      </c>
      <c r="AJ110" s="197">
        <f>vlookup(B110,'Annual Leave-2026'!$B:$T,5,0)-countif(E110:AI110,"a")-(countif(E110:AI110,"a1")*0.5)-(countif(E110:AI110,"a2")*0.5)-(countif(E110:AI110,"b*")*0.5)-(countif(E110:AI110,"c*")*0.5)-(countif(E110:AI110,"d*")*0.5)-(countif(E110:AI110,"e*")*0.5)+1</f>
        <v>3</v>
      </c>
      <c r="AK110" s="197">
        <f t="shared" si="3"/>
        <v>27</v>
      </c>
      <c r="AL110" s="214">
        <f>VLOOKUP(B110,'Working Time-February-2026'!$B:$AK,35,0)/60</f>
        <v>0</v>
      </c>
      <c r="AM110" s="214">
        <f>VLOOKUP(B110,'Working Time-February-2026'!$B:$AK,36,0)/60</f>
        <v>0</v>
      </c>
      <c r="AN110" s="214"/>
      <c r="AO110" s="218"/>
      <c r="AP110" s="220"/>
      <c r="AQ110" s="209"/>
      <c r="AR110" s="209"/>
      <c r="AS110" s="209"/>
      <c r="AT110" s="209"/>
      <c r="AU110" s="209">
        <f t="shared" si="4"/>
        <v>4</v>
      </c>
      <c r="AV110" s="209">
        <f t="shared" si="5"/>
        <v>0</v>
      </c>
      <c r="AW110" s="210">
        <f t="shared" si="6"/>
        <v>0</v>
      </c>
      <c r="AX110" s="222"/>
      <c r="AY110" s="217" t="s">
        <v>8</v>
      </c>
    </row>
    <row r="111">
      <c r="A111" s="209">
        <v>109.0</v>
      </c>
      <c r="B111" s="218" t="s">
        <v>694</v>
      </c>
      <c r="C111" s="219" t="s">
        <v>48</v>
      </c>
      <c r="D111" s="213" t="s">
        <v>14</v>
      </c>
      <c r="E111" s="194">
        <v>0.0</v>
      </c>
      <c r="F111" s="194" t="s">
        <v>588</v>
      </c>
      <c r="G111" s="194" t="s">
        <v>588</v>
      </c>
      <c r="H111" s="194" t="s">
        <v>588</v>
      </c>
      <c r="I111" s="194" t="s">
        <v>588</v>
      </c>
      <c r="J111" s="194" t="s">
        <v>588</v>
      </c>
      <c r="K111" s="194" t="s">
        <v>588</v>
      </c>
      <c r="L111" s="194" t="s">
        <v>588</v>
      </c>
      <c r="M111" s="194">
        <v>0.0</v>
      </c>
      <c r="N111" s="498" t="s">
        <v>717</v>
      </c>
      <c r="O111" s="498" t="s">
        <v>717</v>
      </c>
      <c r="P111" s="498" t="s">
        <v>717</v>
      </c>
      <c r="Q111" s="194" t="s">
        <v>6</v>
      </c>
      <c r="R111" s="194">
        <v>0.0</v>
      </c>
      <c r="S111" s="194" t="s">
        <v>6</v>
      </c>
      <c r="T111" s="194" t="s">
        <v>6</v>
      </c>
      <c r="U111" s="498" t="s">
        <v>717</v>
      </c>
      <c r="V111" s="498" t="s">
        <v>717</v>
      </c>
      <c r="W111" s="498" t="s">
        <v>717</v>
      </c>
      <c r="X111" s="498" t="s">
        <v>717</v>
      </c>
      <c r="Y111" s="498" t="s">
        <v>717</v>
      </c>
      <c r="Z111" s="496">
        <v>0.0</v>
      </c>
      <c r="AA111" s="194" t="s">
        <v>715</v>
      </c>
      <c r="AB111" s="194" t="s">
        <v>715</v>
      </c>
      <c r="AC111" s="194" t="s">
        <v>715</v>
      </c>
      <c r="AD111" s="194" t="s">
        <v>715</v>
      </c>
      <c r="AE111" s="194" t="s">
        <v>715</v>
      </c>
      <c r="AF111" s="194" t="s">
        <v>715</v>
      </c>
      <c r="AG111" s="194" t="s">
        <v>715</v>
      </c>
      <c r="AH111" s="194">
        <v>0.0</v>
      </c>
      <c r="AI111" s="194" t="s">
        <v>715</v>
      </c>
      <c r="AJ111" s="197">
        <f>vlookup(B111,'Annual Leave-2026'!$B:$T,5,0)-countif(E111:AI111,"a")-(countif(E111:AI111,"a1")*0.5)-(countif(E111:AI111,"a2")*0.5)-(countif(E111:AI111,"b*")*0.5)-(countif(E111:AI111,"c*")*0.5)-(countif(E111:AI111,"d*")*0.5)-(countif(E111:AI111,"e*")*0.5)+1+1</f>
        <v>5.5</v>
      </c>
      <c r="AK111" s="197">
        <f t="shared" si="3"/>
        <v>26</v>
      </c>
      <c r="AL111" s="214">
        <f>VLOOKUP(B111,'Working Time-February-2026'!$B:$AK,35,0)/60</f>
        <v>0</v>
      </c>
      <c r="AM111" s="214">
        <f>VLOOKUP(B111,'Working Time-February-2026'!$B:$AK,36,0)/60</f>
        <v>0</v>
      </c>
      <c r="AN111" s="214"/>
      <c r="AO111" s="218"/>
      <c r="AP111" s="220"/>
      <c r="AQ111" s="209"/>
      <c r="AR111" s="209"/>
      <c r="AS111" s="209"/>
      <c r="AT111" s="209"/>
      <c r="AU111" s="209">
        <f t="shared" si="4"/>
        <v>5</v>
      </c>
      <c r="AV111" s="209">
        <f t="shared" si="5"/>
        <v>0</v>
      </c>
      <c r="AW111" s="210">
        <f t="shared" si="6"/>
        <v>0</v>
      </c>
      <c r="AX111" s="222"/>
      <c r="AY111" s="217" t="s">
        <v>7</v>
      </c>
    </row>
    <row r="112">
      <c r="A112" s="204">
        <v>110.0</v>
      </c>
      <c r="B112" s="218" t="s">
        <v>695</v>
      </c>
      <c r="C112" s="219" t="s">
        <v>67</v>
      </c>
      <c r="D112" s="213" t="s">
        <v>14</v>
      </c>
      <c r="E112" s="194">
        <v>0.0</v>
      </c>
      <c r="F112" s="194" t="s">
        <v>715</v>
      </c>
      <c r="G112" s="194" t="s">
        <v>715</v>
      </c>
      <c r="H112" s="194" t="s">
        <v>715</v>
      </c>
      <c r="I112" s="194" t="s">
        <v>715</v>
      </c>
      <c r="J112" s="194" t="s">
        <v>715</v>
      </c>
      <c r="K112" s="194">
        <v>0.0</v>
      </c>
      <c r="L112" s="194" t="s">
        <v>715</v>
      </c>
      <c r="M112" s="194" t="s">
        <v>715</v>
      </c>
      <c r="N112" s="194" t="s">
        <v>715</v>
      </c>
      <c r="O112" s="194" t="s">
        <v>715</v>
      </c>
      <c r="P112" s="194" t="s">
        <v>715</v>
      </c>
      <c r="Q112" s="194" t="s">
        <v>715</v>
      </c>
      <c r="R112" s="194" t="s">
        <v>715</v>
      </c>
      <c r="S112" s="194">
        <v>0.0</v>
      </c>
      <c r="T112" s="194" t="s">
        <v>591</v>
      </c>
      <c r="U112" s="194" t="s">
        <v>591</v>
      </c>
      <c r="V112" s="194" t="s">
        <v>591</v>
      </c>
      <c r="W112" s="194" t="s">
        <v>591</v>
      </c>
      <c r="X112" s="194" t="s">
        <v>591</v>
      </c>
      <c r="Y112" s="194">
        <v>0.0</v>
      </c>
      <c r="Z112" s="496" t="s">
        <v>591</v>
      </c>
      <c r="AA112" s="194" t="s">
        <v>591</v>
      </c>
      <c r="AB112" s="194" t="s">
        <v>591</v>
      </c>
      <c r="AC112" s="194" t="s">
        <v>591</v>
      </c>
      <c r="AD112" s="194" t="s">
        <v>591</v>
      </c>
      <c r="AE112" s="194" t="s">
        <v>591</v>
      </c>
      <c r="AF112" s="194" t="s">
        <v>591</v>
      </c>
      <c r="AG112" s="194">
        <v>0.0</v>
      </c>
      <c r="AH112" s="194" t="s">
        <v>593</v>
      </c>
      <c r="AI112" s="194" t="s">
        <v>593</v>
      </c>
      <c r="AJ112" s="197">
        <f>vlookup(B112,'Annual Leave-2026'!$B:$T,5,0)-countif(E112:AI112,"a")-(countif(E112:AI112,"a1")*0.5)-(countif(E112:AI112,"a2")*0.5)-(countif(E112:AI112,"b*")*0.5)-(countif(E112:AI112,"c*")*0.5)-(countif(E112:AI112,"d*")*0.5)-(countif(E112:AI112,"e*")*0.5)+1</f>
        <v>6</v>
      </c>
      <c r="AK112" s="197">
        <f t="shared" si="3"/>
        <v>26</v>
      </c>
      <c r="AL112" s="214">
        <f>VLOOKUP(B112,'Working Time-February-2026'!$B:$AK,35,0)/60</f>
        <v>0</v>
      </c>
      <c r="AM112" s="214">
        <f>VLOOKUP(B112,'Working Time-February-2026'!$B:$AK,36,0)/60</f>
        <v>0</v>
      </c>
      <c r="AN112" s="214"/>
      <c r="AO112" s="218"/>
      <c r="AP112" s="220"/>
      <c r="AQ112" s="209"/>
      <c r="AR112" s="209"/>
      <c r="AS112" s="209"/>
      <c r="AT112" s="209"/>
      <c r="AU112" s="209">
        <f t="shared" si="4"/>
        <v>5</v>
      </c>
      <c r="AV112" s="209">
        <f t="shared" si="5"/>
        <v>0</v>
      </c>
      <c r="AW112" s="210">
        <f t="shared" si="6"/>
        <v>0</v>
      </c>
      <c r="AX112" s="222"/>
      <c r="AY112" s="217" t="s">
        <v>10</v>
      </c>
    </row>
    <row r="113">
      <c r="A113" s="209">
        <v>111.0</v>
      </c>
      <c r="B113" s="218" t="s">
        <v>696</v>
      </c>
      <c r="C113" s="219" t="s">
        <v>54</v>
      </c>
      <c r="D113" s="213" t="s">
        <v>14</v>
      </c>
      <c r="E113" s="194" t="s">
        <v>588</v>
      </c>
      <c r="F113" s="194">
        <v>0.0</v>
      </c>
      <c r="G113" s="498" t="s">
        <v>717</v>
      </c>
      <c r="H113" s="498" t="s">
        <v>717</v>
      </c>
      <c r="I113" s="498" t="s">
        <v>717</v>
      </c>
      <c r="J113" s="498" t="s">
        <v>717</v>
      </c>
      <c r="K113" s="194">
        <v>0.0</v>
      </c>
      <c r="L113" s="498" t="s">
        <v>717</v>
      </c>
      <c r="M113" s="498" t="s">
        <v>717</v>
      </c>
      <c r="N113" s="498" t="s">
        <v>717</v>
      </c>
      <c r="O113" s="498" t="s">
        <v>717</v>
      </c>
      <c r="P113" s="194" t="s">
        <v>602</v>
      </c>
      <c r="Q113" s="498" t="s">
        <v>717</v>
      </c>
      <c r="R113" s="498" t="s">
        <v>717</v>
      </c>
      <c r="S113" s="194">
        <v>0.0</v>
      </c>
      <c r="T113" s="221" t="s">
        <v>602</v>
      </c>
      <c r="U113" s="194" t="s">
        <v>715</v>
      </c>
      <c r="V113" s="194" t="s">
        <v>715</v>
      </c>
      <c r="W113" s="194" t="s">
        <v>715</v>
      </c>
      <c r="X113" s="194" t="s">
        <v>715</v>
      </c>
      <c r="Y113" s="194" t="s">
        <v>715</v>
      </c>
      <c r="Z113" s="496">
        <v>0.0</v>
      </c>
      <c r="AA113" s="194" t="s">
        <v>15</v>
      </c>
      <c r="AB113" s="194" t="s">
        <v>15</v>
      </c>
      <c r="AC113" s="194" t="s">
        <v>15</v>
      </c>
      <c r="AD113" s="194" t="s">
        <v>15</v>
      </c>
      <c r="AE113" s="194" t="s">
        <v>15</v>
      </c>
      <c r="AF113" s="194">
        <v>0.0</v>
      </c>
      <c r="AG113" s="194" t="s">
        <v>6</v>
      </c>
      <c r="AH113" s="194" t="s">
        <v>591</v>
      </c>
      <c r="AI113" s="194" t="s">
        <v>591</v>
      </c>
      <c r="AJ113" s="197">
        <f>vlookup(B113,'Annual Leave-2026'!$B:$T,5,0)-countif(E113:AI113,"a")-(countif(E113:AI113,"a1")*0.5)-(countif(E113:AI113,"a2")*0.5)-(countif(E113:AI113,"b*")*0.5)-(countif(E113:AI113,"c*")*0.5)-(countif(E113:AI113,"d*")*0.5)-(countif(E113:AI113,"e*")*0.5)+1</f>
        <v>2</v>
      </c>
      <c r="AK113" s="197">
        <f t="shared" si="3"/>
        <v>24</v>
      </c>
      <c r="AL113" s="214">
        <f>VLOOKUP(B113,'Working Time-February-2026'!$B:$AK,35,0)/60</f>
        <v>0</v>
      </c>
      <c r="AM113" s="214">
        <f>VLOOKUP(B113,'Working Time-February-2026'!$B:$AK,36,0)/60</f>
        <v>0</v>
      </c>
      <c r="AN113" s="214"/>
      <c r="AO113" s="218"/>
      <c r="AP113" s="220"/>
      <c r="AQ113" s="209"/>
      <c r="AR113" s="209"/>
      <c r="AS113" s="209"/>
      <c r="AT113" s="209"/>
      <c r="AU113" s="209">
        <f t="shared" si="4"/>
        <v>5</v>
      </c>
      <c r="AV113" s="209">
        <f t="shared" si="5"/>
        <v>0</v>
      </c>
      <c r="AW113" s="210">
        <f t="shared" si="6"/>
        <v>2</v>
      </c>
      <c r="AX113" s="222"/>
      <c r="AY113" s="217" t="s">
        <v>6</v>
      </c>
    </row>
    <row r="114">
      <c r="A114" s="204">
        <v>112.0</v>
      </c>
      <c r="B114" s="218" t="s">
        <v>697</v>
      </c>
      <c r="C114" s="219" t="s">
        <v>70</v>
      </c>
      <c r="D114" s="213" t="s">
        <v>14</v>
      </c>
      <c r="E114" s="194" t="s">
        <v>715</v>
      </c>
      <c r="F114" s="194" t="s">
        <v>715</v>
      </c>
      <c r="G114" s="194" t="s">
        <v>715</v>
      </c>
      <c r="H114" s="194" t="s">
        <v>715</v>
      </c>
      <c r="I114" s="194" t="s">
        <v>715</v>
      </c>
      <c r="J114" s="194" t="s">
        <v>715</v>
      </c>
      <c r="K114" s="194" t="s">
        <v>715</v>
      </c>
      <c r="L114" s="194">
        <v>0.0</v>
      </c>
      <c r="M114" s="194" t="s">
        <v>591</v>
      </c>
      <c r="N114" s="194" t="s">
        <v>591</v>
      </c>
      <c r="O114" s="194" t="s">
        <v>591</v>
      </c>
      <c r="P114" s="194" t="s">
        <v>591</v>
      </c>
      <c r="Q114" s="194" t="s">
        <v>591</v>
      </c>
      <c r="R114" s="194">
        <v>0.0</v>
      </c>
      <c r="S114" s="194" t="s">
        <v>591</v>
      </c>
      <c r="T114" s="194" t="s">
        <v>591</v>
      </c>
      <c r="U114" s="194" t="s">
        <v>591</v>
      </c>
      <c r="V114" s="194" t="s">
        <v>591</v>
      </c>
      <c r="W114" s="194" t="s">
        <v>591</v>
      </c>
      <c r="X114" s="194" t="s">
        <v>6</v>
      </c>
      <c r="Y114" s="194" t="s">
        <v>6</v>
      </c>
      <c r="Z114" s="496">
        <v>0.0</v>
      </c>
      <c r="AA114" s="194" t="s">
        <v>15</v>
      </c>
      <c r="AB114" s="194" t="s">
        <v>15</v>
      </c>
      <c r="AC114" s="194" t="s">
        <v>15</v>
      </c>
      <c r="AD114" s="194" t="s">
        <v>15</v>
      </c>
      <c r="AE114" s="194" t="s">
        <v>15</v>
      </c>
      <c r="AF114" s="194">
        <v>0.0</v>
      </c>
      <c r="AG114" s="194" t="s">
        <v>593</v>
      </c>
      <c r="AH114" s="194" t="s">
        <v>593</v>
      </c>
      <c r="AI114" s="194" t="s">
        <v>593</v>
      </c>
      <c r="AJ114" s="197">
        <f>vlookup(B114,'Annual Leave-2026'!$B:$T,5,0)-countif(E114:AI114,"a")-(countif(E114:AI114,"a1")*0.5)-(countif(E114:AI114,"a2")*0.5)-(countif(E114:AI114,"b*")*0.5)-(countif(E114:AI114,"c*")*0.5)-(countif(E114:AI114,"d*")*0.5)-(countif(E114:AI114,"e*")*0.5)+1</f>
        <v>1.5</v>
      </c>
      <c r="AK114" s="197">
        <f t="shared" si="3"/>
        <v>27</v>
      </c>
      <c r="AL114" s="214">
        <f>VLOOKUP(B114,'Working Time-February-2026'!$B:$AK,35,0)/60</f>
        <v>0</v>
      </c>
      <c r="AM114" s="214">
        <f>VLOOKUP(B114,'Working Time-February-2026'!$B:$AK,36,0)/60</f>
        <v>0</v>
      </c>
      <c r="AN114" s="214"/>
      <c r="AO114" s="218"/>
      <c r="AP114" s="220"/>
      <c r="AQ114" s="209"/>
      <c r="AR114" s="209"/>
      <c r="AS114" s="209"/>
      <c r="AT114" s="209"/>
      <c r="AU114" s="209">
        <f t="shared" si="4"/>
        <v>4</v>
      </c>
      <c r="AV114" s="209">
        <f t="shared" si="5"/>
        <v>0</v>
      </c>
      <c r="AW114" s="210">
        <f t="shared" si="6"/>
        <v>0</v>
      </c>
      <c r="AX114" s="222"/>
      <c r="AY114" s="217" t="s">
        <v>10</v>
      </c>
    </row>
    <row r="115">
      <c r="A115" s="209">
        <v>113.0</v>
      </c>
      <c r="B115" s="218" t="s">
        <v>848</v>
      </c>
      <c r="C115" s="219" t="s">
        <v>40</v>
      </c>
      <c r="D115" s="219" t="s">
        <v>14</v>
      </c>
      <c r="E115" s="194">
        <v>0.0</v>
      </c>
      <c r="F115" s="194" t="s">
        <v>593</v>
      </c>
      <c r="G115" s="194" t="s">
        <v>593</v>
      </c>
      <c r="H115" s="194" t="s">
        <v>593</v>
      </c>
      <c r="I115" s="194" t="s">
        <v>593</v>
      </c>
      <c r="J115" s="194" t="s">
        <v>172</v>
      </c>
      <c r="K115" s="194">
        <v>0.0</v>
      </c>
      <c r="L115" s="194" t="s">
        <v>588</v>
      </c>
      <c r="M115" s="194" t="s">
        <v>6</v>
      </c>
      <c r="N115" s="194" t="s">
        <v>588</v>
      </c>
      <c r="O115" s="194" t="s">
        <v>588</v>
      </c>
      <c r="P115" s="194" t="s">
        <v>588</v>
      </c>
      <c r="Q115" s="194" t="s">
        <v>588</v>
      </c>
      <c r="R115" s="194" t="s">
        <v>588</v>
      </c>
      <c r="S115" s="194">
        <v>0.0</v>
      </c>
      <c r="T115" s="194" t="s">
        <v>588</v>
      </c>
      <c r="U115" s="194" t="s">
        <v>588</v>
      </c>
      <c r="V115" s="194" t="s">
        <v>588</v>
      </c>
      <c r="W115" s="194" t="s">
        <v>588</v>
      </c>
      <c r="X115" s="194" t="s">
        <v>588</v>
      </c>
      <c r="Y115" s="194" t="s">
        <v>588</v>
      </c>
      <c r="Z115" s="194" t="s">
        <v>588</v>
      </c>
      <c r="AA115" s="194">
        <v>0.0</v>
      </c>
      <c r="AB115" s="498" t="s">
        <v>717</v>
      </c>
      <c r="AC115" s="498" t="s">
        <v>717</v>
      </c>
      <c r="AD115" s="498" t="s">
        <v>717</v>
      </c>
      <c r="AE115" s="498" t="s">
        <v>717</v>
      </c>
      <c r="AF115" s="194">
        <v>0.0</v>
      </c>
      <c r="AG115" s="498" t="s">
        <v>717</v>
      </c>
      <c r="AH115" s="498" t="s">
        <v>717</v>
      </c>
      <c r="AI115" s="498" t="s">
        <v>717</v>
      </c>
      <c r="AJ115" s="197">
        <f>vlookup(B115,'Annual Leave-2026'!$B:$T,5,0)-countif(E115:AI115,"a")-(countif(E115:AI115,"a1")*0.5)-(countif(E115:AI115,"a2")*0.5)-(countif(E115:AI115,"b*")*0.5)-(countif(E115:AI115,"c*")*0.5)-(countif(E115:AI115,"d*")*0.5)-(countif(E115:AI115,"e*")*0.5)+1</f>
        <v>0.5</v>
      </c>
      <c r="AK115" s="197">
        <f t="shared" si="3"/>
        <v>26</v>
      </c>
      <c r="AL115" s="214">
        <f>VLOOKUP(B115,'Working Time-February-2026'!$B:$AK,35,0)/60</f>
        <v>-0.4</v>
      </c>
      <c r="AM115" s="214">
        <f>VLOOKUP(B115,'Working Time-February-2026'!$B:$AK,36,0)/60</f>
        <v>0</v>
      </c>
      <c r="AN115" s="214"/>
      <c r="AO115" s="218"/>
      <c r="AP115" s="220"/>
      <c r="AQ115" s="209"/>
      <c r="AR115" s="209"/>
      <c r="AS115" s="209"/>
      <c r="AT115" s="209"/>
      <c r="AU115" s="209">
        <f t="shared" si="4"/>
        <v>5</v>
      </c>
      <c r="AV115" s="209">
        <f t="shared" si="5"/>
        <v>0</v>
      </c>
      <c r="AW115" s="210">
        <f t="shared" si="6"/>
        <v>0</v>
      </c>
      <c r="AX115" s="222"/>
      <c r="AY115" s="217" t="s">
        <v>8</v>
      </c>
    </row>
    <row r="116">
      <c r="A116" s="204">
        <v>114.0</v>
      </c>
      <c r="B116" s="218" t="s">
        <v>698</v>
      </c>
      <c r="C116" s="219" t="s">
        <v>19</v>
      </c>
      <c r="D116" s="219" t="s">
        <v>14</v>
      </c>
      <c r="E116" s="194">
        <v>0.0</v>
      </c>
      <c r="F116" s="194" t="s">
        <v>6</v>
      </c>
      <c r="G116" s="194" t="s">
        <v>6</v>
      </c>
      <c r="H116" s="194" t="s">
        <v>6</v>
      </c>
      <c r="I116" s="194" t="s">
        <v>591</v>
      </c>
      <c r="J116" s="194" t="s">
        <v>591</v>
      </c>
      <c r="K116" s="194">
        <v>0.0</v>
      </c>
      <c r="L116" s="221" t="s">
        <v>164</v>
      </c>
      <c r="M116" s="194" t="s">
        <v>591</v>
      </c>
      <c r="N116" s="194" t="s">
        <v>591</v>
      </c>
      <c r="O116" s="194" t="s">
        <v>591</v>
      </c>
      <c r="P116" s="194" t="s">
        <v>591</v>
      </c>
      <c r="Q116" s="194" t="s">
        <v>591</v>
      </c>
      <c r="R116" s="194" t="s">
        <v>591</v>
      </c>
      <c r="S116" s="194">
        <v>0.0</v>
      </c>
      <c r="T116" s="194" t="s">
        <v>593</v>
      </c>
      <c r="U116" s="194" t="s">
        <v>593</v>
      </c>
      <c r="V116" s="194" t="s">
        <v>593</v>
      </c>
      <c r="W116" s="194" t="s">
        <v>593</v>
      </c>
      <c r="X116" s="194" t="s">
        <v>593</v>
      </c>
      <c r="Y116" s="194">
        <v>0.0</v>
      </c>
      <c r="Z116" s="194" t="s">
        <v>588</v>
      </c>
      <c r="AA116" s="194" t="s">
        <v>588</v>
      </c>
      <c r="AB116" s="194" t="s">
        <v>588</v>
      </c>
      <c r="AC116" s="194" t="s">
        <v>588</v>
      </c>
      <c r="AD116" s="194" t="s">
        <v>588</v>
      </c>
      <c r="AE116" s="194" t="s">
        <v>588</v>
      </c>
      <c r="AF116" s="194">
        <v>0.0</v>
      </c>
      <c r="AG116" s="194" t="s">
        <v>588</v>
      </c>
      <c r="AH116" s="194" t="s">
        <v>588</v>
      </c>
      <c r="AI116" s="194" t="s">
        <v>588</v>
      </c>
      <c r="AJ116" s="197">
        <f>vlookup(B116,'Annual Leave-2026'!$B:$T,5,0)-countif(E116:AI116,"a")-(countif(E116:AI116,"a1")*0.5)-(countif(E116:AI116,"a2")*0.5)-(countif(E116:AI116,"b*")*0.5)-(countif(E116:AI116,"c*")*0.5)-(countif(E116:AI116,"d*")*0.5)-(countif(E116:AI116,"e*")*0.5)+1+1</f>
        <v>3</v>
      </c>
      <c r="AK116" s="197">
        <f t="shared" si="3"/>
        <v>26</v>
      </c>
      <c r="AL116" s="214">
        <f>VLOOKUP(B116,'Working Time-February-2026'!$B:$AK,35,0)/60</f>
        <v>0</v>
      </c>
      <c r="AM116" s="214">
        <f>VLOOKUP(B116,'Working Time-February-2026'!$B:$AK,36,0)/60</f>
        <v>0</v>
      </c>
      <c r="AN116" s="214"/>
      <c r="AO116" s="218"/>
      <c r="AP116" s="220"/>
      <c r="AQ116" s="209"/>
      <c r="AR116" s="209"/>
      <c r="AS116" s="209"/>
      <c r="AT116" s="209"/>
      <c r="AU116" s="209">
        <f t="shared" si="4"/>
        <v>5</v>
      </c>
      <c r="AV116" s="209">
        <f t="shared" si="5"/>
        <v>0</v>
      </c>
      <c r="AW116" s="210">
        <f t="shared" si="6"/>
        <v>0</v>
      </c>
      <c r="AX116" s="222"/>
      <c r="AY116" s="217" t="s">
        <v>9</v>
      </c>
    </row>
    <row r="117">
      <c r="A117" s="204">
        <v>116.0</v>
      </c>
      <c r="B117" s="218" t="s">
        <v>699</v>
      </c>
      <c r="C117" s="219" t="s">
        <v>33</v>
      </c>
      <c r="D117" s="219" t="s">
        <v>14</v>
      </c>
      <c r="E117" s="194" t="s">
        <v>593</v>
      </c>
      <c r="F117" s="194" t="s">
        <v>593</v>
      </c>
      <c r="G117" s="194" t="s">
        <v>593</v>
      </c>
      <c r="H117" s="194" t="s">
        <v>593</v>
      </c>
      <c r="I117" s="194" t="s">
        <v>593</v>
      </c>
      <c r="J117" s="194" t="s">
        <v>593</v>
      </c>
      <c r="K117" s="194" t="s">
        <v>593</v>
      </c>
      <c r="L117" s="194">
        <v>0.0</v>
      </c>
      <c r="M117" s="194" t="s">
        <v>593</v>
      </c>
      <c r="N117" s="194" t="s">
        <v>593</v>
      </c>
      <c r="O117" s="194" t="s">
        <v>593</v>
      </c>
      <c r="P117" s="194" t="s">
        <v>593</v>
      </c>
      <c r="Q117" s="194" t="s">
        <v>593</v>
      </c>
      <c r="R117" s="194">
        <v>0.0</v>
      </c>
      <c r="S117" s="194" t="s">
        <v>588</v>
      </c>
      <c r="T117" s="194" t="s">
        <v>588</v>
      </c>
      <c r="U117" s="194" t="s">
        <v>588</v>
      </c>
      <c r="V117" s="194" t="s">
        <v>588</v>
      </c>
      <c r="W117" s="194" t="s">
        <v>588</v>
      </c>
      <c r="X117" s="194" t="s">
        <v>6</v>
      </c>
      <c r="Y117" s="194" t="s">
        <v>6</v>
      </c>
      <c r="Z117" s="496">
        <v>0.0</v>
      </c>
      <c r="AA117" s="194" t="s">
        <v>15</v>
      </c>
      <c r="AB117" s="194" t="s">
        <v>15</v>
      </c>
      <c r="AC117" s="194" t="s">
        <v>15</v>
      </c>
      <c r="AD117" s="194" t="s">
        <v>15</v>
      </c>
      <c r="AE117" s="194" t="s">
        <v>15</v>
      </c>
      <c r="AF117" s="194">
        <v>0.0</v>
      </c>
      <c r="AG117" s="498" t="s">
        <v>717</v>
      </c>
      <c r="AH117" s="498" t="s">
        <v>717</v>
      </c>
      <c r="AI117" s="498" t="s">
        <v>717</v>
      </c>
      <c r="AJ117" s="197">
        <f>vlookup(B117,'Annual Leave-2026'!$B:$T,5,0)-countif(E117:AI117,"a")-(countif(E117:AI117,"a1")*0.5)-(countif(E117:AI117,"a2")*0.5)-(countif(E117:AI117,"b*")*0.5)-(countif(E117:AI117,"c*")*0.5)-(countif(E117:AI117,"d*")*0.5)-(countif(E117:AI117,"e*")*0.5)+1</f>
        <v>3.5</v>
      </c>
      <c r="AK117" s="197">
        <f t="shared" si="3"/>
        <v>27</v>
      </c>
      <c r="AL117" s="214">
        <f>VLOOKUP(B117,'Working Time-February-2026'!$B:$AK,35,0)/60</f>
        <v>0</v>
      </c>
      <c r="AM117" s="214">
        <f>VLOOKUP(B117,'Working Time-February-2026'!$B:$AK,36,0)/60</f>
        <v>0</v>
      </c>
      <c r="AN117" s="214"/>
      <c r="AO117" s="218"/>
      <c r="AP117" s="220"/>
      <c r="AQ117" s="209"/>
      <c r="AR117" s="209"/>
      <c r="AS117" s="209"/>
      <c r="AT117" s="209"/>
      <c r="AU117" s="209">
        <f t="shared" si="4"/>
        <v>4</v>
      </c>
      <c r="AV117" s="209">
        <f t="shared" si="5"/>
        <v>0</v>
      </c>
      <c r="AW117" s="210">
        <f t="shared" si="6"/>
        <v>0</v>
      </c>
      <c r="AX117" s="222"/>
      <c r="AY117" s="226" t="s">
        <v>8</v>
      </c>
    </row>
    <row r="118">
      <c r="A118" s="209">
        <v>117.0</v>
      </c>
      <c r="B118" s="224" t="s">
        <v>700</v>
      </c>
      <c r="C118" s="225" t="s">
        <v>65</v>
      </c>
      <c r="D118" s="225" t="s">
        <v>14</v>
      </c>
      <c r="E118" s="194">
        <v>0.0</v>
      </c>
      <c r="F118" s="194" t="s">
        <v>715</v>
      </c>
      <c r="G118" s="194" t="s">
        <v>715</v>
      </c>
      <c r="H118" s="194" t="s">
        <v>715</v>
      </c>
      <c r="I118" s="194" t="s">
        <v>715</v>
      </c>
      <c r="J118" s="194" t="s">
        <v>715</v>
      </c>
      <c r="K118" s="194">
        <v>0.0</v>
      </c>
      <c r="L118" s="194" t="s">
        <v>602</v>
      </c>
      <c r="M118" s="194" t="s">
        <v>602</v>
      </c>
      <c r="N118" s="194" t="s">
        <v>602</v>
      </c>
      <c r="O118" s="194" t="s">
        <v>715</v>
      </c>
      <c r="P118" s="194" t="s">
        <v>715</v>
      </c>
      <c r="Q118" s="194" t="s">
        <v>715</v>
      </c>
      <c r="R118" s="194" t="s">
        <v>715</v>
      </c>
      <c r="S118" s="194">
        <v>0.0</v>
      </c>
      <c r="T118" s="194" t="s">
        <v>591</v>
      </c>
      <c r="U118" s="194" t="s">
        <v>591</v>
      </c>
      <c r="V118" s="194" t="s">
        <v>591</v>
      </c>
      <c r="W118" s="194" t="s">
        <v>591</v>
      </c>
      <c r="X118" s="194" t="s">
        <v>591</v>
      </c>
      <c r="Y118" s="194">
        <v>0.0</v>
      </c>
      <c r="Z118" s="496" t="s">
        <v>591</v>
      </c>
      <c r="AA118" s="194" t="s">
        <v>591</v>
      </c>
      <c r="AB118" s="194" t="s">
        <v>591</v>
      </c>
      <c r="AC118" s="194" t="s">
        <v>591</v>
      </c>
      <c r="AD118" s="194" t="s">
        <v>591</v>
      </c>
      <c r="AE118" s="194" t="s">
        <v>591</v>
      </c>
      <c r="AF118" s="194">
        <v>0.0</v>
      </c>
      <c r="AG118" s="194" t="s">
        <v>6</v>
      </c>
      <c r="AH118" s="194" t="s">
        <v>6</v>
      </c>
      <c r="AI118" s="194" t="s">
        <v>6</v>
      </c>
      <c r="AJ118" s="197">
        <f>vlookup(B118,'Annual Leave-2026'!$B:$T,5,0)-countif(E118:AI118,"a")-(countif(E118:AI118,"a1")*0.5)-(countif(E118:AI118,"a2")*0.5)-(countif(E118:AI118,"b*")*0.5)-(countif(E118:AI118,"c*")*0.5)-(countif(E118:AI118,"d*")*0.5)-(countif(E118:AI118,"e*")*0.5)+1</f>
        <v>0</v>
      </c>
      <c r="AK118" s="197">
        <f t="shared" si="3"/>
        <v>23</v>
      </c>
      <c r="AL118" s="214">
        <f>VLOOKUP(B118,'Working Time-February-2026'!$B:$AK,35,0)/60</f>
        <v>-0.1166666667</v>
      </c>
      <c r="AM118" s="214">
        <f>VLOOKUP(B118,'Working Time-February-2026'!$B:$AK,36,0)/60</f>
        <v>0</v>
      </c>
      <c r="AN118" s="214"/>
      <c r="AO118" s="218"/>
      <c r="AP118" s="220"/>
      <c r="AQ118" s="209"/>
      <c r="AR118" s="209"/>
      <c r="AS118" s="209"/>
      <c r="AT118" s="209"/>
      <c r="AU118" s="209">
        <f t="shared" si="4"/>
        <v>5</v>
      </c>
      <c r="AV118" s="209">
        <f t="shared" si="5"/>
        <v>0</v>
      </c>
      <c r="AW118" s="210">
        <f t="shared" si="6"/>
        <v>3</v>
      </c>
      <c r="AX118" s="222"/>
      <c r="AY118" s="226" t="s">
        <v>10</v>
      </c>
    </row>
    <row r="119">
      <c r="A119" s="204">
        <v>118.0</v>
      </c>
      <c r="B119" s="218" t="s">
        <v>701</v>
      </c>
      <c r="C119" s="219" t="s">
        <v>51</v>
      </c>
      <c r="D119" s="219" t="s">
        <v>14</v>
      </c>
      <c r="E119" s="194">
        <v>0.0</v>
      </c>
      <c r="F119" s="194" t="s">
        <v>588</v>
      </c>
      <c r="G119" s="194" t="s">
        <v>588</v>
      </c>
      <c r="H119" s="194" t="s">
        <v>588</v>
      </c>
      <c r="I119" s="194" t="s">
        <v>588</v>
      </c>
      <c r="J119" s="194" t="s">
        <v>588</v>
      </c>
      <c r="K119" s="194" t="s">
        <v>588</v>
      </c>
      <c r="L119" s="194" t="s">
        <v>588</v>
      </c>
      <c r="M119" s="194">
        <v>0.0</v>
      </c>
      <c r="N119" s="498" t="s">
        <v>717</v>
      </c>
      <c r="O119" s="498" t="s">
        <v>717</v>
      </c>
      <c r="P119" s="498" t="s">
        <v>717</v>
      </c>
      <c r="Q119" s="498" t="s">
        <v>717</v>
      </c>
      <c r="R119" s="194">
        <v>0.0</v>
      </c>
      <c r="S119" s="498" t="s">
        <v>717</v>
      </c>
      <c r="T119" s="498" t="s">
        <v>717</v>
      </c>
      <c r="U119" s="498" t="s">
        <v>717</v>
      </c>
      <c r="V119" s="498" t="s">
        <v>717</v>
      </c>
      <c r="W119" s="498" t="s">
        <v>717</v>
      </c>
      <c r="X119" s="498" t="s">
        <v>717</v>
      </c>
      <c r="Y119" s="194" t="s">
        <v>6</v>
      </c>
      <c r="Z119" s="496">
        <v>0.0</v>
      </c>
      <c r="AA119" s="194" t="s">
        <v>15</v>
      </c>
      <c r="AB119" s="194" t="s">
        <v>15</v>
      </c>
      <c r="AC119" s="194" t="s">
        <v>15</v>
      </c>
      <c r="AD119" s="194" t="s">
        <v>15</v>
      </c>
      <c r="AE119" s="194" t="s">
        <v>15</v>
      </c>
      <c r="AF119" s="194">
        <v>0.0</v>
      </c>
      <c r="AG119" s="194" t="s">
        <v>6</v>
      </c>
      <c r="AH119" s="194" t="s">
        <v>715</v>
      </c>
      <c r="AI119" s="194" t="s">
        <v>715</v>
      </c>
      <c r="AJ119" s="197">
        <f>vlookup(B119,'Annual Leave-2026'!$B:$T,5,0)-countif(E119:AI119,"a")-(countif(E119:AI119,"a1")*0.5)-(countif(E119:AI119,"a2")*0.5)-(countif(E119:AI119,"b*")*0.5)-(countif(E119:AI119,"c*")*0.5)-(countif(E119:AI119,"d*")*0.5)-(countif(E119:AI119,"e*")*0.5)+1</f>
        <v>3.5</v>
      </c>
      <c r="AK119" s="197">
        <f t="shared" si="3"/>
        <v>26</v>
      </c>
      <c r="AL119" s="214">
        <f>VLOOKUP(B119,'Working Time-February-2026'!$B:$AK,35,0)/60</f>
        <v>0</v>
      </c>
      <c r="AM119" s="214">
        <f>VLOOKUP(B119,'Working Time-February-2026'!$B:$AK,36,0)/60</f>
        <v>0</v>
      </c>
      <c r="AN119" s="214"/>
      <c r="AO119" s="218"/>
      <c r="AP119" s="220"/>
      <c r="AQ119" s="209"/>
      <c r="AR119" s="209"/>
      <c r="AS119" s="209"/>
      <c r="AT119" s="209"/>
      <c r="AU119" s="209">
        <f t="shared" si="4"/>
        <v>5</v>
      </c>
      <c r="AV119" s="209">
        <f t="shared" si="5"/>
        <v>0</v>
      </c>
      <c r="AW119" s="210">
        <f t="shared" si="6"/>
        <v>0</v>
      </c>
      <c r="AX119" s="222"/>
      <c r="AY119" s="226" t="s">
        <v>7</v>
      </c>
    </row>
    <row r="120">
      <c r="A120" s="204">
        <v>120.0</v>
      </c>
      <c r="B120" s="224" t="s">
        <v>709</v>
      </c>
      <c r="C120" s="225" t="s">
        <v>30</v>
      </c>
      <c r="D120" s="225" t="s">
        <v>14</v>
      </c>
      <c r="E120" s="194">
        <v>0.0</v>
      </c>
      <c r="F120" s="194" t="s">
        <v>593</v>
      </c>
      <c r="G120" s="194" t="s">
        <v>593</v>
      </c>
      <c r="H120" s="194" t="s">
        <v>593</v>
      </c>
      <c r="I120" s="194" t="s">
        <v>593</v>
      </c>
      <c r="J120" s="194" t="s">
        <v>593</v>
      </c>
      <c r="K120" s="194">
        <v>0.0</v>
      </c>
      <c r="L120" s="194" t="s">
        <v>593</v>
      </c>
      <c r="M120" s="194" t="s">
        <v>593</v>
      </c>
      <c r="N120" s="194" t="s">
        <v>593</v>
      </c>
      <c r="O120" s="194" t="s">
        <v>171</v>
      </c>
      <c r="P120" s="194" t="s">
        <v>593</v>
      </c>
      <c r="Q120" s="194" t="s">
        <v>593</v>
      </c>
      <c r="R120" s="194" t="s">
        <v>593</v>
      </c>
      <c r="S120" s="194">
        <v>0.0</v>
      </c>
      <c r="T120" s="194" t="s">
        <v>593</v>
      </c>
      <c r="U120" s="194" t="s">
        <v>593</v>
      </c>
      <c r="V120" s="194" t="s">
        <v>593</v>
      </c>
      <c r="W120" s="194" t="s">
        <v>593</v>
      </c>
      <c r="X120" s="194" t="s">
        <v>171</v>
      </c>
      <c r="Y120" s="194">
        <v>0.0</v>
      </c>
      <c r="Z120" s="194" t="s">
        <v>588</v>
      </c>
      <c r="AA120" s="194" t="s">
        <v>588</v>
      </c>
      <c r="AB120" s="194" t="s">
        <v>588</v>
      </c>
      <c r="AC120" s="194" t="s">
        <v>588</v>
      </c>
      <c r="AD120" s="194" t="s">
        <v>588</v>
      </c>
      <c r="AE120" s="194" t="s">
        <v>588</v>
      </c>
      <c r="AF120" s="194" t="s">
        <v>6</v>
      </c>
      <c r="AG120" s="194">
        <v>0.0</v>
      </c>
      <c r="AH120" s="194" t="s">
        <v>588</v>
      </c>
      <c r="AI120" s="194" t="s">
        <v>588</v>
      </c>
      <c r="AJ120" s="197">
        <f>vlookup(B120,'Annual Leave-2026'!$B:$T,5,0)-countif(E120:AI120,"a")-(countif(E120:AI120,"a1")*0.5)-(countif(E120:AI120,"a2")*0.5)-(countif(E120:AI120,"b*")*0.5)-(countif(E120:AI120,"c*")*0.5)-(countif(E120:AI120,"d*")*0.5)-(countif(E120:AI120,"e*")*0.5)+1</f>
        <v>0</v>
      </c>
      <c r="AK120" s="197">
        <f t="shared" si="3"/>
        <v>26</v>
      </c>
      <c r="AL120" s="214">
        <f>VLOOKUP(B120,'Working Time-February-2026'!$B:$AK,35,0)/60</f>
        <v>-0.3166666667</v>
      </c>
      <c r="AM120" s="214">
        <f>VLOOKUP(B120,'Working Time-February-2026'!$B:$AK,36,0)/60</f>
        <v>0</v>
      </c>
      <c r="AN120" s="214"/>
      <c r="AO120" s="218"/>
      <c r="AP120" s="220"/>
      <c r="AQ120" s="209"/>
      <c r="AR120" s="209"/>
      <c r="AS120" s="209"/>
      <c r="AT120" s="209"/>
      <c r="AU120" s="209">
        <f t="shared" si="4"/>
        <v>5</v>
      </c>
      <c r="AV120" s="209">
        <f t="shared" si="5"/>
        <v>0</v>
      </c>
      <c r="AW120" s="210">
        <f t="shared" si="6"/>
        <v>0</v>
      </c>
      <c r="AX120" s="222"/>
      <c r="AY120" s="226" t="s">
        <v>9</v>
      </c>
    </row>
    <row r="121">
      <c r="A121" s="209">
        <v>121.0</v>
      </c>
      <c r="B121" s="218" t="s">
        <v>702</v>
      </c>
      <c r="C121" s="219" t="s">
        <v>58</v>
      </c>
      <c r="D121" s="219" t="s">
        <v>14</v>
      </c>
      <c r="E121" s="194" t="s">
        <v>588</v>
      </c>
      <c r="F121" s="194">
        <v>0.0</v>
      </c>
      <c r="G121" s="498" t="s">
        <v>717</v>
      </c>
      <c r="H121" s="498" t="s">
        <v>717</v>
      </c>
      <c r="I121" s="498" t="s">
        <v>717</v>
      </c>
      <c r="J121" s="498" t="s">
        <v>717</v>
      </c>
      <c r="K121" s="194">
        <v>0.0</v>
      </c>
      <c r="L121" s="498" t="s">
        <v>717</v>
      </c>
      <c r="M121" s="498" t="s">
        <v>717</v>
      </c>
      <c r="N121" s="498" t="s">
        <v>717</v>
      </c>
      <c r="O121" s="498" t="s">
        <v>717</v>
      </c>
      <c r="P121" s="498" t="s">
        <v>717</v>
      </c>
      <c r="Q121" s="498" t="s">
        <v>717</v>
      </c>
      <c r="R121" s="498" t="s">
        <v>717</v>
      </c>
      <c r="S121" s="194">
        <v>0.0</v>
      </c>
      <c r="T121" s="194" t="s">
        <v>715</v>
      </c>
      <c r="U121" s="194" t="s">
        <v>715</v>
      </c>
      <c r="V121" s="194" t="s">
        <v>715</v>
      </c>
      <c r="W121" s="194" t="s">
        <v>715</v>
      </c>
      <c r="X121" s="194" t="s">
        <v>715</v>
      </c>
      <c r="Y121" s="194" t="s">
        <v>715</v>
      </c>
      <c r="Z121" s="496">
        <v>0.0</v>
      </c>
      <c r="AA121" s="194" t="s">
        <v>715</v>
      </c>
      <c r="AB121" s="194" t="s">
        <v>715</v>
      </c>
      <c r="AC121" s="194" t="s">
        <v>715</v>
      </c>
      <c r="AD121" s="194" t="s">
        <v>715</v>
      </c>
      <c r="AE121" s="194" t="s">
        <v>715</v>
      </c>
      <c r="AF121" s="194">
        <v>0.0</v>
      </c>
      <c r="AG121" s="194" t="s">
        <v>6</v>
      </c>
      <c r="AH121" s="194" t="s">
        <v>602</v>
      </c>
      <c r="AI121" s="194" t="s">
        <v>602</v>
      </c>
      <c r="AJ121" s="197">
        <f>vlookup(B121,'Annual Leave-2026'!$B:$T,5,0)-countif(E121:AI121,"a")-(countif(E121:AI121,"a1")*0.5)-(countif(E121:AI121,"a2")*0.5)-(countif(E121:AI121,"b*")*0.5)-(countif(E121:AI121,"c*")*0.5)-(countif(E121:AI121,"d*")*0.5)-(countif(E121:AI121,"e*")*0.5)+1</f>
        <v>0.5</v>
      </c>
      <c r="AK121" s="197">
        <f t="shared" si="3"/>
        <v>24</v>
      </c>
      <c r="AL121" s="214">
        <f>VLOOKUP(B121,'Working Time-February-2026'!$B:$AK,35,0)/60</f>
        <v>0</v>
      </c>
      <c r="AM121" s="214">
        <f>VLOOKUP(B121,'Working Time-February-2026'!$B:$AK,36,0)/60</f>
        <v>0</v>
      </c>
      <c r="AN121" s="214"/>
      <c r="AO121" s="218"/>
      <c r="AP121" s="220"/>
      <c r="AQ121" s="209"/>
      <c r="AR121" s="209"/>
      <c r="AS121" s="209"/>
      <c r="AT121" s="209"/>
      <c r="AU121" s="209">
        <f t="shared" si="4"/>
        <v>5</v>
      </c>
      <c r="AV121" s="209">
        <f t="shared" si="5"/>
        <v>0</v>
      </c>
      <c r="AW121" s="210">
        <f t="shared" si="6"/>
        <v>2</v>
      </c>
      <c r="AX121" s="222"/>
      <c r="AY121" s="226" t="s">
        <v>6</v>
      </c>
    </row>
    <row r="122">
      <c r="A122" s="204">
        <v>122.0</v>
      </c>
      <c r="B122" s="218" t="s">
        <v>703</v>
      </c>
      <c r="C122" s="219" t="s">
        <v>43</v>
      </c>
      <c r="D122" s="219" t="s">
        <v>14</v>
      </c>
      <c r="E122" s="194" t="s">
        <v>588</v>
      </c>
      <c r="F122" s="194" t="s">
        <v>588</v>
      </c>
      <c r="G122" s="194" t="s">
        <v>588</v>
      </c>
      <c r="H122" s="194" t="s">
        <v>588</v>
      </c>
      <c r="I122" s="194" t="s">
        <v>588</v>
      </c>
      <c r="J122" s="194" t="s">
        <v>588</v>
      </c>
      <c r="K122" s="194" t="s">
        <v>588</v>
      </c>
      <c r="L122" s="194">
        <v>0.0</v>
      </c>
      <c r="M122" s="194" t="s">
        <v>588</v>
      </c>
      <c r="N122" s="194" t="s">
        <v>588</v>
      </c>
      <c r="O122" s="194" t="s">
        <v>6</v>
      </c>
      <c r="P122" s="194" t="s">
        <v>588</v>
      </c>
      <c r="Q122" s="194" t="s">
        <v>588</v>
      </c>
      <c r="R122" s="194" t="s">
        <v>588</v>
      </c>
      <c r="S122" s="194" t="s">
        <v>588</v>
      </c>
      <c r="T122" s="194">
        <v>0.0</v>
      </c>
      <c r="U122" s="498" t="s">
        <v>717</v>
      </c>
      <c r="V122" s="498" t="s">
        <v>717</v>
      </c>
      <c r="W122" s="498" t="s">
        <v>717</v>
      </c>
      <c r="X122" s="498" t="s">
        <v>717</v>
      </c>
      <c r="Y122" s="194">
        <v>0.0</v>
      </c>
      <c r="Z122" s="498" t="s">
        <v>717</v>
      </c>
      <c r="AA122" s="498" t="s">
        <v>717</v>
      </c>
      <c r="AB122" s="498" t="s">
        <v>717</v>
      </c>
      <c r="AC122" s="498" t="s">
        <v>717</v>
      </c>
      <c r="AD122" s="498" t="s">
        <v>717</v>
      </c>
      <c r="AE122" s="498" t="s">
        <v>717</v>
      </c>
      <c r="AF122" s="498" t="s">
        <v>717</v>
      </c>
      <c r="AG122" s="194">
        <v>0.0</v>
      </c>
      <c r="AH122" s="194" t="s">
        <v>715</v>
      </c>
      <c r="AI122" s="194" t="s">
        <v>715</v>
      </c>
      <c r="AJ122" s="197">
        <f>vlookup(B122,'Annual Leave-2026'!$B:$T,5,0)-countif(E122:AI122,"a")-(countif(E122:AI122,"a1")*0.5)-(countif(E122:AI122,"a2")*0.5)-(countif(E122:AI122,"b*")*0.5)-(countif(E122:AI122,"c*")*0.5)-(countif(E122:AI122,"d*")*0.5)-(countif(E122:AI122,"e*")*0.5)+1</f>
        <v>1</v>
      </c>
      <c r="AK122" s="197">
        <f t="shared" si="3"/>
        <v>27</v>
      </c>
      <c r="AL122" s="214">
        <f>VLOOKUP(B122,'Working Time-February-2026'!$B:$AK,35,0)/60</f>
        <v>0</v>
      </c>
      <c r="AM122" s="214">
        <f>VLOOKUP(B122,'Working Time-February-2026'!$B:$AK,36,0)/60</f>
        <v>0</v>
      </c>
      <c r="AN122" s="214"/>
      <c r="AO122" s="218"/>
      <c r="AP122" s="220"/>
      <c r="AQ122" s="209"/>
      <c r="AR122" s="209"/>
      <c r="AS122" s="209"/>
      <c r="AT122" s="209"/>
      <c r="AU122" s="209">
        <f t="shared" si="4"/>
        <v>4</v>
      </c>
      <c r="AV122" s="209">
        <f t="shared" si="5"/>
        <v>0</v>
      </c>
      <c r="AW122" s="210">
        <f t="shared" si="6"/>
        <v>0</v>
      </c>
      <c r="AX122" s="222"/>
      <c r="AY122" s="226" t="s">
        <v>7</v>
      </c>
    </row>
    <row r="123">
      <c r="A123" s="209">
        <v>123.0</v>
      </c>
      <c r="B123" s="218" t="s">
        <v>713</v>
      </c>
      <c r="C123" s="219" t="s">
        <v>34</v>
      </c>
      <c r="D123" s="219" t="s">
        <v>14</v>
      </c>
      <c r="E123" s="194" t="s">
        <v>593</v>
      </c>
      <c r="F123" s="194" t="s">
        <v>171</v>
      </c>
      <c r="G123" s="194" t="s">
        <v>592</v>
      </c>
      <c r="H123" s="194" t="s">
        <v>592</v>
      </c>
      <c r="I123" s="194" t="s">
        <v>592</v>
      </c>
      <c r="J123" s="194" t="s">
        <v>593</v>
      </c>
      <c r="K123" s="194" t="s">
        <v>593</v>
      </c>
      <c r="L123" s="194">
        <v>0.0</v>
      </c>
      <c r="M123" s="194" t="s">
        <v>593</v>
      </c>
      <c r="N123" s="194" t="s">
        <v>593</v>
      </c>
      <c r="O123" s="194" t="s">
        <v>593</v>
      </c>
      <c r="P123" s="194" t="s">
        <v>593</v>
      </c>
      <c r="Q123" s="194" t="s">
        <v>593</v>
      </c>
      <c r="R123" s="194">
        <v>0.0</v>
      </c>
      <c r="S123" s="194" t="s">
        <v>588</v>
      </c>
      <c r="T123" s="194" t="s">
        <v>588</v>
      </c>
      <c r="U123" s="194" t="s">
        <v>588</v>
      </c>
      <c r="V123" s="194" t="s">
        <v>588</v>
      </c>
      <c r="W123" s="194" t="s">
        <v>588</v>
      </c>
      <c r="X123" s="194" t="s">
        <v>588</v>
      </c>
      <c r="Y123" s="194" t="s">
        <v>588</v>
      </c>
      <c r="Z123" s="496">
        <v>0.0</v>
      </c>
      <c r="AA123" s="194" t="s">
        <v>588</v>
      </c>
      <c r="AB123" s="194" t="s">
        <v>588</v>
      </c>
      <c r="AC123" s="194" t="s">
        <v>588</v>
      </c>
      <c r="AD123" s="194" t="s">
        <v>588</v>
      </c>
      <c r="AE123" s="194" t="s">
        <v>588</v>
      </c>
      <c r="AF123" s="194" t="s">
        <v>6</v>
      </c>
      <c r="AG123" s="194" t="s">
        <v>6</v>
      </c>
      <c r="AH123" s="194">
        <v>0.0</v>
      </c>
      <c r="AI123" s="194" t="s">
        <v>6</v>
      </c>
      <c r="AJ123" s="197">
        <f>vlookup(B123,'Annual Leave-2026'!$B:$T,5,0)-countif(E123:AI123,"a")-(countif(E123:AI123,"a1")*0.5)-(countif(E123:AI123,"a2")*0.5)-(countif(E123:AI123,"b*")*0.5)-(countif(E123:AI123,"c*")*0.5)-(countif(E123:AI123,"d*")*0.5)-(countif(E123:AI123,"e*")*0.5)+1</f>
        <v>2</v>
      </c>
      <c r="AK123" s="197">
        <f t="shared" si="3"/>
        <v>24</v>
      </c>
      <c r="AL123" s="214">
        <f>VLOOKUP(B123,'Working Time-February-2026'!$B:$AK,35,0)/60</f>
        <v>0</v>
      </c>
      <c r="AM123" s="214">
        <f>VLOOKUP(B123,'Working Time-February-2026'!$B:$AK,36,0)/60</f>
        <v>0</v>
      </c>
      <c r="AN123" s="214"/>
      <c r="AO123" s="218"/>
      <c r="AP123" s="220"/>
      <c r="AQ123" s="209"/>
      <c r="AR123" s="209"/>
      <c r="AS123" s="209"/>
      <c r="AT123" s="209"/>
      <c r="AU123" s="209">
        <f t="shared" si="4"/>
        <v>4</v>
      </c>
      <c r="AV123" s="209">
        <f t="shared" si="5"/>
        <v>3</v>
      </c>
      <c r="AW123" s="210">
        <f t="shared" si="6"/>
        <v>0</v>
      </c>
      <c r="AX123" s="222"/>
      <c r="AY123" s="226" t="s">
        <v>8</v>
      </c>
    </row>
    <row r="124">
      <c r="A124" s="209">
        <v>125.0</v>
      </c>
      <c r="B124" s="218" t="s">
        <v>704</v>
      </c>
      <c r="C124" s="219" t="s">
        <v>36</v>
      </c>
      <c r="D124" s="219" t="s">
        <v>14</v>
      </c>
      <c r="E124" s="194" t="s">
        <v>593</v>
      </c>
      <c r="F124" s="194" t="s">
        <v>593</v>
      </c>
      <c r="G124" s="194" t="s">
        <v>593</v>
      </c>
      <c r="H124" s="194" t="s">
        <v>593</v>
      </c>
      <c r="I124" s="194" t="s">
        <v>593</v>
      </c>
      <c r="J124" s="194" t="s">
        <v>593</v>
      </c>
      <c r="K124" s="194" t="s">
        <v>593</v>
      </c>
      <c r="L124" s="194">
        <v>0.0</v>
      </c>
      <c r="M124" s="194" t="s">
        <v>593</v>
      </c>
      <c r="N124" s="194" t="s">
        <v>593</v>
      </c>
      <c r="O124" s="194" t="s">
        <v>593</v>
      </c>
      <c r="P124" s="194" t="s">
        <v>593</v>
      </c>
      <c r="Q124" s="194" t="s">
        <v>593</v>
      </c>
      <c r="R124" s="194">
        <v>0.0</v>
      </c>
      <c r="S124" s="194" t="s">
        <v>588</v>
      </c>
      <c r="T124" s="194" t="s">
        <v>588</v>
      </c>
      <c r="U124" s="194" t="s">
        <v>588</v>
      </c>
      <c r="V124" s="194" t="s">
        <v>588</v>
      </c>
      <c r="W124" s="194" t="s">
        <v>588</v>
      </c>
      <c r="X124" s="194" t="s">
        <v>588</v>
      </c>
      <c r="Y124" s="194" t="s">
        <v>592</v>
      </c>
      <c r="Z124" s="496">
        <v>0.0</v>
      </c>
      <c r="AA124" s="194" t="s">
        <v>588</v>
      </c>
      <c r="AB124" s="194" t="s">
        <v>588</v>
      </c>
      <c r="AC124" s="194" t="s">
        <v>588</v>
      </c>
      <c r="AD124" s="194" t="s">
        <v>588</v>
      </c>
      <c r="AE124" s="194" t="s">
        <v>588</v>
      </c>
      <c r="AF124" s="194" t="s">
        <v>588</v>
      </c>
      <c r="AG124" s="194" t="s">
        <v>588</v>
      </c>
      <c r="AH124" s="194">
        <v>0.0</v>
      </c>
      <c r="AI124" s="498" t="s">
        <v>717</v>
      </c>
      <c r="AJ124" s="197">
        <f>vlookup(B124,'Annual Leave-2026'!$B:$T,5,0)-countif(E124:AI124,"a")-(countif(E124:AI124,"a1")*0.5)-(countif(E124:AI124,"a2")*0.5)-(countif(E124:AI124,"b*")*0.5)-(countif(E124:AI124,"c*")*0.5)-(countif(E124:AI124,"d*")*0.5)-(countif(E124:AI124,"e*")*0.5)+1</f>
        <v>1</v>
      </c>
      <c r="AK124" s="197">
        <f t="shared" si="3"/>
        <v>26</v>
      </c>
      <c r="AL124" s="214">
        <f>VLOOKUP(B124,'Working Time-February-2026'!$B:$AK,35,0)/60</f>
        <v>0</v>
      </c>
      <c r="AM124" s="214">
        <f>VLOOKUP(B124,'Working Time-February-2026'!$B:$AK,36,0)/60</f>
        <v>0</v>
      </c>
      <c r="AN124" s="214"/>
      <c r="AO124" s="218"/>
      <c r="AP124" s="220"/>
      <c r="AQ124" s="209"/>
      <c r="AR124" s="209"/>
      <c r="AS124" s="209"/>
      <c r="AT124" s="209"/>
      <c r="AU124" s="209">
        <f t="shared" si="4"/>
        <v>4</v>
      </c>
      <c r="AV124" s="209">
        <f t="shared" si="5"/>
        <v>1</v>
      </c>
      <c r="AW124" s="210">
        <f t="shared" si="6"/>
        <v>0</v>
      </c>
      <c r="AX124" s="222"/>
      <c r="AY124" s="226" t="s">
        <v>8</v>
      </c>
    </row>
    <row r="125">
      <c r="A125" s="204">
        <v>126.0</v>
      </c>
      <c r="B125" s="218" t="s">
        <v>705</v>
      </c>
      <c r="C125" s="219" t="s">
        <v>18</v>
      </c>
      <c r="D125" s="219" t="s">
        <v>14</v>
      </c>
      <c r="E125" s="194">
        <v>0.0</v>
      </c>
      <c r="F125" s="194" t="s">
        <v>592</v>
      </c>
      <c r="G125" s="194" t="s">
        <v>591</v>
      </c>
      <c r="H125" s="194" t="s">
        <v>591</v>
      </c>
      <c r="I125" s="194" t="s">
        <v>591</v>
      </c>
      <c r="J125" s="194" t="s">
        <v>591</v>
      </c>
      <c r="K125" s="194">
        <v>0.0</v>
      </c>
      <c r="L125" s="194" t="s">
        <v>6</v>
      </c>
      <c r="M125" s="194" t="s">
        <v>6</v>
      </c>
      <c r="N125" s="221" t="s">
        <v>592</v>
      </c>
      <c r="O125" s="221" t="s">
        <v>592</v>
      </c>
      <c r="P125" s="194" t="s">
        <v>591</v>
      </c>
      <c r="Q125" s="194" t="s">
        <v>591</v>
      </c>
      <c r="R125" s="194" t="s">
        <v>591</v>
      </c>
      <c r="S125" s="194">
        <v>0.0</v>
      </c>
      <c r="T125" s="194" t="s">
        <v>593</v>
      </c>
      <c r="U125" s="194" t="s">
        <v>593</v>
      </c>
      <c r="V125" s="194" t="s">
        <v>593</v>
      </c>
      <c r="W125" s="194" t="s">
        <v>593</v>
      </c>
      <c r="X125" s="194" t="s">
        <v>593</v>
      </c>
      <c r="Y125" s="194" t="s">
        <v>593</v>
      </c>
      <c r="Z125" s="496">
        <v>0.0</v>
      </c>
      <c r="AA125" s="194" t="s">
        <v>593</v>
      </c>
      <c r="AB125" s="194" t="s">
        <v>15</v>
      </c>
      <c r="AC125" s="194" t="s">
        <v>593</v>
      </c>
      <c r="AD125" s="194" t="s">
        <v>593</v>
      </c>
      <c r="AE125" s="194" t="s">
        <v>593</v>
      </c>
      <c r="AF125" s="194" t="s">
        <v>593</v>
      </c>
      <c r="AG125" s="194">
        <v>0.0</v>
      </c>
      <c r="AH125" s="194" t="s">
        <v>6</v>
      </c>
      <c r="AI125" s="194" t="s">
        <v>602</v>
      </c>
      <c r="AJ125" s="197">
        <f>vlookup(B125,'Annual Leave-2026'!$B:$T,5,0)-countif(E125:AI125,"a")-(countif(E125:AI125,"a1")*0.5)-(countif(E125:AI125,"a2")*0.5)-(countif(E125:AI125,"b*")*0.5)-(countif(E125:AI125,"c*")*0.5)-(countif(E125:AI125,"d*")*0.5)-(countif(E125:AI125,"e*")*0.5)+1</f>
        <v>0.5</v>
      </c>
      <c r="AK125" s="197">
        <f t="shared" si="3"/>
        <v>22</v>
      </c>
      <c r="AL125" s="214">
        <f>VLOOKUP(B125,'Working Time-February-2026'!$B:$AK,35,0)/60</f>
        <v>0</v>
      </c>
      <c r="AM125" s="214">
        <f>VLOOKUP(B125,'Working Time-February-2026'!$B:$AK,36,0)/60</f>
        <v>-4</v>
      </c>
      <c r="AN125" s="214"/>
      <c r="AO125" s="218"/>
      <c r="AP125" s="220"/>
      <c r="AQ125" s="209"/>
      <c r="AR125" s="209"/>
      <c r="AS125" s="209"/>
      <c r="AT125" s="209"/>
      <c r="AU125" s="209">
        <f t="shared" si="4"/>
        <v>5</v>
      </c>
      <c r="AV125" s="209">
        <f t="shared" si="5"/>
        <v>3</v>
      </c>
      <c r="AW125" s="210">
        <f t="shared" si="6"/>
        <v>1</v>
      </c>
      <c r="AX125" s="222"/>
      <c r="AY125" s="226" t="s">
        <v>10</v>
      </c>
    </row>
    <row r="126">
      <c r="A126" s="209">
        <v>127.0</v>
      </c>
      <c r="B126" s="218" t="s">
        <v>706</v>
      </c>
      <c r="C126" s="219" t="s">
        <v>39</v>
      </c>
      <c r="D126" s="219" t="s">
        <v>14</v>
      </c>
      <c r="E126" s="194">
        <v>0.0</v>
      </c>
      <c r="F126" s="194" t="s">
        <v>593</v>
      </c>
      <c r="G126" s="194" t="s">
        <v>593</v>
      </c>
      <c r="H126" s="194" t="s">
        <v>593</v>
      </c>
      <c r="I126" s="194" t="s">
        <v>593</v>
      </c>
      <c r="J126" s="194" t="s">
        <v>593</v>
      </c>
      <c r="K126" s="194">
        <v>0.0</v>
      </c>
      <c r="L126" s="194" t="s">
        <v>588</v>
      </c>
      <c r="M126" s="194" t="s">
        <v>588</v>
      </c>
      <c r="N126" s="194" t="s">
        <v>588</v>
      </c>
      <c r="O126" s="194" t="s">
        <v>588</v>
      </c>
      <c r="P126" s="194" t="s">
        <v>588</v>
      </c>
      <c r="Q126" s="194" t="s">
        <v>588</v>
      </c>
      <c r="R126" s="194" t="s">
        <v>588</v>
      </c>
      <c r="S126" s="194">
        <v>0.0</v>
      </c>
      <c r="T126" s="194" t="s">
        <v>588</v>
      </c>
      <c r="U126" s="194" t="s">
        <v>588</v>
      </c>
      <c r="V126" s="194" t="s">
        <v>588</v>
      </c>
      <c r="W126" s="194" t="s">
        <v>588</v>
      </c>
      <c r="X126" s="194" t="s">
        <v>588</v>
      </c>
      <c r="Y126" s="194" t="s">
        <v>588</v>
      </c>
      <c r="Z126" s="194" t="s">
        <v>588</v>
      </c>
      <c r="AA126" s="194">
        <v>0.0</v>
      </c>
      <c r="AB126" s="498" t="s">
        <v>717</v>
      </c>
      <c r="AC126" s="498" t="s">
        <v>717</v>
      </c>
      <c r="AD126" s="498" t="s">
        <v>717</v>
      </c>
      <c r="AE126" s="498" t="s">
        <v>717</v>
      </c>
      <c r="AF126" s="194">
        <v>0.0</v>
      </c>
      <c r="AG126" s="498" t="s">
        <v>717</v>
      </c>
      <c r="AH126" s="498" t="s">
        <v>717</v>
      </c>
      <c r="AI126" s="498" t="s">
        <v>717</v>
      </c>
      <c r="AJ126" s="197">
        <f>vlookup(B126,'Annual Leave-2026'!$B:$T,5,0)-countif(E126:AI126,"a")-(countif(E126:AI126,"a1")*0.5)-(countif(E126:AI126,"a2")*0.5)-(countif(E126:AI126,"b*")*0.5)-(countif(E126:AI126,"c*")*0.5)-(countif(E126:AI126,"d*")*0.5)-(countif(E126:AI126,"e*")*0.5)+1</f>
        <v>3.5</v>
      </c>
      <c r="AK126" s="197">
        <f t="shared" si="3"/>
        <v>26</v>
      </c>
      <c r="AL126" s="214">
        <f>VLOOKUP(B126,'Working Time-February-2026'!$B:$AK,35,0)/60</f>
        <v>0</v>
      </c>
      <c r="AM126" s="214">
        <f>VLOOKUP(B126,'Working Time-February-2026'!$B:$AK,36,0)/60</f>
        <v>0</v>
      </c>
      <c r="AN126" s="214"/>
      <c r="AO126" s="218"/>
      <c r="AP126" s="220"/>
      <c r="AQ126" s="209"/>
      <c r="AR126" s="209"/>
      <c r="AS126" s="209"/>
      <c r="AT126" s="209"/>
      <c r="AU126" s="209">
        <f t="shared" si="4"/>
        <v>5</v>
      </c>
      <c r="AV126" s="209">
        <f t="shared" si="5"/>
        <v>0</v>
      </c>
      <c r="AW126" s="210">
        <f t="shared" si="6"/>
        <v>0</v>
      </c>
      <c r="AX126" s="222"/>
      <c r="AY126" s="226" t="s">
        <v>8</v>
      </c>
    </row>
    <row r="127">
      <c r="A127" s="204">
        <v>128.0</v>
      </c>
      <c r="B127" s="218" t="s">
        <v>707</v>
      </c>
      <c r="C127" s="219" t="s">
        <v>69</v>
      </c>
      <c r="D127" s="219" t="s">
        <v>14</v>
      </c>
      <c r="E127" s="194" t="s">
        <v>715</v>
      </c>
      <c r="F127" s="194" t="s">
        <v>715</v>
      </c>
      <c r="G127" s="194" t="s">
        <v>715</v>
      </c>
      <c r="H127" s="194" t="s">
        <v>715</v>
      </c>
      <c r="I127" s="194" t="s">
        <v>715</v>
      </c>
      <c r="J127" s="194" t="s">
        <v>715</v>
      </c>
      <c r="K127" s="194" t="s">
        <v>715</v>
      </c>
      <c r="L127" s="194">
        <v>0.0</v>
      </c>
      <c r="M127" s="194" t="s">
        <v>591</v>
      </c>
      <c r="N127" s="194" t="s">
        <v>591</v>
      </c>
      <c r="O127" s="194" t="s">
        <v>591</v>
      </c>
      <c r="P127" s="194" t="s">
        <v>591</v>
      </c>
      <c r="Q127" s="194" t="s">
        <v>6</v>
      </c>
      <c r="R127" s="194">
        <v>0.0</v>
      </c>
      <c r="S127" s="194" t="s">
        <v>591</v>
      </c>
      <c r="T127" s="194" t="s">
        <v>591</v>
      </c>
      <c r="U127" s="194" t="s">
        <v>591</v>
      </c>
      <c r="V127" s="194" t="s">
        <v>591</v>
      </c>
      <c r="W127" s="194" t="s">
        <v>591</v>
      </c>
      <c r="X127" s="194" t="s">
        <v>591</v>
      </c>
      <c r="Y127" s="194" t="s">
        <v>591</v>
      </c>
      <c r="Z127" s="496">
        <v>0.0</v>
      </c>
      <c r="AA127" s="194" t="s">
        <v>588</v>
      </c>
      <c r="AB127" s="194" t="s">
        <v>588</v>
      </c>
      <c r="AC127" s="194" t="s">
        <v>588</v>
      </c>
      <c r="AD127" s="194" t="s">
        <v>588</v>
      </c>
      <c r="AE127" s="194" t="s">
        <v>588</v>
      </c>
      <c r="AF127" s="194" t="s">
        <v>588</v>
      </c>
      <c r="AG127" s="194">
        <v>0.0</v>
      </c>
      <c r="AH127" s="194" t="s">
        <v>588</v>
      </c>
      <c r="AI127" s="194" t="s">
        <v>588</v>
      </c>
      <c r="AJ127" s="197">
        <f>vlookup(B127,'Annual Leave-2026'!$B:$T,5,0)-countif(E127:AI127,"a")-(countif(E127:AI127,"a1")*0.5)-(countif(E127:AI127,"a2")*0.5)-(countif(E127:AI127,"b*")*0.5)-(countif(E127:AI127,"c*")*0.5)-(countif(E127:AI127,"d*")*0.5)-(countif(E127:AI127,"e*")*0.5)+1</f>
        <v>5.5</v>
      </c>
      <c r="AK127" s="197">
        <f t="shared" si="3"/>
        <v>27</v>
      </c>
      <c r="AL127" s="214">
        <f>VLOOKUP(B127,'Working Time-February-2026'!$B:$AK,35,0)/60</f>
        <v>0</v>
      </c>
      <c r="AM127" s="214">
        <f>VLOOKUP(B127,'Working Time-February-2026'!$B:$AK,36,0)/60</f>
        <v>0</v>
      </c>
      <c r="AN127" s="214"/>
      <c r="AO127" s="218"/>
      <c r="AP127" s="220"/>
      <c r="AQ127" s="209"/>
      <c r="AR127" s="209"/>
      <c r="AS127" s="209"/>
      <c r="AT127" s="209"/>
      <c r="AU127" s="209">
        <f t="shared" si="4"/>
        <v>4</v>
      </c>
      <c r="AV127" s="209">
        <f t="shared" si="5"/>
        <v>0</v>
      </c>
      <c r="AW127" s="210">
        <f t="shared" si="6"/>
        <v>0</v>
      </c>
      <c r="AX127" s="222"/>
      <c r="AY127" s="226" t="s">
        <v>9</v>
      </c>
    </row>
    <row r="128">
      <c r="A128" s="209">
        <v>129.0</v>
      </c>
      <c r="B128" s="218" t="s">
        <v>708</v>
      </c>
      <c r="C128" s="219" t="s">
        <v>29</v>
      </c>
      <c r="D128" s="219" t="s">
        <v>14</v>
      </c>
      <c r="E128" s="194">
        <v>0.0</v>
      </c>
      <c r="F128" s="194" t="s">
        <v>593</v>
      </c>
      <c r="G128" s="194" t="s">
        <v>593</v>
      </c>
      <c r="H128" s="194" t="s">
        <v>593</v>
      </c>
      <c r="I128" s="194" t="s">
        <v>593</v>
      </c>
      <c r="J128" s="194" t="s">
        <v>593</v>
      </c>
      <c r="K128" s="194">
        <v>0.0</v>
      </c>
      <c r="L128" s="194" t="s">
        <v>593</v>
      </c>
      <c r="M128" s="194" t="s">
        <v>593</v>
      </c>
      <c r="N128" s="194" t="s">
        <v>593</v>
      </c>
      <c r="O128" s="194" t="s">
        <v>593</v>
      </c>
      <c r="P128" s="194" t="s">
        <v>593</v>
      </c>
      <c r="Q128" s="194" t="s">
        <v>593</v>
      </c>
      <c r="R128" s="194" t="s">
        <v>593</v>
      </c>
      <c r="S128" s="194">
        <v>0.0</v>
      </c>
      <c r="T128" s="194" t="s">
        <v>592</v>
      </c>
      <c r="U128" s="194" t="s">
        <v>593</v>
      </c>
      <c r="V128" s="194" t="s">
        <v>593</v>
      </c>
      <c r="W128" s="194" t="s">
        <v>6</v>
      </c>
      <c r="X128" s="194" t="s">
        <v>6</v>
      </c>
      <c r="Y128" s="194" t="s">
        <v>6</v>
      </c>
      <c r="Z128" s="496">
        <v>0.0</v>
      </c>
      <c r="AA128" s="194" t="s">
        <v>15</v>
      </c>
      <c r="AB128" s="194" t="s">
        <v>15</v>
      </c>
      <c r="AC128" s="194" t="s">
        <v>15</v>
      </c>
      <c r="AD128" s="194" t="s">
        <v>588</v>
      </c>
      <c r="AE128" s="194" t="s">
        <v>588</v>
      </c>
      <c r="AF128" s="194" t="s">
        <v>588</v>
      </c>
      <c r="AG128" s="194">
        <v>0.0</v>
      </c>
      <c r="AH128" s="194" t="s">
        <v>588</v>
      </c>
      <c r="AI128" s="194" t="s">
        <v>588</v>
      </c>
      <c r="AJ128" s="197">
        <f>vlookup(B128,'Annual Leave-2026'!$B:$T,5,0)-countif(E128:AI128,"a")-(countif(E128:AI128,"a1")*0.5)-(countif(E128:AI128,"a2")*0.5)-(countif(E128:AI128,"b*")*0.5)-(countif(E128:AI128,"c*")*0.5)-(countif(E128:AI128,"d*")*0.5)-(countif(E128:AI128,"e*")*0.5)+1</f>
        <v>2</v>
      </c>
      <c r="AK128" s="197">
        <f t="shared" si="3"/>
        <v>25</v>
      </c>
      <c r="AL128" s="214">
        <f>VLOOKUP(B128,'Working Time-February-2026'!$B:$AK,35,0)/60</f>
        <v>0</v>
      </c>
      <c r="AM128" s="214">
        <f>VLOOKUP(B128,'Working Time-February-2026'!$B:$AK,36,0)/60</f>
        <v>0</v>
      </c>
      <c r="AN128" s="214"/>
      <c r="AO128" s="218"/>
      <c r="AP128" s="220"/>
      <c r="AQ128" s="209"/>
      <c r="AR128" s="209"/>
      <c r="AS128" s="209"/>
      <c r="AT128" s="209"/>
      <c r="AU128" s="209">
        <f t="shared" si="4"/>
        <v>5</v>
      </c>
      <c r="AV128" s="209">
        <f t="shared" si="5"/>
        <v>1</v>
      </c>
      <c r="AW128" s="210">
        <f t="shared" si="6"/>
        <v>0</v>
      </c>
      <c r="AX128" s="222"/>
      <c r="AY128" s="226" t="s">
        <v>9</v>
      </c>
    </row>
    <row r="129">
      <c r="A129" s="204">
        <v>88.0</v>
      </c>
      <c r="B129" s="218" t="s">
        <v>854</v>
      </c>
      <c r="C129" s="219" t="s">
        <v>855</v>
      </c>
      <c r="D129" s="213" t="s">
        <v>14</v>
      </c>
      <c r="E129" s="194" t="s">
        <v>715</v>
      </c>
      <c r="F129" s="194" t="s">
        <v>715</v>
      </c>
      <c r="G129" s="194" t="s">
        <v>715</v>
      </c>
      <c r="H129" s="194" t="s">
        <v>715</v>
      </c>
      <c r="I129" s="194" t="s">
        <v>715</v>
      </c>
      <c r="J129" s="194" t="s">
        <v>715</v>
      </c>
      <c r="K129" s="194" t="s">
        <v>715</v>
      </c>
      <c r="L129" s="194">
        <v>0.0</v>
      </c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496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7">
        <f>vlookup(B129,'Annual Leave-2026'!$B:$T,5,0)-countif(E129:AI129,"a")-(countif(E129:AI129,"a1")*0.5)-(countif(E129:AI129,"a2")*0.5)-(countif(E129:AI129,"b*")*0.5)-(countif(E129:AI129,"c*")*0.5)-(countif(E129:AI129,"d*")*0.5)-(countif(E129:AI129,"e*")*0.5)+1</f>
        <v>2.5</v>
      </c>
      <c r="AK129" s="197">
        <f t="shared" si="3"/>
        <v>7</v>
      </c>
      <c r="AL129" s="214">
        <f>VLOOKUP(B129,'Working Time-February-2026'!$B:$AK,35,0)/60</f>
        <v>0</v>
      </c>
      <c r="AM129" s="214">
        <f>VLOOKUP(B129,'Working Time-February-2026'!$B:$AK,36,0)/60</f>
        <v>0</v>
      </c>
      <c r="AN129" s="214"/>
      <c r="AO129" s="209"/>
      <c r="AP129" s="220"/>
      <c r="AQ129" s="209"/>
      <c r="AR129" s="209"/>
      <c r="AS129" s="209"/>
      <c r="AT129" s="209"/>
      <c r="AU129" s="209">
        <f t="shared" si="4"/>
        <v>1</v>
      </c>
      <c r="AV129" s="209">
        <f t="shared" si="5"/>
        <v>0</v>
      </c>
      <c r="AW129" s="210">
        <f t="shared" si="6"/>
        <v>0</v>
      </c>
      <c r="AX129" s="212"/>
      <c r="AY129" s="217"/>
    </row>
    <row r="130">
      <c r="A130" s="204">
        <v>104.0</v>
      </c>
      <c r="B130" s="218" t="s">
        <v>856</v>
      </c>
      <c r="C130" s="219" t="s">
        <v>857</v>
      </c>
      <c r="D130" s="213" t="s">
        <v>14</v>
      </c>
      <c r="E130" s="194" t="s">
        <v>6</v>
      </c>
      <c r="F130" s="498" t="s">
        <v>717</v>
      </c>
      <c r="G130" s="498" t="s">
        <v>717</v>
      </c>
      <c r="H130" s="498" t="s">
        <v>717</v>
      </c>
      <c r="I130" s="194" t="s">
        <v>602</v>
      </c>
      <c r="J130" s="194" t="s">
        <v>602</v>
      </c>
      <c r="K130" s="194" t="s">
        <v>602</v>
      </c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496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7">
        <f>vlookup(B130,'Annual Leave-2026'!$B:$T,5,0)-countif(E130:AI130,"a")-(countif(E130:AI130,"a1")*0.5)-(countif(E130:AI130,"a2")*0.5)-(countif(E130:AI130,"b*")*0.5)-(countif(E130:AI130,"c*")*0.5)-(countif(E130:AI130,"d*")*0.5)-(countif(E130:AI130,"e*")*0.5)+1</f>
        <v>0</v>
      </c>
      <c r="AK130" s="197">
        <f t="shared" si="3"/>
        <v>4</v>
      </c>
      <c r="AL130" s="214">
        <f>VLOOKUP(B130,'Working Time-February-2026'!$B:$AK,35,0)/60</f>
        <v>0</v>
      </c>
      <c r="AM130" s="214">
        <f>VLOOKUP(B130,'Working Time-February-2026'!$B:$AK,36,0)/60</f>
        <v>0</v>
      </c>
      <c r="AN130" s="214"/>
      <c r="AO130" s="209"/>
      <c r="AP130" s="220"/>
      <c r="AQ130" s="209"/>
      <c r="AR130" s="209"/>
      <c r="AS130" s="209"/>
      <c r="AT130" s="209"/>
      <c r="AU130" s="209">
        <f t="shared" si="4"/>
        <v>0</v>
      </c>
      <c r="AV130" s="209">
        <f t="shared" si="5"/>
        <v>0</v>
      </c>
      <c r="AW130" s="210">
        <f t="shared" si="6"/>
        <v>3</v>
      </c>
      <c r="AX130" s="222"/>
      <c r="AY130" s="217"/>
    </row>
    <row r="131">
      <c r="A131" s="209">
        <v>115.0</v>
      </c>
      <c r="B131" s="218" t="s">
        <v>858</v>
      </c>
      <c r="C131" s="219" t="s">
        <v>859</v>
      </c>
      <c r="D131" s="219" t="s">
        <v>14</v>
      </c>
      <c r="E131" s="194">
        <v>0.0</v>
      </c>
      <c r="F131" s="194" t="s">
        <v>6</v>
      </c>
      <c r="G131" s="194" t="s">
        <v>6</v>
      </c>
      <c r="H131" s="194" t="s">
        <v>6</v>
      </c>
      <c r="I131" s="194" t="s">
        <v>6</v>
      </c>
      <c r="J131" s="194" t="s">
        <v>6</v>
      </c>
      <c r="K131" s="194">
        <v>0.0</v>
      </c>
      <c r="L131" s="194" t="s">
        <v>6</v>
      </c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496"/>
      <c r="AA131" s="194"/>
      <c r="AB131" s="194"/>
      <c r="AC131" s="194"/>
      <c r="AD131" s="194"/>
      <c r="AE131" s="194"/>
      <c r="AF131" s="194"/>
      <c r="AG131" s="194"/>
      <c r="AH131" s="194"/>
      <c r="AI131" s="194"/>
      <c r="AJ131" s="197">
        <f>vlookup(B131,'Annual Leave-2026'!$B:$T,5,0)-countif(E131:AI131,"a")-(countif(E131:AI131,"a1")*0.5)-(countif(E131:AI131,"a2")*0.5)-(countif(E131:AI131,"b*")*0.5)-(countif(E131:AI131,"c*")*0.5)-(countif(E131:AI131,"d*")*0.5)-(countif(E131:AI131,"e*")*0.5)+1</f>
        <v>0.5</v>
      </c>
      <c r="AK131" s="197">
        <f t="shared" si="3"/>
        <v>6</v>
      </c>
      <c r="AL131" s="214">
        <f>VLOOKUP(B131,'Working Time-February-2026'!$B:$AK,35,0)/60</f>
        <v>0</v>
      </c>
      <c r="AM131" s="214">
        <f>VLOOKUP(B131,'Working Time-February-2026'!$B:$AK,36,0)/60</f>
        <v>0</v>
      </c>
      <c r="AN131" s="214"/>
      <c r="AO131" s="218"/>
      <c r="AP131" s="220"/>
      <c r="AQ131" s="209"/>
      <c r="AR131" s="209"/>
      <c r="AS131" s="209"/>
      <c r="AT131" s="209"/>
      <c r="AU131" s="209">
        <f t="shared" si="4"/>
        <v>2</v>
      </c>
      <c r="AV131" s="209">
        <f t="shared" si="5"/>
        <v>0</v>
      </c>
      <c r="AW131" s="210">
        <f t="shared" si="6"/>
        <v>0</v>
      </c>
      <c r="AX131" s="222"/>
      <c r="AY131" s="217"/>
    </row>
    <row r="132">
      <c r="A132" s="204">
        <v>124.0</v>
      </c>
      <c r="B132" s="218" t="s">
        <v>862</v>
      </c>
      <c r="C132" s="219" t="s">
        <v>863</v>
      </c>
      <c r="D132" s="219" t="s">
        <v>14</v>
      </c>
      <c r="E132" s="194" t="s">
        <v>593</v>
      </c>
      <c r="F132" s="194" t="s">
        <v>593</v>
      </c>
      <c r="G132" s="194" t="s">
        <v>593</v>
      </c>
      <c r="H132" s="194" t="s">
        <v>593</v>
      </c>
      <c r="I132" s="194" t="s">
        <v>593</v>
      </c>
      <c r="J132" s="194" t="s">
        <v>593</v>
      </c>
      <c r="K132" s="194" t="s">
        <v>593</v>
      </c>
      <c r="L132" s="194">
        <v>0.0</v>
      </c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496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7">
        <f>vlookup(B132,'Annual Leave-2026'!$B:$T,5,0)-countif(E132:AI132,"a")-(countif(E132:AI132,"a1")*0.5)-(countif(E132:AI132,"a2")*0.5)-(countif(E132:AI132,"b*")*0.5)-(countif(E132:AI132,"c*")*0.5)-(countif(E132:AI132,"d*")*0.5)-(countif(E132:AI132,"e*")*0.5)+1</f>
        <v>7</v>
      </c>
      <c r="AK132" s="197">
        <f t="shared" si="3"/>
        <v>7</v>
      </c>
      <c r="AL132" s="214">
        <f>VLOOKUP(B132,'Working Time-February-2026'!$B:$AK,35,0)/60</f>
        <v>0</v>
      </c>
      <c r="AM132" s="214">
        <f>VLOOKUP(B132,'Working Time-February-2026'!$B:$AK,36,0)/60</f>
        <v>0</v>
      </c>
      <c r="AN132" s="214"/>
      <c r="AO132" s="218"/>
      <c r="AP132" s="220"/>
      <c r="AQ132" s="209"/>
      <c r="AR132" s="209"/>
      <c r="AS132" s="209"/>
      <c r="AT132" s="209"/>
      <c r="AU132" s="209">
        <f t="shared" si="4"/>
        <v>1</v>
      </c>
      <c r="AV132" s="209">
        <f t="shared" si="5"/>
        <v>0</v>
      </c>
      <c r="AW132" s="210">
        <f t="shared" si="6"/>
        <v>0</v>
      </c>
      <c r="AX132" s="222"/>
      <c r="AY132" s="226"/>
    </row>
    <row r="133">
      <c r="A133" s="209">
        <v>119.0</v>
      </c>
      <c r="B133" s="218" t="s">
        <v>860</v>
      </c>
      <c r="C133" s="219" t="s">
        <v>861</v>
      </c>
      <c r="D133" s="219" t="s">
        <v>14</v>
      </c>
      <c r="E133" s="194" t="s">
        <v>588</v>
      </c>
      <c r="F133" s="194" t="s">
        <v>588</v>
      </c>
      <c r="G133" s="194" t="s">
        <v>588</v>
      </c>
      <c r="H133" s="194" t="s">
        <v>588</v>
      </c>
      <c r="I133" s="194" t="s">
        <v>588</v>
      </c>
      <c r="J133" s="194" t="s">
        <v>588</v>
      </c>
      <c r="K133" s="194" t="s">
        <v>588</v>
      </c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496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7">
        <f>vlookup(B133,'Annual Leave-2026'!$B:$T,5,0)-countif(E133:AI133,"a")-(countif(E133:AI133,"a1")*0.5)-(countif(E133:AI133,"a2")*0.5)-(countif(E133:AI133,"b*")*0.5)-(countif(E133:AI133,"c*")*0.5)-(countif(E133:AI133,"d*")*0.5)-(countif(E133:AI133,"e*")*0.5)+1</f>
        <v>1</v>
      </c>
      <c r="AK133" s="197">
        <f t="shared" si="3"/>
        <v>7</v>
      </c>
      <c r="AL133" s="214">
        <f>VLOOKUP(B133,'Working Time-February-2026'!$B:$AK,35,0)/60</f>
        <v>0</v>
      </c>
      <c r="AM133" s="214">
        <f>VLOOKUP(B133,'Working Time-February-2026'!$B:$AK,36,0)/60</f>
        <v>0</v>
      </c>
      <c r="AN133" s="214"/>
      <c r="AO133" s="218"/>
      <c r="AP133" s="220"/>
      <c r="AQ133" s="209"/>
      <c r="AR133" s="209"/>
      <c r="AS133" s="209"/>
      <c r="AT133" s="209"/>
      <c r="AU133" s="209">
        <f t="shared" si="4"/>
        <v>0</v>
      </c>
      <c r="AV133" s="209">
        <f t="shared" si="5"/>
        <v>0</v>
      </c>
      <c r="AW133" s="210">
        <f t="shared" si="6"/>
        <v>0</v>
      </c>
      <c r="AX133" s="222"/>
      <c r="AY133" s="226"/>
    </row>
    <row r="134">
      <c r="A134" s="228"/>
      <c r="B134" s="221"/>
      <c r="C134" s="229"/>
      <c r="D134" s="243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2"/>
      <c r="AD134" s="232"/>
      <c r="AE134" s="231"/>
      <c r="AF134" s="231"/>
      <c r="AG134" s="231"/>
      <c r="AH134" s="231"/>
      <c r="AI134" s="231"/>
      <c r="AJ134" s="233"/>
      <c r="AK134" s="233"/>
      <c r="AL134" s="234"/>
      <c r="AM134" s="234"/>
      <c r="AN134" s="234"/>
      <c r="AO134" s="221"/>
      <c r="AP134" s="235"/>
      <c r="AQ134" s="228"/>
      <c r="AR134" s="228"/>
      <c r="AS134" s="228"/>
      <c r="AT134" s="228"/>
      <c r="AU134" s="228"/>
      <c r="AV134" s="230"/>
      <c r="AW134" s="236"/>
      <c r="AX134" s="237"/>
      <c r="AY134" s="72"/>
    </row>
    <row r="135">
      <c r="A135" s="72"/>
      <c r="B135" s="72"/>
      <c r="C135" s="238"/>
      <c r="D135" s="500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501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</row>
    <row r="136">
      <c r="A136" s="221" t="s">
        <v>591</v>
      </c>
      <c r="B136" s="221"/>
      <c r="C136" s="229" t="s">
        <v>714</v>
      </c>
      <c r="D136" s="243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112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408">
        <f t="shared" ref="AL136:AM136" si="7">SUM(AL5:AL135)</f>
        <v>-8.033333333</v>
      </c>
      <c r="AM136" s="408">
        <f t="shared" si="7"/>
        <v>-5</v>
      </c>
      <c r="AN136" s="230"/>
      <c r="AO136" s="230"/>
      <c r="AP136" s="230"/>
      <c r="AQ136" s="230"/>
      <c r="AR136" s="230"/>
      <c r="AS136" s="230"/>
      <c r="AT136" s="230"/>
      <c r="AU136" s="230"/>
      <c r="AV136" s="230"/>
      <c r="AW136" s="237"/>
      <c r="AX136" s="237"/>
      <c r="AY136" s="237"/>
    </row>
    <row r="137">
      <c r="A137" s="221" t="s">
        <v>715</v>
      </c>
      <c r="B137" s="221"/>
      <c r="C137" s="229" t="s">
        <v>716</v>
      </c>
      <c r="D137" s="243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112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7"/>
      <c r="AX137" s="237"/>
      <c r="AY137" s="237"/>
    </row>
    <row r="138">
      <c r="A138" s="221" t="s">
        <v>717</v>
      </c>
      <c r="B138" s="221"/>
      <c r="C138" s="229" t="s">
        <v>718</v>
      </c>
      <c r="D138" s="243"/>
      <c r="E138" s="230"/>
      <c r="F138" s="230"/>
      <c r="G138" s="230"/>
      <c r="H138" s="230"/>
      <c r="I138" s="230"/>
      <c r="J138" s="230"/>
      <c r="K138" s="230"/>
      <c r="L138" s="230"/>
      <c r="M138" s="221" t="s">
        <v>570</v>
      </c>
      <c r="N138" s="230"/>
      <c r="O138" s="230"/>
      <c r="P138" s="230"/>
      <c r="Q138" s="230"/>
      <c r="R138" s="230"/>
      <c r="S138" s="221"/>
      <c r="T138" s="230"/>
      <c r="U138" s="230"/>
      <c r="V138" s="230"/>
      <c r="W138" s="230"/>
      <c r="X138" s="230"/>
      <c r="Y138" s="230"/>
      <c r="Z138" s="112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7"/>
      <c r="AX138" s="237"/>
      <c r="AY138" s="237"/>
    </row>
    <row r="139">
      <c r="A139" s="221" t="s">
        <v>588</v>
      </c>
      <c r="B139" s="221"/>
      <c r="C139" s="229" t="s">
        <v>719</v>
      </c>
      <c r="D139" s="243"/>
      <c r="E139" s="230"/>
      <c r="F139" s="230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112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0"/>
      <c r="AW139" s="237"/>
      <c r="AX139" s="237"/>
      <c r="AY139" s="237"/>
    </row>
    <row r="140">
      <c r="A140" s="221" t="s">
        <v>593</v>
      </c>
      <c r="B140" s="221"/>
      <c r="C140" s="229" t="s">
        <v>720</v>
      </c>
      <c r="D140" s="243"/>
      <c r="E140" s="230"/>
      <c r="F140" s="230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112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0"/>
      <c r="AW140" s="237"/>
      <c r="AX140" s="237"/>
      <c r="AY140" s="237"/>
    </row>
    <row r="141">
      <c r="A141" s="221" t="s">
        <v>721</v>
      </c>
      <c r="B141" s="221"/>
      <c r="C141" s="229" t="s">
        <v>722</v>
      </c>
      <c r="D141" s="243"/>
      <c r="E141" s="230"/>
      <c r="F141" s="230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0"/>
      <c r="AW141" s="237"/>
      <c r="AX141" s="237"/>
      <c r="AY141" s="237"/>
    </row>
    <row r="142">
      <c r="A142" s="221" t="s">
        <v>723</v>
      </c>
      <c r="B142" s="221"/>
      <c r="C142" s="229" t="s">
        <v>724</v>
      </c>
      <c r="D142" s="243"/>
      <c r="E142" s="230"/>
      <c r="F142" s="230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112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0"/>
      <c r="AV142" s="230"/>
      <c r="AW142" s="237"/>
      <c r="AX142" s="237"/>
      <c r="AY142" s="237"/>
    </row>
    <row r="143">
      <c r="A143" s="221" t="s">
        <v>725</v>
      </c>
      <c r="B143" s="221"/>
      <c r="C143" s="229" t="s">
        <v>726</v>
      </c>
      <c r="D143" s="243"/>
      <c r="E143" s="230"/>
      <c r="F143" s="230"/>
      <c r="G143" s="230"/>
      <c r="H143" s="230"/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112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0"/>
      <c r="AV143" s="230"/>
      <c r="AW143" s="237"/>
      <c r="AX143" s="237"/>
      <c r="AY143" s="237"/>
    </row>
    <row r="144">
      <c r="A144" s="221" t="s">
        <v>727</v>
      </c>
      <c r="B144" s="221"/>
      <c r="C144" s="229" t="s">
        <v>728</v>
      </c>
      <c r="D144" s="243"/>
      <c r="E144" s="230"/>
      <c r="F144" s="230"/>
      <c r="G144" s="23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112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0"/>
      <c r="AV144" s="230"/>
      <c r="AW144" s="237"/>
      <c r="AX144" s="237"/>
      <c r="AY144" s="237"/>
    </row>
    <row r="145">
      <c r="A145" s="221" t="s">
        <v>729</v>
      </c>
      <c r="B145" s="230"/>
      <c r="C145" s="229" t="s">
        <v>730</v>
      </c>
      <c r="D145" s="243"/>
      <c r="E145" s="230"/>
      <c r="F145" s="230"/>
      <c r="G145" s="230"/>
      <c r="H145" s="230"/>
      <c r="I145" s="230"/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112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0"/>
      <c r="AW145" s="237"/>
      <c r="AX145" s="237"/>
      <c r="AY145" s="237"/>
    </row>
    <row r="146">
      <c r="A146" s="221" t="s">
        <v>731</v>
      </c>
      <c r="B146" s="230"/>
      <c r="C146" s="229" t="s">
        <v>732</v>
      </c>
      <c r="D146" s="243"/>
      <c r="E146" s="230"/>
      <c r="F146" s="230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112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7"/>
      <c r="AX146" s="237"/>
      <c r="AY146" s="237"/>
    </row>
    <row r="147">
      <c r="A147" s="221" t="s">
        <v>733</v>
      </c>
      <c r="B147" s="230"/>
      <c r="C147" s="229" t="s">
        <v>734</v>
      </c>
      <c r="D147" s="243"/>
      <c r="E147" s="230"/>
      <c r="F147" s="230"/>
      <c r="G147" s="230"/>
      <c r="H147" s="230"/>
      <c r="I147" s="230"/>
      <c r="J147" s="221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112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0"/>
      <c r="AV147" s="230"/>
      <c r="AW147" s="237"/>
      <c r="AX147" s="237"/>
      <c r="AY147" s="237"/>
    </row>
    <row r="148">
      <c r="A148" s="221" t="s">
        <v>735</v>
      </c>
      <c r="B148" s="230"/>
      <c r="C148" s="229" t="s">
        <v>736</v>
      </c>
      <c r="D148" s="243"/>
      <c r="E148" s="230"/>
      <c r="F148" s="230"/>
      <c r="G148" s="230"/>
      <c r="H148" s="230"/>
      <c r="I148" s="230"/>
      <c r="J148" s="221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112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0"/>
      <c r="AV148" s="230"/>
      <c r="AW148" s="237"/>
      <c r="AX148" s="237"/>
      <c r="AY148" s="237"/>
    </row>
    <row r="149">
      <c r="A149" s="221" t="s">
        <v>737</v>
      </c>
      <c r="B149" s="230"/>
      <c r="C149" s="229" t="s">
        <v>738</v>
      </c>
      <c r="D149" s="243"/>
      <c r="E149" s="230"/>
      <c r="F149" s="230"/>
      <c r="G149" s="230"/>
      <c r="H149" s="230"/>
      <c r="I149" s="230"/>
      <c r="J149" s="221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112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0"/>
      <c r="AW149" s="237"/>
      <c r="AX149" s="237"/>
      <c r="AY149" s="237"/>
    </row>
    <row r="150">
      <c r="A150" s="221" t="s">
        <v>739</v>
      </c>
      <c r="B150" s="230"/>
      <c r="C150" s="229" t="s">
        <v>740</v>
      </c>
      <c r="D150" s="243"/>
      <c r="E150" s="230"/>
      <c r="F150" s="230"/>
      <c r="G150" s="230"/>
      <c r="H150" s="230"/>
      <c r="I150" s="230"/>
      <c r="J150" s="239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  <c r="V150" s="230"/>
      <c r="W150" s="230"/>
      <c r="X150" s="230"/>
      <c r="Y150" s="230"/>
      <c r="Z150" s="112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230"/>
      <c r="AL150" s="230"/>
      <c r="AM150" s="230"/>
      <c r="AN150" s="230"/>
      <c r="AO150" s="230"/>
      <c r="AP150" s="230"/>
      <c r="AQ150" s="230"/>
      <c r="AR150" s="230"/>
      <c r="AS150" s="230"/>
      <c r="AT150" s="230"/>
      <c r="AU150" s="230"/>
      <c r="AV150" s="230"/>
      <c r="AW150" s="237"/>
      <c r="AX150" s="237"/>
      <c r="AY150" s="237"/>
    </row>
    <row r="151">
      <c r="A151" s="221" t="s">
        <v>741</v>
      </c>
      <c r="B151" s="230"/>
      <c r="C151" s="229" t="s">
        <v>742</v>
      </c>
      <c r="D151" s="243"/>
      <c r="E151" s="230"/>
      <c r="F151" s="230"/>
      <c r="G151" s="230"/>
      <c r="H151" s="230"/>
      <c r="I151" s="230"/>
      <c r="J151" s="221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  <c r="V151" s="230"/>
      <c r="W151" s="230"/>
      <c r="X151" s="230"/>
      <c r="Y151" s="230"/>
      <c r="Z151" s="112"/>
      <c r="AA151" s="230"/>
      <c r="AB151" s="230"/>
      <c r="AC151" s="230"/>
      <c r="AD151" s="230"/>
      <c r="AE151" s="230"/>
      <c r="AF151" s="230"/>
      <c r="AG151" s="230"/>
      <c r="AH151" s="230"/>
      <c r="AI151" s="230"/>
      <c r="AJ151" s="230"/>
      <c r="AK151" s="230"/>
      <c r="AL151" s="230"/>
      <c r="AM151" s="230"/>
      <c r="AN151" s="230"/>
      <c r="AO151" s="230"/>
      <c r="AP151" s="230"/>
      <c r="AQ151" s="230"/>
      <c r="AR151" s="230"/>
      <c r="AS151" s="230"/>
      <c r="AT151" s="230"/>
      <c r="AU151" s="230"/>
      <c r="AV151" s="230"/>
      <c r="AW151" s="237"/>
      <c r="AX151" s="237"/>
      <c r="AY151" s="237"/>
    </row>
    <row r="152">
      <c r="A152" s="221" t="s">
        <v>743</v>
      </c>
      <c r="B152" s="230"/>
      <c r="C152" s="229" t="s">
        <v>744</v>
      </c>
      <c r="D152" s="243"/>
      <c r="E152" s="230"/>
      <c r="F152" s="230"/>
      <c r="G152" s="230"/>
      <c r="H152" s="230"/>
      <c r="I152" s="230"/>
      <c r="J152" s="221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112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230"/>
      <c r="AN152" s="230"/>
      <c r="AO152" s="230"/>
      <c r="AP152" s="230"/>
      <c r="AQ152" s="230"/>
      <c r="AR152" s="230"/>
      <c r="AS152" s="230"/>
      <c r="AT152" s="230"/>
      <c r="AU152" s="230"/>
      <c r="AV152" s="230"/>
      <c r="AW152" s="237"/>
      <c r="AX152" s="237"/>
      <c r="AY152" s="237"/>
    </row>
    <row r="153">
      <c r="A153" s="221" t="s">
        <v>745</v>
      </c>
      <c r="B153" s="230"/>
      <c r="C153" s="229" t="s">
        <v>746</v>
      </c>
      <c r="D153" s="243"/>
      <c r="E153" s="230"/>
      <c r="F153" s="230"/>
      <c r="G153" s="230"/>
      <c r="H153" s="230"/>
      <c r="I153" s="230"/>
      <c r="J153" s="221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  <c r="Z153" s="112"/>
      <c r="AA153" s="230"/>
      <c r="AB153" s="230"/>
      <c r="AC153" s="230"/>
      <c r="AD153" s="230"/>
      <c r="AE153" s="230"/>
      <c r="AF153" s="230"/>
      <c r="AG153" s="230"/>
      <c r="AH153" s="230"/>
      <c r="AI153" s="230"/>
      <c r="AJ153" s="230"/>
      <c r="AK153" s="230"/>
      <c r="AL153" s="230"/>
      <c r="AM153" s="230"/>
      <c r="AN153" s="230"/>
      <c r="AO153" s="230"/>
      <c r="AP153" s="230"/>
      <c r="AQ153" s="230"/>
      <c r="AR153" s="230"/>
      <c r="AS153" s="230"/>
      <c r="AT153" s="230"/>
      <c r="AU153" s="230"/>
      <c r="AV153" s="230"/>
      <c r="AW153" s="237"/>
      <c r="AX153" s="237"/>
      <c r="AY153" s="237"/>
    </row>
    <row r="154">
      <c r="A154" s="221" t="s">
        <v>747</v>
      </c>
      <c r="B154" s="230"/>
      <c r="C154" s="229" t="s">
        <v>748</v>
      </c>
      <c r="D154" s="243"/>
      <c r="E154" s="230"/>
      <c r="F154" s="230"/>
      <c r="G154" s="230"/>
      <c r="H154" s="230"/>
      <c r="I154" s="230"/>
      <c r="J154" s="221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  <c r="Z154" s="112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230"/>
      <c r="AL154" s="230"/>
      <c r="AM154" s="230"/>
      <c r="AN154" s="230"/>
      <c r="AO154" s="230"/>
      <c r="AP154" s="230"/>
      <c r="AQ154" s="230"/>
      <c r="AR154" s="230"/>
      <c r="AS154" s="230"/>
      <c r="AT154" s="230"/>
      <c r="AU154" s="230"/>
      <c r="AV154" s="230"/>
      <c r="AW154" s="237"/>
      <c r="AX154" s="237"/>
      <c r="AY154" s="237"/>
    </row>
    <row r="155">
      <c r="A155" s="221" t="s">
        <v>749</v>
      </c>
      <c r="B155" s="230"/>
      <c r="C155" s="229" t="s">
        <v>750</v>
      </c>
      <c r="D155" s="243"/>
      <c r="E155" s="230"/>
      <c r="F155" s="230"/>
      <c r="G155" s="230"/>
      <c r="H155" s="230"/>
      <c r="I155" s="230"/>
      <c r="J155" s="221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112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0"/>
      <c r="AV155" s="230"/>
      <c r="AW155" s="237"/>
      <c r="AX155" s="237"/>
      <c r="AY155" s="237"/>
    </row>
    <row r="156">
      <c r="A156" s="221" t="s">
        <v>163</v>
      </c>
      <c r="B156" s="230"/>
      <c r="C156" s="229" t="s">
        <v>751</v>
      </c>
      <c r="D156" s="243"/>
      <c r="E156" s="230"/>
      <c r="F156" s="230"/>
      <c r="G156" s="230"/>
      <c r="H156" s="230"/>
      <c r="I156" s="230"/>
      <c r="J156" s="221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  <c r="Z156" s="112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230"/>
      <c r="AL156" s="230"/>
      <c r="AM156" s="230"/>
      <c r="AN156" s="230"/>
      <c r="AO156" s="230"/>
      <c r="AP156" s="230"/>
      <c r="AQ156" s="230"/>
      <c r="AR156" s="230"/>
      <c r="AS156" s="230"/>
      <c r="AT156" s="230"/>
      <c r="AU156" s="230"/>
      <c r="AV156" s="230"/>
      <c r="AW156" s="237"/>
      <c r="AX156" s="237"/>
      <c r="AY156" s="237"/>
    </row>
    <row r="157">
      <c r="A157" s="221" t="s">
        <v>164</v>
      </c>
      <c r="B157" s="221"/>
      <c r="C157" s="229" t="s">
        <v>752</v>
      </c>
      <c r="D157" s="502"/>
      <c r="E157" s="230"/>
      <c r="F157" s="230"/>
      <c r="G157" s="230"/>
      <c r="H157" s="230"/>
      <c r="I157" s="230"/>
      <c r="J157" s="221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  <c r="V157" s="230"/>
      <c r="W157" s="230"/>
      <c r="X157" s="230"/>
      <c r="Y157" s="230"/>
      <c r="Z157" s="112"/>
      <c r="AA157" s="230"/>
      <c r="AB157" s="230"/>
      <c r="AC157" s="230"/>
      <c r="AD157" s="230"/>
      <c r="AE157" s="230"/>
      <c r="AF157" s="230"/>
      <c r="AG157" s="230"/>
      <c r="AH157" s="230"/>
      <c r="AI157" s="230"/>
      <c r="AJ157" s="230"/>
      <c r="AK157" s="230"/>
      <c r="AL157" s="230"/>
      <c r="AM157" s="230"/>
      <c r="AN157" s="230"/>
      <c r="AO157" s="230"/>
      <c r="AP157" s="230"/>
      <c r="AQ157" s="230"/>
      <c r="AR157" s="230"/>
      <c r="AS157" s="230"/>
      <c r="AT157" s="230"/>
      <c r="AU157" s="230"/>
      <c r="AV157" s="230"/>
      <c r="AW157" s="237"/>
      <c r="AX157" s="237"/>
      <c r="AY157" s="237"/>
    </row>
    <row r="158">
      <c r="A158" s="221" t="s">
        <v>165</v>
      </c>
      <c r="B158" s="221"/>
      <c r="C158" s="229" t="s">
        <v>753</v>
      </c>
      <c r="D158" s="502"/>
      <c r="E158" s="230"/>
      <c r="F158" s="230"/>
      <c r="G158" s="230"/>
      <c r="H158" s="230"/>
      <c r="I158" s="230"/>
      <c r="J158" s="221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30"/>
      <c r="Z158" s="112"/>
      <c r="AA158" s="230"/>
      <c r="AB158" s="230"/>
      <c r="AC158" s="230"/>
      <c r="AD158" s="230"/>
      <c r="AE158" s="230"/>
      <c r="AF158" s="230"/>
      <c r="AG158" s="230"/>
      <c r="AH158" s="230"/>
      <c r="AI158" s="230"/>
      <c r="AJ158" s="230"/>
      <c r="AK158" s="230"/>
      <c r="AL158" s="230"/>
      <c r="AM158" s="230"/>
      <c r="AN158" s="230"/>
      <c r="AO158" s="230"/>
      <c r="AP158" s="230"/>
      <c r="AQ158" s="230"/>
      <c r="AR158" s="230"/>
      <c r="AS158" s="230"/>
      <c r="AT158" s="230"/>
      <c r="AU158" s="230"/>
      <c r="AV158" s="230"/>
      <c r="AW158" s="237"/>
      <c r="AX158" s="237"/>
      <c r="AY158" s="237"/>
    </row>
    <row r="159">
      <c r="A159" s="221" t="s">
        <v>166</v>
      </c>
      <c r="B159" s="221"/>
      <c r="C159" s="229" t="s">
        <v>754</v>
      </c>
      <c r="D159" s="502"/>
      <c r="E159" s="230"/>
      <c r="F159" s="230"/>
      <c r="G159" s="230"/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30"/>
      <c r="Z159" s="112"/>
      <c r="AA159" s="230"/>
      <c r="AB159" s="230"/>
      <c r="AC159" s="230"/>
      <c r="AD159" s="230"/>
      <c r="AE159" s="230"/>
      <c r="AF159" s="230"/>
      <c r="AG159" s="230"/>
      <c r="AH159" s="230"/>
      <c r="AI159" s="230"/>
      <c r="AJ159" s="230"/>
      <c r="AK159" s="230"/>
      <c r="AL159" s="230"/>
      <c r="AM159" s="230"/>
      <c r="AN159" s="230"/>
      <c r="AO159" s="230"/>
      <c r="AP159" s="230"/>
      <c r="AQ159" s="230"/>
      <c r="AR159" s="230"/>
      <c r="AS159" s="230"/>
      <c r="AT159" s="230"/>
      <c r="AU159" s="230"/>
      <c r="AV159" s="230"/>
      <c r="AW159" s="237"/>
      <c r="AX159" s="237"/>
      <c r="AY159" s="237"/>
    </row>
    <row r="160">
      <c r="A160" s="221" t="s">
        <v>167</v>
      </c>
      <c r="B160" s="221"/>
      <c r="C160" s="229" t="s">
        <v>755</v>
      </c>
      <c r="D160" s="502"/>
      <c r="E160" s="230"/>
      <c r="F160" s="230"/>
      <c r="G160" s="230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30"/>
      <c r="Z160" s="112"/>
      <c r="AA160" s="230"/>
      <c r="AB160" s="230"/>
      <c r="AC160" s="230"/>
      <c r="AD160" s="230"/>
      <c r="AE160" s="230"/>
      <c r="AF160" s="230"/>
      <c r="AG160" s="230"/>
      <c r="AH160" s="230"/>
      <c r="AI160" s="230"/>
      <c r="AJ160" s="230"/>
      <c r="AK160" s="230"/>
      <c r="AL160" s="230"/>
      <c r="AM160" s="230"/>
      <c r="AN160" s="230"/>
      <c r="AO160" s="230"/>
      <c r="AP160" s="230"/>
      <c r="AQ160" s="230"/>
      <c r="AR160" s="230"/>
      <c r="AS160" s="230"/>
      <c r="AT160" s="230"/>
      <c r="AU160" s="230"/>
      <c r="AV160" s="230"/>
      <c r="AW160" s="237"/>
      <c r="AX160" s="237"/>
      <c r="AY160" s="237"/>
    </row>
    <row r="161">
      <c r="A161" s="221" t="s">
        <v>168</v>
      </c>
      <c r="B161" s="221"/>
      <c r="C161" s="229" t="s">
        <v>756</v>
      </c>
      <c r="D161" s="502"/>
      <c r="E161" s="230"/>
      <c r="F161" s="230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112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0"/>
      <c r="AL161" s="230"/>
      <c r="AM161" s="230"/>
      <c r="AN161" s="230"/>
      <c r="AO161" s="230"/>
      <c r="AP161" s="230"/>
      <c r="AQ161" s="230"/>
      <c r="AR161" s="230"/>
      <c r="AS161" s="230"/>
      <c r="AT161" s="230"/>
      <c r="AU161" s="230"/>
      <c r="AV161" s="230"/>
      <c r="AW161" s="237"/>
      <c r="AX161" s="237"/>
      <c r="AY161" s="237"/>
    </row>
    <row r="162">
      <c r="A162" s="221" t="s">
        <v>169</v>
      </c>
      <c r="B162" s="221"/>
      <c r="C162" s="229" t="s">
        <v>757</v>
      </c>
      <c r="D162" s="502"/>
      <c r="E162" s="230"/>
      <c r="F162" s="230"/>
      <c r="G162" s="230"/>
      <c r="H162" s="230"/>
      <c r="I162" s="230"/>
      <c r="J162" s="230"/>
      <c r="K162" s="221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  <c r="Z162" s="112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230"/>
      <c r="AL162" s="230"/>
      <c r="AM162" s="230"/>
      <c r="AN162" s="230"/>
      <c r="AO162" s="230"/>
      <c r="AP162" s="230"/>
      <c r="AQ162" s="230"/>
      <c r="AR162" s="230"/>
      <c r="AS162" s="230"/>
      <c r="AT162" s="230"/>
      <c r="AU162" s="230"/>
      <c r="AV162" s="230"/>
      <c r="AW162" s="237"/>
      <c r="AX162" s="237"/>
      <c r="AY162" s="237"/>
    </row>
    <row r="163">
      <c r="A163" s="221" t="s">
        <v>170</v>
      </c>
      <c r="B163" s="221"/>
      <c r="C163" s="229" t="s">
        <v>758</v>
      </c>
      <c r="D163" s="502"/>
      <c r="E163" s="230"/>
      <c r="F163" s="230"/>
      <c r="G163" s="230"/>
      <c r="H163" s="230"/>
      <c r="I163" s="230"/>
      <c r="J163" s="230"/>
      <c r="K163" s="221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30"/>
      <c r="Z163" s="112"/>
      <c r="AA163" s="230"/>
      <c r="AB163" s="230"/>
      <c r="AC163" s="230"/>
      <c r="AD163" s="230"/>
      <c r="AE163" s="230"/>
      <c r="AF163" s="230"/>
      <c r="AG163" s="230"/>
      <c r="AH163" s="230"/>
      <c r="AI163" s="230"/>
      <c r="AJ163" s="230"/>
      <c r="AK163" s="230"/>
      <c r="AL163" s="230"/>
      <c r="AM163" s="230"/>
      <c r="AN163" s="230"/>
      <c r="AO163" s="230"/>
      <c r="AP163" s="230"/>
      <c r="AQ163" s="230"/>
      <c r="AR163" s="230"/>
      <c r="AS163" s="230"/>
      <c r="AT163" s="230"/>
      <c r="AU163" s="230"/>
      <c r="AV163" s="230"/>
      <c r="AW163" s="237"/>
      <c r="AX163" s="237"/>
      <c r="AY163" s="237"/>
    </row>
    <row r="164">
      <c r="A164" s="221" t="s">
        <v>171</v>
      </c>
      <c r="B164" s="221"/>
      <c r="C164" s="229" t="s">
        <v>759</v>
      </c>
      <c r="D164" s="502"/>
      <c r="E164" s="230"/>
      <c r="F164" s="230"/>
      <c r="G164" s="230"/>
      <c r="H164" s="230"/>
      <c r="I164" s="230"/>
      <c r="J164" s="230"/>
      <c r="K164" s="221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  <c r="Z164" s="112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230"/>
      <c r="AL164" s="230"/>
      <c r="AM164" s="230"/>
      <c r="AN164" s="230"/>
      <c r="AO164" s="230"/>
      <c r="AP164" s="230"/>
      <c r="AQ164" s="230"/>
      <c r="AR164" s="230"/>
      <c r="AS164" s="230"/>
      <c r="AT164" s="230"/>
      <c r="AU164" s="230"/>
      <c r="AV164" s="230"/>
      <c r="AW164" s="237"/>
      <c r="AX164" s="237"/>
      <c r="AY164" s="237"/>
    </row>
    <row r="165">
      <c r="A165" s="221" t="s">
        <v>172</v>
      </c>
      <c r="B165" s="221"/>
      <c r="C165" s="229" t="s">
        <v>760</v>
      </c>
      <c r="D165" s="502"/>
      <c r="E165" s="230"/>
      <c r="F165" s="230"/>
      <c r="G165" s="230"/>
      <c r="H165" s="230"/>
      <c r="I165" s="230"/>
      <c r="J165" s="230"/>
      <c r="K165" s="221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30"/>
      <c r="Z165" s="112"/>
      <c r="AA165" s="230"/>
      <c r="AB165" s="230"/>
      <c r="AC165" s="230"/>
      <c r="AD165" s="230"/>
      <c r="AE165" s="230"/>
      <c r="AF165" s="230"/>
      <c r="AG165" s="230"/>
      <c r="AH165" s="230"/>
      <c r="AI165" s="230"/>
      <c r="AJ165" s="230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230"/>
      <c r="AV165" s="230"/>
      <c r="AW165" s="237"/>
      <c r="AX165" s="237"/>
      <c r="AY165" s="237"/>
    </row>
    <row r="166">
      <c r="A166" s="221" t="s">
        <v>650</v>
      </c>
      <c r="B166" s="221"/>
      <c r="C166" s="229" t="s">
        <v>761</v>
      </c>
      <c r="D166" s="502"/>
      <c r="E166" s="230"/>
      <c r="F166" s="230"/>
      <c r="G166" s="230"/>
      <c r="H166" s="230"/>
      <c r="I166" s="230"/>
      <c r="J166" s="230"/>
      <c r="K166" s="221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  <c r="Z166" s="112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230"/>
      <c r="AL166" s="230"/>
      <c r="AM166" s="230"/>
      <c r="AN166" s="230"/>
      <c r="AO166" s="230"/>
      <c r="AP166" s="230"/>
      <c r="AQ166" s="230"/>
      <c r="AR166" s="230"/>
      <c r="AS166" s="230"/>
      <c r="AT166" s="230"/>
      <c r="AU166" s="230"/>
      <c r="AV166" s="230"/>
      <c r="AW166" s="237"/>
      <c r="AX166" s="237"/>
      <c r="AY166" s="237"/>
    </row>
    <row r="167">
      <c r="A167" s="221" t="s">
        <v>641</v>
      </c>
      <c r="B167" s="221"/>
      <c r="C167" s="229" t="s">
        <v>762</v>
      </c>
      <c r="D167" s="502"/>
      <c r="E167" s="230"/>
      <c r="F167" s="230"/>
      <c r="G167" s="230"/>
      <c r="H167" s="230"/>
      <c r="I167" s="230"/>
      <c r="J167" s="230"/>
      <c r="K167" s="221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30"/>
      <c r="Z167" s="112"/>
      <c r="AA167" s="230"/>
      <c r="AB167" s="230"/>
      <c r="AC167" s="230"/>
      <c r="AD167" s="230"/>
      <c r="AE167" s="230"/>
      <c r="AF167" s="230"/>
      <c r="AG167" s="230"/>
      <c r="AH167" s="230"/>
      <c r="AI167" s="230"/>
      <c r="AJ167" s="230"/>
      <c r="AK167" s="230"/>
      <c r="AL167" s="230"/>
      <c r="AM167" s="230"/>
      <c r="AN167" s="230"/>
      <c r="AO167" s="230"/>
      <c r="AP167" s="230"/>
      <c r="AQ167" s="230"/>
      <c r="AR167" s="230"/>
      <c r="AS167" s="230"/>
      <c r="AT167" s="230"/>
      <c r="AU167" s="230"/>
      <c r="AV167" s="230"/>
      <c r="AW167" s="237"/>
      <c r="AX167" s="237"/>
      <c r="AY167" s="237"/>
    </row>
    <row r="168">
      <c r="A168" s="221" t="s">
        <v>763</v>
      </c>
      <c r="B168" s="221"/>
      <c r="C168" s="229" t="s">
        <v>764</v>
      </c>
      <c r="D168" s="502"/>
      <c r="E168" s="230"/>
      <c r="F168" s="230"/>
      <c r="G168" s="230"/>
      <c r="H168" s="230"/>
      <c r="I168" s="230"/>
      <c r="J168" s="230"/>
      <c r="K168" s="221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0"/>
      <c r="Y168" s="230"/>
      <c r="Z168" s="112"/>
      <c r="AA168" s="230"/>
      <c r="AB168" s="230"/>
      <c r="AC168" s="230"/>
      <c r="AD168" s="230"/>
      <c r="AE168" s="230"/>
      <c r="AF168" s="230"/>
      <c r="AG168" s="230"/>
      <c r="AH168" s="230"/>
      <c r="AI168" s="230"/>
      <c r="AJ168" s="230"/>
      <c r="AK168" s="230"/>
      <c r="AL168" s="230"/>
      <c r="AM168" s="230"/>
      <c r="AN168" s="230"/>
      <c r="AO168" s="230"/>
      <c r="AP168" s="230"/>
      <c r="AQ168" s="230"/>
      <c r="AR168" s="230"/>
      <c r="AS168" s="230"/>
      <c r="AT168" s="230"/>
      <c r="AU168" s="230"/>
      <c r="AV168" s="230"/>
      <c r="AW168" s="237"/>
      <c r="AX168" s="237"/>
      <c r="AY168" s="237"/>
    </row>
    <row r="169">
      <c r="A169" s="221" t="s">
        <v>765</v>
      </c>
      <c r="B169" s="221"/>
      <c r="C169" s="229" t="s">
        <v>766</v>
      </c>
      <c r="D169" s="502"/>
      <c r="E169" s="230"/>
      <c r="F169" s="230"/>
      <c r="G169" s="230"/>
      <c r="H169" s="230"/>
      <c r="I169" s="230"/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30"/>
      <c r="Z169" s="112"/>
      <c r="AA169" s="230"/>
      <c r="AB169" s="230"/>
      <c r="AC169" s="230"/>
      <c r="AD169" s="230"/>
      <c r="AE169" s="230"/>
      <c r="AF169" s="230"/>
      <c r="AG169" s="230"/>
      <c r="AH169" s="230"/>
      <c r="AI169" s="230"/>
      <c r="AJ169" s="230"/>
      <c r="AK169" s="230"/>
      <c r="AL169" s="230"/>
      <c r="AM169" s="230"/>
      <c r="AN169" s="230"/>
      <c r="AO169" s="230"/>
      <c r="AP169" s="230"/>
      <c r="AQ169" s="230"/>
      <c r="AR169" s="230"/>
      <c r="AS169" s="230"/>
      <c r="AT169" s="230"/>
      <c r="AU169" s="230"/>
      <c r="AV169" s="230"/>
      <c r="AW169" s="237"/>
      <c r="AX169" s="237"/>
      <c r="AY169" s="237"/>
    </row>
    <row r="170">
      <c r="A170" s="221" t="s">
        <v>767</v>
      </c>
      <c r="B170" s="221"/>
      <c r="C170" s="229" t="s">
        <v>768</v>
      </c>
      <c r="D170" s="502"/>
      <c r="E170" s="230"/>
      <c r="F170" s="230"/>
      <c r="G170" s="230"/>
      <c r="H170" s="230"/>
      <c r="I170" s="230"/>
      <c r="J170" s="230"/>
      <c r="K170" s="230"/>
      <c r="L170" s="72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0"/>
      <c r="Y170" s="230"/>
      <c r="Z170" s="112"/>
      <c r="AA170" s="230"/>
      <c r="AB170" s="230"/>
      <c r="AC170" s="230"/>
      <c r="AD170" s="230"/>
      <c r="AE170" s="230"/>
      <c r="AF170" s="230"/>
      <c r="AG170" s="230"/>
      <c r="AH170" s="230"/>
      <c r="AI170" s="230"/>
      <c r="AJ170" s="230"/>
      <c r="AK170" s="230"/>
      <c r="AL170" s="230"/>
      <c r="AM170" s="230"/>
      <c r="AN170" s="230"/>
      <c r="AO170" s="230"/>
      <c r="AP170" s="230"/>
      <c r="AQ170" s="230"/>
      <c r="AR170" s="230"/>
      <c r="AS170" s="230"/>
      <c r="AT170" s="230"/>
      <c r="AU170" s="230"/>
      <c r="AV170" s="230"/>
      <c r="AW170" s="237"/>
      <c r="AX170" s="237"/>
      <c r="AY170" s="237"/>
    </row>
    <row r="171">
      <c r="A171" s="221" t="s">
        <v>769</v>
      </c>
      <c r="B171" s="221"/>
      <c r="C171" s="229" t="s">
        <v>770</v>
      </c>
      <c r="D171" s="502"/>
      <c r="E171" s="230"/>
      <c r="F171" s="230"/>
      <c r="G171" s="230"/>
      <c r="H171" s="230"/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30"/>
      <c r="Z171" s="112"/>
      <c r="AA171" s="230"/>
      <c r="AB171" s="230"/>
      <c r="AC171" s="230"/>
      <c r="AD171" s="230"/>
      <c r="AE171" s="230"/>
      <c r="AF171" s="230"/>
      <c r="AG171" s="230"/>
      <c r="AH171" s="230"/>
      <c r="AI171" s="230"/>
      <c r="AJ171" s="230"/>
      <c r="AK171" s="230"/>
      <c r="AL171" s="230"/>
      <c r="AM171" s="230"/>
      <c r="AN171" s="230"/>
      <c r="AO171" s="230"/>
      <c r="AP171" s="230"/>
      <c r="AQ171" s="230"/>
      <c r="AR171" s="230"/>
      <c r="AS171" s="230"/>
      <c r="AT171" s="230"/>
      <c r="AU171" s="230"/>
      <c r="AV171" s="230"/>
      <c r="AW171" s="237"/>
      <c r="AX171" s="237"/>
      <c r="AY171" s="237"/>
    </row>
    <row r="172">
      <c r="A172" s="221" t="s">
        <v>771</v>
      </c>
      <c r="B172" s="221"/>
      <c r="C172" s="229" t="s">
        <v>772</v>
      </c>
      <c r="D172" s="502"/>
      <c r="E172" s="230"/>
      <c r="F172" s="230"/>
      <c r="G172" s="230"/>
      <c r="H172" s="230"/>
      <c r="I172" s="230"/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  <c r="V172" s="230"/>
      <c r="W172" s="230"/>
      <c r="X172" s="230"/>
      <c r="Y172" s="230"/>
      <c r="Z172" s="112"/>
      <c r="AA172" s="230"/>
      <c r="AB172" s="230"/>
      <c r="AC172" s="230"/>
      <c r="AD172" s="230"/>
      <c r="AE172" s="230"/>
      <c r="AF172" s="230"/>
      <c r="AG172" s="230"/>
      <c r="AH172" s="230"/>
      <c r="AI172" s="230"/>
      <c r="AJ172" s="230"/>
      <c r="AK172" s="230"/>
      <c r="AL172" s="230"/>
      <c r="AM172" s="230"/>
      <c r="AN172" s="230"/>
      <c r="AO172" s="230"/>
      <c r="AP172" s="230"/>
      <c r="AQ172" s="230"/>
      <c r="AR172" s="230"/>
      <c r="AS172" s="230"/>
      <c r="AT172" s="230"/>
      <c r="AU172" s="230"/>
      <c r="AV172" s="230"/>
      <c r="AW172" s="237"/>
      <c r="AX172" s="237"/>
      <c r="AY172" s="237"/>
    </row>
    <row r="173">
      <c r="A173" s="221" t="s">
        <v>773</v>
      </c>
      <c r="B173" s="221"/>
      <c r="C173" s="229" t="s">
        <v>774</v>
      </c>
      <c r="D173" s="502"/>
      <c r="E173" s="230"/>
      <c r="F173" s="230"/>
      <c r="G173" s="230"/>
      <c r="H173" s="230"/>
      <c r="I173" s="230"/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  <c r="V173" s="230"/>
      <c r="W173" s="230"/>
      <c r="X173" s="230"/>
      <c r="Y173" s="230"/>
      <c r="Z173" s="112"/>
      <c r="AA173" s="230"/>
      <c r="AB173" s="230"/>
      <c r="AC173" s="230"/>
      <c r="AD173" s="230"/>
      <c r="AE173" s="230"/>
      <c r="AF173" s="230"/>
      <c r="AG173" s="230"/>
      <c r="AH173" s="230"/>
      <c r="AI173" s="230"/>
      <c r="AJ173" s="230"/>
      <c r="AK173" s="230"/>
      <c r="AL173" s="230"/>
      <c r="AM173" s="230"/>
      <c r="AN173" s="230"/>
      <c r="AO173" s="230"/>
      <c r="AP173" s="230"/>
      <c r="AQ173" s="230"/>
      <c r="AR173" s="230"/>
      <c r="AS173" s="230"/>
      <c r="AT173" s="230"/>
      <c r="AU173" s="230"/>
      <c r="AV173" s="230"/>
      <c r="AW173" s="237"/>
      <c r="AX173" s="237"/>
      <c r="AY173" s="237"/>
    </row>
    <row r="174">
      <c r="A174" s="221" t="s">
        <v>775</v>
      </c>
      <c r="B174" s="221"/>
      <c r="C174" s="229" t="s">
        <v>776</v>
      </c>
      <c r="D174" s="502"/>
      <c r="E174" s="230"/>
      <c r="F174" s="230"/>
      <c r="G174" s="230"/>
      <c r="H174" s="230"/>
      <c r="I174" s="230"/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  <c r="V174" s="230"/>
      <c r="W174" s="230"/>
      <c r="X174" s="230"/>
      <c r="Y174" s="230"/>
      <c r="Z174" s="112"/>
      <c r="AA174" s="230"/>
      <c r="AB174" s="230"/>
      <c r="AC174" s="230"/>
      <c r="AD174" s="230"/>
      <c r="AE174" s="230"/>
      <c r="AF174" s="230"/>
      <c r="AG174" s="230"/>
      <c r="AH174" s="230"/>
      <c r="AI174" s="230"/>
      <c r="AJ174" s="230"/>
      <c r="AK174" s="230"/>
      <c r="AL174" s="230"/>
      <c r="AM174" s="230"/>
      <c r="AN174" s="230"/>
      <c r="AO174" s="230"/>
      <c r="AP174" s="230"/>
      <c r="AQ174" s="230"/>
      <c r="AR174" s="230"/>
      <c r="AS174" s="230"/>
      <c r="AT174" s="230"/>
      <c r="AU174" s="230"/>
      <c r="AV174" s="230"/>
      <c r="AW174" s="237"/>
      <c r="AX174" s="237"/>
      <c r="AY174" s="237"/>
    </row>
    <row r="175">
      <c r="A175" s="221" t="s">
        <v>633</v>
      </c>
      <c r="B175" s="221"/>
      <c r="C175" s="229" t="s">
        <v>777</v>
      </c>
      <c r="D175" s="502"/>
      <c r="E175" s="230"/>
      <c r="F175" s="230"/>
      <c r="G175" s="230"/>
      <c r="H175" s="230"/>
      <c r="I175" s="230"/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  <c r="V175" s="230"/>
      <c r="W175" s="230"/>
      <c r="X175" s="230"/>
      <c r="Y175" s="230"/>
      <c r="Z175" s="112"/>
      <c r="AA175" s="230"/>
      <c r="AB175" s="230"/>
      <c r="AC175" s="230"/>
      <c r="AD175" s="230"/>
      <c r="AE175" s="230"/>
      <c r="AF175" s="230"/>
      <c r="AG175" s="230"/>
      <c r="AH175" s="230"/>
      <c r="AI175" s="230"/>
      <c r="AJ175" s="230"/>
      <c r="AK175" s="230"/>
      <c r="AL175" s="230"/>
      <c r="AM175" s="230"/>
      <c r="AN175" s="230"/>
      <c r="AO175" s="230"/>
      <c r="AP175" s="230"/>
      <c r="AQ175" s="230"/>
      <c r="AR175" s="230"/>
      <c r="AS175" s="230"/>
      <c r="AT175" s="230"/>
      <c r="AU175" s="230"/>
      <c r="AV175" s="230"/>
      <c r="AW175" s="237"/>
      <c r="AX175" s="237"/>
      <c r="AY175" s="237"/>
    </row>
    <row r="176">
      <c r="A176" s="221" t="s">
        <v>6</v>
      </c>
      <c r="B176" s="221"/>
      <c r="C176" s="229" t="s">
        <v>778</v>
      </c>
      <c r="D176" s="502"/>
      <c r="E176" s="230"/>
      <c r="F176" s="230"/>
      <c r="G176" s="230"/>
      <c r="H176" s="230"/>
      <c r="I176" s="230"/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  <c r="V176" s="230"/>
      <c r="W176" s="230"/>
      <c r="X176" s="230"/>
      <c r="Y176" s="230"/>
      <c r="Z176" s="112"/>
      <c r="AA176" s="230"/>
      <c r="AB176" s="230"/>
      <c r="AC176" s="230"/>
      <c r="AD176" s="230"/>
      <c r="AE176" s="230"/>
      <c r="AF176" s="230"/>
      <c r="AG176" s="230"/>
      <c r="AH176" s="230"/>
      <c r="AI176" s="230"/>
      <c r="AJ176" s="230"/>
      <c r="AK176" s="230"/>
      <c r="AL176" s="230"/>
      <c r="AM176" s="230"/>
      <c r="AN176" s="230"/>
      <c r="AO176" s="230"/>
      <c r="AP176" s="230"/>
      <c r="AQ176" s="230"/>
      <c r="AR176" s="230"/>
      <c r="AS176" s="230"/>
      <c r="AT176" s="230"/>
      <c r="AU176" s="230"/>
      <c r="AV176" s="230"/>
      <c r="AW176" s="237"/>
      <c r="AX176" s="237"/>
      <c r="AY176" s="237"/>
    </row>
    <row r="177">
      <c r="A177" s="221" t="s">
        <v>15</v>
      </c>
      <c r="B177" s="221"/>
      <c r="C177" s="229" t="s">
        <v>779</v>
      </c>
      <c r="D177" s="502"/>
      <c r="E177" s="230"/>
      <c r="F177" s="230"/>
      <c r="G177" s="230"/>
      <c r="H177" s="230"/>
      <c r="I177" s="230"/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  <c r="V177" s="230"/>
      <c r="W177" s="230"/>
      <c r="X177" s="230"/>
      <c r="Y177" s="230"/>
      <c r="Z177" s="112"/>
      <c r="AA177" s="230"/>
      <c r="AB177" s="230"/>
      <c r="AC177" s="230"/>
      <c r="AD177" s="230"/>
      <c r="AE177" s="230"/>
      <c r="AF177" s="230"/>
      <c r="AG177" s="230"/>
      <c r="AH177" s="230"/>
      <c r="AI177" s="230"/>
      <c r="AJ177" s="230"/>
      <c r="AK177" s="230"/>
      <c r="AL177" s="230"/>
      <c r="AM177" s="230"/>
      <c r="AN177" s="230"/>
      <c r="AO177" s="230"/>
      <c r="AP177" s="230"/>
      <c r="AQ177" s="230"/>
      <c r="AR177" s="230"/>
      <c r="AS177" s="230"/>
      <c r="AT177" s="230"/>
      <c r="AU177" s="230"/>
      <c r="AV177" s="230"/>
      <c r="AW177" s="237"/>
      <c r="AX177" s="237"/>
      <c r="AY177" s="237"/>
    </row>
    <row r="178">
      <c r="A178" s="241">
        <v>0.0</v>
      </c>
      <c r="B178" s="221"/>
      <c r="C178" s="229" t="s">
        <v>780</v>
      </c>
      <c r="D178" s="502"/>
      <c r="E178" s="230"/>
      <c r="F178" s="230"/>
      <c r="G178" s="230"/>
      <c r="H178" s="230"/>
      <c r="I178" s="230"/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  <c r="V178" s="230"/>
      <c r="W178" s="230"/>
      <c r="X178" s="230"/>
      <c r="Y178" s="230"/>
      <c r="Z178" s="112"/>
      <c r="AA178" s="230"/>
      <c r="AB178" s="230"/>
      <c r="AC178" s="230"/>
      <c r="AD178" s="230"/>
      <c r="AE178" s="230"/>
      <c r="AF178" s="230"/>
      <c r="AG178" s="230"/>
      <c r="AH178" s="230"/>
      <c r="AI178" s="230"/>
      <c r="AJ178" s="230"/>
      <c r="AK178" s="230"/>
      <c r="AL178" s="230"/>
      <c r="AM178" s="230"/>
      <c r="AN178" s="230"/>
      <c r="AO178" s="230"/>
      <c r="AP178" s="230"/>
      <c r="AQ178" s="230"/>
      <c r="AR178" s="230"/>
      <c r="AS178" s="230"/>
      <c r="AT178" s="230"/>
      <c r="AU178" s="230"/>
      <c r="AV178" s="230"/>
      <c r="AW178" s="237"/>
      <c r="AX178" s="237"/>
      <c r="AY178" s="237"/>
    </row>
    <row r="179">
      <c r="A179" s="221" t="s">
        <v>602</v>
      </c>
      <c r="B179" s="221"/>
      <c r="C179" s="229" t="s">
        <v>781</v>
      </c>
      <c r="D179" s="502"/>
      <c r="E179" s="230"/>
      <c r="F179" s="230"/>
      <c r="G179" s="230"/>
      <c r="H179" s="230"/>
      <c r="I179" s="230"/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  <c r="V179" s="230"/>
      <c r="W179" s="230"/>
      <c r="X179" s="230"/>
      <c r="Y179" s="230"/>
      <c r="Z179" s="112"/>
      <c r="AA179" s="230"/>
      <c r="AB179" s="230"/>
      <c r="AC179" s="230"/>
      <c r="AD179" s="230"/>
      <c r="AE179" s="230"/>
      <c r="AF179" s="230"/>
      <c r="AG179" s="230"/>
      <c r="AH179" s="230"/>
      <c r="AI179" s="230"/>
      <c r="AJ179" s="230"/>
      <c r="AK179" s="230"/>
      <c r="AL179" s="230"/>
      <c r="AM179" s="230"/>
      <c r="AN179" s="230"/>
      <c r="AO179" s="230"/>
      <c r="AP179" s="230"/>
      <c r="AQ179" s="230"/>
      <c r="AR179" s="230"/>
      <c r="AS179" s="230"/>
      <c r="AT179" s="230"/>
      <c r="AU179" s="230"/>
      <c r="AV179" s="230"/>
      <c r="AW179" s="237"/>
      <c r="AX179" s="237"/>
      <c r="AY179" s="237"/>
    </row>
    <row r="180">
      <c r="A180" s="221" t="s">
        <v>592</v>
      </c>
      <c r="B180" s="230"/>
      <c r="C180" s="229" t="s">
        <v>782</v>
      </c>
      <c r="D180" s="502"/>
      <c r="E180" s="230"/>
      <c r="F180" s="230"/>
      <c r="G180" s="230"/>
      <c r="H180" s="230"/>
      <c r="I180" s="230"/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  <c r="V180" s="230"/>
      <c r="W180" s="230"/>
      <c r="X180" s="230"/>
      <c r="Y180" s="230"/>
      <c r="Z180" s="112"/>
      <c r="AA180" s="230"/>
      <c r="AB180" s="230"/>
      <c r="AC180" s="230"/>
      <c r="AD180" s="230"/>
      <c r="AE180" s="230"/>
      <c r="AF180" s="230"/>
      <c r="AG180" s="230"/>
      <c r="AH180" s="230"/>
      <c r="AI180" s="230"/>
      <c r="AJ180" s="230"/>
      <c r="AK180" s="230"/>
      <c r="AL180" s="230"/>
      <c r="AM180" s="230"/>
      <c r="AN180" s="230"/>
      <c r="AO180" s="230"/>
      <c r="AP180" s="230"/>
      <c r="AQ180" s="230"/>
      <c r="AR180" s="230"/>
      <c r="AS180" s="230"/>
      <c r="AT180" s="230"/>
      <c r="AU180" s="230"/>
      <c r="AV180" s="230"/>
      <c r="AW180" s="237"/>
      <c r="AX180" s="237"/>
      <c r="AY180" s="237"/>
    </row>
    <row r="181">
      <c r="A181" s="242" t="s">
        <v>600</v>
      </c>
      <c r="B181" s="230"/>
      <c r="C181" s="229" t="s">
        <v>783</v>
      </c>
      <c r="D181" s="502"/>
      <c r="E181" s="230"/>
      <c r="F181" s="230"/>
      <c r="G181" s="230"/>
      <c r="H181" s="230"/>
      <c r="I181" s="230"/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  <c r="V181" s="230"/>
      <c r="W181" s="230"/>
      <c r="X181" s="230"/>
      <c r="Y181" s="230"/>
      <c r="Z181" s="112"/>
      <c r="AA181" s="230"/>
      <c r="AB181" s="230"/>
      <c r="AC181" s="230"/>
      <c r="AD181" s="230"/>
      <c r="AE181" s="230"/>
      <c r="AF181" s="230"/>
      <c r="AG181" s="230"/>
      <c r="AH181" s="230"/>
      <c r="AI181" s="230"/>
      <c r="AJ181" s="230"/>
      <c r="AK181" s="230"/>
      <c r="AL181" s="230"/>
      <c r="AM181" s="230"/>
      <c r="AN181" s="230"/>
      <c r="AO181" s="230"/>
      <c r="AP181" s="230"/>
      <c r="AQ181" s="230"/>
      <c r="AR181" s="230"/>
      <c r="AS181" s="230"/>
      <c r="AT181" s="230"/>
      <c r="AU181" s="230"/>
      <c r="AV181" s="230"/>
      <c r="AW181" s="237"/>
      <c r="AX181" s="237"/>
      <c r="AY181" s="237"/>
    </row>
    <row r="182">
      <c r="A182" s="230"/>
      <c r="B182" s="230"/>
      <c r="C182" s="243"/>
      <c r="D182" s="502"/>
      <c r="E182" s="230"/>
      <c r="F182" s="230"/>
      <c r="G182" s="230"/>
      <c r="H182" s="230"/>
      <c r="I182" s="230"/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  <c r="V182" s="230"/>
      <c r="W182" s="230"/>
      <c r="X182" s="230"/>
      <c r="Y182" s="230"/>
      <c r="Z182" s="112"/>
      <c r="AA182" s="230"/>
      <c r="AB182" s="230"/>
      <c r="AC182" s="230"/>
      <c r="AD182" s="230"/>
      <c r="AE182" s="230"/>
      <c r="AF182" s="230"/>
      <c r="AG182" s="230"/>
      <c r="AH182" s="230"/>
      <c r="AI182" s="230"/>
      <c r="AJ182" s="230"/>
      <c r="AK182" s="230"/>
      <c r="AL182" s="230"/>
      <c r="AM182" s="230"/>
      <c r="AN182" s="230"/>
      <c r="AO182" s="230"/>
      <c r="AP182" s="230"/>
      <c r="AQ182" s="230"/>
      <c r="AR182" s="230"/>
      <c r="AS182" s="230"/>
      <c r="AT182" s="230"/>
      <c r="AU182" s="230"/>
      <c r="AV182" s="230"/>
      <c r="AW182" s="237"/>
      <c r="AX182" s="237"/>
      <c r="AY182" s="237"/>
    </row>
  </sheetData>
  <autoFilter ref="$A$4:$AY$133"/>
  <customSheetViews>
    <customSheetView guid="{D07C4982-03A0-4B18-8D58-201E5E00EA3D}" filter="1" showAutoFilter="1">
      <autoFilter ref="$A$4:$AY$128">
        <filterColumn colId="50">
          <filters>
            <filter val="E"/>
          </filters>
        </filterColumn>
      </autoFilter>
    </customSheetView>
  </customSheetViews>
  <mergeCells count="16">
    <mergeCell ref="A1:A3"/>
    <mergeCell ref="B1:B3"/>
    <mergeCell ref="C1:C3"/>
    <mergeCell ref="D1:D3"/>
    <mergeCell ref="AJ1:AJ3"/>
    <mergeCell ref="AK1:AK3"/>
    <mergeCell ref="AL1:AL3"/>
    <mergeCell ref="AW1:AW3"/>
    <mergeCell ref="AX1:AX3"/>
    <mergeCell ref="AM1:AM3"/>
    <mergeCell ref="AN1:AN3"/>
    <mergeCell ref="AO1:AP2"/>
    <mergeCell ref="AQ1:AR2"/>
    <mergeCell ref="AS1:AT2"/>
    <mergeCell ref="AU1:AU3"/>
    <mergeCell ref="AV1:AV3"/>
  </mergeCells>
  <conditionalFormatting sqref="E5:AI134 A136:A181">
    <cfRule type="containsText" dxfId="3" priority="1" operator="containsText" text="X4">
      <formula>NOT(ISERROR(SEARCH(("X4"),(E5))))</formula>
    </cfRule>
  </conditionalFormatting>
  <conditionalFormatting sqref="E5:AI134 A136:A181">
    <cfRule type="containsText" dxfId="3" priority="2" operator="containsText" text="X3">
      <formula>NOT(ISERROR(SEARCH(("X3"),(E5))))</formula>
    </cfRule>
  </conditionalFormatting>
  <conditionalFormatting sqref="E5:AI134 A136:A181">
    <cfRule type="containsText" dxfId="3" priority="3" operator="containsText" text="X2">
      <formula>NOT(ISERROR(SEARCH(("X2"),(E5))))</formula>
    </cfRule>
  </conditionalFormatting>
  <conditionalFormatting sqref="E5:AK134 A136:A181">
    <cfRule type="beginsWith" dxfId="4" priority="4" operator="beginsWith" text="X">
      <formula>LEFT((E5),LEN("X"))=("X")</formula>
    </cfRule>
  </conditionalFormatting>
  <conditionalFormatting sqref="E5:AI135 A136:A182">
    <cfRule type="cellIs" dxfId="5" priority="5" operator="equal">
      <formula>"H"</formula>
    </cfRule>
  </conditionalFormatting>
  <conditionalFormatting sqref="E5:AI134 A136:A181">
    <cfRule type="cellIs" dxfId="6" priority="6" operator="equal">
      <formula>0</formula>
    </cfRule>
  </conditionalFormatting>
  <conditionalFormatting sqref="E5:AI135 A136:A182">
    <cfRule type="cellIs" dxfId="7" priority="7" operator="equal">
      <formula>"S"</formula>
    </cfRule>
  </conditionalFormatting>
  <conditionalFormatting sqref="E5:AI135 A136:A182">
    <cfRule type="cellIs" dxfId="8" priority="8" operator="equal">
      <formula>"A"</formula>
    </cfRule>
  </conditionalFormatting>
  <conditionalFormatting sqref="E5:AI134 A179">
    <cfRule type="cellIs" dxfId="9" priority="9" operator="equal">
      <formula>"U"</formula>
    </cfRule>
  </conditionalFormatting>
  <conditionalFormatting sqref="E5:AI134 A136:A181">
    <cfRule type="endsWith" dxfId="10" priority="10" operator="endsWith" text="2">
      <formula>RIGHT((E5),LEN("2"))=("2")</formula>
    </cfRule>
  </conditionalFormatting>
  <conditionalFormatting sqref="E5:AO135 AP5:AP106 AP117:AP135">
    <cfRule type="containsText" dxfId="11" priority="11" operator="containsText" text="L">
      <formula>NOT(ISERROR(SEARCH(("L"),(E5))))</formula>
    </cfRule>
  </conditionalFormatting>
  <conditionalFormatting sqref="E5:AI134 A136:A181">
    <cfRule type="endsWith" dxfId="10" priority="12" operator="endsWith" text="1">
      <formula>RIGHT((E5),LEN("1"))=("1")</formula>
    </cfRule>
  </conditionalFormatting>
  <conditionalFormatting sqref="E2:AI2">
    <cfRule type="cellIs" dxfId="0" priority="13" operator="equal">
      <formula>"Sun"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5.63"/>
    <col customWidth="1" min="4" max="4" width="19.0"/>
    <col customWidth="1" min="5" max="21" width="5.13"/>
    <col customWidth="1" min="22" max="22" width="5.0"/>
    <col customWidth="1" min="23" max="35" width="5.13"/>
    <col customWidth="1" min="36" max="36" width="6.63"/>
    <col customWidth="1" min="37" max="40" width="8.88"/>
    <col customWidth="1" min="41" max="46" width="5.75"/>
    <col customWidth="1" min="47" max="47" width="6.38"/>
    <col customWidth="1" min="48" max="48" width="5.75"/>
    <col customWidth="1" min="49" max="49" width="9.13"/>
    <col customWidth="1" min="50" max="51" width="6.38"/>
  </cols>
  <sheetData>
    <row r="1">
      <c r="A1" s="177" t="s">
        <v>0</v>
      </c>
      <c r="B1" s="177" t="s">
        <v>571</v>
      </c>
      <c r="C1" s="177" t="s">
        <v>572</v>
      </c>
      <c r="D1" s="177" t="s">
        <v>573</v>
      </c>
      <c r="E1" s="178">
        <v>46047.0</v>
      </c>
      <c r="F1" s="178">
        <v>46048.0</v>
      </c>
      <c r="G1" s="178">
        <v>46049.0</v>
      </c>
      <c r="H1" s="178">
        <v>46050.0</v>
      </c>
      <c r="I1" s="178">
        <v>46051.0</v>
      </c>
      <c r="J1" s="178">
        <v>46052.0</v>
      </c>
      <c r="K1" s="178">
        <v>46053.0</v>
      </c>
      <c r="L1" s="178">
        <v>46054.0</v>
      </c>
      <c r="M1" s="178">
        <v>46055.0</v>
      </c>
      <c r="N1" s="178">
        <v>46056.0</v>
      </c>
      <c r="O1" s="178">
        <v>46057.0</v>
      </c>
      <c r="P1" s="178">
        <v>46058.0</v>
      </c>
      <c r="Q1" s="178">
        <v>46059.0</v>
      </c>
      <c r="R1" s="178">
        <v>46060.0</v>
      </c>
      <c r="S1" s="178">
        <v>46061.0</v>
      </c>
      <c r="T1" s="178">
        <v>46062.0</v>
      </c>
      <c r="U1" s="178">
        <v>46063.0</v>
      </c>
      <c r="V1" s="178">
        <v>46064.0</v>
      </c>
      <c r="W1" s="178">
        <v>46065.0</v>
      </c>
      <c r="X1" s="178">
        <v>46066.0</v>
      </c>
      <c r="Y1" s="178">
        <v>46067.0</v>
      </c>
      <c r="Z1" s="178">
        <v>46068.0</v>
      </c>
      <c r="AA1" s="491">
        <v>46069.0</v>
      </c>
      <c r="AB1" s="491">
        <v>46070.0</v>
      </c>
      <c r="AC1" s="491">
        <v>46071.0</v>
      </c>
      <c r="AD1" s="491">
        <v>46072.0</v>
      </c>
      <c r="AE1" s="491">
        <v>46073.0</v>
      </c>
      <c r="AF1" s="178">
        <v>46074.0</v>
      </c>
      <c r="AG1" s="178">
        <v>46075.0</v>
      </c>
      <c r="AH1" s="178">
        <v>46076.0</v>
      </c>
      <c r="AI1" s="178">
        <v>46077.0</v>
      </c>
      <c r="AJ1" s="177" t="s">
        <v>574</v>
      </c>
      <c r="AK1" s="177" t="s">
        <v>4</v>
      </c>
      <c r="AL1" s="177" t="s">
        <v>958</v>
      </c>
      <c r="AM1" s="177" t="s">
        <v>959</v>
      </c>
      <c r="AN1" s="401" t="s">
        <v>960</v>
      </c>
      <c r="AO1" s="179" t="s">
        <v>961</v>
      </c>
      <c r="AP1" s="180"/>
      <c r="AQ1" s="179" t="s">
        <v>962</v>
      </c>
      <c r="AR1" s="180"/>
      <c r="AS1" s="179" t="s">
        <v>963</v>
      </c>
      <c r="AT1" s="180"/>
      <c r="AU1" s="177" t="s">
        <v>580</v>
      </c>
      <c r="AV1" s="177" t="s">
        <v>581</v>
      </c>
      <c r="AW1" s="177" t="s">
        <v>582</v>
      </c>
      <c r="AX1" s="177" t="s">
        <v>583</v>
      </c>
      <c r="AY1" s="181"/>
    </row>
    <row r="2">
      <c r="A2" s="182"/>
      <c r="B2" s="182"/>
      <c r="C2" s="182"/>
      <c r="D2" s="182"/>
      <c r="E2" s="183" t="str">
        <f t="shared" ref="E2:AI2" si="1">CHOOSE(WEEKDAY(E1),"Sun","Mon","Tue","Wed","Thu","Fri","Sat")</f>
        <v>Sun</v>
      </c>
      <c r="F2" s="183" t="str">
        <f t="shared" si="1"/>
        <v>Mon</v>
      </c>
      <c r="G2" s="183" t="str">
        <f t="shared" si="1"/>
        <v>Tue</v>
      </c>
      <c r="H2" s="183" t="str">
        <f t="shared" si="1"/>
        <v>Wed</v>
      </c>
      <c r="I2" s="183" t="str">
        <f t="shared" si="1"/>
        <v>Thu</v>
      </c>
      <c r="J2" s="183" t="str">
        <f t="shared" si="1"/>
        <v>Fri</v>
      </c>
      <c r="K2" s="183" t="str">
        <f t="shared" si="1"/>
        <v>Sat</v>
      </c>
      <c r="L2" s="183" t="str">
        <f t="shared" si="1"/>
        <v>Sun</v>
      </c>
      <c r="M2" s="183" t="str">
        <f t="shared" si="1"/>
        <v>Mon</v>
      </c>
      <c r="N2" s="183" t="str">
        <f t="shared" si="1"/>
        <v>Tue</v>
      </c>
      <c r="O2" s="183" t="str">
        <f t="shared" si="1"/>
        <v>Wed</v>
      </c>
      <c r="P2" s="183" t="str">
        <f t="shared" si="1"/>
        <v>Thu</v>
      </c>
      <c r="Q2" s="183" t="str">
        <f t="shared" si="1"/>
        <v>Fri</v>
      </c>
      <c r="R2" s="183" t="str">
        <f t="shared" si="1"/>
        <v>Sat</v>
      </c>
      <c r="S2" s="183" t="str">
        <f t="shared" si="1"/>
        <v>Sun</v>
      </c>
      <c r="T2" s="183" t="str">
        <f t="shared" si="1"/>
        <v>Mon</v>
      </c>
      <c r="U2" s="183" t="str">
        <f t="shared" si="1"/>
        <v>Tue</v>
      </c>
      <c r="V2" s="183" t="str">
        <f t="shared" si="1"/>
        <v>Wed</v>
      </c>
      <c r="W2" s="183" t="str">
        <f t="shared" si="1"/>
        <v>Thu</v>
      </c>
      <c r="X2" s="183" t="str">
        <f t="shared" si="1"/>
        <v>Fri</v>
      </c>
      <c r="Y2" s="183" t="str">
        <f t="shared" si="1"/>
        <v>Sat</v>
      </c>
      <c r="Z2" s="183" t="str">
        <f t="shared" si="1"/>
        <v>Sun</v>
      </c>
      <c r="AA2" s="183" t="str">
        <f t="shared" si="1"/>
        <v>Mon</v>
      </c>
      <c r="AB2" s="183" t="str">
        <f t="shared" si="1"/>
        <v>Tue</v>
      </c>
      <c r="AC2" s="183" t="str">
        <f t="shared" si="1"/>
        <v>Wed</v>
      </c>
      <c r="AD2" s="183" t="str">
        <f t="shared" si="1"/>
        <v>Thu</v>
      </c>
      <c r="AE2" s="183" t="str">
        <f t="shared" si="1"/>
        <v>Fri</v>
      </c>
      <c r="AF2" s="183" t="str">
        <f t="shared" si="1"/>
        <v>Sat</v>
      </c>
      <c r="AG2" s="183" t="str">
        <f t="shared" si="1"/>
        <v>Sun</v>
      </c>
      <c r="AH2" s="183" t="str">
        <f t="shared" si="1"/>
        <v>Mon</v>
      </c>
      <c r="AI2" s="183" t="str">
        <f t="shared" si="1"/>
        <v>Tue</v>
      </c>
      <c r="AJ2" s="182"/>
      <c r="AK2" s="182"/>
      <c r="AL2" s="182"/>
      <c r="AM2" s="182"/>
      <c r="AN2" s="182"/>
      <c r="AO2" s="184"/>
      <c r="AP2" s="185"/>
      <c r="AQ2" s="184"/>
      <c r="AR2" s="185"/>
      <c r="AS2" s="184"/>
      <c r="AT2" s="185"/>
      <c r="AU2" s="182"/>
      <c r="AV2" s="182"/>
      <c r="AW2" s="182"/>
      <c r="AX2" s="182"/>
      <c r="AY2" s="181"/>
    </row>
    <row r="3">
      <c r="A3" s="14"/>
      <c r="B3" s="14"/>
      <c r="C3" s="14"/>
      <c r="D3" s="14"/>
      <c r="E3" s="186">
        <f t="shared" ref="E3:AI3" si="2">countif(E5:E128,"x*")+countif(E5:E128,"b*")+countif(E5:E128,"a1")+countif(E5:E128,"a2")+countif(E5:E128,"c*")+countif(E5:E128,"d*")</f>
        <v>59</v>
      </c>
      <c r="F3" s="186">
        <f t="shared" si="2"/>
        <v>101</v>
      </c>
      <c r="G3" s="186">
        <f t="shared" si="2"/>
        <v>121</v>
      </c>
      <c r="H3" s="186">
        <f t="shared" si="2"/>
        <v>122</v>
      </c>
      <c r="I3" s="186">
        <f t="shared" si="2"/>
        <v>123</v>
      </c>
      <c r="J3" s="186">
        <f t="shared" si="2"/>
        <v>119</v>
      </c>
      <c r="K3" s="186">
        <f t="shared" si="2"/>
        <v>63</v>
      </c>
      <c r="L3" s="186">
        <f t="shared" si="2"/>
        <v>62</v>
      </c>
      <c r="M3" s="186">
        <f t="shared" si="2"/>
        <v>102</v>
      </c>
      <c r="N3" s="186">
        <f t="shared" si="2"/>
        <v>119</v>
      </c>
      <c r="O3" s="186">
        <f t="shared" si="2"/>
        <v>120</v>
      </c>
      <c r="P3" s="186">
        <f t="shared" si="2"/>
        <v>117</v>
      </c>
      <c r="Q3" s="186">
        <f t="shared" si="2"/>
        <v>114</v>
      </c>
      <c r="R3" s="186">
        <f t="shared" si="2"/>
        <v>61</v>
      </c>
      <c r="S3" s="186">
        <f t="shared" si="2"/>
        <v>58</v>
      </c>
      <c r="T3" s="186">
        <f t="shared" si="2"/>
        <v>98</v>
      </c>
      <c r="U3" s="186">
        <f t="shared" si="2"/>
        <v>115</v>
      </c>
      <c r="V3" s="186">
        <f t="shared" si="2"/>
        <v>114</v>
      </c>
      <c r="W3" s="186">
        <f t="shared" si="2"/>
        <v>110</v>
      </c>
      <c r="X3" s="186">
        <f t="shared" si="2"/>
        <v>97</v>
      </c>
      <c r="Y3" s="186">
        <f t="shared" si="2"/>
        <v>46</v>
      </c>
      <c r="Z3" s="186">
        <f t="shared" si="2"/>
        <v>36</v>
      </c>
      <c r="AA3" s="186">
        <f t="shared" si="2"/>
        <v>73</v>
      </c>
      <c r="AB3" s="186">
        <f t="shared" si="2"/>
        <v>70</v>
      </c>
      <c r="AC3" s="186">
        <f t="shared" si="2"/>
        <v>76</v>
      </c>
      <c r="AD3" s="186">
        <f t="shared" si="2"/>
        <v>83</v>
      </c>
      <c r="AE3" s="186">
        <f t="shared" si="2"/>
        <v>85</v>
      </c>
      <c r="AF3" s="186">
        <f t="shared" si="2"/>
        <v>48</v>
      </c>
      <c r="AG3" s="186">
        <f t="shared" si="2"/>
        <v>40</v>
      </c>
      <c r="AH3" s="186">
        <f t="shared" si="2"/>
        <v>80</v>
      </c>
      <c r="AI3" s="186">
        <f t="shared" si="2"/>
        <v>94</v>
      </c>
      <c r="AJ3" s="14"/>
      <c r="AK3" s="14"/>
      <c r="AL3" s="14"/>
      <c r="AM3" s="14"/>
      <c r="AN3" s="14"/>
      <c r="AO3" s="187" t="s">
        <v>584</v>
      </c>
      <c r="AP3" s="188" t="s">
        <v>585</v>
      </c>
      <c r="AQ3" s="187" t="s">
        <v>584</v>
      </c>
      <c r="AR3" s="188" t="s">
        <v>585</v>
      </c>
      <c r="AS3" s="187" t="s">
        <v>584</v>
      </c>
      <c r="AT3" s="188" t="s">
        <v>585</v>
      </c>
      <c r="AU3" s="14"/>
      <c r="AV3" s="14"/>
      <c r="AW3" s="14"/>
      <c r="AX3" s="14"/>
      <c r="AY3" s="181"/>
    </row>
    <row r="4">
      <c r="A4" s="188"/>
      <c r="B4" s="492">
        <v>1.0</v>
      </c>
      <c r="C4" s="492">
        <v>2.0</v>
      </c>
      <c r="D4" s="492">
        <v>3.0</v>
      </c>
      <c r="E4" s="492">
        <v>4.0</v>
      </c>
      <c r="F4" s="492">
        <v>5.0</v>
      </c>
      <c r="G4" s="492">
        <v>6.0</v>
      </c>
      <c r="H4" s="492">
        <v>7.0</v>
      </c>
      <c r="I4" s="492">
        <v>8.0</v>
      </c>
      <c r="J4" s="492">
        <v>9.0</v>
      </c>
      <c r="K4" s="492">
        <v>10.0</v>
      </c>
      <c r="L4" s="492">
        <v>11.0</v>
      </c>
      <c r="M4" s="492">
        <v>12.0</v>
      </c>
      <c r="N4" s="492">
        <v>13.0</v>
      </c>
      <c r="O4" s="492">
        <v>14.0</v>
      </c>
      <c r="P4" s="492">
        <v>15.0</v>
      </c>
      <c r="Q4" s="492">
        <v>16.0</v>
      </c>
      <c r="R4" s="492">
        <v>17.0</v>
      </c>
      <c r="S4" s="492">
        <v>18.0</v>
      </c>
      <c r="T4" s="492">
        <v>19.0</v>
      </c>
      <c r="U4" s="492">
        <v>20.0</v>
      </c>
      <c r="V4" s="492">
        <v>21.0</v>
      </c>
      <c r="W4" s="492">
        <v>22.0</v>
      </c>
      <c r="X4" s="492">
        <v>23.0</v>
      </c>
      <c r="Y4" s="492">
        <v>24.0</v>
      </c>
      <c r="Z4" s="492">
        <v>25.0</v>
      </c>
      <c r="AA4" s="492">
        <v>26.0</v>
      </c>
      <c r="AB4" s="492">
        <v>27.0</v>
      </c>
      <c r="AC4" s="492">
        <v>28.0</v>
      </c>
      <c r="AD4" s="492">
        <v>29.0</v>
      </c>
      <c r="AE4" s="492">
        <v>30.0</v>
      </c>
      <c r="AF4" s="492">
        <v>31.0</v>
      </c>
      <c r="AG4" s="492">
        <v>32.0</v>
      </c>
      <c r="AH4" s="492">
        <v>33.0</v>
      </c>
      <c r="AI4" s="492">
        <v>34.0</v>
      </c>
      <c r="AJ4" s="492">
        <v>35.0</v>
      </c>
      <c r="AK4" s="492">
        <v>36.0</v>
      </c>
      <c r="AL4" s="492">
        <v>37.0</v>
      </c>
      <c r="AM4" s="492">
        <v>38.0</v>
      </c>
      <c r="AN4" s="492">
        <v>39.0</v>
      </c>
      <c r="AO4" s="492">
        <v>40.0</v>
      </c>
      <c r="AP4" s="492">
        <v>41.0</v>
      </c>
      <c r="AQ4" s="492">
        <v>42.0</v>
      </c>
      <c r="AR4" s="492">
        <v>43.0</v>
      </c>
      <c r="AS4" s="492">
        <v>44.0</v>
      </c>
      <c r="AT4" s="492">
        <v>45.0</v>
      </c>
      <c r="AU4" s="492">
        <v>46.0</v>
      </c>
      <c r="AV4" s="492">
        <v>47.0</v>
      </c>
      <c r="AW4" s="191"/>
      <c r="AX4" s="492">
        <v>49.0</v>
      </c>
      <c r="AY4" s="492"/>
    </row>
    <row r="5">
      <c r="A5" s="192">
        <v>1.0</v>
      </c>
      <c r="B5" s="192" t="s">
        <v>586</v>
      </c>
      <c r="C5" s="193" t="s">
        <v>443</v>
      </c>
      <c r="D5" s="192" t="s">
        <v>446</v>
      </c>
      <c r="E5" s="195">
        <v>0.0</v>
      </c>
      <c r="F5" s="195" t="s">
        <v>717</v>
      </c>
      <c r="G5" s="195" t="s">
        <v>717</v>
      </c>
      <c r="H5" s="195" t="s">
        <v>717</v>
      </c>
      <c r="I5" s="195" t="s">
        <v>717</v>
      </c>
      <c r="J5" s="195" t="s">
        <v>717</v>
      </c>
      <c r="K5" s="195" t="s">
        <v>717</v>
      </c>
      <c r="L5" s="196">
        <v>0.0</v>
      </c>
      <c r="M5" s="196" t="s">
        <v>715</v>
      </c>
      <c r="N5" s="196" t="s">
        <v>715</v>
      </c>
      <c r="O5" s="196" t="s">
        <v>715</v>
      </c>
      <c r="P5" s="196" t="s">
        <v>715</v>
      </c>
      <c r="Q5" s="196" t="s">
        <v>715</v>
      </c>
      <c r="R5" s="196" t="s">
        <v>6</v>
      </c>
      <c r="S5" s="196">
        <v>0.0</v>
      </c>
      <c r="T5" s="196" t="s">
        <v>715</v>
      </c>
      <c r="U5" s="196" t="s">
        <v>715</v>
      </c>
      <c r="V5" s="196" t="s">
        <v>715</v>
      </c>
      <c r="W5" s="196" t="s">
        <v>715</v>
      </c>
      <c r="X5" s="196" t="s">
        <v>715</v>
      </c>
      <c r="Y5" s="196" t="s">
        <v>715</v>
      </c>
      <c r="Z5" s="196">
        <v>0.0</v>
      </c>
      <c r="AA5" s="196" t="s">
        <v>723</v>
      </c>
      <c r="AB5" s="196" t="s">
        <v>723</v>
      </c>
      <c r="AC5" s="196" t="s">
        <v>723</v>
      </c>
      <c r="AD5" s="196" t="s">
        <v>723</v>
      </c>
      <c r="AE5" s="196" t="s">
        <v>723</v>
      </c>
      <c r="AF5" s="196" t="s">
        <v>715</v>
      </c>
      <c r="AG5" s="196">
        <v>0.0</v>
      </c>
      <c r="AH5" s="196" t="s">
        <v>715</v>
      </c>
      <c r="AI5" s="196" t="s">
        <v>715</v>
      </c>
      <c r="AJ5" s="197">
        <f>vlookup(B5,'Annual Leave-2026'!$B:$T,5,0)-countif(E5:AI5,"a")-(countif(E5:AI5,"a1")*0.5)-(countif(E5:AI5,"a2")*0.5)-(countif(E5:AI5,"b*")*0.5)-(countif(E5:AI5,"c*")*0.5)-(countif(E5:AI5,"d*")*0.5)-(countif(E5:AI5,"e*")*0.5)+1</f>
        <v>11</v>
      </c>
      <c r="AK5" s="197">
        <f t="shared" ref="AK5:AK133" si="3">countif(E5:AI5,"x*")+countif(E5:AI5,"h")+countif(E5:AI5,"a*")+countif(E5:AI5,"b*")+countif(E5:AI5,"c*")+countif(E5:AI5,"d*")+countif(E5:AI5,"e*")+countif(E5:AI5,"u*1")*0.5+countif(E5:AI5,"u*2")*0.5+countif(E5:AI5,"l")</f>
        <v>26</v>
      </c>
      <c r="AL5" s="198"/>
      <c r="AM5" s="198"/>
      <c r="AN5" s="494">
        <v>10.000000000000004</v>
      </c>
      <c r="AO5" s="199"/>
      <c r="AP5" s="200"/>
      <c r="AQ5" s="192"/>
      <c r="AR5" s="192"/>
      <c r="AS5" s="192"/>
      <c r="AT5" s="192"/>
      <c r="AU5" s="192">
        <f t="shared" ref="AU5:AU133" si="4">countif(E5:AI5,"0")</f>
        <v>5</v>
      </c>
      <c r="AV5" s="192">
        <f t="shared" ref="AV5:AV133" si="5">countif(E5:AI5,"S")</f>
        <v>0</v>
      </c>
      <c r="AW5" s="201">
        <f t="shared" ref="AW5:AW133" si="6">countif(E5:AI5,"U")+(countif(E5:AI5,"U*1")*0.5)+(countif(E5:AI5,"U*2")*0.5)</f>
        <v>0</v>
      </c>
      <c r="AX5" s="202"/>
      <c r="AY5" s="203"/>
    </row>
    <row r="6">
      <c r="A6" s="204">
        <v>2.0</v>
      </c>
      <c r="B6" s="204" t="s">
        <v>589</v>
      </c>
      <c r="C6" s="205" t="s">
        <v>447</v>
      </c>
      <c r="D6" s="204" t="s">
        <v>450</v>
      </c>
      <c r="E6" s="195" t="s">
        <v>593</v>
      </c>
      <c r="F6" s="195" t="s">
        <v>593</v>
      </c>
      <c r="G6" s="195" t="s">
        <v>593</v>
      </c>
      <c r="H6" s="195" t="s">
        <v>593</v>
      </c>
      <c r="I6" s="195" t="s">
        <v>593</v>
      </c>
      <c r="J6" s="195" t="s">
        <v>593</v>
      </c>
      <c r="K6" s="195">
        <v>0.0</v>
      </c>
      <c r="L6" s="195" t="s">
        <v>593</v>
      </c>
      <c r="M6" s="195" t="s">
        <v>593</v>
      </c>
      <c r="N6" s="195" t="s">
        <v>593</v>
      </c>
      <c r="O6" s="195" t="s">
        <v>593</v>
      </c>
      <c r="P6" s="195" t="s">
        <v>593</v>
      </c>
      <c r="Q6" s="195" t="s">
        <v>593</v>
      </c>
      <c r="R6" s="195" t="s">
        <v>593</v>
      </c>
      <c r="S6" s="195">
        <v>0.0</v>
      </c>
      <c r="T6" s="195" t="s">
        <v>593</v>
      </c>
      <c r="U6" s="195" t="s">
        <v>593</v>
      </c>
      <c r="V6" s="195" t="s">
        <v>593</v>
      </c>
      <c r="W6" s="195" t="s">
        <v>593</v>
      </c>
      <c r="X6" s="195" t="s">
        <v>171</v>
      </c>
      <c r="Y6" s="195" t="s">
        <v>593</v>
      </c>
      <c r="Z6" s="195">
        <v>0.0</v>
      </c>
      <c r="AA6" s="195" t="s">
        <v>15</v>
      </c>
      <c r="AB6" s="195" t="s">
        <v>15</v>
      </c>
      <c r="AC6" s="195" t="s">
        <v>15</v>
      </c>
      <c r="AD6" s="194" t="s">
        <v>729</v>
      </c>
      <c r="AE6" s="194" t="s">
        <v>729</v>
      </c>
      <c r="AF6" s="194" t="s">
        <v>593</v>
      </c>
      <c r="AG6" s="195">
        <v>0.0</v>
      </c>
      <c r="AH6" s="195" t="s">
        <v>593</v>
      </c>
      <c r="AI6" s="195" t="s">
        <v>593</v>
      </c>
      <c r="AJ6" s="197">
        <f>vlookup(B6,'Annual Leave-2026'!$B:$T,5,0)-countif(E6:AI6,"a")-(countif(E6:AI6,"a1")*0.5)-(countif(E6:AI6,"a2")*0.5)-(countif(E6:AI6,"b*")*0.5)-(countif(E6:AI6,"c*")*0.5)-(countif(E6:AI6,"d*")*0.5)-(countif(E6:AI6,"e*")*0.5)+1</f>
        <v>4.5</v>
      </c>
      <c r="AK6" s="197">
        <f t="shared" si="3"/>
        <v>27</v>
      </c>
      <c r="AL6" s="206"/>
      <c r="AM6" s="206"/>
      <c r="AN6" s="495">
        <v>8.000000000000004</v>
      </c>
      <c r="AO6" s="207"/>
      <c r="AP6" s="208"/>
      <c r="AQ6" s="204"/>
      <c r="AR6" s="204"/>
      <c r="AS6" s="204"/>
      <c r="AT6" s="209"/>
      <c r="AU6" s="209">
        <f t="shared" si="4"/>
        <v>4</v>
      </c>
      <c r="AV6" s="209">
        <f t="shared" si="5"/>
        <v>0</v>
      </c>
      <c r="AW6" s="210">
        <f t="shared" si="6"/>
        <v>0</v>
      </c>
      <c r="AX6" s="211"/>
      <c r="AY6" s="203"/>
    </row>
    <row r="7">
      <c r="A7" s="209">
        <v>3.0</v>
      </c>
      <c r="B7" s="212" t="s">
        <v>594</v>
      </c>
      <c r="C7" s="213" t="s">
        <v>451</v>
      </c>
      <c r="D7" s="212" t="s">
        <v>450</v>
      </c>
      <c r="E7" s="194">
        <v>0.0</v>
      </c>
      <c r="F7" s="194" t="s">
        <v>593</v>
      </c>
      <c r="G7" s="194" t="s">
        <v>593</v>
      </c>
      <c r="H7" s="194" t="s">
        <v>593</v>
      </c>
      <c r="I7" s="194" t="s">
        <v>593</v>
      </c>
      <c r="J7" s="194" t="s">
        <v>593</v>
      </c>
      <c r="K7" s="194" t="s">
        <v>593</v>
      </c>
      <c r="L7" s="194">
        <v>0.0</v>
      </c>
      <c r="M7" s="194" t="s">
        <v>588</v>
      </c>
      <c r="N7" s="194" t="s">
        <v>588</v>
      </c>
      <c r="O7" s="194" t="s">
        <v>588</v>
      </c>
      <c r="P7" s="194" t="s">
        <v>588</v>
      </c>
      <c r="Q7" s="194" t="s">
        <v>588</v>
      </c>
      <c r="R7" s="194">
        <v>0.0</v>
      </c>
      <c r="S7" s="194" t="s">
        <v>588</v>
      </c>
      <c r="T7" s="194" t="s">
        <v>588</v>
      </c>
      <c r="U7" s="194" t="s">
        <v>588</v>
      </c>
      <c r="V7" s="194" t="s">
        <v>588</v>
      </c>
      <c r="W7" s="194" t="s">
        <v>588</v>
      </c>
      <c r="X7" s="194" t="s">
        <v>588</v>
      </c>
      <c r="Y7" s="194">
        <v>0.0</v>
      </c>
      <c r="Z7" s="496" t="s">
        <v>588</v>
      </c>
      <c r="AA7" s="194" t="s">
        <v>727</v>
      </c>
      <c r="AB7" s="194" t="s">
        <v>727</v>
      </c>
      <c r="AC7" s="194" t="s">
        <v>727</v>
      </c>
      <c r="AD7" s="194" t="s">
        <v>727</v>
      </c>
      <c r="AE7" s="194" t="s">
        <v>727</v>
      </c>
      <c r="AF7" s="194">
        <v>0.0</v>
      </c>
      <c r="AG7" s="194" t="s">
        <v>588</v>
      </c>
      <c r="AH7" s="194" t="s">
        <v>588</v>
      </c>
      <c r="AI7" s="194" t="s">
        <v>588</v>
      </c>
      <c r="AJ7" s="197">
        <f>vlookup(B7,'Annual Leave-2026'!$B:$T,5,0)-countif(E7:AI7,"a")-(countif(E7:AI7,"a1")*0.5)-(countif(E7:AI7,"a2")*0.5)-(countif(E7:AI7,"b*")*0.5)-(countif(E7:AI7,"c*")*0.5)-(countif(E7:AI7,"d*")*0.5)-(countif(E7:AI7,"e*")*0.5)+1+2</f>
        <v>10.5</v>
      </c>
      <c r="AK7" s="197">
        <f t="shared" si="3"/>
        <v>26</v>
      </c>
      <c r="AL7" s="214"/>
      <c r="AM7" s="214"/>
      <c r="AN7" s="497">
        <v>10.000000000000004</v>
      </c>
      <c r="AO7" s="215"/>
      <c r="AP7" s="216"/>
      <c r="AQ7" s="209"/>
      <c r="AR7" s="209"/>
      <c r="AS7" s="209"/>
      <c r="AT7" s="209"/>
      <c r="AU7" s="209">
        <f t="shared" si="4"/>
        <v>5</v>
      </c>
      <c r="AV7" s="209">
        <f t="shared" si="5"/>
        <v>0</v>
      </c>
      <c r="AW7" s="210">
        <f t="shared" si="6"/>
        <v>0</v>
      </c>
      <c r="AX7" s="212"/>
      <c r="AY7" s="217"/>
    </row>
    <row r="8">
      <c r="A8" s="204">
        <v>4.0</v>
      </c>
      <c r="B8" s="212" t="s">
        <v>595</v>
      </c>
      <c r="C8" s="213" t="s">
        <v>454</v>
      </c>
      <c r="D8" s="212" t="s">
        <v>450</v>
      </c>
      <c r="E8" s="194" t="s">
        <v>717</v>
      </c>
      <c r="F8" s="194" t="s">
        <v>715</v>
      </c>
      <c r="G8" s="194" t="s">
        <v>715</v>
      </c>
      <c r="H8" s="194" t="s">
        <v>715</v>
      </c>
      <c r="I8" s="194" t="s">
        <v>715</v>
      </c>
      <c r="J8" s="194" t="s">
        <v>715</v>
      </c>
      <c r="K8" s="194">
        <v>0.0</v>
      </c>
      <c r="L8" s="194" t="s">
        <v>717</v>
      </c>
      <c r="M8" s="194" t="s">
        <v>717</v>
      </c>
      <c r="N8" s="194" t="s">
        <v>717</v>
      </c>
      <c r="O8" s="194" t="s">
        <v>717</v>
      </c>
      <c r="P8" s="194" t="s">
        <v>717</v>
      </c>
      <c r="Q8" s="194" t="s">
        <v>717</v>
      </c>
      <c r="R8" s="194">
        <v>0.0</v>
      </c>
      <c r="S8" s="194" t="s">
        <v>717</v>
      </c>
      <c r="T8" s="194" t="s">
        <v>717</v>
      </c>
      <c r="U8" s="194" t="s">
        <v>717</v>
      </c>
      <c r="V8" s="194" t="s">
        <v>717</v>
      </c>
      <c r="W8" s="194" t="s">
        <v>6</v>
      </c>
      <c r="X8" s="194" t="s">
        <v>6</v>
      </c>
      <c r="Y8" s="194">
        <v>0.0</v>
      </c>
      <c r="Z8" s="496" t="s">
        <v>717</v>
      </c>
      <c r="AA8" s="496" t="s">
        <v>725</v>
      </c>
      <c r="AB8" s="496" t="s">
        <v>725</v>
      </c>
      <c r="AC8" s="496" t="s">
        <v>725</v>
      </c>
      <c r="AD8" s="496" t="s">
        <v>725</v>
      </c>
      <c r="AE8" s="496" t="s">
        <v>725</v>
      </c>
      <c r="AF8" s="194">
        <v>0.0</v>
      </c>
      <c r="AG8" s="496" t="s">
        <v>717</v>
      </c>
      <c r="AH8" s="194" t="s">
        <v>717</v>
      </c>
      <c r="AI8" s="194" t="s">
        <v>717</v>
      </c>
      <c r="AJ8" s="197">
        <f>vlookup(B8,'Annual Leave-2026'!$B:$T,5,0)-countif(E8:AI8,"a")-(countif(E8:AI8,"a1")*0.5)-(countif(E8:AI8,"a2")*0.5)-(countif(E8:AI8,"b*")*0.5)-(countif(E8:AI8,"c*")*0.5)-(countif(E8:AI8,"d*")*0.5)-(countif(E8:AI8,"e*")*0.5)+1</f>
        <v>3.5</v>
      </c>
      <c r="AK8" s="197">
        <f t="shared" si="3"/>
        <v>27</v>
      </c>
      <c r="AL8" s="214"/>
      <c r="AM8" s="214"/>
      <c r="AN8" s="497">
        <v>9.500000000000004</v>
      </c>
      <c r="AO8" s="215"/>
      <c r="AP8" s="216"/>
      <c r="AQ8" s="209"/>
      <c r="AR8" s="209"/>
      <c r="AS8" s="209"/>
      <c r="AT8" s="209"/>
      <c r="AU8" s="209">
        <f t="shared" si="4"/>
        <v>4</v>
      </c>
      <c r="AV8" s="209">
        <f t="shared" si="5"/>
        <v>0</v>
      </c>
      <c r="AW8" s="210">
        <f t="shared" si="6"/>
        <v>0</v>
      </c>
      <c r="AX8" s="212"/>
      <c r="AY8" s="217"/>
    </row>
    <row r="9">
      <c r="A9" s="209">
        <v>5.0</v>
      </c>
      <c r="B9" s="212" t="s">
        <v>596</v>
      </c>
      <c r="C9" s="213" t="s">
        <v>457</v>
      </c>
      <c r="D9" s="212" t="s">
        <v>450</v>
      </c>
      <c r="E9" s="194" t="s">
        <v>591</v>
      </c>
      <c r="F9" s="194" t="s">
        <v>591</v>
      </c>
      <c r="G9" s="194" t="s">
        <v>591</v>
      </c>
      <c r="H9" s="194" t="s">
        <v>591</v>
      </c>
      <c r="I9" s="194" t="s">
        <v>591</v>
      </c>
      <c r="J9" s="194" t="s">
        <v>591</v>
      </c>
      <c r="K9" s="194" t="s">
        <v>591</v>
      </c>
      <c r="L9" s="194">
        <v>0.0</v>
      </c>
      <c r="M9" s="194" t="s">
        <v>591</v>
      </c>
      <c r="N9" s="194" t="s">
        <v>591</v>
      </c>
      <c r="O9" s="194" t="s">
        <v>591</v>
      </c>
      <c r="P9" s="194" t="s">
        <v>591</v>
      </c>
      <c r="Q9" s="194" t="s">
        <v>591</v>
      </c>
      <c r="R9" s="194">
        <v>0.0</v>
      </c>
      <c r="S9" s="194" t="s">
        <v>591</v>
      </c>
      <c r="T9" s="194" t="s">
        <v>591</v>
      </c>
      <c r="U9" s="194" t="s">
        <v>591</v>
      </c>
      <c r="V9" s="194" t="s">
        <v>591</v>
      </c>
      <c r="W9" s="194" t="s">
        <v>6</v>
      </c>
      <c r="X9" s="194" t="s">
        <v>6</v>
      </c>
      <c r="Y9" s="194" t="s">
        <v>591</v>
      </c>
      <c r="Z9" s="496">
        <v>0.0</v>
      </c>
      <c r="AA9" s="496" t="s">
        <v>725</v>
      </c>
      <c r="AB9" s="496" t="s">
        <v>725</v>
      </c>
      <c r="AC9" s="496" t="s">
        <v>725</v>
      </c>
      <c r="AD9" s="496" t="s">
        <v>725</v>
      </c>
      <c r="AE9" s="496" t="s">
        <v>725</v>
      </c>
      <c r="AF9" s="496" t="s">
        <v>717</v>
      </c>
      <c r="AG9" s="194">
        <v>0.0</v>
      </c>
      <c r="AH9" s="194" t="s">
        <v>717</v>
      </c>
      <c r="AI9" s="194" t="s">
        <v>717</v>
      </c>
      <c r="AJ9" s="197">
        <f>vlookup(B9,'Annual Leave-2026'!$B:$T,5,0)-countif(E9:AI9,"a")-(countif(E9:AI9,"a1")*0.5)-(countif(E9:AI9,"a2")*0.5)-(countif(E9:AI9,"b*")*0.5)-(countif(E9:AI9,"c*")*0.5)-(countif(E9:AI9,"d*")*0.5)-(countif(E9:AI9,"e*")*0.5)+1</f>
        <v>5</v>
      </c>
      <c r="AK9" s="197">
        <f t="shared" si="3"/>
        <v>27</v>
      </c>
      <c r="AL9" s="214"/>
      <c r="AM9" s="214"/>
      <c r="AN9" s="497">
        <v>10.000000000000004</v>
      </c>
      <c r="AO9" s="215"/>
      <c r="AP9" s="216"/>
      <c r="AQ9" s="209"/>
      <c r="AR9" s="209"/>
      <c r="AS9" s="209"/>
      <c r="AT9" s="209"/>
      <c r="AU9" s="209">
        <f t="shared" si="4"/>
        <v>4</v>
      </c>
      <c r="AV9" s="209">
        <f t="shared" si="5"/>
        <v>0</v>
      </c>
      <c r="AW9" s="210">
        <f t="shared" si="6"/>
        <v>0</v>
      </c>
      <c r="AX9" s="212"/>
      <c r="AY9" s="217"/>
    </row>
    <row r="10">
      <c r="A10" s="204">
        <v>6.0</v>
      </c>
      <c r="B10" s="212" t="s">
        <v>597</v>
      </c>
      <c r="C10" s="213" t="s">
        <v>460</v>
      </c>
      <c r="D10" s="212" t="s">
        <v>450</v>
      </c>
      <c r="E10" s="194">
        <v>0.0</v>
      </c>
      <c r="F10" s="194" t="s">
        <v>717</v>
      </c>
      <c r="G10" s="194" t="s">
        <v>717</v>
      </c>
      <c r="H10" s="194" t="s">
        <v>717</v>
      </c>
      <c r="I10" s="194" t="s">
        <v>717</v>
      </c>
      <c r="J10" s="194" t="s">
        <v>717</v>
      </c>
      <c r="K10" s="194" t="s">
        <v>717</v>
      </c>
      <c r="L10" s="194">
        <v>0.0</v>
      </c>
      <c r="M10" s="194" t="s">
        <v>717</v>
      </c>
      <c r="N10" s="194" t="s">
        <v>717</v>
      </c>
      <c r="O10" s="194" t="s">
        <v>717</v>
      </c>
      <c r="P10" s="194" t="s">
        <v>717</v>
      </c>
      <c r="Q10" s="194" t="s">
        <v>717</v>
      </c>
      <c r="R10" s="194" t="s">
        <v>717</v>
      </c>
      <c r="S10" s="194">
        <v>0.0</v>
      </c>
      <c r="T10" s="194" t="s">
        <v>717</v>
      </c>
      <c r="U10" s="194" t="s">
        <v>717</v>
      </c>
      <c r="V10" s="194" t="s">
        <v>717</v>
      </c>
      <c r="W10" s="194" t="s">
        <v>717</v>
      </c>
      <c r="X10" s="194" t="s">
        <v>717</v>
      </c>
      <c r="Y10" s="194" t="s">
        <v>717</v>
      </c>
      <c r="Z10" s="496">
        <v>0.0</v>
      </c>
      <c r="AA10" s="496" t="s">
        <v>725</v>
      </c>
      <c r="AB10" s="496" t="s">
        <v>725</v>
      </c>
      <c r="AC10" s="496" t="s">
        <v>725</v>
      </c>
      <c r="AD10" s="496" t="s">
        <v>725</v>
      </c>
      <c r="AE10" s="496" t="s">
        <v>725</v>
      </c>
      <c r="AF10" s="194">
        <v>0.0</v>
      </c>
      <c r="AG10" s="194" t="s">
        <v>591</v>
      </c>
      <c r="AH10" s="194" t="s">
        <v>591</v>
      </c>
      <c r="AI10" s="194" t="s">
        <v>591</v>
      </c>
      <c r="AJ10" s="197">
        <f>vlookup(B10,'Annual Leave-2026'!$B:$T,5,0)-countif(E10:AI10,"a")-(countif(E10:AI10,"a1")*0.5)-(countif(E10:AI10,"a2")*0.5)-(countif(E10:AI10,"b*")*0.5)-(countif(E10:AI10,"c*")*0.5)-(countif(E10:AI10,"d*")*0.5)-(countif(E10:AI10,"e*")*0.5)+1+1</f>
        <v>11</v>
      </c>
      <c r="AK10" s="197">
        <f t="shared" si="3"/>
        <v>26</v>
      </c>
      <c r="AL10" s="214"/>
      <c r="AM10" s="214"/>
      <c r="AN10" s="497">
        <v>10.000000000000004</v>
      </c>
      <c r="AO10" s="215"/>
      <c r="AP10" s="216"/>
      <c r="AQ10" s="209"/>
      <c r="AR10" s="209"/>
      <c r="AS10" s="209"/>
      <c r="AT10" s="209"/>
      <c r="AU10" s="209">
        <f t="shared" si="4"/>
        <v>5</v>
      </c>
      <c r="AV10" s="209">
        <f t="shared" si="5"/>
        <v>0</v>
      </c>
      <c r="AW10" s="210">
        <f t="shared" si="6"/>
        <v>0</v>
      </c>
      <c r="AX10" s="212"/>
      <c r="AY10" s="217"/>
    </row>
    <row r="11">
      <c r="A11" s="209">
        <v>7.0</v>
      </c>
      <c r="B11" s="212" t="s">
        <v>598</v>
      </c>
      <c r="C11" s="213" t="s">
        <v>136</v>
      </c>
      <c r="D11" s="212" t="s">
        <v>137</v>
      </c>
      <c r="E11" s="194">
        <v>0.0</v>
      </c>
      <c r="F11" s="194" t="s">
        <v>591</v>
      </c>
      <c r="G11" s="194" t="s">
        <v>591</v>
      </c>
      <c r="H11" s="194" t="s">
        <v>591</v>
      </c>
      <c r="I11" s="194" t="s">
        <v>591</v>
      </c>
      <c r="J11" s="194" t="s">
        <v>591</v>
      </c>
      <c r="K11" s="194" t="s">
        <v>591</v>
      </c>
      <c r="L11" s="194">
        <v>0.0</v>
      </c>
      <c r="M11" s="194" t="s">
        <v>591</v>
      </c>
      <c r="N11" s="194" t="s">
        <v>591</v>
      </c>
      <c r="O11" s="194" t="s">
        <v>591</v>
      </c>
      <c r="P11" s="194" t="s">
        <v>591</v>
      </c>
      <c r="Q11" s="194" t="s">
        <v>591</v>
      </c>
      <c r="R11" s="194" t="s">
        <v>591</v>
      </c>
      <c r="S11" s="194">
        <v>0.0</v>
      </c>
      <c r="T11" s="194" t="s">
        <v>6</v>
      </c>
      <c r="U11" s="194" t="s">
        <v>591</v>
      </c>
      <c r="V11" s="194" t="s">
        <v>591</v>
      </c>
      <c r="W11" s="194" t="s">
        <v>591</v>
      </c>
      <c r="X11" s="194" t="s">
        <v>591</v>
      </c>
      <c r="Y11" s="194">
        <v>0.0</v>
      </c>
      <c r="Z11" s="496" t="s">
        <v>591</v>
      </c>
      <c r="AA11" s="194" t="s">
        <v>721</v>
      </c>
      <c r="AB11" s="194" t="s">
        <v>721</v>
      </c>
      <c r="AC11" s="194" t="s">
        <v>721</v>
      </c>
      <c r="AD11" s="194" t="s">
        <v>721</v>
      </c>
      <c r="AE11" s="194" t="s">
        <v>721</v>
      </c>
      <c r="AF11" s="194">
        <v>0.0</v>
      </c>
      <c r="AG11" s="194" t="s">
        <v>593</v>
      </c>
      <c r="AH11" s="194" t="s">
        <v>593</v>
      </c>
      <c r="AI11" s="194" t="s">
        <v>593</v>
      </c>
      <c r="AJ11" s="197">
        <f>vlookup(B11,'Annual Leave-2026'!$B:$T,5,0)-countif(E11:AI11,"a")-(countif(E11:AI11,"a1")*0.5)-(countif(E11:AI11,"a2")*0.5)-(countif(E11:AI11,"b*")*0.5)-(countif(E11:AI11,"c*")*0.5)-(countif(E11:AI11,"d*")*0.5)-(countif(E11:AI11,"e*")*0.5)+1</f>
        <v>10</v>
      </c>
      <c r="AK11" s="197">
        <f t="shared" si="3"/>
        <v>26</v>
      </c>
      <c r="AL11" s="214">
        <f>VLOOKUP(B11,'Working Time-February-2026'!$B:$AK,35,0)/60</f>
        <v>0</v>
      </c>
      <c r="AM11" s="214">
        <f>VLOOKUP(B11,'Working Time-February-2026'!$B:$AK,36,0)/60</f>
        <v>0</v>
      </c>
      <c r="AN11" s="497">
        <v>10.000000000000004</v>
      </c>
      <c r="AO11" s="215"/>
      <c r="AP11" s="216"/>
      <c r="AQ11" s="209"/>
      <c r="AR11" s="209"/>
      <c r="AS11" s="209"/>
      <c r="AT11" s="209"/>
      <c r="AU11" s="209">
        <f t="shared" si="4"/>
        <v>5</v>
      </c>
      <c r="AV11" s="209">
        <f t="shared" si="5"/>
        <v>0</v>
      </c>
      <c r="AW11" s="210">
        <f t="shared" si="6"/>
        <v>0</v>
      </c>
      <c r="AX11" s="212"/>
      <c r="AY11" s="217" t="str">
        <f t="array" ref="AY11:AY128">XLOOKUP(C11:C128,'Schedule March_26'!D4:D125,'Schedule March_26'!Y4:Y125)</f>
        <v>E</v>
      </c>
    </row>
    <row r="12">
      <c r="A12" s="204">
        <v>8.0</v>
      </c>
      <c r="B12" s="212" t="s">
        <v>599</v>
      </c>
      <c r="C12" s="213" t="s">
        <v>139</v>
      </c>
      <c r="D12" s="212" t="s">
        <v>137</v>
      </c>
      <c r="E12" s="194">
        <v>0.0</v>
      </c>
      <c r="F12" s="194" t="s">
        <v>715</v>
      </c>
      <c r="G12" s="194" t="s">
        <v>715</v>
      </c>
      <c r="H12" s="194" t="s">
        <v>715</v>
      </c>
      <c r="I12" s="194" t="s">
        <v>715</v>
      </c>
      <c r="J12" s="194" t="s">
        <v>715</v>
      </c>
      <c r="K12" s="194" t="s">
        <v>715</v>
      </c>
      <c r="L12" s="194">
        <v>0.0</v>
      </c>
      <c r="M12" s="194" t="s">
        <v>715</v>
      </c>
      <c r="N12" s="194" t="s">
        <v>715</v>
      </c>
      <c r="O12" s="194" t="s">
        <v>715</v>
      </c>
      <c r="P12" s="194" t="s">
        <v>715</v>
      </c>
      <c r="Q12" s="194" t="s">
        <v>715</v>
      </c>
      <c r="R12" s="194" t="s">
        <v>715</v>
      </c>
      <c r="S12" s="194">
        <v>0.0</v>
      </c>
      <c r="T12" s="194" t="s">
        <v>715</v>
      </c>
      <c r="U12" s="194" t="s">
        <v>715</v>
      </c>
      <c r="V12" s="194" t="s">
        <v>715</v>
      </c>
      <c r="W12" s="194" t="s">
        <v>715</v>
      </c>
      <c r="X12" s="194" t="s">
        <v>715</v>
      </c>
      <c r="Y12" s="194" t="s">
        <v>6</v>
      </c>
      <c r="Z12" s="496">
        <v>0.0</v>
      </c>
      <c r="AA12" s="194" t="s">
        <v>15</v>
      </c>
      <c r="AB12" s="194" t="s">
        <v>15</v>
      </c>
      <c r="AC12" s="194" t="s">
        <v>15</v>
      </c>
      <c r="AD12" s="194" t="s">
        <v>15</v>
      </c>
      <c r="AE12" s="194" t="s">
        <v>15</v>
      </c>
      <c r="AF12" s="194">
        <v>0.0</v>
      </c>
      <c r="AG12" s="194" t="s">
        <v>6</v>
      </c>
      <c r="AH12" s="194" t="s">
        <v>6</v>
      </c>
      <c r="AI12" s="194" t="s">
        <v>6</v>
      </c>
      <c r="AJ12" s="197">
        <f>vlookup(B12,'Annual Leave-2026'!$B:$T,5,0)-countif(E12:AI12,"a")-(countif(E12:AI12,"a1")*0.5)-(countif(E12:AI12,"a2")*0.5)-(countif(E12:AI12,"b*")*0.5)-(countif(E12:AI12,"c*")*0.5)-(countif(E12:AI12,"d*")*0.5)-(countif(E12:AI12,"e*")*0.5)+1+3</f>
        <v>12.5</v>
      </c>
      <c r="AK12" s="197">
        <f t="shared" si="3"/>
        <v>26</v>
      </c>
      <c r="AL12" s="214">
        <f>VLOOKUP(B12,'Working Time-February-2026'!$B:$AK,35,0)/60</f>
        <v>0</v>
      </c>
      <c r="AM12" s="214">
        <f>VLOOKUP(B12,'Working Time-February-2026'!$B:$AK,36,0)/60</f>
        <v>0</v>
      </c>
      <c r="AN12" s="497">
        <v>6.000000000000003</v>
      </c>
      <c r="AO12" s="215"/>
      <c r="AP12" s="216"/>
      <c r="AQ12" s="209"/>
      <c r="AR12" s="209"/>
      <c r="AS12" s="209"/>
      <c r="AT12" s="209"/>
      <c r="AU12" s="209">
        <f t="shared" si="4"/>
        <v>5</v>
      </c>
      <c r="AV12" s="209">
        <f t="shared" si="5"/>
        <v>0</v>
      </c>
      <c r="AW12" s="210">
        <f t="shared" si="6"/>
        <v>0</v>
      </c>
      <c r="AX12" s="212"/>
      <c r="AY12" s="217" t="s">
        <v>8</v>
      </c>
    </row>
    <row r="13">
      <c r="A13" s="209">
        <v>9.0</v>
      </c>
      <c r="B13" s="212" t="s">
        <v>601</v>
      </c>
      <c r="C13" s="213" t="s">
        <v>141</v>
      </c>
      <c r="D13" s="212" t="s">
        <v>137</v>
      </c>
      <c r="E13" s="194">
        <v>0.0</v>
      </c>
      <c r="F13" s="194" t="s">
        <v>588</v>
      </c>
      <c r="G13" s="194" t="s">
        <v>588</v>
      </c>
      <c r="H13" s="194" t="s">
        <v>588</v>
      </c>
      <c r="I13" s="194" t="s">
        <v>588</v>
      </c>
      <c r="J13" s="194" t="s">
        <v>588</v>
      </c>
      <c r="K13" s="194">
        <v>0.0</v>
      </c>
      <c r="L13" s="194" t="s">
        <v>588</v>
      </c>
      <c r="M13" s="194" t="s">
        <v>588</v>
      </c>
      <c r="N13" s="194" t="s">
        <v>588</v>
      </c>
      <c r="O13" s="194" t="s">
        <v>588</v>
      </c>
      <c r="P13" s="194" t="s">
        <v>588</v>
      </c>
      <c r="Q13" s="194" t="s">
        <v>588</v>
      </c>
      <c r="R13" s="194" t="s">
        <v>588</v>
      </c>
      <c r="S13" s="194">
        <v>0.0</v>
      </c>
      <c r="T13" s="194" t="s">
        <v>588</v>
      </c>
      <c r="U13" s="194" t="s">
        <v>588</v>
      </c>
      <c r="V13" s="194" t="s">
        <v>588</v>
      </c>
      <c r="W13" s="194" t="s">
        <v>588</v>
      </c>
      <c r="X13" s="194" t="s">
        <v>588</v>
      </c>
      <c r="Y13" s="194" t="s">
        <v>588</v>
      </c>
      <c r="Z13" s="496">
        <v>0.0</v>
      </c>
      <c r="AA13" s="194" t="s">
        <v>727</v>
      </c>
      <c r="AB13" s="194" t="s">
        <v>727</v>
      </c>
      <c r="AC13" s="194" t="s">
        <v>727</v>
      </c>
      <c r="AD13" s="194" t="s">
        <v>727</v>
      </c>
      <c r="AE13" s="194" t="s">
        <v>727</v>
      </c>
      <c r="AF13" s="194" t="s">
        <v>588</v>
      </c>
      <c r="AG13" s="194">
        <v>0.0</v>
      </c>
      <c r="AH13" s="194" t="s">
        <v>715</v>
      </c>
      <c r="AI13" s="194" t="s">
        <v>715</v>
      </c>
      <c r="AJ13" s="197">
        <f>vlookup(B13,'Annual Leave-2026'!$B:$T,5,0)-countif(E13:AI13,"a")-(countif(E13:AI13,"a1")*0.5)-(countif(E13:AI13,"a2")*0.5)-(countif(E13:AI13,"b*")*0.5)-(countif(E13:AI13,"c*")*0.5)-(countif(E13:AI13,"d*")*0.5)-(countif(E13:AI13,"e*")*0.5)+1</f>
        <v>12</v>
      </c>
      <c r="AK13" s="197">
        <f t="shared" si="3"/>
        <v>26</v>
      </c>
      <c r="AL13" s="214">
        <f>VLOOKUP(B13,'Working Time-February-2026'!$B:$AK,35,0)/60</f>
        <v>-0.5</v>
      </c>
      <c r="AM13" s="214">
        <f>VLOOKUP(B13,'Working Time-February-2026'!$B:$AK,36,0)/60</f>
        <v>0</v>
      </c>
      <c r="AN13" s="497">
        <v>8.000000000000004</v>
      </c>
      <c r="AO13" s="215"/>
      <c r="AP13" s="216"/>
      <c r="AQ13" s="209"/>
      <c r="AR13" s="209"/>
      <c r="AS13" s="209"/>
      <c r="AT13" s="209"/>
      <c r="AU13" s="209">
        <f t="shared" si="4"/>
        <v>5</v>
      </c>
      <c r="AV13" s="209">
        <f t="shared" si="5"/>
        <v>0</v>
      </c>
      <c r="AW13" s="210">
        <f t="shared" si="6"/>
        <v>0</v>
      </c>
      <c r="AX13" s="212"/>
      <c r="AY13" s="217" t="s">
        <v>7</v>
      </c>
    </row>
    <row r="14">
      <c r="A14" s="204">
        <v>10.0</v>
      </c>
      <c r="B14" s="212" t="s">
        <v>603</v>
      </c>
      <c r="C14" s="213" t="s">
        <v>143</v>
      </c>
      <c r="D14" s="212" t="s">
        <v>137</v>
      </c>
      <c r="E14" s="194">
        <v>0.0</v>
      </c>
      <c r="F14" s="194" t="s">
        <v>593</v>
      </c>
      <c r="G14" s="194" t="s">
        <v>593</v>
      </c>
      <c r="H14" s="194" t="s">
        <v>593</v>
      </c>
      <c r="I14" s="194" t="s">
        <v>593</v>
      </c>
      <c r="J14" s="194" t="s">
        <v>6</v>
      </c>
      <c r="K14" s="194">
        <v>0.0</v>
      </c>
      <c r="L14" s="194" t="s">
        <v>593</v>
      </c>
      <c r="M14" s="194" t="s">
        <v>593</v>
      </c>
      <c r="N14" s="194" t="s">
        <v>593</v>
      </c>
      <c r="O14" s="194" t="s">
        <v>593</v>
      </c>
      <c r="P14" s="194" t="s">
        <v>593</v>
      </c>
      <c r="Q14" s="194" t="s">
        <v>593</v>
      </c>
      <c r="R14" s="194" t="s">
        <v>593</v>
      </c>
      <c r="S14" s="194">
        <v>0.0</v>
      </c>
      <c r="T14" s="194" t="s">
        <v>593</v>
      </c>
      <c r="U14" s="194" t="s">
        <v>593</v>
      </c>
      <c r="V14" s="194" t="s">
        <v>593</v>
      </c>
      <c r="W14" s="194" t="s">
        <v>593</v>
      </c>
      <c r="X14" s="194" t="s">
        <v>593</v>
      </c>
      <c r="Y14" s="194">
        <v>0.0</v>
      </c>
      <c r="Z14" s="496" t="s">
        <v>593</v>
      </c>
      <c r="AA14" s="194" t="s">
        <v>729</v>
      </c>
      <c r="AB14" s="194" t="s">
        <v>729</v>
      </c>
      <c r="AC14" s="194" t="s">
        <v>729</v>
      </c>
      <c r="AD14" s="194" t="s">
        <v>729</v>
      </c>
      <c r="AE14" s="194" t="s">
        <v>729</v>
      </c>
      <c r="AF14" s="194" t="s">
        <v>593</v>
      </c>
      <c r="AG14" s="194">
        <v>0.0</v>
      </c>
      <c r="AH14" s="194" t="s">
        <v>588</v>
      </c>
      <c r="AI14" s="194" t="s">
        <v>588</v>
      </c>
      <c r="AJ14" s="197">
        <f>vlookup(B14,'Annual Leave-2026'!$B:$T,5,0)-countif(E14:AI14,"a")-(countif(E14:AI14,"a1")*0.5)-(countif(E14:AI14,"a2")*0.5)-(countif(E14:AI14,"b*")*0.5)-(countif(E14:AI14,"c*")*0.5)-(countif(E14:AI14,"d*")*0.5)-(countif(E14:AI14,"e*")*0.5)+1</f>
        <v>14</v>
      </c>
      <c r="AK14" s="197">
        <f t="shared" si="3"/>
        <v>26</v>
      </c>
      <c r="AL14" s="214">
        <f>VLOOKUP(B14,'Working Time-February-2026'!$B:$AK,35,0)/60</f>
        <v>0</v>
      </c>
      <c r="AM14" s="214">
        <f>VLOOKUP(B14,'Working Time-February-2026'!$B:$AK,36,0)/60</f>
        <v>0</v>
      </c>
      <c r="AN14" s="497">
        <v>10.000000000000004</v>
      </c>
      <c r="AO14" s="215"/>
      <c r="AP14" s="216"/>
      <c r="AQ14" s="209"/>
      <c r="AR14" s="209"/>
      <c r="AS14" s="209"/>
      <c r="AT14" s="209"/>
      <c r="AU14" s="209">
        <f t="shared" si="4"/>
        <v>5</v>
      </c>
      <c r="AV14" s="209">
        <f t="shared" si="5"/>
        <v>0</v>
      </c>
      <c r="AW14" s="210">
        <f t="shared" si="6"/>
        <v>0</v>
      </c>
      <c r="AX14" s="212"/>
      <c r="AY14" s="217" t="s">
        <v>9</v>
      </c>
    </row>
    <row r="15">
      <c r="A15" s="209">
        <v>11.0</v>
      </c>
      <c r="B15" s="212" t="s">
        <v>604</v>
      </c>
      <c r="C15" s="213" t="s">
        <v>145</v>
      </c>
      <c r="D15" s="212" t="s">
        <v>137</v>
      </c>
      <c r="E15" s="194" t="s">
        <v>715</v>
      </c>
      <c r="F15" s="498" t="s">
        <v>717</v>
      </c>
      <c r="G15" s="498" t="s">
        <v>717</v>
      </c>
      <c r="H15" s="498" t="s">
        <v>717</v>
      </c>
      <c r="I15" s="498" t="s">
        <v>717</v>
      </c>
      <c r="J15" s="498" t="s">
        <v>717</v>
      </c>
      <c r="K15" s="498" t="s">
        <v>717</v>
      </c>
      <c r="L15" s="194">
        <v>0.0</v>
      </c>
      <c r="M15" s="498" t="s">
        <v>717</v>
      </c>
      <c r="N15" s="498" t="s">
        <v>717</v>
      </c>
      <c r="O15" s="498" t="s">
        <v>717</v>
      </c>
      <c r="P15" s="498" t="s">
        <v>717</v>
      </c>
      <c r="Q15" s="498" t="s">
        <v>717</v>
      </c>
      <c r="R15" s="498" t="s">
        <v>717</v>
      </c>
      <c r="S15" s="194">
        <v>0.0</v>
      </c>
      <c r="T15" s="194" t="s">
        <v>717</v>
      </c>
      <c r="U15" s="194" t="s">
        <v>167</v>
      </c>
      <c r="V15" s="194" t="s">
        <v>6</v>
      </c>
      <c r="W15" s="194" t="s">
        <v>6</v>
      </c>
      <c r="X15" s="194" t="s">
        <v>6</v>
      </c>
      <c r="Y15" s="194" t="s">
        <v>6</v>
      </c>
      <c r="Z15" s="496">
        <v>0.0</v>
      </c>
      <c r="AA15" s="194" t="s">
        <v>15</v>
      </c>
      <c r="AB15" s="194" t="s">
        <v>15</v>
      </c>
      <c r="AC15" s="496" t="s">
        <v>725</v>
      </c>
      <c r="AD15" s="496" t="s">
        <v>725</v>
      </c>
      <c r="AE15" s="496" t="s">
        <v>725</v>
      </c>
      <c r="AF15" s="498" t="s">
        <v>717</v>
      </c>
      <c r="AG15" s="194">
        <v>0.0</v>
      </c>
      <c r="AH15" s="194" t="s">
        <v>591</v>
      </c>
      <c r="AI15" s="194" t="s">
        <v>591</v>
      </c>
      <c r="AJ15" s="197">
        <f>vlookup(B15,'Annual Leave-2026'!$B:$T,5,0)-countif(E15:AI15,"a")-(countif(E15:AI15,"a1")*0.5)-(countif(E15:AI15,"a2")*0.5)-(countif(E15:AI15,"b*")*0.5)-(countif(E15:AI15,"c*")*0.5)-(countif(E15:AI15,"d*")*0.5)-(countif(E15:AI15,"e*")*0.5)+1+1</f>
        <v>3.5</v>
      </c>
      <c r="AK15" s="197">
        <f t="shared" si="3"/>
        <v>27</v>
      </c>
      <c r="AL15" s="214">
        <f>VLOOKUP(B15,'Working Time-February-2026'!$B:$AK,35,0)/60</f>
        <v>0</v>
      </c>
      <c r="AM15" s="214">
        <f>VLOOKUP(B15,'Working Time-February-2026'!$B:$AK,36,0)/60</f>
        <v>0</v>
      </c>
      <c r="AN15" s="497">
        <v>8.000000000000004</v>
      </c>
      <c r="AO15" s="215"/>
      <c r="AP15" s="216"/>
      <c r="AQ15" s="209"/>
      <c r="AR15" s="209"/>
      <c r="AS15" s="209"/>
      <c r="AT15" s="209"/>
      <c r="AU15" s="209">
        <f t="shared" si="4"/>
        <v>4</v>
      </c>
      <c r="AV15" s="209">
        <f t="shared" si="5"/>
        <v>0</v>
      </c>
      <c r="AW15" s="210">
        <f t="shared" si="6"/>
        <v>0</v>
      </c>
      <c r="AX15" s="212"/>
      <c r="AY15" s="217" t="s">
        <v>6</v>
      </c>
    </row>
    <row r="16">
      <c r="A16" s="204">
        <v>12.0</v>
      </c>
      <c r="B16" s="212" t="s">
        <v>605</v>
      </c>
      <c r="C16" s="213" t="s">
        <v>147</v>
      </c>
      <c r="D16" s="212" t="s">
        <v>148</v>
      </c>
      <c r="E16" s="194">
        <v>0.0</v>
      </c>
      <c r="F16" s="194" t="s">
        <v>715</v>
      </c>
      <c r="G16" s="194" t="s">
        <v>715</v>
      </c>
      <c r="H16" s="194" t="s">
        <v>715</v>
      </c>
      <c r="I16" s="194" t="s">
        <v>715</v>
      </c>
      <c r="J16" s="194" t="s">
        <v>715</v>
      </c>
      <c r="K16" s="194">
        <v>0.0</v>
      </c>
      <c r="L16" s="194" t="s">
        <v>715</v>
      </c>
      <c r="M16" s="194" t="s">
        <v>715</v>
      </c>
      <c r="N16" s="194" t="s">
        <v>715</v>
      </c>
      <c r="O16" s="194" t="s">
        <v>715</v>
      </c>
      <c r="P16" s="194" t="s">
        <v>715</v>
      </c>
      <c r="Q16" s="194" t="s">
        <v>715</v>
      </c>
      <c r="R16" s="194">
        <v>0.0</v>
      </c>
      <c r="S16" s="194" t="s">
        <v>6</v>
      </c>
      <c r="T16" s="194" t="s">
        <v>6</v>
      </c>
      <c r="U16" s="194" t="s">
        <v>6</v>
      </c>
      <c r="V16" s="194" t="s">
        <v>6</v>
      </c>
      <c r="W16" s="194" t="s">
        <v>715</v>
      </c>
      <c r="X16" s="194" t="s">
        <v>715</v>
      </c>
      <c r="Y16" s="194" t="s">
        <v>715</v>
      </c>
      <c r="Z16" s="194">
        <v>0.0</v>
      </c>
      <c r="AA16" s="194" t="s">
        <v>723</v>
      </c>
      <c r="AB16" s="194" t="s">
        <v>723</v>
      </c>
      <c r="AC16" s="194" t="s">
        <v>723</v>
      </c>
      <c r="AD16" s="194" t="s">
        <v>723</v>
      </c>
      <c r="AE16" s="194" t="s">
        <v>723</v>
      </c>
      <c r="AF16" s="194" t="s">
        <v>715</v>
      </c>
      <c r="AG16" s="194">
        <v>0.0</v>
      </c>
      <c r="AH16" s="194" t="s">
        <v>593</v>
      </c>
      <c r="AI16" s="194" t="s">
        <v>593</v>
      </c>
      <c r="AJ16" s="197">
        <f>vlookup(B16,'Annual Leave-2026'!$B:$T,5,0)-countif(E16:AI16,"a")-(countif(E16:AI16,"a1")*0.5)-(countif(E16:AI16,"a2")*0.5)-(countif(E16:AI16,"b*")*0.5)-(countif(E16:AI16,"c*")*0.5)-(countif(E16:AI16,"d*")*0.5)-(countif(E16:AI16,"e*")*0.5)+1</f>
        <v>2</v>
      </c>
      <c r="AK16" s="197">
        <f t="shared" si="3"/>
        <v>26</v>
      </c>
      <c r="AL16" s="214">
        <f>VLOOKUP(B16,'Working Time-February-2026'!$B:$AK,35,0)/60</f>
        <v>0</v>
      </c>
      <c r="AM16" s="214">
        <f>VLOOKUP(B16,'Working Time-February-2026'!$B:$AK,36,0)/60</f>
        <v>0</v>
      </c>
      <c r="AN16" s="497">
        <v>8.000000000000004</v>
      </c>
      <c r="AO16" s="215"/>
      <c r="AP16" s="216"/>
      <c r="AQ16" s="209"/>
      <c r="AR16" s="209"/>
      <c r="AS16" s="209"/>
      <c r="AT16" s="209"/>
      <c r="AU16" s="209">
        <f t="shared" si="4"/>
        <v>5</v>
      </c>
      <c r="AV16" s="209">
        <f t="shared" si="5"/>
        <v>0</v>
      </c>
      <c r="AW16" s="210">
        <f t="shared" si="6"/>
        <v>0</v>
      </c>
      <c r="AX16" s="212"/>
      <c r="AY16" s="217" t="s">
        <v>10</v>
      </c>
    </row>
    <row r="17">
      <c r="A17" s="209">
        <v>13.0</v>
      </c>
      <c r="B17" s="212" t="s">
        <v>606</v>
      </c>
      <c r="C17" s="213" t="s">
        <v>150</v>
      </c>
      <c r="D17" s="212" t="s">
        <v>148</v>
      </c>
      <c r="E17" s="194" t="s">
        <v>591</v>
      </c>
      <c r="F17" s="194" t="s">
        <v>591</v>
      </c>
      <c r="G17" s="194" t="s">
        <v>591</v>
      </c>
      <c r="H17" s="194" t="s">
        <v>591</v>
      </c>
      <c r="I17" s="194" t="s">
        <v>591</v>
      </c>
      <c r="J17" s="194" t="s">
        <v>591</v>
      </c>
      <c r="K17" s="194">
        <v>0.0</v>
      </c>
      <c r="L17" s="194" t="s">
        <v>591</v>
      </c>
      <c r="M17" s="221" t="s">
        <v>164</v>
      </c>
      <c r="N17" s="194" t="s">
        <v>591</v>
      </c>
      <c r="O17" s="194" t="s">
        <v>164</v>
      </c>
      <c r="P17" s="194" t="s">
        <v>6</v>
      </c>
      <c r="Q17" s="194" t="s">
        <v>6</v>
      </c>
      <c r="R17" s="194">
        <v>0.0</v>
      </c>
      <c r="S17" s="194" t="s">
        <v>715</v>
      </c>
      <c r="T17" s="194" t="s">
        <v>715</v>
      </c>
      <c r="U17" s="194" t="s">
        <v>715</v>
      </c>
      <c r="V17" s="194" t="s">
        <v>715</v>
      </c>
      <c r="W17" s="194" t="s">
        <v>715</v>
      </c>
      <c r="X17" s="194" t="s">
        <v>715</v>
      </c>
      <c r="Y17" s="194">
        <v>0.0</v>
      </c>
      <c r="Z17" s="194" t="s">
        <v>715</v>
      </c>
      <c r="AA17" s="194" t="s">
        <v>723</v>
      </c>
      <c r="AB17" s="194" t="s">
        <v>723</v>
      </c>
      <c r="AC17" s="194" t="s">
        <v>723</v>
      </c>
      <c r="AD17" s="194" t="s">
        <v>723</v>
      </c>
      <c r="AE17" s="194" t="s">
        <v>723</v>
      </c>
      <c r="AF17" s="194">
        <v>0.0</v>
      </c>
      <c r="AG17" s="194" t="s">
        <v>715</v>
      </c>
      <c r="AH17" s="194" t="s">
        <v>715</v>
      </c>
      <c r="AI17" s="194" t="s">
        <v>715</v>
      </c>
      <c r="AJ17" s="197">
        <f>vlookup(B17,'Annual Leave-2026'!$B:$T,5,0)-countif(E17:AI17,"a")-(countif(E17:AI17,"a1")*0.5)-(countif(E17:AI17,"a2")*0.5)-(countif(E17:AI17,"b*")*0.5)-(countif(E17:AI17,"c*")*0.5)-(countif(E17:AI17,"d*")*0.5)-(countif(E17:AI17,"e*")*0.5)+1+3</f>
        <v>10</v>
      </c>
      <c r="AK17" s="197">
        <f t="shared" si="3"/>
        <v>27</v>
      </c>
      <c r="AL17" s="214">
        <f>VLOOKUP(B17,'Working Time-February-2026'!$B:$AK,35,0)/60</f>
        <v>0</v>
      </c>
      <c r="AM17" s="214">
        <f>VLOOKUP(B17,'Working Time-February-2026'!$B:$AK,36,0)/60</f>
        <v>0</v>
      </c>
      <c r="AN17" s="497">
        <v>10.000000000000004</v>
      </c>
      <c r="AO17" s="215"/>
      <c r="AP17" s="216"/>
      <c r="AQ17" s="209"/>
      <c r="AR17" s="209"/>
      <c r="AS17" s="209"/>
      <c r="AT17" s="209"/>
      <c r="AU17" s="209">
        <f t="shared" si="4"/>
        <v>4</v>
      </c>
      <c r="AV17" s="209">
        <f t="shared" si="5"/>
        <v>0</v>
      </c>
      <c r="AW17" s="210">
        <f t="shared" si="6"/>
        <v>0</v>
      </c>
      <c r="AX17" s="212"/>
      <c r="AY17" s="217" t="s">
        <v>7</v>
      </c>
    </row>
    <row r="18">
      <c r="A18" s="204">
        <v>14.0</v>
      </c>
      <c r="B18" s="212" t="s">
        <v>607</v>
      </c>
      <c r="C18" s="213" t="s">
        <v>152</v>
      </c>
      <c r="D18" s="212" t="s">
        <v>148</v>
      </c>
      <c r="E18" s="499" t="s">
        <v>717</v>
      </c>
      <c r="F18" s="498" t="s">
        <v>717</v>
      </c>
      <c r="G18" s="498" t="s">
        <v>717</v>
      </c>
      <c r="H18" s="498" t="s">
        <v>717</v>
      </c>
      <c r="I18" s="498" t="s">
        <v>717</v>
      </c>
      <c r="J18" s="498" t="s">
        <v>717</v>
      </c>
      <c r="K18" s="194">
        <v>0.0</v>
      </c>
      <c r="L18" s="498" t="s">
        <v>717</v>
      </c>
      <c r="M18" s="498" t="s">
        <v>717</v>
      </c>
      <c r="N18" s="498" t="s">
        <v>717</v>
      </c>
      <c r="O18" s="498" t="s">
        <v>717</v>
      </c>
      <c r="P18" s="498" t="s">
        <v>717</v>
      </c>
      <c r="Q18" s="498" t="s">
        <v>717</v>
      </c>
      <c r="R18" s="194">
        <v>0.0</v>
      </c>
      <c r="S18" s="194" t="s">
        <v>591</v>
      </c>
      <c r="T18" s="194" t="s">
        <v>591</v>
      </c>
      <c r="U18" s="194" t="s">
        <v>591</v>
      </c>
      <c r="V18" s="194" t="s">
        <v>591</v>
      </c>
      <c r="W18" s="194" t="s">
        <v>591</v>
      </c>
      <c r="X18" s="194" t="s">
        <v>591</v>
      </c>
      <c r="Y18" s="194" t="s">
        <v>163</v>
      </c>
      <c r="Z18" s="496">
        <v>0.0</v>
      </c>
      <c r="AA18" s="194" t="s">
        <v>15</v>
      </c>
      <c r="AB18" s="194" t="s">
        <v>15</v>
      </c>
      <c r="AC18" s="194" t="s">
        <v>15</v>
      </c>
      <c r="AD18" s="194" t="s">
        <v>15</v>
      </c>
      <c r="AE18" s="194" t="s">
        <v>15</v>
      </c>
      <c r="AF18" s="194">
        <v>0.0</v>
      </c>
      <c r="AG18" s="194" t="s">
        <v>6</v>
      </c>
      <c r="AH18" s="194" t="s">
        <v>6</v>
      </c>
      <c r="AI18" s="194" t="s">
        <v>6</v>
      </c>
      <c r="AJ18" s="197">
        <f>vlookup(B18,'Annual Leave-2026'!$B:$T,5,0)-countif(E18:AI18,"a")-(countif(E18:AI18,"a1")*0.5)-(countif(E18:AI18,"a2")*0.5)-(countif(E18:AI18,"b*")*0.5)-(countif(E18:AI18,"c*")*0.5)-(countif(E18:AI18,"d*")*0.5)-(countif(E18:AI18,"e*")*0.5)+1</f>
        <v>6.5</v>
      </c>
      <c r="AK18" s="197">
        <f t="shared" si="3"/>
        <v>27</v>
      </c>
      <c r="AL18" s="214">
        <f>VLOOKUP(B18,'Working Time-February-2026'!$B:$AK,35,0)/60</f>
        <v>-0.7166666667</v>
      </c>
      <c r="AM18" s="214">
        <f>VLOOKUP(B18,'Working Time-February-2026'!$B:$AK,36,0)/60</f>
        <v>0</v>
      </c>
      <c r="AN18" s="497">
        <v>6.000000000000003</v>
      </c>
      <c r="AO18" s="215"/>
      <c r="AP18" s="216"/>
      <c r="AQ18" s="209"/>
      <c r="AR18" s="209"/>
      <c r="AS18" s="209"/>
      <c r="AT18" s="209"/>
      <c r="AU18" s="209">
        <f t="shared" si="4"/>
        <v>4</v>
      </c>
      <c r="AV18" s="209">
        <f t="shared" si="5"/>
        <v>0</v>
      </c>
      <c r="AW18" s="210">
        <f t="shared" si="6"/>
        <v>0</v>
      </c>
      <c r="AX18" s="212"/>
      <c r="AY18" s="217" t="s">
        <v>6</v>
      </c>
    </row>
    <row r="19">
      <c r="A19" s="209">
        <v>15.0</v>
      </c>
      <c r="B19" s="212" t="s">
        <v>608</v>
      </c>
      <c r="C19" s="213" t="s">
        <v>156</v>
      </c>
      <c r="D19" s="212" t="s">
        <v>148</v>
      </c>
      <c r="E19" s="194" t="s">
        <v>593</v>
      </c>
      <c r="F19" s="194" t="s">
        <v>593</v>
      </c>
      <c r="G19" s="194" t="s">
        <v>593</v>
      </c>
      <c r="H19" s="194" t="s">
        <v>593</v>
      </c>
      <c r="I19" s="194" t="s">
        <v>593</v>
      </c>
      <c r="J19" s="194" t="s">
        <v>593</v>
      </c>
      <c r="K19" s="194" t="s">
        <v>593</v>
      </c>
      <c r="L19" s="194">
        <v>0.0</v>
      </c>
      <c r="M19" s="194" t="s">
        <v>593</v>
      </c>
      <c r="N19" s="194" t="s">
        <v>593</v>
      </c>
      <c r="O19" s="194" t="s">
        <v>593</v>
      </c>
      <c r="P19" s="194" t="s">
        <v>593</v>
      </c>
      <c r="Q19" s="194" t="s">
        <v>593</v>
      </c>
      <c r="R19" s="194">
        <v>0.0</v>
      </c>
      <c r="S19" s="194" t="s">
        <v>588</v>
      </c>
      <c r="T19" s="194" t="s">
        <v>588</v>
      </c>
      <c r="U19" s="194" t="s">
        <v>588</v>
      </c>
      <c r="V19" s="194" t="s">
        <v>6</v>
      </c>
      <c r="W19" s="194" t="s">
        <v>6</v>
      </c>
      <c r="X19" s="194" t="s">
        <v>6</v>
      </c>
      <c r="Y19" s="194">
        <v>0.0</v>
      </c>
      <c r="Z19" s="194" t="s">
        <v>588</v>
      </c>
      <c r="AA19" s="194" t="s">
        <v>727</v>
      </c>
      <c r="AB19" s="194" t="s">
        <v>727</v>
      </c>
      <c r="AC19" s="194" t="s">
        <v>727</v>
      </c>
      <c r="AD19" s="194" t="s">
        <v>727</v>
      </c>
      <c r="AE19" s="194" t="s">
        <v>727</v>
      </c>
      <c r="AF19" s="194" t="s">
        <v>588</v>
      </c>
      <c r="AG19" s="194">
        <v>0.0</v>
      </c>
      <c r="AH19" s="194" t="s">
        <v>588</v>
      </c>
      <c r="AI19" s="194" t="s">
        <v>169</v>
      </c>
      <c r="AJ19" s="197">
        <f>vlookup(B19,'Annual Leave-2026'!$B:$T,5,0)-countif(E19:AI19,"a")-(countif(E19:AI19,"a1")*0.5)-(countif(E19:AI19,"a2")*0.5)-(countif(E19:AI19,"b*")*0.5)-(countif(E19:AI19,"c*")*0.5)-(countif(E19:AI19,"d*")*0.5)-(countif(E19:AI19,"e*")*0.5)+1</f>
        <v>2.5</v>
      </c>
      <c r="AK19" s="197">
        <f t="shared" si="3"/>
        <v>27</v>
      </c>
      <c r="AL19" s="214">
        <f>VLOOKUP(B19,'Working Time-February-2026'!$B:$AK,35,0)/60</f>
        <v>0</v>
      </c>
      <c r="AM19" s="214">
        <f>VLOOKUP(B19,'Working Time-February-2026'!$B:$AK,36,0)/60</f>
        <v>0</v>
      </c>
      <c r="AN19" s="497">
        <v>6.000000000000003</v>
      </c>
      <c r="AO19" s="209"/>
      <c r="AP19" s="216"/>
      <c r="AQ19" s="209"/>
      <c r="AR19" s="209"/>
      <c r="AS19" s="209"/>
      <c r="AT19" s="209"/>
      <c r="AU19" s="209">
        <f t="shared" si="4"/>
        <v>4</v>
      </c>
      <c r="AV19" s="209">
        <f t="shared" si="5"/>
        <v>0</v>
      </c>
      <c r="AW19" s="210">
        <f t="shared" si="6"/>
        <v>0</v>
      </c>
      <c r="AX19" s="212"/>
      <c r="AY19" s="217" t="s">
        <v>9</v>
      </c>
    </row>
    <row r="20">
      <c r="A20" s="204">
        <v>16.0</v>
      </c>
      <c r="B20" s="212" t="s">
        <v>609</v>
      </c>
      <c r="C20" s="213" t="s">
        <v>154</v>
      </c>
      <c r="D20" s="212" t="s">
        <v>148</v>
      </c>
      <c r="E20" s="194" t="s">
        <v>588</v>
      </c>
      <c r="F20" s="194" t="s">
        <v>588</v>
      </c>
      <c r="G20" s="194" t="s">
        <v>588</v>
      </c>
      <c r="H20" s="194" t="s">
        <v>588</v>
      </c>
      <c r="I20" s="194" t="s">
        <v>588</v>
      </c>
      <c r="J20" s="194" t="s">
        <v>588</v>
      </c>
      <c r="K20" s="194" t="s">
        <v>588</v>
      </c>
      <c r="L20" s="194">
        <v>0.0</v>
      </c>
      <c r="M20" s="194" t="s">
        <v>588</v>
      </c>
      <c r="N20" s="194" t="s">
        <v>588</v>
      </c>
      <c r="O20" s="194" t="s">
        <v>588</v>
      </c>
      <c r="P20" s="194" t="s">
        <v>588</v>
      </c>
      <c r="Q20" s="194" t="s">
        <v>6</v>
      </c>
      <c r="R20" s="194">
        <v>0.0</v>
      </c>
      <c r="S20" s="498" t="s">
        <v>717</v>
      </c>
      <c r="T20" s="498" t="s">
        <v>717</v>
      </c>
      <c r="U20" s="498" t="s">
        <v>717</v>
      </c>
      <c r="V20" s="498" t="s">
        <v>717</v>
      </c>
      <c r="W20" s="498" t="s">
        <v>717</v>
      </c>
      <c r="X20" s="498" t="s">
        <v>717</v>
      </c>
      <c r="Y20" s="194">
        <v>0.0</v>
      </c>
      <c r="Z20" s="498" t="s">
        <v>717</v>
      </c>
      <c r="AA20" s="496" t="s">
        <v>725</v>
      </c>
      <c r="AB20" s="496" t="s">
        <v>725</v>
      </c>
      <c r="AC20" s="496" t="s">
        <v>725</v>
      </c>
      <c r="AD20" s="496" t="s">
        <v>725</v>
      </c>
      <c r="AE20" s="496" t="s">
        <v>725</v>
      </c>
      <c r="AF20" s="194">
        <v>0.0</v>
      </c>
      <c r="AG20" s="498" t="s">
        <v>717</v>
      </c>
      <c r="AH20" s="498" t="s">
        <v>717</v>
      </c>
      <c r="AI20" s="498" t="s">
        <v>717</v>
      </c>
      <c r="AJ20" s="197">
        <f>vlookup(B20,'Annual Leave-2026'!$B:$T,5,0)-countif(E20:AI20,"a")-(countif(E20:AI20,"a1")*0.5)-(countif(E20:AI20,"a2")*0.5)-(countif(E20:AI20,"b*")*0.5)-(countif(E20:AI20,"c*")*0.5)-(countif(E20:AI20,"d*")*0.5)-(countif(E20:AI20,"e*")*0.5)+1+1</f>
        <v>5</v>
      </c>
      <c r="AK20" s="197">
        <f t="shared" si="3"/>
        <v>27</v>
      </c>
      <c r="AL20" s="214">
        <f>VLOOKUP(B20,'Working Time-February-2026'!$B:$AK,35,0)/60</f>
        <v>0</v>
      </c>
      <c r="AM20" s="214">
        <f>VLOOKUP(B20,'Working Time-February-2026'!$B:$AK,36,0)/60</f>
        <v>0</v>
      </c>
      <c r="AN20" s="497">
        <v>10.000000000000004</v>
      </c>
      <c r="AO20" s="209"/>
      <c r="AP20" s="216"/>
      <c r="AQ20" s="209"/>
      <c r="AR20" s="209"/>
      <c r="AS20" s="209"/>
      <c r="AT20" s="209"/>
      <c r="AU20" s="209">
        <f t="shared" si="4"/>
        <v>4</v>
      </c>
      <c r="AV20" s="209">
        <f t="shared" si="5"/>
        <v>0</v>
      </c>
      <c r="AW20" s="210">
        <f t="shared" si="6"/>
        <v>0</v>
      </c>
      <c r="AX20" s="212"/>
      <c r="AY20" s="217" t="s">
        <v>8</v>
      </c>
    </row>
    <row r="21">
      <c r="A21" s="209">
        <v>17.0</v>
      </c>
      <c r="B21" s="212" t="s">
        <v>610</v>
      </c>
      <c r="C21" s="213" t="s">
        <v>108</v>
      </c>
      <c r="D21" s="212" t="s">
        <v>80</v>
      </c>
      <c r="E21" s="194">
        <v>0.0</v>
      </c>
      <c r="F21" s="194" t="s">
        <v>588</v>
      </c>
      <c r="G21" s="194" t="s">
        <v>588</v>
      </c>
      <c r="H21" s="194" t="s">
        <v>588</v>
      </c>
      <c r="I21" s="194" t="s">
        <v>588</v>
      </c>
      <c r="J21" s="194" t="s">
        <v>169</v>
      </c>
      <c r="K21" s="194">
        <v>0.0</v>
      </c>
      <c r="L21" s="194" t="s">
        <v>6</v>
      </c>
      <c r="M21" s="194" t="s">
        <v>588</v>
      </c>
      <c r="N21" s="194" t="s">
        <v>588</v>
      </c>
      <c r="O21" s="194" t="s">
        <v>588</v>
      </c>
      <c r="P21" s="194" t="s">
        <v>588</v>
      </c>
      <c r="Q21" s="194" t="s">
        <v>588</v>
      </c>
      <c r="R21" s="194" t="s">
        <v>588</v>
      </c>
      <c r="S21" s="194">
        <v>0.0</v>
      </c>
      <c r="T21" s="498" t="s">
        <v>717</v>
      </c>
      <c r="U21" s="498" t="s">
        <v>717</v>
      </c>
      <c r="V21" s="498" t="s">
        <v>717</v>
      </c>
      <c r="W21" s="498" t="s">
        <v>717</v>
      </c>
      <c r="X21" s="498" t="s">
        <v>717</v>
      </c>
      <c r="Y21" s="194">
        <v>0.0</v>
      </c>
      <c r="Z21" s="498" t="s">
        <v>717</v>
      </c>
      <c r="AA21" s="496" t="s">
        <v>725</v>
      </c>
      <c r="AB21" s="496" t="s">
        <v>725</v>
      </c>
      <c r="AC21" s="496" t="s">
        <v>725</v>
      </c>
      <c r="AD21" s="496" t="s">
        <v>725</v>
      </c>
      <c r="AE21" s="496" t="s">
        <v>725</v>
      </c>
      <c r="AF21" s="194">
        <v>0.0</v>
      </c>
      <c r="AG21" s="23" t="s">
        <v>6</v>
      </c>
      <c r="AH21" s="194" t="s">
        <v>6</v>
      </c>
      <c r="AI21" s="194" t="s">
        <v>6</v>
      </c>
      <c r="AJ21" s="197">
        <f>vlookup(B21,'Annual Leave-2026'!$B:$T,5,0)-countif(E21:AI21,"a")-(countif(E21:AI21,"a1")*0.5)-(countif(E21:AI21,"a2")*0.5)-(countif(E21:AI21,"b*")*0.5)-(countif(E21:AI21,"c*")*0.5)-(countif(E21:AI21,"d*")*0.5)-(countif(E21:AI21,"e*")*0.5)+1</f>
        <v>3</v>
      </c>
      <c r="AK21" s="197">
        <f t="shared" si="3"/>
        <v>26</v>
      </c>
      <c r="AL21" s="214">
        <f>VLOOKUP(B21,'Working Time-February-2026'!$B:$AK,35,0)/60</f>
        <v>0</v>
      </c>
      <c r="AM21" s="214">
        <f>VLOOKUP(B21,'Working Time-February-2026'!$B:$AK,36,0)/60</f>
        <v>0</v>
      </c>
      <c r="AN21" s="214"/>
      <c r="AO21" s="209"/>
      <c r="AP21" s="216"/>
      <c r="AQ21" s="209"/>
      <c r="AR21" s="209"/>
      <c r="AS21" s="209"/>
      <c r="AT21" s="209"/>
      <c r="AU21" s="209">
        <f t="shared" si="4"/>
        <v>5</v>
      </c>
      <c r="AV21" s="209">
        <f t="shared" si="5"/>
        <v>0</v>
      </c>
      <c r="AW21" s="210">
        <f t="shared" si="6"/>
        <v>0</v>
      </c>
      <c r="AX21" s="212"/>
      <c r="AY21" s="217" t="s">
        <v>8</v>
      </c>
    </row>
    <row r="22" ht="15.0" customHeight="1">
      <c r="A22" s="204">
        <v>18.0</v>
      </c>
      <c r="B22" s="212" t="s">
        <v>611</v>
      </c>
      <c r="C22" s="213" t="s">
        <v>128</v>
      </c>
      <c r="D22" s="212" t="s">
        <v>80</v>
      </c>
      <c r="E22" s="194">
        <v>0.0</v>
      </c>
      <c r="F22" s="498" t="s">
        <v>717</v>
      </c>
      <c r="G22" s="498" t="s">
        <v>717</v>
      </c>
      <c r="H22" s="498" t="s">
        <v>717</v>
      </c>
      <c r="I22" s="498" t="s">
        <v>717</v>
      </c>
      <c r="J22" s="194" t="s">
        <v>6</v>
      </c>
      <c r="K22" s="194">
        <v>0.0</v>
      </c>
      <c r="L22" s="194" t="s">
        <v>715</v>
      </c>
      <c r="M22" s="194" t="s">
        <v>715</v>
      </c>
      <c r="N22" s="194" t="s">
        <v>715</v>
      </c>
      <c r="O22" s="194" t="s">
        <v>715</v>
      </c>
      <c r="P22" s="194" t="s">
        <v>715</v>
      </c>
      <c r="Q22" s="194" t="s">
        <v>715</v>
      </c>
      <c r="R22" s="194" t="s">
        <v>6</v>
      </c>
      <c r="S22" s="194">
        <v>0.0</v>
      </c>
      <c r="T22" s="194" t="s">
        <v>715</v>
      </c>
      <c r="U22" s="194" t="s">
        <v>715</v>
      </c>
      <c r="V22" s="194" t="s">
        <v>715</v>
      </c>
      <c r="W22" s="194" t="s">
        <v>715</v>
      </c>
      <c r="X22" s="194" t="s">
        <v>715</v>
      </c>
      <c r="Y22" s="194">
        <v>0.0</v>
      </c>
      <c r="Z22" s="194" t="s">
        <v>715</v>
      </c>
      <c r="AA22" s="194" t="s">
        <v>723</v>
      </c>
      <c r="AB22" s="194" t="s">
        <v>723</v>
      </c>
      <c r="AC22" s="194" t="s">
        <v>723</v>
      </c>
      <c r="AD22" s="194" t="s">
        <v>723</v>
      </c>
      <c r="AE22" s="194" t="s">
        <v>723</v>
      </c>
      <c r="AF22" s="194">
        <v>0.0</v>
      </c>
      <c r="AG22" s="194" t="s">
        <v>591</v>
      </c>
      <c r="AH22" s="194" t="s">
        <v>591</v>
      </c>
      <c r="AI22" s="194" t="s">
        <v>591</v>
      </c>
      <c r="AJ22" s="197">
        <f>vlookup(B22,'Annual Leave-2026'!$B:$T,5,0)-countif(E22:AI22,"a")-(countif(E22:AI22,"a1")*0.5)-(countif(E22:AI22,"a2")*0.5)-(countif(E22:AI22,"b*")*0.5)-(countif(E22:AI22,"c*")*0.5)-(countif(E22:AI22,"d*")*0.5)-(countif(E22:AI22,"e*")*0.5)+1+1</f>
        <v>6</v>
      </c>
      <c r="AK22" s="197">
        <f t="shared" si="3"/>
        <v>26</v>
      </c>
      <c r="AL22" s="214">
        <f>VLOOKUP(B22,'Working Time-February-2026'!$B:$AK,35,0)/60</f>
        <v>0</v>
      </c>
      <c r="AM22" s="214">
        <f>VLOOKUP(B22,'Working Time-February-2026'!$B:$AK,36,0)/60</f>
        <v>0</v>
      </c>
      <c r="AN22" s="214"/>
      <c r="AO22" s="209"/>
      <c r="AP22" s="209"/>
      <c r="AQ22" s="209"/>
      <c r="AR22" s="209"/>
      <c r="AS22" s="209"/>
      <c r="AT22" s="209"/>
      <c r="AU22" s="209">
        <f t="shared" si="4"/>
        <v>5</v>
      </c>
      <c r="AV22" s="209">
        <f t="shared" si="5"/>
        <v>0</v>
      </c>
      <c r="AW22" s="210">
        <f t="shared" si="6"/>
        <v>0</v>
      </c>
      <c r="AX22" s="212"/>
      <c r="AY22" s="217" t="s">
        <v>6</v>
      </c>
    </row>
    <row r="23">
      <c r="A23" s="209">
        <v>19.0</v>
      </c>
      <c r="B23" s="212" t="s">
        <v>612</v>
      </c>
      <c r="C23" s="213" t="s">
        <v>98</v>
      </c>
      <c r="D23" s="212" t="s">
        <v>80</v>
      </c>
      <c r="E23" s="194">
        <v>0.0</v>
      </c>
      <c r="F23" s="194" t="s">
        <v>591</v>
      </c>
      <c r="G23" s="194" t="s">
        <v>591</v>
      </c>
      <c r="H23" s="194" t="s">
        <v>591</v>
      </c>
      <c r="I23" s="194" t="s">
        <v>591</v>
      </c>
      <c r="J23" s="194" t="s">
        <v>591</v>
      </c>
      <c r="K23" s="194">
        <v>0.0</v>
      </c>
      <c r="L23" s="194" t="s">
        <v>593</v>
      </c>
      <c r="M23" s="194" t="s">
        <v>593</v>
      </c>
      <c r="N23" s="194" t="s">
        <v>593</v>
      </c>
      <c r="O23" s="194" t="s">
        <v>593</v>
      </c>
      <c r="P23" s="194" t="s">
        <v>593</v>
      </c>
      <c r="Q23" s="194" t="s">
        <v>593</v>
      </c>
      <c r="R23" s="194" t="s">
        <v>593</v>
      </c>
      <c r="S23" s="194">
        <v>0.0</v>
      </c>
      <c r="T23" s="194" t="s">
        <v>588</v>
      </c>
      <c r="U23" s="194" t="s">
        <v>588</v>
      </c>
      <c r="V23" s="194" t="s">
        <v>588</v>
      </c>
      <c r="W23" s="194" t="s">
        <v>588</v>
      </c>
      <c r="X23" s="194" t="s">
        <v>588</v>
      </c>
      <c r="Y23" s="194">
        <v>0.0</v>
      </c>
      <c r="Z23" s="194" t="s">
        <v>588</v>
      </c>
      <c r="AA23" s="194" t="s">
        <v>727</v>
      </c>
      <c r="AB23" s="194" t="s">
        <v>727</v>
      </c>
      <c r="AC23" s="194" t="s">
        <v>727</v>
      </c>
      <c r="AD23" s="194" t="s">
        <v>727</v>
      </c>
      <c r="AE23" s="194" t="s">
        <v>727</v>
      </c>
      <c r="AF23" s="194" t="s">
        <v>588</v>
      </c>
      <c r="AG23" s="194">
        <v>0.0</v>
      </c>
      <c r="AH23" s="498" t="s">
        <v>717</v>
      </c>
      <c r="AI23" s="498" t="s">
        <v>717</v>
      </c>
      <c r="AJ23" s="197">
        <f>vlookup(B23,'Annual Leave-2026'!$B:$T,5,0)-countif(E23:AI23,"a")-(countif(E23:AI23,"a1")*0.5)-(countif(E23:AI23,"a2")*0.5)-(countif(E23:AI23,"b*")*0.5)-(countif(E23:AI23,"c*")*0.5)-(countif(E23:AI23,"d*")*0.5)-(countif(E23:AI23,"e*")*0.5)+1</f>
        <v>2.5</v>
      </c>
      <c r="AK23" s="197">
        <f t="shared" si="3"/>
        <v>26</v>
      </c>
      <c r="AL23" s="214">
        <f>VLOOKUP(B23,'Working Time-February-2026'!$B:$AK,35,0)/60</f>
        <v>-1</v>
      </c>
      <c r="AM23" s="214">
        <f>VLOOKUP(B23,'Working Time-February-2026'!$B:$AK,36,0)/60</f>
        <v>0</v>
      </c>
      <c r="AN23" s="214"/>
      <c r="AO23" s="209"/>
      <c r="AP23" s="216"/>
      <c r="AQ23" s="209"/>
      <c r="AR23" s="209"/>
      <c r="AS23" s="209"/>
      <c r="AT23" s="209"/>
      <c r="AU23" s="209">
        <f t="shared" si="4"/>
        <v>5</v>
      </c>
      <c r="AV23" s="209">
        <f t="shared" si="5"/>
        <v>0</v>
      </c>
      <c r="AW23" s="210">
        <f t="shared" si="6"/>
        <v>0</v>
      </c>
      <c r="AX23" s="212"/>
      <c r="AY23" s="217" t="s">
        <v>8</v>
      </c>
    </row>
    <row r="24">
      <c r="A24" s="204">
        <v>20.0</v>
      </c>
      <c r="B24" s="212" t="s">
        <v>613</v>
      </c>
      <c r="C24" s="213" t="s">
        <v>103</v>
      </c>
      <c r="D24" s="212" t="s">
        <v>80</v>
      </c>
      <c r="E24" s="194" t="s">
        <v>593</v>
      </c>
      <c r="F24" s="194" t="s">
        <v>593</v>
      </c>
      <c r="G24" s="194" t="s">
        <v>593</v>
      </c>
      <c r="H24" s="194" t="s">
        <v>593</v>
      </c>
      <c r="I24" s="194" t="s">
        <v>593</v>
      </c>
      <c r="J24" s="194" t="s">
        <v>593</v>
      </c>
      <c r="K24" s="194" t="s">
        <v>593</v>
      </c>
      <c r="L24" s="194">
        <v>0.0</v>
      </c>
      <c r="M24" s="194" t="s">
        <v>588</v>
      </c>
      <c r="N24" s="194" t="s">
        <v>588</v>
      </c>
      <c r="O24" s="194" t="s">
        <v>588</v>
      </c>
      <c r="P24" s="194" t="s">
        <v>588</v>
      </c>
      <c r="Q24" s="194" t="s">
        <v>588</v>
      </c>
      <c r="R24" s="194">
        <v>0.0</v>
      </c>
      <c r="S24" s="194" t="s">
        <v>588</v>
      </c>
      <c r="T24" s="194" t="s">
        <v>588</v>
      </c>
      <c r="U24" s="194" t="s">
        <v>588</v>
      </c>
      <c r="V24" s="194" t="s">
        <v>588</v>
      </c>
      <c r="W24" s="194" t="s">
        <v>6</v>
      </c>
      <c r="X24" s="194" t="s">
        <v>6</v>
      </c>
      <c r="Y24" s="194" t="s">
        <v>6</v>
      </c>
      <c r="Z24" s="496">
        <v>0.0</v>
      </c>
      <c r="AA24" s="194" t="s">
        <v>15</v>
      </c>
      <c r="AB24" s="194" t="s">
        <v>15</v>
      </c>
      <c r="AC24" s="194" t="s">
        <v>15</v>
      </c>
      <c r="AD24" s="194" t="s">
        <v>15</v>
      </c>
      <c r="AE24" s="194" t="s">
        <v>15</v>
      </c>
      <c r="AF24" s="194">
        <v>0.0</v>
      </c>
      <c r="AG24" s="194" t="s">
        <v>6</v>
      </c>
      <c r="AH24" s="194" t="s">
        <v>6</v>
      </c>
      <c r="AI24" s="498" t="s">
        <v>717</v>
      </c>
      <c r="AJ24" s="197">
        <f>vlookup(B24,'Annual Leave-2026'!$B:$T,5,0)-countif(E24:AI24,"a")-(countif(E24:AI24,"a1")*0.5)-(countif(E24:AI24,"a2")*0.5)-(countif(E24:AI24,"b*")*0.5)-(countif(E24:AI24,"c*")*0.5)-(countif(E24:AI24,"d*")*0.5)-(countif(E24:AI24,"e*")*0.5)+1</f>
        <v>1.5</v>
      </c>
      <c r="AK24" s="197">
        <f t="shared" si="3"/>
        <v>27</v>
      </c>
      <c r="AL24" s="214">
        <f>VLOOKUP(B24,'Working Time-February-2026'!$B:$AK,35,0)/60</f>
        <v>0</v>
      </c>
      <c r="AM24" s="214">
        <f>VLOOKUP(B24,'Working Time-February-2026'!$B:$AK,36,0)/60</f>
        <v>0</v>
      </c>
      <c r="AN24" s="214"/>
      <c r="AO24" s="209"/>
      <c r="AP24" s="216"/>
      <c r="AQ24" s="209"/>
      <c r="AR24" s="209"/>
      <c r="AS24" s="209"/>
      <c r="AT24" s="209"/>
      <c r="AU24" s="209">
        <f t="shared" si="4"/>
        <v>4</v>
      </c>
      <c r="AV24" s="209">
        <f t="shared" si="5"/>
        <v>0</v>
      </c>
      <c r="AW24" s="210">
        <f t="shared" si="6"/>
        <v>0</v>
      </c>
      <c r="AX24" s="212"/>
      <c r="AY24" s="217" t="s">
        <v>8</v>
      </c>
    </row>
    <row r="25">
      <c r="A25" s="209">
        <v>21.0</v>
      </c>
      <c r="B25" s="212" t="s">
        <v>614</v>
      </c>
      <c r="C25" s="213" t="s">
        <v>113</v>
      </c>
      <c r="D25" s="212" t="s">
        <v>80</v>
      </c>
      <c r="E25" s="194" t="s">
        <v>588</v>
      </c>
      <c r="F25" s="194" t="s">
        <v>588</v>
      </c>
      <c r="G25" s="194" t="s">
        <v>588</v>
      </c>
      <c r="H25" s="194" t="s">
        <v>588</v>
      </c>
      <c r="I25" s="194" t="s">
        <v>588</v>
      </c>
      <c r="J25" s="194" t="s">
        <v>588</v>
      </c>
      <c r="K25" s="194" t="s">
        <v>588</v>
      </c>
      <c r="L25" s="194">
        <v>0.0</v>
      </c>
      <c r="M25" s="498" t="s">
        <v>717</v>
      </c>
      <c r="N25" s="498" t="s">
        <v>717</v>
      </c>
      <c r="O25" s="498" t="s">
        <v>717</v>
      </c>
      <c r="P25" s="498" t="s">
        <v>717</v>
      </c>
      <c r="Q25" s="498" t="s">
        <v>717</v>
      </c>
      <c r="R25" s="194">
        <v>0.0</v>
      </c>
      <c r="S25" s="498" t="s">
        <v>717</v>
      </c>
      <c r="T25" s="498" t="s">
        <v>717</v>
      </c>
      <c r="U25" s="498" t="s">
        <v>717</v>
      </c>
      <c r="V25" s="498" t="s">
        <v>717</v>
      </c>
      <c r="W25" s="498" t="s">
        <v>717</v>
      </c>
      <c r="X25" s="498" t="s">
        <v>717</v>
      </c>
      <c r="Y25" s="498" t="s">
        <v>717</v>
      </c>
      <c r="Z25" s="496">
        <v>0.0</v>
      </c>
      <c r="AA25" s="496" t="s">
        <v>725</v>
      </c>
      <c r="AB25" s="496" t="s">
        <v>725</v>
      </c>
      <c r="AC25" s="496" t="s">
        <v>725</v>
      </c>
      <c r="AD25" s="496" t="s">
        <v>725</v>
      </c>
      <c r="AE25" s="496" t="s">
        <v>725</v>
      </c>
      <c r="AF25" s="498" t="s">
        <v>717</v>
      </c>
      <c r="AG25" s="194">
        <v>0.0</v>
      </c>
      <c r="AH25" s="194" t="s">
        <v>715</v>
      </c>
      <c r="AI25" s="194" t="s">
        <v>715</v>
      </c>
      <c r="AJ25" s="197">
        <f>vlookup(B25,'Annual Leave-2026'!$B:$T,5,0)-countif(E25:AI25,"a")-(countif(E25:AI25,"a1")*0.5)-(countif(E25:AI25,"a2")*0.5)-(countif(E25:AI25,"b*")*0.5)-(countif(E25:AI25,"c*")*0.5)-(countif(E25:AI25,"d*")*0.5)-(countif(E25:AI25,"e*")*0.5)+1+1</f>
        <v>7.5</v>
      </c>
      <c r="AK25" s="197">
        <f t="shared" si="3"/>
        <v>27</v>
      </c>
      <c r="AL25" s="214">
        <f>VLOOKUP(B25,'Working Time-February-2026'!$B:$AK,35,0)/60</f>
        <v>0</v>
      </c>
      <c r="AM25" s="214">
        <f>VLOOKUP(B25,'Working Time-February-2026'!$B:$AK,36,0)/60</f>
        <v>0</v>
      </c>
      <c r="AN25" s="214"/>
      <c r="AO25" s="209"/>
      <c r="AP25" s="216"/>
      <c r="AQ25" s="209"/>
      <c r="AR25" s="209"/>
      <c r="AS25" s="209"/>
      <c r="AT25" s="209"/>
      <c r="AU25" s="209">
        <f t="shared" si="4"/>
        <v>4</v>
      </c>
      <c r="AV25" s="209">
        <f t="shared" si="5"/>
        <v>0</v>
      </c>
      <c r="AW25" s="210">
        <f t="shared" si="6"/>
        <v>0</v>
      </c>
      <c r="AX25" s="212"/>
      <c r="AY25" s="217" t="s">
        <v>7</v>
      </c>
    </row>
    <row r="26">
      <c r="A26" s="204">
        <v>22.0</v>
      </c>
      <c r="B26" s="218" t="s">
        <v>615</v>
      </c>
      <c r="C26" s="219" t="s">
        <v>92</v>
      </c>
      <c r="D26" s="212" t="s">
        <v>80</v>
      </c>
      <c r="E26" s="194" t="s">
        <v>6</v>
      </c>
      <c r="F26" s="194" t="s">
        <v>591</v>
      </c>
      <c r="G26" s="194" t="s">
        <v>591</v>
      </c>
      <c r="H26" s="194" t="s">
        <v>591</v>
      </c>
      <c r="I26" s="194" t="s">
        <v>591</v>
      </c>
      <c r="J26" s="194" t="s">
        <v>591</v>
      </c>
      <c r="K26" s="194" t="s">
        <v>591</v>
      </c>
      <c r="L26" s="194">
        <v>0.0</v>
      </c>
      <c r="M26" s="194" t="s">
        <v>591</v>
      </c>
      <c r="N26" s="194" t="s">
        <v>591</v>
      </c>
      <c r="O26" s="194" t="s">
        <v>591</v>
      </c>
      <c r="P26" s="194" t="s">
        <v>591</v>
      </c>
      <c r="Q26" s="194" t="s">
        <v>591</v>
      </c>
      <c r="R26" s="194">
        <v>0.0</v>
      </c>
      <c r="S26" s="194" t="s">
        <v>593</v>
      </c>
      <c r="T26" s="194" t="s">
        <v>593</v>
      </c>
      <c r="U26" s="194" t="s">
        <v>593</v>
      </c>
      <c r="V26" s="194" t="s">
        <v>593</v>
      </c>
      <c r="W26" s="194" t="s">
        <v>593</v>
      </c>
      <c r="X26" s="194" t="s">
        <v>593</v>
      </c>
      <c r="Y26" s="194">
        <v>0.0</v>
      </c>
      <c r="Z26" s="194" t="s">
        <v>588</v>
      </c>
      <c r="AA26" s="194" t="s">
        <v>727</v>
      </c>
      <c r="AB26" s="194" t="s">
        <v>727</v>
      </c>
      <c r="AC26" s="194" t="s">
        <v>727</v>
      </c>
      <c r="AD26" s="194" t="s">
        <v>727</v>
      </c>
      <c r="AE26" s="194" t="s">
        <v>727</v>
      </c>
      <c r="AF26" s="194">
        <v>0.0</v>
      </c>
      <c r="AG26" s="194" t="s">
        <v>588</v>
      </c>
      <c r="AH26" s="194" t="s">
        <v>588</v>
      </c>
      <c r="AI26" s="194" t="s">
        <v>588</v>
      </c>
      <c r="AJ26" s="197">
        <f>vlookup(B26,'Annual Leave-2026'!$B:$T,5,0)-countif(E26:AI26,"a")-(countif(E26:AI26,"a1")*0.5)-(countif(E26:AI26,"a2")*0.5)-(countif(E26:AI26,"b*")*0.5)-(countif(E26:AI26,"c*")*0.5)-(countif(E26:AI26,"d*")*0.5)-(countif(E26:AI26,"e*")*0.5)+1</f>
        <v>2</v>
      </c>
      <c r="AK26" s="197">
        <f t="shared" si="3"/>
        <v>27</v>
      </c>
      <c r="AL26" s="214">
        <f>VLOOKUP(B26,'Working Time-February-2026'!$B:$AK,35,0)/60</f>
        <v>0</v>
      </c>
      <c r="AM26" s="214">
        <f>VLOOKUP(B26,'Working Time-February-2026'!$B:$AK,36,0)/60</f>
        <v>0</v>
      </c>
      <c r="AN26" s="214"/>
      <c r="AO26" s="209"/>
      <c r="AP26" s="220"/>
      <c r="AQ26" s="209"/>
      <c r="AR26" s="209"/>
      <c r="AS26" s="209"/>
      <c r="AT26" s="209"/>
      <c r="AU26" s="209">
        <f t="shared" si="4"/>
        <v>4</v>
      </c>
      <c r="AV26" s="209">
        <f t="shared" si="5"/>
        <v>0</v>
      </c>
      <c r="AW26" s="210">
        <f t="shared" si="6"/>
        <v>0</v>
      </c>
      <c r="AX26" s="212"/>
      <c r="AY26" s="217" t="s">
        <v>9</v>
      </c>
    </row>
    <row r="27">
      <c r="A27" s="209">
        <v>23.0</v>
      </c>
      <c r="B27" s="218" t="s">
        <v>616</v>
      </c>
      <c r="C27" s="219" t="s">
        <v>79</v>
      </c>
      <c r="D27" s="212" t="s">
        <v>80</v>
      </c>
      <c r="E27" s="194" t="s">
        <v>715</v>
      </c>
      <c r="F27" s="194" t="s">
        <v>715</v>
      </c>
      <c r="G27" s="194" t="s">
        <v>715</v>
      </c>
      <c r="H27" s="194" t="s">
        <v>715</v>
      </c>
      <c r="I27" s="194" t="s">
        <v>715</v>
      </c>
      <c r="J27" s="194" t="s">
        <v>715</v>
      </c>
      <c r="K27" s="194" t="s">
        <v>715</v>
      </c>
      <c r="L27" s="194">
        <v>0.0</v>
      </c>
      <c r="M27" s="194" t="s">
        <v>715</v>
      </c>
      <c r="N27" s="194" t="s">
        <v>715</v>
      </c>
      <c r="O27" s="194" t="s">
        <v>715</v>
      </c>
      <c r="P27" s="194" t="s">
        <v>715</v>
      </c>
      <c r="Q27" s="194" t="s">
        <v>715</v>
      </c>
      <c r="R27" s="194" t="s">
        <v>715</v>
      </c>
      <c r="S27" s="194">
        <v>0.0</v>
      </c>
      <c r="T27" s="194" t="s">
        <v>591</v>
      </c>
      <c r="U27" s="194" t="s">
        <v>591</v>
      </c>
      <c r="V27" s="194" t="s">
        <v>591</v>
      </c>
      <c r="W27" s="194" t="s">
        <v>591</v>
      </c>
      <c r="X27" s="194" t="s">
        <v>591</v>
      </c>
      <c r="Y27" s="194" t="s">
        <v>591</v>
      </c>
      <c r="Z27" s="496">
        <v>0.0</v>
      </c>
      <c r="AA27" s="194" t="s">
        <v>15</v>
      </c>
      <c r="AB27" s="194" t="s">
        <v>15</v>
      </c>
      <c r="AC27" s="194" t="s">
        <v>721</v>
      </c>
      <c r="AD27" s="194" t="s">
        <v>721</v>
      </c>
      <c r="AE27" s="194" t="s">
        <v>721</v>
      </c>
      <c r="AF27" s="194" t="s">
        <v>591</v>
      </c>
      <c r="AG27" s="194">
        <v>0.0</v>
      </c>
      <c r="AH27" s="194" t="s">
        <v>593</v>
      </c>
      <c r="AI27" s="194" t="s">
        <v>593</v>
      </c>
      <c r="AJ27" s="197">
        <f>vlookup(B27,'Annual Leave-2026'!$B:$T,5,0)-countif(E27:AI27,"a")-(countif(E27:AI27,"a1")*0.5)-(countif(E27:AI27,"a2")*0.5)-(countif(E27:AI27,"b*")*0.5)-(countif(E27:AI27,"c*")*0.5)-(countif(E27:AI27,"d*")*0.5)-(countif(E27:AI27,"e*")*0.5)+1</f>
        <v>4.5</v>
      </c>
      <c r="AK27" s="197">
        <f t="shared" si="3"/>
        <v>27</v>
      </c>
      <c r="AL27" s="214">
        <f>VLOOKUP(B27,'Working Time-February-2026'!$B:$AK,35,0)/60</f>
        <v>0</v>
      </c>
      <c r="AM27" s="214">
        <f>VLOOKUP(B27,'Working Time-February-2026'!$B:$AK,36,0)/60</f>
        <v>0</v>
      </c>
      <c r="AN27" s="214"/>
      <c r="AO27" s="209"/>
      <c r="AP27" s="220"/>
      <c r="AQ27" s="209"/>
      <c r="AR27" s="209"/>
      <c r="AS27" s="209"/>
      <c r="AT27" s="209"/>
      <c r="AU27" s="209">
        <f t="shared" si="4"/>
        <v>4</v>
      </c>
      <c r="AV27" s="209">
        <f t="shared" si="5"/>
        <v>0</v>
      </c>
      <c r="AW27" s="210">
        <f t="shared" si="6"/>
        <v>0</v>
      </c>
      <c r="AX27" s="212"/>
      <c r="AY27" s="217" t="s">
        <v>10</v>
      </c>
    </row>
    <row r="28">
      <c r="A28" s="204">
        <v>24.0</v>
      </c>
      <c r="B28" s="218" t="s">
        <v>617</v>
      </c>
      <c r="C28" s="219" t="s">
        <v>133</v>
      </c>
      <c r="D28" s="212" t="s">
        <v>80</v>
      </c>
      <c r="E28" s="194" t="s">
        <v>715</v>
      </c>
      <c r="F28" s="194" t="s">
        <v>715</v>
      </c>
      <c r="G28" s="194" t="s">
        <v>715</v>
      </c>
      <c r="H28" s="194" t="s">
        <v>715</v>
      </c>
      <c r="I28" s="194" t="s">
        <v>715</v>
      </c>
      <c r="J28" s="194" t="s">
        <v>715</v>
      </c>
      <c r="K28" s="194">
        <v>0.0</v>
      </c>
      <c r="L28" s="194" t="s">
        <v>715</v>
      </c>
      <c r="M28" s="194" t="s">
        <v>715</v>
      </c>
      <c r="N28" s="194" t="s">
        <v>715</v>
      </c>
      <c r="O28" s="194" t="s">
        <v>715</v>
      </c>
      <c r="P28" s="194" t="s">
        <v>715</v>
      </c>
      <c r="Q28" s="194" t="s">
        <v>715</v>
      </c>
      <c r="R28" s="194">
        <v>0.0</v>
      </c>
      <c r="S28" s="194" t="s">
        <v>715</v>
      </c>
      <c r="T28" s="194" t="s">
        <v>715</v>
      </c>
      <c r="U28" s="194" t="s">
        <v>715</v>
      </c>
      <c r="V28" s="194" t="s">
        <v>6</v>
      </c>
      <c r="W28" s="194" t="s">
        <v>6</v>
      </c>
      <c r="X28" s="194" t="s">
        <v>6</v>
      </c>
      <c r="Y28" s="194" t="s">
        <v>6</v>
      </c>
      <c r="Z28" s="496">
        <v>0.0</v>
      </c>
      <c r="AA28" s="194" t="s">
        <v>729</v>
      </c>
      <c r="AB28" s="194" t="s">
        <v>729</v>
      </c>
      <c r="AC28" s="194" t="s">
        <v>729</v>
      </c>
      <c r="AD28" s="194" t="s">
        <v>729</v>
      </c>
      <c r="AE28" s="194" t="s">
        <v>729</v>
      </c>
      <c r="AF28" s="194" t="s">
        <v>593</v>
      </c>
      <c r="AG28" s="194">
        <v>0.0</v>
      </c>
      <c r="AH28" s="194" t="s">
        <v>593</v>
      </c>
      <c r="AI28" s="194" t="s">
        <v>593</v>
      </c>
      <c r="AJ28" s="197">
        <f>vlookup(B28,'Annual Leave-2026'!$B:$T,5,0)-countif(E28:AI28,"a")-(countif(E28:AI28,"a1")*0.5)-(countif(E28:AI28,"a2")*0.5)-(countif(E28:AI28,"b*")*0.5)-(countif(E28:AI28,"c*")*0.5)-(countif(E28:AI28,"d*")*0.5)-(countif(E28:AI28,"e*")*0.5)+1</f>
        <v>1</v>
      </c>
      <c r="AK28" s="197">
        <f t="shared" si="3"/>
        <v>27</v>
      </c>
      <c r="AL28" s="214">
        <f>VLOOKUP(B28,'Working Time-February-2026'!$B:$AK,35,0)/60</f>
        <v>0</v>
      </c>
      <c r="AM28" s="214">
        <f>VLOOKUP(B28,'Working Time-February-2026'!$B:$AK,36,0)/60</f>
        <v>0</v>
      </c>
      <c r="AN28" s="214"/>
      <c r="AO28" s="209"/>
      <c r="AP28" s="220"/>
      <c r="AQ28" s="209"/>
      <c r="AR28" s="209"/>
      <c r="AS28" s="209"/>
      <c r="AT28" s="209"/>
      <c r="AU28" s="209">
        <f t="shared" si="4"/>
        <v>4</v>
      </c>
      <c r="AV28" s="209">
        <f t="shared" si="5"/>
        <v>0</v>
      </c>
      <c r="AW28" s="210">
        <f t="shared" si="6"/>
        <v>0</v>
      </c>
      <c r="AX28" s="212"/>
      <c r="AY28" s="217" t="s">
        <v>10</v>
      </c>
    </row>
    <row r="29">
      <c r="A29" s="209">
        <v>25.0</v>
      </c>
      <c r="B29" s="218" t="s">
        <v>618</v>
      </c>
      <c r="C29" s="219" t="s">
        <v>86</v>
      </c>
      <c r="D29" s="212" t="s">
        <v>80</v>
      </c>
      <c r="E29" s="194">
        <v>0.0</v>
      </c>
      <c r="F29" s="194" t="s">
        <v>715</v>
      </c>
      <c r="G29" s="194" t="s">
        <v>715</v>
      </c>
      <c r="H29" s="194" t="s">
        <v>715</v>
      </c>
      <c r="I29" s="194" t="s">
        <v>715</v>
      </c>
      <c r="J29" s="194" t="s">
        <v>715</v>
      </c>
      <c r="K29" s="194" t="s">
        <v>715</v>
      </c>
      <c r="L29" s="194">
        <v>0.0</v>
      </c>
      <c r="M29" s="194" t="s">
        <v>591</v>
      </c>
      <c r="N29" s="194" t="s">
        <v>591</v>
      </c>
      <c r="O29" s="194" t="s">
        <v>591</v>
      </c>
      <c r="P29" s="194" t="s">
        <v>591</v>
      </c>
      <c r="Q29" s="194" t="s">
        <v>591</v>
      </c>
      <c r="R29" s="194">
        <v>0.0</v>
      </c>
      <c r="S29" s="194" t="s">
        <v>591</v>
      </c>
      <c r="T29" s="194" t="s">
        <v>591</v>
      </c>
      <c r="U29" s="194" t="s">
        <v>591</v>
      </c>
      <c r="V29" s="194" t="s">
        <v>591</v>
      </c>
      <c r="W29" s="194" t="s">
        <v>591</v>
      </c>
      <c r="X29" s="194" t="s">
        <v>591</v>
      </c>
      <c r="Y29" s="194" t="s">
        <v>591</v>
      </c>
      <c r="Z29" s="496">
        <v>0.0</v>
      </c>
      <c r="AA29" s="194" t="s">
        <v>15</v>
      </c>
      <c r="AB29" s="194" t="s">
        <v>15</v>
      </c>
      <c r="AC29" s="194" t="s">
        <v>15</v>
      </c>
      <c r="AD29" s="194" t="s">
        <v>15</v>
      </c>
      <c r="AE29" s="194" t="s">
        <v>15</v>
      </c>
      <c r="AF29" s="194">
        <v>0.0</v>
      </c>
      <c r="AG29" s="194" t="s">
        <v>588</v>
      </c>
      <c r="AH29" s="194" t="s">
        <v>588</v>
      </c>
      <c r="AI29" s="194" t="s">
        <v>588</v>
      </c>
      <c r="AJ29" s="197">
        <f>vlookup(B29,'Annual Leave-2026'!$B:$T,5,0)-countif(E29:AI29,"a")-(countif(E29:AI29,"a1")*0.5)-(countif(E29:AI29,"a2")*0.5)-(countif(E29:AI29,"b*")*0.5)-(countif(E29:AI29,"c*")*0.5)-(countif(E29:AI29,"d*")*0.5)-(countif(E29:AI29,"e*")*0.5)+1</f>
        <v>4.5</v>
      </c>
      <c r="AK29" s="197">
        <f t="shared" si="3"/>
        <v>26</v>
      </c>
      <c r="AL29" s="214">
        <f>VLOOKUP(B29,'Working Time-February-2026'!$B:$AK,35,0)/60</f>
        <v>0</v>
      </c>
      <c r="AM29" s="214">
        <f>VLOOKUP(B29,'Working Time-February-2026'!$B:$AK,36,0)/60</f>
        <v>0</v>
      </c>
      <c r="AN29" s="214"/>
      <c r="AO29" s="209"/>
      <c r="AP29" s="220"/>
      <c r="AQ29" s="209"/>
      <c r="AR29" s="209"/>
      <c r="AS29" s="209"/>
      <c r="AT29" s="209"/>
      <c r="AU29" s="209">
        <f t="shared" si="4"/>
        <v>5</v>
      </c>
      <c r="AV29" s="209">
        <f t="shared" si="5"/>
        <v>0</v>
      </c>
      <c r="AW29" s="210">
        <f t="shared" si="6"/>
        <v>0</v>
      </c>
      <c r="AX29" s="212"/>
      <c r="AY29" s="217" t="s">
        <v>9</v>
      </c>
    </row>
    <row r="30">
      <c r="A30" s="204">
        <v>26.0</v>
      </c>
      <c r="B30" s="212" t="s">
        <v>619</v>
      </c>
      <c r="C30" s="213" t="s">
        <v>118</v>
      </c>
      <c r="D30" s="212" t="s">
        <v>80</v>
      </c>
      <c r="E30" s="194">
        <v>0.0</v>
      </c>
      <c r="F30" s="498" t="s">
        <v>717</v>
      </c>
      <c r="G30" s="498" t="s">
        <v>717</v>
      </c>
      <c r="H30" s="498" t="s">
        <v>717</v>
      </c>
      <c r="I30" s="498" t="s">
        <v>717</v>
      </c>
      <c r="J30" s="498" t="s">
        <v>717</v>
      </c>
      <c r="K30" s="194">
        <v>0.0</v>
      </c>
      <c r="L30" s="194" t="s">
        <v>168</v>
      </c>
      <c r="M30" s="194" t="s">
        <v>168</v>
      </c>
      <c r="N30" s="498" t="s">
        <v>717</v>
      </c>
      <c r="O30" s="498" t="s">
        <v>717</v>
      </c>
      <c r="P30" s="498" t="s">
        <v>717</v>
      </c>
      <c r="Q30" s="498" t="s">
        <v>717</v>
      </c>
      <c r="R30" s="498" t="s">
        <v>717</v>
      </c>
      <c r="S30" s="194">
        <v>0.0</v>
      </c>
      <c r="T30" s="498" t="s">
        <v>717</v>
      </c>
      <c r="U30" s="498" t="s">
        <v>717</v>
      </c>
      <c r="V30" s="498" t="s">
        <v>717</v>
      </c>
      <c r="W30" s="498" t="s">
        <v>717</v>
      </c>
      <c r="X30" s="498" t="s">
        <v>717</v>
      </c>
      <c r="Y30" s="498" t="s">
        <v>717</v>
      </c>
      <c r="Z30" s="496">
        <v>0.0</v>
      </c>
      <c r="AA30" s="194" t="s">
        <v>15</v>
      </c>
      <c r="AB30" s="194" t="s">
        <v>15</v>
      </c>
      <c r="AC30" s="194" t="s">
        <v>15</v>
      </c>
      <c r="AD30" s="194" t="s">
        <v>15</v>
      </c>
      <c r="AE30" s="194" t="s">
        <v>15</v>
      </c>
      <c r="AF30" s="194">
        <v>0.0</v>
      </c>
      <c r="AG30" s="194" t="s">
        <v>6</v>
      </c>
      <c r="AH30" s="194" t="s">
        <v>715</v>
      </c>
      <c r="AI30" s="194" t="s">
        <v>592</v>
      </c>
      <c r="AJ30" s="197">
        <f>vlookup(B30,'Annual Leave-2026'!$B:$T,5,0)-countif(E30:AI30,"a")-(countif(E30:AI30,"a1")*0.5)-(countif(E30:AI30,"a2")*0.5)-(countif(E30:AI30,"b*")*0.5)-(countif(E30:AI30,"c*")*0.5)-(countif(E30:AI30,"d*")*0.5)-(countif(E30:AI30,"e*")*0.5)+1</f>
        <v>1</v>
      </c>
      <c r="AK30" s="197">
        <f t="shared" si="3"/>
        <v>25</v>
      </c>
      <c r="AL30" s="214">
        <f>VLOOKUP(B30,'Working Time-February-2026'!$B:$AK,35,0)/60</f>
        <v>0</v>
      </c>
      <c r="AM30" s="214">
        <f>VLOOKUP(B30,'Working Time-February-2026'!$B:$AK,36,0)/60</f>
        <v>0</v>
      </c>
      <c r="AN30" s="214"/>
      <c r="AO30" s="209"/>
      <c r="AP30" s="216"/>
      <c r="AQ30" s="209"/>
      <c r="AR30" s="209"/>
      <c r="AS30" s="209"/>
      <c r="AT30" s="209"/>
      <c r="AU30" s="209">
        <f t="shared" si="4"/>
        <v>5</v>
      </c>
      <c r="AV30" s="209">
        <f t="shared" si="5"/>
        <v>1</v>
      </c>
      <c r="AW30" s="210">
        <f t="shared" si="6"/>
        <v>0</v>
      </c>
      <c r="AX30" s="212"/>
      <c r="AY30" s="217" t="s">
        <v>7</v>
      </c>
    </row>
    <row r="31">
      <c r="A31" s="209">
        <v>27.0</v>
      </c>
      <c r="B31" s="212" t="s">
        <v>620</v>
      </c>
      <c r="C31" s="213" t="s">
        <v>123</v>
      </c>
      <c r="D31" s="212" t="s">
        <v>80</v>
      </c>
      <c r="E31" s="499" t="s">
        <v>717</v>
      </c>
      <c r="F31" s="498" t="s">
        <v>717</v>
      </c>
      <c r="G31" s="498" t="s">
        <v>717</v>
      </c>
      <c r="H31" s="498" t="s">
        <v>717</v>
      </c>
      <c r="I31" s="498" t="s">
        <v>717</v>
      </c>
      <c r="J31" s="498" t="s">
        <v>717</v>
      </c>
      <c r="K31" s="498" t="s">
        <v>717</v>
      </c>
      <c r="L31" s="194">
        <v>0.0</v>
      </c>
      <c r="M31" s="498" t="s">
        <v>717</v>
      </c>
      <c r="N31" s="498" t="s">
        <v>717</v>
      </c>
      <c r="O31" s="498" t="s">
        <v>717</v>
      </c>
      <c r="P31" s="498" t="s">
        <v>717</v>
      </c>
      <c r="Q31" s="194" t="s">
        <v>167</v>
      </c>
      <c r="R31" s="194">
        <v>0.0</v>
      </c>
      <c r="S31" s="194" t="s">
        <v>715</v>
      </c>
      <c r="T31" s="194" t="s">
        <v>715</v>
      </c>
      <c r="U31" s="194" t="s">
        <v>715</v>
      </c>
      <c r="V31" s="194" t="s">
        <v>715</v>
      </c>
      <c r="W31" s="194" t="s">
        <v>715</v>
      </c>
      <c r="X31" s="194" t="s">
        <v>715</v>
      </c>
      <c r="Y31" s="194" t="s">
        <v>715</v>
      </c>
      <c r="Z31" s="496">
        <v>0.0</v>
      </c>
      <c r="AA31" s="194" t="s">
        <v>723</v>
      </c>
      <c r="AB31" s="194" t="s">
        <v>15</v>
      </c>
      <c r="AC31" s="194" t="s">
        <v>723</v>
      </c>
      <c r="AD31" s="194" t="s">
        <v>723</v>
      </c>
      <c r="AE31" s="194" t="s">
        <v>723</v>
      </c>
      <c r="AF31" s="194" t="s">
        <v>715</v>
      </c>
      <c r="AG31" s="194">
        <v>0.0</v>
      </c>
      <c r="AH31" s="194" t="s">
        <v>715</v>
      </c>
      <c r="AI31" s="194" t="s">
        <v>166</v>
      </c>
      <c r="AJ31" s="197">
        <f>vlookup(B31,'Annual Leave-2026'!$B:$T,5,0)-countif(E31:AI31,"a")-(countif(E31:AI31,"a1")*0.5)-(countif(E31:AI31,"a2")*0.5)-(countif(E31:AI31,"b*")*0.5)-(countif(E31:AI31,"c*")*0.5)-(countif(E31:AI31,"d*")*0.5)-(countif(E31:AI31,"e*")*0.5)+1</f>
        <v>5</v>
      </c>
      <c r="AK31" s="197">
        <f t="shared" si="3"/>
        <v>27</v>
      </c>
      <c r="AL31" s="214">
        <f>VLOOKUP(B31,'Working Time-February-2026'!$B:$AK,35,0)/60</f>
        <v>0</v>
      </c>
      <c r="AM31" s="214">
        <f>VLOOKUP(B31,'Working Time-February-2026'!$B:$AK,36,0)/60</f>
        <v>0</v>
      </c>
      <c r="AN31" s="214"/>
      <c r="AO31" s="209"/>
      <c r="AP31" s="216"/>
      <c r="AQ31" s="209"/>
      <c r="AR31" s="209"/>
      <c r="AS31" s="209"/>
      <c r="AT31" s="209"/>
      <c r="AU31" s="209">
        <f t="shared" si="4"/>
        <v>4</v>
      </c>
      <c r="AV31" s="209">
        <f t="shared" si="5"/>
        <v>0</v>
      </c>
      <c r="AW31" s="210">
        <f t="shared" si="6"/>
        <v>0</v>
      </c>
      <c r="AX31" s="212"/>
      <c r="AY31" s="217" t="s">
        <v>7</v>
      </c>
    </row>
    <row r="32">
      <c r="A32" s="204">
        <v>28.0</v>
      </c>
      <c r="B32" s="212" t="s">
        <v>621</v>
      </c>
      <c r="C32" s="213" t="s">
        <v>130</v>
      </c>
      <c r="D32" s="212" t="s">
        <v>76</v>
      </c>
      <c r="E32" s="194">
        <v>0.0</v>
      </c>
      <c r="F32" s="194" t="s">
        <v>715</v>
      </c>
      <c r="G32" s="194" t="s">
        <v>715</v>
      </c>
      <c r="H32" s="194" t="s">
        <v>715</v>
      </c>
      <c r="I32" s="194" t="s">
        <v>715</v>
      </c>
      <c r="J32" s="194" t="s">
        <v>715</v>
      </c>
      <c r="K32" s="194" t="s">
        <v>715</v>
      </c>
      <c r="L32" s="194">
        <v>0.0</v>
      </c>
      <c r="M32" s="194" t="s">
        <v>715</v>
      </c>
      <c r="N32" s="194" t="s">
        <v>715</v>
      </c>
      <c r="O32" s="194" t="s">
        <v>715</v>
      </c>
      <c r="P32" s="194" t="s">
        <v>715</v>
      </c>
      <c r="Q32" s="194" t="s">
        <v>715</v>
      </c>
      <c r="R32" s="194" t="s">
        <v>715</v>
      </c>
      <c r="S32" s="194">
        <v>0.0</v>
      </c>
      <c r="T32" s="194" t="s">
        <v>715</v>
      </c>
      <c r="U32" s="194" t="s">
        <v>715</v>
      </c>
      <c r="V32" s="194" t="s">
        <v>715</v>
      </c>
      <c r="W32" s="194" t="s">
        <v>715</v>
      </c>
      <c r="X32" s="194" t="s">
        <v>715</v>
      </c>
      <c r="Y32" s="194" t="s">
        <v>6</v>
      </c>
      <c r="Z32" s="496">
        <v>0.0</v>
      </c>
      <c r="AA32" s="194" t="s">
        <v>15</v>
      </c>
      <c r="AB32" s="194" t="s">
        <v>15</v>
      </c>
      <c r="AC32" s="194" t="s">
        <v>15</v>
      </c>
      <c r="AD32" s="194" t="s">
        <v>15</v>
      </c>
      <c r="AE32" s="194" t="s">
        <v>15</v>
      </c>
      <c r="AF32" s="194">
        <v>0.0</v>
      </c>
      <c r="AG32" s="194" t="s">
        <v>6</v>
      </c>
      <c r="AH32" s="194" t="s">
        <v>6</v>
      </c>
      <c r="AI32" s="194" t="s">
        <v>6</v>
      </c>
      <c r="AJ32" s="197">
        <f>vlookup(B32,'Annual Leave-2026'!$B:$T,5,0)-countif(E32:AI32,"a")-(countif(E32:AI32,"a1")*0.5)-(countif(E32:AI32,"a2")*0.5)-(countif(E32:AI32,"b*")*0.5)-(countif(E32:AI32,"c*")*0.5)-(countif(E32:AI32,"d*")*0.5)-(countif(E32:AI32,"e*")*0.5)+1</f>
        <v>7</v>
      </c>
      <c r="AK32" s="197">
        <f t="shared" si="3"/>
        <v>26</v>
      </c>
      <c r="AL32" s="214">
        <f>VLOOKUP(B32,'Working Time-February-2026'!$B:$AK,35,0)/60</f>
        <v>0</v>
      </c>
      <c r="AM32" s="214">
        <f>VLOOKUP(B32,'Working Time-February-2026'!$B:$AK,36,0)/60</f>
        <v>0</v>
      </c>
      <c r="AN32" s="214"/>
      <c r="AO32" s="209"/>
      <c r="AP32" s="216"/>
      <c r="AQ32" s="209"/>
      <c r="AR32" s="209"/>
      <c r="AS32" s="209"/>
      <c r="AT32" s="209"/>
      <c r="AU32" s="209">
        <f t="shared" si="4"/>
        <v>5</v>
      </c>
      <c r="AV32" s="209">
        <f t="shared" si="5"/>
        <v>0</v>
      </c>
      <c r="AW32" s="210">
        <f t="shared" si="6"/>
        <v>0</v>
      </c>
      <c r="AX32" s="212"/>
      <c r="AY32" s="217" t="s">
        <v>6</v>
      </c>
    </row>
    <row r="33">
      <c r="A33" s="209">
        <v>29.0</v>
      </c>
      <c r="B33" s="212" t="s">
        <v>622</v>
      </c>
      <c r="C33" s="213" t="s">
        <v>107</v>
      </c>
      <c r="D33" s="212" t="s">
        <v>76</v>
      </c>
      <c r="E33" s="194" t="s">
        <v>588</v>
      </c>
      <c r="F33" s="194" t="s">
        <v>588</v>
      </c>
      <c r="G33" s="194" t="s">
        <v>588</v>
      </c>
      <c r="H33" s="194" t="s">
        <v>588</v>
      </c>
      <c r="I33" s="194" t="s">
        <v>588</v>
      </c>
      <c r="J33" s="194" t="s">
        <v>588</v>
      </c>
      <c r="K33" s="194" t="s">
        <v>588</v>
      </c>
      <c r="L33" s="194">
        <v>0.0</v>
      </c>
      <c r="M33" s="194" t="s">
        <v>588</v>
      </c>
      <c r="N33" s="194" t="s">
        <v>588</v>
      </c>
      <c r="O33" s="194" t="s">
        <v>588</v>
      </c>
      <c r="P33" s="194" t="s">
        <v>588</v>
      </c>
      <c r="Q33" s="194" t="s">
        <v>588</v>
      </c>
      <c r="R33" s="194" t="s">
        <v>588</v>
      </c>
      <c r="S33" s="194" t="s">
        <v>588</v>
      </c>
      <c r="T33" s="194">
        <v>0.0</v>
      </c>
      <c r="U33" s="194" t="s">
        <v>6</v>
      </c>
      <c r="V33" s="194" t="s">
        <v>602</v>
      </c>
      <c r="W33" s="194" t="s">
        <v>602</v>
      </c>
      <c r="X33" s="194" t="s">
        <v>602</v>
      </c>
      <c r="Y33" s="194" t="s">
        <v>602</v>
      </c>
      <c r="Z33" s="496">
        <v>0.0</v>
      </c>
      <c r="AA33" s="194" t="s">
        <v>15</v>
      </c>
      <c r="AB33" s="194" t="s">
        <v>15</v>
      </c>
      <c r="AC33" s="194" t="s">
        <v>15</v>
      </c>
      <c r="AD33" s="496" t="s">
        <v>725</v>
      </c>
      <c r="AE33" s="496" t="s">
        <v>725</v>
      </c>
      <c r="AF33" s="498" t="s">
        <v>717</v>
      </c>
      <c r="AG33" s="194">
        <v>0.0</v>
      </c>
      <c r="AH33" s="498" t="s">
        <v>717</v>
      </c>
      <c r="AI33" s="498" t="s">
        <v>717</v>
      </c>
      <c r="AJ33" s="197">
        <f>vlookup(B33,'Annual Leave-2026'!$B:$T,5,0)-countif(E33:AI33,"a")-(countif(E33:AI33,"a1")*0.5)-(countif(E33:AI33,"a2")*0.5)-(countif(E33:AI33,"b*")*0.5)-(countif(E33:AI33,"c*")*0.5)-(countif(E33:AI33,"d*")*0.5)-(countif(E33:AI33,"e*")*0.5)+1</f>
        <v>0</v>
      </c>
      <c r="AK33" s="197">
        <f t="shared" si="3"/>
        <v>23</v>
      </c>
      <c r="AL33" s="214">
        <f>VLOOKUP(B33,'Working Time-February-2026'!$B:$AK,35,0)/60</f>
        <v>0</v>
      </c>
      <c r="AM33" s="214">
        <f>VLOOKUP(B33,'Working Time-February-2026'!$B:$AK,36,0)/60</f>
        <v>0</v>
      </c>
      <c r="AN33" s="214"/>
      <c r="AO33" s="209"/>
      <c r="AP33" s="216"/>
      <c r="AQ33" s="209"/>
      <c r="AR33" s="209"/>
      <c r="AS33" s="209"/>
      <c r="AT33" s="209"/>
      <c r="AU33" s="209">
        <f t="shared" si="4"/>
        <v>4</v>
      </c>
      <c r="AV33" s="209">
        <f t="shared" si="5"/>
        <v>0</v>
      </c>
      <c r="AW33" s="210">
        <f t="shared" si="6"/>
        <v>4</v>
      </c>
      <c r="AX33" s="212"/>
      <c r="AY33" s="217" t="s">
        <v>8</v>
      </c>
    </row>
    <row r="34">
      <c r="A34" s="204">
        <v>30.0</v>
      </c>
      <c r="B34" s="212" t="s">
        <v>623</v>
      </c>
      <c r="C34" s="213" t="s">
        <v>96</v>
      </c>
      <c r="D34" s="212" t="s">
        <v>76</v>
      </c>
      <c r="E34" s="194" t="s">
        <v>591</v>
      </c>
      <c r="F34" s="194" t="s">
        <v>591</v>
      </c>
      <c r="G34" s="194" t="s">
        <v>591</v>
      </c>
      <c r="H34" s="194" t="s">
        <v>591</v>
      </c>
      <c r="I34" s="194" t="s">
        <v>591</v>
      </c>
      <c r="J34" s="194" t="s">
        <v>6</v>
      </c>
      <c r="K34" s="194" t="s">
        <v>6</v>
      </c>
      <c r="L34" s="194">
        <v>0.0</v>
      </c>
      <c r="M34" s="194" t="s">
        <v>6</v>
      </c>
      <c r="N34" s="194" t="s">
        <v>593</v>
      </c>
      <c r="O34" s="194" t="s">
        <v>593</v>
      </c>
      <c r="P34" s="194" t="s">
        <v>593</v>
      </c>
      <c r="Q34" s="194" t="s">
        <v>593</v>
      </c>
      <c r="R34" s="194">
        <v>0.0</v>
      </c>
      <c r="S34" s="194" t="s">
        <v>588</v>
      </c>
      <c r="T34" s="194" t="s">
        <v>588</v>
      </c>
      <c r="U34" s="194" t="s">
        <v>588</v>
      </c>
      <c r="V34" s="194" t="s">
        <v>588</v>
      </c>
      <c r="W34" s="194" t="s">
        <v>588</v>
      </c>
      <c r="X34" s="194" t="s">
        <v>602</v>
      </c>
      <c r="Y34" s="194" t="s">
        <v>6</v>
      </c>
      <c r="Z34" s="496">
        <v>0.0</v>
      </c>
      <c r="AA34" s="194" t="s">
        <v>15</v>
      </c>
      <c r="AB34" s="194" t="s">
        <v>15</v>
      </c>
      <c r="AC34" s="194" t="s">
        <v>15</v>
      </c>
      <c r="AD34" s="194" t="s">
        <v>15</v>
      </c>
      <c r="AE34" s="194" t="s">
        <v>15</v>
      </c>
      <c r="AF34" s="194">
        <v>0.0</v>
      </c>
      <c r="AG34" s="194" t="s">
        <v>602</v>
      </c>
      <c r="AH34" s="498" t="s">
        <v>717</v>
      </c>
      <c r="AI34" s="498" t="s">
        <v>717</v>
      </c>
      <c r="AJ34" s="197">
        <f>vlookup(B34,'Annual Leave-2026'!$B:$T,5,0)-countif(E34:AI34,"a")-(countif(E34:AI34,"a1")*0.5)-(countif(E34:AI34,"a2")*0.5)-(countif(E34:AI34,"b*")*0.5)-(countif(E34:AI34,"c*")*0.5)-(countif(E34:AI34,"d*")*0.5)-(countif(E34:AI34,"e*")*0.5)+1</f>
        <v>0</v>
      </c>
      <c r="AK34" s="197">
        <f t="shared" si="3"/>
        <v>25</v>
      </c>
      <c r="AL34" s="214">
        <f>VLOOKUP(B34,'Working Time-February-2026'!$B:$AK,35,0)/60</f>
        <v>0</v>
      </c>
      <c r="AM34" s="214">
        <f>VLOOKUP(B34,'Working Time-February-2026'!$B:$AK,36,0)/60</f>
        <v>0</v>
      </c>
      <c r="AN34" s="214"/>
      <c r="AO34" s="209"/>
      <c r="AP34" s="220"/>
      <c r="AQ34" s="209"/>
      <c r="AR34" s="209"/>
      <c r="AS34" s="209"/>
      <c r="AT34" s="209"/>
      <c r="AU34" s="209">
        <f t="shared" si="4"/>
        <v>4</v>
      </c>
      <c r="AV34" s="209">
        <f t="shared" si="5"/>
        <v>0</v>
      </c>
      <c r="AW34" s="210">
        <f t="shared" si="6"/>
        <v>2</v>
      </c>
      <c r="AX34" s="212"/>
      <c r="AY34" s="217" t="s">
        <v>8</v>
      </c>
    </row>
    <row r="35">
      <c r="A35" s="209">
        <v>31.0</v>
      </c>
      <c r="B35" s="212" t="s">
        <v>624</v>
      </c>
      <c r="C35" s="213" t="s">
        <v>112</v>
      </c>
      <c r="D35" s="212" t="s">
        <v>76</v>
      </c>
      <c r="E35" s="194">
        <v>0.0</v>
      </c>
      <c r="F35" s="194" t="s">
        <v>588</v>
      </c>
      <c r="G35" s="194" t="s">
        <v>588</v>
      </c>
      <c r="H35" s="194" t="s">
        <v>588</v>
      </c>
      <c r="I35" s="194" t="s">
        <v>588</v>
      </c>
      <c r="J35" s="194" t="s">
        <v>588</v>
      </c>
      <c r="K35" s="194" t="s">
        <v>588</v>
      </c>
      <c r="L35" s="194" t="s">
        <v>588</v>
      </c>
      <c r="M35" s="194">
        <v>0.0</v>
      </c>
      <c r="N35" s="498" t="s">
        <v>717</v>
      </c>
      <c r="O35" s="498" t="s">
        <v>717</v>
      </c>
      <c r="P35" s="498" t="s">
        <v>717</v>
      </c>
      <c r="Q35" s="498" t="s">
        <v>717</v>
      </c>
      <c r="R35" s="498" t="s">
        <v>167</v>
      </c>
      <c r="S35" s="194" t="s">
        <v>6</v>
      </c>
      <c r="T35" s="194">
        <v>0.0</v>
      </c>
      <c r="U35" s="194" t="s">
        <v>6</v>
      </c>
      <c r="V35" s="498" t="s">
        <v>717</v>
      </c>
      <c r="W35" s="498" t="s">
        <v>717</v>
      </c>
      <c r="X35" s="498" t="s">
        <v>717</v>
      </c>
      <c r="Y35" s="194" t="s">
        <v>6</v>
      </c>
      <c r="Z35" s="496">
        <v>0.0</v>
      </c>
      <c r="AA35" s="194" t="s">
        <v>15</v>
      </c>
      <c r="AB35" s="194" t="s">
        <v>15</v>
      </c>
      <c r="AC35" s="194" t="s">
        <v>15</v>
      </c>
      <c r="AD35" s="194" t="s">
        <v>15</v>
      </c>
      <c r="AE35" s="194" t="s">
        <v>15</v>
      </c>
      <c r="AF35" s="194">
        <v>0.0</v>
      </c>
      <c r="AG35" s="194" t="s">
        <v>715</v>
      </c>
      <c r="AH35" s="194" t="s">
        <v>715</v>
      </c>
      <c r="AI35" s="194" t="s">
        <v>715</v>
      </c>
      <c r="AJ35" s="197">
        <f>vlookup(B35,'Annual Leave-2026'!$B:$T,5,0)-countif(E35:AI35,"a")-(countif(E35:AI35,"a1")*0.5)-(countif(E35:AI35,"a2")*0.5)-(countif(E35:AI35,"b*")*0.5)-(countif(E35:AI35,"c*")*0.5)-(countif(E35:AI35,"d*")*0.5)-(countif(E35:AI35,"e*")*0.5)+1</f>
        <v>1.5</v>
      </c>
      <c r="AK35" s="197">
        <f t="shared" si="3"/>
        <v>26</v>
      </c>
      <c r="AL35" s="214">
        <f>VLOOKUP(B35,'Working Time-February-2026'!$B:$AK,35,0)/60</f>
        <v>0</v>
      </c>
      <c r="AM35" s="214">
        <f>VLOOKUP(B35,'Working Time-February-2026'!$B:$AK,36,0)/60</f>
        <v>0</v>
      </c>
      <c r="AN35" s="214"/>
      <c r="AO35" s="209"/>
      <c r="AP35" s="216"/>
      <c r="AQ35" s="209"/>
      <c r="AR35" s="209"/>
      <c r="AS35" s="209"/>
      <c r="AT35" s="209"/>
      <c r="AU35" s="209">
        <f t="shared" si="4"/>
        <v>5</v>
      </c>
      <c r="AV35" s="209">
        <f t="shared" si="5"/>
        <v>0</v>
      </c>
      <c r="AW35" s="210">
        <f t="shared" si="6"/>
        <v>0</v>
      </c>
      <c r="AX35" s="212"/>
      <c r="AY35" s="217" t="s">
        <v>7</v>
      </c>
    </row>
    <row r="36">
      <c r="A36" s="204">
        <v>32.0</v>
      </c>
      <c r="B36" s="218" t="s">
        <v>816</v>
      </c>
      <c r="C36" s="219" t="s">
        <v>101</v>
      </c>
      <c r="D36" s="212" t="s">
        <v>76</v>
      </c>
      <c r="E36" s="194">
        <v>0.0</v>
      </c>
      <c r="F36" s="194" t="s">
        <v>593</v>
      </c>
      <c r="G36" s="194" t="s">
        <v>593</v>
      </c>
      <c r="H36" s="194" t="s">
        <v>593</v>
      </c>
      <c r="I36" s="194" t="s">
        <v>593</v>
      </c>
      <c r="J36" s="194" t="s">
        <v>593</v>
      </c>
      <c r="K36" s="194" t="s">
        <v>593</v>
      </c>
      <c r="L36" s="194">
        <v>0.0</v>
      </c>
      <c r="M36" s="194" t="s">
        <v>588</v>
      </c>
      <c r="N36" s="194" t="s">
        <v>588</v>
      </c>
      <c r="O36" s="194" t="s">
        <v>588</v>
      </c>
      <c r="P36" s="194" t="s">
        <v>588</v>
      </c>
      <c r="Q36" s="194" t="s">
        <v>588</v>
      </c>
      <c r="R36" s="194" t="s">
        <v>588</v>
      </c>
      <c r="S36" s="194" t="s">
        <v>588</v>
      </c>
      <c r="T36" s="194">
        <v>0.0</v>
      </c>
      <c r="U36" s="194" t="s">
        <v>588</v>
      </c>
      <c r="V36" s="194" t="s">
        <v>592</v>
      </c>
      <c r="W36" s="194" t="s">
        <v>592</v>
      </c>
      <c r="X36" s="194" t="s">
        <v>592</v>
      </c>
      <c r="Y36" s="194" t="s">
        <v>592</v>
      </c>
      <c r="Z36" s="496">
        <v>0.0</v>
      </c>
      <c r="AA36" s="194" t="s">
        <v>15</v>
      </c>
      <c r="AB36" s="194" t="s">
        <v>15</v>
      </c>
      <c r="AC36" s="194" t="s">
        <v>15</v>
      </c>
      <c r="AD36" s="194" t="s">
        <v>15</v>
      </c>
      <c r="AE36" s="194" t="s">
        <v>15</v>
      </c>
      <c r="AF36" s="194">
        <v>0.0</v>
      </c>
      <c r="AG36" s="194" t="s">
        <v>6</v>
      </c>
      <c r="AH36" s="498" t="s">
        <v>717</v>
      </c>
      <c r="AI36" s="498" t="s">
        <v>717</v>
      </c>
      <c r="AJ36" s="197">
        <f>vlookup(B36,'Annual Leave-2026'!$B:$T,5,0)-countif(E36:AI36,"a")-(countif(E36:AI36,"a1")*0.5)-(countif(E36:AI36,"a2")*0.5)-(countif(E36:AI36,"b*")*0.5)-(countif(E36:AI36,"c*")*0.5)-(countif(E36:AI36,"d*")*0.5)-(countif(E36:AI36,"e*")*0.5)+1</f>
        <v>0</v>
      </c>
      <c r="AK36" s="197">
        <f t="shared" si="3"/>
        <v>22</v>
      </c>
      <c r="AL36" s="214">
        <f>VLOOKUP(B36,'Working Time-February-2026'!$B:$AK,35,0)/60</f>
        <v>0</v>
      </c>
      <c r="AM36" s="214">
        <f>VLOOKUP(B36,'Working Time-February-2026'!$B:$AK,36,0)/60</f>
        <v>0</v>
      </c>
      <c r="AN36" s="214"/>
      <c r="AO36" s="209"/>
      <c r="AP36" s="220"/>
      <c r="AQ36" s="209"/>
      <c r="AR36" s="209"/>
      <c r="AS36" s="209"/>
      <c r="AT36" s="209"/>
      <c r="AU36" s="209">
        <f t="shared" si="4"/>
        <v>5</v>
      </c>
      <c r="AV36" s="209">
        <f t="shared" si="5"/>
        <v>4</v>
      </c>
      <c r="AW36" s="210">
        <f t="shared" si="6"/>
        <v>0</v>
      </c>
      <c r="AX36" s="212"/>
      <c r="AY36" s="217" t="s">
        <v>8</v>
      </c>
    </row>
    <row r="37">
      <c r="A37" s="209">
        <v>33.0</v>
      </c>
      <c r="B37" s="218" t="s">
        <v>625</v>
      </c>
      <c r="C37" s="219" t="s">
        <v>127</v>
      </c>
      <c r="D37" s="212" t="s">
        <v>76</v>
      </c>
      <c r="E37" s="499" t="s">
        <v>717</v>
      </c>
      <c r="F37" s="194">
        <v>0.0</v>
      </c>
      <c r="G37" s="498" t="s">
        <v>717</v>
      </c>
      <c r="H37" s="498" t="s">
        <v>717</v>
      </c>
      <c r="I37" s="498" t="s">
        <v>717</v>
      </c>
      <c r="J37" s="498" t="s">
        <v>717</v>
      </c>
      <c r="K37" s="498" t="s">
        <v>717</v>
      </c>
      <c r="L37" s="194">
        <v>0.0</v>
      </c>
      <c r="M37" s="194" t="s">
        <v>715</v>
      </c>
      <c r="N37" s="194" t="s">
        <v>715</v>
      </c>
      <c r="O37" s="194" t="s">
        <v>715</v>
      </c>
      <c r="P37" s="194" t="s">
        <v>715</v>
      </c>
      <c r="Q37" s="194" t="s">
        <v>715</v>
      </c>
      <c r="R37" s="194" t="s">
        <v>715</v>
      </c>
      <c r="S37" s="194">
        <v>0.0</v>
      </c>
      <c r="T37" s="194" t="s">
        <v>715</v>
      </c>
      <c r="U37" s="194" t="s">
        <v>715</v>
      </c>
      <c r="V37" s="194" t="s">
        <v>715</v>
      </c>
      <c r="W37" s="194" t="s">
        <v>715</v>
      </c>
      <c r="X37" s="194" t="s">
        <v>715</v>
      </c>
      <c r="Y37" s="194" t="s">
        <v>6</v>
      </c>
      <c r="Z37" s="496">
        <v>0.0</v>
      </c>
      <c r="AA37" s="194" t="s">
        <v>15</v>
      </c>
      <c r="AB37" s="194" t="s">
        <v>15</v>
      </c>
      <c r="AC37" s="194" t="s">
        <v>15</v>
      </c>
      <c r="AD37" s="194" t="s">
        <v>15</v>
      </c>
      <c r="AE37" s="194" t="s">
        <v>15</v>
      </c>
      <c r="AF37" s="194">
        <v>0.0</v>
      </c>
      <c r="AG37" s="194" t="s">
        <v>591</v>
      </c>
      <c r="AH37" s="194" t="s">
        <v>591</v>
      </c>
      <c r="AI37" s="194" t="s">
        <v>591</v>
      </c>
      <c r="AJ37" s="197">
        <f>vlookup(B37,'Annual Leave-2026'!$B:$T,5,0)-countif(E37:AI37,"a")-(countif(E37:AI37,"a1")*0.5)-(countif(E37:AI37,"a2")*0.5)-(countif(E37:AI37,"b*")*0.5)-(countif(E37:AI37,"c*")*0.5)-(countif(E37:AI37,"d*")*0.5)-(countif(E37:AI37,"e*")*0.5)+1</f>
        <v>2</v>
      </c>
      <c r="AK37" s="197">
        <f t="shared" si="3"/>
        <v>26</v>
      </c>
      <c r="AL37" s="214">
        <f>VLOOKUP(B37,'Working Time-February-2026'!$B:$AK,35,0)/60</f>
        <v>-0.9166666667</v>
      </c>
      <c r="AM37" s="214">
        <f>VLOOKUP(B37,'Working Time-February-2026'!$B:$AK,36,0)/60</f>
        <v>0</v>
      </c>
      <c r="AN37" s="214"/>
      <c r="AO37" s="209"/>
      <c r="AP37" s="220"/>
      <c r="AQ37" s="209"/>
      <c r="AR37" s="209"/>
      <c r="AS37" s="209"/>
      <c r="AT37" s="209"/>
      <c r="AU37" s="209">
        <f t="shared" si="4"/>
        <v>5</v>
      </c>
      <c r="AV37" s="209">
        <f t="shared" si="5"/>
        <v>0</v>
      </c>
      <c r="AW37" s="210">
        <f t="shared" si="6"/>
        <v>0</v>
      </c>
      <c r="AX37" s="212"/>
      <c r="AY37" s="217" t="s">
        <v>6</v>
      </c>
    </row>
    <row r="38">
      <c r="A38" s="204">
        <v>34.0</v>
      </c>
      <c r="B38" s="218" t="s">
        <v>626</v>
      </c>
      <c r="C38" s="219" t="s">
        <v>75</v>
      </c>
      <c r="D38" s="212" t="s">
        <v>76</v>
      </c>
      <c r="E38" s="194" t="s">
        <v>715</v>
      </c>
      <c r="F38" s="194">
        <v>0.0</v>
      </c>
      <c r="G38" s="194" t="s">
        <v>715</v>
      </c>
      <c r="H38" s="194" t="s">
        <v>715</v>
      </c>
      <c r="I38" s="194" t="s">
        <v>715</v>
      </c>
      <c r="J38" s="194" t="s">
        <v>715</v>
      </c>
      <c r="K38" s="194">
        <v>0.0</v>
      </c>
      <c r="L38" s="194" t="s">
        <v>6</v>
      </c>
      <c r="M38" s="194" t="s">
        <v>715</v>
      </c>
      <c r="N38" s="194" t="s">
        <v>715</v>
      </c>
      <c r="O38" s="194" t="s">
        <v>715</v>
      </c>
      <c r="P38" s="194" t="s">
        <v>715</v>
      </c>
      <c r="Q38" s="194" t="s">
        <v>715</v>
      </c>
      <c r="R38" s="194" t="s">
        <v>715</v>
      </c>
      <c r="S38" s="194">
        <v>0.0</v>
      </c>
      <c r="T38" s="194" t="s">
        <v>591</v>
      </c>
      <c r="U38" s="194" t="s">
        <v>591</v>
      </c>
      <c r="V38" s="194" t="s">
        <v>591</v>
      </c>
      <c r="W38" s="194" t="s">
        <v>591</v>
      </c>
      <c r="X38" s="194" t="s">
        <v>591</v>
      </c>
      <c r="Y38" s="194">
        <v>0.0</v>
      </c>
      <c r="Z38" s="496" t="s">
        <v>591</v>
      </c>
      <c r="AA38" s="194" t="s">
        <v>721</v>
      </c>
      <c r="AB38" s="194" t="s">
        <v>721</v>
      </c>
      <c r="AC38" s="194" t="s">
        <v>721</v>
      </c>
      <c r="AD38" s="194" t="s">
        <v>721</v>
      </c>
      <c r="AE38" s="194" t="s">
        <v>721</v>
      </c>
      <c r="AF38" s="194" t="s">
        <v>6</v>
      </c>
      <c r="AG38" s="194">
        <v>0.0</v>
      </c>
      <c r="AH38" s="194" t="s">
        <v>6</v>
      </c>
      <c r="AI38" s="194" t="s">
        <v>6</v>
      </c>
      <c r="AJ38" s="197">
        <f>vlookup(B38,'Annual Leave-2026'!$B:$T,5,0)-countif(E38:AI38,"a")-(countif(E38:AI38,"a1")*0.5)-(countif(E38:AI38,"a2")*0.5)-(countif(E38:AI38,"b*")*0.5)-(countif(E38:AI38,"c*")*0.5)-(countif(E38:AI38,"d*")*0.5)-(countif(E38:AI38,"e*")*0.5)+1</f>
        <v>4.5</v>
      </c>
      <c r="AK38" s="197">
        <f t="shared" si="3"/>
        <v>26</v>
      </c>
      <c r="AL38" s="214">
        <f>VLOOKUP(B38,'Working Time-February-2026'!$B:$AK,35,0)/60</f>
        <v>0</v>
      </c>
      <c r="AM38" s="214">
        <f>VLOOKUP(B38,'Working Time-February-2026'!$B:$AK,36,0)/60</f>
        <v>0</v>
      </c>
      <c r="AN38" s="214"/>
      <c r="AO38" s="209"/>
      <c r="AP38" s="220"/>
      <c r="AQ38" s="209"/>
      <c r="AR38" s="209"/>
      <c r="AS38" s="209"/>
      <c r="AT38" s="209"/>
      <c r="AU38" s="209">
        <f t="shared" si="4"/>
        <v>5</v>
      </c>
      <c r="AV38" s="209">
        <f t="shared" si="5"/>
        <v>0</v>
      </c>
      <c r="AW38" s="210">
        <f t="shared" si="6"/>
        <v>0</v>
      </c>
      <c r="AX38" s="212"/>
      <c r="AY38" s="217"/>
    </row>
    <row r="39">
      <c r="A39" s="209">
        <v>35.0</v>
      </c>
      <c r="B39" s="218" t="s">
        <v>627</v>
      </c>
      <c r="C39" s="219" t="s">
        <v>77</v>
      </c>
      <c r="D39" s="212" t="s">
        <v>76</v>
      </c>
      <c r="E39" s="194">
        <v>0.0</v>
      </c>
      <c r="F39" s="194" t="s">
        <v>593</v>
      </c>
      <c r="G39" s="194" t="s">
        <v>593</v>
      </c>
      <c r="H39" s="194" t="s">
        <v>593</v>
      </c>
      <c r="I39" s="194" t="s">
        <v>593</v>
      </c>
      <c r="J39" s="194" t="s">
        <v>593</v>
      </c>
      <c r="K39" s="194">
        <v>0.0</v>
      </c>
      <c r="L39" s="194" t="s">
        <v>593</v>
      </c>
      <c r="M39" s="194" t="s">
        <v>593</v>
      </c>
      <c r="N39" s="194" t="s">
        <v>593</v>
      </c>
      <c r="O39" s="194" t="s">
        <v>593</v>
      </c>
      <c r="P39" s="194" t="s">
        <v>593</v>
      </c>
      <c r="Q39" s="194" t="s">
        <v>593</v>
      </c>
      <c r="R39" s="194">
        <v>0.0</v>
      </c>
      <c r="S39" s="194" t="s">
        <v>172</v>
      </c>
      <c r="T39" s="194" t="s">
        <v>593</v>
      </c>
      <c r="U39" s="194" t="s">
        <v>593</v>
      </c>
      <c r="V39" s="194" t="s">
        <v>593</v>
      </c>
      <c r="W39" s="194" t="s">
        <v>593</v>
      </c>
      <c r="X39" s="194" t="s">
        <v>593</v>
      </c>
      <c r="Y39" s="194">
        <v>0.0</v>
      </c>
      <c r="Z39" s="496" t="s">
        <v>593</v>
      </c>
      <c r="AA39" s="194" t="s">
        <v>729</v>
      </c>
      <c r="AB39" s="194" t="s">
        <v>15</v>
      </c>
      <c r="AC39" s="194" t="s">
        <v>729</v>
      </c>
      <c r="AD39" s="194" t="s">
        <v>729</v>
      </c>
      <c r="AE39" s="194" t="s">
        <v>729</v>
      </c>
      <c r="AF39" s="194">
        <v>0.0</v>
      </c>
      <c r="AG39" s="194" t="s">
        <v>593</v>
      </c>
      <c r="AH39" s="194" t="s">
        <v>593</v>
      </c>
      <c r="AI39" s="194" t="s">
        <v>593</v>
      </c>
      <c r="AJ39" s="197">
        <f>vlookup(B39,'Annual Leave-2026'!$B:$T,5,0)-countif(E39:AI39,"a")-(countif(E39:AI39,"a1")*0.5)-(countif(E39:AI39,"a2")*0.5)-(countif(E39:AI39,"b*")*0.5)-(countif(E39:AI39,"c*")*0.5)-(countif(E39:AI39,"d*")*0.5)-(countif(E39:AI39,"e*")*0.5)+1</f>
        <v>2</v>
      </c>
      <c r="AK39" s="197">
        <f t="shared" si="3"/>
        <v>26</v>
      </c>
      <c r="AL39" s="214">
        <f>VLOOKUP(B39,'Working Time-February-2026'!$B:$AK,35,0)/60</f>
        <v>0</v>
      </c>
      <c r="AM39" s="214">
        <f>VLOOKUP(B39,'Working Time-February-2026'!$B:$AK,36,0)/60</f>
        <v>0</v>
      </c>
      <c r="AN39" s="214"/>
      <c r="AO39" s="209"/>
      <c r="AP39" s="220"/>
      <c r="AQ39" s="209"/>
      <c r="AR39" s="209"/>
      <c r="AS39" s="209"/>
      <c r="AT39" s="209"/>
      <c r="AU39" s="209">
        <f t="shared" si="4"/>
        <v>5</v>
      </c>
      <c r="AV39" s="209">
        <f t="shared" si="5"/>
        <v>0</v>
      </c>
      <c r="AW39" s="210">
        <f t="shared" si="6"/>
        <v>0</v>
      </c>
      <c r="AX39" s="212"/>
      <c r="AY39" s="217" t="s">
        <v>10</v>
      </c>
    </row>
    <row r="40">
      <c r="A40" s="204">
        <v>36.0</v>
      </c>
      <c r="B40" s="218" t="s">
        <v>628</v>
      </c>
      <c r="C40" s="219" t="s">
        <v>115</v>
      </c>
      <c r="D40" s="212" t="s">
        <v>76</v>
      </c>
      <c r="E40" s="194" t="s">
        <v>588</v>
      </c>
      <c r="F40" s="194">
        <v>0.0</v>
      </c>
      <c r="G40" s="498" t="s">
        <v>717</v>
      </c>
      <c r="H40" s="498" t="s">
        <v>717</v>
      </c>
      <c r="I40" s="498" t="s">
        <v>717</v>
      </c>
      <c r="J40" s="498" t="s">
        <v>717</v>
      </c>
      <c r="K40" s="498" t="s">
        <v>717</v>
      </c>
      <c r="L40" s="498" t="s">
        <v>717</v>
      </c>
      <c r="M40" s="194">
        <v>0.0</v>
      </c>
      <c r="N40" s="498" t="s">
        <v>717</v>
      </c>
      <c r="O40" s="498" t="s">
        <v>717</v>
      </c>
      <c r="P40" s="498" t="s">
        <v>717</v>
      </c>
      <c r="Q40" s="498" t="s">
        <v>717</v>
      </c>
      <c r="R40" s="194">
        <v>0.0</v>
      </c>
      <c r="S40" s="498" t="s">
        <v>717</v>
      </c>
      <c r="T40" s="498" t="s">
        <v>717</v>
      </c>
      <c r="U40" s="498" t="s">
        <v>717</v>
      </c>
      <c r="V40" s="498" t="s">
        <v>717</v>
      </c>
      <c r="W40" s="498" t="s">
        <v>717</v>
      </c>
      <c r="X40" s="498" t="s">
        <v>717</v>
      </c>
      <c r="Y40" s="498" t="s">
        <v>717</v>
      </c>
      <c r="Z40" s="496">
        <v>0.0</v>
      </c>
      <c r="AA40" s="194" t="s">
        <v>723</v>
      </c>
      <c r="AB40" s="194" t="s">
        <v>723</v>
      </c>
      <c r="AC40" s="194" t="s">
        <v>723</v>
      </c>
      <c r="AD40" s="194" t="s">
        <v>723</v>
      </c>
      <c r="AE40" s="194" t="s">
        <v>723</v>
      </c>
      <c r="AF40" s="194">
        <v>0.0</v>
      </c>
      <c r="AG40" s="194" t="s">
        <v>6</v>
      </c>
      <c r="AH40" s="194" t="s">
        <v>6</v>
      </c>
      <c r="AI40" s="194" t="s">
        <v>6</v>
      </c>
      <c r="AJ40" s="197">
        <f>vlookup(B40,'Annual Leave-2026'!$B:$T,5,0)-countif(E40:AI40,"a")-(countif(E40:AI40,"a1")*0.5)-(countif(E40:AI40,"a2")*0.5)-(countif(E40:AI40,"b*")*0.5)-(countif(E40:AI40,"c*")*0.5)-(countif(E40:AI40,"d*")*0.5)-(countif(E40:AI40,"e*")*0.5)+1</f>
        <v>2.5</v>
      </c>
      <c r="AK40" s="197">
        <f t="shared" si="3"/>
        <v>26</v>
      </c>
      <c r="AL40" s="214">
        <f>VLOOKUP(B40,'Working Time-February-2026'!$B:$AK,35,0)/60</f>
        <v>0</v>
      </c>
      <c r="AM40" s="214">
        <f>VLOOKUP(B40,'Working Time-February-2026'!$B:$AK,36,0)/60</f>
        <v>0</v>
      </c>
      <c r="AN40" s="214"/>
      <c r="AO40" s="209"/>
      <c r="AP40" s="220"/>
      <c r="AQ40" s="209"/>
      <c r="AR40" s="209"/>
      <c r="AS40" s="209"/>
      <c r="AT40" s="209"/>
      <c r="AU40" s="209">
        <f t="shared" si="4"/>
        <v>5</v>
      </c>
      <c r="AV40" s="209">
        <f t="shared" si="5"/>
        <v>0</v>
      </c>
      <c r="AW40" s="210">
        <f t="shared" si="6"/>
        <v>0</v>
      </c>
      <c r="AX40" s="212"/>
      <c r="AY40" s="217" t="s">
        <v>7</v>
      </c>
    </row>
    <row r="41">
      <c r="A41" s="209">
        <v>37.0</v>
      </c>
      <c r="B41" s="212" t="s">
        <v>629</v>
      </c>
      <c r="C41" s="213" t="s">
        <v>100</v>
      </c>
      <c r="D41" s="212" t="s">
        <v>76</v>
      </c>
      <c r="E41" s="194">
        <v>0.0</v>
      </c>
      <c r="F41" s="194" t="s">
        <v>593</v>
      </c>
      <c r="G41" s="194" t="s">
        <v>593</v>
      </c>
      <c r="H41" s="194" t="s">
        <v>593</v>
      </c>
      <c r="I41" s="194" t="s">
        <v>593</v>
      </c>
      <c r="J41" s="194" t="s">
        <v>593</v>
      </c>
      <c r="K41" s="194">
        <v>0.0</v>
      </c>
      <c r="L41" s="194" t="s">
        <v>588</v>
      </c>
      <c r="M41" s="194" t="s">
        <v>588</v>
      </c>
      <c r="N41" s="194" t="s">
        <v>588</v>
      </c>
      <c r="O41" s="194" t="s">
        <v>588</v>
      </c>
      <c r="P41" s="194" t="s">
        <v>588</v>
      </c>
      <c r="Q41" s="194" t="s">
        <v>588</v>
      </c>
      <c r="R41" s="194" t="s">
        <v>588</v>
      </c>
      <c r="S41" s="194" t="s">
        <v>588</v>
      </c>
      <c r="T41" s="194">
        <v>0.0</v>
      </c>
      <c r="U41" s="194" t="s">
        <v>588</v>
      </c>
      <c r="V41" s="194" t="s">
        <v>588</v>
      </c>
      <c r="W41" s="194" t="s">
        <v>588</v>
      </c>
      <c r="X41" s="194" t="s">
        <v>588</v>
      </c>
      <c r="Y41" s="194" t="s">
        <v>588</v>
      </c>
      <c r="Z41" s="194">
        <v>0.0</v>
      </c>
      <c r="AA41" s="194" t="s">
        <v>727</v>
      </c>
      <c r="AB41" s="496" t="s">
        <v>725</v>
      </c>
      <c r="AC41" s="496" t="s">
        <v>725</v>
      </c>
      <c r="AD41" s="496" t="s">
        <v>725</v>
      </c>
      <c r="AE41" s="496" t="s">
        <v>725</v>
      </c>
      <c r="AF41" s="498" t="s">
        <v>717</v>
      </c>
      <c r="AG41" s="498" t="s">
        <v>717</v>
      </c>
      <c r="AH41" s="194">
        <v>0.0</v>
      </c>
      <c r="AI41" s="498" t="s">
        <v>717</v>
      </c>
      <c r="AJ41" s="197">
        <f>vlookup(B41,'Annual Leave-2026'!$B:$T,5,0)-countif(E41:AI41,"a")-(countif(E41:AI41,"a1")*0.5)-(countif(E41:AI41,"a2")*0.5)-(countif(E41:AI41,"b*")*0.5)-(countif(E41:AI41,"c*")*0.5)-(countif(E41:AI41,"d*")*0.5)-(countif(E41:AI41,"e*")*0.5)+1+1</f>
        <v>11.5</v>
      </c>
      <c r="AK41" s="197">
        <f t="shared" si="3"/>
        <v>26</v>
      </c>
      <c r="AL41" s="214">
        <f>VLOOKUP(B41,'Working Time-February-2026'!$B:$AK,35,0)/60</f>
        <v>0</v>
      </c>
      <c r="AM41" s="214">
        <f>VLOOKUP(B41,'Working Time-February-2026'!$B:$AK,36,0)/60</f>
        <v>0</v>
      </c>
      <c r="AN41" s="214"/>
      <c r="AO41" s="209"/>
      <c r="AP41" s="216"/>
      <c r="AQ41" s="209"/>
      <c r="AR41" s="209"/>
      <c r="AS41" s="209"/>
      <c r="AT41" s="209"/>
      <c r="AU41" s="209">
        <f t="shared" si="4"/>
        <v>5</v>
      </c>
      <c r="AV41" s="209">
        <f t="shared" si="5"/>
        <v>0</v>
      </c>
      <c r="AW41" s="210">
        <f t="shared" si="6"/>
        <v>0</v>
      </c>
      <c r="AX41" s="212"/>
      <c r="AY41" s="217">
        <v>0.0</v>
      </c>
    </row>
    <row r="42">
      <c r="A42" s="204">
        <v>38.0</v>
      </c>
      <c r="B42" s="212" t="s">
        <v>630</v>
      </c>
      <c r="C42" s="213" t="s">
        <v>120</v>
      </c>
      <c r="D42" s="212" t="s">
        <v>76</v>
      </c>
      <c r="E42" s="499" t="s">
        <v>717</v>
      </c>
      <c r="F42" s="194">
        <v>0.0</v>
      </c>
      <c r="G42" s="498" t="s">
        <v>717</v>
      </c>
      <c r="H42" s="498" t="s">
        <v>717</v>
      </c>
      <c r="I42" s="498" t="s">
        <v>717</v>
      </c>
      <c r="J42" s="498" t="s">
        <v>717</v>
      </c>
      <c r="K42" s="194">
        <v>0.0</v>
      </c>
      <c r="L42" s="498" t="s">
        <v>717</v>
      </c>
      <c r="M42" s="498" t="s">
        <v>717</v>
      </c>
      <c r="N42" s="498" t="s">
        <v>717</v>
      </c>
      <c r="O42" s="498" t="s">
        <v>717</v>
      </c>
      <c r="P42" s="498" t="s">
        <v>717</v>
      </c>
      <c r="Q42" s="498" t="s">
        <v>717</v>
      </c>
      <c r="R42" s="498" t="s">
        <v>717</v>
      </c>
      <c r="S42" s="194">
        <v>0.0</v>
      </c>
      <c r="T42" s="194" t="s">
        <v>715</v>
      </c>
      <c r="U42" s="194" t="s">
        <v>715</v>
      </c>
      <c r="V42" s="194" t="s">
        <v>715</v>
      </c>
      <c r="W42" s="194" t="s">
        <v>166</v>
      </c>
      <c r="X42" s="194" t="s">
        <v>715</v>
      </c>
      <c r="Y42" s="194" t="s">
        <v>715</v>
      </c>
      <c r="Z42" s="194">
        <v>0.0</v>
      </c>
      <c r="AA42" s="194" t="s">
        <v>723</v>
      </c>
      <c r="AB42" s="194" t="s">
        <v>723</v>
      </c>
      <c r="AC42" s="194" t="s">
        <v>723</v>
      </c>
      <c r="AD42" s="194" t="s">
        <v>723</v>
      </c>
      <c r="AE42" s="194" t="s">
        <v>723</v>
      </c>
      <c r="AF42" s="194" t="s">
        <v>715</v>
      </c>
      <c r="AG42" s="194" t="s">
        <v>715</v>
      </c>
      <c r="AH42" s="194">
        <v>0.0</v>
      </c>
      <c r="AI42" s="194" t="s">
        <v>715</v>
      </c>
      <c r="AJ42" s="197">
        <f>vlookup(B42,'Annual Leave-2026'!$B:$T,5,0)-countif(E42:AI42,"a")-(countif(E42:AI42,"a1")*0.5)-(countif(E42:AI42,"a2")*0.5)-(countif(E42:AI42,"b*")*0.5)-(countif(E42:AI42,"c*")*0.5)-(countif(E42:AI42,"d*")*0.5)-(countif(E42:AI42,"e*")*0.5)+1</f>
        <v>2.5</v>
      </c>
      <c r="AK42" s="197">
        <f t="shared" si="3"/>
        <v>26</v>
      </c>
      <c r="AL42" s="214">
        <f>VLOOKUP(B42,'Working Time-February-2026'!$B:$AK,35,0)/60</f>
        <v>0</v>
      </c>
      <c r="AM42" s="214">
        <f>VLOOKUP(B42,'Working Time-February-2026'!$B:$AK,36,0)/60</f>
        <v>0</v>
      </c>
      <c r="AN42" s="214"/>
      <c r="AO42" s="209"/>
      <c r="AP42" s="216"/>
      <c r="AQ42" s="209"/>
      <c r="AR42" s="209"/>
      <c r="AS42" s="209"/>
      <c r="AT42" s="209"/>
      <c r="AU42" s="209">
        <f t="shared" si="4"/>
        <v>5</v>
      </c>
      <c r="AV42" s="209">
        <f t="shared" si="5"/>
        <v>0</v>
      </c>
      <c r="AW42" s="210">
        <f t="shared" si="6"/>
        <v>0</v>
      </c>
      <c r="AX42" s="212"/>
      <c r="AY42" s="217">
        <v>0.0</v>
      </c>
    </row>
    <row r="43">
      <c r="A43" s="209">
        <v>39.0</v>
      </c>
      <c r="B43" s="218" t="s">
        <v>849</v>
      </c>
      <c r="C43" s="219" t="s">
        <v>131</v>
      </c>
      <c r="D43" s="212" t="s">
        <v>76</v>
      </c>
      <c r="E43" s="194">
        <v>0.0</v>
      </c>
      <c r="F43" s="194" t="s">
        <v>715</v>
      </c>
      <c r="G43" s="194" t="s">
        <v>715</v>
      </c>
      <c r="H43" s="194" t="s">
        <v>715</v>
      </c>
      <c r="I43" s="194" t="s">
        <v>715</v>
      </c>
      <c r="J43" s="194" t="s">
        <v>715</v>
      </c>
      <c r="K43" s="194" t="s">
        <v>715</v>
      </c>
      <c r="L43" s="194">
        <v>0.0</v>
      </c>
      <c r="M43" s="194" t="s">
        <v>715</v>
      </c>
      <c r="N43" s="194" t="s">
        <v>715</v>
      </c>
      <c r="O43" s="194" t="s">
        <v>715</v>
      </c>
      <c r="P43" s="194" t="s">
        <v>715</v>
      </c>
      <c r="Q43" s="194" t="s">
        <v>715</v>
      </c>
      <c r="R43" s="194">
        <v>0.0</v>
      </c>
      <c r="S43" s="194" t="s">
        <v>715</v>
      </c>
      <c r="T43" s="194" t="s">
        <v>715</v>
      </c>
      <c r="U43" s="194" t="s">
        <v>715</v>
      </c>
      <c r="V43" s="194" t="s">
        <v>715</v>
      </c>
      <c r="W43" s="194" t="s">
        <v>715</v>
      </c>
      <c r="X43" s="194" t="s">
        <v>6</v>
      </c>
      <c r="Y43" s="194" t="s">
        <v>6</v>
      </c>
      <c r="Z43" s="496">
        <v>0.0</v>
      </c>
      <c r="AA43" s="194" t="s">
        <v>15</v>
      </c>
      <c r="AB43" s="194" t="s">
        <v>15</v>
      </c>
      <c r="AC43" s="194" t="s">
        <v>15</v>
      </c>
      <c r="AD43" s="194" t="s">
        <v>15</v>
      </c>
      <c r="AE43" s="194" t="s">
        <v>15</v>
      </c>
      <c r="AF43" s="194">
        <v>0.0</v>
      </c>
      <c r="AG43" s="194" t="s">
        <v>6</v>
      </c>
      <c r="AH43" s="194" t="s">
        <v>592</v>
      </c>
      <c r="AI43" s="194" t="s">
        <v>592</v>
      </c>
      <c r="AJ43" s="197">
        <f>vlookup(B43,'Annual Leave-2026'!$B:$T,5,0)-countif(E43:AI43,"a")-(countif(E43:AI43,"a1")*0.5)-(countif(E43:AI43,"a2")*0.5)-(countif(E43:AI43,"b*")*0.5)-(countif(E43:AI43,"c*")*0.5)-(countif(E43:AI43,"d*")*0.5)-(countif(E43:AI43,"e*")*0.5)+1</f>
        <v>2</v>
      </c>
      <c r="AK43" s="197">
        <f t="shared" si="3"/>
        <v>24</v>
      </c>
      <c r="AL43" s="214">
        <f>VLOOKUP(B43,'Working Time-February-2026'!$B:$AK,35,0)/60</f>
        <v>0</v>
      </c>
      <c r="AM43" s="214">
        <f>VLOOKUP(B43,'Working Time-February-2026'!$B:$AK,36,0)/60</f>
        <v>0</v>
      </c>
      <c r="AN43" s="214"/>
      <c r="AO43" s="209"/>
      <c r="AP43" s="220"/>
      <c r="AQ43" s="209"/>
      <c r="AR43" s="209"/>
      <c r="AS43" s="209"/>
      <c r="AT43" s="209"/>
      <c r="AU43" s="209">
        <f t="shared" si="4"/>
        <v>5</v>
      </c>
      <c r="AV43" s="209">
        <f t="shared" si="5"/>
        <v>2</v>
      </c>
      <c r="AW43" s="210">
        <f t="shared" si="6"/>
        <v>0</v>
      </c>
      <c r="AX43" s="212"/>
      <c r="AY43" s="217" t="s">
        <v>6</v>
      </c>
    </row>
    <row r="44">
      <c r="A44" s="204">
        <v>40.0</v>
      </c>
      <c r="B44" s="218" t="s">
        <v>631</v>
      </c>
      <c r="C44" s="219" t="s">
        <v>97</v>
      </c>
      <c r="D44" s="212" t="s">
        <v>76</v>
      </c>
      <c r="E44" s="194">
        <v>0.0</v>
      </c>
      <c r="F44" s="194" t="s">
        <v>591</v>
      </c>
      <c r="G44" s="194" t="s">
        <v>591</v>
      </c>
      <c r="H44" s="194" t="s">
        <v>591</v>
      </c>
      <c r="I44" s="194" t="s">
        <v>591</v>
      </c>
      <c r="J44" s="194" t="s">
        <v>591</v>
      </c>
      <c r="K44" s="194" t="s">
        <v>591</v>
      </c>
      <c r="L44" s="194">
        <v>0.0</v>
      </c>
      <c r="M44" s="194" t="s">
        <v>602</v>
      </c>
      <c r="N44" s="194" t="s">
        <v>593</v>
      </c>
      <c r="O44" s="194" t="s">
        <v>593</v>
      </c>
      <c r="P44" s="194" t="s">
        <v>593</v>
      </c>
      <c r="Q44" s="194" t="s">
        <v>593</v>
      </c>
      <c r="R44" s="194" t="s">
        <v>593</v>
      </c>
      <c r="S44" s="194">
        <v>0.0</v>
      </c>
      <c r="T44" s="194" t="s">
        <v>588</v>
      </c>
      <c r="U44" s="194" t="s">
        <v>588</v>
      </c>
      <c r="V44" s="194" t="s">
        <v>588</v>
      </c>
      <c r="W44" s="194" t="s">
        <v>588</v>
      </c>
      <c r="X44" s="194" t="s">
        <v>6</v>
      </c>
      <c r="Y44" s="194" t="s">
        <v>6</v>
      </c>
      <c r="Z44" s="496">
        <v>0.0</v>
      </c>
      <c r="AA44" s="194" t="s">
        <v>15</v>
      </c>
      <c r="AB44" s="194" t="s">
        <v>15</v>
      </c>
      <c r="AC44" s="194" t="s">
        <v>15</v>
      </c>
      <c r="AD44" s="194" t="s">
        <v>15</v>
      </c>
      <c r="AE44" s="194" t="s">
        <v>15</v>
      </c>
      <c r="AF44" s="194" t="s">
        <v>6</v>
      </c>
      <c r="AG44" s="194">
        <v>0.0</v>
      </c>
      <c r="AH44" s="498" t="s">
        <v>717</v>
      </c>
      <c r="AI44" s="498" t="s">
        <v>717</v>
      </c>
      <c r="AJ44" s="197">
        <f>vlookup(B44,'Annual Leave-2026'!$B:$T,5,0)-countif(E44:AI44,"a")-(countif(E44:AI44,"a1")*0.5)-(countif(E44:AI44,"a2")*0.5)-(countif(E44:AI44,"b*")*0.5)-(countif(E44:AI44,"c*")*0.5)-(countif(E44:AI44,"d*")*0.5)-(countif(E44:AI44,"e*")*0.5)+1+2</f>
        <v>2</v>
      </c>
      <c r="AK44" s="197">
        <f t="shared" si="3"/>
        <v>25</v>
      </c>
      <c r="AL44" s="214">
        <f>VLOOKUP(B44,'Working Time-February-2026'!$B:$AK,35,0)/60</f>
        <v>0</v>
      </c>
      <c r="AM44" s="214">
        <f>VLOOKUP(B44,'Working Time-February-2026'!$B:$AK,36,0)/60</f>
        <v>0</v>
      </c>
      <c r="AN44" s="214"/>
      <c r="AO44" s="209"/>
      <c r="AP44" s="220"/>
      <c r="AQ44" s="209"/>
      <c r="AR44" s="209"/>
      <c r="AS44" s="209"/>
      <c r="AT44" s="209"/>
      <c r="AU44" s="209">
        <f t="shared" si="4"/>
        <v>5</v>
      </c>
      <c r="AV44" s="209">
        <f t="shared" si="5"/>
        <v>0</v>
      </c>
      <c r="AW44" s="210">
        <f t="shared" si="6"/>
        <v>1</v>
      </c>
      <c r="AX44" s="212"/>
      <c r="AY44" s="217" t="s">
        <v>8</v>
      </c>
    </row>
    <row r="45">
      <c r="A45" s="209">
        <v>41.0</v>
      </c>
      <c r="B45" s="218" t="s">
        <v>632</v>
      </c>
      <c r="C45" s="219" t="s">
        <v>111</v>
      </c>
      <c r="D45" s="212" t="s">
        <v>76</v>
      </c>
      <c r="E45" s="194">
        <v>0.0</v>
      </c>
      <c r="F45" s="194" t="s">
        <v>588</v>
      </c>
      <c r="G45" s="194" t="s">
        <v>588</v>
      </c>
      <c r="H45" s="194" t="s">
        <v>588</v>
      </c>
      <c r="I45" s="194" t="s">
        <v>588</v>
      </c>
      <c r="J45" s="194" t="s">
        <v>588</v>
      </c>
      <c r="K45" s="194" t="s">
        <v>588</v>
      </c>
      <c r="L45" s="194" t="s">
        <v>588</v>
      </c>
      <c r="M45" s="194">
        <v>0.0</v>
      </c>
      <c r="N45" s="498" t="s">
        <v>717</v>
      </c>
      <c r="O45" s="498" t="s">
        <v>717</v>
      </c>
      <c r="P45" s="498" t="s">
        <v>717</v>
      </c>
      <c r="Q45" s="498" t="s">
        <v>717</v>
      </c>
      <c r="R45" s="498" t="s">
        <v>717</v>
      </c>
      <c r="S45" s="498" t="s">
        <v>717</v>
      </c>
      <c r="T45" s="194">
        <v>0.0</v>
      </c>
      <c r="U45" s="498" t="s">
        <v>717</v>
      </c>
      <c r="V45" s="498" t="s">
        <v>717</v>
      </c>
      <c r="W45" s="498" t="s">
        <v>717</v>
      </c>
      <c r="X45" s="498" t="s">
        <v>717</v>
      </c>
      <c r="Y45" s="194">
        <v>0.0</v>
      </c>
      <c r="Z45" s="498" t="s">
        <v>717</v>
      </c>
      <c r="AA45" s="496" t="s">
        <v>725</v>
      </c>
      <c r="AB45" s="496" t="s">
        <v>725</v>
      </c>
      <c r="AC45" s="496" t="s">
        <v>725</v>
      </c>
      <c r="AD45" s="496" t="s">
        <v>725</v>
      </c>
      <c r="AE45" s="194" t="s">
        <v>15</v>
      </c>
      <c r="AF45" s="194">
        <v>0.0</v>
      </c>
      <c r="AG45" s="194" t="s">
        <v>6</v>
      </c>
      <c r="AH45" s="194" t="s">
        <v>6</v>
      </c>
      <c r="AI45" s="194" t="s">
        <v>6</v>
      </c>
      <c r="AJ45" s="197">
        <f>vlookup(B45,'Annual Leave-2026'!$B:$T,5,0)-countif(E45:AI45,"a")-(countif(E45:AI45,"a1")*0.5)-(countif(E45:AI45,"a2")*0.5)-(countif(E45:AI45,"b*")*0.5)-(countif(E45:AI45,"c*")*0.5)-(countif(E45:AI45,"d*")*0.5)-(countif(E45:AI45,"e*")*0.5)+1</f>
        <v>0.5</v>
      </c>
      <c r="AK45" s="197">
        <f t="shared" si="3"/>
        <v>26</v>
      </c>
      <c r="AL45" s="214">
        <f>VLOOKUP(B45,'Working Time-February-2026'!$B:$AK,35,0)/60</f>
        <v>0</v>
      </c>
      <c r="AM45" s="214">
        <f>VLOOKUP(B45,'Working Time-February-2026'!$B:$AK,36,0)/60</f>
        <v>0</v>
      </c>
      <c r="AN45" s="214"/>
      <c r="AO45" s="209"/>
      <c r="AP45" s="220"/>
      <c r="AQ45" s="209"/>
      <c r="AR45" s="209"/>
      <c r="AS45" s="209"/>
      <c r="AT45" s="209"/>
      <c r="AU45" s="209">
        <f t="shared" si="4"/>
        <v>5</v>
      </c>
      <c r="AV45" s="209">
        <f t="shared" si="5"/>
        <v>0</v>
      </c>
      <c r="AW45" s="210">
        <f t="shared" si="6"/>
        <v>0</v>
      </c>
      <c r="AX45" s="212"/>
      <c r="AY45" s="217" t="s">
        <v>7</v>
      </c>
    </row>
    <row r="46">
      <c r="A46" s="204">
        <v>42.0</v>
      </c>
      <c r="B46" s="218" t="s">
        <v>634</v>
      </c>
      <c r="C46" s="219" t="s">
        <v>85</v>
      </c>
      <c r="D46" s="212" t="s">
        <v>76</v>
      </c>
      <c r="E46" s="194">
        <v>0.0</v>
      </c>
      <c r="F46" s="194" t="s">
        <v>715</v>
      </c>
      <c r="G46" s="194" t="s">
        <v>715</v>
      </c>
      <c r="H46" s="194" t="s">
        <v>715</v>
      </c>
      <c r="I46" s="194" t="s">
        <v>715</v>
      </c>
      <c r="J46" s="194" t="s">
        <v>715</v>
      </c>
      <c r="K46" s="194" t="s">
        <v>715</v>
      </c>
      <c r="L46" s="194">
        <v>0.0</v>
      </c>
      <c r="M46" s="194" t="s">
        <v>591</v>
      </c>
      <c r="N46" s="194" t="s">
        <v>591</v>
      </c>
      <c r="O46" s="194" t="s">
        <v>591</v>
      </c>
      <c r="P46" s="194" t="s">
        <v>591</v>
      </c>
      <c r="Q46" s="194" t="s">
        <v>591</v>
      </c>
      <c r="R46" s="194" t="s">
        <v>163</v>
      </c>
      <c r="S46" s="194">
        <v>0.0</v>
      </c>
      <c r="T46" s="194" t="s">
        <v>591</v>
      </c>
      <c r="U46" s="194" t="s">
        <v>591</v>
      </c>
      <c r="V46" s="194" t="s">
        <v>591</v>
      </c>
      <c r="W46" s="194" t="s">
        <v>591</v>
      </c>
      <c r="X46" s="194" t="s">
        <v>591</v>
      </c>
      <c r="Y46" s="194" t="s">
        <v>6</v>
      </c>
      <c r="Z46" s="496">
        <v>0.0</v>
      </c>
      <c r="AA46" s="194" t="s">
        <v>15</v>
      </c>
      <c r="AB46" s="194" t="s">
        <v>15</v>
      </c>
      <c r="AC46" s="194" t="s">
        <v>15</v>
      </c>
      <c r="AD46" s="194" t="s">
        <v>729</v>
      </c>
      <c r="AE46" s="194" t="s">
        <v>729</v>
      </c>
      <c r="AF46" s="194" t="s">
        <v>593</v>
      </c>
      <c r="AG46" s="194">
        <v>0.0</v>
      </c>
      <c r="AH46" s="194" t="s">
        <v>588</v>
      </c>
      <c r="AI46" s="194" t="s">
        <v>588</v>
      </c>
      <c r="AJ46" s="197">
        <f>vlookup(B46,'Annual Leave-2026'!$B:$T,5,0)-countif(E46:AI46,"a")-(countif(E46:AI46,"a1")*0.5)-(countif(E46:AI46,"a2")*0.5)-(countif(E46:AI46,"b*")*0.5)-(countif(E46:AI46,"c*")*0.5)-(countif(E46:AI46,"d*")*0.5)-(countif(E46:AI46,"e*")*0.5)+1+1</f>
        <v>1.5</v>
      </c>
      <c r="AK46" s="197">
        <f t="shared" si="3"/>
        <v>26</v>
      </c>
      <c r="AL46" s="214">
        <f>VLOOKUP(B46,'Working Time-February-2026'!$B:$AK,35,0)/60</f>
        <v>-0.15</v>
      </c>
      <c r="AM46" s="214">
        <f>VLOOKUP(B46,'Working Time-February-2026'!$B:$AK,36,0)/60</f>
        <v>0</v>
      </c>
      <c r="AN46" s="214"/>
      <c r="AO46" s="209"/>
      <c r="AP46" s="220"/>
      <c r="AQ46" s="209"/>
      <c r="AR46" s="209"/>
      <c r="AS46" s="209"/>
      <c r="AT46" s="209"/>
      <c r="AU46" s="209">
        <f t="shared" si="4"/>
        <v>5</v>
      </c>
      <c r="AV46" s="209">
        <f t="shared" si="5"/>
        <v>0</v>
      </c>
      <c r="AW46" s="210">
        <f t="shared" si="6"/>
        <v>0</v>
      </c>
      <c r="AX46" s="212"/>
      <c r="AY46" s="217" t="s">
        <v>9</v>
      </c>
    </row>
    <row r="47">
      <c r="A47" s="209">
        <v>43.0</v>
      </c>
      <c r="B47" s="218" t="s">
        <v>635</v>
      </c>
      <c r="C47" s="219" t="s">
        <v>94</v>
      </c>
      <c r="D47" s="212" t="s">
        <v>76</v>
      </c>
      <c r="E47" s="194">
        <v>0.0</v>
      </c>
      <c r="F47" s="194" t="s">
        <v>591</v>
      </c>
      <c r="G47" s="194" t="s">
        <v>591</v>
      </c>
      <c r="H47" s="194" t="s">
        <v>591</v>
      </c>
      <c r="I47" s="194" t="s">
        <v>591</v>
      </c>
      <c r="J47" s="194" t="s">
        <v>591</v>
      </c>
      <c r="K47" s="194" t="s">
        <v>591</v>
      </c>
      <c r="L47" s="194">
        <v>0.0</v>
      </c>
      <c r="M47" s="194" t="s">
        <v>593</v>
      </c>
      <c r="N47" s="194" t="s">
        <v>593</v>
      </c>
      <c r="O47" s="194" t="s">
        <v>593</v>
      </c>
      <c r="P47" s="194" t="s">
        <v>171</v>
      </c>
      <c r="Q47" s="194" t="s">
        <v>171</v>
      </c>
      <c r="R47" s="194">
        <v>0.0</v>
      </c>
      <c r="S47" s="194" t="s">
        <v>588</v>
      </c>
      <c r="T47" s="194" t="s">
        <v>588</v>
      </c>
      <c r="U47" s="194" t="s">
        <v>588</v>
      </c>
      <c r="V47" s="194" t="s">
        <v>588</v>
      </c>
      <c r="W47" s="194" t="s">
        <v>588</v>
      </c>
      <c r="X47" s="194" t="s">
        <v>588</v>
      </c>
      <c r="Y47" s="194">
        <v>0.0</v>
      </c>
      <c r="Z47" s="194" t="s">
        <v>588</v>
      </c>
      <c r="AA47" s="194" t="s">
        <v>727</v>
      </c>
      <c r="AB47" s="194" t="s">
        <v>727</v>
      </c>
      <c r="AC47" s="194" t="s">
        <v>727</v>
      </c>
      <c r="AD47" s="194" t="s">
        <v>727</v>
      </c>
      <c r="AE47" s="194" t="s">
        <v>15</v>
      </c>
      <c r="AF47" s="194">
        <v>0.0</v>
      </c>
      <c r="AG47" s="194" t="s">
        <v>6</v>
      </c>
      <c r="AH47" s="498" t="s">
        <v>717</v>
      </c>
      <c r="AI47" s="498" t="s">
        <v>717</v>
      </c>
      <c r="AJ47" s="197">
        <f>vlookup(B47,'Annual Leave-2026'!$B:$T,5,0)-countif(E47:AI47,"a")-(countif(E47:AI47,"a1")*0.5)-(countif(E47:AI47,"a2")*0.5)-(countif(E47:AI47,"b*")*0.5)-(countif(E47:AI47,"c*")*0.5)-(countif(E47:AI47,"d*")*0.5)-(countif(E47:AI47,"e*")*0.5)+1</f>
        <v>4</v>
      </c>
      <c r="AK47" s="197">
        <f t="shared" si="3"/>
        <v>26</v>
      </c>
      <c r="AL47" s="214">
        <f>VLOOKUP(B47,'Working Time-February-2026'!$B:$AK,35,0)/60</f>
        <v>-0.45</v>
      </c>
      <c r="AM47" s="214">
        <f>VLOOKUP(B47,'Working Time-February-2026'!$B:$AK,36,0)/60</f>
        <v>0</v>
      </c>
      <c r="AN47" s="214"/>
      <c r="AO47" s="209"/>
      <c r="AP47" s="220"/>
      <c r="AQ47" s="209"/>
      <c r="AR47" s="209"/>
      <c r="AS47" s="209"/>
      <c r="AT47" s="209"/>
      <c r="AU47" s="209">
        <f t="shared" si="4"/>
        <v>5</v>
      </c>
      <c r="AV47" s="209">
        <f t="shared" si="5"/>
        <v>0</v>
      </c>
      <c r="AW47" s="210">
        <f t="shared" si="6"/>
        <v>0</v>
      </c>
      <c r="AX47" s="212"/>
      <c r="AY47" s="217" t="s">
        <v>8</v>
      </c>
    </row>
    <row r="48">
      <c r="A48" s="204">
        <v>44.0</v>
      </c>
      <c r="B48" s="218" t="s">
        <v>636</v>
      </c>
      <c r="C48" s="219" t="s">
        <v>126</v>
      </c>
      <c r="D48" s="212" t="s">
        <v>76</v>
      </c>
      <c r="E48" s="499" t="s">
        <v>717</v>
      </c>
      <c r="F48" s="498" t="s">
        <v>717</v>
      </c>
      <c r="G48" s="498" t="s">
        <v>717</v>
      </c>
      <c r="H48" s="498" t="s">
        <v>717</v>
      </c>
      <c r="I48" s="498" t="s">
        <v>717</v>
      </c>
      <c r="J48" s="498" t="s">
        <v>717</v>
      </c>
      <c r="K48" s="498" t="s">
        <v>717</v>
      </c>
      <c r="L48" s="194">
        <v>0.0</v>
      </c>
      <c r="M48" s="194" t="s">
        <v>715</v>
      </c>
      <c r="N48" s="194" t="s">
        <v>715</v>
      </c>
      <c r="O48" s="194" t="s">
        <v>715</v>
      </c>
      <c r="P48" s="194" t="s">
        <v>715</v>
      </c>
      <c r="Q48" s="194" t="s">
        <v>715</v>
      </c>
      <c r="R48" s="194" t="s">
        <v>715</v>
      </c>
      <c r="S48" s="194">
        <v>0.0</v>
      </c>
      <c r="T48" s="194" t="s">
        <v>715</v>
      </c>
      <c r="U48" s="194" t="s">
        <v>715</v>
      </c>
      <c r="V48" s="194" t="s">
        <v>715</v>
      </c>
      <c r="W48" s="194" t="s">
        <v>6</v>
      </c>
      <c r="X48" s="194" t="s">
        <v>6</v>
      </c>
      <c r="Y48" s="194" t="s">
        <v>6</v>
      </c>
      <c r="Z48" s="496">
        <v>0.0</v>
      </c>
      <c r="AA48" s="194" t="s">
        <v>15</v>
      </c>
      <c r="AB48" s="194" t="s">
        <v>15</v>
      </c>
      <c r="AC48" s="194" t="s">
        <v>15</v>
      </c>
      <c r="AD48" s="194" t="s">
        <v>15</v>
      </c>
      <c r="AE48" s="194" t="s">
        <v>723</v>
      </c>
      <c r="AF48" s="194" t="s">
        <v>715</v>
      </c>
      <c r="AG48" s="194">
        <v>0.0</v>
      </c>
      <c r="AH48" s="194" t="s">
        <v>6</v>
      </c>
      <c r="AI48" s="194" t="s">
        <v>591</v>
      </c>
      <c r="AJ48" s="197">
        <f>vlookup(B48,'Annual Leave-2026'!$B:$T,5,0)-countif(E48:AI48,"a")-(countif(E48:AI48,"a1")*0.5)-(countif(E48:AI48,"a2")*0.5)-(countif(E48:AI48,"b*")*0.5)-(countif(E48:AI48,"c*")*0.5)-(countif(E48:AI48,"d*")*0.5)-(countif(E48:AI48,"e*")*0.5)+1+1</f>
        <v>1.5</v>
      </c>
      <c r="AK48" s="197">
        <f t="shared" si="3"/>
        <v>27</v>
      </c>
      <c r="AL48" s="214">
        <f>VLOOKUP(B48,'Working Time-February-2026'!$B:$AK,35,0)/60</f>
        <v>0</v>
      </c>
      <c r="AM48" s="214">
        <f>VLOOKUP(B48,'Working Time-February-2026'!$B:$AK,36,0)/60</f>
        <v>0</v>
      </c>
      <c r="AN48" s="214"/>
      <c r="AO48" s="209"/>
      <c r="AP48" s="220"/>
      <c r="AQ48" s="209"/>
      <c r="AR48" s="209"/>
      <c r="AS48" s="209"/>
      <c r="AT48" s="209"/>
      <c r="AU48" s="209">
        <f t="shared" si="4"/>
        <v>4</v>
      </c>
      <c r="AV48" s="209">
        <f t="shared" si="5"/>
        <v>0</v>
      </c>
      <c r="AW48" s="210">
        <f t="shared" si="6"/>
        <v>0</v>
      </c>
      <c r="AX48" s="212"/>
      <c r="AY48" s="217" t="s">
        <v>6</v>
      </c>
    </row>
    <row r="49">
      <c r="A49" s="209">
        <v>45.0</v>
      </c>
      <c r="B49" s="218" t="s">
        <v>637</v>
      </c>
      <c r="C49" s="219" t="s">
        <v>78</v>
      </c>
      <c r="D49" s="212" t="s">
        <v>76</v>
      </c>
      <c r="E49" s="194" t="s">
        <v>715</v>
      </c>
      <c r="F49" s="194">
        <v>0.0</v>
      </c>
      <c r="G49" s="194" t="s">
        <v>715</v>
      </c>
      <c r="H49" s="194" t="s">
        <v>715</v>
      </c>
      <c r="I49" s="194" t="s">
        <v>715</v>
      </c>
      <c r="J49" s="194" t="s">
        <v>715</v>
      </c>
      <c r="K49" s="194">
        <v>0.0</v>
      </c>
      <c r="L49" s="194" t="s">
        <v>715</v>
      </c>
      <c r="M49" s="194" t="s">
        <v>715</v>
      </c>
      <c r="N49" s="194" t="s">
        <v>715</v>
      </c>
      <c r="O49" s="194" t="s">
        <v>715</v>
      </c>
      <c r="P49" s="194" t="s">
        <v>715</v>
      </c>
      <c r="Q49" s="194" t="s">
        <v>715</v>
      </c>
      <c r="R49" s="194" t="s">
        <v>715</v>
      </c>
      <c r="S49" s="194">
        <v>0.0</v>
      </c>
      <c r="T49" s="194" t="s">
        <v>591</v>
      </c>
      <c r="U49" s="194" t="s">
        <v>591</v>
      </c>
      <c r="V49" s="194" t="s">
        <v>6</v>
      </c>
      <c r="W49" s="194" t="s">
        <v>6</v>
      </c>
      <c r="X49" s="194" t="s">
        <v>6</v>
      </c>
      <c r="Y49" s="194">
        <v>0.0</v>
      </c>
      <c r="Z49" s="496" t="s">
        <v>591</v>
      </c>
      <c r="AA49" s="194" t="s">
        <v>721</v>
      </c>
      <c r="AB49" s="194" t="s">
        <v>721</v>
      </c>
      <c r="AC49" s="194" t="s">
        <v>721</v>
      </c>
      <c r="AD49" s="194" t="s">
        <v>721</v>
      </c>
      <c r="AE49" s="194" t="s">
        <v>721</v>
      </c>
      <c r="AF49" s="194" t="s">
        <v>591</v>
      </c>
      <c r="AG49" s="194">
        <v>0.0</v>
      </c>
      <c r="AH49" s="194" t="s">
        <v>593</v>
      </c>
      <c r="AI49" s="194" t="s">
        <v>593</v>
      </c>
      <c r="AJ49" s="197">
        <f>vlookup(B49,'Annual Leave-2026'!$B:$T,5,0)-countif(E49:AI49,"a")-(countif(E49:AI49,"a1")*0.5)-(countif(E49:AI49,"a2")*0.5)-(countif(E49:AI49,"b*")*0.5)-(countif(E49:AI49,"c*")*0.5)-(countif(E49:AI49,"d*")*0.5)-(countif(E49:AI49,"e*")*0.5)+1</f>
        <v>3</v>
      </c>
      <c r="AK49" s="197">
        <f t="shared" si="3"/>
        <v>26</v>
      </c>
      <c r="AL49" s="214">
        <f>VLOOKUP(B49,'Working Time-February-2026'!$B:$AK,35,0)/60</f>
        <v>0</v>
      </c>
      <c r="AM49" s="214">
        <f>VLOOKUP(B49,'Working Time-February-2026'!$B:$AK,36,0)/60</f>
        <v>0</v>
      </c>
      <c r="AN49" s="214"/>
      <c r="AO49" s="209"/>
      <c r="AP49" s="220"/>
      <c r="AQ49" s="209"/>
      <c r="AR49" s="209"/>
      <c r="AS49" s="209"/>
      <c r="AT49" s="209"/>
      <c r="AU49" s="209">
        <f t="shared" si="4"/>
        <v>5</v>
      </c>
      <c r="AV49" s="209">
        <f t="shared" si="5"/>
        <v>0</v>
      </c>
      <c r="AW49" s="210">
        <f t="shared" si="6"/>
        <v>0</v>
      </c>
      <c r="AX49" s="212"/>
      <c r="AY49" s="217" t="s">
        <v>10</v>
      </c>
    </row>
    <row r="50">
      <c r="A50" s="204">
        <v>46.0</v>
      </c>
      <c r="B50" s="218" t="s">
        <v>638</v>
      </c>
      <c r="C50" s="219" t="s">
        <v>90</v>
      </c>
      <c r="D50" s="212" t="s">
        <v>76</v>
      </c>
      <c r="E50" s="194" t="s">
        <v>591</v>
      </c>
      <c r="F50" s="194" t="s">
        <v>591</v>
      </c>
      <c r="G50" s="194" t="s">
        <v>591</v>
      </c>
      <c r="H50" s="194" t="s">
        <v>591</v>
      </c>
      <c r="I50" s="194" t="s">
        <v>591</v>
      </c>
      <c r="J50" s="194" t="s">
        <v>591</v>
      </c>
      <c r="K50" s="194">
        <v>0.0</v>
      </c>
      <c r="L50" s="194" t="s">
        <v>591</v>
      </c>
      <c r="M50" s="194" t="s">
        <v>591</v>
      </c>
      <c r="N50" s="194" t="s">
        <v>591</v>
      </c>
      <c r="O50" s="194" t="s">
        <v>591</v>
      </c>
      <c r="P50" s="194" t="s">
        <v>591</v>
      </c>
      <c r="Q50" s="194" t="s">
        <v>591</v>
      </c>
      <c r="R50" s="194" t="s">
        <v>591</v>
      </c>
      <c r="S50" s="194">
        <v>0.0</v>
      </c>
      <c r="T50" s="194" t="s">
        <v>6</v>
      </c>
      <c r="U50" s="194" t="s">
        <v>6</v>
      </c>
      <c r="V50" s="194" t="s">
        <v>593</v>
      </c>
      <c r="W50" s="194" t="s">
        <v>593</v>
      </c>
      <c r="X50" s="194" t="s">
        <v>593</v>
      </c>
      <c r="Y50" s="194" t="s">
        <v>593</v>
      </c>
      <c r="Z50" s="496">
        <v>0.0</v>
      </c>
      <c r="AA50" s="194" t="s">
        <v>727</v>
      </c>
      <c r="AB50" s="194" t="s">
        <v>15</v>
      </c>
      <c r="AC50" s="194" t="s">
        <v>15</v>
      </c>
      <c r="AD50" s="194" t="s">
        <v>15</v>
      </c>
      <c r="AE50" s="194" t="s">
        <v>15</v>
      </c>
      <c r="AF50" s="194">
        <v>0.0</v>
      </c>
      <c r="AG50" s="194" t="s">
        <v>6</v>
      </c>
      <c r="AH50" s="194" t="s">
        <v>6</v>
      </c>
      <c r="AI50" s="194" t="s">
        <v>6</v>
      </c>
      <c r="AJ50" s="197">
        <f>vlookup(B50,'Annual Leave-2026'!$B:$T,5,0)-countif(E50:AI50,"a")-(countif(E50:AI50,"a1")*0.5)-(countif(E50:AI50,"a2")*0.5)-(countif(E50:AI50,"b*")*0.5)-(countif(E50:AI50,"c*")*0.5)-(countif(E50:AI50,"d*")*0.5)-(countif(E50:AI50,"e*")*0.5)+1</f>
        <v>8.5</v>
      </c>
      <c r="AK50" s="197">
        <f t="shared" si="3"/>
        <v>27</v>
      </c>
      <c r="AL50" s="214">
        <f>VLOOKUP(B50,'Working Time-February-2026'!$B:$AK,35,0)/60</f>
        <v>-0.03333333333</v>
      </c>
      <c r="AM50" s="214">
        <f>VLOOKUP(B50,'Working Time-February-2026'!$B:$AK,36,0)/60</f>
        <v>0</v>
      </c>
      <c r="AN50" s="214"/>
      <c r="AO50" s="209"/>
      <c r="AP50" s="220"/>
      <c r="AQ50" s="209"/>
      <c r="AR50" s="209"/>
      <c r="AS50" s="209"/>
      <c r="AT50" s="209"/>
      <c r="AU50" s="209">
        <f t="shared" si="4"/>
        <v>4</v>
      </c>
      <c r="AV50" s="209">
        <f t="shared" si="5"/>
        <v>0</v>
      </c>
      <c r="AW50" s="210">
        <f t="shared" si="6"/>
        <v>0</v>
      </c>
      <c r="AX50" s="212"/>
      <c r="AY50" s="217" t="s">
        <v>9</v>
      </c>
    </row>
    <row r="51">
      <c r="A51" s="209">
        <v>47.0</v>
      </c>
      <c r="B51" s="218" t="s">
        <v>639</v>
      </c>
      <c r="C51" s="219" t="s">
        <v>106</v>
      </c>
      <c r="D51" s="212" t="s">
        <v>76</v>
      </c>
      <c r="E51" s="194" t="s">
        <v>588</v>
      </c>
      <c r="F51" s="194" t="s">
        <v>588</v>
      </c>
      <c r="G51" s="194" t="s">
        <v>588</v>
      </c>
      <c r="H51" s="194" t="s">
        <v>588</v>
      </c>
      <c r="I51" s="194" t="s">
        <v>588</v>
      </c>
      <c r="J51" s="194" t="s">
        <v>588</v>
      </c>
      <c r="K51" s="194" t="s">
        <v>588</v>
      </c>
      <c r="L51" s="194">
        <v>0.0</v>
      </c>
      <c r="M51" s="194" t="s">
        <v>588</v>
      </c>
      <c r="N51" s="194" t="s">
        <v>588</v>
      </c>
      <c r="O51" s="194" t="s">
        <v>588</v>
      </c>
      <c r="P51" s="194" t="s">
        <v>588</v>
      </c>
      <c r="Q51" s="194" t="s">
        <v>588</v>
      </c>
      <c r="R51" s="194" t="s">
        <v>588</v>
      </c>
      <c r="S51" s="194" t="s">
        <v>6</v>
      </c>
      <c r="T51" s="194">
        <v>0.0</v>
      </c>
      <c r="U51" s="498" t="s">
        <v>717</v>
      </c>
      <c r="V51" s="498" t="s">
        <v>717</v>
      </c>
      <c r="W51" s="498" t="s">
        <v>717</v>
      </c>
      <c r="X51" s="498" t="s">
        <v>717</v>
      </c>
      <c r="Y51" s="194" t="s">
        <v>6</v>
      </c>
      <c r="Z51" s="496">
        <v>0.0</v>
      </c>
      <c r="AA51" s="194" t="s">
        <v>15</v>
      </c>
      <c r="AB51" s="194" t="s">
        <v>15</v>
      </c>
      <c r="AC51" s="194" t="s">
        <v>15</v>
      </c>
      <c r="AD51" s="194" t="s">
        <v>15</v>
      </c>
      <c r="AE51" s="194" t="s">
        <v>15</v>
      </c>
      <c r="AF51" s="194">
        <v>0.0</v>
      </c>
      <c r="AG51" s="498" t="s">
        <v>717</v>
      </c>
      <c r="AH51" s="498" t="s">
        <v>717</v>
      </c>
      <c r="AI51" s="498" t="s">
        <v>717</v>
      </c>
      <c r="AJ51" s="197">
        <f>vlookup(B51,'Annual Leave-2026'!$B:$T,5,0)-countif(E51:AI51,"a")-(countif(E51:AI51,"a1")*0.5)-(countif(E51:AI51,"a2")*0.5)-(countif(E51:AI51,"b*")*0.5)-(countif(E51:AI51,"c*")*0.5)-(countif(E51:AI51,"d*")*0.5)-(countif(E51:AI51,"e*")*0.5)+1+1</f>
        <v>8</v>
      </c>
      <c r="AK51" s="197">
        <f t="shared" si="3"/>
        <v>27</v>
      </c>
      <c r="AL51" s="214">
        <f>VLOOKUP(B51,'Working Time-February-2026'!$B:$AK,35,0)/60</f>
        <v>0</v>
      </c>
      <c r="AM51" s="214">
        <f>VLOOKUP(B51,'Working Time-February-2026'!$B:$AK,36,0)/60</f>
        <v>0</v>
      </c>
      <c r="AN51" s="214"/>
      <c r="AO51" s="218"/>
      <c r="AP51" s="220"/>
      <c r="AQ51" s="209"/>
      <c r="AR51" s="209"/>
      <c r="AS51" s="209"/>
      <c r="AT51" s="209"/>
      <c r="AU51" s="209">
        <f t="shared" si="4"/>
        <v>4</v>
      </c>
      <c r="AV51" s="209">
        <f t="shared" si="5"/>
        <v>0</v>
      </c>
      <c r="AW51" s="210">
        <f t="shared" si="6"/>
        <v>0</v>
      </c>
      <c r="AX51" s="222"/>
      <c r="AY51" s="217" t="s">
        <v>8</v>
      </c>
    </row>
    <row r="52">
      <c r="A52" s="204">
        <v>48.0</v>
      </c>
      <c r="B52" s="218" t="s">
        <v>640</v>
      </c>
      <c r="C52" s="219" t="s">
        <v>109</v>
      </c>
      <c r="D52" s="212" t="s">
        <v>76</v>
      </c>
      <c r="E52" s="194" t="s">
        <v>588</v>
      </c>
      <c r="F52" s="194">
        <v>0.0</v>
      </c>
      <c r="G52" s="194" t="s">
        <v>588</v>
      </c>
      <c r="H52" s="194" t="s">
        <v>588</v>
      </c>
      <c r="I52" s="194" t="s">
        <v>588</v>
      </c>
      <c r="J52" s="194" t="s">
        <v>588</v>
      </c>
      <c r="K52" s="194" t="s">
        <v>588</v>
      </c>
      <c r="L52" s="194" t="s">
        <v>6</v>
      </c>
      <c r="M52" s="194">
        <v>0.0</v>
      </c>
      <c r="N52" s="498" t="s">
        <v>717</v>
      </c>
      <c r="O52" s="498" t="s">
        <v>717</v>
      </c>
      <c r="P52" s="498" t="s">
        <v>717</v>
      </c>
      <c r="Q52" s="498" t="s">
        <v>717</v>
      </c>
      <c r="R52" s="498" t="s">
        <v>717</v>
      </c>
      <c r="S52" s="498" t="s">
        <v>717</v>
      </c>
      <c r="T52" s="194">
        <v>0.0</v>
      </c>
      <c r="U52" s="498" t="s">
        <v>717</v>
      </c>
      <c r="V52" s="498" t="s">
        <v>717</v>
      </c>
      <c r="W52" s="498" t="s">
        <v>717</v>
      </c>
      <c r="X52" s="498" t="s">
        <v>717</v>
      </c>
      <c r="Y52" s="498" t="s">
        <v>717</v>
      </c>
      <c r="Z52" s="496">
        <v>0.0</v>
      </c>
      <c r="AA52" s="194" t="s">
        <v>15</v>
      </c>
      <c r="AB52" s="496" t="s">
        <v>725</v>
      </c>
      <c r="AC52" s="496" t="s">
        <v>725</v>
      </c>
      <c r="AD52" s="496" t="s">
        <v>725</v>
      </c>
      <c r="AE52" s="496" t="s">
        <v>725</v>
      </c>
      <c r="AF52" s="498" t="s">
        <v>717</v>
      </c>
      <c r="AG52" s="194">
        <v>0.0</v>
      </c>
      <c r="AH52" s="194" t="s">
        <v>715</v>
      </c>
      <c r="AI52" s="194" t="s">
        <v>715</v>
      </c>
      <c r="AJ52" s="197">
        <f>vlookup(B52,'Annual Leave-2026'!$B:$T,5,0)-countif(E52:AI52,"a")-(countif(E52:AI52,"a1")*0.5)-(countif(E52:AI52,"a2")*0.5)-(countif(E52:AI52,"b*")*0.5)-(countif(E52:AI52,"c*")*0.5)-(countif(E52:AI52,"d*")*0.5)-(countif(E52:AI52,"e*")*0.5)+1</f>
        <v>1</v>
      </c>
      <c r="AK52" s="197">
        <f t="shared" si="3"/>
        <v>26</v>
      </c>
      <c r="AL52" s="214">
        <f>VLOOKUP(B52,'Working Time-February-2026'!$B:$AK,35,0)/60</f>
        <v>0</v>
      </c>
      <c r="AM52" s="214">
        <f>VLOOKUP(B52,'Working Time-February-2026'!$B:$AK,36,0)/60</f>
        <v>0</v>
      </c>
      <c r="AN52" s="214"/>
      <c r="AO52" s="218"/>
      <c r="AP52" s="220"/>
      <c r="AQ52" s="209"/>
      <c r="AR52" s="209"/>
      <c r="AS52" s="209"/>
      <c r="AT52" s="209"/>
      <c r="AU52" s="209">
        <f t="shared" si="4"/>
        <v>5</v>
      </c>
      <c r="AV52" s="209">
        <f t="shared" si="5"/>
        <v>0</v>
      </c>
      <c r="AW52" s="210">
        <f t="shared" si="6"/>
        <v>0</v>
      </c>
      <c r="AX52" s="222"/>
      <c r="AY52" s="217" t="s">
        <v>7</v>
      </c>
    </row>
    <row r="53">
      <c r="A53" s="209">
        <v>49.0</v>
      </c>
      <c r="B53" s="218" t="s">
        <v>642</v>
      </c>
      <c r="C53" s="219" t="s">
        <v>117</v>
      </c>
      <c r="D53" s="212" t="s">
        <v>76</v>
      </c>
      <c r="E53" s="194" t="s">
        <v>588</v>
      </c>
      <c r="F53" s="194">
        <v>0.0</v>
      </c>
      <c r="G53" s="498" t="s">
        <v>717</v>
      </c>
      <c r="H53" s="498" t="s">
        <v>717</v>
      </c>
      <c r="I53" s="498" t="s">
        <v>717</v>
      </c>
      <c r="J53" s="498" t="s">
        <v>717</v>
      </c>
      <c r="K53" s="498" t="s">
        <v>717</v>
      </c>
      <c r="L53" s="498" t="s">
        <v>717</v>
      </c>
      <c r="M53" s="194">
        <v>0.0</v>
      </c>
      <c r="N53" s="498" t="s">
        <v>717</v>
      </c>
      <c r="O53" s="498" t="s">
        <v>717</v>
      </c>
      <c r="P53" s="498" t="s">
        <v>717</v>
      </c>
      <c r="Q53" s="498" t="s">
        <v>717</v>
      </c>
      <c r="R53" s="194">
        <v>0.0</v>
      </c>
      <c r="S53" s="498" t="s">
        <v>717</v>
      </c>
      <c r="T53" s="498" t="s">
        <v>717</v>
      </c>
      <c r="U53" s="498" t="s">
        <v>717</v>
      </c>
      <c r="V53" s="498" t="s">
        <v>717</v>
      </c>
      <c r="W53" s="498" t="s">
        <v>717</v>
      </c>
      <c r="X53" s="498" t="s">
        <v>717</v>
      </c>
      <c r="Y53" s="498" t="s">
        <v>717</v>
      </c>
      <c r="Z53" s="496">
        <v>0.0</v>
      </c>
      <c r="AA53" s="194" t="s">
        <v>723</v>
      </c>
      <c r="AB53" s="194" t="s">
        <v>723</v>
      </c>
      <c r="AC53" s="194" t="s">
        <v>723</v>
      </c>
      <c r="AD53" s="194" t="s">
        <v>723</v>
      </c>
      <c r="AE53" s="194" t="s">
        <v>723</v>
      </c>
      <c r="AF53" s="194">
        <v>0.0</v>
      </c>
      <c r="AG53" s="194" t="s">
        <v>6</v>
      </c>
      <c r="AH53" s="194" t="s">
        <v>6</v>
      </c>
      <c r="AI53" s="194" t="s">
        <v>6</v>
      </c>
      <c r="AJ53" s="197">
        <f>vlookup(B53,'Annual Leave-2026'!$B:$T,5,0)-countif(E53:AI53,"a")-(countif(E53:AI53,"a1")*0.5)-(countif(E53:AI53,"a2")*0.5)-(countif(E53:AI53,"b*")*0.5)-(countif(E53:AI53,"c*")*0.5)-(countif(E53:AI53,"d*")*0.5)-(countif(E53:AI53,"e*")*0.5)+1</f>
        <v>8.5</v>
      </c>
      <c r="AK53" s="197">
        <f t="shared" si="3"/>
        <v>26</v>
      </c>
      <c r="AL53" s="214">
        <f>VLOOKUP(B53,'Working Time-February-2026'!$B:$AK,35,0)/60</f>
        <v>0</v>
      </c>
      <c r="AM53" s="214">
        <f>VLOOKUP(B53,'Working Time-February-2026'!$B:$AK,36,0)/60</f>
        <v>0</v>
      </c>
      <c r="AN53" s="214"/>
      <c r="AO53" s="218"/>
      <c r="AP53" s="220"/>
      <c r="AQ53" s="209"/>
      <c r="AR53" s="209"/>
      <c r="AS53" s="209"/>
      <c r="AT53" s="209"/>
      <c r="AU53" s="209">
        <f t="shared" si="4"/>
        <v>5</v>
      </c>
      <c r="AV53" s="209">
        <f t="shared" si="5"/>
        <v>0</v>
      </c>
      <c r="AW53" s="210">
        <f t="shared" si="6"/>
        <v>0</v>
      </c>
      <c r="AX53" s="222"/>
      <c r="AY53" s="217" t="s">
        <v>7</v>
      </c>
    </row>
    <row r="54">
      <c r="A54" s="204">
        <v>50.0</v>
      </c>
      <c r="B54" s="212" t="s">
        <v>643</v>
      </c>
      <c r="C54" s="213" t="s">
        <v>88</v>
      </c>
      <c r="D54" s="212" t="s">
        <v>76</v>
      </c>
      <c r="E54" s="194" t="s">
        <v>6</v>
      </c>
      <c r="F54" s="194" t="s">
        <v>591</v>
      </c>
      <c r="G54" s="194" t="s">
        <v>591</v>
      </c>
      <c r="H54" s="194" t="s">
        <v>591</v>
      </c>
      <c r="I54" s="194" t="s">
        <v>591</v>
      </c>
      <c r="J54" s="194" t="s">
        <v>591</v>
      </c>
      <c r="K54" s="194">
        <v>0.0</v>
      </c>
      <c r="L54" s="194" t="s">
        <v>591</v>
      </c>
      <c r="M54" s="194" t="s">
        <v>591</v>
      </c>
      <c r="N54" s="194" t="s">
        <v>591</v>
      </c>
      <c r="O54" s="194" t="s">
        <v>591</v>
      </c>
      <c r="P54" s="194" t="s">
        <v>591</v>
      </c>
      <c r="Q54" s="194" t="s">
        <v>591</v>
      </c>
      <c r="R54" s="194" t="s">
        <v>591</v>
      </c>
      <c r="S54" s="194">
        <v>0.0</v>
      </c>
      <c r="T54" s="194" t="s">
        <v>593</v>
      </c>
      <c r="U54" s="194" t="s">
        <v>593</v>
      </c>
      <c r="V54" s="194" t="s">
        <v>593</v>
      </c>
      <c r="W54" s="194" t="s">
        <v>593</v>
      </c>
      <c r="X54" s="194" t="s">
        <v>593</v>
      </c>
      <c r="Y54" s="194">
        <v>0.0</v>
      </c>
      <c r="Z54" s="496" t="s">
        <v>6</v>
      </c>
      <c r="AA54" s="194" t="s">
        <v>15</v>
      </c>
      <c r="AB54" s="194" t="s">
        <v>15</v>
      </c>
      <c r="AC54" s="194" t="s">
        <v>15</v>
      </c>
      <c r="AD54" s="194" t="s">
        <v>15</v>
      </c>
      <c r="AE54" s="194" t="s">
        <v>15</v>
      </c>
      <c r="AF54" s="194">
        <v>0.0</v>
      </c>
      <c r="AG54" s="194" t="s">
        <v>588</v>
      </c>
      <c r="AH54" s="194" t="s">
        <v>588</v>
      </c>
      <c r="AI54" s="194" t="s">
        <v>588</v>
      </c>
      <c r="AJ54" s="197">
        <f>vlookup(B54,'Annual Leave-2026'!$B:$T,5,0)-countif(E54:AI54,"a")-(countif(E54:AI54,"a1")*0.5)-(countif(E54:AI54,"a2")*0.5)-(countif(E54:AI54,"b*")*0.5)-(countif(E54:AI54,"c*")*0.5)-(countif(E54:AI54,"d*")*0.5)-(countif(E54:AI54,"e*")*0.5)+1</f>
        <v>0.5</v>
      </c>
      <c r="AK54" s="197">
        <f t="shared" si="3"/>
        <v>27</v>
      </c>
      <c r="AL54" s="214">
        <f>VLOOKUP(B54,'Working Time-February-2026'!$B:$AK,35,0)/60</f>
        <v>0</v>
      </c>
      <c r="AM54" s="214">
        <f>VLOOKUP(B54,'Working Time-February-2026'!$B:$AK,36,0)/60</f>
        <v>0</v>
      </c>
      <c r="AN54" s="214"/>
      <c r="AO54" s="209"/>
      <c r="AP54" s="216"/>
      <c r="AQ54" s="209"/>
      <c r="AR54" s="209"/>
      <c r="AS54" s="209"/>
      <c r="AT54" s="209"/>
      <c r="AU54" s="209">
        <f t="shared" si="4"/>
        <v>4</v>
      </c>
      <c r="AV54" s="209">
        <f t="shared" si="5"/>
        <v>0</v>
      </c>
      <c r="AW54" s="210">
        <f t="shared" si="6"/>
        <v>0</v>
      </c>
      <c r="AX54" s="212"/>
      <c r="AY54" s="217" t="s">
        <v>9</v>
      </c>
    </row>
    <row r="55">
      <c r="A55" s="209">
        <v>51.0</v>
      </c>
      <c r="B55" s="212" t="s">
        <v>644</v>
      </c>
      <c r="C55" s="213" t="s">
        <v>125</v>
      </c>
      <c r="D55" s="212" t="s">
        <v>76</v>
      </c>
      <c r="E55" s="499" t="s">
        <v>717</v>
      </c>
      <c r="F55" s="498" t="s">
        <v>717</v>
      </c>
      <c r="G55" s="498" t="s">
        <v>717</v>
      </c>
      <c r="H55" s="498" t="s">
        <v>717</v>
      </c>
      <c r="I55" s="498" t="s">
        <v>717</v>
      </c>
      <c r="J55" s="498" t="s">
        <v>717</v>
      </c>
      <c r="K55" s="498" t="s">
        <v>717</v>
      </c>
      <c r="L55" s="194">
        <v>0.0</v>
      </c>
      <c r="M55" s="194" t="s">
        <v>715</v>
      </c>
      <c r="N55" s="194" t="s">
        <v>715</v>
      </c>
      <c r="O55" s="194" t="s">
        <v>715</v>
      </c>
      <c r="P55" s="194" t="s">
        <v>715</v>
      </c>
      <c r="Q55" s="194" t="s">
        <v>715</v>
      </c>
      <c r="R55" s="194">
        <v>0.0</v>
      </c>
      <c r="S55" s="194" t="s">
        <v>715</v>
      </c>
      <c r="T55" s="194" t="s">
        <v>715</v>
      </c>
      <c r="U55" s="194" t="s">
        <v>715</v>
      </c>
      <c r="V55" s="194" t="s">
        <v>715</v>
      </c>
      <c r="W55" s="194" t="s">
        <v>715</v>
      </c>
      <c r="X55" s="194" t="s">
        <v>715</v>
      </c>
      <c r="Y55" s="194" t="s">
        <v>6</v>
      </c>
      <c r="Z55" s="496">
        <v>0.0</v>
      </c>
      <c r="AA55" s="194" t="s">
        <v>723</v>
      </c>
      <c r="AB55" s="194" t="s">
        <v>723</v>
      </c>
      <c r="AC55" s="194" t="s">
        <v>723</v>
      </c>
      <c r="AD55" s="194" t="s">
        <v>723</v>
      </c>
      <c r="AE55" s="194" t="s">
        <v>723</v>
      </c>
      <c r="AF55" s="194">
        <v>0.0</v>
      </c>
      <c r="AG55" s="194" t="s">
        <v>6</v>
      </c>
      <c r="AH55" s="194" t="s">
        <v>6</v>
      </c>
      <c r="AI55" s="194" t="s">
        <v>591</v>
      </c>
      <c r="AJ55" s="197">
        <f>vlookup(B55,'Annual Leave-2026'!$B:$T,5,0)-countif(E55:AI55,"a")-(countif(E55:AI55,"a1")*0.5)-(countif(E55:AI55,"a2")*0.5)-(countif(E55:AI55,"b*")*0.5)-(countif(E55:AI55,"c*")*0.5)-(countif(E55:AI55,"d*")*0.5)-(countif(E55:AI55,"e*")*0.5)+1+1</f>
        <v>6</v>
      </c>
      <c r="AK55" s="197">
        <f t="shared" si="3"/>
        <v>27</v>
      </c>
      <c r="AL55" s="214">
        <f>VLOOKUP(B55,'Working Time-February-2026'!$B:$AK,35,0)/60</f>
        <v>0</v>
      </c>
      <c r="AM55" s="214">
        <f>VLOOKUP(B55,'Working Time-February-2026'!$B:$AK,36,0)/60</f>
        <v>0</v>
      </c>
      <c r="AN55" s="214"/>
      <c r="AO55" s="209"/>
      <c r="AP55" s="216"/>
      <c r="AQ55" s="209"/>
      <c r="AR55" s="209"/>
      <c r="AS55" s="209"/>
      <c r="AT55" s="209"/>
      <c r="AU55" s="209">
        <f t="shared" si="4"/>
        <v>4</v>
      </c>
      <c r="AV55" s="209">
        <f t="shared" si="5"/>
        <v>0</v>
      </c>
      <c r="AW55" s="210">
        <f t="shared" si="6"/>
        <v>0</v>
      </c>
      <c r="AX55" s="212"/>
      <c r="AY55" s="217" t="s">
        <v>6</v>
      </c>
    </row>
    <row r="56">
      <c r="A56" s="204">
        <v>52.0</v>
      </c>
      <c r="B56" s="212" t="s">
        <v>645</v>
      </c>
      <c r="C56" s="213" t="s">
        <v>87</v>
      </c>
      <c r="D56" s="212" t="s">
        <v>76</v>
      </c>
      <c r="E56" s="499" t="s">
        <v>164</v>
      </c>
      <c r="F56" s="194" t="s">
        <v>591</v>
      </c>
      <c r="G56" s="194" t="s">
        <v>591</v>
      </c>
      <c r="H56" s="194" t="s">
        <v>591</v>
      </c>
      <c r="I56" s="194" t="s">
        <v>591</v>
      </c>
      <c r="J56" s="194" t="s">
        <v>591</v>
      </c>
      <c r="K56" s="194">
        <v>0.0</v>
      </c>
      <c r="L56" s="194" t="s">
        <v>591</v>
      </c>
      <c r="M56" s="194" t="s">
        <v>591</v>
      </c>
      <c r="N56" s="194" t="s">
        <v>591</v>
      </c>
      <c r="O56" s="194" t="s">
        <v>591</v>
      </c>
      <c r="P56" s="194" t="s">
        <v>591</v>
      </c>
      <c r="Q56" s="194" t="s">
        <v>591</v>
      </c>
      <c r="R56" s="194">
        <v>0.0</v>
      </c>
      <c r="S56" s="194" t="s">
        <v>593</v>
      </c>
      <c r="T56" s="194" t="s">
        <v>593</v>
      </c>
      <c r="U56" s="194" t="s">
        <v>172</v>
      </c>
      <c r="V56" s="194" t="s">
        <v>593</v>
      </c>
      <c r="W56" s="194" t="s">
        <v>593</v>
      </c>
      <c r="X56" s="194" t="s">
        <v>593</v>
      </c>
      <c r="Y56" s="194" t="s">
        <v>6</v>
      </c>
      <c r="Z56" s="496">
        <v>0.0</v>
      </c>
      <c r="AA56" s="194" t="s">
        <v>15</v>
      </c>
      <c r="AB56" s="194" t="s">
        <v>15</v>
      </c>
      <c r="AC56" s="194" t="s">
        <v>727</v>
      </c>
      <c r="AD56" s="194" t="s">
        <v>727</v>
      </c>
      <c r="AE56" s="194" t="s">
        <v>727</v>
      </c>
      <c r="AF56" s="194" t="s">
        <v>588</v>
      </c>
      <c r="AG56" s="194" t="s">
        <v>588</v>
      </c>
      <c r="AH56" s="194">
        <v>0.0</v>
      </c>
      <c r="AI56" s="194" t="s">
        <v>588</v>
      </c>
      <c r="AJ56" s="197">
        <f>vlookup(B56,'Annual Leave-2026'!$B:$T,5,0)-countif(E56:AI56,"a")-(countif(E56:AI56,"a1")*0.5)-(countif(E56:AI56,"a2")*0.5)-(countif(E56:AI56,"b*")*0.5)-(countif(E56:AI56,"c*")*0.5)-(countif(E56:AI56,"d*")*0.5)-(countif(E56:AI56,"e*")*0.5)+1</f>
        <v>1</v>
      </c>
      <c r="AK56" s="197">
        <f t="shared" si="3"/>
        <v>27</v>
      </c>
      <c r="AL56" s="214">
        <f>VLOOKUP(B56,'Working Time-February-2026'!$B:$AK,35,0)/60</f>
        <v>0</v>
      </c>
      <c r="AM56" s="214">
        <f>VLOOKUP(B56,'Working Time-February-2026'!$B:$AK,36,0)/60</f>
        <v>0</v>
      </c>
      <c r="AN56" s="214"/>
      <c r="AO56" s="209"/>
      <c r="AP56" s="216"/>
      <c r="AQ56" s="209"/>
      <c r="AR56" s="209"/>
      <c r="AS56" s="209"/>
      <c r="AT56" s="209"/>
      <c r="AU56" s="209">
        <f t="shared" si="4"/>
        <v>4</v>
      </c>
      <c r="AV56" s="209">
        <f t="shared" si="5"/>
        <v>0</v>
      </c>
      <c r="AW56" s="210">
        <f t="shared" si="6"/>
        <v>0</v>
      </c>
      <c r="AX56" s="212"/>
      <c r="AY56" s="217">
        <v>0.0</v>
      </c>
    </row>
    <row r="57">
      <c r="A57" s="209">
        <v>53.0</v>
      </c>
      <c r="B57" s="218" t="s">
        <v>646</v>
      </c>
      <c r="C57" s="219" t="s">
        <v>124</v>
      </c>
      <c r="D57" s="218" t="s">
        <v>76</v>
      </c>
      <c r="E57" s="499" t="s">
        <v>717</v>
      </c>
      <c r="F57" s="498" t="s">
        <v>717</v>
      </c>
      <c r="G57" s="498" t="s">
        <v>717</v>
      </c>
      <c r="H57" s="498" t="s">
        <v>717</v>
      </c>
      <c r="I57" s="498" t="s">
        <v>717</v>
      </c>
      <c r="J57" s="498" t="s">
        <v>717</v>
      </c>
      <c r="K57" s="498" t="s">
        <v>717</v>
      </c>
      <c r="L57" s="194">
        <v>0.0</v>
      </c>
      <c r="M57" s="194" t="s">
        <v>715</v>
      </c>
      <c r="N57" s="194" t="s">
        <v>715</v>
      </c>
      <c r="O57" s="194" t="s">
        <v>715</v>
      </c>
      <c r="P57" s="194" t="s">
        <v>715</v>
      </c>
      <c r="Q57" s="194" t="s">
        <v>715</v>
      </c>
      <c r="R57" s="194">
        <v>0.0</v>
      </c>
      <c r="S57" s="194" t="s">
        <v>715</v>
      </c>
      <c r="T57" s="194" t="s">
        <v>715</v>
      </c>
      <c r="U57" s="194" t="s">
        <v>715</v>
      </c>
      <c r="V57" s="194" t="s">
        <v>6</v>
      </c>
      <c r="W57" s="194" t="s">
        <v>6</v>
      </c>
      <c r="X57" s="194" t="s">
        <v>6</v>
      </c>
      <c r="Y57" s="194" t="s">
        <v>6</v>
      </c>
      <c r="Z57" s="496">
        <v>0.0</v>
      </c>
      <c r="AA57" s="194" t="s">
        <v>15</v>
      </c>
      <c r="AB57" s="194" t="s">
        <v>15</v>
      </c>
      <c r="AC57" s="194" t="s">
        <v>15</v>
      </c>
      <c r="AD57" s="194" t="s">
        <v>723</v>
      </c>
      <c r="AE57" s="194" t="s">
        <v>723</v>
      </c>
      <c r="AF57" s="194" t="s">
        <v>715</v>
      </c>
      <c r="AG57" s="194">
        <v>0.0</v>
      </c>
      <c r="AH57" s="194" t="s">
        <v>591</v>
      </c>
      <c r="AI57" s="194" t="s">
        <v>591</v>
      </c>
      <c r="AJ57" s="197">
        <f>vlookup(B57,'Annual Leave-2026'!$B:$T,5,0)-countif(E57:AI57,"a")-(countif(E57:AI57,"a1")*0.5)-(countif(E57:AI57,"a2")*0.5)-(countif(E57:AI57,"b*")*0.5)-(countif(E57:AI57,"c*")*0.5)-(countif(E57:AI57,"d*")*0.5)-(countif(E57:AI57,"e*")*0.5)+1</f>
        <v>7</v>
      </c>
      <c r="AK57" s="197">
        <f t="shared" si="3"/>
        <v>27</v>
      </c>
      <c r="AL57" s="214">
        <f>VLOOKUP(B57,'Working Time-February-2026'!$B:$AK,35,0)/60</f>
        <v>0</v>
      </c>
      <c r="AM57" s="214">
        <f>VLOOKUP(B57,'Working Time-February-2026'!$B:$AK,36,0)/60</f>
        <v>0</v>
      </c>
      <c r="AN57" s="214"/>
      <c r="AO57" s="218"/>
      <c r="AP57" s="220"/>
      <c r="AQ57" s="209"/>
      <c r="AR57" s="209"/>
      <c r="AS57" s="209"/>
      <c r="AT57" s="209"/>
      <c r="AU57" s="209">
        <f t="shared" si="4"/>
        <v>4</v>
      </c>
      <c r="AV57" s="209">
        <f t="shared" si="5"/>
        <v>0</v>
      </c>
      <c r="AW57" s="210">
        <f t="shared" si="6"/>
        <v>0</v>
      </c>
      <c r="AX57" s="222"/>
      <c r="AY57" s="217" t="s">
        <v>6</v>
      </c>
    </row>
    <row r="58">
      <c r="A58" s="204">
        <v>54.0</v>
      </c>
      <c r="B58" s="218" t="s">
        <v>647</v>
      </c>
      <c r="C58" s="219" t="s">
        <v>84</v>
      </c>
      <c r="D58" s="212" t="s">
        <v>76</v>
      </c>
      <c r="E58" s="194">
        <v>0.0</v>
      </c>
      <c r="F58" s="194" t="s">
        <v>715</v>
      </c>
      <c r="G58" s="194" t="s">
        <v>715</v>
      </c>
      <c r="H58" s="194" t="s">
        <v>715</v>
      </c>
      <c r="I58" s="194" t="s">
        <v>715</v>
      </c>
      <c r="J58" s="194" t="s">
        <v>715</v>
      </c>
      <c r="K58" s="194" t="s">
        <v>715</v>
      </c>
      <c r="L58" s="194">
        <v>0.0</v>
      </c>
      <c r="M58" s="194" t="s">
        <v>591</v>
      </c>
      <c r="N58" s="194" t="s">
        <v>591</v>
      </c>
      <c r="O58" s="194" t="s">
        <v>591</v>
      </c>
      <c r="P58" s="194" t="s">
        <v>591</v>
      </c>
      <c r="Q58" s="194" t="s">
        <v>591</v>
      </c>
      <c r="R58" s="194">
        <v>0.0</v>
      </c>
      <c r="S58" s="194" t="s">
        <v>602</v>
      </c>
      <c r="T58" s="194" t="s">
        <v>591</v>
      </c>
      <c r="U58" s="194" t="s">
        <v>650</v>
      </c>
      <c r="V58" s="194" t="s">
        <v>591</v>
      </c>
      <c r="W58" s="194" t="s">
        <v>591</v>
      </c>
      <c r="X58" s="194" t="s">
        <v>6</v>
      </c>
      <c r="Y58" s="194" t="s">
        <v>6</v>
      </c>
      <c r="Z58" s="496">
        <v>0.0</v>
      </c>
      <c r="AA58" s="194" t="s">
        <v>15</v>
      </c>
      <c r="AB58" s="194" t="s">
        <v>15</v>
      </c>
      <c r="AC58" s="194" t="s">
        <v>15</v>
      </c>
      <c r="AD58" s="194" t="s">
        <v>15</v>
      </c>
      <c r="AE58" s="194" t="s">
        <v>15</v>
      </c>
      <c r="AF58" s="194">
        <v>0.0</v>
      </c>
      <c r="AG58" s="194" t="s">
        <v>588</v>
      </c>
      <c r="AH58" s="194" t="s">
        <v>588</v>
      </c>
      <c r="AI58" s="194" t="s">
        <v>588</v>
      </c>
      <c r="AJ58" s="197">
        <f>vlookup(B58,'Annual Leave-2026'!$B:$T,5,0)-countif(E58:AI58,"a")-(countif(E58:AI58,"a1")*0.5)-(countif(E58:AI58,"a2")*0.5)-(countif(E58:AI58,"b*")*0.5)-(countif(E58:AI58,"c*")*0.5)-(countif(E58:AI58,"d*")*0.5)-(countif(E58:AI58,"e*")*0.5)+1</f>
        <v>0</v>
      </c>
      <c r="AK58" s="197">
        <f t="shared" si="3"/>
        <v>24.5</v>
      </c>
      <c r="AL58" s="214">
        <f>VLOOKUP(B58,'Working Time-February-2026'!$B:$AK,35,0)/60</f>
        <v>0</v>
      </c>
      <c r="AM58" s="214">
        <f>VLOOKUP(B58,'Working Time-February-2026'!$B:$AK,36,0)/60</f>
        <v>0</v>
      </c>
      <c r="AN58" s="214"/>
      <c r="AO58" s="209"/>
      <c r="AP58" s="220"/>
      <c r="AQ58" s="209"/>
      <c r="AR58" s="209"/>
      <c r="AS58" s="209"/>
      <c r="AT58" s="209"/>
      <c r="AU58" s="209">
        <f t="shared" si="4"/>
        <v>5</v>
      </c>
      <c r="AV58" s="209">
        <f t="shared" si="5"/>
        <v>0</v>
      </c>
      <c r="AW58" s="210">
        <f t="shared" si="6"/>
        <v>1.5</v>
      </c>
      <c r="AX58" s="212"/>
      <c r="AY58" s="217" t="s">
        <v>9</v>
      </c>
    </row>
    <row r="59">
      <c r="A59" s="209">
        <v>55.0</v>
      </c>
      <c r="B59" s="218" t="s">
        <v>648</v>
      </c>
      <c r="C59" s="219" t="s">
        <v>121</v>
      </c>
      <c r="D59" s="212" t="s">
        <v>76</v>
      </c>
      <c r="E59" s="499" t="s">
        <v>717</v>
      </c>
      <c r="F59" s="194">
        <v>0.0</v>
      </c>
      <c r="G59" s="498" t="s">
        <v>717</v>
      </c>
      <c r="H59" s="498" t="s">
        <v>717</v>
      </c>
      <c r="I59" s="498" t="s">
        <v>717</v>
      </c>
      <c r="J59" s="498" t="s">
        <v>717</v>
      </c>
      <c r="K59" s="194">
        <v>0.0</v>
      </c>
      <c r="L59" s="498" t="s">
        <v>717</v>
      </c>
      <c r="M59" s="498" t="s">
        <v>717</v>
      </c>
      <c r="N59" s="498" t="s">
        <v>717</v>
      </c>
      <c r="O59" s="498" t="s">
        <v>717</v>
      </c>
      <c r="P59" s="498" t="s">
        <v>717</v>
      </c>
      <c r="Q59" s="498" t="s">
        <v>717</v>
      </c>
      <c r="R59" s="498" t="s">
        <v>717</v>
      </c>
      <c r="S59" s="194">
        <v>0.0</v>
      </c>
      <c r="T59" s="194" t="s">
        <v>715</v>
      </c>
      <c r="U59" s="194" t="s">
        <v>715</v>
      </c>
      <c r="V59" s="194" t="s">
        <v>715</v>
      </c>
      <c r="W59" s="194" t="s">
        <v>715</v>
      </c>
      <c r="X59" s="194" t="s">
        <v>715</v>
      </c>
      <c r="Y59" s="194" t="s">
        <v>715</v>
      </c>
      <c r="Z59" s="194">
        <v>0.0</v>
      </c>
      <c r="AA59" s="194" t="s">
        <v>723</v>
      </c>
      <c r="AB59" s="194" t="s">
        <v>723</v>
      </c>
      <c r="AC59" s="194" t="s">
        <v>723</v>
      </c>
      <c r="AD59" s="194" t="s">
        <v>723</v>
      </c>
      <c r="AE59" s="194" t="s">
        <v>723</v>
      </c>
      <c r="AF59" s="194" t="s">
        <v>715</v>
      </c>
      <c r="AG59" s="194" t="s">
        <v>715</v>
      </c>
      <c r="AH59" s="194">
        <v>0.0</v>
      </c>
      <c r="AI59" s="194" t="s">
        <v>715</v>
      </c>
      <c r="AJ59" s="197">
        <f>vlookup(B59,'Annual Leave-2026'!$B:$T,5,0)-countif(E59:AI59,"a")-(countif(E59:AI59,"a1")*0.5)-(countif(E59:AI59,"a2")*0.5)-(countif(E59:AI59,"b*")*0.5)-(countif(E59:AI59,"c*")*0.5)-(countif(E59:AI59,"d*")*0.5)-(countif(E59:AI59,"e*")*0.5)+1</f>
        <v>5</v>
      </c>
      <c r="AK59" s="197">
        <f t="shared" si="3"/>
        <v>26</v>
      </c>
      <c r="AL59" s="214">
        <f>VLOOKUP(B59,'Working Time-February-2026'!$B:$AK,35,0)/60</f>
        <v>0</v>
      </c>
      <c r="AM59" s="214">
        <f>VLOOKUP(B59,'Working Time-February-2026'!$B:$AK,36,0)/60</f>
        <v>0</v>
      </c>
      <c r="AN59" s="214"/>
      <c r="AO59" s="209"/>
      <c r="AP59" s="220"/>
      <c r="AQ59" s="209"/>
      <c r="AR59" s="209"/>
      <c r="AS59" s="209"/>
      <c r="AT59" s="209"/>
      <c r="AU59" s="209">
        <f t="shared" si="4"/>
        <v>5</v>
      </c>
      <c r="AV59" s="209">
        <f t="shared" si="5"/>
        <v>0</v>
      </c>
      <c r="AW59" s="210">
        <f t="shared" si="6"/>
        <v>0</v>
      </c>
      <c r="AX59" s="212"/>
      <c r="AY59" s="217">
        <v>0.0</v>
      </c>
    </row>
    <row r="60">
      <c r="A60" s="204">
        <v>56.0</v>
      </c>
      <c r="B60" s="218" t="s">
        <v>649</v>
      </c>
      <c r="C60" s="219" t="s">
        <v>110</v>
      </c>
      <c r="D60" s="212" t="s">
        <v>76</v>
      </c>
      <c r="E60" s="194">
        <v>0.0</v>
      </c>
      <c r="F60" s="194" t="s">
        <v>588</v>
      </c>
      <c r="G60" s="194" t="s">
        <v>588</v>
      </c>
      <c r="H60" s="194" t="s">
        <v>588</v>
      </c>
      <c r="I60" s="194" t="s">
        <v>588</v>
      </c>
      <c r="J60" s="194" t="s">
        <v>588</v>
      </c>
      <c r="K60" s="194" t="s">
        <v>588</v>
      </c>
      <c r="L60" s="194" t="s">
        <v>588</v>
      </c>
      <c r="M60" s="194">
        <v>0.0</v>
      </c>
      <c r="N60" s="498" t="s">
        <v>717</v>
      </c>
      <c r="O60" s="498" t="s">
        <v>717</v>
      </c>
      <c r="P60" s="498" t="s">
        <v>717</v>
      </c>
      <c r="Q60" s="498" t="s">
        <v>717</v>
      </c>
      <c r="R60" s="498" t="s">
        <v>717</v>
      </c>
      <c r="S60" s="498" t="s">
        <v>717</v>
      </c>
      <c r="T60" s="194">
        <v>0.0</v>
      </c>
      <c r="U60" s="498" t="s">
        <v>717</v>
      </c>
      <c r="V60" s="498" t="s">
        <v>717</v>
      </c>
      <c r="W60" s="498" t="s">
        <v>717</v>
      </c>
      <c r="X60" s="498" t="s">
        <v>717</v>
      </c>
      <c r="Y60" s="194">
        <v>0.0</v>
      </c>
      <c r="Z60" s="498" t="s">
        <v>717</v>
      </c>
      <c r="AA60" s="496" t="s">
        <v>725</v>
      </c>
      <c r="AB60" s="496" t="s">
        <v>725</v>
      </c>
      <c r="AC60" s="496" t="s">
        <v>725</v>
      </c>
      <c r="AD60" s="496" t="s">
        <v>725</v>
      </c>
      <c r="AE60" s="496" t="s">
        <v>725</v>
      </c>
      <c r="AF60" s="498" t="s">
        <v>717</v>
      </c>
      <c r="AG60" s="194">
        <v>0.0</v>
      </c>
      <c r="AH60" s="194" t="s">
        <v>715</v>
      </c>
      <c r="AI60" s="194" t="s">
        <v>715</v>
      </c>
      <c r="AJ60" s="197">
        <f>vlookup(B60,'Annual Leave-2026'!$B:$T,5,0)-countif(E60:AI60,"a")-(countif(E60:AI60,"a1")*0.5)-(countif(E60:AI60,"a2")*0.5)-(countif(E60:AI60,"b*")*0.5)-(countif(E60:AI60,"c*")*0.5)-(countif(E60:AI60,"d*")*0.5)-(countif(E60:AI60,"e*")*0.5)+1</f>
        <v>1</v>
      </c>
      <c r="AK60" s="197">
        <f t="shared" si="3"/>
        <v>26</v>
      </c>
      <c r="AL60" s="214">
        <f>VLOOKUP(B60,'Working Time-February-2026'!$B:$AK,35,0)/60</f>
        <v>0</v>
      </c>
      <c r="AM60" s="214">
        <f>VLOOKUP(B60,'Working Time-February-2026'!$B:$AK,36,0)/60</f>
        <v>0</v>
      </c>
      <c r="AN60" s="214"/>
      <c r="AO60" s="209"/>
      <c r="AP60" s="220"/>
      <c r="AQ60" s="209"/>
      <c r="AR60" s="209"/>
      <c r="AS60" s="209"/>
      <c r="AT60" s="209"/>
      <c r="AU60" s="209">
        <f t="shared" si="4"/>
        <v>5</v>
      </c>
      <c r="AV60" s="209">
        <f t="shared" si="5"/>
        <v>0</v>
      </c>
      <c r="AW60" s="210">
        <f t="shared" si="6"/>
        <v>0</v>
      </c>
      <c r="AX60" s="212"/>
      <c r="AY60" s="217" t="s">
        <v>7</v>
      </c>
    </row>
    <row r="61">
      <c r="A61" s="209">
        <v>57.0</v>
      </c>
      <c r="B61" s="218" t="s">
        <v>712</v>
      </c>
      <c r="C61" s="219" t="s">
        <v>105</v>
      </c>
      <c r="D61" s="212" t="s">
        <v>76</v>
      </c>
      <c r="E61" s="194" t="s">
        <v>588</v>
      </c>
      <c r="F61" s="194" t="s">
        <v>588</v>
      </c>
      <c r="G61" s="194" t="s">
        <v>588</v>
      </c>
      <c r="H61" s="194" t="s">
        <v>588</v>
      </c>
      <c r="I61" s="194" t="s">
        <v>588</v>
      </c>
      <c r="J61" s="194" t="s">
        <v>588</v>
      </c>
      <c r="K61" s="194" t="s">
        <v>588</v>
      </c>
      <c r="L61" s="194">
        <v>0.0</v>
      </c>
      <c r="M61" s="194" t="s">
        <v>6</v>
      </c>
      <c r="N61" s="194" t="s">
        <v>588</v>
      </c>
      <c r="O61" s="194" t="s">
        <v>588</v>
      </c>
      <c r="P61" s="194" t="s">
        <v>588</v>
      </c>
      <c r="Q61" s="194" t="s">
        <v>588</v>
      </c>
      <c r="R61" s="194" t="s">
        <v>592</v>
      </c>
      <c r="S61" s="194" t="s">
        <v>592</v>
      </c>
      <c r="T61" s="194">
        <v>0.0</v>
      </c>
      <c r="U61" s="498" t="s">
        <v>717</v>
      </c>
      <c r="V61" s="498" t="s">
        <v>717</v>
      </c>
      <c r="W61" s="498" t="s">
        <v>717</v>
      </c>
      <c r="X61" s="498" t="s">
        <v>717</v>
      </c>
      <c r="Y61" s="194" t="s">
        <v>6</v>
      </c>
      <c r="Z61" s="496">
        <v>0.0</v>
      </c>
      <c r="AA61" s="194" t="s">
        <v>15</v>
      </c>
      <c r="AB61" s="194" t="s">
        <v>15</v>
      </c>
      <c r="AC61" s="194" t="s">
        <v>15</v>
      </c>
      <c r="AD61" s="194" t="s">
        <v>15</v>
      </c>
      <c r="AE61" s="194" t="s">
        <v>15</v>
      </c>
      <c r="AF61" s="194">
        <v>0.0</v>
      </c>
      <c r="AG61" s="498" t="s">
        <v>717</v>
      </c>
      <c r="AH61" s="498" t="s">
        <v>717</v>
      </c>
      <c r="AI61" s="498" t="s">
        <v>717</v>
      </c>
      <c r="AJ61" s="197">
        <f>vlookup(B61,'Annual Leave-2026'!$B:$T,5,0)-countif(E61:AI61,"a")-(countif(E61:AI61,"a1")*0.5)-(countif(E61:AI61,"a2")*0.5)-(countif(E61:AI61,"b*")*0.5)-(countif(E61:AI61,"c*")*0.5)-(countif(E61:AI61,"d*")*0.5)-(countif(E61:AI61,"e*")*0.5)+1</f>
        <v>1.5</v>
      </c>
      <c r="AK61" s="197">
        <f t="shared" si="3"/>
        <v>25</v>
      </c>
      <c r="AL61" s="214">
        <f>VLOOKUP(B61,'Working Time-February-2026'!$B:$AK,35,0)/60</f>
        <v>0</v>
      </c>
      <c r="AM61" s="214">
        <f>VLOOKUP(B61,'Working Time-February-2026'!$B:$AK,36,0)/60</f>
        <v>0</v>
      </c>
      <c r="AN61" s="214"/>
      <c r="AO61" s="209"/>
      <c r="AP61" s="220"/>
      <c r="AQ61" s="209"/>
      <c r="AR61" s="209"/>
      <c r="AS61" s="209"/>
      <c r="AT61" s="209"/>
      <c r="AU61" s="209">
        <f t="shared" si="4"/>
        <v>4</v>
      </c>
      <c r="AV61" s="209">
        <f t="shared" si="5"/>
        <v>2</v>
      </c>
      <c r="AW61" s="210">
        <f t="shared" si="6"/>
        <v>0</v>
      </c>
      <c r="AX61" s="212"/>
      <c r="AY61" s="217" t="s">
        <v>8</v>
      </c>
    </row>
    <row r="62">
      <c r="A62" s="204">
        <v>58.0</v>
      </c>
      <c r="B62" s="218" t="s">
        <v>651</v>
      </c>
      <c r="C62" s="219" t="s">
        <v>122</v>
      </c>
      <c r="D62" s="212" t="s">
        <v>76</v>
      </c>
      <c r="E62" s="499" t="s">
        <v>717</v>
      </c>
      <c r="F62" s="498" t="s">
        <v>717</v>
      </c>
      <c r="G62" s="498" t="s">
        <v>717</v>
      </c>
      <c r="H62" s="498" t="s">
        <v>717</v>
      </c>
      <c r="I62" s="498" t="s">
        <v>717</v>
      </c>
      <c r="J62" s="498" t="s">
        <v>717</v>
      </c>
      <c r="K62" s="194">
        <v>0.0</v>
      </c>
      <c r="L62" s="498" t="s">
        <v>717</v>
      </c>
      <c r="M62" s="498" t="s">
        <v>717</v>
      </c>
      <c r="N62" s="498" t="s">
        <v>717</v>
      </c>
      <c r="O62" s="498" t="s">
        <v>717</v>
      </c>
      <c r="P62" s="498" t="s">
        <v>717</v>
      </c>
      <c r="Q62" s="498" t="s">
        <v>717</v>
      </c>
      <c r="R62" s="498" t="s">
        <v>717</v>
      </c>
      <c r="S62" s="194">
        <v>0.0</v>
      </c>
      <c r="T62" s="194" t="s">
        <v>715</v>
      </c>
      <c r="U62" s="194" t="s">
        <v>715</v>
      </c>
      <c r="V62" s="194" t="s">
        <v>715</v>
      </c>
      <c r="W62" s="194" t="s">
        <v>715</v>
      </c>
      <c r="X62" s="194" t="s">
        <v>715</v>
      </c>
      <c r="Y62" s="194" t="s">
        <v>6</v>
      </c>
      <c r="Z62" s="496">
        <v>0.0</v>
      </c>
      <c r="AA62" s="194" t="s">
        <v>15</v>
      </c>
      <c r="AB62" s="194" t="s">
        <v>723</v>
      </c>
      <c r="AC62" s="194" t="s">
        <v>723</v>
      </c>
      <c r="AD62" s="194" t="s">
        <v>723</v>
      </c>
      <c r="AE62" s="194" t="s">
        <v>723</v>
      </c>
      <c r="AF62" s="194" t="s">
        <v>715</v>
      </c>
      <c r="AG62" s="194" t="s">
        <v>715</v>
      </c>
      <c r="AH62" s="194">
        <v>0.0</v>
      </c>
      <c r="AI62" s="194" t="s">
        <v>715</v>
      </c>
      <c r="AJ62" s="197">
        <f>vlookup(B62,'Annual Leave-2026'!$B:$T,5,0)-countif(E62:AI62,"a")-(countif(E62:AI62,"a1")*0.5)-(countif(E62:AI62,"a2")*0.5)-(countif(E62:AI62,"b*")*0.5)-(countif(E62:AI62,"c*")*0.5)-(countif(E62:AI62,"d*")*0.5)-(countif(E62:AI62,"e*")*0.5)+1</f>
        <v>2</v>
      </c>
      <c r="AK62" s="197">
        <f t="shared" si="3"/>
        <v>27</v>
      </c>
      <c r="AL62" s="214">
        <f>VLOOKUP(B62,'Working Time-February-2026'!$B:$AK,35,0)/60</f>
        <v>0</v>
      </c>
      <c r="AM62" s="214">
        <f>VLOOKUP(B62,'Working Time-February-2026'!$B:$AK,36,0)/60</f>
        <v>0</v>
      </c>
      <c r="AN62" s="214"/>
      <c r="AO62" s="218"/>
      <c r="AP62" s="220"/>
      <c r="AQ62" s="209"/>
      <c r="AR62" s="209"/>
      <c r="AS62" s="209"/>
      <c r="AT62" s="209"/>
      <c r="AU62" s="209">
        <f t="shared" si="4"/>
        <v>4</v>
      </c>
      <c r="AV62" s="209">
        <f t="shared" si="5"/>
        <v>0</v>
      </c>
      <c r="AW62" s="210">
        <f t="shared" si="6"/>
        <v>0</v>
      </c>
      <c r="AX62" s="222"/>
      <c r="AY62" s="217">
        <v>0.0</v>
      </c>
    </row>
    <row r="63">
      <c r="A63" s="209">
        <v>59.0</v>
      </c>
      <c r="B63" s="218" t="s">
        <v>818</v>
      </c>
      <c r="C63" s="219" t="s">
        <v>93</v>
      </c>
      <c r="D63" s="212" t="s">
        <v>76</v>
      </c>
      <c r="E63" s="194">
        <v>0.0</v>
      </c>
      <c r="F63" s="194" t="s">
        <v>591</v>
      </c>
      <c r="G63" s="194" t="s">
        <v>591</v>
      </c>
      <c r="H63" s="194" t="s">
        <v>591</v>
      </c>
      <c r="I63" s="194" t="s">
        <v>591</v>
      </c>
      <c r="J63" s="194" t="s">
        <v>591</v>
      </c>
      <c r="K63" s="194">
        <v>0.0</v>
      </c>
      <c r="L63" s="194" t="s">
        <v>593</v>
      </c>
      <c r="M63" s="194" t="s">
        <v>593</v>
      </c>
      <c r="N63" s="194" t="s">
        <v>593</v>
      </c>
      <c r="O63" s="194" t="s">
        <v>593</v>
      </c>
      <c r="P63" s="194" t="s">
        <v>593</v>
      </c>
      <c r="Q63" s="194" t="s">
        <v>593</v>
      </c>
      <c r="R63" s="194">
        <v>0.0</v>
      </c>
      <c r="S63" s="194" t="s">
        <v>588</v>
      </c>
      <c r="T63" s="194" t="s">
        <v>588</v>
      </c>
      <c r="U63" s="194" t="s">
        <v>588</v>
      </c>
      <c r="V63" s="194" t="s">
        <v>588</v>
      </c>
      <c r="W63" s="194" t="s">
        <v>588</v>
      </c>
      <c r="X63" s="194" t="s">
        <v>588</v>
      </c>
      <c r="Y63" s="194">
        <v>0.0</v>
      </c>
      <c r="Z63" s="194" t="s">
        <v>588</v>
      </c>
      <c r="AA63" s="194" t="s">
        <v>727</v>
      </c>
      <c r="AB63" s="194" t="s">
        <v>727</v>
      </c>
      <c r="AC63" s="194" t="s">
        <v>727</v>
      </c>
      <c r="AD63" s="194" t="s">
        <v>727</v>
      </c>
      <c r="AE63" s="194" t="s">
        <v>727</v>
      </c>
      <c r="AF63" s="194" t="s">
        <v>588</v>
      </c>
      <c r="AG63" s="194">
        <v>0.0</v>
      </c>
      <c r="AH63" s="498" t="s">
        <v>717</v>
      </c>
      <c r="AI63" s="498" t="s">
        <v>717</v>
      </c>
      <c r="AJ63" s="197">
        <f>vlookup(B63,'Annual Leave-2026'!$B:$T,5,0)-countif(E63:AI63,"a")-(countif(E63:AI63,"a1")*0.5)-(countif(E63:AI63,"a2")*0.5)-(countif(E63:AI63,"b*")*0.5)-(countif(E63:AI63,"c*")*0.5)-(countif(E63:AI63,"d*")*0.5)-(countif(E63:AI63,"e*")*0.5)+1</f>
        <v>3</v>
      </c>
      <c r="AK63" s="197">
        <f t="shared" si="3"/>
        <v>26</v>
      </c>
      <c r="AL63" s="214">
        <f>VLOOKUP(B63,'Working Time-February-2026'!$B:$AK,35,0)/60</f>
        <v>0</v>
      </c>
      <c r="AM63" s="214">
        <f>VLOOKUP(B63,'Working Time-February-2026'!$B:$AK,36,0)/60</f>
        <v>0</v>
      </c>
      <c r="AN63" s="214"/>
      <c r="AO63" s="218"/>
      <c r="AP63" s="220"/>
      <c r="AQ63" s="209"/>
      <c r="AR63" s="209"/>
      <c r="AS63" s="209"/>
      <c r="AT63" s="209"/>
      <c r="AU63" s="209">
        <f t="shared" si="4"/>
        <v>5</v>
      </c>
      <c r="AV63" s="209">
        <f t="shared" si="5"/>
        <v>0</v>
      </c>
      <c r="AW63" s="210">
        <f t="shared" si="6"/>
        <v>0</v>
      </c>
      <c r="AX63" s="222"/>
      <c r="AY63" s="217" t="s">
        <v>8</v>
      </c>
    </row>
    <row r="64">
      <c r="A64" s="204">
        <v>60.0</v>
      </c>
      <c r="B64" s="218" t="s">
        <v>652</v>
      </c>
      <c r="C64" s="219" t="s">
        <v>114</v>
      </c>
      <c r="D64" s="212" t="s">
        <v>76</v>
      </c>
      <c r="E64" s="194" t="s">
        <v>588</v>
      </c>
      <c r="F64" s="194">
        <v>0.0</v>
      </c>
      <c r="G64" s="498" t="s">
        <v>717</v>
      </c>
      <c r="H64" s="498" t="s">
        <v>717</v>
      </c>
      <c r="I64" s="498" t="s">
        <v>717</v>
      </c>
      <c r="J64" s="498" t="s">
        <v>717</v>
      </c>
      <c r="K64" s="498" t="s">
        <v>717</v>
      </c>
      <c r="L64" s="498" t="s">
        <v>717</v>
      </c>
      <c r="M64" s="194">
        <v>0.0</v>
      </c>
      <c r="N64" s="498" t="s">
        <v>717</v>
      </c>
      <c r="O64" s="498" t="s">
        <v>717</v>
      </c>
      <c r="P64" s="498" t="s">
        <v>717</v>
      </c>
      <c r="Q64" s="498" t="s">
        <v>717</v>
      </c>
      <c r="R64" s="194">
        <v>0.0</v>
      </c>
      <c r="S64" s="498" t="s">
        <v>717</v>
      </c>
      <c r="T64" s="498" t="s">
        <v>717</v>
      </c>
      <c r="U64" s="498" t="s">
        <v>717</v>
      </c>
      <c r="V64" s="498" t="s">
        <v>717</v>
      </c>
      <c r="W64" s="498" t="s">
        <v>717</v>
      </c>
      <c r="X64" s="498" t="s">
        <v>717</v>
      </c>
      <c r="Y64" s="498" t="s">
        <v>717</v>
      </c>
      <c r="Z64" s="496">
        <v>0.0</v>
      </c>
      <c r="AA64" s="194" t="s">
        <v>723</v>
      </c>
      <c r="AB64" s="194" t="s">
        <v>723</v>
      </c>
      <c r="AC64" s="194" t="s">
        <v>723</v>
      </c>
      <c r="AD64" s="194" t="s">
        <v>723</v>
      </c>
      <c r="AE64" s="194" t="s">
        <v>723</v>
      </c>
      <c r="AF64" s="194">
        <v>0.0</v>
      </c>
      <c r="AG64" s="194" t="s">
        <v>6</v>
      </c>
      <c r="AH64" s="194" t="s">
        <v>6</v>
      </c>
      <c r="AI64" s="194" t="s">
        <v>6</v>
      </c>
      <c r="AJ64" s="197">
        <f>vlookup(B64,'Annual Leave-2026'!$B:$T,5,0)-countif(E64:AI64,"a")-(countif(E64:AI64,"a1")*0.5)-(countif(E64:AI64,"a2")*0.5)-(countif(E64:AI64,"b*")*0.5)-(countif(E64:AI64,"c*")*0.5)-(countif(E64:AI64,"d*")*0.5)-(countif(E64:AI64,"e*")*0.5)+1</f>
        <v>2.5</v>
      </c>
      <c r="AK64" s="197">
        <f t="shared" si="3"/>
        <v>26</v>
      </c>
      <c r="AL64" s="214">
        <f>VLOOKUP(B64,'Working Time-February-2026'!$B:$AK,35,0)/60</f>
        <v>0</v>
      </c>
      <c r="AM64" s="214">
        <f>VLOOKUP(B64,'Working Time-February-2026'!$B:$AK,36,0)/60</f>
        <v>0</v>
      </c>
      <c r="AN64" s="214"/>
      <c r="AO64" s="218"/>
      <c r="AP64" s="220"/>
      <c r="AQ64" s="209"/>
      <c r="AR64" s="209"/>
      <c r="AS64" s="209"/>
      <c r="AT64" s="209"/>
      <c r="AU64" s="209">
        <f t="shared" si="4"/>
        <v>5</v>
      </c>
      <c r="AV64" s="209">
        <f t="shared" si="5"/>
        <v>0</v>
      </c>
      <c r="AW64" s="210">
        <f t="shared" si="6"/>
        <v>0</v>
      </c>
      <c r="AX64" s="222"/>
      <c r="AY64" s="217" t="s">
        <v>7</v>
      </c>
    </row>
    <row r="65">
      <c r="A65" s="209">
        <v>61.0</v>
      </c>
      <c r="B65" s="218" t="s">
        <v>653</v>
      </c>
      <c r="C65" s="219" t="s">
        <v>119</v>
      </c>
      <c r="D65" s="212" t="s">
        <v>76</v>
      </c>
      <c r="E65" s="499" t="s">
        <v>717</v>
      </c>
      <c r="F65" s="194">
        <v>0.0</v>
      </c>
      <c r="G65" s="498" t="s">
        <v>717</v>
      </c>
      <c r="H65" s="498" t="s">
        <v>717</v>
      </c>
      <c r="I65" s="498" t="s">
        <v>717</v>
      </c>
      <c r="J65" s="498" t="s">
        <v>717</v>
      </c>
      <c r="K65" s="194">
        <v>0.0</v>
      </c>
      <c r="L65" s="498" t="s">
        <v>717</v>
      </c>
      <c r="M65" s="498" t="s">
        <v>717</v>
      </c>
      <c r="N65" s="498" t="s">
        <v>717</v>
      </c>
      <c r="O65" s="498" t="s">
        <v>717</v>
      </c>
      <c r="P65" s="498" t="s">
        <v>717</v>
      </c>
      <c r="Q65" s="498" t="s">
        <v>717</v>
      </c>
      <c r="R65" s="498" t="s">
        <v>717</v>
      </c>
      <c r="S65" s="194">
        <v>0.0</v>
      </c>
      <c r="T65" s="194" t="s">
        <v>715</v>
      </c>
      <c r="U65" s="194" t="s">
        <v>715</v>
      </c>
      <c r="V65" s="194" t="s">
        <v>715</v>
      </c>
      <c r="W65" s="194" t="s">
        <v>715</v>
      </c>
      <c r="X65" s="194" t="s">
        <v>715</v>
      </c>
      <c r="Y65" s="194" t="s">
        <v>715</v>
      </c>
      <c r="Z65" s="194">
        <v>0.0</v>
      </c>
      <c r="AA65" s="194" t="s">
        <v>723</v>
      </c>
      <c r="AB65" s="194" t="s">
        <v>723</v>
      </c>
      <c r="AC65" s="194" t="s">
        <v>15</v>
      </c>
      <c r="AD65" s="194" t="s">
        <v>723</v>
      </c>
      <c r="AE65" s="194" t="s">
        <v>723</v>
      </c>
      <c r="AF65" s="194" t="s">
        <v>715</v>
      </c>
      <c r="AG65" s="194" t="s">
        <v>715</v>
      </c>
      <c r="AH65" s="194">
        <v>0.0</v>
      </c>
      <c r="AI65" s="194" t="s">
        <v>715</v>
      </c>
      <c r="AJ65" s="197">
        <f>vlookup(B65,'Annual Leave-2026'!$B:$T,5,0)-countif(E65:AI65,"a")-(countif(E65:AI65,"a1")*0.5)-(countif(E65:AI65,"a2")*0.5)-(countif(E65:AI65,"b*")*0.5)-(countif(E65:AI65,"c*")*0.5)-(countif(E65:AI65,"d*")*0.5)-(countif(E65:AI65,"e*")*0.5)+1+1</f>
        <v>7.5</v>
      </c>
      <c r="AK65" s="197">
        <f t="shared" si="3"/>
        <v>26</v>
      </c>
      <c r="AL65" s="214">
        <f>VLOOKUP(B65,'Working Time-February-2026'!$B:$AK,35,0)/60</f>
        <v>0</v>
      </c>
      <c r="AM65" s="214">
        <f>VLOOKUP(B65,'Working Time-February-2026'!$B:$AK,36,0)/60</f>
        <v>0</v>
      </c>
      <c r="AN65" s="214"/>
      <c r="AO65" s="218"/>
      <c r="AP65" s="220"/>
      <c r="AQ65" s="209"/>
      <c r="AR65" s="209"/>
      <c r="AS65" s="209"/>
      <c r="AT65" s="209"/>
      <c r="AU65" s="209">
        <f t="shared" si="4"/>
        <v>5</v>
      </c>
      <c r="AV65" s="209">
        <f t="shared" si="5"/>
        <v>0</v>
      </c>
      <c r="AW65" s="210">
        <f t="shared" si="6"/>
        <v>0</v>
      </c>
      <c r="AX65" s="222"/>
      <c r="AY65" s="217">
        <v>0.0</v>
      </c>
    </row>
    <row r="66">
      <c r="A66" s="204">
        <v>62.0</v>
      </c>
      <c r="B66" s="218" t="s">
        <v>654</v>
      </c>
      <c r="C66" s="219" t="s">
        <v>99</v>
      </c>
      <c r="D66" s="212" t="s">
        <v>76</v>
      </c>
      <c r="E66" s="194" t="s">
        <v>593</v>
      </c>
      <c r="F66" s="194" t="s">
        <v>593</v>
      </c>
      <c r="G66" s="194" t="s">
        <v>593</v>
      </c>
      <c r="H66" s="194" t="s">
        <v>593</v>
      </c>
      <c r="I66" s="194" t="s">
        <v>593</v>
      </c>
      <c r="J66" s="194" t="s">
        <v>593</v>
      </c>
      <c r="K66" s="194">
        <v>0.0</v>
      </c>
      <c r="L66" s="194" t="s">
        <v>588</v>
      </c>
      <c r="M66" s="194" t="s">
        <v>588</v>
      </c>
      <c r="N66" s="194" t="s">
        <v>588</v>
      </c>
      <c r="O66" s="194" t="s">
        <v>588</v>
      </c>
      <c r="P66" s="194" t="s">
        <v>588</v>
      </c>
      <c r="Q66" s="194" t="s">
        <v>588</v>
      </c>
      <c r="R66" s="194" t="s">
        <v>588</v>
      </c>
      <c r="S66" s="194">
        <v>0.0</v>
      </c>
      <c r="T66" s="194" t="s">
        <v>588</v>
      </c>
      <c r="U66" s="194" t="s">
        <v>588</v>
      </c>
      <c r="V66" s="194" t="s">
        <v>588</v>
      </c>
      <c r="W66" s="194" t="s">
        <v>588</v>
      </c>
      <c r="X66" s="194" t="s">
        <v>588</v>
      </c>
      <c r="Y66" s="194" t="s">
        <v>588</v>
      </c>
      <c r="Z66" s="194">
        <v>0.0</v>
      </c>
      <c r="AA66" s="194" t="s">
        <v>727</v>
      </c>
      <c r="AB66" s="496" t="s">
        <v>725</v>
      </c>
      <c r="AC66" s="496" t="s">
        <v>725</v>
      </c>
      <c r="AD66" s="496" t="s">
        <v>725</v>
      </c>
      <c r="AE66" s="496" t="s">
        <v>725</v>
      </c>
      <c r="AF66" s="194">
        <v>0.0</v>
      </c>
      <c r="AG66" s="194" t="s">
        <v>6</v>
      </c>
      <c r="AH66" s="194" t="s">
        <v>6</v>
      </c>
      <c r="AI66" s="194" t="s">
        <v>6</v>
      </c>
      <c r="AJ66" s="197">
        <f>vlookup(B66,'Annual Leave-2026'!$B:$T,5,0)-countif(E66:AI66,"a")-(countif(E66:AI66,"a1")*0.5)-(countif(E66:AI66,"a2")*0.5)-(countif(E66:AI66,"b*")*0.5)-(countif(E66:AI66,"c*")*0.5)-(countif(E66:AI66,"d*")*0.5)-(countif(E66:AI66,"e*")*0.5)+1</f>
        <v>2</v>
      </c>
      <c r="AK66" s="197">
        <f t="shared" si="3"/>
        <v>27</v>
      </c>
      <c r="AL66" s="214">
        <f>VLOOKUP(B66,'Working Time-February-2026'!$B:$AK,35,0)/60</f>
        <v>0</v>
      </c>
      <c r="AM66" s="214">
        <f>VLOOKUP(B66,'Working Time-February-2026'!$B:$AK,36,0)/60</f>
        <v>0</v>
      </c>
      <c r="AN66" s="214"/>
      <c r="AO66" s="218"/>
      <c r="AP66" s="220"/>
      <c r="AQ66" s="209"/>
      <c r="AR66" s="209"/>
      <c r="AS66" s="209"/>
      <c r="AT66" s="209"/>
      <c r="AU66" s="209">
        <f t="shared" si="4"/>
        <v>4</v>
      </c>
      <c r="AV66" s="209">
        <f t="shared" si="5"/>
        <v>0</v>
      </c>
      <c r="AW66" s="210">
        <f t="shared" si="6"/>
        <v>0</v>
      </c>
      <c r="AX66" s="222"/>
      <c r="AY66" s="217" t="s">
        <v>8</v>
      </c>
    </row>
    <row r="67">
      <c r="A67" s="209">
        <v>63.0</v>
      </c>
      <c r="B67" s="218" t="s">
        <v>655</v>
      </c>
      <c r="C67" s="219" t="s">
        <v>82</v>
      </c>
      <c r="D67" s="218" t="s">
        <v>76</v>
      </c>
      <c r="E67" s="194">
        <v>0.0</v>
      </c>
      <c r="F67" s="194" t="s">
        <v>715</v>
      </c>
      <c r="G67" s="194" t="s">
        <v>715</v>
      </c>
      <c r="H67" s="194" t="s">
        <v>715</v>
      </c>
      <c r="I67" s="194" t="s">
        <v>715</v>
      </c>
      <c r="J67" s="194" t="s">
        <v>715</v>
      </c>
      <c r="K67" s="194" t="s">
        <v>6</v>
      </c>
      <c r="L67" s="194">
        <v>0.0</v>
      </c>
      <c r="M67" s="194" t="s">
        <v>591</v>
      </c>
      <c r="N67" s="194" t="s">
        <v>591</v>
      </c>
      <c r="O67" s="194" t="s">
        <v>591</v>
      </c>
      <c r="P67" s="194" t="s">
        <v>591</v>
      </c>
      <c r="Q67" s="194" t="s">
        <v>591</v>
      </c>
      <c r="R67" s="194">
        <v>0.0</v>
      </c>
      <c r="S67" s="194" t="s">
        <v>591</v>
      </c>
      <c r="T67" s="194" t="s">
        <v>591</v>
      </c>
      <c r="U67" s="194" t="s">
        <v>591</v>
      </c>
      <c r="V67" s="194" t="s">
        <v>591</v>
      </c>
      <c r="W67" s="194" t="s">
        <v>591</v>
      </c>
      <c r="X67" s="194" t="s">
        <v>591</v>
      </c>
      <c r="Y67" s="194" t="s">
        <v>591</v>
      </c>
      <c r="Z67" s="496">
        <v>0.0</v>
      </c>
      <c r="AA67" s="194" t="s">
        <v>727</v>
      </c>
      <c r="AB67" s="194" t="s">
        <v>727</v>
      </c>
      <c r="AC67" s="194" t="s">
        <v>727</v>
      </c>
      <c r="AD67" s="194" t="s">
        <v>727</v>
      </c>
      <c r="AE67" s="194" t="s">
        <v>727</v>
      </c>
      <c r="AF67" s="194" t="s">
        <v>588</v>
      </c>
      <c r="AG67" s="194">
        <v>0.0</v>
      </c>
      <c r="AH67" s="194" t="s">
        <v>588</v>
      </c>
      <c r="AI67" s="194" t="s">
        <v>588</v>
      </c>
      <c r="AJ67" s="197">
        <f>vlookup(B67,'Annual Leave-2026'!$B:$T,5,0)-countif(E67:AI67,"a")-(countif(E67:AI67,"a1")*0.5)-(countif(E67:AI67,"a2")*0.5)-(countif(E67:AI67,"b*")*0.5)-(countif(E67:AI67,"c*")*0.5)-(countif(E67:AI67,"d*")*0.5)-(countif(E67:AI67,"e*")*0.5)+1</f>
        <v>3</v>
      </c>
      <c r="AK67" s="197">
        <f t="shared" si="3"/>
        <v>26</v>
      </c>
      <c r="AL67" s="214">
        <f>VLOOKUP(B67,'Working Time-February-2026'!$B:$AK,35,0)/60</f>
        <v>0</v>
      </c>
      <c r="AM67" s="214">
        <f>VLOOKUP(B67,'Working Time-February-2026'!$B:$AK,36,0)/60</f>
        <v>0</v>
      </c>
      <c r="AN67" s="214"/>
      <c r="AO67" s="218"/>
      <c r="AP67" s="220"/>
      <c r="AQ67" s="209"/>
      <c r="AR67" s="209"/>
      <c r="AS67" s="209"/>
      <c r="AT67" s="209"/>
      <c r="AU67" s="209">
        <f t="shared" si="4"/>
        <v>5</v>
      </c>
      <c r="AV67" s="209">
        <f t="shared" si="5"/>
        <v>0</v>
      </c>
      <c r="AW67" s="210">
        <f t="shared" si="6"/>
        <v>0</v>
      </c>
      <c r="AX67" s="222"/>
      <c r="AY67" s="217" t="s">
        <v>9</v>
      </c>
    </row>
    <row r="68">
      <c r="A68" s="204">
        <v>64.0</v>
      </c>
      <c r="B68" s="212" t="s">
        <v>656</v>
      </c>
      <c r="C68" s="213" t="s">
        <v>104</v>
      </c>
      <c r="D68" s="212" t="s">
        <v>76</v>
      </c>
      <c r="E68" s="194">
        <v>0.0</v>
      </c>
      <c r="F68" s="194" t="s">
        <v>588</v>
      </c>
      <c r="G68" s="194" t="s">
        <v>588</v>
      </c>
      <c r="H68" s="194" t="s">
        <v>588</v>
      </c>
      <c r="I68" s="194" t="s">
        <v>588</v>
      </c>
      <c r="J68" s="194" t="s">
        <v>588</v>
      </c>
      <c r="K68" s="194" t="s">
        <v>588</v>
      </c>
      <c r="L68" s="194" t="s">
        <v>588</v>
      </c>
      <c r="M68" s="194">
        <v>0.0</v>
      </c>
      <c r="N68" s="194" t="s">
        <v>588</v>
      </c>
      <c r="O68" s="194" t="s">
        <v>588</v>
      </c>
      <c r="P68" s="194" t="s">
        <v>588</v>
      </c>
      <c r="Q68" s="194" t="s">
        <v>588</v>
      </c>
      <c r="R68" s="194" t="s">
        <v>588</v>
      </c>
      <c r="S68" s="194" t="s">
        <v>588</v>
      </c>
      <c r="T68" s="194">
        <v>0.0</v>
      </c>
      <c r="U68" s="498" t="s">
        <v>717</v>
      </c>
      <c r="V68" s="498" t="s">
        <v>717</v>
      </c>
      <c r="W68" s="498" t="s">
        <v>717</v>
      </c>
      <c r="X68" s="498" t="s">
        <v>717</v>
      </c>
      <c r="Y68" s="194">
        <v>0.0</v>
      </c>
      <c r="Z68" s="498" t="s">
        <v>717</v>
      </c>
      <c r="AA68" s="496" t="s">
        <v>725</v>
      </c>
      <c r="AB68" s="496" t="s">
        <v>725</v>
      </c>
      <c r="AC68" s="496" t="s">
        <v>725</v>
      </c>
      <c r="AD68" s="496" t="s">
        <v>725</v>
      </c>
      <c r="AE68" s="496" t="s">
        <v>725</v>
      </c>
      <c r="AF68" s="498" t="s">
        <v>717</v>
      </c>
      <c r="AG68" s="194">
        <v>0.0</v>
      </c>
      <c r="AH68" s="498" t="s">
        <v>717</v>
      </c>
      <c r="AI68" s="498" t="s">
        <v>717</v>
      </c>
      <c r="AJ68" s="197">
        <f>vlookup(B68,'Annual Leave-2026'!$B:$T,5,0)-countif(E68:AI68,"a")-(countif(E68:AI68,"a1")*0.5)-(countif(E68:AI68,"a2")*0.5)-(countif(E68:AI68,"b*")*0.5)-(countif(E68:AI68,"c*")*0.5)-(countif(E68:AI68,"d*")*0.5)-(countif(E68:AI68,"e*")*0.5)+1</f>
        <v>3</v>
      </c>
      <c r="AK68" s="197">
        <f t="shared" si="3"/>
        <v>26</v>
      </c>
      <c r="AL68" s="214">
        <f>VLOOKUP(B68,'Working Time-February-2026'!$B:$AK,35,0)/60</f>
        <v>-0.15</v>
      </c>
      <c r="AM68" s="214">
        <f>VLOOKUP(B68,'Working Time-February-2026'!$B:$AK,36,0)/60</f>
        <v>0</v>
      </c>
      <c r="AN68" s="214"/>
      <c r="AO68" s="209"/>
      <c r="AP68" s="216"/>
      <c r="AQ68" s="209"/>
      <c r="AR68" s="209"/>
      <c r="AS68" s="209"/>
      <c r="AT68" s="209"/>
      <c r="AU68" s="209">
        <f t="shared" si="4"/>
        <v>5</v>
      </c>
      <c r="AV68" s="209">
        <f t="shared" si="5"/>
        <v>0</v>
      </c>
      <c r="AW68" s="210">
        <f t="shared" si="6"/>
        <v>0</v>
      </c>
      <c r="AX68" s="212"/>
      <c r="AY68" s="217" t="s">
        <v>8</v>
      </c>
    </row>
    <row r="69">
      <c r="A69" s="209">
        <v>65.0</v>
      </c>
      <c r="B69" s="212" t="s">
        <v>710</v>
      </c>
      <c r="C69" s="213" t="s">
        <v>91</v>
      </c>
      <c r="D69" s="212" t="s">
        <v>76</v>
      </c>
      <c r="E69" s="194">
        <v>0.0</v>
      </c>
      <c r="F69" s="194" t="s">
        <v>591</v>
      </c>
      <c r="G69" s="194" t="s">
        <v>591</v>
      </c>
      <c r="H69" s="194" t="s">
        <v>591</v>
      </c>
      <c r="I69" s="194" t="s">
        <v>591</v>
      </c>
      <c r="J69" s="194" t="s">
        <v>591</v>
      </c>
      <c r="K69" s="194">
        <v>0.0</v>
      </c>
      <c r="L69" s="194" t="s">
        <v>591</v>
      </c>
      <c r="M69" s="194" t="s">
        <v>591</v>
      </c>
      <c r="N69" s="194" t="s">
        <v>591</v>
      </c>
      <c r="O69" s="194" t="s">
        <v>591</v>
      </c>
      <c r="P69" s="194" t="s">
        <v>591</v>
      </c>
      <c r="Q69" s="194" t="s">
        <v>6</v>
      </c>
      <c r="R69" s="194" t="s">
        <v>591</v>
      </c>
      <c r="S69" s="194">
        <v>0.0</v>
      </c>
      <c r="T69" s="194" t="s">
        <v>593</v>
      </c>
      <c r="U69" s="194" t="s">
        <v>593</v>
      </c>
      <c r="V69" s="194" t="s">
        <v>593</v>
      </c>
      <c r="W69" s="194" t="s">
        <v>593</v>
      </c>
      <c r="X69" s="194" t="s">
        <v>593</v>
      </c>
      <c r="Y69" s="194" t="s">
        <v>593</v>
      </c>
      <c r="Z69" s="496">
        <v>0.0</v>
      </c>
      <c r="AA69" s="194" t="s">
        <v>727</v>
      </c>
      <c r="AB69" s="194" t="s">
        <v>15</v>
      </c>
      <c r="AC69" s="194" t="s">
        <v>15</v>
      </c>
      <c r="AD69" s="194" t="s">
        <v>15</v>
      </c>
      <c r="AE69" s="194" t="s">
        <v>15</v>
      </c>
      <c r="AF69" s="194">
        <v>0.0</v>
      </c>
      <c r="AG69" s="194" t="s">
        <v>6</v>
      </c>
      <c r="AH69" s="194" t="s">
        <v>6</v>
      </c>
      <c r="AI69" s="194" t="s">
        <v>6</v>
      </c>
      <c r="AJ69" s="197">
        <f>vlookup(B69,'Annual Leave-2026'!$B:$T,5,0)-countif(E69:AI69,"a")-(countif(E69:AI69,"a1")*0.5)-(countif(E69:AI69,"a2")*0.5)-(countif(E69:AI69,"b*")*0.5)-(countif(E69:AI69,"c*")*0.5)-(countif(E69:AI69,"d*")*0.5)-(countif(E69:AI69,"e*")*0.5)+1+3</f>
        <v>3</v>
      </c>
      <c r="AK69" s="197">
        <f t="shared" si="3"/>
        <v>26</v>
      </c>
      <c r="AL69" s="214">
        <f>VLOOKUP(B69,'Working Time-February-2026'!$B:$AK,35,0)/60</f>
        <v>0</v>
      </c>
      <c r="AM69" s="214">
        <f>VLOOKUP(B69,'Working Time-February-2026'!$B:$AK,36,0)/60</f>
        <v>0</v>
      </c>
      <c r="AN69" s="214"/>
      <c r="AO69" s="209"/>
      <c r="AP69" s="216"/>
      <c r="AQ69" s="209"/>
      <c r="AR69" s="209"/>
      <c r="AS69" s="209"/>
      <c r="AT69" s="209"/>
      <c r="AU69" s="209">
        <f t="shared" si="4"/>
        <v>5</v>
      </c>
      <c r="AV69" s="209">
        <f t="shared" si="5"/>
        <v>0</v>
      </c>
      <c r="AW69" s="210">
        <f t="shared" si="6"/>
        <v>0</v>
      </c>
      <c r="AX69" s="212"/>
      <c r="AY69" s="217" t="s">
        <v>9</v>
      </c>
    </row>
    <row r="70">
      <c r="A70" s="204">
        <v>66.0</v>
      </c>
      <c r="B70" s="218" t="s">
        <v>850</v>
      </c>
      <c r="C70" s="219" t="s">
        <v>134</v>
      </c>
      <c r="D70" s="212" t="s">
        <v>76</v>
      </c>
      <c r="E70" s="194" t="s">
        <v>715</v>
      </c>
      <c r="F70" s="194">
        <v>0.0</v>
      </c>
      <c r="G70" s="194" t="s">
        <v>715</v>
      </c>
      <c r="H70" s="194" t="s">
        <v>715</v>
      </c>
      <c r="I70" s="194" t="s">
        <v>715</v>
      </c>
      <c r="J70" s="194" t="s">
        <v>715</v>
      </c>
      <c r="K70" s="194">
        <v>0.0</v>
      </c>
      <c r="L70" s="194" t="s">
        <v>715</v>
      </c>
      <c r="M70" s="194" t="s">
        <v>715</v>
      </c>
      <c r="N70" s="194" t="s">
        <v>715</v>
      </c>
      <c r="O70" s="194" t="s">
        <v>715</v>
      </c>
      <c r="P70" s="194" t="s">
        <v>715</v>
      </c>
      <c r="Q70" s="194" t="s">
        <v>715</v>
      </c>
      <c r="R70" s="194" t="s">
        <v>715</v>
      </c>
      <c r="S70" s="194">
        <v>0.0</v>
      </c>
      <c r="T70" s="194" t="s">
        <v>591</v>
      </c>
      <c r="U70" s="194" t="s">
        <v>592</v>
      </c>
      <c r="V70" s="194" t="s">
        <v>591</v>
      </c>
      <c r="W70" s="194" t="s">
        <v>591</v>
      </c>
      <c r="X70" s="194" t="s">
        <v>591</v>
      </c>
      <c r="Y70" s="194" t="s">
        <v>6</v>
      </c>
      <c r="Z70" s="496">
        <v>0.0</v>
      </c>
      <c r="AA70" s="194" t="s">
        <v>15</v>
      </c>
      <c r="AB70" s="194" t="s">
        <v>15</v>
      </c>
      <c r="AC70" s="194" t="s">
        <v>15</v>
      </c>
      <c r="AD70" s="194" t="s">
        <v>15</v>
      </c>
      <c r="AE70" s="194" t="s">
        <v>15</v>
      </c>
      <c r="AF70" s="194">
        <v>0.0</v>
      </c>
      <c r="AG70" s="194" t="s">
        <v>6</v>
      </c>
      <c r="AH70" s="194" t="s">
        <v>593</v>
      </c>
      <c r="AI70" s="194" t="s">
        <v>602</v>
      </c>
      <c r="AJ70" s="197">
        <f>vlookup(B70,'Annual Leave-2026'!$B:$T,5,0)-countif(E70:AI70,"a")-(countif(E70:AI70,"a1")*0.5)-(countif(E70:AI70,"a2")*0.5)-(countif(E70:AI70,"b*")*0.5)-(countif(E70:AI70,"c*")*0.5)-(countif(E70:AI70,"d*")*0.5)-(countif(E70:AI70,"e*")*0.5)+1</f>
        <v>1</v>
      </c>
      <c r="AK70" s="197">
        <f t="shared" si="3"/>
        <v>24</v>
      </c>
      <c r="AL70" s="214">
        <f>VLOOKUP(B70,'Working Time-February-2026'!$B:$AK,35,0)/60</f>
        <v>0</v>
      </c>
      <c r="AM70" s="214">
        <f>VLOOKUP(B70,'Working Time-February-2026'!$B:$AK,36,0)/60</f>
        <v>0</v>
      </c>
      <c r="AN70" s="214"/>
      <c r="AO70" s="209"/>
      <c r="AP70" s="220"/>
      <c r="AQ70" s="209"/>
      <c r="AR70" s="209"/>
      <c r="AS70" s="209"/>
      <c r="AT70" s="209"/>
      <c r="AU70" s="209">
        <f t="shared" si="4"/>
        <v>5</v>
      </c>
      <c r="AV70" s="209">
        <f t="shared" si="5"/>
        <v>1</v>
      </c>
      <c r="AW70" s="210">
        <f t="shared" si="6"/>
        <v>1</v>
      </c>
      <c r="AX70" s="212"/>
      <c r="AY70" s="217" t="s">
        <v>10</v>
      </c>
    </row>
    <row r="71">
      <c r="A71" s="209">
        <v>67.0</v>
      </c>
      <c r="B71" s="218" t="s">
        <v>657</v>
      </c>
      <c r="C71" s="219" t="s">
        <v>132</v>
      </c>
      <c r="D71" s="212" t="s">
        <v>76</v>
      </c>
      <c r="E71" s="194">
        <v>0.0</v>
      </c>
      <c r="F71" s="194" t="s">
        <v>715</v>
      </c>
      <c r="G71" s="194" t="s">
        <v>715</v>
      </c>
      <c r="H71" s="194" t="s">
        <v>715</v>
      </c>
      <c r="I71" s="194" t="s">
        <v>715</v>
      </c>
      <c r="J71" s="194" t="s">
        <v>715</v>
      </c>
      <c r="K71" s="194">
        <v>0.0</v>
      </c>
      <c r="L71" s="194" t="s">
        <v>715</v>
      </c>
      <c r="M71" s="194" t="s">
        <v>715</v>
      </c>
      <c r="N71" s="194" t="s">
        <v>715</v>
      </c>
      <c r="O71" s="194" t="s">
        <v>715</v>
      </c>
      <c r="P71" s="194" t="s">
        <v>715</v>
      </c>
      <c r="Q71" s="194" t="s">
        <v>715</v>
      </c>
      <c r="R71" s="194">
        <v>0.0</v>
      </c>
      <c r="S71" s="194" t="s">
        <v>715</v>
      </c>
      <c r="T71" s="194" t="s">
        <v>715</v>
      </c>
      <c r="U71" s="194" t="s">
        <v>715</v>
      </c>
      <c r="V71" s="194" t="s">
        <v>715</v>
      </c>
      <c r="W71" s="194" t="s">
        <v>715</v>
      </c>
      <c r="X71" s="194" t="s">
        <v>715</v>
      </c>
      <c r="Y71" s="194" t="s">
        <v>6</v>
      </c>
      <c r="Z71" s="496">
        <v>0.0</v>
      </c>
      <c r="AA71" s="194" t="s">
        <v>15</v>
      </c>
      <c r="AB71" s="194" t="s">
        <v>15</v>
      </c>
      <c r="AC71" s="194" t="s">
        <v>15</v>
      </c>
      <c r="AD71" s="194" t="s">
        <v>15</v>
      </c>
      <c r="AE71" s="194" t="s">
        <v>15</v>
      </c>
      <c r="AF71" s="194">
        <v>0.0</v>
      </c>
      <c r="AG71" s="194" t="s">
        <v>6</v>
      </c>
      <c r="AH71" s="194" t="s">
        <v>6</v>
      </c>
      <c r="AI71" s="194" t="s">
        <v>6</v>
      </c>
      <c r="AJ71" s="197">
        <f>vlookup(B71,'Annual Leave-2026'!$B:$T,5,0)-countif(E71:AI71,"a")-(countif(E71:AI71,"a1")*0.5)-(countif(E71:AI71,"a2")*0.5)-(countif(E71:AI71,"b*")*0.5)-(countif(E71:AI71,"c*")*0.5)-(countif(E71:AI71,"d*")*0.5)-(countif(E71:AI71,"e*")*0.5)+1</f>
        <v>3</v>
      </c>
      <c r="AK71" s="197">
        <f t="shared" si="3"/>
        <v>26</v>
      </c>
      <c r="AL71" s="214">
        <f>VLOOKUP(B71,'Working Time-February-2026'!$B:$AK,35,0)/60</f>
        <v>0</v>
      </c>
      <c r="AM71" s="214">
        <f>VLOOKUP(B71,'Working Time-February-2026'!$B:$AK,36,0)/60</f>
        <v>0</v>
      </c>
      <c r="AN71" s="214"/>
      <c r="AO71" s="209"/>
      <c r="AP71" s="220"/>
      <c r="AQ71" s="209"/>
      <c r="AR71" s="209"/>
      <c r="AS71" s="209"/>
      <c r="AT71" s="209"/>
      <c r="AU71" s="209">
        <f t="shared" si="4"/>
        <v>5</v>
      </c>
      <c r="AV71" s="209">
        <f t="shared" si="5"/>
        <v>0</v>
      </c>
      <c r="AW71" s="210">
        <f t="shared" si="6"/>
        <v>0</v>
      </c>
      <c r="AX71" s="212"/>
      <c r="AY71" s="217" t="s">
        <v>6</v>
      </c>
    </row>
    <row r="72">
      <c r="A72" s="204">
        <v>68.0</v>
      </c>
      <c r="B72" s="218" t="s">
        <v>658</v>
      </c>
      <c r="C72" s="219" t="s">
        <v>95</v>
      </c>
      <c r="D72" s="212" t="s">
        <v>76</v>
      </c>
      <c r="E72" s="194">
        <v>0.0</v>
      </c>
      <c r="F72" s="194" t="s">
        <v>591</v>
      </c>
      <c r="G72" s="194" t="s">
        <v>591</v>
      </c>
      <c r="H72" s="194" t="s">
        <v>591</v>
      </c>
      <c r="I72" s="194" t="s">
        <v>591</v>
      </c>
      <c r="J72" s="194" t="s">
        <v>591</v>
      </c>
      <c r="K72" s="194" t="s">
        <v>591</v>
      </c>
      <c r="L72" s="194">
        <v>0.0</v>
      </c>
      <c r="M72" s="194" t="s">
        <v>593</v>
      </c>
      <c r="N72" s="194" t="s">
        <v>593</v>
      </c>
      <c r="O72" s="194" t="s">
        <v>593</v>
      </c>
      <c r="P72" s="194" t="s">
        <v>593</v>
      </c>
      <c r="Q72" s="194" t="s">
        <v>593</v>
      </c>
      <c r="R72" s="194">
        <v>0.0</v>
      </c>
      <c r="S72" s="194" t="s">
        <v>588</v>
      </c>
      <c r="T72" s="194" t="s">
        <v>588</v>
      </c>
      <c r="U72" s="194" t="s">
        <v>588</v>
      </c>
      <c r="V72" s="194" t="s">
        <v>588</v>
      </c>
      <c r="W72" s="194" t="s">
        <v>588</v>
      </c>
      <c r="X72" s="194" t="s">
        <v>588</v>
      </c>
      <c r="Y72" s="194" t="s">
        <v>6</v>
      </c>
      <c r="Z72" s="496">
        <v>0.0</v>
      </c>
      <c r="AA72" s="194" t="s">
        <v>15</v>
      </c>
      <c r="AB72" s="194" t="s">
        <v>15</v>
      </c>
      <c r="AC72" s="194" t="s">
        <v>15</v>
      </c>
      <c r="AD72" s="194" t="s">
        <v>15</v>
      </c>
      <c r="AE72" s="194" t="s">
        <v>15</v>
      </c>
      <c r="AF72" s="194">
        <v>0.0</v>
      </c>
      <c r="AG72" s="194" t="s">
        <v>6</v>
      </c>
      <c r="AH72" s="498" t="s">
        <v>717</v>
      </c>
      <c r="AI72" s="498" t="s">
        <v>717</v>
      </c>
      <c r="AJ72" s="197">
        <f>vlookup(B72,'Annual Leave-2026'!$B:$T,5,0)-countif(E72:AI72,"a")-(countif(E72:AI72,"a1")*0.5)-(countif(E72:AI72,"a2")*0.5)-(countif(E72:AI72,"b*")*0.5)-(countif(E72:AI72,"c*")*0.5)-(countif(E72:AI72,"d*")*0.5)-(countif(E72:AI72,"e*")*0.5)+1</f>
        <v>2.5</v>
      </c>
      <c r="AK72" s="197">
        <f t="shared" si="3"/>
        <v>26</v>
      </c>
      <c r="AL72" s="214">
        <f>VLOOKUP(B72,'Working Time-February-2026'!$B:$AK,35,0)/60</f>
        <v>0</v>
      </c>
      <c r="AM72" s="214">
        <f>VLOOKUP(B72,'Working Time-February-2026'!$B:$AK,36,0)/60</f>
        <v>0</v>
      </c>
      <c r="AN72" s="214"/>
      <c r="AO72" s="209"/>
      <c r="AP72" s="220"/>
      <c r="AQ72" s="209"/>
      <c r="AR72" s="209"/>
      <c r="AS72" s="209"/>
      <c r="AT72" s="209"/>
      <c r="AU72" s="209">
        <f t="shared" si="4"/>
        <v>5</v>
      </c>
      <c r="AV72" s="209">
        <f t="shared" si="5"/>
        <v>0</v>
      </c>
      <c r="AW72" s="210">
        <f t="shared" si="6"/>
        <v>0</v>
      </c>
      <c r="AX72" s="212"/>
      <c r="AY72" s="217" t="s">
        <v>8</v>
      </c>
    </row>
    <row r="73">
      <c r="A73" s="209">
        <v>69.0</v>
      </c>
      <c r="B73" s="218" t="s">
        <v>659</v>
      </c>
      <c r="C73" s="219" t="s">
        <v>102</v>
      </c>
      <c r="D73" s="212" t="s">
        <v>76</v>
      </c>
      <c r="E73" s="194" t="s">
        <v>593</v>
      </c>
      <c r="F73" s="194" t="s">
        <v>593</v>
      </c>
      <c r="G73" s="194" t="s">
        <v>593</v>
      </c>
      <c r="H73" s="194" t="s">
        <v>593</v>
      </c>
      <c r="I73" s="194" t="s">
        <v>593</v>
      </c>
      <c r="J73" s="194" t="s">
        <v>593</v>
      </c>
      <c r="K73" s="194">
        <v>0.0</v>
      </c>
      <c r="L73" s="194" t="s">
        <v>588</v>
      </c>
      <c r="M73" s="194" t="s">
        <v>588</v>
      </c>
      <c r="N73" s="194" t="s">
        <v>588</v>
      </c>
      <c r="O73" s="194" t="s">
        <v>588</v>
      </c>
      <c r="P73" s="194" t="s">
        <v>592</v>
      </c>
      <c r="Q73" s="194" t="s">
        <v>588</v>
      </c>
      <c r="R73" s="194" t="s">
        <v>588</v>
      </c>
      <c r="S73" s="194">
        <v>0.0</v>
      </c>
      <c r="T73" s="194" t="s">
        <v>588</v>
      </c>
      <c r="U73" s="194" t="s">
        <v>588</v>
      </c>
      <c r="V73" s="194" t="s">
        <v>588</v>
      </c>
      <c r="W73" s="194" t="s">
        <v>588</v>
      </c>
      <c r="X73" s="194" t="s">
        <v>6</v>
      </c>
      <c r="Y73" s="194">
        <v>0.0</v>
      </c>
      <c r="Z73" s="496" t="s">
        <v>6</v>
      </c>
      <c r="AA73" s="194" t="s">
        <v>15</v>
      </c>
      <c r="AB73" s="194" t="s">
        <v>15</v>
      </c>
      <c r="AC73" s="194" t="s">
        <v>15</v>
      </c>
      <c r="AD73" s="194" t="s">
        <v>15</v>
      </c>
      <c r="AE73" s="194" t="s">
        <v>15</v>
      </c>
      <c r="AF73" s="194">
        <v>0.0</v>
      </c>
      <c r="AG73" s="194" t="s">
        <v>6</v>
      </c>
      <c r="AH73" s="498" t="s">
        <v>717</v>
      </c>
      <c r="AI73" s="498" t="s">
        <v>717</v>
      </c>
      <c r="AJ73" s="197">
        <f>vlookup(B73,'Annual Leave-2026'!$B:$T,5,0)-countif(E73:AI73,"a")-(countif(E73:AI73,"a1")*0.5)-(countif(E73:AI73,"a2")*0.5)-(countif(E73:AI73,"b*")*0.5)-(countif(E73:AI73,"c*")*0.5)-(countif(E73:AI73,"d*")*0.5)-(countif(E73:AI73,"e*")*0.5)+1</f>
        <v>0</v>
      </c>
      <c r="AK73" s="197">
        <f t="shared" si="3"/>
        <v>26</v>
      </c>
      <c r="AL73" s="214">
        <f>VLOOKUP(B73,'Working Time-February-2026'!$B:$AK,35,0)/60</f>
        <v>0</v>
      </c>
      <c r="AM73" s="214">
        <f>VLOOKUP(B73,'Working Time-February-2026'!$B:$AK,36,0)/60</f>
        <v>0</v>
      </c>
      <c r="AN73" s="214"/>
      <c r="AO73" s="209"/>
      <c r="AP73" s="220"/>
      <c r="AQ73" s="209"/>
      <c r="AR73" s="209"/>
      <c r="AS73" s="209"/>
      <c r="AT73" s="209"/>
      <c r="AU73" s="209">
        <f t="shared" si="4"/>
        <v>4</v>
      </c>
      <c r="AV73" s="209">
        <f t="shared" si="5"/>
        <v>1</v>
      </c>
      <c r="AW73" s="210">
        <f t="shared" si="6"/>
        <v>0</v>
      </c>
      <c r="AX73" s="222"/>
      <c r="AY73" s="217" t="s">
        <v>8</v>
      </c>
    </row>
    <row r="74">
      <c r="A74" s="204">
        <v>70.0</v>
      </c>
      <c r="B74" s="218" t="s">
        <v>660</v>
      </c>
      <c r="C74" s="219" t="s">
        <v>116</v>
      </c>
      <c r="D74" s="212" t="s">
        <v>76</v>
      </c>
      <c r="E74" s="194" t="s">
        <v>602</v>
      </c>
      <c r="F74" s="194">
        <v>0.0</v>
      </c>
      <c r="G74" s="498" t="s">
        <v>717</v>
      </c>
      <c r="H74" s="498" t="s">
        <v>717</v>
      </c>
      <c r="I74" s="498" t="s">
        <v>717</v>
      </c>
      <c r="J74" s="498" t="s">
        <v>717</v>
      </c>
      <c r="K74" s="498" t="s">
        <v>717</v>
      </c>
      <c r="L74" s="498" t="s">
        <v>717</v>
      </c>
      <c r="M74" s="194">
        <v>0.0</v>
      </c>
      <c r="N74" s="498" t="s">
        <v>717</v>
      </c>
      <c r="O74" s="498" t="s">
        <v>717</v>
      </c>
      <c r="P74" s="498" t="s">
        <v>717</v>
      </c>
      <c r="Q74" s="498" t="s">
        <v>717</v>
      </c>
      <c r="R74" s="194">
        <v>0.0</v>
      </c>
      <c r="S74" s="498" t="s">
        <v>717</v>
      </c>
      <c r="T74" s="498" t="s">
        <v>717</v>
      </c>
      <c r="U74" s="498" t="s">
        <v>717</v>
      </c>
      <c r="V74" s="498" t="s">
        <v>717</v>
      </c>
      <c r="W74" s="498" t="s">
        <v>717</v>
      </c>
      <c r="X74" s="498" t="s">
        <v>717</v>
      </c>
      <c r="Y74" s="498" t="s">
        <v>717</v>
      </c>
      <c r="Z74" s="496">
        <v>0.0</v>
      </c>
      <c r="AA74" s="194" t="s">
        <v>723</v>
      </c>
      <c r="AB74" s="194" t="s">
        <v>723</v>
      </c>
      <c r="AC74" s="194" t="s">
        <v>723</v>
      </c>
      <c r="AD74" s="194" t="s">
        <v>723</v>
      </c>
      <c r="AE74" s="194" t="s">
        <v>723</v>
      </c>
      <c r="AF74" s="194" t="s">
        <v>715</v>
      </c>
      <c r="AG74" s="221" t="s">
        <v>166</v>
      </c>
      <c r="AH74" s="194">
        <v>0.0</v>
      </c>
      <c r="AI74" s="194" t="s">
        <v>715</v>
      </c>
      <c r="AJ74" s="197">
        <f>vlookup(B74,'Annual Leave-2026'!$B:$T,5,0)-countif(E74:AI74,"a")-(countif(E74:AI74,"a1")*0.5)-(countif(E74:AI74,"a2")*0.5)-(countif(E74:AI74,"b*")*0.5)-(countif(E74:AI74,"c*")*0.5)-(countif(E74:AI74,"d*")*0.5)-(countif(E74:AI74,"e*")*0.5)+1</f>
        <v>6</v>
      </c>
      <c r="AK74" s="197">
        <f t="shared" si="3"/>
        <v>25</v>
      </c>
      <c r="AL74" s="214">
        <f>VLOOKUP(B74,'Working Time-February-2026'!$B:$AK,35,0)/60</f>
        <v>0</v>
      </c>
      <c r="AM74" s="214">
        <f>VLOOKUP(B74,'Working Time-February-2026'!$B:$AK,36,0)/60</f>
        <v>0</v>
      </c>
      <c r="AN74" s="214"/>
      <c r="AO74" s="218"/>
      <c r="AP74" s="220"/>
      <c r="AQ74" s="209"/>
      <c r="AR74" s="209"/>
      <c r="AS74" s="209"/>
      <c r="AT74" s="209"/>
      <c r="AU74" s="209">
        <f t="shared" si="4"/>
        <v>5</v>
      </c>
      <c r="AV74" s="209">
        <f t="shared" si="5"/>
        <v>0</v>
      </c>
      <c r="AW74" s="210">
        <f t="shared" si="6"/>
        <v>1</v>
      </c>
      <c r="AX74" s="222"/>
      <c r="AY74" s="217">
        <v>0.0</v>
      </c>
    </row>
    <row r="75">
      <c r="A75" s="209">
        <v>71.0</v>
      </c>
      <c r="B75" s="218" t="s">
        <v>661</v>
      </c>
      <c r="C75" s="219" t="s">
        <v>83</v>
      </c>
      <c r="D75" s="212" t="s">
        <v>76</v>
      </c>
      <c r="E75" s="194">
        <v>0.0</v>
      </c>
      <c r="F75" s="194" t="s">
        <v>715</v>
      </c>
      <c r="G75" s="194" t="s">
        <v>715</v>
      </c>
      <c r="H75" s="194" t="s">
        <v>715</v>
      </c>
      <c r="I75" s="194" t="s">
        <v>715</v>
      </c>
      <c r="J75" s="194" t="s">
        <v>715</v>
      </c>
      <c r="K75" s="194" t="s">
        <v>6</v>
      </c>
      <c r="L75" s="194">
        <v>0.0</v>
      </c>
      <c r="M75" s="194" t="s">
        <v>591</v>
      </c>
      <c r="N75" s="194" t="s">
        <v>591</v>
      </c>
      <c r="O75" s="194" t="s">
        <v>591</v>
      </c>
      <c r="P75" s="194" t="s">
        <v>591</v>
      </c>
      <c r="Q75" s="194" t="s">
        <v>591</v>
      </c>
      <c r="R75" s="194">
        <v>0.0</v>
      </c>
      <c r="S75" s="194" t="s">
        <v>591</v>
      </c>
      <c r="T75" s="194" t="s">
        <v>591</v>
      </c>
      <c r="U75" s="194" t="s">
        <v>591</v>
      </c>
      <c r="V75" s="194" t="s">
        <v>591</v>
      </c>
      <c r="W75" s="194" t="s">
        <v>591</v>
      </c>
      <c r="X75" s="194" t="s">
        <v>591</v>
      </c>
      <c r="Y75" s="194" t="s">
        <v>591</v>
      </c>
      <c r="Z75" s="496">
        <v>0.0</v>
      </c>
      <c r="AA75" s="194" t="s">
        <v>15</v>
      </c>
      <c r="AB75" s="194" t="s">
        <v>729</v>
      </c>
      <c r="AC75" s="194" t="s">
        <v>729</v>
      </c>
      <c r="AD75" s="194" t="s">
        <v>729</v>
      </c>
      <c r="AE75" s="194" t="s">
        <v>729</v>
      </c>
      <c r="AF75" s="194" t="s">
        <v>593</v>
      </c>
      <c r="AG75" s="194">
        <v>0.0</v>
      </c>
      <c r="AH75" s="194" t="s">
        <v>588</v>
      </c>
      <c r="AI75" s="194" t="s">
        <v>588</v>
      </c>
      <c r="AJ75" s="197">
        <f>vlookup(B75,'Annual Leave-2026'!$B:$T,5,0)-countif(E75:AI75,"a")-(countif(E75:AI75,"a1")*0.5)-(countif(E75:AI75,"a2")*0.5)-(countif(E75:AI75,"b*")*0.5)-(countif(E75:AI75,"c*")*0.5)-(countif(E75:AI75,"d*")*0.5)-(countif(E75:AI75,"e*")*0.5)+1</f>
        <v>0</v>
      </c>
      <c r="AK75" s="197">
        <f t="shared" si="3"/>
        <v>26</v>
      </c>
      <c r="AL75" s="214">
        <f>VLOOKUP(B75,'Working Time-February-2026'!$B:$AK,35,0)/60</f>
        <v>0</v>
      </c>
      <c r="AM75" s="214">
        <f>VLOOKUP(B75,'Working Time-February-2026'!$B:$AK,36,0)/60</f>
        <v>0</v>
      </c>
      <c r="AN75" s="214"/>
      <c r="AO75" s="218"/>
      <c r="AP75" s="220"/>
      <c r="AQ75" s="209"/>
      <c r="AR75" s="209"/>
      <c r="AS75" s="209"/>
      <c r="AT75" s="209"/>
      <c r="AU75" s="209">
        <f t="shared" si="4"/>
        <v>5</v>
      </c>
      <c r="AV75" s="209">
        <f t="shared" si="5"/>
        <v>0</v>
      </c>
      <c r="AW75" s="210">
        <f t="shared" si="6"/>
        <v>0</v>
      </c>
      <c r="AX75" s="222"/>
      <c r="AY75" s="217" t="s">
        <v>9</v>
      </c>
    </row>
    <row r="76">
      <c r="A76" s="204">
        <v>72.0</v>
      </c>
      <c r="B76" s="218" t="s">
        <v>662</v>
      </c>
      <c r="C76" s="219" t="s">
        <v>129</v>
      </c>
      <c r="D76" s="212" t="s">
        <v>76</v>
      </c>
      <c r="E76" s="194">
        <v>0.0</v>
      </c>
      <c r="F76" s="194" t="s">
        <v>715</v>
      </c>
      <c r="G76" s="194" t="s">
        <v>715</v>
      </c>
      <c r="H76" s="194" t="s">
        <v>715</v>
      </c>
      <c r="I76" s="194" t="s">
        <v>715</v>
      </c>
      <c r="J76" s="194" t="s">
        <v>715</v>
      </c>
      <c r="K76" s="194">
        <v>0.0</v>
      </c>
      <c r="L76" s="194" t="s">
        <v>715</v>
      </c>
      <c r="M76" s="194" t="s">
        <v>715</v>
      </c>
      <c r="N76" s="194" t="s">
        <v>715</v>
      </c>
      <c r="O76" s="194" t="s">
        <v>715</v>
      </c>
      <c r="P76" s="194" t="s">
        <v>715</v>
      </c>
      <c r="Q76" s="194" t="s">
        <v>715</v>
      </c>
      <c r="R76" s="194">
        <v>0.0</v>
      </c>
      <c r="S76" s="194" t="s">
        <v>715</v>
      </c>
      <c r="T76" s="194" t="s">
        <v>715</v>
      </c>
      <c r="U76" s="194" t="s">
        <v>715</v>
      </c>
      <c r="V76" s="194" t="s">
        <v>715</v>
      </c>
      <c r="W76" s="194" t="s">
        <v>715</v>
      </c>
      <c r="X76" s="194" t="s">
        <v>715</v>
      </c>
      <c r="Y76" s="194" t="s">
        <v>6</v>
      </c>
      <c r="Z76" s="496">
        <v>0.0</v>
      </c>
      <c r="AA76" s="194" t="s">
        <v>721</v>
      </c>
      <c r="AB76" s="194" t="s">
        <v>721</v>
      </c>
      <c r="AC76" s="194" t="s">
        <v>721</v>
      </c>
      <c r="AD76" s="194" t="s">
        <v>721</v>
      </c>
      <c r="AE76" s="194" t="s">
        <v>721</v>
      </c>
      <c r="AF76" s="194">
        <v>0.0</v>
      </c>
      <c r="AG76" s="194" t="s">
        <v>6</v>
      </c>
      <c r="AH76" s="194" t="s">
        <v>6</v>
      </c>
      <c r="AI76" s="194" t="s">
        <v>591</v>
      </c>
      <c r="AJ76" s="197">
        <f>vlookup(B76,'Annual Leave-2026'!$B:$T,5,0)-countif(E76:AI76,"a")-(countif(E76:AI76,"a1")*0.5)-(countif(E76:AI76,"a2")*0.5)-(countif(E76:AI76,"b*")*0.5)-(countif(E76:AI76,"c*")*0.5)-(countif(E76:AI76,"d*")*0.5)-(countif(E76:AI76,"e*")*0.5)+1+1</f>
        <v>3</v>
      </c>
      <c r="AK76" s="197">
        <f t="shared" si="3"/>
        <v>26</v>
      </c>
      <c r="AL76" s="214">
        <f>VLOOKUP(B76,'Working Time-February-2026'!$B:$AK,35,0)/60</f>
        <v>0</v>
      </c>
      <c r="AM76" s="214">
        <f>VLOOKUP(B76,'Working Time-February-2026'!$B:$AK,36,0)/60</f>
        <v>0</v>
      </c>
      <c r="AN76" s="214"/>
      <c r="AO76" s="218"/>
      <c r="AP76" s="220"/>
      <c r="AQ76" s="209"/>
      <c r="AR76" s="209"/>
      <c r="AS76" s="209"/>
      <c r="AT76" s="209"/>
      <c r="AU76" s="209">
        <f t="shared" si="4"/>
        <v>5</v>
      </c>
      <c r="AV76" s="209">
        <f t="shared" si="5"/>
        <v>0</v>
      </c>
      <c r="AW76" s="210">
        <f t="shared" si="6"/>
        <v>0</v>
      </c>
      <c r="AX76" s="222"/>
      <c r="AY76" s="217" t="s">
        <v>6</v>
      </c>
    </row>
    <row r="77">
      <c r="A77" s="209">
        <v>73.0</v>
      </c>
      <c r="B77" s="218" t="s">
        <v>663</v>
      </c>
      <c r="C77" s="219" t="s">
        <v>81</v>
      </c>
      <c r="D77" s="218" t="s">
        <v>76</v>
      </c>
      <c r="E77" s="194">
        <v>0.0</v>
      </c>
      <c r="F77" s="194" t="s">
        <v>715</v>
      </c>
      <c r="G77" s="194" t="s">
        <v>715</v>
      </c>
      <c r="H77" s="194" t="s">
        <v>715</v>
      </c>
      <c r="I77" s="194" t="s">
        <v>715</v>
      </c>
      <c r="J77" s="194" t="s">
        <v>715</v>
      </c>
      <c r="K77" s="194" t="s">
        <v>715</v>
      </c>
      <c r="L77" s="194">
        <v>0.0</v>
      </c>
      <c r="M77" s="194" t="s">
        <v>591</v>
      </c>
      <c r="N77" s="194" t="s">
        <v>591</v>
      </c>
      <c r="O77" s="194" t="s">
        <v>591</v>
      </c>
      <c r="P77" s="194" t="s">
        <v>591</v>
      </c>
      <c r="Q77" s="194" t="s">
        <v>591</v>
      </c>
      <c r="R77" s="194">
        <v>0.0</v>
      </c>
      <c r="S77" s="194" t="s">
        <v>591</v>
      </c>
      <c r="T77" s="194" t="s">
        <v>591</v>
      </c>
      <c r="U77" s="194" t="s">
        <v>591</v>
      </c>
      <c r="V77" s="194" t="s">
        <v>591</v>
      </c>
      <c r="W77" s="194" t="s">
        <v>591</v>
      </c>
      <c r="X77" s="194" t="s">
        <v>591</v>
      </c>
      <c r="Y77" s="194">
        <v>0.0</v>
      </c>
      <c r="Z77" s="194" t="s">
        <v>588</v>
      </c>
      <c r="AA77" s="194" t="s">
        <v>727</v>
      </c>
      <c r="AB77" s="194" t="s">
        <v>727</v>
      </c>
      <c r="AC77" s="194" t="s">
        <v>727</v>
      </c>
      <c r="AD77" s="194" t="s">
        <v>727</v>
      </c>
      <c r="AE77" s="194" t="s">
        <v>727</v>
      </c>
      <c r="AF77" s="194">
        <v>0.0</v>
      </c>
      <c r="AG77" s="194" t="s">
        <v>6</v>
      </c>
      <c r="AH77" s="194" t="s">
        <v>6</v>
      </c>
      <c r="AI77" s="194" t="s">
        <v>6</v>
      </c>
      <c r="AJ77" s="197">
        <f>vlookup(B77,'Annual Leave-2026'!$B:$T,5,0)-countif(E77:AI77,"a")-(countif(E77:AI77,"a1")*0.5)-(countif(E77:AI77,"a2")*0.5)-(countif(E77:AI77,"b*")*0.5)-(countif(E77:AI77,"c*")*0.5)-(countif(E77:AI77,"d*")*0.5)-(countif(E77:AI77,"e*")*0.5)+1</f>
        <v>3</v>
      </c>
      <c r="AK77" s="197">
        <f t="shared" si="3"/>
        <v>26</v>
      </c>
      <c r="AL77" s="214">
        <f>VLOOKUP(B77,'Working Time-February-2026'!$B:$AK,35,0)/60</f>
        <v>0</v>
      </c>
      <c r="AM77" s="214">
        <f>VLOOKUP(B77,'Working Time-February-2026'!$B:$AK,36,0)/60</f>
        <v>0</v>
      </c>
      <c r="AN77" s="214"/>
      <c r="AO77" s="218"/>
      <c r="AP77" s="220"/>
      <c r="AQ77" s="209"/>
      <c r="AR77" s="209"/>
      <c r="AS77" s="209"/>
      <c r="AT77" s="209"/>
      <c r="AU77" s="209">
        <f t="shared" si="4"/>
        <v>5</v>
      </c>
      <c r="AV77" s="209">
        <f t="shared" si="5"/>
        <v>0</v>
      </c>
      <c r="AW77" s="210">
        <f t="shared" si="6"/>
        <v>0</v>
      </c>
      <c r="AX77" s="222"/>
      <c r="AY77" s="217" t="s">
        <v>9</v>
      </c>
    </row>
    <row r="78">
      <c r="A78" s="204">
        <v>74.0</v>
      </c>
      <c r="B78" s="218" t="s">
        <v>664</v>
      </c>
      <c r="C78" s="219" t="s">
        <v>89</v>
      </c>
      <c r="D78" s="218" t="s">
        <v>76</v>
      </c>
      <c r="E78" s="194" t="s">
        <v>591</v>
      </c>
      <c r="F78" s="194" t="s">
        <v>591</v>
      </c>
      <c r="G78" s="194" t="s">
        <v>591</v>
      </c>
      <c r="H78" s="194" t="s">
        <v>591</v>
      </c>
      <c r="I78" s="194" t="s">
        <v>591</v>
      </c>
      <c r="J78" s="194" t="s">
        <v>591</v>
      </c>
      <c r="K78" s="194">
        <v>0.0</v>
      </c>
      <c r="L78" s="221" t="s">
        <v>164</v>
      </c>
      <c r="M78" s="194" t="s">
        <v>591</v>
      </c>
      <c r="N78" s="194" t="s">
        <v>591</v>
      </c>
      <c r="O78" s="194" t="s">
        <v>591</v>
      </c>
      <c r="P78" s="194" t="s">
        <v>591</v>
      </c>
      <c r="Q78" s="194" t="s">
        <v>591</v>
      </c>
      <c r="R78" s="194" t="s">
        <v>591</v>
      </c>
      <c r="S78" s="194">
        <v>0.0</v>
      </c>
      <c r="T78" s="194" t="s">
        <v>593</v>
      </c>
      <c r="U78" s="194" t="s">
        <v>593</v>
      </c>
      <c r="V78" s="194" t="s">
        <v>593</v>
      </c>
      <c r="W78" s="194" t="s">
        <v>593</v>
      </c>
      <c r="X78" s="194" t="s">
        <v>6</v>
      </c>
      <c r="Y78" s="194" t="s">
        <v>6</v>
      </c>
      <c r="Z78" s="496">
        <v>0.0</v>
      </c>
      <c r="AA78" s="194" t="s">
        <v>727</v>
      </c>
      <c r="AB78" s="194" t="s">
        <v>727</v>
      </c>
      <c r="AC78" s="194" t="s">
        <v>727</v>
      </c>
      <c r="AD78" s="194" t="s">
        <v>727</v>
      </c>
      <c r="AE78" s="194" t="s">
        <v>727</v>
      </c>
      <c r="AF78" s="194" t="s">
        <v>6</v>
      </c>
      <c r="AG78" s="194" t="s">
        <v>6</v>
      </c>
      <c r="AH78" s="194">
        <v>0.0</v>
      </c>
      <c r="AI78" s="194" t="s">
        <v>6</v>
      </c>
      <c r="AJ78" s="197">
        <f>vlookup(B78,'Annual Leave-2026'!$B:$T,5,0)-countif(E78:AI78,"a")-(countif(E78:AI78,"a1")*0.5)-(countif(E78:AI78,"a2")*0.5)-(countif(E78:AI78,"b*")*0.5)-(countif(E78:AI78,"c*")*0.5)-(countif(E78:AI78,"d*")*0.5)-(countif(E78:AI78,"e*")*0.5)+1</f>
        <v>0.5</v>
      </c>
      <c r="AK78" s="197">
        <f t="shared" si="3"/>
        <v>27</v>
      </c>
      <c r="AL78" s="214">
        <f>VLOOKUP(B78,'Working Time-February-2026'!$B:$AK,35,0)/60</f>
        <v>0</v>
      </c>
      <c r="AM78" s="214">
        <f>VLOOKUP(B78,'Working Time-February-2026'!$B:$AK,36,0)/60</f>
        <v>0</v>
      </c>
      <c r="AN78" s="214"/>
      <c r="AO78" s="218"/>
      <c r="AP78" s="220"/>
      <c r="AQ78" s="209"/>
      <c r="AR78" s="209"/>
      <c r="AS78" s="209"/>
      <c r="AT78" s="209"/>
      <c r="AU78" s="209">
        <f t="shared" si="4"/>
        <v>4</v>
      </c>
      <c r="AV78" s="209">
        <f t="shared" si="5"/>
        <v>0</v>
      </c>
      <c r="AW78" s="210">
        <f t="shared" si="6"/>
        <v>0</v>
      </c>
      <c r="AX78" s="222"/>
      <c r="AY78" s="217">
        <v>0.0</v>
      </c>
    </row>
    <row r="79">
      <c r="A79" s="209">
        <v>75.0</v>
      </c>
      <c r="B79" s="212" t="s">
        <v>665</v>
      </c>
      <c r="C79" s="213" t="s">
        <v>27</v>
      </c>
      <c r="D79" s="212" t="s">
        <v>14</v>
      </c>
      <c r="E79" s="194">
        <v>0.0</v>
      </c>
      <c r="F79" s="194" t="s">
        <v>593</v>
      </c>
      <c r="G79" s="194" t="s">
        <v>593</v>
      </c>
      <c r="H79" s="194" t="s">
        <v>593</v>
      </c>
      <c r="I79" s="194" t="s">
        <v>593</v>
      </c>
      <c r="J79" s="194" t="s">
        <v>593</v>
      </c>
      <c r="K79" s="194">
        <v>0.0</v>
      </c>
      <c r="L79" s="194" t="s">
        <v>593</v>
      </c>
      <c r="M79" s="194" t="s">
        <v>593</v>
      </c>
      <c r="N79" s="194" t="s">
        <v>593</v>
      </c>
      <c r="O79" s="194" t="s">
        <v>593</v>
      </c>
      <c r="P79" s="194" t="s">
        <v>593</v>
      </c>
      <c r="Q79" s="194" t="s">
        <v>593</v>
      </c>
      <c r="R79" s="194" t="s">
        <v>593</v>
      </c>
      <c r="S79" s="194">
        <v>0.0</v>
      </c>
      <c r="T79" s="194" t="s">
        <v>593</v>
      </c>
      <c r="U79" s="194" t="s">
        <v>593</v>
      </c>
      <c r="V79" s="194" t="s">
        <v>593</v>
      </c>
      <c r="W79" s="194" t="s">
        <v>593</v>
      </c>
      <c r="X79" s="194" t="s">
        <v>593</v>
      </c>
      <c r="Y79" s="194" t="s">
        <v>593</v>
      </c>
      <c r="Z79" s="496">
        <v>0.0</v>
      </c>
      <c r="AA79" s="194" t="s">
        <v>727</v>
      </c>
      <c r="AB79" s="194" t="s">
        <v>727</v>
      </c>
      <c r="AC79" s="194" t="s">
        <v>727</v>
      </c>
      <c r="AD79" s="194" t="s">
        <v>727</v>
      </c>
      <c r="AE79" s="194" t="s">
        <v>727</v>
      </c>
      <c r="AF79" s="194" t="s">
        <v>588</v>
      </c>
      <c r="AG79" s="194">
        <v>0.0</v>
      </c>
      <c r="AH79" s="194" t="s">
        <v>588</v>
      </c>
      <c r="AI79" s="194" t="s">
        <v>588</v>
      </c>
      <c r="AJ79" s="197">
        <f>vlookup(B79,'Annual Leave-2026'!$B:$T,5,0)-countif(E79:AI79,"a")-(countif(E79:AI79,"a1")*0.5)-(countif(E79:AI79,"a2")*0.5)-(countif(E79:AI79,"b*")*0.5)-(countif(E79:AI79,"c*")*0.5)-(countif(E79:AI79,"d*")*0.5)-(countif(E79:AI79,"e*")*0.5)+1</f>
        <v>3.5</v>
      </c>
      <c r="AK79" s="197">
        <f t="shared" si="3"/>
        <v>26</v>
      </c>
      <c r="AL79" s="214">
        <f>VLOOKUP(B79,'Working Time-February-2026'!$B:$AK,35,0)/60</f>
        <v>0</v>
      </c>
      <c r="AM79" s="214">
        <f>VLOOKUP(B79,'Working Time-February-2026'!$B:$AK,36,0)/60</f>
        <v>0</v>
      </c>
      <c r="AN79" s="214"/>
      <c r="AO79" s="209"/>
      <c r="AP79" s="216"/>
      <c r="AQ79" s="209"/>
      <c r="AR79" s="209"/>
      <c r="AS79" s="209"/>
      <c r="AT79" s="209"/>
      <c r="AU79" s="209">
        <f t="shared" si="4"/>
        <v>5</v>
      </c>
      <c r="AV79" s="209">
        <f t="shared" si="5"/>
        <v>0</v>
      </c>
      <c r="AW79" s="210">
        <f t="shared" si="6"/>
        <v>0</v>
      </c>
      <c r="AX79" s="212"/>
      <c r="AY79" s="217" t="s">
        <v>9</v>
      </c>
    </row>
    <row r="80">
      <c r="A80" s="204">
        <v>76.0</v>
      </c>
      <c r="B80" s="212" t="s">
        <v>666</v>
      </c>
      <c r="C80" s="213" t="s">
        <v>23</v>
      </c>
      <c r="D80" s="212" t="s">
        <v>14</v>
      </c>
      <c r="E80" s="194" t="s">
        <v>6</v>
      </c>
      <c r="F80" s="194" t="s">
        <v>6</v>
      </c>
      <c r="G80" s="194" t="s">
        <v>6</v>
      </c>
      <c r="H80" s="194" t="s">
        <v>591</v>
      </c>
      <c r="I80" s="194" t="s">
        <v>591</v>
      </c>
      <c r="J80" s="194" t="s">
        <v>591</v>
      </c>
      <c r="K80" s="194" t="s">
        <v>591</v>
      </c>
      <c r="L80" s="194">
        <v>0.0</v>
      </c>
      <c r="M80" s="194" t="s">
        <v>593</v>
      </c>
      <c r="N80" s="194" t="s">
        <v>593</v>
      </c>
      <c r="O80" s="194" t="s">
        <v>593</v>
      </c>
      <c r="P80" s="194" t="s">
        <v>593</v>
      </c>
      <c r="Q80" s="194" t="s">
        <v>593</v>
      </c>
      <c r="R80" s="194">
        <v>0.0</v>
      </c>
      <c r="S80" s="194" t="s">
        <v>593</v>
      </c>
      <c r="T80" s="194" t="s">
        <v>593</v>
      </c>
      <c r="U80" s="194" t="s">
        <v>593</v>
      </c>
      <c r="V80" s="194" t="s">
        <v>593</v>
      </c>
      <c r="W80" s="194" t="s">
        <v>593</v>
      </c>
      <c r="X80" s="194" t="s">
        <v>593</v>
      </c>
      <c r="Y80" s="194">
        <v>0.0</v>
      </c>
      <c r="Z80" s="194" t="s">
        <v>588</v>
      </c>
      <c r="AA80" s="194" t="s">
        <v>727</v>
      </c>
      <c r="AB80" s="194" t="s">
        <v>727</v>
      </c>
      <c r="AC80" s="194" t="s">
        <v>727</v>
      </c>
      <c r="AD80" s="194" t="s">
        <v>727</v>
      </c>
      <c r="AE80" s="194" t="s">
        <v>727</v>
      </c>
      <c r="AF80" s="194">
        <v>0.0</v>
      </c>
      <c r="AG80" s="194" t="s">
        <v>588</v>
      </c>
      <c r="AH80" s="194" t="s">
        <v>588</v>
      </c>
      <c r="AI80" s="194" t="s">
        <v>588</v>
      </c>
      <c r="AJ80" s="197">
        <f>vlookup(B80,'Annual Leave-2026'!$B:$T,5,0)-countif(E80:AI80,"a")-(countif(E80:AI80,"a1")*0.5)-(countif(E80:AI80,"a2")*0.5)-(countif(E80:AI80,"b*")*0.5)-(countif(E80:AI80,"c*")*0.5)-(countif(E80:AI80,"d*")*0.5)-(countif(E80:AI80,"e*")*0.5)+1</f>
        <v>1</v>
      </c>
      <c r="AK80" s="197">
        <f t="shared" si="3"/>
        <v>27</v>
      </c>
      <c r="AL80" s="214">
        <f>VLOOKUP(B80,'Working Time-February-2026'!$B:$AK,35,0)/60</f>
        <v>0</v>
      </c>
      <c r="AM80" s="214">
        <f>VLOOKUP(B80,'Working Time-February-2026'!$B:$AK,36,0)/60</f>
        <v>0</v>
      </c>
      <c r="AN80" s="214"/>
      <c r="AO80" s="209"/>
      <c r="AP80" s="216"/>
      <c r="AQ80" s="209"/>
      <c r="AR80" s="209"/>
      <c r="AS80" s="209"/>
      <c r="AT80" s="209"/>
      <c r="AU80" s="209">
        <f t="shared" si="4"/>
        <v>4</v>
      </c>
      <c r="AV80" s="209">
        <f t="shared" si="5"/>
        <v>0</v>
      </c>
      <c r="AW80" s="210">
        <f t="shared" si="6"/>
        <v>0</v>
      </c>
      <c r="AX80" s="212"/>
      <c r="AY80" s="217" t="s">
        <v>9</v>
      </c>
    </row>
    <row r="81">
      <c r="A81" s="209">
        <v>77.0</v>
      </c>
      <c r="B81" s="212" t="s">
        <v>667</v>
      </c>
      <c r="C81" s="213" t="s">
        <v>72</v>
      </c>
      <c r="D81" s="212" t="s">
        <v>186</v>
      </c>
      <c r="E81" s="194" t="s">
        <v>715</v>
      </c>
      <c r="F81" s="194" t="s">
        <v>715</v>
      </c>
      <c r="G81" s="194" t="s">
        <v>715</v>
      </c>
      <c r="H81" s="194" t="s">
        <v>715</v>
      </c>
      <c r="I81" s="194" t="s">
        <v>715</v>
      </c>
      <c r="J81" s="194" t="s">
        <v>715</v>
      </c>
      <c r="K81" s="194" t="s">
        <v>763</v>
      </c>
      <c r="L81" s="194">
        <v>0.0</v>
      </c>
      <c r="M81" s="194" t="s">
        <v>591</v>
      </c>
      <c r="N81" s="194" t="s">
        <v>6</v>
      </c>
      <c r="O81" s="194" t="s">
        <v>591</v>
      </c>
      <c r="P81" s="194" t="s">
        <v>591</v>
      </c>
      <c r="Q81" s="194" t="s">
        <v>591</v>
      </c>
      <c r="R81" s="194">
        <v>0.0</v>
      </c>
      <c r="S81" s="194" t="s">
        <v>591</v>
      </c>
      <c r="T81" s="194" t="s">
        <v>6</v>
      </c>
      <c r="U81" s="194" t="s">
        <v>591</v>
      </c>
      <c r="V81" s="194" t="s">
        <v>591</v>
      </c>
      <c r="W81" s="194" t="s">
        <v>591</v>
      </c>
      <c r="X81" s="194" t="s">
        <v>591</v>
      </c>
      <c r="Y81" s="194" t="s">
        <v>591</v>
      </c>
      <c r="Z81" s="496">
        <v>0.0</v>
      </c>
      <c r="AA81" s="194" t="s">
        <v>15</v>
      </c>
      <c r="AB81" s="194" t="s">
        <v>15</v>
      </c>
      <c r="AC81" s="194" t="s">
        <v>15</v>
      </c>
      <c r="AD81" s="194" t="s">
        <v>15</v>
      </c>
      <c r="AE81" s="194" t="s">
        <v>729</v>
      </c>
      <c r="AF81" s="194" t="s">
        <v>593</v>
      </c>
      <c r="AG81" s="194">
        <v>0.0</v>
      </c>
      <c r="AH81" s="194" t="s">
        <v>593</v>
      </c>
      <c r="AI81" s="194" t="s">
        <v>593</v>
      </c>
      <c r="AJ81" s="197">
        <f>vlookup(B81,'Annual Leave-2026'!$B:$T,5,0)-countif(E81:AI81,"a")-(countif(E81:AI81,"a1")*0.5)-(countif(E81:AI81,"a2")*0.5)-(countif(E81:AI81,"b*")*0.5)-(countif(E81:AI81,"c*")*0.5)-(countif(E81:AI81,"d*")*0.5)-(countif(E81:AI81,"e*")*0.5)+1</f>
        <v>1</v>
      </c>
      <c r="AK81" s="197">
        <f t="shared" si="3"/>
        <v>26.5</v>
      </c>
      <c r="AL81" s="214">
        <f>VLOOKUP(B81,'Working Time-February-2026'!$B:$AK,35,0)/60</f>
        <v>0</v>
      </c>
      <c r="AM81" s="214">
        <f>VLOOKUP(B81,'Working Time-February-2026'!$B:$AK,36,0)/60</f>
        <v>0</v>
      </c>
      <c r="AN81" s="214"/>
      <c r="AO81" s="209"/>
      <c r="AP81" s="216"/>
      <c r="AQ81" s="209"/>
      <c r="AR81" s="209"/>
      <c r="AS81" s="209"/>
      <c r="AT81" s="209"/>
      <c r="AU81" s="209">
        <f t="shared" si="4"/>
        <v>4</v>
      </c>
      <c r="AV81" s="209">
        <f t="shared" si="5"/>
        <v>0</v>
      </c>
      <c r="AW81" s="210">
        <f t="shared" si="6"/>
        <v>0.5</v>
      </c>
      <c r="AX81" s="212"/>
      <c r="AY81" s="217" t="s">
        <v>10</v>
      </c>
    </row>
    <row r="82">
      <c r="A82" s="204">
        <v>78.0</v>
      </c>
      <c r="B82" s="212" t="s">
        <v>668</v>
      </c>
      <c r="C82" s="213" t="s">
        <v>62</v>
      </c>
      <c r="D82" s="212" t="s">
        <v>186</v>
      </c>
      <c r="E82" s="194" t="s">
        <v>6</v>
      </c>
      <c r="F82" s="194" t="s">
        <v>593</v>
      </c>
      <c r="G82" s="194" t="s">
        <v>593</v>
      </c>
      <c r="H82" s="194" t="s">
        <v>593</v>
      </c>
      <c r="I82" s="194" t="s">
        <v>593</v>
      </c>
      <c r="J82" s="194" t="s">
        <v>593</v>
      </c>
      <c r="K82" s="194" t="s">
        <v>593</v>
      </c>
      <c r="L82" s="194">
        <v>0.0</v>
      </c>
      <c r="M82" s="194" t="s">
        <v>593</v>
      </c>
      <c r="N82" s="194" t="s">
        <v>593</v>
      </c>
      <c r="O82" s="194" t="s">
        <v>593</v>
      </c>
      <c r="P82" s="194" t="s">
        <v>593</v>
      </c>
      <c r="Q82" s="194" t="s">
        <v>593</v>
      </c>
      <c r="R82" s="194" t="s">
        <v>593</v>
      </c>
      <c r="S82" s="194">
        <v>0.0</v>
      </c>
      <c r="T82" s="194" t="s">
        <v>593</v>
      </c>
      <c r="U82" s="194" t="s">
        <v>593</v>
      </c>
      <c r="V82" s="194" t="s">
        <v>593</v>
      </c>
      <c r="W82" s="194" t="s">
        <v>593</v>
      </c>
      <c r="X82" s="194" t="s">
        <v>593</v>
      </c>
      <c r="Y82" s="194">
        <v>0.0</v>
      </c>
      <c r="Z82" s="496" t="s">
        <v>593</v>
      </c>
      <c r="AA82" s="194" t="s">
        <v>729</v>
      </c>
      <c r="AB82" s="194" t="s">
        <v>729</v>
      </c>
      <c r="AC82" s="194" t="s">
        <v>964</v>
      </c>
      <c r="AD82" s="194" t="s">
        <v>729</v>
      </c>
      <c r="AE82" s="194" t="s">
        <v>729</v>
      </c>
      <c r="AF82" s="194" t="s">
        <v>593</v>
      </c>
      <c r="AG82" s="194">
        <v>0.0</v>
      </c>
      <c r="AH82" s="194" t="s">
        <v>593</v>
      </c>
      <c r="AI82" s="194" t="s">
        <v>593</v>
      </c>
      <c r="AJ82" s="197">
        <f>vlookup(B82,'Annual Leave-2026'!$B:$T,5,0)-countif(E82:AI82,"a")-(countif(E82:AI82,"a1")*0.5)-(countif(E82:AI82,"a2")*0.5)-(countif(E82:AI82,"b*")*0.5)-(countif(E82:AI82,"c*")*0.5)-(countif(E82:AI82,"d*")*0.5)-(countif(E82:AI82,"e*")*0.5)+1</f>
        <v>4</v>
      </c>
      <c r="AK82" s="197">
        <f t="shared" si="3"/>
        <v>27</v>
      </c>
      <c r="AL82" s="214">
        <f>VLOOKUP(B82,'Working Time-February-2026'!$B:$AK,35,0)/60</f>
        <v>-1.1</v>
      </c>
      <c r="AM82" s="214">
        <f>VLOOKUP(B82,'Working Time-February-2026'!$B:$AK,36,0)/60</f>
        <v>0</v>
      </c>
      <c r="AN82" s="214"/>
      <c r="AO82" s="209"/>
      <c r="AP82" s="216"/>
      <c r="AQ82" s="209"/>
      <c r="AR82" s="209"/>
      <c r="AS82" s="209"/>
      <c r="AT82" s="209"/>
      <c r="AU82" s="209">
        <f t="shared" si="4"/>
        <v>4</v>
      </c>
      <c r="AV82" s="209">
        <f t="shared" si="5"/>
        <v>0</v>
      </c>
      <c r="AW82" s="210">
        <f t="shared" si="6"/>
        <v>0</v>
      </c>
      <c r="AX82" s="212"/>
      <c r="AY82" s="217" t="s">
        <v>10</v>
      </c>
    </row>
    <row r="83">
      <c r="A83" s="209">
        <v>79.0</v>
      </c>
      <c r="B83" s="212" t="s">
        <v>669</v>
      </c>
      <c r="C83" s="213" t="s">
        <v>38</v>
      </c>
      <c r="D83" s="212" t="s">
        <v>186</v>
      </c>
      <c r="E83" s="194">
        <v>0.0</v>
      </c>
      <c r="F83" s="194" t="s">
        <v>593</v>
      </c>
      <c r="G83" s="194" t="s">
        <v>593</v>
      </c>
      <c r="H83" s="194" t="s">
        <v>593</v>
      </c>
      <c r="I83" s="194" t="s">
        <v>593</v>
      </c>
      <c r="J83" s="194" t="s">
        <v>593</v>
      </c>
      <c r="K83" s="194">
        <v>0.0</v>
      </c>
      <c r="L83" s="194" t="s">
        <v>588</v>
      </c>
      <c r="M83" s="194" t="s">
        <v>588</v>
      </c>
      <c r="N83" s="194" t="s">
        <v>588</v>
      </c>
      <c r="O83" s="194" t="s">
        <v>588</v>
      </c>
      <c r="P83" s="194" t="s">
        <v>588</v>
      </c>
      <c r="Q83" s="194" t="s">
        <v>6</v>
      </c>
      <c r="R83" s="194" t="s">
        <v>6</v>
      </c>
      <c r="S83" s="194">
        <v>0.0</v>
      </c>
      <c r="T83" s="194" t="s">
        <v>170</v>
      </c>
      <c r="U83" s="194" t="s">
        <v>588</v>
      </c>
      <c r="V83" s="194" t="s">
        <v>588</v>
      </c>
      <c r="W83" s="194" t="s">
        <v>588</v>
      </c>
      <c r="X83" s="194" t="s">
        <v>588</v>
      </c>
      <c r="Y83" s="194" t="s">
        <v>588</v>
      </c>
      <c r="Z83" s="194">
        <v>0.0</v>
      </c>
      <c r="AA83" s="194" t="s">
        <v>727</v>
      </c>
      <c r="AB83" s="496" t="s">
        <v>725</v>
      </c>
      <c r="AC83" s="496" t="s">
        <v>725</v>
      </c>
      <c r="AD83" s="496" t="s">
        <v>725</v>
      </c>
      <c r="AE83" s="496" t="s">
        <v>725</v>
      </c>
      <c r="AF83" s="194">
        <v>0.0</v>
      </c>
      <c r="AG83" s="498" t="s">
        <v>717</v>
      </c>
      <c r="AH83" s="498" t="s">
        <v>717</v>
      </c>
      <c r="AI83" s="498" t="s">
        <v>717</v>
      </c>
      <c r="AJ83" s="197">
        <f>vlookup(B83,'Annual Leave-2026'!$B:$T,5,0)-countif(E83:AI83,"a")-(countif(E83:AI83,"a1")*0.5)-(countif(E83:AI83,"a2")*0.5)-(countif(E83:AI83,"b*")*0.5)-(countif(E83:AI83,"c*")*0.5)-(countif(E83:AI83,"d*")*0.5)-(countif(E83:AI83,"e*")*0.5)+1</f>
        <v>1</v>
      </c>
      <c r="AK83" s="197">
        <f t="shared" si="3"/>
        <v>26</v>
      </c>
      <c r="AL83" s="214">
        <f>VLOOKUP(B83,'Working Time-February-2026'!$B:$AK,35,0)/60</f>
        <v>0</v>
      </c>
      <c r="AM83" s="214">
        <f>VLOOKUP(B83,'Working Time-February-2026'!$B:$AK,36,0)/60</f>
        <v>0</v>
      </c>
      <c r="AN83" s="214"/>
      <c r="AO83" s="209"/>
      <c r="AP83" s="216"/>
      <c r="AQ83" s="209"/>
      <c r="AR83" s="209"/>
      <c r="AS83" s="209"/>
      <c r="AT83" s="209"/>
      <c r="AU83" s="209">
        <f t="shared" si="4"/>
        <v>5</v>
      </c>
      <c r="AV83" s="209">
        <f t="shared" si="5"/>
        <v>0</v>
      </c>
      <c r="AW83" s="210">
        <f t="shared" si="6"/>
        <v>0</v>
      </c>
      <c r="AX83" s="212"/>
      <c r="AY83" s="217" t="s">
        <v>8</v>
      </c>
    </row>
    <row r="84">
      <c r="A84" s="204">
        <v>80.0</v>
      </c>
      <c r="B84" s="212" t="s">
        <v>670</v>
      </c>
      <c r="C84" s="213" t="s">
        <v>71</v>
      </c>
      <c r="D84" s="212" t="s">
        <v>186</v>
      </c>
      <c r="E84" s="194" t="s">
        <v>6</v>
      </c>
      <c r="F84" s="194" t="s">
        <v>715</v>
      </c>
      <c r="G84" s="194" t="s">
        <v>715</v>
      </c>
      <c r="H84" s="194" t="s">
        <v>715</v>
      </c>
      <c r="I84" s="194" t="s">
        <v>715</v>
      </c>
      <c r="J84" s="194" t="s">
        <v>715</v>
      </c>
      <c r="K84" s="194" t="s">
        <v>715</v>
      </c>
      <c r="L84" s="194">
        <v>0.0</v>
      </c>
      <c r="M84" s="194" t="s">
        <v>591</v>
      </c>
      <c r="N84" s="194" t="s">
        <v>591</v>
      </c>
      <c r="O84" s="194" t="s">
        <v>591</v>
      </c>
      <c r="P84" s="194" t="s">
        <v>6</v>
      </c>
      <c r="Q84" s="194" t="s">
        <v>591</v>
      </c>
      <c r="R84" s="194">
        <v>0.0</v>
      </c>
      <c r="S84" s="194" t="s">
        <v>591</v>
      </c>
      <c r="T84" s="194" t="s">
        <v>591</v>
      </c>
      <c r="U84" s="194" t="s">
        <v>164</v>
      </c>
      <c r="V84" s="194" t="s">
        <v>591</v>
      </c>
      <c r="W84" s="194" t="s">
        <v>6</v>
      </c>
      <c r="X84" s="194" t="s">
        <v>163</v>
      </c>
      <c r="Y84" s="194" t="s">
        <v>650</v>
      </c>
      <c r="Z84" s="496">
        <v>0.0</v>
      </c>
      <c r="AA84" s="194" t="s">
        <v>15</v>
      </c>
      <c r="AB84" s="194" t="s">
        <v>15</v>
      </c>
      <c r="AC84" s="194" t="s">
        <v>727</v>
      </c>
      <c r="AD84" s="194" t="s">
        <v>727</v>
      </c>
      <c r="AE84" s="194" t="s">
        <v>727</v>
      </c>
      <c r="AF84" s="194" t="s">
        <v>588</v>
      </c>
      <c r="AG84" s="194">
        <v>0.0</v>
      </c>
      <c r="AH84" s="194" t="s">
        <v>588</v>
      </c>
      <c r="AI84" s="194" t="s">
        <v>588</v>
      </c>
      <c r="AJ84" s="197">
        <f>vlookup(B84,'Annual Leave-2026'!$B:$T,5,0)-countif(E84:AI84,"a")-(countif(E84:AI84,"a1")*0.5)-(countif(E84:AI84,"a2")*0.5)-(countif(E84:AI84,"b*")*0.5)-(countif(E84:AI84,"c*")*0.5)-(countif(E84:AI84,"d*")*0.5)-(countif(E84:AI84,"e*")*0.5)+1</f>
        <v>0.5</v>
      </c>
      <c r="AK84" s="197">
        <f t="shared" si="3"/>
        <v>26.5</v>
      </c>
      <c r="AL84" s="214">
        <f>VLOOKUP(B84,'Working Time-February-2026'!$B:$AK,35,0)/60</f>
        <v>0</v>
      </c>
      <c r="AM84" s="214">
        <f>VLOOKUP(B84,'Working Time-February-2026'!$B:$AK,36,0)/60</f>
        <v>0</v>
      </c>
      <c r="AN84" s="214"/>
      <c r="AO84" s="209"/>
      <c r="AP84" s="216"/>
      <c r="AQ84" s="209"/>
      <c r="AR84" s="209"/>
      <c r="AS84" s="209"/>
      <c r="AT84" s="209"/>
      <c r="AU84" s="209">
        <f t="shared" si="4"/>
        <v>4</v>
      </c>
      <c r="AV84" s="209">
        <f t="shared" si="5"/>
        <v>0</v>
      </c>
      <c r="AW84" s="210">
        <f t="shared" si="6"/>
        <v>0.5</v>
      </c>
      <c r="AX84" s="212"/>
      <c r="AY84" s="217" t="s">
        <v>9</v>
      </c>
    </row>
    <row r="85">
      <c r="A85" s="209">
        <v>81.0</v>
      </c>
      <c r="B85" s="218" t="s">
        <v>671</v>
      </c>
      <c r="C85" s="219" t="s">
        <v>60</v>
      </c>
      <c r="D85" s="212" t="s">
        <v>186</v>
      </c>
      <c r="E85" s="499" t="s">
        <v>717</v>
      </c>
      <c r="F85" s="498" t="s">
        <v>717</v>
      </c>
      <c r="G85" s="498" t="s">
        <v>717</v>
      </c>
      <c r="H85" s="498" t="s">
        <v>717</v>
      </c>
      <c r="I85" s="498" t="s">
        <v>717</v>
      </c>
      <c r="J85" s="498" t="s">
        <v>717</v>
      </c>
      <c r="K85" s="194" t="s">
        <v>167</v>
      </c>
      <c r="L85" s="194">
        <v>0.0</v>
      </c>
      <c r="M85" s="194" t="s">
        <v>6</v>
      </c>
      <c r="N85" s="194" t="s">
        <v>715</v>
      </c>
      <c r="O85" s="194" t="s">
        <v>715</v>
      </c>
      <c r="P85" s="194" t="s">
        <v>715</v>
      </c>
      <c r="Q85" s="194" t="s">
        <v>715</v>
      </c>
      <c r="R85" s="194">
        <v>0.0</v>
      </c>
      <c r="S85" s="194" t="s">
        <v>715</v>
      </c>
      <c r="T85" s="194" t="s">
        <v>715</v>
      </c>
      <c r="U85" s="221" t="s">
        <v>166</v>
      </c>
      <c r="V85" s="194" t="s">
        <v>715</v>
      </c>
      <c r="W85" s="194" t="s">
        <v>715</v>
      </c>
      <c r="X85" s="194" t="s">
        <v>715</v>
      </c>
      <c r="Y85" s="194">
        <v>0.0</v>
      </c>
      <c r="Z85" s="194" t="s">
        <v>715</v>
      </c>
      <c r="AA85" s="194" t="s">
        <v>723</v>
      </c>
      <c r="AB85" s="194" t="s">
        <v>723</v>
      </c>
      <c r="AC85" s="194" t="s">
        <v>723</v>
      </c>
      <c r="AD85" s="194" t="s">
        <v>723</v>
      </c>
      <c r="AE85" s="194" t="s">
        <v>723</v>
      </c>
      <c r="AF85" s="194">
        <v>0.0</v>
      </c>
      <c r="AG85" s="194" t="s">
        <v>591</v>
      </c>
      <c r="AH85" s="194" t="s">
        <v>591</v>
      </c>
      <c r="AI85" s="194" t="s">
        <v>591</v>
      </c>
      <c r="AJ85" s="197">
        <f>vlookup(B85,'Annual Leave-2026'!$B:$T,5,0)-countif(E85:AI85,"a")-(countif(E85:AI85,"a1")*0.5)-(countif(E85:AI85,"a2")*0.5)-(countif(E85:AI85,"b*")*0.5)-(countif(E85:AI85,"c*")*0.5)-(countif(E85:AI85,"d*")*0.5)-(countif(E85:AI85,"e*")*0.5)+1</f>
        <v>1</v>
      </c>
      <c r="AK85" s="197">
        <f t="shared" si="3"/>
        <v>27</v>
      </c>
      <c r="AL85" s="214">
        <f>VLOOKUP(B85,'Working Time-February-2026'!$B:$AK,35,0)/60</f>
        <v>-0.03333333333</v>
      </c>
      <c r="AM85" s="214">
        <f>VLOOKUP(B85,'Working Time-February-2026'!$B:$AK,36,0)/60</f>
        <v>0</v>
      </c>
      <c r="AN85" s="214"/>
      <c r="AO85" s="209"/>
      <c r="AP85" s="220"/>
      <c r="AQ85" s="209"/>
      <c r="AR85" s="209"/>
      <c r="AS85" s="209"/>
      <c r="AT85" s="209"/>
      <c r="AU85" s="209">
        <f t="shared" si="4"/>
        <v>4</v>
      </c>
      <c r="AV85" s="209">
        <f t="shared" si="5"/>
        <v>0</v>
      </c>
      <c r="AW85" s="210">
        <f t="shared" si="6"/>
        <v>0</v>
      </c>
      <c r="AX85" s="212"/>
      <c r="AY85" s="217" t="s">
        <v>6</v>
      </c>
    </row>
    <row r="86">
      <c r="A86" s="204">
        <v>82.0</v>
      </c>
      <c r="B86" s="218" t="s">
        <v>672</v>
      </c>
      <c r="C86" s="219" t="s">
        <v>56</v>
      </c>
      <c r="D86" s="212" t="s">
        <v>14</v>
      </c>
      <c r="E86" s="194" t="s">
        <v>170</v>
      </c>
      <c r="F86" s="194">
        <v>0.0</v>
      </c>
      <c r="G86" s="498" t="s">
        <v>717</v>
      </c>
      <c r="H86" s="498" t="s">
        <v>717</v>
      </c>
      <c r="I86" s="498" t="s">
        <v>717</v>
      </c>
      <c r="J86" s="498" t="s">
        <v>717</v>
      </c>
      <c r="K86" s="194">
        <v>0.0</v>
      </c>
      <c r="L86" s="498" t="s">
        <v>717</v>
      </c>
      <c r="M86" s="498" t="s">
        <v>717</v>
      </c>
      <c r="N86" s="498" t="s">
        <v>717</v>
      </c>
      <c r="O86" s="498" t="s">
        <v>717</v>
      </c>
      <c r="P86" s="498" t="s">
        <v>717</v>
      </c>
      <c r="Q86" s="498" t="s">
        <v>717</v>
      </c>
      <c r="R86" s="498" t="s">
        <v>717</v>
      </c>
      <c r="S86" s="194">
        <v>0.0</v>
      </c>
      <c r="T86" s="194" t="s">
        <v>6</v>
      </c>
      <c r="U86" s="194" t="s">
        <v>165</v>
      </c>
      <c r="V86" s="194" t="s">
        <v>715</v>
      </c>
      <c r="W86" s="194" t="s">
        <v>715</v>
      </c>
      <c r="X86" s="194" t="s">
        <v>715</v>
      </c>
      <c r="Y86" s="194">
        <v>0.0</v>
      </c>
      <c r="Z86" s="194" t="s">
        <v>715</v>
      </c>
      <c r="AA86" s="194" t="s">
        <v>723</v>
      </c>
      <c r="AB86" s="194" t="s">
        <v>723</v>
      </c>
      <c r="AC86" s="194" t="s">
        <v>723</v>
      </c>
      <c r="AD86" s="194" t="s">
        <v>723</v>
      </c>
      <c r="AE86" s="194" t="s">
        <v>723</v>
      </c>
      <c r="AF86" s="194">
        <v>0.0</v>
      </c>
      <c r="AG86" s="194" t="s">
        <v>6</v>
      </c>
      <c r="AH86" s="194" t="s">
        <v>6</v>
      </c>
      <c r="AI86" s="194" t="s">
        <v>6</v>
      </c>
      <c r="AJ86" s="197">
        <f>vlookup(B86,'Annual Leave-2026'!$B:$T,5,0)-countif(E86:AI86,"a")-(countif(E86:AI86,"a1")*0.5)-(countif(E86:AI86,"a2")*0.5)-(countif(E86:AI86,"b*")*0.5)-(countif(E86:AI86,"c*")*0.5)-(countif(E86:AI86,"d*")*0.5)-(countif(E86:AI86,"e*")*0.5)+1</f>
        <v>1</v>
      </c>
      <c r="AK86" s="197">
        <f t="shared" si="3"/>
        <v>26</v>
      </c>
      <c r="AL86" s="214">
        <f>VLOOKUP(B86,'Working Time-February-2026'!$B:$AK,35,0)/60</f>
        <v>0</v>
      </c>
      <c r="AM86" s="214">
        <f>VLOOKUP(B86,'Working Time-February-2026'!$B:$AK,36,0)/60</f>
        <v>0</v>
      </c>
      <c r="AN86" s="214"/>
      <c r="AO86" s="209"/>
      <c r="AP86" s="220"/>
      <c r="AQ86" s="209"/>
      <c r="AR86" s="209"/>
      <c r="AS86" s="209"/>
      <c r="AT86" s="209"/>
      <c r="AU86" s="209">
        <f t="shared" si="4"/>
        <v>5</v>
      </c>
      <c r="AV86" s="209">
        <f t="shared" si="5"/>
        <v>0</v>
      </c>
      <c r="AW86" s="210">
        <f t="shared" si="6"/>
        <v>0</v>
      </c>
      <c r="AX86" s="212"/>
      <c r="AY86" s="217" t="s">
        <v>6</v>
      </c>
    </row>
    <row r="87">
      <c r="A87" s="209">
        <v>83.0</v>
      </c>
      <c r="B87" s="218" t="s">
        <v>711</v>
      </c>
      <c r="C87" s="219" t="s">
        <v>44</v>
      </c>
      <c r="D87" s="212" t="s">
        <v>14</v>
      </c>
      <c r="E87" s="194" t="s">
        <v>588</v>
      </c>
      <c r="F87" s="194" t="s">
        <v>588</v>
      </c>
      <c r="G87" s="194" t="s">
        <v>588</v>
      </c>
      <c r="H87" s="194" t="s">
        <v>588</v>
      </c>
      <c r="I87" s="194" t="s">
        <v>588</v>
      </c>
      <c r="J87" s="194" t="s">
        <v>588</v>
      </c>
      <c r="K87" s="194" t="s">
        <v>588</v>
      </c>
      <c r="L87" s="194">
        <v>0.0</v>
      </c>
      <c r="M87" s="194" t="s">
        <v>588</v>
      </c>
      <c r="N87" s="194" t="s">
        <v>588</v>
      </c>
      <c r="O87" s="194" t="s">
        <v>588</v>
      </c>
      <c r="P87" s="194" t="s">
        <v>588</v>
      </c>
      <c r="Q87" s="194" t="s">
        <v>588</v>
      </c>
      <c r="R87" s="194" t="s">
        <v>588</v>
      </c>
      <c r="S87" s="194" t="s">
        <v>588</v>
      </c>
      <c r="T87" s="194">
        <v>0.0</v>
      </c>
      <c r="U87" s="498" t="s">
        <v>717</v>
      </c>
      <c r="V87" s="498" t="s">
        <v>717</v>
      </c>
      <c r="W87" s="498" t="s">
        <v>717</v>
      </c>
      <c r="X87" s="498" t="s">
        <v>717</v>
      </c>
      <c r="Y87" s="498" t="s">
        <v>717</v>
      </c>
      <c r="Z87" s="496">
        <v>0.0</v>
      </c>
      <c r="AA87" s="194" t="s">
        <v>15</v>
      </c>
      <c r="AB87" s="194" t="s">
        <v>15</v>
      </c>
      <c r="AC87" s="194" t="s">
        <v>15</v>
      </c>
      <c r="AD87" s="194" t="s">
        <v>15</v>
      </c>
      <c r="AE87" s="194" t="s">
        <v>15</v>
      </c>
      <c r="AF87" s="194">
        <v>0.0</v>
      </c>
      <c r="AG87" s="194" t="s">
        <v>715</v>
      </c>
      <c r="AH87" s="194" t="s">
        <v>715</v>
      </c>
      <c r="AI87" s="194" t="s">
        <v>715</v>
      </c>
      <c r="AJ87" s="197">
        <f>vlookup(B87,'Annual Leave-2026'!$B:$T,5,0)-countif(E87:AI87,"a")-(countif(E87:AI87,"a1")*0.5)-(countif(E87:AI87,"a2")*0.5)-(countif(E87:AI87,"b*")*0.5)-(countif(E87:AI87,"c*")*0.5)-(countif(E87:AI87,"d*")*0.5)-(countif(E87:AI87,"e*")*0.5)+1</f>
        <v>4</v>
      </c>
      <c r="AK87" s="197">
        <f t="shared" si="3"/>
        <v>27</v>
      </c>
      <c r="AL87" s="214">
        <f>VLOOKUP(B87,'Working Time-February-2026'!$B:$AK,35,0)/60</f>
        <v>0</v>
      </c>
      <c r="AM87" s="214">
        <f>VLOOKUP(B87,'Working Time-February-2026'!$B:$AK,36,0)/60</f>
        <v>0</v>
      </c>
      <c r="AN87" s="214"/>
      <c r="AO87" s="209"/>
      <c r="AP87" s="220"/>
      <c r="AQ87" s="209"/>
      <c r="AR87" s="209"/>
      <c r="AS87" s="209"/>
      <c r="AT87" s="209"/>
      <c r="AU87" s="209">
        <f t="shared" si="4"/>
        <v>4</v>
      </c>
      <c r="AV87" s="209">
        <f t="shared" si="5"/>
        <v>0</v>
      </c>
      <c r="AW87" s="210">
        <f t="shared" si="6"/>
        <v>0</v>
      </c>
      <c r="AX87" s="212"/>
      <c r="AY87" s="217" t="s">
        <v>7</v>
      </c>
    </row>
    <row r="88">
      <c r="A88" s="204">
        <v>84.0</v>
      </c>
      <c r="B88" s="218" t="s">
        <v>673</v>
      </c>
      <c r="C88" s="219" t="s">
        <v>13</v>
      </c>
      <c r="D88" s="212" t="s">
        <v>14</v>
      </c>
      <c r="E88" s="194">
        <v>0.0</v>
      </c>
      <c r="F88" s="194" t="s">
        <v>591</v>
      </c>
      <c r="G88" s="194" t="s">
        <v>591</v>
      </c>
      <c r="H88" s="194" t="s">
        <v>591</v>
      </c>
      <c r="I88" s="194" t="s">
        <v>591</v>
      </c>
      <c r="J88" s="194" t="s">
        <v>591</v>
      </c>
      <c r="K88" s="194">
        <v>0.0</v>
      </c>
      <c r="L88" s="194" t="s">
        <v>591</v>
      </c>
      <c r="M88" s="194" t="s">
        <v>591</v>
      </c>
      <c r="N88" s="194" t="s">
        <v>591</v>
      </c>
      <c r="O88" s="194" t="s">
        <v>591</v>
      </c>
      <c r="P88" s="194" t="s">
        <v>591</v>
      </c>
      <c r="Q88" s="194" t="s">
        <v>591</v>
      </c>
      <c r="R88" s="194" t="s">
        <v>591</v>
      </c>
      <c r="S88" s="194">
        <v>0.0</v>
      </c>
      <c r="T88" s="194" t="s">
        <v>593</v>
      </c>
      <c r="U88" s="194" t="s">
        <v>593</v>
      </c>
      <c r="V88" s="194" t="s">
        <v>593</v>
      </c>
      <c r="W88" s="194" t="s">
        <v>593</v>
      </c>
      <c r="X88" s="194" t="s">
        <v>6</v>
      </c>
      <c r="Y88" s="194" t="s">
        <v>6</v>
      </c>
      <c r="Z88" s="496">
        <v>0.0</v>
      </c>
      <c r="AA88" s="194" t="s">
        <v>15</v>
      </c>
      <c r="AB88" s="194" t="s">
        <v>15</v>
      </c>
      <c r="AC88" s="194" t="s">
        <v>15</v>
      </c>
      <c r="AD88" s="194" t="s">
        <v>15</v>
      </c>
      <c r="AE88" s="194" t="s">
        <v>15</v>
      </c>
      <c r="AF88" s="194">
        <v>0.0</v>
      </c>
      <c r="AG88" s="194" t="s">
        <v>593</v>
      </c>
      <c r="AH88" s="194" t="s">
        <v>593</v>
      </c>
      <c r="AI88" s="194" t="s">
        <v>593</v>
      </c>
      <c r="AJ88" s="197">
        <f>vlookup(B88,'Annual Leave-2026'!$B:$T,5,0)-countif(E88:AI88,"a")-(countif(E88:AI88,"a1")*0.5)-(countif(E88:AI88,"a2")*0.5)-(countif(E88:AI88,"b*")*0.5)-(countif(E88:AI88,"c*")*0.5)-(countif(E88:AI88,"d*")*0.5)-(countif(E88:AI88,"e*")*0.5)+1</f>
        <v>3</v>
      </c>
      <c r="AK88" s="197">
        <f t="shared" si="3"/>
        <v>26</v>
      </c>
      <c r="AL88" s="214">
        <f>VLOOKUP(B88,'Working Time-February-2026'!$B:$AK,35,0)/60</f>
        <v>-0.6</v>
      </c>
      <c r="AM88" s="214">
        <f>VLOOKUP(B88,'Working Time-February-2026'!$B:$AK,36,0)/60</f>
        <v>0</v>
      </c>
      <c r="AN88" s="214"/>
      <c r="AO88" s="209"/>
      <c r="AP88" s="220"/>
      <c r="AQ88" s="209"/>
      <c r="AR88" s="209"/>
      <c r="AS88" s="209"/>
      <c r="AT88" s="209"/>
      <c r="AU88" s="209">
        <f t="shared" si="4"/>
        <v>5</v>
      </c>
      <c r="AV88" s="209">
        <f t="shared" si="5"/>
        <v>0</v>
      </c>
      <c r="AW88" s="210">
        <f t="shared" si="6"/>
        <v>0</v>
      </c>
      <c r="AX88" s="212"/>
      <c r="AY88" s="217" t="s">
        <v>10</v>
      </c>
    </row>
    <row r="89">
      <c r="A89" s="209">
        <v>85.0</v>
      </c>
      <c r="B89" s="218" t="s">
        <v>674</v>
      </c>
      <c r="C89" s="219" t="s">
        <v>52</v>
      </c>
      <c r="D89" s="212" t="s">
        <v>14</v>
      </c>
      <c r="E89" s="194">
        <v>0.0</v>
      </c>
      <c r="F89" s="194" t="s">
        <v>588</v>
      </c>
      <c r="G89" s="194" t="s">
        <v>588</v>
      </c>
      <c r="H89" s="194" t="s">
        <v>588</v>
      </c>
      <c r="I89" s="194" t="s">
        <v>588</v>
      </c>
      <c r="J89" s="194" t="s">
        <v>588</v>
      </c>
      <c r="K89" s="194" t="s">
        <v>588</v>
      </c>
      <c r="L89" s="194" t="s">
        <v>588</v>
      </c>
      <c r="M89" s="194">
        <v>0.0</v>
      </c>
      <c r="N89" s="498" t="s">
        <v>717</v>
      </c>
      <c r="O89" s="498" t="s">
        <v>717</v>
      </c>
      <c r="P89" s="498" t="s">
        <v>717</v>
      </c>
      <c r="Q89" s="498" t="s">
        <v>717</v>
      </c>
      <c r="R89" s="194">
        <v>0.0</v>
      </c>
      <c r="S89" s="498" t="s">
        <v>717</v>
      </c>
      <c r="T89" s="194" t="s">
        <v>167</v>
      </c>
      <c r="U89" s="498" t="s">
        <v>717</v>
      </c>
      <c r="V89" s="498" t="s">
        <v>717</v>
      </c>
      <c r="W89" s="498" t="s">
        <v>717</v>
      </c>
      <c r="X89" s="498" t="s">
        <v>717</v>
      </c>
      <c r="Y89" s="498" t="s">
        <v>717</v>
      </c>
      <c r="Z89" s="496">
        <v>0.0</v>
      </c>
      <c r="AA89" s="194" t="s">
        <v>15</v>
      </c>
      <c r="AB89" s="194" t="s">
        <v>15</v>
      </c>
      <c r="AC89" s="194" t="s">
        <v>15</v>
      </c>
      <c r="AD89" s="194" t="s">
        <v>15</v>
      </c>
      <c r="AE89" s="194" t="s">
        <v>15</v>
      </c>
      <c r="AF89" s="194">
        <v>0.0</v>
      </c>
      <c r="AG89" s="194" t="s">
        <v>6</v>
      </c>
      <c r="AH89" s="194" t="s">
        <v>6</v>
      </c>
      <c r="AI89" s="194" t="s">
        <v>715</v>
      </c>
      <c r="AJ89" s="197">
        <f>vlookup(B89,'Annual Leave-2026'!$B:$T,5,0)-countif(E89:AI89,"a")-(countif(E89:AI89,"a1")*0.5)-(countif(E89:AI89,"a2")*0.5)-(countif(E89:AI89,"b*")*0.5)-(countif(E89:AI89,"c*")*0.5)-(countif(E89:AI89,"d*")*0.5)-(countif(E89:AI89,"e*")*0.5)+1</f>
        <v>8.5</v>
      </c>
      <c r="AK89" s="197">
        <f t="shared" si="3"/>
        <v>26</v>
      </c>
      <c r="AL89" s="214">
        <f>VLOOKUP(B89,'Working Time-February-2026'!$B:$AK,35,0)/60</f>
        <v>0</v>
      </c>
      <c r="AM89" s="214">
        <f>VLOOKUP(B89,'Working Time-February-2026'!$B:$AK,36,0)/60</f>
        <v>0</v>
      </c>
      <c r="AN89" s="214"/>
      <c r="AO89" s="209"/>
      <c r="AP89" s="220"/>
      <c r="AQ89" s="209"/>
      <c r="AR89" s="209"/>
      <c r="AS89" s="209"/>
      <c r="AT89" s="209"/>
      <c r="AU89" s="209">
        <f t="shared" si="4"/>
        <v>5</v>
      </c>
      <c r="AV89" s="209">
        <f t="shared" si="5"/>
        <v>0</v>
      </c>
      <c r="AW89" s="210">
        <f t="shared" si="6"/>
        <v>0</v>
      </c>
      <c r="AX89" s="212"/>
      <c r="AY89" s="217" t="s">
        <v>7</v>
      </c>
    </row>
    <row r="90">
      <c r="A90" s="204">
        <v>86.0</v>
      </c>
      <c r="B90" s="218" t="s">
        <v>675</v>
      </c>
      <c r="C90" s="219" t="s">
        <v>63</v>
      </c>
      <c r="D90" s="212" t="s">
        <v>14</v>
      </c>
      <c r="E90" s="499" t="s">
        <v>717</v>
      </c>
      <c r="F90" s="498" t="s">
        <v>717</v>
      </c>
      <c r="G90" s="498" t="s">
        <v>717</v>
      </c>
      <c r="H90" s="498" t="s">
        <v>717</v>
      </c>
      <c r="I90" s="498" t="s">
        <v>717</v>
      </c>
      <c r="J90" s="194" t="s">
        <v>592</v>
      </c>
      <c r="K90" s="194" t="s">
        <v>592</v>
      </c>
      <c r="L90" s="194">
        <v>0.0</v>
      </c>
      <c r="M90" s="194" t="s">
        <v>715</v>
      </c>
      <c r="N90" s="194" t="s">
        <v>715</v>
      </c>
      <c r="O90" s="194" t="s">
        <v>715</v>
      </c>
      <c r="P90" s="194" t="s">
        <v>715</v>
      </c>
      <c r="Q90" s="194" t="s">
        <v>715</v>
      </c>
      <c r="R90" s="194">
        <v>0.0</v>
      </c>
      <c r="S90" s="194" t="s">
        <v>715</v>
      </c>
      <c r="T90" s="194" t="s">
        <v>715</v>
      </c>
      <c r="U90" s="194" t="s">
        <v>715</v>
      </c>
      <c r="V90" s="194" t="s">
        <v>715</v>
      </c>
      <c r="W90" s="194" t="s">
        <v>715</v>
      </c>
      <c r="X90" s="221" t="s">
        <v>602</v>
      </c>
      <c r="Y90" s="194" t="s">
        <v>6</v>
      </c>
      <c r="Z90" s="496">
        <v>0.0</v>
      </c>
      <c r="AA90" s="194" t="s">
        <v>15</v>
      </c>
      <c r="AB90" s="194" t="s">
        <v>723</v>
      </c>
      <c r="AC90" s="194" t="s">
        <v>723</v>
      </c>
      <c r="AD90" s="194" t="s">
        <v>723</v>
      </c>
      <c r="AE90" s="194" t="s">
        <v>723</v>
      </c>
      <c r="AF90" s="194">
        <v>0.0</v>
      </c>
      <c r="AG90" s="194" t="s">
        <v>641</v>
      </c>
      <c r="AH90" s="194" t="s">
        <v>591</v>
      </c>
      <c r="AI90" s="194" t="s">
        <v>591</v>
      </c>
      <c r="AJ90" s="197">
        <f>vlookup(B90,'Annual Leave-2026'!$B:$T,5,0)-countif(E90:AI90,"a")-(countif(E90:AI90,"a1")*0.5)-(countif(E90:AI90,"a2")*0.5)-(countif(E90:AI90,"b*")*0.5)-(countif(E90:AI90,"c*")*0.5)-(countif(E90:AI90,"d*")*0.5)-(countif(E90:AI90,"e*")*0.5)+1</f>
        <v>0</v>
      </c>
      <c r="AK90" s="197">
        <f t="shared" si="3"/>
        <v>23.5</v>
      </c>
      <c r="AL90" s="214">
        <f>VLOOKUP(B90,'Working Time-February-2026'!$B:$AK,35,0)/60</f>
        <v>-0.35</v>
      </c>
      <c r="AM90" s="214">
        <f>VLOOKUP(B90,'Working Time-February-2026'!$B:$AK,36,0)/60</f>
        <v>0</v>
      </c>
      <c r="AN90" s="214"/>
      <c r="AO90" s="209"/>
      <c r="AP90" s="220"/>
      <c r="AQ90" s="209"/>
      <c r="AR90" s="209"/>
      <c r="AS90" s="209"/>
      <c r="AT90" s="209"/>
      <c r="AU90" s="209">
        <f t="shared" si="4"/>
        <v>4</v>
      </c>
      <c r="AV90" s="209">
        <f t="shared" si="5"/>
        <v>2</v>
      </c>
      <c r="AW90" s="210">
        <f t="shared" si="6"/>
        <v>1.5</v>
      </c>
      <c r="AX90" s="212"/>
      <c r="AY90" s="217" t="s">
        <v>6</v>
      </c>
    </row>
    <row r="91">
      <c r="A91" s="209">
        <v>87.0</v>
      </c>
      <c r="B91" s="218" t="s">
        <v>676</v>
      </c>
      <c r="C91" s="219" t="s">
        <v>57</v>
      </c>
      <c r="D91" s="212" t="s">
        <v>14</v>
      </c>
      <c r="E91" s="194" t="s">
        <v>588</v>
      </c>
      <c r="F91" s="194">
        <v>0.0</v>
      </c>
      <c r="G91" s="498" t="s">
        <v>717</v>
      </c>
      <c r="H91" s="498" t="s">
        <v>717</v>
      </c>
      <c r="I91" s="498" t="s">
        <v>717</v>
      </c>
      <c r="J91" s="498" t="s">
        <v>717</v>
      </c>
      <c r="K91" s="194">
        <v>0.0</v>
      </c>
      <c r="L91" s="498" t="s">
        <v>717</v>
      </c>
      <c r="M91" s="498" t="s">
        <v>717</v>
      </c>
      <c r="N91" s="194" t="s">
        <v>592</v>
      </c>
      <c r="O91" s="498" t="s">
        <v>717</v>
      </c>
      <c r="P91" s="498" t="s">
        <v>717</v>
      </c>
      <c r="Q91" s="194" t="s">
        <v>592</v>
      </c>
      <c r="R91" s="498" t="s">
        <v>6</v>
      </c>
      <c r="S91" s="194">
        <v>0.0</v>
      </c>
      <c r="T91" s="194" t="s">
        <v>765</v>
      </c>
      <c r="U91" s="194" t="s">
        <v>715</v>
      </c>
      <c r="V91" s="194" t="s">
        <v>715</v>
      </c>
      <c r="W91" s="194" t="s">
        <v>715</v>
      </c>
      <c r="X91" s="194" t="s">
        <v>715</v>
      </c>
      <c r="Y91" s="194">
        <v>0.0</v>
      </c>
      <c r="Z91" s="194" t="s">
        <v>715</v>
      </c>
      <c r="AA91" s="194" t="s">
        <v>723</v>
      </c>
      <c r="AB91" s="194" t="s">
        <v>15</v>
      </c>
      <c r="AC91" s="194" t="s">
        <v>15</v>
      </c>
      <c r="AD91" s="194" t="s">
        <v>723</v>
      </c>
      <c r="AE91" s="194" t="s">
        <v>723</v>
      </c>
      <c r="AF91" s="194" t="s">
        <v>592</v>
      </c>
      <c r="AG91" s="194">
        <v>0.0</v>
      </c>
      <c r="AH91" s="194" t="s">
        <v>591</v>
      </c>
      <c r="AI91" s="194" t="s">
        <v>592</v>
      </c>
      <c r="AJ91" s="197">
        <f>vlookup(B91,'Annual Leave-2026'!$B:$T,5,0)-countif(E91:AI91,"a")-(countif(E91:AI91,"a1")*0.5)-(countif(E91:AI91,"a2")*0.5)-(countif(E91:AI91,"b*")*0.5)-(countif(E91:AI91,"c*")*0.5)-(countif(E91:AI91,"d*")*0.5)-(countif(E91:AI91,"e*")*0.5)+1</f>
        <v>0</v>
      </c>
      <c r="AK91" s="197">
        <f t="shared" si="3"/>
        <v>21.5</v>
      </c>
      <c r="AL91" s="214">
        <f>VLOOKUP(B91,'Working Time-February-2026'!$B:$AK,35,0)/60</f>
        <v>0</v>
      </c>
      <c r="AM91" s="214">
        <f>VLOOKUP(B91,'Working Time-February-2026'!$B:$AK,36,0)/60</f>
        <v>0</v>
      </c>
      <c r="AN91" s="214"/>
      <c r="AO91" s="209"/>
      <c r="AP91" s="220"/>
      <c r="AQ91" s="209"/>
      <c r="AR91" s="209"/>
      <c r="AS91" s="209"/>
      <c r="AT91" s="209"/>
      <c r="AU91" s="209">
        <f t="shared" si="4"/>
        <v>5</v>
      </c>
      <c r="AV91" s="209">
        <f t="shared" si="5"/>
        <v>4</v>
      </c>
      <c r="AW91" s="210">
        <f t="shared" si="6"/>
        <v>0.5</v>
      </c>
      <c r="AX91" s="212"/>
      <c r="AY91" s="217" t="s">
        <v>6</v>
      </c>
    </row>
    <row r="92">
      <c r="A92" s="209">
        <v>89.0</v>
      </c>
      <c r="B92" s="218" t="s">
        <v>677</v>
      </c>
      <c r="C92" s="219" t="s">
        <v>16</v>
      </c>
      <c r="D92" s="212" t="s">
        <v>14</v>
      </c>
      <c r="E92" s="194">
        <v>0.0</v>
      </c>
      <c r="F92" s="194" t="s">
        <v>591</v>
      </c>
      <c r="G92" s="194" t="s">
        <v>591</v>
      </c>
      <c r="H92" s="194" t="s">
        <v>591</v>
      </c>
      <c r="I92" s="194" t="s">
        <v>591</v>
      </c>
      <c r="J92" s="194" t="s">
        <v>591</v>
      </c>
      <c r="K92" s="194">
        <v>0.0</v>
      </c>
      <c r="L92" s="194" t="s">
        <v>591</v>
      </c>
      <c r="M92" s="194" t="s">
        <v>591</v>
      </c>
      <c r="N92" s="194" t="s">
        <v>591</v>
      </c>
      <c r="O92" s="194" t="s">
        <v>591</v>
      </c>
      <c r="P92" s="194" t="s">
        <v>591</v>
      </c>
      <c r="Q92" s="194" t="s">
        <v>591</v>
      </c>
      <c r="R92" s="194" t="s">
        <v>591</v>
      </c>
      <c r="S92" s="194">
        <v>0.0</v>
      </c>
      <c r="T92" s="194" t="s">
        <v>593</v>
      </c>
      <c r="U92" s="194" t="s">
        <v>593</v>
      </c>
      <c r="V92" s="194" t="s">
        <v>593</v>
      </c>
      <c r="W92" s="194" t="s">
        <v>593</v>
      </c>
      <c r="X92" s="194" t="s">
        <v>171</v>
      </c>
      <c r="Y92" s="194" t="s">
        <v>6</v>
      </c>
      <c r="Z92" s="496">
        <v>0.0</v>
      </c>
      <c r="AA92" s="194" t="s">
        <v>15</v>
      </c>
      <c r="AB92" s="194" t="s">
        <v>15</v>
      </c>
      <c r="AC92" s="194" t="s">
        <v>15</v>
      </c>
      <c r="AD92" s="194" t="s">
        <v>15</v>
      </c>
      <c r="AE92" s="194" t="s">
        <v>15</v>
      </c>
      <c r="AF92" s="194">
        <v>0.0</v>
      </c>
      <c r="AG92" s="194" t="s">
        <v>6</v>
      </c>
      <c r="AH92" s="194" t="s">
        <v>593</v>
      </c>
      <c r="AI92" s="194" t="s">
        <v>593</v>
      </c>
      <c r="AJ92" s="197">
        <f>vlookup(B92,'Annual Leave-2026'!$B:$T,5,0)-countif(E92:AI92,"a")-(countif(E92:AI92,"a1")*0.5)-(countif(E92:AI92,"a2")*0.5)-(countif(E92:AI92,"b*")*0.5)-(countif(E92:AI92,"c*")*0.5)-(countif(E92:AI92,"d*")*0.5)-(countif(E92:AI92,"e*")*0.5)+1</f>
        <v>0.5</v>
      </c>
      <c r="AK92" s="197">
        <f t="shared" si="3"/>
        <v>26</v>
      </c>
      <c r="AL92" s="214">
        <f>VLOOKUP(B92,'Working Time-February-2026'!$B:$AK,35,0)/60</f>
        <v>0</v>
      </c>
      <c r="AM92" s="214">
        <f>VLOOKUP(B92,'Working Time-February-2026'!$B:$AK,36,0)/60</f>
        <v>0</v>
      </c>
      <c r="AN92" s="214"/>
      <c r="AO92" s="209"/>
      <c r="AP92" s="220"/>
      <c r="AQ92" s="209"/>
      <c r="AR92" s="209"/>
      <c r="AS92" s="209"/>
      <c r="AT92" s="209"/>
      <c r="AU92" s="209">
        <f t="shared" si="4"/>
        <v>5</v>
      </c>
      <c r="AV92" s="209">
        <f t="shared" si="5"/>
        <v>0</v>
      </c>
      <c r="AW92" s="210">
        <f t="shared" si="6"/>
        <v>0</v>
      </c>
      <c r="AX92" s="212"/>
      <c r="AY92" s="217" t="s">
        <v>10</v>
      </c>
    </row>
    <row r="93">
      <c r="A93" s="204">
        <v>90.0</v>
      </c>
      <c r="B93" s="218" t="s">
        <v>678</v>
      </c>
      <c r="C93" s="219" t="s">
        <v>21</v>
      </c>
      <c r="D93" s="212" t="s">
        <v>14</v>
      </c>
      <c r="E93" s="499" t="s">
        <v>591</v>
      </c>
      <c r="F93" s="194" t="s">
        <v>591</v>
      </c>
      <c r="G93" s="194" t="s">
        <v>591</v>
      </c>
      <c r="H93" s="194" t="s">
        <v>591</v>
      </c>
      <c r="I93" s="194" t="s">
        <v>591</v>
      </c>
      <c r="J93" s="194" t="s">
        <v>591</v>
      </c>
      <c r="K93" s="194" t="s">
        <v>591</v>
      </c>
      <c r="L93" s="194">
        <v>0.0</v>
      </c>
      <c r="M93" s="194" t="s">
        <v>592</v>
      </c>
      <c r="N93" s="194" t="s">
        <v>592</v>
      </c>
      <c r="O93" s="194" t="s">
        <v>592</v>
      </c>
      <c r="P93" s="194" t="s">
        <v>592</v>
      </c>
      <c r="Q93" s="194" t="s">
        <v>592</v>
      </c>
      <c r="R93" s="194">
        <v>0.0</v>
      </c>
      <c r="S93" s="194" t="s">
        <v>592</v>
      </c>
      <c r="T93" s="194" t="s">
        <v>592</v>
      </c>
      <c r="U93" s="194" t="s">
        <v>592</v>
      </c>
      <c r="V93" s="194" t="s">
        <v>592</v>
      </c>
      <c r="W93" s="194" t="s">
        <v>592</v>
      </c>
      <c r="X93" s="194" t="s">
        <v>592</v>
      </c>
      <c r="Y93" s="194" t="s">
        <v>592</v>
      </c>
      <c r="Z93" s="496">
        <v>0.0</v>
      </c>
      <c r="AA93" s="194" t="s">
        <v>15</v>
      </c>
      <c r="AB93" s="194" t="s">
        <v>15</v>
      </c>
      <c r="AC93" s="194" t="s">
        <v>729</v>
      </c>
      <c r="AD93" s="194" t="s">
        <v>729</v>
      </c>
      <c r="AE93" s="194" t="s">
        <v>729</v>
      </c>
      <c r="AF93" s="194">
        <v>0.0</v>
      </c>
      <c r="AG93" s="194" t="s">
        <v>588</v>
      </c>
      <c r="AH93" s="194" t="s">
        <v>592</v>
      </c>
      <c r="AI93" s="194" t="s">
        <v>592</v>
      </c>
      <c r="AJ93" s="197">
        <f>vlookup(B93,'Annual Leave-2026'!$B:$T,5,0)-countif(E93:AI93,"a")-(countif(E93:AI93,"a1")*0.5)-(countif(E93:AI93,"a2")*0.5)-(countif(E93:AI93,"b*")*0.5)-(countif(E93:AI93,"c*")*0.5)-(countif(E93:AI93,"d*")*0.5)-(countif(E93:AI93,"e*")*0.5)+1</f>
        <v>5</v>
      </c>
      <c r="AK93" s="197">
        <f t="shared" si="3"/>
        <v>13</v>
      </c>
      <c r="AL93" s="214">
        <f>VLOOKUP(B93,'Working Time-February-2026'!$B:$AK,35,0)/60</f>
        <v>0</v>
      </c>
      <c r="AM93" s="214">
        <f>VLOOKUP(B93,'Working Time-February-2026'!$B:$AK,36,0)/60</f>
        <v>0</v>
      </c>
      <c r="AN93" s="214"/>
      <c r="AO93" s="209"/>
      <c r="AP93" s="220"/>
      <c r="AQ93" s="209"/>
      <c r="AR93" s="209"/>
      <c r="AS93" s="209"/>
      <c r="AT93" s="209"/>
      <c r="AU93" s="209">
        <f t="shared" si="4"/>
        <v>4</v>
      </c>
      <c r="AV93" s="209">
        <f t="shared" si="5"/>
        <v>14</v>
      </c>
      <c r="AW93" s="210">
        <f t="shared" si="6"/>
        <v>0</v>
      </c>
      <c r="AX93" s="212"/>
      <c r="AY93" s="217" t="s">
        <v>9</v>
      </c>
    </row>
    <row r="94">
      <c r="A94" s="209">
        <v>91.0</v>
      </c>
      <c r="B94" s="218" t="s">
        <v>679</v>
      </c>
      <c r="C94" s="219" t="s">
        <v>46</v>
      </c>
      <c r="D94" s="212" t="s">
        <v>14</v>
      </c>
      <c r="E94" s="194" t="s">
        <v>588</v>
      </c>
      <c r="F94" s="194" t="s">
        <v>588</v>
      </c>
      <c r="G94" s="194" t="s">
        <v>588</v>
      </c>
      <c r="H94" s="194" t="s">
        <v>588</v>
      </c>
      <c r="I94" s="194" t="s">
        <v>588</v>
      </c>
      <c r="J94" s="194" t="s">
        <v>588</v>
      </c>
      <c r="K94" s="194" t="s">
        <v>6</v>
      </c>
      <c r="L94" s="194">
        <v>0.0</v>
      </c>
      <c r="M94" s="194" t="s">
        <v>588</v>
      </c>
      <c r="N94" s="194" t="s">
        <v>588</v>
      </c>
      <c r="O94" s="194" t="s">
        <v>588</v>
      </c>
      <c r="P94" s="194" t="s">
        <v>588</v>
      </c>
      <c r="Q94" s="194" t="s">
        <v>588</v>
      </c>
      <c r="R94" s="194" t="s">
        <v>6</v>
      </c>
      <c r="S94" s="194" t="s">
        <v>6</v>
      </c>
      <c r="T94" s="194">
        <v>0.0</v>
      </c>
      <c r="U94" s="498" t="s">
        <v>717</v>
      </c>
      <c r="V94" s="498" t="s">
        <v>717</v>
      </c>
      <c r="W94" s="498" t="s">
        <v>717</v>
      </c>
      <c r="X94" s="498" t="s">
        <v>717</v>
      </c>
      <c r="Y94" s="194">
        <v>0.0</v>
      </c>
      <c r="Z94" s="498" t="s">
        <v>717</v>
      </c>
      <c r="AA94" s="496" t="s">
        <v>725</v>
      </c>
      <c r="AB94" s="496" t="s">
        <v>725</v>
      </c>
      <c r="AC94" s="496" t="s">
        <v>725</v>
      </c>
      <c r="AD94" s="496" t="s">
        <v>725</v>
      </c>
      <c r="AE94" s="496" t="s">
        <v>725</v>
      </c>
      <c r="AF94" s="498" t="s">
        <v>717</v>
      </c>
      <c r="AG94" s="194">
        <v>0.0</v>
      </c>
      <c r="AH94" s="194" t="s">
        <v>715</v>
      </c>
      <c r="AI94" s="194" t="s">
        <v>715</v>
      </c>
      <c r="AJ94" s="197">
        <f>vlookup(B94,'Annual Leave-2026'!$B:$T,5,0)-countif(E94:AI94,"a")-(countif(E94:AI94,"a1")*0.5)-(countif(E94:AI94,"a2")*0.5)-(countif(E94:AI94,"b*")*0.5)-(countif(E94:AI94,"c*")*0.5)-(countif(E94:AI94,"d*")*0.5)-(countif(E94:AI94,"e*")*0.5)+1</f>
        <v>4</v>
      </c>
      <c r="AK94" s="197">
        <f t="shared" si="3"/>
        <v>27</v>
      </c>
      <c r="AL94" s="214">
        <f>VLOOKUP(B94,'Working Time-February-2026'!$B:$AK,35,0)/60</f>
        <v>0</v>
      </c>
      <c r="AM94" s="214">
        <f>VLOOKUP(B94,'Working Time-February-2026'!$B:$AK,36,0)/60</f>
        <v>0</v>
      </c>
      <c r="AN94" s="214"/>
      <c r="AO94" s="209"/>
      <c r="AP94" s="220"/>
      <c r="AQ94" s="209"/>
      <c r="AR94" s="209"/>
      <c r="AS94" s="209"/>
      <c r="AT94" s="209"/>
      <c r="AU94" s="209">
        <f t="shared" si="4"/>
        <v>4</v>
      </c>
      <c r="AV94" s="209">
        <f t="shared" si="5"/>
        <v>0</v>
      </c>
      <c r="AW94" s="210">
        <f t="shared" si="6"/>
        <v>0</v>
      </c>
      <c r="AX94" s="212"/>
      <c r="AY94" s="217" t="s">
        <v>7</v>
      </c>
    </row>
    <row r="95">
      <c r="A95" s="204">
        <v>92.0</v>
      </c>
      <c r="B95" s="218" t="s">
        <v>680</v>
      </c>
      <c r="C95" s="219" t="s">
        <v>50</v>
      </c>
      <c r="D95" s="212" t="s">
        <v>14</v>
      </c>
      <c r="E95" s="194">
        <v>0.0</v>
      </c>
      <c r="F95" s="194" t="s">
        <v>588</v>
      </c>
      <c r="G95" s="194" t="s">
        <v>588</v>
      </c>
      <c r="H95" s="194" t="s">
        <v>588</v>
      </c>
      <c r="I95" s="194" t="s">
        <v>588</v>
      </c>
      <c r="J95" s="194" t="s">
        <v>588</v>
      </c>
      <c r="K95" s="194" t="s">
        <v>588</v>
      </c>
      <c r="L95" s="194" t="s">
        <v>588</v>
      </c>
      <c r="M95" s="194">
        <v>0.0</v>
      </c>
      <c r="N95" s="498" t="s">
        <v>717</v>
      </c>
      <c r="O95" s="498" t="s">
        <v>717</v>
      </c>
      <c r="P95" s="498" t="s">
        <v>717</v>
      </c>
      <c r="Q95" s="498" t="s">
        <v>717</v>
      </c>
      <c r="R95" s="194">
        <v>0.0</v>
      </c>
      <c r="S95" s="498" t="s">
        <v>717</v>
      </c>
      <c r="T95" s="498" t="s">
        <v>717</v>
      </c>
      <c r="U95" s="498" t="s">
        <v>717</v>
      </c>
      <c r="V95" s="498" t="s">
        <v>717</v>
      </c>
      <c r="W95" s="194" t="s">
        <v>168</v>
      </c>
      <c r="X95" s="498" t="s">
        <v>717</v>
      </c>
      <c r="Y95" s="498" t="s">
        <v>717</v>
      </c>
      <c r="Z95" s="496">
        <v>0.0</v>
      </c>
      <c r="AA95" s="194" t="s">
        <v>723</v>
      </c>
      <c r="AB95" s="194" t="s">
        <v>723</v>
      </c>
      <c r="AC95" s="194" t="s">
        <v>723</v>
      </c>
      <c r="AD95" s="194" t="s">
        <v>723</v>
      </c>
      <c r="AE95" s="194" t="s">
        <v>723</v>
      </c>
      <c r="AF95" s="194" t="s">
        <v>715</v>
      </c>
      <c r="AG95" s="194" t="s">
        <v>715</v>
      </c>
      <c r="AH95" s="194">
        <v>0.0</v>
      </c>
      <c r="AI95" s="194" t="s">
        <v>715</v>
      </c>
      <c r="AJ95" s="197">
        <f>vlookup(B95,'Annual Leave-2026'!$B:$T,5,0)-countif(E95:AI95,"a")-(countif(E95:AI95,"a1")*0.5)-(countif(E95:AI95,"a2")*0.5)-(countif(E95:AI95,"b*")*0.5)-(countif(E95:AI95,"c*")*0.5)-(countif(E95:AI95,"d*")*0.5)-(countif(E95:AI95,"e*")*0.5)+1</f>
        <v>3.5</v>
      </c>
      <c r="AK95" s="197">
        <f t="shared" si="3"/>
        <v>26</v>
      </c>
      <c r="AL95" s="214">
        <f>VLOOKUP(B95,'Working Time-February-2026'!$B:$AK,35,0)/60</f>
        <v>0</v>
      </c>
      <c r="AM95" s="214">
        <f>VLOOKUP(B95,'Working Time-February-2026'!$B:$AK,36,0)/60</f>
        <v>0</v>
      </c>
      <c r="AN95" s="214"/>
      <c r="AO95" s="209"/>
      <c r="AP95" s="220"/>
      <c r="AQ95" s="209"/>
      <c r="AR95" s="209"/>
      <c r="AS95" s="209"/>
      <c r="AT95" s="209"/>
      <c r="AU95" s="209">
        <f t="shared" si="4"/>
        <v>5</v>
      </c>
      <c r="AV95" s="209">
        <f t="shared" si="5"/>
        <v>0</v>
      </c>
      <c r="AW95" s="210">
        <f t="shared" si="6"/>
        <v>0</v>
      </c>
      <c r="AX95" s="212"/>
      <c r="AY95" s="217">
        <v>0.0</v>
      </c>
    </row>
    <row r="96">
      <c r="A96" s="209">
        <v>93.0</v>
      </c>
      <c r="B96" s="218" t="s">
        <v>851</v>
      </c>
      <c r="C96" s="219" t="s">
        <v>74</v>
      </c>
      <c r="D96" s="212" t="s">
        <v>14</v>
      </c>
      <c r="E96" s="194">
        <v>0.0</v>
      </c>
      <c r="F96" s="194" t="s">
        <v>715</v>
      </c>
      <c r="G96" s="194" t="s">
        <v>715</v>
      </c>
      <c r="H96" s="194" t="s">
        <v>715</v>
      </c>
      <c r="I96" s="194" t="s">
        <v>715</v>
      </c>
      <c r="J96" s="194" t="s">
        <v>715</v>
      </c>
      <c r="K96" s="194">
        <v>0.0</v>
      </c>
      <c r="L96" s="194" t="s">
        <v>715</v>
      </c>
      <c r="M96" s="194" t="s">
        <v>715</v>
      </c>
      <c r="N96" s="194" t="s">
        <v>715</v>
      </c>
      <c r="O96" s="194" t="s">
        <v>715</v>
      </c>
      <c r="P96" s="194" t="s">
        <v>715</v>
      </c>
      <c r="Q96" s="194" t="s">
        <v>715</v>
      </c>
      <c r="R96" s="194" t="s">
        <v>715</v>
      </c>
      <c r="S96" s="194">
        <v>0.0</v>
      </c>
      <c r="T96" s="194" t="s">
        <v>591</v>
      </c>
      <c r="U96" s="194" t="s">
        <v>591</v>
      </c>
      <c r="V96" s="194" t="s">
        <v>591</v>
      </c>
      <c r="W96" s="194" t="s">
        <v>591</v>
      </c>
      <c r="X96" s="194" t="s">
        <v>591</v>
      </c>
      <c r="Y96" s="194" t="s">
        <v>591</v>
      </c>
      <c r="Z96" s="496">
        <v>0.0</v>
      </c>
      <c r="AA96" s="194" t="s">
        <v>721</v>
      </c>
      <c r="AB96" s="194" t="s">
        <v>721</v>
      </c>
      <c r="AC96" s="194" t="s">
        <v>721</v>
      </c>
      <c r="AD96" s="194" t="s">
        <v>721</v>
      </c>
      <c r="AE96" s="194" t="s">
        <v>721</v>
      </c>
      <c r="AF96" s="194">
        <v>0.0</v>
      </c>
      <c r="AG96" s="194" t="s">
        <v>6</v>
      </c>
      <c r="AH96" s="194" t="s">
        <v>6</v>
      </c>
      <c r="AI96" s="194" t="s">
        <v>6</v>
      </c>
      <c r="AJ96" s="197">
        <f>vlookup(B96,'Annual Leave-2026'!$B:$T,5,0)-countif(E96:AI96,"a")-(countif(E96:AI96,"a1")*0.5)-(countif(E96:AI96,"a2")*0.5)-(countif(E96:AI96,"b*")*0.5)-(countif(E96:AI96,"c*")*0.5)-(countif(E96:AI96,"d*")*0.5)-(countif(E96:AI96,"e*")*0.5)+1+3</f>
        <v>8</v>
      </c>
      <c r="AK96" s="197">
        <f t="shared" si="3"/>
        <v>26</v>
      </c>
      <c r="AL96" s="214">
        <f>VLOOKUP(B96,'Working Time-February-2026'!$B:$AK,35,0)/60</f>
        <v>0</v>
      </c>
      <c r="AM96" s="214">
        <f>VLOOKUP(B96,'Working Time-February-2026'!$B:$AK,36,0)/60</f>
        <v>0</v>
      </c>
      <c r="AN96" s="214"/>
      <c r="AO96" s="209"/>
      <c r="AP96" s="220"/>
      <c r="AQ96" s="209"/>
      <c r="AR96" s="209"/>
      <c r="AS96" s="209"/>
      <c r="AT96" s="209"/>
      <c r="AU96" s="209">
        <f t="shared" si="4"/>
        <v>5</v>
      </c>
      <c r="AV96" s="209">
        <f t="shared" si="5"/>
        <v>0</v>
      </c>
      <c r="AW96" s="210">
        <f t="shared" si="6"/>
        <v>0</v>
      </c>
      <c r="AX96" s="212"/>
      <c r="AY96" s="217" t="s">
        <v>10</v>
      </c>
    </row>
    <row r="97">
      <c r="A97" s="204">
        <v>94.0</v>
      </c>
      <c r="B97" s="218" t="s">
        <v>681</v>
      </c>
      <c r="C97" s="219" t="s">
        <v>41</v>
      </c>
      <c r="D97" s="212" t="s">
        <v>14</v>
      </c>
      <c r="E97" s="194">
        <v>0.0</v>
      </c>
      <c r="F97" s="194" t="s">
        <v>593</v>
      </c>
      <c r="G97" s="194" t="s">
        <v>593</v>
      </c>
      <c r="H97" s="194" t="s">
        <v>593</v>
      </c>
      <c r="I97" s="194" t="s">
        <v>593</v>
      </c>
      <c r="J97" s="194" t="s">
        <v>593</v>
      </c>
      <c r="K97" s="194">
        <v>0.0</v>
      </c>
      <c r="L97" s="194" t="s">
        <v>588</v>
      </c>
      <c r="M97" s="194" t="s">
        <v>588</v>
      </c>
      <c r="N97" s="194" t="s">
        <v>588</v>
      </c>
      <c r="O97" s="194" t="s">
        <v>588</v>
      </c>
      <c r="P97" s="194" t="s">
        <v>588</v>
      </c>
      <c r="Q97" s="194" t="s">
        <v>588</v>
      </c>
      <c r="R97" s="194" t="s">
        <v>588</v>
      </c>
      <c r="S97" s="194">
        <v>0.0</v>
      </c>
      <c r="T97" s="194" t="s">
        <v>588</v>
      </c>
      <c r="U97" s="194" t="s">
        <v>588</v>
      </c>
      <c r="V97" s="194" t="s">
        <v>588</v>
      </c>
      <c r="W97" s="194" t="s">
        <v>588</v>
      </c>
      <c r="X97" s="194" t="s">
        <v>588</v>
      </c>
      <c r="Y97" s="194" t="s">
        <v>6</v>
      </c>
      <c r="Z97" s="496">
        <v>0.0</v>
      </c>
      <c r="AA97" s="194" t="s">
        <v>15</v>
      </c>
      <c r="AB97" s="194" t="s">
        <v>15</v>
      </c>
      <c r="AC97" s="194" t="s">
        <v>15</v>
      </c>
      <c r="AD97" s="194" t="s">
        <v>15</v>
      </c>
      <c r="AE97" s="194" t="s">
        <v>15</v>
      </c>
      <c r="AF97" s="194">
        <v>0.0</v>
      </c>
      <c r="AG97" s="498" t="s">
        <v>717</v>
      </c>
      <c r="AH97" s="498" t="s">
        <v>717</v>
      </c>
      <c r="AI97" s="498" t="s">
        <v>717</v>
      </c>
      <c r="AJ97" s="197">
        <f>vlookup(B97,'Annual Leave-2026'!$B:$T,5,0)-countif(E97:AI97,"a")-(countif(E97:AI97,"a1")*0.5)-(countif(E97:AI97,"a2")*0.5)-(countif(E97:AI97,"b*")*0.5)-(countif(E97:AI97,"c*")*0.5)-(countif(E97:AI97,"d*")*0.5)-(countif(E97:AI97,"e*")*0.5)+1</f>
        <v>4</v>
      </c>
      <c r="AK97" s="197">
        <f t="shared" si="3"/>
        <v>26</v>
      </c>
      <c r="AL97" s="214">
        <f>VLOOKUP(B97,'Working Time-February-2026'!$B:$AK,35,0)/60</f>
        <v>0</v>
      </c>
      <c r="AM97" s="214">
        <f>VLOOKUP(B97,'Working Time-February-2026'!$B:$AK,36,0)/60</f>
        <v>0</v>
      </c>
      <c r="AN97" s="214"/>
      <c r="AO97" s="209"/>
      <c r="AP97" s="220"/>
      <c r="AQ97" s="209"/>
      <c r="AR97" s="209"/>
      <c r="AS97" s="209"/>
      <c r="AT97" s="209"/>
      <c r="AU97" s="209">
        <f t="shared" si="4"/>
        <v>5</v>
      </c>
      <c r="AV97" s="209">
        <f t="shared" si="5"/>
        <v>0</v>
      </c>
      <c r="AW97" s="210">
        <f t="shared" si="6"/>
        <v>0</v>
      </c>
      <c r="AX97" s="212"/>
      <c r="AY97" s="217" t="s">
        <v>8</v>
      </c>
    </row>
    <row r="98">
      <c r="A98" s="209">
        <v>95.0</v>
      </c>
      <c r="B98" s="218" t="s">
        <v>682</v>
      </c>
      <c r="C98" s="219" t="s">
        <v>25</v>
      </c>
      <c r="D98" s="212" t="s">
        <v>14</v>
      </c>
      <c r="E98" s="499" t="s">
        <v>591</v>
      </c>
      <c r="F98" s="194" t="s">
        <v>591</v>
      </c>
      <c r="G98" s="194" t="s">
        <v>591</v>
      </c>
      <c r="H98" s="194" t="s">
        <v>591</v>
      </c>
      <c r="I98" s="194" t="s">
        <v>591</v>
      </c>
      <c r="J98" s="194" t="s">
        <v>591</v>
      </c>
      <c r="K98" s="194" t="s">
        <v>591</v>
      </c>
      <c r="L98" s="194">
        <v>0.0</v>
      </c>
      <c r="M98" s="194" t="s">
        <v>593</v>
      </c>
      <c r="N98" s="194" t="s">
        <v>593</v>
      </c>
      <c r="O98" s="194" t="s">
        <v>593</v>
      </c>
      <c r="P98" s="194" t="s">
        <v>593</v>
      </c>
      <c r="Q98" s="194" t="s">
        <v>593</v>
      </c>
      <c r="R98" s="194">
        <v>0.0</v>
      </c>
      <c r="S98" s="194" t="s">
        <v>593</v>
      </c>
      <c r="T98" s="194" t="s">
        <v>593</v>
      </c>
      <c r="U98" s="194" t="s">
        <v>593</v>
      </c>
      <c r="V98" s="194" t="s">
        <v>593</v>
      </c>
      <c r="W98" s="194" t="s">
        <v>593</v>
      </c>
      <c r="X98" s="194" t="s">
        <v>593</v>
      </c>
      <c r="Y98" s="194">
        <v>0.0</v>
      </c>
      <c r="Z98" s="496" t="s">
        <v>593</v>
      </c>
      <c r="AA98" s="194" t="s">
        <v>729</v>
      </c>
      <c r="AB98" s="194" t="s">
        <v>15</v>
      </c>
      <c r="AC98" s="194" t="s">
        <v>15</v>
      </c>
      <c r="AD98" s="194" t="s">
        <v>15</v>
      </c>
      <c r="AE98" s="194" t="s">
        <v>15</v>
      </c>
      <c r="AF98" s="194">
        <v>0.0</v>
      </c>
      <c r="AG98" s="194" t="s">
        <v>6</v>
      </c>
      <c r="AH98" s="194" t="s">
        <v>588</v>
      </c>
      <c r="AI98" s="194" t="s">
        <v>588</v>
      </c>
      <c r="AJ98" s="197">
        <f>vlookup(B98,'Annual Leave-2026'!$B:$T,5,0)-countif(E98:AI98,"a")-(countif(E98:AI98,"a1")*0.5)-(countif(E98:AI98,"a2")*0.5)-(countif(E98:AI98,"b*")*0.5)-(countif(E98:AI98,"c*")*0.5)-(countif(E98:AI98,"d*")*0.5)-(countif(E98:AI98,"e*")*0.5)+1</f>
        <v>5</v>
      </c>
      <c r="AK98" s="197">
        <f t="shared" si="3"/>
        <v>27</v>
      </c>
      <c r="AL98" s="214">
        <f>VLOOKUP(B98,'Working Time-February-2026'!$B:$AK,35,0)/60</f>
        <v>0</v>
      </c>
      <c r="AM98" s="214">
        <f>VLOOKUP(B98,'Working Time-February-2026'!$B:$AK,36,0)/60</f>
        <v>0</v>
      </c>
      <c r="AN98" s="214"/>
      <c r="AO98" s="209"/>
      <c r="AP98" s="220"/>
      <c r="AQ98" s="209"/>
      <c r="AR98" s="209"/>
      <c r="AS98" s="209"/>
      <c r="AT98" s="209"/>
      <c r="AU98" s="209">
        <f t="shared" si="4"/>
        <v>4</v>
      </c>
      <c r="AV98" s="209">
        <f t="shared" si="5"/>
        <v>0</v>
      </c>
      <c r="AW98" s="210">
        <f t="shared" si="6"/>
        <v>0</v>
      </c>
      <c r="AX98" s="212"/>
      <c r="AY98" s="217" t="s">
        <v>9</v>
      </c>
    </row>
    <row r="99">
      <c r="A99" s="204">
        <v>96.0</v>
      </c>
      <c r="B99" s="218" t="s">
        <v>683</v>
      </c>
      <c r="C99" s="219" t="s">
        <v>28</v>
      </c>
      <c r="D99" s="212" t="s">
        <v>14</v>
      </c>
      <c r="E99" s="194">
        <v>0.0</v>
      </c>
      <c r="F99" s="194" t="s">
        <v>593</v>
      </c>
      <c r="G99" s="194" t="s">
        <v>593</v>
      </c>
      <c r="H99" s="194" t="s">
        <v>593</v>
      </c>
      <c r="I99" s="194" t="s">
        <v>593</v>
      </c>
      <c r="J99" s="194" t="s">
        <v>593</v>
      </c>
      <c r="K99" s="194">
        <v>0.0</v>
      </c>
      <c r="L99" s="194" t="s">
        <v>593</v>
      </c>
      <c r="M99" s="194" t="s">
        <v>593</v>
      </c>
      <c r="N99" s="194" t="s">
        <v>593</v>
      </c>
      <c r="O99" s="194" t="s">
        <v>593</v>
      </c>
      <c r="P99" s="194" t="s">
        <v>171</v>
      </c>
      <c r="Q99" s="194" t="s">
        <v>592</v>
      </c>
      <c r="R99" s="194" t="s">
        <v>592</v>
      </c>
      <c r="S99" s="194">
        <v>0.0</v>
      </c>
      <c r="T99" s="194" t="s">
        <v>602</v>
      </c>
      <c r="U99" s="194" t="s">
        <v>593</v>
      </c>
      <c r="V99" s="194" t="s">
        <v>593</v>
      </c>
      <c r="W99" s="194" t="s">
        <v>593</v>
      </c>
      <c r="X99" s="194" t="s">
        <v>592</v>
      </c>
      <c r="Y99" s="194" t="s">
        <v>6</v>
      </c>
      <c r="Z99" s="496">
        <v>0.0</v>
      </c>
      <c r="AA99" s="194" t="s">
        <v>15</v>
      </c>
      <c r="AB99" s="194" t="s">
        <v>15</v>
      </c>
      <c r="AC99" s="194" t="s">
        <v>15</v>
      </c>
      <c r="AD99" s="194" t="s">
        <v>15</v>
      </c>
      <c r="AE99" s="194" t="s">
        <v>727</v>
      </c>
      <c r="AF99" s="194" t="s">
        <v>169</v>
      </c>
      <c r="AG99" s="194">
        <v>0.0</v>
      </c>
      <c r="AH99" s="194" t="s">
        <v>592</v>
      </c>
      <c r="AI99" s="194" t="s">
        <v>588</v>
      </c>
      <c r="AJ99" s="197">
        <f>vlookup(B99,'Annual Leave-2026'!$B:$T,5,0)-countif(E99:AI99,"a")-(countif(E99:AI99,"a1")*0.5)-(countif(E99:AI99,"a2")*0.5)-(countif(E99:AI99,"b*")*0.5)-(countif(E99:AI99,"c*")*0.5)-(countif(E99:AI99,"d*")*0.5)-(countif(E99:AI99,"e*")*0.5)+1+1</f>
        <v>0</v>
      </c>
      <c r="AK99" s="197">
        <f t="shared" si="3"/>
        <v>21</v>
      </c>
      <c r="AL99" s="214">
        <f>VLOOKUP(B99,'Working Time-February-2026'!$B:$AK,35,0)/60</f>
        <v>0</v>
      </c>
      <c r="AM99" s="214">
        <f>VLOOKUP(B99,'Working Time-February-2026'!$B:$AK,36,0)/60</f>
        <v>0</v>
      </c>
      <c r="AN99" s="214"/>
      <c r="AO99" s="209"/>
      <c r="AP99" s="220"/>
      <c r="AQ99" s="209"/>
      <c r="AR99" s="209"/>
      <c r="AS99" s="209"/>
      <c r="AT99" s="209"/>
      <c r="AU99" s="209">
        <f t="shared" si="4"/>
        <v>5</v>
      </c>
      <c r="AV99" s="209">
        <f t="shared" si="5"/>
        <v>4</v>
      </c>
      <c r="AW99" s="210">
        <f t="shared" si="6"/>
        <v>1</v>
      </c>
      <c r="AX99" s="212"/>
      <c r="AY99" s="217" t="s">
        <v>9</v>
      </c>
    </row>
    <row r="100">
      <c r="A100" s="209">
        <v>97.0</v>
      </c>
      <c r="B100" s="218" t="s">
        <v>684</v>
      </c>
      <c r="C100" s="219" t="s">
        <v>61</v>
      </c>
      <c r="D100" s="212" t="s">
        <v>14</v>
      </c>
      <c r="E100" s="499" t="s">
        <v>717</v>
      </c>
      <c r="F100" s="498" t="s">
        <v>717</v>
      </c>
      <c r="G100" s="498" t="s">
        <v>717</v>
      </c>
      <c r="H100" s="498" t="s">
        <v>717</v>
      </c>
      <c r="I100" s="498" t="s">
        <v>717</v>
      </c>
      <c r="J100" s="498" t="s">
        <v>717</v>
      </c>
      <c r="K100" s="498" t="s">
        <v>717</v>
      </c>
      <c r="L100" s="194">
        <v>0.0</v>
      </c>
      <c r="M100" s="194" t="s">
        <v>715</v>
      </c>
      <c r="N100" s="194" t="s">
        <v>715</v>
      </c>
      <c r="O100" s="194" t="s">
        <v>715</v>
      </c>
      <c r="P100" s="194" t="s">
        <v>715</v>
      </c>
      <c r="Q100" s="194" t="s">
        <v>715</v>
      </c>
      <c r="R100" s="194">
        <v>0.0</v>
      </c>
      <c r="S100" s="194" t="s">
        <v>715</v>
      </c>
      <c r="T100" s="194" t="s">
        <v>715</v>
      </c>
      <c r="U100" s="194" t="s">
        <v>715</v>
      </c>
      <c r="V100" s="221" t="s">
        <v>765</v>
      </c>
      <c r="W100" s="194" t="s">
        <v>715</v>
      </c>
      <c r="X100" s="194" t="s">
        <v>715</v>
      </c>
      <c r="Y100" s="194" t="s">
        <v>715</v>
      </c>
      <c r="Z100" s="496">
        <v>0.0</v>
      </c>
      <c r="AA100" s="194" t="s">
        <v>723</v>
      </c>
      <c r="AB100" s="194" t="s">
        <v>723</v>
      </c>
      <c r="AC100" s="194" t="s">
        <v>723</v>
      </c>
      <c r="AD100" s="194" t="s">
        <v>723</v>
      </c>
      <c r="AE100" s="194" t="s">
        <v>723</v>
      </c>
      <c r="AF100" s="194">
        <v>0.0</v>
      </c>
      <c r="AG100" s="194" t="s">
        <v>6</v>
      </c>
      <c r="AH100" s="194" t="s">
        <v>6</v>
      </c>
      <c r="AI100" s="194" t="s">
        <v>6</v>
      </c>
      <c r="AJ100" s="197">
        <f>vlookup(B100,'Annual Leave-2026'!$B:$T,5,0)-countif(E100:AI100,"a")-(countif(E100:AI100,"a1")*0.5)-(countif(E100:AI100,"a2")*0.5)-(countif(E100:AI100,"b*")*0.5)-(countif(E100:AI100,"c*")*0.5)-(countif(E100:AI100,"d*")*0.5)-(countif(E100:AI100,"e*")*0.5)+1</f>
        <v>1</v>
      </c>
      <c r="AK100" s="197">
        <f t="shared" si="3"/>
        <v>26.5</v>
      </c>
      <c r="AL100" s="214">
        <f>VLOOKUP(B100,'Working Time-February-2026'!$B:$AK,35,0)/60</f>
        <v>0</v>
      </c>
      <c r="AM100" s="214">
        <f>VLOOKUP(B100,'Working Time-February-2026'!$B:$AK,36,0)/60</f>
        <v>0</v>
      </c>
      <c r="AN100" s="214"/>
      <c r="AO100" s="209"/>
      <c r="AP100" s="220"/>
      <c r="AQ100" s="209"/>
      <c r="AR100" s="209"/>
      <c r="AS100" s="209"/>
      <c r="AT100" s="209"/>
      <c r="AU100" s="209">
        <f t="shared" si="4"/>
        <v>4</v>
      </c>
      <c r="AV100" s="209">
        <f t="shared" si="5"/>
        <v>0</v>
      </c>
      <c r="AW100" s="210">
        <f t="shared" si="6"/>
        <v>0.5</v>
      </c>
      <c r="AX100" s="212"/>
      <c r="AY100" s="217" t="s">
        <v>6</v>
      </c>
    </row>
    <row r="101">
      <c r="A101" s="204">
        <v>98.0</v>
      </c>
      <c r="B101" s="218" t="s">
        <v>853</v>
      </c>
      <c r="C101" s="219" t="s">
        <v>73</v>
      </c>
      <c r="D101" s="212" t="s">
        <v>14</v>
      </c>
      <c r="E101" s="194">
        <v>0.0</v>
      </c>
      <c r="F101" s="194" t="s">
        <v>715</v>
      </c>
      <c r="G101" s="194" t="s">
        <v>715</v>
      </c>
      <c r="H101" s="194" t="s">
        <v>715</v>
      </c>
      <c r="I101" s="194" t="s">
        <v>715</v>
      </c>
      <c r="J101" s="194" t="s">
        <v>715</v>
      </c>
      <c r="K101" s="194">
        <v>0.0</v>
      </c>
      <c r="L101" s="194" t="s">
        <v>592</v>
      </c>
      <c r="M101" s="194" t="s">
        <v>715</v>
      </c>
      <c r="N101" s="194" t="s">
        <v>715</v>
      </c>
      <c r="O101" s="194" t="s">
        <v>715</v>
      </c>
      <c r="P101" s="194" t="s">
        <v>715</v>
      </c>
      <c r="Q101" s="194" t="s">
        <v>715</v>
      </c>
      <c r="R101" s="194" t="s">
        <v>715</v>
      </c>
      <c r="S101" s="194">
        <v>0.0</v>
      </c>
      <c r="T101" s="194" t="s">
        <v>591</v>
      </c>
      <c r="U101" s="194" t="s">
        <v>591</v>
      </c>
      <c r="V101" s="194" t="s">
        <v>591</v>
      </c>
      <c r="W101" s="194" t="s">
        <v>591</v>
      </c>
      <c r="X101" s="194" t="s">
        <v>591</v>
      </c>
      <c r="Y101" s="194">
        <v>0.0</v>
      </c>
      <c r="Z101" s="496" t="s">
        <v>591</v>
      </c>
      <c r="AA101" s="194" t="s">
        <v>721</v>
      </c>
      <c r="AB101" s="194" t="s">
        <v>721</v>
      </c>
      <c r="AC101" s="194" t="s">
        <v>721</v>
      </c>
      <c r="AD101" s="194" t="s">
        <v>721</v>
      </c>
      <c r="AE101" s="194" t="s">
        <v>721</v>
      </c>
      <c r="AF101" s="194">
        <v>0.0</v>
      </c>
      <c r="AG101" s="194" t="s">
        <v>6</v>
      </c>
      <c r="AH101" s="194" t="s">
        <v>6</v>
      </c>
      <c r="AI101" s="194" t="s">
        <v>6</v>
      </c>
      <c r="AJ101" s="197">
        <f>vlookup(B101,'Annual Leave-2026'!$B:$T,5,0)-countif(E101:AI101,"a")-(countif(E101:AI101,"a1")*0.5)-(countif(E101:AI101,"a2")*0.5)-(countif(E101:AI101,"b*")*0.5)-(countif(E101:AI101,"c*")*0.5)-(countif(E101:AI101,"d*")*0.5)-(countif(E101:AI101,"e*")*0.5)+1</f>
        <v>5</v>
      </c>
      <c r="AK101" s="197">
        <f t="shared" si="3"/>
        <v>25</v>
      </c>
      <c r="AL101" s="214">
        <f>VLOOKUP(B101,'Working Time-February-2026'!$B:$AK,35,0)/60</f>
        <v>-0.2666666667</v>
      </c>
      <c r="AM101" s="214">
        <f>VLOOKUP(B101,'Working Time-February-2026'!$B:$AK,36,0)/60</f>
        <v>0</v>
      </c>
      <c r="AN101" s="214"/>
      <c r="AO101" s="209"/>
      <c r="AP101" s="220"/>
      <c r="AQ101" s="209"/>
      <c r="AR101" s="209"/>
      <c r="AS101" s="209"/>
      <c r="AT101" s="209"/>
      <c r="AU101" s="209">
        <f t="shared" si="4"/>
        <v>5</v>
      </c>
      <c r="AV101" s="209">
        <f t="shared" si="5"/>
        <v>1</v>
      </c>
      <c r="AW101" s="210">
        <f t="shared" si="6"/>
        <v>0</v>
      </c>
      <c r="AX101" s="222"/>
      <c r="AY101" s="217" t="s">
        <v>10</v>
      </c>
    </row>
    <row r="102">
      <c r="A102" s="209">
        <v>99.0</v>
      </c>
      <c r="B102" s="218" t="s">
        <v>685</v>
      </c>
      <c r="C102" s="219" t="s">
        <v>17</v>
      </c>
      <c r="D102" s="212" t="s">
        <v>14</v>
      </c>
      <c r="E102" s="194">
        <v>0.0</v>
      </c>
      <c r="F102" s="194" t="s">
        <v>591</v>
      </c>
      <c r="G102" s="194" t="s">
        <v>591</v>
      </c>
      <c r="H102" s="194" t="s">
        <v>591</v>
      </c>
      <c r="I102" s="194" t="s">
        <v>591</v>
      </c>
      <c r="J102" s="194" t="s">
        <v>591</v>
      </c>
      <c r="K102" s="194">
        <v>0.0</v>
      </c>
      <c r="L102" s="194" t="s">
        <v>591</v>
      </c>
      <c r="M102" s="194" t="s">
        <v>591</v>
      </c>
      <c r="N102" s="194" t="s">
        <v>591</v>
      </c>
      <c r="O102" s="194" t="s">
        <v>591</v>
      </c>
      <c r="P102" s="194" t="s">
        <v>591</v>
      </c>
      <c r="Q102" s="194" t="s">
        <v>591</v>
      </c>
      <c r="R102" s="194" t="s">
        <v>592</v>
      </c>
      <c r="S102" s="194">
        <v>0.0</v>
      </c>
      <c r="T102" s="194" t="s">
        <v>593</v>
      </c>
      <c r="U102" s="194" t="s">
        <v>593</v>
      </c>
      <c r="V102" s="194" t="s">
        <v>593</v>
      </c>
      <c r="W102" s="194" t="s">
        <v>593</v>
      </c>
      <c r="X102" s="194" t="s">
        <v>593</v>
      </c>
      <c r="Y102" s="194" t="s">
        <v>593</v>
      </c>
      <c r="Z102" s="496">
        <v>0.0</v>
      </c>
      <c r="AA102" s="194" t="s">
        <v>15</v>
      </c>
      <c r="AB102" s="194" t="s">
        <v>15</v>
      </c>
      <c r="AC102" s="194" t="s">
        <v>15</v>
      </c>
      <c r="AD102" s="194" t="s">
        <v>15</v>
      </c>
      <c r="AE102" s="194" t="s">
        <v>15</v>
      </c>
      <c r="AF102" s="194">
        <v>0.0</v>
      </c>
      <c r="AG102" s="194" t="s">
        <v>6</v>
      </c>
      <c r="AH102" s="194" t="s">
        <v>593</v>
      </c>
      <c r="AI102" s="194" t="s">
        <v>593</v>
      </c>
      <c r="AJ102" s="197">
        <f>vlookup(B102,'Annual Leave-2026'!$B:$T,5,0)-countif(E102:AI102,"a")-(countif(E102:AI102,"a1")*0.5)-(countif(E102:AI102,"a2")*0.5)-(countif(E102:AI102,"b*")*0.5)-(countif(E102:AI102,"c*")*0.5)-(countif(E102:AI102,"d*")*0.5)-(countif(E102:AI102,"e*")*0.5)+1</f>
        <v>0</v>
      </c>
      <c r="AK102" s="197">
        <f t="shared" si="3"/>
        <v>25</v>
      </c>
      <c r="AL102" s="214">
        <f>VLOOKUP(B102,'Working Time-February-2026'!$B:$AK,35,0)/60</f>
        <v>0</v>
      </c>
      <c r="AM102" s="214">
        <f>VLOOKUP(B102,'Working Time-February-2026'!$B:$AK,36,0)/60</f>
        <v>0</v>
      </c>
      <c r="AN102" s="214"/>
      <c r="AO102" s="209"/>
      <c r="AP102" s="220"/>
      <c r="AQ102" s="209"/>
      <c r="AR102" s="209"/>
      <c r="AS102" s="209"/>
      <c r="AT102" s="209"/>
      <c r="AU102" s="209">
        <f t="shared" si="4"/>
        <v>5</v>
      </c>
      <c r="AV102" s="209">
        <f t="shared" si="5"/>
        <v>1</v>
      </c>
      <c r="AW102" s="210">
        <f t="shared" si="6"/>
        <v>0</v>
      </c>
      <c r="AX102" s="222"/>
      <c r="AY102" s="217" t="s">
        <v>10</v>
      </c>
    </row>
    <row r="103">
      <c r="A103" s="204">
        <v>100.0</v>
      </c>
      <c r="B103" s="218" t="s">
        <v>686</v>
      </c>
      <c r="C103" s="219" t="s">
        <v>49</v>
      </c>
      <c r="D103" s="212" t="s">
        <v>14</v>
      </c>
      <c r="E103" s="194">
        <v>0.0</v>
      </c>
      <c r="F103" s="194" t="s">
        <v>6</v>
      </c>
      <c r="G103" s="194" t="s">
        <v>588</v>
      </c>
      <c r="H103" s="194" t="s">
        <v>588</v>
      </c>
      <c r="I103" s="194" t="s">
        <v>588</v>
      </c>
      <c r="J103" s="194" t="s">
        <v>588</v>
      </c>
      <c r="K103" s="194" t="s">
        <v>588</v>
      </c>
      <c r="L103" s="194" t="s">
        <v>588</v>
      </c>
      <c r="M103" s="194">
        <v>0.0</v>
      </c>
      <c r="N103" s="498" t="s">
        <v>717</v>
      </c>
      <c r="O103" s="498" t="s">
        <v>717</v>
      </c>
      <c r="P103" s="498" t="s">
        <v>717</v>
      </c>
      <c r="Q103" s="498" t="s">
        <v>717</v>
      </c>
      <c r="R103" s="194">
        <v>0.0</v>
      </c>
      <c r="S103" s="498" t="s">
        <v>717</v>
      </c>
      <c r="T103" s="194" t="s">
        <v>592</v>
      </c>
      <c r="U103" s="498" t="s">
        <v>592</v>
      </c>
      <c r="V103" s="498" t="s">
        <v>717</v>
      </c>
      <c r="W103" s="498" t="s">
        <v>717</v>
      </c>
      <c r="X103" s="498" t="s">
        <v>717</v>
      </c>
      <c r="Y103" s="498" t="s">
        <v>717</v>
      </c>
      <c r="Z103" s="496">
        <v>0.0</v>
      </c>
      <c r="AA103" s="194" t="s">
        <v>723</v>
      </c>
      <c r="AB103" s="194" t="s">
        <v>723</v>
      </c>
      <c r="AC103" s="194" t="s">
        <v>723</v>
      </c>
      <c r="AD103" s="194" t="s">
        <v>723</v>
      </c>
      <c r="AE103" s="194" t="s">
        <v>723</v>
      </c>
      <c r="AF103" s="194" t="s">
        <v>715</v>
      </c>
      <c r="AG103" s="194" t="s">
        <v>715</v>
      </c>
      <c r="AH103" s="194">
        <v>0.0</v>
      </c>
      <c r="AI103" s="194" t="s">
        <v>715</v>
      </c>
      <c r="AJ103" s="197">
        <f>vlookup(B103,'Annual Leave-2026'!$B:$T,5,0)-countif(E103:AI103,"a")-(countif(E103:AI103,"a1")*0.5)-(countif(E103:AI103,"a2")*0.5)-(countif(E103:AI103,"b*")*0.5)-(countif(E103:AI103,"c*")*0.5)-(countif(E103:AI103,"d*")*0.5)-(countif(E103:AI103,"e*")*0.5)+1</f>
        <v>2</v>
      </c>
      <c r="AK103" s="197">
        <f t="shared" si="3"/>
        <v>24</v>
      </c>
      <c r="AL103" s="214">
        <f>VLOOKUP(B103,'Working Time-February-2026'!$B:$AK,35,0)/60</f>
        <v>-0.3166666667</v>
      </c>
      <c r="AM103" s="214">
        <f>VLOOKUP(B103,'Working Time-February-2026'!$B:$AK,36,0)/60</f>
        <v>0</v>
      </c>
      <c r="AN103" s="214"/>
      <c r="AO103" s="209"/>
      <c r="AP103" s="220"/>
      <c r="AQ103" s="209"/>
      <c r="AR103" s="209"/>
      <c r="AS103" s="209"/>
      <c r="AT103" s="209"/>
      <c r="AU103" s="209">
        <f t="shared" si="4"/>
        <v>5</v>
      </c>
      <c r="AV103" s="209">
        <f t="shared" si="5"/>
        <v>2</v>
      </c>
      <c r="AW103" s="210">
        <f t="shared" si="6"/>
        <v>0</v>
      </c>
      <c r="AX103" s="222"/>
      <c r="AY103" s="217">
        <v>0.0</v>
      </c>
    </row>
    <row r="104">
      <c r="A104" s="209">
        <v>101.0</v>
      </c>
      <c r="B104" s="218" t="s">
        <v>687</v>
      </c>
      <c r="C104" s="219" t="s">
        <v>66</v>
      </c>
      <c r="D104" s="212" t="s">
        <v>14</v>
      </c>
      <c r="E104" s="194">
        <v>0.0</v>
      </c>
      <c r="F104" s="194" t="s">
        <v>715</v>
      </c>
      <c r="G104" s="194" t="s">
        <v>715</v>
      </c>
      <c r="H104" s="194" t="s">
        <v>715</v>
      </c>
      <c r="I104" s="194" t="s">
        <v>715</v>
      </c>
      <c r="J104" s="194" t="s">
        <v>715</v>
      </c>
      <c r="K104" s="194">
        <v>0.0</v>
      </c>
      <c r="L104" s="194" t="s">
        <v>6</v>
      </c>
      <c r="M104" s="194" t="s">
        <v>715</v>
      </c>
      <c r="N104" s="194" t="s">
        <v>715</v>
      </c>
      <c r="O104" s="194" t="s">
        <v>715</v>
      </c>
      <c r="P104" s="194" t="s">
        <v>715</v>
      </c>
      <c r="Q104" s="194" t="s">
        <v>715</v>
      </c>
      <c r="R104" s="194" t="s">
        <v>715</v>
      </c>
      <c r="S104" s="194">
        <v>0.0</v>
      </c>
      <c r="T104" s="194" t="s">
        <v>591</v>
      </c>
      <c r="U104" s="194" t="s">
        <v>591</v>
      </c>
      <c r="V104" s="194" t="s">
        <v>591</v>
      </c>
      <c r="W104" s="194" t="s">
        <v>591</v>
      </c>
      <c r="X104" s="194" t="s">
        <v>591</v>
      </c>
      <c r="Y104" s="194">
        <v>0.0</v>
      </c>
      <c r="Z104" s="496" t="s">
        <v>591</v>
      </c>
      <c r="AA104" s="194" t="s">
        <v>721</v>
      </c>
      <c r="AB104" s="194" t="s">
        <v>721</v>
      </c>
      <c r="AC104" s="194" t="s">
        <v>721</v>
      </c>
      <c r="AD104" s="194" t="s">
        <v>721</v>
      </c>
      <c r="AE104" s="194" t="s">
        <v>721</v>
      </c>
      <c r="AF104" s="194" t="s">
        <v>591</v>
      </c>
      <c r="AG104" s="194">
        <v>0.0</v>
      </c>
      <c r="AH104" s="194" t="s">
        <v>593</v>
      </c>
      <c r="AI104" s="194" t="s">
        <v>593</v>
      </c>
      <c r="AJ104" s="197">
        <f>vlookup(B104,'Annual Leave-2026'!$B:$T,5,0)-countif(E104:AI104,"a")-(countif(E104:AI104,"a1")*0.5)-(countif(E104:AI104,"a2")*0.5)-(countif(E104:AI104,"b*")*0.5)-(countif(E104:AI104,"c*")*0.5)-(countif(E104:AI104,"d*")*0.5)-(countif(E104:AI104,"e*")*0.5)+1</f>
        <v>3.5</v>
      </c>
      <c r="AK104" s="197">
        <f t="shared" si="3"/>
        <v>26</v>
      </c>
      <c r="AL104" s="214">
        <f>VLOOKUP(B104,'Working Time-February-2026'!$B:$AK,35,0)/60</f>
        <v>-0.15</v>
      </c>
      <c r="AM104" s="214">
        <f>VLOOKUP(B104,'Working Time-February-2026'!$B:$AK,36,0)/60</f>
        <v>0</v>
      </c>
      <c r="AN104" s="214"/>
      <c r="AO104" s="209"/>
      <c r="AP104" s="220"/>
      <c r="AQ104" s="209"/>
      <c r="AR104" s="209"/>
      <c r="AS104" s="209"/>
      <c r="AT104" s="209"/>
      <c r="AU104" s="209">
        <f t="shared" si="4"/>
        <v>5</v>
      </c>
      <c r="AV104" s="209">
        <f t="shared" si="5"/>
        <v>0</v>
      </c>
      <c r="AW104" s="210">
        <f t="shared" si="6"/>
        <v>0</v>
      </c>
      <c r="AX104" s="222"/>
      <c r="AY104" s="217" t="s">
        <v>10</v>
      </c>
    </row>
    <row r="105">
      <c r="A105" s="204">
        <v>102.0</v>
      </c>
      <c r="B105" s="218" t="s">
        <v>688</v>
      </c>
      <c r="C105" s="219" t="s">
        <v>22</v>
      </c>
      <c r="D105" s="212" t="s">
        <v>14</v>
      </c>
      <c r="E105" s="499" t="s">
        <v>591</v>
      </c>
      <c r="F105" s="194" t="s">
        <v>591</v>
      </c>
      <c r="G105" s="194" t="s">
        <v>591</v>
      </c>
      <c r="H105" s="194" t="s">
        <v>591</v>
      </c>
      <c r="I105" s="194" t="s">
        <v>591</v>
      </c>
      <c r="J105" s="194" t="s">
        <v>591</v>
      </c>
      <c r="K105" s="194" t="s">
        <v>591</v>
      </c>
      <c r="L105" s="194">
        <v>0.0</v>
      </c>
      <c r="M105" s="194" t="s">
        <v>593</v>
      </c>
      <c r="N105" s="194" t="s">
        <v>593</v>
      </c>
      <c r="O105" s="194" t="s">
        <v>593</v>
      </c>
      <c r="P105" s="194" t="s">
        <v>593</v>
      </c>
      <c r="Q105" s="194" t="s">
        <v>593</v>
      </c>
      <c r="R105" s="194">
        <v>0.0</v>
      </c>
      <c r="S105" s="194" t="s">
        <v>593</v>
      </c>
      <c r="T105" s="194" t="s">
        <v>593</v>
      </c>
      <c r="U105" s="194" t="s">
        <v>593</v>
      </c>
      <c r="V105" s="194" t="s">
        <v>593</v>
      </c>
      <c r="W105" s="194" t="s">
        <v>593</v>
      </c>
      <c r="X105" s="194" t="s">
        <v>593</v>
      </c>
      <c r="Y105" s="194">
        <v>0.0</v>
      </c>
      <c r="Z105" s="496" t="s">
        <v>593</v>
      </c>
      <c r="AA105" s="194" t="s">
        <v>729</v>
      </c>
      <c r="AB105" s="194" t="s">
        <v>729</v>
      </c>
      <c r="AC105" s="194" t="s">
        <v>15</v>
      </c>
      <c r="AD105" s="194" t="s">
        <v>15</v>
      </c>
      <c r="AE105" s="194" t="s">
        <v>729</v>
      </c>
      <c r="AF105" s="194">
        <v>0.0</v>
      </c>
      <c r="AG105" s="194" t="s">
        <v>588</v>
      </c>
      <c r="AH105" s="194" t="s">
        <v>588</v>
      </c>
      <c r="AI105" s="194" t="s">
        <v>588</v>
      </c>
      <c r="AJ105" s="197">
        <f>vlookup(B105,'Annual Leave-2026'!$B:$T,5,0)-countif(E105:AI105,"a")-(countif(E105:AI105,"a1")*0.5)-(countif(E105:AI105,"a2")*0.5)-(countif(E105:AI105,"b*")*0.5)-(countif(E105:AI105,"c*")*0.5)-(countif(E105:AI105,"d*")*0.5)-(countif(E105:AI105,"e*")*0.5)+1</f>
        <v>5.5</v>
      </c>
      <c r="AK105" s="197">
        <f t="shared" si="3"/>
        <v>27</v>
      </c>
      <c r="AL105" s="214">
        <f>VLOOKUP(B105,'Working Time-February-2026'!$B:$AK,35,0)/60</f>
        <v>0</v>
      </c>
      <c r="AM105" s="214">
        <f>VLOOKUP(B105,'Working Time-February-2026'!$B:$AK,36,0)/60</f>
        <v>0</v>
      </c>
      <c r="AN105" s="214"/>
      <c r="AO105" s="209"/>
      <c r="AP105" s="220"/>
      <c r="AQ105" s="209"/>
      <c r="AR105" s="209"/>
      <c r="AS105" s="209"/>
      <c r="AT105" s="209"/>
      <c r="AU105" s="209">
        <f t="shared" si="4"/>
        <v>4</v>
      </c>
      <c r="AV105" s="209">
        <f t="shared" si="5"/>
        <v>0</v>
      </c>
      <c r="AW105" s="210">
        <f t="shared" si="6"/>
        <v>0</v>
      </c>
      <c r="AX105" s="222"/>
      <c r="AY105" s="217" t="s">
        <v>9</v>
      </c>
    </row>
    <row r="106">
      <c r="A106" s="209">
        <v>103.0</v>
      </c>
      <c r="B106" s="218" t="s">
        <v>689</v>
      </c>
      <c r="C106" s="219" t="s">
        <v>55</v>
      </c>
      <c r="D106" s="212" t="s">
        <v>14</v>
      </c>
      <c r="E106" s="194" t="s">
        <v>588</v>
      </c>
      <c r="F106" s="194">
        <v>0.0</v>
      </c>
      <c r="G106" s="498" t="s">
        <v>717</v>
      </c>
      <c r="H106" s="498" t="s">
        <v>717</v>
      </c>
      <c r="I106" s="498" t="s">
        <v>717</v>
      </c>
      <c r="J106" s="498" t="s">
        <v>717</v>
      </c>
      <c r="K106" s="194">
        <v>0.0</v>
      </c>
      <c r="L106" s="498" t="s">
        <v>717</v>
      </c>
      <c r="M106" s="498" t="s">
        <v>717</v>
      </c>
      <c r="N106" s="498" t="s">
        <v>717</v>
      </c>
      <c r="O106" s="498" t="s">
        <v>717</v>
      </c>
      <c r="P106" s="498" t="s">
        <v>717</v>
      </c>
      <c r="Q106" s="498" t="s">
        <v>717</v>
      </c>
      <c r="R106" s="498" t="s">
        <v>717</v>
      </c>
      <c r="S106" s="194">
        <v>0.0</v>
      </c>
      <c r="T106" s="194" t="s">
        <v>715</v>
      </c>
      <c r="U106" s="194" t="s">
        <v>715</v>
      </c>
      <c r="V106" s="194" t="s">
        <v>715</v>
      </c>
      <c r="W106" s="194" t="s">
        <v>715</v>
      </c>
      <c r="X106" s="194" t="s">
        <v>715</v>
      </c>
      <c r="Y106" s="194">
        <v>0.0</v>
      </c>
      <c r="Z106" s="194" t="s">
        <v>715</v>
      </c>
      <c r="AA106" s="194" t="s">
        <v>723</v>
      </c>
      <c r="AB106" s="194" t="s">
        <v>723</v>
      </c>
      <c r="AC106" s="194" t="s">
        <v>723</v>
      </c>
      <c r="AD106" s="194" t="s">
        <v>723</v>
      </c>
      <c r="AE106" s="194" t="s">
        <v>723</v>
      </c>
      <c r="AF106" s="194" t="s">
        <v>715</v>
      </c>
      <c r="AG106" s="194">
        <v>0.0</v>
      </c>
      <c r="AH106" s="194" t="s">
        <v>591</v>
      </c>
      <c r="AI106" s="194" t="s">
        <v>591</v>
      </c>
      <c r="AJ106" s="197">
        <f>vlookup(B106,'Annual Leave-2026'!$B:$T,5,0)-countif(E106:AI106,"a")-(countif(E106:AI106,"a1")*0.5)-(countif(E106:AI106,"a2")*0.5)-(countif(E106:AI106,"b*")*0.5)-(countif(E106:AI106,"c*")*0.5)-(countif(E106:AI106,"d*")*0.5)-(countif(E106:AI106,"e*")*0.5)+1</f>
        <v>3.5</v>
      </c>
      <c r="AK106" s="197">
        <f t="shared" si="3"/>
        <v>26</v>
      </c>
      <c r="AL106" s="214">
        <f>VLOOKUP(B106,'Working Time-February-2026'!$B:$AK,35,0)/60</f>
        <v>0</v>
      </c>
      <c r="AM106" s="214">
        <f>VLOOKUP(B106,'Working Time-February-2026'!$B:$AK,36,0)/60</f>
        <v>0</v>
      </c>
      <c r="AN106" s="214"/>
      <c r="AO106" s="209"/>
      <c r="AP106" s="220"/>
      <c r="AQ106" s="209"/>
      <c r="AR106" s="209"/>
      <c r="AS106" s="209"/>
      <c r="AT106" s="209"/>
      <c r="AU106" s="209">
        <f t="shared" si="4"/>
        <v>5</v>
      </c>
      <c r="AV106" s="209">
        <f t="shared" si="5"/>
        <v>0</v>
      </c>
      <c r="AW106" s="210">
        <f t="shared" si="6"/>
        <v>0</v>
      </c>
      <c r="AX106" s="222"/>
      <c r="AY106" s="217" t="s">
        <v>6</v>
      </c>
    </row>
    <row r="107">
      <c r="A107" s="209">
        <v>105.0</v>
      </c>
      <c r="B107" s="218" t="s">
        <v>690</v>
      </c>
      <c r="C107" s="219" t="s">
        <v>45</v>
      </c>
      <c r="D107" s="212" t="s">
        <v>14</v>
      </c>
      <c r="E107" s="194" t="s">
        <v>6</v>
      </c>
      <c r="F107" s="194" t="s">
        <v>6</v>
      </c>
      <c r="G107" s="194" t="s">
        <v>588</v>
      </c>
      <c r="H107" s="194" t="s">
        <v>588</v>
      </c>
      <c r="I107" s="194" t="s">
        <v>588</v>
      </c>
      <c r="J107" s="194" t="s">
        <v>588</v>
      </c>
      <c r="K107" s="194" t="s">
        <v>588</v>
      </c>
      <c r="L107" s="194">
        <v>0.0</v>
      </c>
      <c r="M107" s="194" t="s">
        <v>588</v>
      </c>
      <c r="N107" s="194" t="s">
        <v>588</v>
      </c>
      <c r="O107" s="194" t="s">
        <v>588</v>
      </c>
      <c r="P107" s="194" t="s">
        <v>588</v>
      </c>
      <c r="Q107" s="194" t="s">
        <v>588</v>
      </c>
      <c r="R107" s="194" t="s">
        <v>588</v>
      </c>
      <c r="S107" s="194" t="s">
        <v>588</v>
      </c>
      <c r="T107" s="194">
        <v>0.0</v>
      </c>
      <c r="U107" s="498" t="s">
        <v>717</v>
      </c>
      <c r="V107" s="498" t="s">
        <v>717</v>
      </c>
      <c r="W107" s="498" t="s">
        <v>717</v>
      </c>
      <c r="X107" s="498" t="s">
        <v>717</v>
      </c>
      <c r="Y107" s="498" t="s">
        <v>717</v>
      </c>
      <c r="Z107" s="496">
        <v>0.0</v>
      </c>
      <c r="AA107" s="194" t="s">
        <v>15</v>
      </c>
      <c r="AB107" s="194" t="s">
        <v>15</v>
      </c>
      <c r="AC107" s="194" t="s">
        <v>15</v>
      </c>
      <c r="AD107" s="194" t="s">
        <v>15</v>
      </c>
      <c r="AE107" s="194" t="s">
        <v>15</v>
      </c>
      <c r="AF107" s="194">
        <v>0.0</v>
      </c>
      <c r="AG107" s="194" t="s">
        <v>602</v>
      </c>
      <c r="AH107" s="194" t="s">
        <v>602</v>
      </c>
      <c r="AI107" s="194" t="s">
        <v>602</v>
      </c>
      <c r="AJ107" s="197">
        <f>vlookup(B107,'Annual Leave-2026'!$B:$T,5,0)-countif(E107:AI107,"a")-(countif(E107:AI107,"a1")*0.5)-(countif(E107:AI107,"a2")*0.5)-(countif(E107:AI107,"b*")*0.5)-(countif(E107:AI107,"c*")*0.5)-(countif(E107:AI107,"d*")*0.5)-(countif(E107:AI107,"e*")*0.5)+1</f>
        <v>0.5</v>
      </c>
      <c r="AK107" s="197">
        <f t="shared" si="3"/>
        <v>24</v>
      </c>
      <c r="AL107" s="214">
        <f>VLOOKUP(B107,'Working Time-February-2026'!$B:$AK,35,0)/60</f>
        <v>0</v>
      </c>
      <c r="AM107" s="214">
        <f>VLOOKUP(B107,'Working Time-February-2026'!$B:$AK,36,0)/60</f>
        <v>-1</v>
      </c>
      <c r="AN107" s="214"/>
      <c r="AO107" s="218"/>
      <c r="AP107" s="220"/>
      <c r="AQ107" s="209"/>
      <c r="AR107" s="209"/>
      <c r="AS107" s="209"/>
      <c r="AT107" s="209"/>
      <c r="AU107" s="209">
        <f t="shared" si="4"/>
        <v>4</v>
      </c>
      <c r="AV107" s="209">
        <f t="shared" si="5"/>
        <v>0</v>
      </c>
      <c r="AW107" s="210">
        <f t="shared" si="6"/>
        <v>3</v>
      </c>
      <c r="AX107" s="222"/>
      <c r="AY107" s="217" t="s">
        <v>7</v>
      </c>
    </row>
    <row r="108">
      <c r="A108" s="204">
        <v>106.0</v>
      </c>
      <c r="B108" s="218" t="s">
        <v>691</v>
      </c>
      <c r="C108" s="219" t="s">
        <v>31</v>
      </c>
      <c r="D108" s="212" t="s">
        <v>14</v>
      </c>
      <c r="E108" s="194">
        <v>0.0</v>
      </c>
      <c r="F108" s="194" t="s">
        <v>593</v>
      </c>
      <c r="G108" s="194" t="s">
        <v>593</v>
      </c>
      <c r="H108" s="194" t="s">
        <v>593</v>
      </c>
      <c r="I108" s="194" t="s">
        <v>593</v>
      </c>
      <c r="J108" s="194" t="s">
        <v>593</v>
      </c>
      <c r="K108" s="194" t="s">
        <v>593</v>
      </c>
      <c r="L108" s="194">
        <v>0.0</v>
      </c>
      <c r="M108" s="194" t="s">
        <v>593</v>
      </c>
      <c r="N108" s="194" t="s">
        <v>593</v>
      </c>
      <c r="O108" s="194" t="s">
        <v>593</v>
      </c>
      <c r="P108" s="194" t="s">
        <v>593</v>
      </c>
      <c r="Q108" s="194" t="s">
        <v>593</v>
      </c>
      <c r="R108" s="194" t="s">
        <v>171</v>
      </c>
      <c r="S108" s="194">
        <v>0.0</v>
      </c>
      <c r="T108" s="194" t="s">
        <v>593</v>
      </c>
      <c r="U108" s="194" t="s">
        <v>593</v>
      </c>
      <c r="V108" s="194" t="s">
        <v>593</v>
      </c>
      <c r="W108" s="194" t="s">
        <v>593</v>
      </c>
      <c r="X108" s="194" t="s">
        <v>593</v>
      </c>
      <c r="Y108" s="194">
        <v>0.0</v>
      </c>
      <c r="Z108" s="496" t="s">
        <v>6</v>
      </c>
      <c r="AA108" s="194" t="s">
        <v>15</v>
      </c>
      <c r="AB108" s="194" t="s">
        <v>15</v>
      </c>
      <c r="AC108" s="194" t="s">
        <v>15</v>
      </c>
      <c r="AD108" s="194" t="s">
        <v>15</v>
      </c>
      <c r="AE108" s="194" t="s">
        <v>15</v>
      </c>
      <c r="AF108" s="194" t="s">
        <v>602</v>
      </c>
      <c r="AG108" s="194">
        <v>0.0</v>
      </c>
      <c r="AH108" s="194" t="s">
        <v>602</v>
      </c>
      <c r="AI108" s="194" t="s">
        <v>602</v>
      </c>
      <c r="AJ108" s="197">
        <f>vlookup(B108,'Annual Leave-2026'!$B:$T,5,0)-countif(E108:AI108,"a")-(countif(E108:AI108,"a1")*0.5)-(countif(E108:AI108,"a2")*0.5)-(countif(E108:AI108,"b*")*0.5)-(countif(E108:AI108,"c*")*0.5)-(countif(E108:AI108,"d*")*0.5)-(countif(E108:AI108,"e*")*0.5)+1</f>
        <v>0</v>
      </c>
      <c r="AK108" s="197">
        <f t="shared" si="3"/>
        <v>23</v>
      </c>
      <c r="AL108" s="214">
        <f>VLOOKUP(B108,'Working Time-February-2026'!$B:$AK,35,0)/60</f>
        <v>-0.4666666667</v>
      </c>
      <c r="AM108" s="214">
        <f>VLOOKUP(B108,'Working Time-February-2026'!$B:$AK,36,0)/60</f>
        <v>0</v>
      </c>
      <c r="AN108" s="214"/>
      <c r="AO108" s="218"/>
      <c r="AP108" s="220"/>
      <c r="AQ108" s="209"/>
      <c r="AR108" s="209"/>
      <c r="AS108" s="209"/>
      <c r="AT108" s="209"/>
      <c r="AU108" s="209">
        <f t="shared" si="4"/>
        <v>5</v>
      </c>
      <c r="AV108" s="209">
        <f t="shared" si="5"/>
        <v>0</v>
      </c>
      <c r="AW108" s="210">
        <f t="shared" si="6"/>
        <v>3</v>
      </c>
      <c r="AX108" s="222"/>
      <c r="AY108" s="217" t="s">
        <v>9</v>
      </c>
    </row>
    <row r="109">
      <c r="A109" s="209">
        <v>107.0</v>
      </c>
      <c r="B109" s="218" t="s">
        <v>692</v>
      </c>
      <c r="C109" s="219" t="s">
        <v>24</v>
      </c>
      <c r="D109" s="212" t="s">
        <v>14</v>
      </c>
      <c r="E109" s="499" t="s">
        <v>591</v>
      </c>
      <c r="F109" s="194" t="s">
        <v>591</v>
      </c>
      <c r="G109" s="194" t="s">
        <v>591</v>
      </c>
      <c r="H109" s="194" t="s">
        <v>591</v>
      </c>
      <c r="I109" s="194" t="s">
        <v>591</v>
      </c>
      <c r="J109" s="194" t="s">
        <v>591</v>
      </c>
      <c r="K109" s="194" t="s">
        <v>591</v>
      </c>
      <c r="L109" s="194">
        <v>0.0</v>
      </c>
      <c r="M109" s="194" t="s">
        <v>593</v>
      </c>
      <c r="N109" s="194" t="s">
        <v>593</v>
      </c>
      <c r="O109" s="194" t="s">
        <v>593</v>
      </c>
      <c r="P109" s="194" t="s">
        <v>593</v>
      </c>
      <c r="Q109" s="194" t="s">
        <v>593</v>
      </c>
      <c r="R109" s="194">
        <v>0.0</v>
      </c>
      <c r="S109" s="194" t="s">
        <v>593</v>
      </c>
      <c r="T109" s="194" t="s">
        <v>593</v>
      </c>
      <c r="U109" s="194" t="s">
        <v>593</v>
      </c>
      <c r="V109" s="194" t="s">
        <v>593</v>
      </c>
      <c r="W109" s="194" t="s">
        <v>593</v>
      </c>
      <c r="X109" s="194" t="s">
        <v>593</v>
      </c>
      <c r="Y109" s="194" t="s">
        <v>6</v>
      </c>
      <c r="Z109" s="496">
        <v>0.0</v>
      </c>
      <c r="AA109" s="194" t="s">
        <v>15</v>
      </c>
      <c r="AB109" s="194" t="s">
        <v>15</v>
      </c>
      <c r="AC109" s="194" t="s">
        <v>15</v>
      </c>
      <c r="AD109" s="194" t="s">
        <v>15</v>
      </c>
      <c r="AE109" s="194" t="s">
        <v>15</v>
      </c>
      <c r="AF109" s="194">
        <v>0.0</v>
      </c>
      <c r="AG109" s="194" t="s">
        <v>6</v>
      </c>
      <c r="AH109" s="194" t="s">
        <v>588</v>
      </c>
      <c r="AI109" s="194" t="s">
        <v>588</v>
      </c>
      <c r="AJ109" s="197">
        <f>vlookup(B109,'Annual Leave-2026'!$B:$T,5,0)-countif(E109:AI109,"a")-(countif(E109:AI109,"a1")*0.5)-(countif(E109:AI109,"a2")*0.5)-(countif(E109:AI109,"b*")*0.5)-(countif(E109:AI109,"c*")*0.5)-(countif(E109:AI109,"d*")*0.5)-(countif(E109:AI109,"e*")*0.5)+1</f>
        <v>1.5</v>
      </c>
      <c r="AK109" s="197">
        <f t="shared" si="3"/>
        <v>27</v>
      </c>
      <c r="AL109" s="214">
        <f>VLOOKUP(B109,'Working Time-February-2026'!$B:$AK,35,0)/60</f>
        <v>0</v>
      </c>
      <c r="AM109" s="214">
        <f>VLOOKUP(B109,'Working Time-February-2026'!$B:$AK,36,0)/60</f>
        <v>0</v>
      </c>
      <c r="AN109" s="214"/>
      <c r="AO109" s="218"/>
      <c r="AP109" s="220"/>
      <c r="AQ109" s="209"/>
      <c r="AR109" s="209"/>
      <c r="AS109" s="209"/>
      <c r="AT109" s="209"/>
      <c r="AU109" s="209">
        <f t="shared" si="4"/>
        <v>4</v>
      </c>
      <c r="AV109" s="209">
        <f t="shared" si="5"/>
        <v>0</v>
      </c>
      <c r="AW109" s="210">
        <f t="shared" si="6"/>
        <v>0</v>
      </c>
      <c r="AX109" s="222"/>
      <c r="AY109" s="217" t="s">
        <v>9</v>
      </c>
    </row>
    <row r="110">
      <c r="A110" s="204">
        <v>108.0</v>
      </c>
      <c r="B110" s="218" t="s">
        <v>693</v>
      </c>
      <c r="C110" s="219" t="s">
        <v>35</v>
      </c>
      <c r="D110" s="212" t="s">
        <v>14</v>
      </c>
      <c r="E110" s="194" t="s">
        <v>593</v>
      </c>
      <c r="F110" s="194" t="s">
        <v>593</v>
      </c>
      <c r="G110" s="194" t="s">
        <v>593</v>
      </c>
      <c r="H110" s="194" t="s">
        <v>593</v>
      </c>
      <c r="I110" s="194" t="s">
        <v>593</v>
      </c>
      <c r="J110" s="194" t="s">
        <v>593</v>
      </c>
      <c r="K110" s="194">
        <v>0.0</v>
      </c>
      <c r="L110" s="194" t="s">
        <v>593</v>
      </c>
      <c r="M110" s="194" t="s">
        <v>593</v>
      </c>
      <c r="N110" s="194" t="s">
        <v>593</v>
      </c>
      <c r="O110" s="194" t="s">
        <v>593</v>
      </c>
      <c r="P110" s="194" t="s">
        <v>593</v>
      </c>
      <c r="Q110" s="194" t="s">
        <v>593</v>
      </c>
      <c r="R110" s="194">
        <v>0.0</v>
      </c>
      <c r="S110" s="194" t="s">
        <v>6</v>
      </c>
      <c r="T110" s="194" t="s">
        <v>588</v>
      </c>
      <c r="U110" s="194" t="s">
        <v>588</v>
      </c>
      <c r="V110" s="194" t="s">
        <v>588</v>
      </c>
      <c r="W110" s="194" t="s">
        <v>588</v>
      </c>
      <c r="X110" s="194" t="s">
        <v>588</v>
      </c>
      <c r="Y110" s="194" t="s">
        <v>588</v>
      </c>
      <c r="Z110" s="496">
        <v>0.0</v>
      </c>
      <c r="AA110" s="194" t="s">
        <v>15</v>
      </c>
      <c r="AB110" s="194" t="s">
        <v>15</v>
      </c>
      <c r="AC110" s="194" t="s">
        <v>15</v>
      </c>
      <c r="AD110" s="194" t="s">
        <v>15</v>
      </c>
      <c r="AE110" s="194" t="s">
        <v>15</v>
      </c>
      <c r="AF110" s="194" t="s">
        <v>6</v>
      </c>
      <c r="AG110" s="194">
        <v>0.0</v>
      </c>
      <c r="AH110" s="498" t="s">
        <v>717</v>
      </c>
      <c r="AI110" s="498" t="s">
        <v>717</v>
      </c>
      <c r="AJ110" s="197">
        <f>vlookup(B110,'Annual Leave-2026'!$B:$T,5,0)-countif(E110:AI110,"a")-(countif(E110:AI110,"a1")*0.5)-(countif(E110:AI110,"a2")*0.5)-(countif(E110:AI110,"b*")*0.5)-(countif(E110:AI110,"c*")*0.5)-(countif(E110:AI110,"d*")*0.5)-(countif(E110:AI110,"e*")*0.5)+1</f>
        <v>3</v>
      </c>
      <c r="AK110" s="197">
        <f t="shared" si="3"/>
        <v>27</v>
      </c>
      <c r="AL110" s="214">
        <f>VLOOKUP(B110,'Working Time-February-2026'!$B:$AK,35,0)/60</f>
        <v>0</v>
      </c>
      <c r="AM110" s="214">
        <f>VLOOKUP(B110,'Working Time-February-2026'!$B:$AK,36,0)/60</f>
        <v>0</v>
      </c>
      <c r="AN110" s="214"/>
      <c r="AO110" s="218"/>
      <c r="AP110" s="220"/>
      <c r="AQ110" s="209"/>
      <c r="AR110" s="209"/>
      <c r="AS110" s="209"/>
      <c r="AT110" s="209"/>
      <c r="AU110" s="209">
        <f t="shared" si="4"/>
        <v>4</v>
      </c>
      <c r="AV110" s="209">
        <f t="shared" si="5"/>
        <v>0</v>
      </c>
      <c r="AW110" s="210">
        <f t="shared" si="6"/>
        <v>0</v>
      </c>
      <c r="AX110" s="222"/>
      <c r="AY110" s="217" t="s">
        <v>8</v>
      </c>
    </row>
    <row r="111">
      <c r="A111" s="209">
        <v>109.0</v>
      </c>
      <c r="B111" s="218" t="s">
        <v>694</v>
      </c>
      <c r="C111" s="219" t="s">
        <v>48</v>
      </c>
      <c r="D111" s="212" t="s">
        <v>14</v>
      </c>
      <c r="E111" s="194">
        <v>0.0</v>
      </c>
      <c r="F111" s="194" t="s">
        <v>588</v>
      </c>
      <c r="G111" s="194" t="s">
        <v>588</v>
      </c>
      <c r="H111" s="194" t="s">
        <v>588</v>
      </c>
      <c r="I111" s="194" t="s">
        <v>588</v>
      </c>
      <c r="J111" s="194" t="s">
        <v>588</v>
      </c>
      <c r="K111" s="194" t="s">
        <v>588</v>
      </c>
      <c r="L111" s="194" t="s">
        <v>588</v>
      </c>
      <c r="M111" s="194">
        <v>0.0</v>
      </c>
      <c r="N111" s="498" t="s">
        <v>717</v>
      </c>
      <c r="O111" s="498" t="s">
        <v>717</v>
      </c>
      <c r="P111" s="498" t="s">
        <v>717</v>
      </c>
      <c r="Q111" s="194" t="s">
        <v>6</v>
      </c>
      <c r="R111" s="194">
        <v>0.0</v>
      </c>
      <c r="S111" s="194" t="s">
        <v>6</v>
      </c>
      <c r="T111" s="194" t="s">
        <v>6</v>
      </c>
      <c r="U111" s="498" t="s">
        <v>717</v>
      </c>
      <c r="V111" s="498" t="s">
        <v>717</v>
      </c>
      <c r="W111" s="498" t="s">
        <v>717</v>
      </c>
      <c r="X111" s="498" t="s">
        <v>717</v>
      </c>
      <c r="Y111" s="498" t="s">
        <v>717</v>
      </c>
      <c r="Z111" s="496">
        <v>0.0</v>
      </c>
      <c r="AA111" s="194" t="s">
        <v>723</v>
      </c>
      <c r="AB111" s="194" t="s">
        <v>723</v>
      </c>
      <c r="AC111" s="194" t="s">
        <v>723</v>
      </c>
      <c r="AD111" s="194" t="s">
        <v>723</v>
      </c>
      <c r="AE111" s="194" t="s">
        <v>723</v>
      </c>
      <c r="AF111" s="194" t="s">
        <v>715</v>
      </c>
      <c r="AG111" s="194" t="s">
        <v>715</v>
      </c>
      <c r="AH111" s="194">
        <v>0.0</v>
      </c>
      <c r="AI111" s="194" t="s">
        <v>715</v>
      </c>
      <c r="AJ111" s="197">
        <f>vlookup(B111,'Annual Leave-2026'!$B:$T,5,0)-countif(E111:AI111,"a")-(countif(E111:AI111,"a1")*0.5)-(countif(E111:AI111,"a2")*0.5)-(countif(E111:AI111,"b*")*0.5)-(countif(E111:AI111,"c*")*0.5)-(countif(E111:AI111,"d*")*0.5)-(countif(E111:AI111,"e*")*0.5)+1+1</f>
        <v>5.5</v>
      </c>
      <c r="AK111" s="197">
        <f t="shared" si="3"/>
        <v>26</v>
      </c>
      <c r="AL111" s="214">
        <f>VLOOKUP(B111,'Working Time-February-2026'!$B:$AK,35,0)/60</f>
        <v>0</v>
      </c>
      <c r="AM111" s="214">
        <f>VLOOKUP(B111,'Working Time-February-2026'!$B:$AK,36,0)/60</f>
        <v>0</v>
      </c>
      <c r="AN111" s="214"/>
      <c r="AO111" s="218"/>
      <c r="AP111" s="220"/>
      <c r="AQ111" s="209"/>
      <c r="AR111" s="209"/>
      <c r="AS111" s="209"/>
      <c r="AT111" s="209"/>
      <c r="AU111" s="209">
        <f t="shared" si="4"/>
        <v>5</v>
      </c>
      <c r="AV111" s="209">
        <f t="shared" si="5"/>
        <v>0</v>
      </c>
      <c r="AW111" s="210">
        <f t="shared" si="6"/>
        <v>0</v>
      </c>
      <c r="AX111" s="222"/>
      <c r="AY111" s="217">
        <v>0.0</v>
      </c>
    </row>
    <row r="112">
      <c r="A112" s="204">
        <v>110.0</v>
      </c>
      <c r="B112" s="218" t="s">
        <v>695</v>
      </c>
      <c r="C112" s="219" t="s">
        <v>67</v>
      </c>
      <c r="D112" s="212" t="s">
        <v>14</v>
      </c>
      <c r="E112" s="194">
        <v>0.0</v>
      </c>
      <c r="F112" s="194" t="s">
        <v>715</v>
      </c>
      <c r="G112" s="194" t="s">
        <v>715</v>
      </c>
      <c r="H112" s="194" t="s">
        <v>715</v>
      </c>
      <c r="I112" s="194" t="s">
        <v>715</v>
      </c>
      <c r="J112" s="194" t="s">
        <v>715</v>
      </c>
      <c r="K112" s="194">
        <v>0.0</v>
      </c>
      <c r="L112" s="194" t="s">
        <v>715</v>
      </c>
      <c r="M112" s="194" t="s">
        <v>715</v>
      </c>
      <c r="N112" s="194" t="s">
        <v>715</v>
      </c>
      <c r="O112" s="194" t="s">
        <v>715</v>
      </c>
      <c r="P112" s="194" t="s">
        <v>715</v>
      </c>
      <c r="Q112" s="194" t="s">
        <v>715</v>
      </c>
      <c r="R112" s="194" t="s">
        <v>715</v>
      </c>
      <c r="S112" s="194">
        <v>0.0</v>
      </c>
      <c r="T112" s="194" t="s">
        <v>591</v>
      </c>
      <c r="U112" s="194" t="s">
        <v>591</v>
      </c>
      <c r="V112" s="194" t="s">
        <v>591</v>
      </c>
      <c r="W112" s="194" t="s">
        <v>591</v>
      </c>
      <c r="X112" s="194" t="s">
        <v>591</v>
      </c>
      <c r="Y112" s="194">
        <v>0.0</v>
      </c>
      <c r="Z112" s="496" t="s">
        <v>591</v>
      </c>
      <c r="AA112" s="194" t="s">
        <v>721</v>
      </c>
      <c r="AB112" s="194" t="s">
        <v>721</v>
      </c>
      <c r="AC112" s="194" t="s">
        <v>721</v>
      </c>
      <c r="AD112" s="194" t="s">
        <v>721</v>
      </c>
      <c r="AE112" s="194" t="s">
        <v>721</v>
      </c>
      <c r="AF112" s="194" t="s">
        <v>591</v>
      </c>
      <c r="AG112" s="194">
        <v>0.0</v>
      </c>
      <c r="AH112" s="194" t="s">
        <v>593</v>
      </c>
      <c r="AI112" s="194" t="s">
        <v>593</v>
      </c>
      <c r="AJ112" s="197">
        <f>vlookup(B112,'Annual Leave-2026'!$B:$T,5,0)-countif(E112:AI112,"a")-(countif(E112:AI112,"a1")*0.5)-(countif(E112:AI112,"a2")*0.5)-(countif(E112:AI112,"b*")*0.5)-(countif(E112:AI112,"c*")*0.5)-(countif(E112:AI112,"d*")*0.5)-(countif(E112:AI112,"e*")*0.5)+1</f>
        <v>6</v>
      </c>
      <c r="AK112" s="197">
        <f t="shared" si="3"/>
        <v>26</v>
      </c>
      <c r="AL112" s="214">
        <f>VLOOKUP(B112,'Working Time-February-2026'!$B:$AK,35,0)/60</f>
        <v>0</v>
      </c>
      <c r="AM112" s="214">
        <f>VLOOKUP(B112,'Working Time-February-2026'!$B:$AK,36,0)/60</f>
        <v>0</v>
      </c>
      <c r="AN112" s="214"/>
      <c r="AO112" s="218"/>
      <c r="AP112" s="220"/>
      <c r="AQ112" s="209"/>
      <c r="AR112" s="209"/>
      <c r="AS112" s="209"/>
      <c r="AT112" s="209"/>
      <c r="AU112" s="209">
        <f t="shared" si="4"/>
        <v>5</v>
      </c>
      <c r="AV112" s="209">
        <f t="shared" si="5"/>
        <v>0</v>
      </c>
      <c r="AW112" s="210">
        <f t="shared" si="6"/>
        <v>0</v>
      </c>
      <c r="AX112" s="222"/>
      <c r="AY112" s="217" t="s">
        <v>10</v>
      </c>
    </row>
    <row r="113">
      <c r="A113" s="209">
        <v>111.0</v>
      </c>
      <c r="B113" s="218" t="s">
        <v>696</v>
      </c>
      <c r="C113" s="219" t="s">
        <v>54</v>
      </c>
      <c r="D113" s="212" t="s">
        <v>14</v>
      </c>
      <c r="E113" s="194" t="s">
        <v>588</v>
      </c>
      <c r="F113" s="194">
        <v>0.0</v>
      </c>
      <c r="G113" s="498" t="s">
        <v>717</v>
      </c>
      <c r="H113" s="498" t="s">
        <v>717</v>
      </c>
      <c r="I113" s="498" t="s">
        <v>717</v>
      </c>
      <c r="J113" s="498" t="s">
        <v>717</v>
      </c>
      <c r="K113" s="194">
        <v>0.0</v>
      </c>
      <c r="L113" s="498" t="s">
        <v>717</v>
      </c>
      <c r="M113" s="498" t="s">
        <v>717</v>
      </c>
      <c r="N113" s="498" t="s">
        <v>717</v>
      </c>
      <c r="O113" s="498" t="s">
        <v>717</v>
      </c>
      <c r="P113" s="194" t="s">
        <v>602</v>
      </c>
      <c r="Q113" s="498" t="s">
        <v>717</v>
      </c>
      <c r="R113" s="498" t="s">
        <v>717</v>
      </c>
      <c r="S113" s="194">
        <v>0.0</v>
      </c>
      <c r="T113" s="221" t="s">
        <v>602</v>
      </c>
      <c r="U113" s="194" t="s">
        <v>715</v>
      </c>
      <c r="V113" s="194" t="s">
        <v>715</v>
      </c>
      <c r="W113" s="194" t="s">
        <v>715</v>
      </c>
      <c r="X113" s="194" t="s">
        <v>715</v>
      </c>
      <c r="Y113" s="194" t="s">
        <v>715</v>
      </c>
      <c r="Z113" s="496">
        <v>0.0</v>
      </c>
      <c r="AA113" s="194" t="s">
        <v>15</v>
      </c>
      <c r="AB113" s="194" t="s">
        <v>15</v>
      </c>
      <c r="AC113" s="194" t="s">
        <v>15</v>
      </c>
      <c r="AD113" s="194" t="s">
        <v>15</v>
      </c>
      <c r="AE113" s="194" t="s">
        <v>15</v>
      </c>
      <c r="AF113" s="194">
        <v>0.0</v>
      </c>
      <c r="AG113" s="194" t="s">
        <v>6</v>
      </c>
      <c r="AH113" s="194" t="s">
        <v>591</v>
      </c>
      <c r="AI113" s="194" t="s">
        <v>591</v>
      </c>
      <c r="AJ113" s="197">
        <f>vlookup(B113,'Annual Leave-2026'!$B:$T,5,0)-countif(E113:AI113,"a")-(countif(E113:AI113,"a1")*0.5)-(countif(E113:AI113,"a2")*0.5)-(countif(E113:AI113,"b*")*0.5)-(countif(E113:AI113,"c*")*0.5)-(countif(E113:AI113,"d*")*0.5)-(countif(E113:AI113,"e*")*0.5)+1</f>
        <v>2</v>
      </c>
      <c r="AK113" s="197">
        <f t="shared" si="3"/>
        <v>24</v>
      </c>
      <c r="AL113" s="214">
        <f>VLOOKUP(B113,'Working Time-February-2026'!$B:$AK,35,0)/60</f>
        <v>0</v>
      </c>
      <c r="AM113" s="214">
        <f>VLOOKUP(B113,'Working Time-February-2026'!$B:$AK,36,0)/60</f>
        <v>0</v>
      </c>
      <c r="AN113" s="214"/>
      <c r="AO113" s="218"/>
      <c r="AP113" s="220"/>
      <c r="AQ113" s="209"/>
      <c r="AR113" s="209"/>
      <c r="AS113" s="209"/>
      <c r="AT113" s="209"/>
      <c r="AU113" s="209">
        <f t="shared" si="4"/>
        <v>5</v>
      </c>
      <c r="AV113" s="209">
        <f t="shared" si="5"/>
        <v>0</v>
      </c>
      <c r="AW113" s="210">
        <f t="shared" si="6"/>
        <v>2</v>
      </c>
      <c r="AX113" s="222"/>
      <c r="AY113" s="217" t="s">
        <v>6</v>
      </c>
    </row>
    <row r="114">
      <c r="A114" s="204">
        <v>112.0</v>
      </c>
      <c r="B114" s="218" t="s">
        <v>697</v>
      </c>
      <c r="C114" s="219" t="s">
        <v>70</v>
      </c>
      <c r="D114" s="212" t="s">
        <v>14</v>
      </c>
      <c r="E114" s="194" t="s">
        <v>715</v>
      </c>
      <c r="F114" s="194" t="s">
        <v>715</v>
      </c>
      <c r="G114" s="194" t="s">
        <v>715</v>
      </c>
      <c r="H114" s="194" t="s">
        <v>715</v>
      </c>
      <c r="I114" s="194" t="s">
        <v>715</v>
      </c>
      <c r="J114" s="194" t="s">
        <v>715</v>
      </c>
      <c r="K114" s="194" t="s">
        <v>715</v>
      </c>
      <c r="L114" s="194">
        <v>0.0</v>
      </c>
      <c r="M114" s="194" t="s">
        <v>591</v>
      </c>
      <c r="N114" s="194" t="s">
        <v>591</v>
      </c>
      <c r="O114" s="194" t="s">
        <v>591</v>
      </c>
      <c r="P114" s="194" t="s">
        <v>591</v>
      </c>
      <c r="Q114" s="194" t="s">
        <v>591</v>
      </c>
      <c r="R114" s="194">
        <v>0.0</v>
      </c>
      <c r="S114" s="194" t="s">
        <v>591</v>
      </c>
      <c r="T114" s="194" t="s">
        <v>591</v>
      </c>
      <c r="U114" s="194" t="s">
        <v>591</v>
      </c>
      <c r="V114" s="194" t="s">
        <v>591</v>
      </c>
      <c r="W114" s="194" t="s">
        <v>591</v>
      </c>
      <c r="X114" s="194" t="s">
        <v>6</v>
      </c>
      <c r="Y114" s="194" t="s">
        <v>6</v>
      </c>
      <c r="Z114" s="496">
        <v>0.0</v>
      </c>
      <c r="AA114" s="194" t="s">
        <v>15</v>
      </c>
      <c r="AB114" s="194" t="s">
        <v>15</v>
      </c>
      <c r="AC114" s="194" t="s">
        <v>15</v>
      </c>
      <c r="AD114" s="194" t="s">
        <v>15</v>
      </c>
      <c r="AE114" s="194" t="s">
        <v>15</v>
      </c>
      <c r="AF114" s="194">
        <v>0.0</v>
      </c>
      <c r="AG114" s="194" t="s">
        <v>593</v>
      </c>
      <c r="AH114" s="194" t="s">
        <v>593</v>
      </c>
      <c r="AI114" s="194" t="s">
        <v>593</v>
      </c>
      <c r="AJ114" s="197">
        <f>vlookup(B114,'Annual Leave-2026'!$B:$T,5,0)-countif(E114:AI114,"a")-(countif(E114:AI114,"a1")*0.5)-(countif(E114:AI114,"a2")*0.5)-(countif(E114:AI114,"b*")*0.5)-(countif(E114:AI114,"c*")*0.5)-(countif(E114:AI114,"d*")*0.5)-(countif(E114:AI114,"e*")*0.5)+1</f>
        <v>1.5</v>
      </c>
      <c r="AK114" s="197">
        <f t="shared" si="3"/>
        <v>27</v>
      </c>
      <c r="AL114" s="214">
        <f>VLOOKUP(B114,'Working Time-February-2026'!$B:$AK,35,0)/60</f>
        <v>0</v>
      </c>
      <c r="AM114" s="214">
        <f>VLOOKUP(B114,'Working Time-February-2026'!$B:$AK,36,0)/60</f>
        <v>0</v>
      </c>
      <c r="AN114" s="214"/>
      <c r="AO114" s="218"/>
      <c r="AP114" s="220"/>
      <c r="AQ114" s="209"/>
      <c r="AR114" s="209"/>
      <c r="AS114" s="209"/>
      <c r="AT114" s="209"/>
      <c r="AU114" s="209">
        <f t="shared" si="4"/>
        <v>4</v>
      </c>
      <c r="AV114" s="209">
        <f t="shared" si="5"/>
        <v>0</v>
      </c>
      <c r="AW114" s="210">
        <f t="shared" si="6"/>
        <v>0</v>
      </c>
      <c r="AX114" s="222"/>
      <c r="AY114" s="217" t="s">
        <v>10</v>
      </c>
    </row>
    <row r="115">
      <c r="A115" s="209">
        <v>113.0</v>
      </c>
      <c r="B115" s="218" t="s">
        <v>848</v>
      </c>
      <c r="C115" s="219" t="s">
        <v>40</v>
      </c>
      <c r="D115" s="218" t="s">
        <v>14</v>
      </c>
      <c r="E115" s="194">
        <v>0.0</v>
      </c>
      <c r="F115" s="194" t="s">
        <v>593</v>
      </c>
      <c r="G115" s="194" t="s">
        <v>593</v>
      </c>
      <c r="H115" s="194" t="s">
        <v>593</v>
      </c>
      <c r="I115" s="194" t="s">
        <v>593</v>
      </c>
      <c r="J115" s="194" t="s">
        <v>172</v>
      </c>
      <c r="K115" s="194">
        <v>0.0</v>
      </c>
      <c r="L115" s="194" t="s">
        <v>588</v>
      </c>
      <c r="M115" s="194" t="s">
        <v>6</v>
      </c>
      <c r="N115" s="194" t="s">
        <v>588</v>
      </c>
      <c r="O115" s="194" t="s">
        <v>588</v>
      </c>
      <c r="P115" s="194" t="s">
        <v>588</v>
      </c>
      <c r="Q115" s="194" t="s">
        <v>588</v>
      </c>
      <c r="R115" s="194" t="s">
        <v>588</v>
      </c>
      <c r="S115" s="194">
        <v>0.0</v>
      </c>
      <c r="T115" s="194" t="s">
        <v>588</v>
      </c>
      <c r="U115" s="194" t="s">
        <v>588</v>
      </c>
      <c r="V115" s="194" t="s">
        <v>588</v>
      </c>
      <c r="W115" s="194" t="s">
        <v>588</v>
      </c>
      <c r="X115" s="194" t="s">
        <v>588</v>
      </c>
      <c r="Y115" s="194" t="s">
        <v>588</v>
      </c>
      <c r="Z115" s="194">
        <v>0.0</v>
      </c>
      <c r="AA115" s="194" t="s">
        <v>727</v>
      </c>
      <c r="AB115" s="498" t="s">
        <v>725</v>
      </c>
      <c r="AC115" s="498" t="s">
        <v>725</v>
      </c>
      <c r="AD115" s="498" t="s">
        <v>725</v>
      </c>
      <c r="AE115" s="498" t="s">
        <v>725</v>
      </c>
      <c r="AF115" s="194">
        <v>0.0</v>
      </c>
      <c r="AG115" s="498" t="s">
        <v>717</v>
      </c>
      <c r="AH115" s="498" t="s">
        <v>717</v>
      </c>
      <c r="AI115" s="498" t="s">
        <v>717</v>
      </c>
      <c r="AJ115" s="197">
        <f>vlookup(B115,'Annual Leave-2026'!$B:$T,5,0)-countif(E115:AI115,"a")-(countif(E115:AI115,"a1")*0.5)-(countif(E115:AI115,"a2")*0.5)-(countif(E115:AI115,"b*")*0.5)-(countif(E115:AI115,"c*")*0.5)-(countif(E115:AI115,"d*")*0.5)-(countif(E115:AI115,"e*")*0.5)+1</f>
        <v>0.5</v>
      </c>
      <c r="AK115" s="197">
        <f t="shared" si="3"/>
        <v>26</v>
      </c>
      <c r="AL115" s="214">
        <f>VLOOKUP(B115,'Working Time-February-2026'!$B:$AK,35,0)/60</f>
        <v>-0.4</v>
      </c>
      <c r="AM115" s="214">
        <f>VLOOKUP(B115,'Working Time-February-2026'!$B:$AK,36,0)/60</f>
        <v>0</v>
      </c>
      <c r="AN115" s="214"/>
      <c r="AO115" s="218"/>
      <c r="AP115" s="220"/>
      <c r="AQ115" s="209"/>
      <c r="AR115" s="209"/>
      <c r="AS115" s="209"/>
      <c r="AT115" s="209"/>
      <c r="AU115" s="209">
        <f t="shared" si="4"/>
        <v>5</v>
      </c>
      <c r="AV115" s="209">
        <f t="shared" si="5"/>
        <v>0</v>
      </c>
      <c r="AW115" s="210">
        <f t="shared" si="6"/>
        <v>0</v>
      </c>
      <c r="AX115" s="222"/>
      <c r="AY115" s="217" t="s">
        <v>8</v>
      </c>
    </row>
    <row r="116">
      <c r="A116" s="204">
        <v>114.0</v>
      </c>
      <c r="B116" s="218" t="s">
        <v>698</v>
      </c>
      <c r="C116" s="219" t="s">
        <v>19</v>
      </c>
      <c r="D116" s="218" t="s">
        <v>14</v>
      </c>
      <c r="E116" s="194">
        <v>0.0</v>
      </c>
      <c r="F116" s="194" t="s">
        <v>6</v>
      </c>
      <c r="G116" s="194" t="s">
        <v>6</v>
      </c>
      <c r="H116" s="194" t="s">
        <v>6</v>
      </c>
      <c r="I116" s="194" t="s">
        <v>591</v>
      </c>
      <c r="J116" s="194" t="s">
        <v>591</v>
      </c>
      <c r="K116" s="194">
        <v>0.0</v>
      </c>
      <c r="L116" s="221" t="s">
        <v>164</v>
      </c>
      <c r="M116" s="194" t="s">
        <v>591</v>
      </c>
      <c r="N116" s="194" t="s">
        <v>591</v>
      </c>
      <c r="O116" s="194" t="s">
        <v>591</v>
      </c>
      <c r="P116" s="194" t="s">
        <v>591</v>
      </c>
      <c r="Q116" s="194" t="s">
        <v>591</v>
      </c>
      <c r="R116" s="194" t="s">
        <v>591</v>
      </c>
      <c r="S116" s="194">
        <v>0.0</v>
      </c>
      <c r="T116" s="194" t="s">
        <v>593</v>
      </c>
      <c r="U116" s="194" t="s">
        <v>593</v>
      </c>
      <c r="V116" s="194" t="s">
        <v>593</v>
      </c>
      <c r="W116" s="194" t="s">
        <v>593</v>
      </c>
      <c r="X116" s="194" t="s">
        <v>593</v>
      </c>
      <c r="Y116" s="194">
        <v>0.0</v>
      </c>
      <c r="Z116" s="194" t="s">
        <v>588</v>
      </c>
      <c r="AA116" s="194" t="s">
        <v>727</v>
      </c>
      <c r="AB116" s="194" t="s">
        <v>727</v>
      </c>
      <c r="AC116" s="194" t="s">
        <v>727</v>
      </c>
      <c r="AD116" s="194" t="s">
        <v>727</v>
      </c>
      <c r="AE116" s="194" t="s">
        <v>727</v>
      </c>
      <c r="AF116" s="194">
        <v>0.0</v>
      </c>
      <c r="AG116" s="194" t="s">
        <v>588</v>
      </c>
      <c r="AH116" s="194" t="s">
        <v>588</v>
      </c>
      <c r="AI116" s="194" t="s">
        <v>588</v>
      </c>
      <c r="AJ116" s="197">
        <f>vlookup(B116,'Annual Leave-2026'!$B:$T,5,0)-countif(E116:AI116,"a")-(countif(E116:AI116,"a1")*0.5)-(countif(E116:AI116,"a2")*0.5)-(countif(E116:AI116,"b*")*0.5)-(countif(E116:AI116,"c*")*0.5)-(countif(E116:AI116,"d*")*0.5)-(countif(E116:AI116,"e*")*0.5)+1+1</f>
        <v>3</v>
      </c>
      <c r="AK116" s="197">
        <f t="shared" si="3"/>
        <v>26</v>
      </c>
      <c r="AL116" s="214">
        <f>VLOOKUP(B116,'Working Time-February-2026'!$B:$AK,35,0)/60</f>
        <v>0</v>
      </c>
      <c r="AM116" s="214">
        <f>VLOOKUP(B116,'Working Time-February-2026'!$B:$AK,36,0)/60</f>
        <v>0</v>
      </c>
      <c r="AN116" s="214"/>
      <c r="AO116" s="218"/>
      <c r="AP116" s="220"/>
      <c r="AQ116" s="209"/>
      <c r="AR116" s="209"/>
      <c r="AS116" s="209"/>
      <c r="AT116" s="209"/>
      <c r="AU116" s="209">
        <f t="shared" si="4"/>
        <v>5</v>
      </c>
      <c r="AV116" s="209">
        <f t="shared" si="5"/>
        <v>0</v>
      </c>
      <c r="AW116" s="210">
        <f t="shared" si="6"/>
        <v>0</v>
      </c>
      <c r="AX116" s="222"/>
      <c r="AY116" s="217" t="s">
        <v>9</v>
      </c>
    </row>
    <row r="117">
      <c r="A117" s="204">
        <v>116.0</v>
      </c>
      <c r="B117" s="218" t="s">
        <v>699</v>
      </c>
      <c r="C117" s="219" t="s">
        <v>33</v>
      </c>
      <c r="D117" s="218" t="s">
        <v>14</v>
      </c>
      <c r="E117" s="194" t="s">
        <v>593</v>
      </c>
      <c r="F117" s="194" t="s">
        <v>593</v>
      </c>
      <c r="G117" s="194" t="s">
        <v>593</v>
      </c>
      <c r="H117" s="194" t="s">
        <v>593</v>
      </c>
      <c r="I117" s="194" t="s">
        <v>593</v>
      </c>
      <c r="J117" s="194" t="s">
        <v>593</v>
      </c>
      <c r="K117" s="194" t="s">
        <v>593</v>
      </c>
      <c r="L117" s="194">
        <v>0.0</v>
      </c>
      <c r="M117" s="194" t="s">
        <v>593</v>
      </c>
      <c r="N117" s="194" t="s">
        <v>593</v>
      </c>
      <c r="O117" s="194" t="s">
        <v>593</v>
      </c>
      <c r="P117" s="194" t="s">
        <v>593</v>
      </c>
      <c r="Q117" s="194" t="s">
        <v>593</v>
      </c>
      <c r="R117" s="194">
        <v>0.0</v>
      </c>
      <c r="S117" s="194" t="s">
        <v>588</v>
      </c>
      <c r="T117" s="194" t="s">
        <v>588</v>
      </c>
      <c r="U117" s="194" t="s">
        <v>588</v>
      </c>
      <c r="V117" s="194" t="s">
        <v>588</v>
      </c>
      <c r="W117" s="194" t="s">
        <v>588</v>
      </c>
      <c r="X117" s="194" t="s">
        <v>6</v>
      </c>
      <c r="Y117" s="194" t="s">
        <v>6</v>
      </c>
      <c r="Z117" s="496">
        <v>0.0</v>
      </c>
      <c r="AA117" s="194" t="s">
        <v>15</v>
      </c>
      <c r="AB117" s="194" t="s">
        <v>15</v>
      </c>
      <c r="AC117" s="194" t="s">
        <v>15</v>
      </c>
      <c r="AD117" s="194" t="s">
        <v>15</v>
      </c>
      <c r="AE117" s="194" t="s">
        <v>15</v>
      </c>
      <c r="AF117" s="194">
        <v>0.0</v>
      </c>
      <c r="AG117" s="498" t="s">
        <v>717</v>
      </c>
      <c r="AH117" s="498" t="s">
        <v>717</v>
      </c>
      <c r="AI117" s="498" t="s">
        <v>717</v>
      </c>
      <c r="AJ117" s="197">
        <f>vlookup(B117,'Annual Leave-2026'!$B:$T,5,0)-countif(E117:AI117,"a")-(countif(E117:AI117,"a1")*0.5)-(countif(E117:AI117,"a2")*0.5)-(countif(E117:AI117,"b*")*0.5)-(countif(E117:AI117,"c*")*0.5)-(countif(E117:AI117,"d*")*0.5)-(countif(E117:AI117,"e*")*0.5)+1</f>
        <v>3.5</v>
      </c>
      <c r="AK117" s="197">
        <f t="shared" si="3"/>
        <v>27</v>
      </c>
      <c r="AL117" s="214">
        <f>VLOOKUP(B117,'Working Time-February-2026'!$B:$AK,35,0)/60</f>
        <v>0</v>
      </c>
      <c r="AM117" s="214">
        <f>VLOOKUP(B117,'Working Time-February-2026'!$B:$AK,36,0)/60</f>
        <v>0</v>
      </c>
      <c r="AN117" s="214"/>
      <c r="AO117" s="218"/>
      <c r="AP117" s="220"/>
      <c r="AQ117" s="209"/>
      <c r="AR117" s="209"/>
      <c r="AS117" s="209"/>
      <c r="AT117" s="209"/>
      <c r="AU117" s="209">
        <f t="shared" si="4"/>
        <v>4</v>
      </c>
      <c r="AV117" s="209">
        <f t="shared" si="5"/>
        <v>0</v>
      </c>
      <c r="AW117" s="210">
        <f t="shared" si="6"/>
        <v>0</v>
      </c>
      <c r="AX117" s="222"/>
      <c r="AY117" s="226" t="s">
        <v>8</v>
      </c>
    </row>
    <row r="118">
      <c r="A118" s="209">
        <v>117.0</v>
      </c>
      <c r="B118" s="224" t="s">
        <v>700</v>
      </c>
      <c r="C118" s="225" t="s">
        <v>65</v>
      </c>
      <c r="D118" s="224" t="s">
        <v>14</v>
      </c>
      <c r="E118" s="194">
        <v>0.0</v>
      </c>
      <c r="F118" s="194" t="s">
        <v>715</v>
      </c>
      <c r="G118" s="194" t="s">
        <v>715</v>
      </c>
      <c r="H118" s="194" t="s">
        <v>715</v>
      </c>
      <c r="I118" s="194" t="s">
        <v>715</v>
      </c>
      <c r="J118" s="194" t="s">
        <v>715</v>
      </c>
      <c r="K118" s="194">
        <v>0.0</v>
      </c>
      <c r="L118" s="194" t="s">
        <v>602</v>
      </c>
      <c r="M118" s="194" t="s">
        <v>602</v>
      </c>
      <c r="N118" s="194" t="s">
        <v>602</v>
      </c>
      <c r="O118" s="194" t="s">
        <v>715</v>
      </c>
      <c r="P118" s="194" t="s">
        <v>715</v>
      </c>
      <c r="Q118" s="194" t="s">
        <v>715</v>
      </c>
      <c r="R118" s="194" t="s">
        <v>715</v>
      </c>
      <c r="S118" s="194">
        <v>0.0</v>
      </c>
      <c r="T118" s="194" t="s">
        <v>591</v>
      </c>
      <c r="U118" s="194" t="s">
        <v>591</v>
      </c>
      <c r="V118" s="194" t="s">
        <v>591</v>
      </c>
      <c r="W118" s="194" t="s">
        <v>591</v>
      </c>
      <c r="X118" s="194" t="s">
        <v>591</v>
      </c>
      <c r="Y118" s="194">
        <v>0.0</v>
      </c>
      <c r="Z118" s="496" t="s">
        <v>591</v>
      </c>
      <c r="AA118" s="194" t="s">
        <v>721</v>
      </c>
      <c r="AB118" s="194" t="s">
        <v>721</v>
      </c>
      <c r="AC118" s="194" t="s">
        <v>721</v>
      </c>
      <c r="AD118" s="194" t="s">
        <v>721</v>
      </c>
      <c r="AE118" s="194" t="s">
        <v>721</v>
      </c>
      <c r="AF118" s="194">
        <v>0.0</v>
      </c>
      <c r="AG118" s="194" t="s">
        <v>6</v>
      </c>
      <c r="AH118" s="194" t="s">
        <v>6</v>
      </c>
      <c r="AI118" s="194" t="s">
        <v>6</v>
      </c>
      <c r="AJ118" s="197">
        <f>vlookup(B118,'Annual Leave-2026'!$B:$T,5,0)-countif(E118:AI118,"a")-(countif(E118:AI118,"a1")*0.5)-(countif(E118:AI118,"a2")*0.5)-(countif(E118:AI118,"b*")*0.5)-(countif(E118:AI118,"c*")*0.5)-(countif(E118:AI118,"d*")*0.5)-(countif(E118:AI118,"e*")*0.5)+1</f>
        <v>0</v>
      </c>
      <c r="AK118" s="197">
        <f t="shared" si="3"/>
        <v>23</v>
      </c>
      <c r="AL118" s="214">
        <f>VLOOKUP(B118,'Working Time-February-2026'!$B:$AK,35,0)/60</f>
        <v>-0.1166666667</v>
      </c>
      <c r="AM118" s="214">
        <f>VLOOKUP(B118,'Working Time-February-2026'!$B:$AK,36,0)/60</f>
        <v>0</v>
      </c>
      <c r="AN118" s="214"/>
      <c r="AO118" s="218"/>
      <c r="AP118" s="220"/>
      <c r="AQ118" s="209"/>
      <c r="AR118" s="209"/>
      <c r="AS118" s="209"/>
      <c r="AT118" s="209"/>
      <c r="AU118" s="209">
        <f t="shared" si="4"/>
        <v>5</v>
      </c>
      <c r="AV118" s="209">
        <f t="shared" si="5"/>
        <v>0</v>
      </c>
      <c r="AW118" s="210">
        <f t="shared" si="6"/>
        <v>3</v>
      </c>
      <c r="AX118" s="222"/>
      <c r="AY118" s="226" t="s">
        <v>10</v>
      </c>
    </row>
    <row r="119">
      <c r="A119" s="204">
        <v>118.0</v>
      </c>
      <c r="B119" s="218" t="s">
        <v>701</v>
      </c>
      <c r="C119" s="219" t="s">
        <v>51</v>
      </c>
      <c r="D119" s="218" t="s">
        <v>14</v>
      </c>
      <c r="E119" s="194">
        <v>0.0</v>
      </c>
      <c r="F119" s="194" t="s">
        <v>588</v>
      </c>
      <c r="G119" s="194" t="s">
        <v>588</v>
      </c>
      <c r="H119" s="194" t="s">
        <v>588</v>
      </c>
      <c r="I119" s="194" t="s">
        <v>588</v>
      </c>
      <c r="J119" s="194" t="s">
        <v>588</v>
      </c>
      <c r="K119" s="194" t="s">
        <v>588</v>
      </c>
      <c r="L119" s="194" t="s">
        <v>588</v>
      </c>
      <c r="M119" s="194">
        <v>0.0</v>
      </c>
      <c r="N119" s="498" t="s">
        <v>717</v>
      </c>
      <c r="O119" s="498" t="s">
        <v>717</v>
      </c>
      <c r="P119" s="498" t="s">
        <v>717</v>
      </c>
      <c r="Q119" s="498" t="s">
        <v>717</v>
      </c>
      <c r="R119" s="194">
        <v>0.0</v>
      </c>
      <c r="S119" s="498" t="s">
        <v>717</v>
      </c>
      <c r="T119" s="498" t="s">
        <v>717</v>
      </c>
      <c r="U119" s="498" t="s">
        <v>717</v>
      </c>
      <c r="V119" s="498" t="s">
        <v>717</v>
      </c>
      <c r="W119" s="498" t="s">
        <v>717</v>
      </c>
      <c r="X119" s="498" t="s">
        <v>717</v>
      </c>
      <c r="Y119" s="194" t="s">
        <v>6</v>
      </c>
      <c r="Z119" s="496">
        <v>0.0</v>
      </c>
      <c r="AA119" s="194" t="s">
        <v>15</v>
      </c>
      <c r="AB119" s="194" t="s">
        <v>15</v>
      </c>
      <c r="AC119" s="194" t="s">
        <v>15</v>
      </c>
      <c r="AD119" s="194" t="s">
        <v>15</v>
      </c>
      <c r="AE119" s="194" t="s">
        <v>15</v>
      </c>
      <c r="AF119" s="194">
        <v>0.0</v>
      </c>
      <c r="AG119" s="194" t="s">
        <v>6</v>
      </c>
      <c r="AH119" s="194" t="s">
        <v>715</v>
      </c>
      <c r="AI119" s="194" t="s">
        <v>715</v>
      </c>
      <c r="AJ119" s="197">
        <f>vlookup(B119,'Annual Leave-2026'!$B:$T,5,0)-countif(E119:AI119,"a")-(countif(E119:AI119,"a1")*0.5)-(countif(E119:AI119,"a2")*0.5)-(countif(E119:AI119,"b*")*0.5)-(countif(E119:AI119,"c*")*0.5)-(countif(E119:AI119,"d*")*0.5)-(countif(E119:AI119,"e*")*0.5)+1</f>
        <v>3.5</v>
      </c>
      <c r="AK119" s="197">
        <f t="shared" si="3"/>
        <v>26</v>
      </c>
      <c r="AL119" s="214">
        <f>VLOOKUP(B119,'Working Time-February-2026'!$B:$AK,35,0)/60</f>
        <v>0</v>
      </c>
      <c r="AM119" s="214">
        <f>VLOOKUP(B119,'Working Time-February-2026'!$B:$AK,36,0)/60</f>
        <v>0</v>
      </c>
      <c r="AN119" s="214"/>
      <c r="AO119" s="218"/>
      <c r="AP119" s="220"/>
      <c r="AQ119" s="209"/>
      <c r="AR119" s="209"/>
      <c r="AS119" s="209"/>
      <c r="AT119" s="209"/>
      <c r="AU119" s="209">
        <f t="shared" si="4"/>
        <v>5</v>
      </c>
      <c r="AV119" s="209">
        <f t="shared" si="5"/>
        <v>0</v>
      </c>
      <c r="AW119" s="210">
        <f t="shared" si="6"/>
        <v>0</v>
      </c>
      <c r="AX119" s="222"/>
      <c r="AY119" s="226" t="s">
        <v>7</v>
      </c>
    </row>
    <row r="120">
      <c r="A120" s="204">
        <v>120.0</v>
      </c>
      <c r="B120" s="224" t="s">
        <v>709</v>
      </c>
      <c r="C120" s="225" t="s">
        <v>30</v>
      </c>
      <c r="D120" s="224" t="s">
        <v>14</v>
      </c>
      <c r="E120" s="194">
        <v>0.0</v>
      </c>
      <c r="F120" s="194" t="s">
        <v>593</v>
      </c>
      <c r="G120" s="194" t="s">
        <v>593</v>
      </c>
      <c r="H120" s="194" t="s">
        <v>593</v>
      </c>
      <c r="I120" s="194" t="s">
        <v>593</v>
      </c>
      <c r="J120" s="194" t="s">
        <v>593</v>
      </c>
      <c r="K120" s="194">
        <v>0.0</v>
      </c>
      <c r="L120" s="194" t="s">
        <v>593</v>
      </c>
      <c r="M120" s="194" t="s">
        <v>593</v>
      </c>
      <c r="N120" s="194" t="s">
        <v>593</v>
      </c>
      <c r="O120" s="194" t="s">
        <v>171</v>
      </c>
      <c r="P120" s="194" t="s">
        <v>593</v>
      </c>
      <c r="Q120" s="194" t="s">
        <v>593</v>
      </c>
      <c r="R120" s="194" t="s">
        <v>593</v>
      </c>
      <c r="S120" s="194">
        <v>0.0</v>
      </c>
      <c r="T120" s="194" t="s">
        <v>593</v>
      </c>
      <c r="U120" s="194" t="s">
        <v>593</v>
      </c>
      <c r="V120" s="194" t="s">
        <v>593</v>
      </c>
      <c r="W120" s="194" t="s">
        <v>593</v>
      </c>
      <c r="X120" s="194" t="s">
        <v>171</v>
      </c>
      <c r="Y120" s="194">
        <v>0.0</v>
      </c>
      <c r="Z120" s="194" t="s">
        <v>588</v>
      </c>
      <c r="AA120" s="194" t="s">
        <v>727</v>
      </c>
      <c r="AB120" s="194" t="s">
        <v>727</v>
      </c>
      <c r="AC120" s="194" t="s">
        <v>727</v>
      </c>
      <c r="AD120" s="194" t="s">
        <v>727</v>
      </c>
      <c r="AE120" s="194" t="s">
        <v>727</v>
      </c>
      <c r="AF120" s="194" t="s">
        <v>6</v>
      </c>
      <c r="AG120" s="194">
        <v>0.0</v>
      </c>
      <c r="AH120" s="194" t="s">
        <v>588</v>
      </c>
      <c r="AI120" s="194" t="s">
        <v>588</v>
      </c>
      <c r="AJ120" s="197">
        <f>vlookup(B120,'Annual Leave-2026'!$B:$T,5,0)-countif(E120:AI120,"a")-(countif(E120:AI120,"a1")*0.5)-(countif(E120:AI120,"a2")*0.5)-(countif(E120:AI120,"b*")*0.5)-(countif(E120:AI120,"c*")*0.5)-(countif(E120:AI120,"d*")*0.5)-(countif(E120:AI120,"e*")*0.5)+1</f>
        <v>0</v>
      </c>
      <c r="AK120" s="197">
        <f t="shared" si="3"/>
        <v>26</v>
      </c>
      <c r="AL120" s="214">
        <f>VLOOKUP(B120,'Working Time-February-2026'!$B:$AK,35,0)/60</f>
        <v>-0.3166666667</v>
      </c>
      <c r="AM120" s="214">
        <f>VLOOKUP(B120,'Working Time-February-2026'!$B:$AK,36,0)/60</f>
        <v>0</v>
      </c>
      <c r="AN120" s="214"/>
      <c r="AO120" s="218"/>
      <c r="AP120" s="220"/>
      <c r="AQ120" s="209"/>
      <c r="AR120" s="209"/>
      <c r="AS120" s="209"/>
      <c r="AT120" s="209"/>
      <c r="AU120" s="209">
        <f t="shared" si="4"/>
        <v>5</v>
      </c>
      <c r="AV120" s="209">
        <f t="shared" si="5"/>
        <v>0</v>
      </c>
      <c r="AW120" s="210">
        <f t="shared" si="6"/>
        <v>0</v>
      </c>
      <c r="AX120" s="222"/>
      <c r="AY120" s="226" t="s">
        <v>9</v>
      </c>
    </row>
    <row r="121">
      <c r="A121" s="209">
        <v>121.0</v>
      </c>
      <c r="B121" s="218" t="s">
        <v>702</v>
      </c>
      <c r="C121" s="219" t="s">
        <v>58</v>
      </c>
      <c r="D121" s="218" t="s">
        <v>14</v>
      </c>
      <c r="E121" s="194" t="s">
        <v>588</v>
      </c>
      <c r="F121" s="194">
        <v>0.0</v>
      </c>
      <c r="G121" s="498" t="s">
        <v>717</v>
      </c>
      <c r="H121" s="498" t="s">
        <v>717</v>
      </c>
      <c r="I121" s="498" t="s">
        <v>717</v>
      </c>
      <c r="J121" s="498" t="s">
        <v>717</v>
      </c>
      <c r="K121" s="194">
        <v>0.0</v>
      </c>
      <c r="L121" s="498" t="s">
        <v>717</v>
      </c>
      <c r="M121" s="498" t="s">
        <v>717</v>
      </c>
      <c r="N121" s="498" t="s">
        <v>717</v>
      </c>
      <c r="O121" s="498" t="s">
        <v>717</v>
      </c>
      <c r="P121" s="498" t="s">
        <v>717</v>
      </c>
      <c r="Q121" s="498" t="s">
        <v>717</v>
      </c>
      <c r="R121" s="498" t="s">
        <v>717</v>
      </c>
      <c r="S121" s="194">
        <v>0.0</v>
      </c>
      <c r="T121" s="194" t="s">
        <v>715</v>
      </c>
      <c r="U121" s="194" t="s">
        <v>715</v>
      </c>
      <c r="V121" s="194" t="s">
        <v>715</v>
      </c>
      <c r="W121" s="194" t="s">
        <v>715</v>
      </c>
      <c r="X121" s="194" t="s">
        <v>715</v>
      </c>
      <c r="Y121" s="194" t="s">
        <v>715</v>
      </c>
      <c r="Z121" s="496">
        <v>0.0</v>
      </c>
      <c r="AA121" s="194" t="s">
        <v>723</v>
      </c>
      <c r="AB121" s="194" t="s">
        <v>723</v>
      </c>
      <c r="AC121" s="194" t="s">
        <v>723</v>
      </c>
      <c r="AD121" s="194" t="s">
        <v>723</v>
      </c>
      <c r="AE121" s="194" t="s">
        <v>723</v>
      </c>
      <c r="AF121" s="194">
        <v>0.0</v>
      </c>
      <c r="AG121" s="194" t="s">
        <v>6</v>
      </c>
      <c r="AH121" s="194" t="s">
        <v>602</v>
      </c>
      <c r="AI121" s="194" t="s">
        <v>602</v>
      </c>
      <c r="AJ121" s="197">
        <f>vlookup(B121,'Annual Leave-2026'!$B:$T,5,0)-countif(E121:AI121,"a")-(countif(E121:AI121,"a1")*0.5)-(countif(E121:AI121,"a2")*0.5)-(countif(E121:AI121,"b*")*0.5)-(countif(E121:AI121,"c*")*0.5)-(countif(E121:AI121,"d*")*0.5)-(countif(E121:AI121,"e*")*0.5)+1</f>
        <v>0.5</v>
      </c>
      <c r="AK121" s="197">
        <f t="shared" si="3"/>
        <v>24</v>
      </c>
      <c r="AL121" s="214">
        <f>VLOOKUP(B121,'Working Time-February-2026'!$B:$AK,35,0)/60</f>
        <v>0</v>
      </c>
      <c r="AM121" s="214">
        <f>VLOOKUP(B121,'Working Time-February-2026'!$B:$AK,36,0)/60</f>
        <v>0</v>
      </c>
      <c r="AN121" s="214"/>
      <c r="AO121" s="218"/>
      <c r="AP121" s="220"/>
      <c r="AQ121" s="209"/>
      <c r="AR121" s="209"/>
      <c r="AS121" s="209"/>
      <c r="AT121" s="209"/>
      <c r="AU121" s="209">
        <f t="shared" si="4"/>
        <v>5</v>
      </c>
      <c r="AV121" s="209">
        <f t="shared" si="5"/>
        <v>0</v>
      </c>
      <c r="AW121" s="210">
        <f t="shared" si="6"/>
        <v>2</v>
      </c>
      <c r="AX121" s="222"/>
      <c r="AY121" s="226" t="s">
        <v>6</v>
      </c>
    </row>
    <row r="122">
      <c r="A122" s="204">
        <v>122.0</v>
      </c>
      <c r="B122" s="218" t="s">
        <v>703</v>
      </c>
      <c r="C122" s="219" t="s">
        <v>43</v>
      </c>
      <c r="D122" s="218" t="s">
        <v>14</v>
      </c>
      <c r="E122" s="194" t="s">
        <v>588</v>
      </c>
      <c r="F122" s="194" t="s">
        <v>588</v>
      </c>
      <c r="G122" s="194" t="s">
        <v>588</v>
      </c>
      <c r="H122" s="194" t="s">
        <v>588</v>
      </c>
      <c r="I122" s="194" t="s">
        <v>588</v>
      </c>
      <c r="J122" s="194" t="s">
        <v>588</v>
      </c>
      <c r="K122" s="194" t="s">
        <v>588</v>
      </c>
      <c r="L122" s="194">
        <v>0.0</v>
      </c>
      <c r="M122" s="194" t="s">
        <v>588</v>
      </c>
      <c r="N122" s="194" t="s">
        <v>588</v>
      </c>
      <c r="O122" s="194" t="s">
        <v>6</v>
      </c>
      <c r="P122" s="194" t="s">
        <v>588</v>
      </c>
      <c r="Q122" s="194" t="s">
        <v>588</v>
      </c>
      <c r="R122" s="194" t="s">
        <v>588</v>
      </c>
      <c r="S122" s="194" t="s">
        <v>588</v>
      </c>
      <c r="T122" s="194">
        <v>0.0</v>
      </c>
      <c r="U122" s="498" t="s">
        <v>717</v>
      </c>
      <c r="V122" s="498" t="s">
        <v>717</v>
      </c>
      <c r="W122" s="498" t="s">
        <v>717</v>
      </c>
      <c r="X122" s="498" t="s">
        <v>717</v>
      </c>
      <c r="Y122" s="194">
        <v>0.0</v>
      </c>
      <c r="Z122" s="498" t="s">
        <v>717</v>
      </c>
      <c r="AA122" s="498" t="s">
        <v>725</v>
      </c>
      <c r="AB122" s="498" t="s">
        <v>725</v>
      </c>
      <c r="AC122" s="498" t="s">
        <v>725</v>
      </c>
      <c r="AD122" s="498" t="s">
        <v>725</v>
      </c>
      <c r="AE122" s="498" t="s">
        <v>725</v>
      </c>
      <c r="AF122" s="498" t="s">
        <v>717</v>
      </c>
      <c r="AG122" s="194">
        <v>0.0</v>
      </c>
      <c r="AH122" s="194" t="s">
        <v>715</v>
      </c>
      <c r="AI122" s="194" t="s">
        <v>715</v>
      </c>
      <c r="AJ122" s="197">
        <f>vlookup(B122,'Annual Leave-2026'!$B:$T,5,0)-countif(E122:AI122,"a")-(countif(E122:AI122,"a1")*0.5)-(countif(E122:AI122,"a2")*0.5)-(countif(E122:AI122,"b*")*0.5)-(countif(E122:AI122,"c*")*0.5)-(countif(E122:AI122,"d*")*0.5)-(countif(E122:AI122,"e*")*0.5)+1</f>
        <v>1</v>
      </c>
      <c r="AK122" s="197">
        <f t="shared" si="3"/>
        <v>27</v>
      </c>
      <c r="AL122" s="214">
        <f>VLOOKUP(B122,'Working Time-February-2026'!$B:$AK,35,0)/60</f>
        <v>0</v>
      </c>
      <c r="AM122" s="214">
        <f>VLOOKUP(B122,'Working Time-February-2026'!$B:$AK,36,0)/60</f>
        <v>0</v>
      </c>
      <c r="AN122" s="214"/>
      <c r="AO122" s="218"/>
      <c r="AP122" s="220"/>
      <c r="AQ122" s="209"/>
      <c r="AR122" s="209"/>
      <c r="AS122" s="209"/>
      <c r="AT122" s="209"/>
      <c r="AU122" s="209">
        <f t="shared" si="4"/>
        <v>4</v>
      </c>
      <c r="AV122" s="209">
        <f t="shared" si="5"/>
        <v>0</v>
      </c>
      <c r="AW122" s="210">
        <f t="shared" si="6"/>
        <v>0</v>
      </c>
      <c r="AX122" s="222"/>
      <c r="AY122" s="226" t="s">
        <v>7</v>
      </c>
    </row>
    <row r="123">
      <c r="A123" s="209">
        <v>123.0</v>
      </c>
      <c r="B123" s="218" t="s">
        <v>713</v>
      </c>
      <c r="C123" s="219" t="s">
        <v>34</v>
      </c>
      <c r="D123" s="218" t="s">
        <v>14</v>
      </c>
      <c r="E123" s="194" t="s">
        <v>593</v>
      </c>
      <c r="F123" s="194" t="s">
        <v>171</v>
      </c>
      <c r="G123" s="194" t="s">
        <v>592</v>
      </c>
      <c r="H123" s="194" t="s">
        <v>592</v>
      </c>
      <c r="I123" s="194" t="s">
        <v>592</v>
      </c>
      <c r="J123" s="194" t="s">
        <v>593</v>
      </c>
      <c r="K123" s="194" t="s">
        <v>593</v>
      </c>
      <c r="L123" s="194">
        <v>0.0</v>
      </c>
      <c r="M123" s="194" t="s">
        <v>593</v>
      </c>
      <c r="N123" s="194" t="s">
        <v>593</v>
      </c>
      <c r="O123" s="194" t="s">
        <v>593</v>
      </c>
      <c r="P123" s="194" t="s">
        <v>593</v>
      </c>
      <c r="Q123" s="194" t="s">
        <v>593</v>
      </c>
      <c r="R123" s="194">
        <v>0.0</v>
      </c>
      <c r="S123" s="194" t="s">
        <v>588</v>
      </c>
      <c r="T123" s="194" t="s">
        <v>588</v>
      </c>
      <c r="U123" s="194" t="s">
        <v>588</v>
      </c>
      <c r="V123" s="194" t="s">
        <v>588</v>
      </c>
      <c r="W123" s="194" t="s">
        <v>588</v>
      </c>
      <c r="X123" s="194" t="s">
        <v>588</v>
      </c>
      <c r="Y123" s="194" t="s">
        <v>588</v>
      </c>
      <c r="Z123" s="496">
        <v>0.0</v>
      </c>
      <c r="AA123" s="194" t="s">
        <v>727</v>
      </c>
      <c r="AB123" s="194" t="s">
        <v>727</v>
      </c>
      <c r="AC123" s="194" t="s">
        <v>727</v>
      </c>
      <c r="AD123" s="194" t="s">
        <v>727</v>
      </c>
      <c r="AE123" s="194" t="s">
        <v>727</v>
      </c>
      <c r="AF123" s="194" t="s">
        <v>6</v>
      </c>
      <c r="AG123" s="194" t="s">
        <v>6</v>
      </c>
      <c r="AH123" s="194">
        <v>0.0</v>
      </c>
      <c r="AI123" s="194" t="s">
        <v>6</v>
      </c>
      <c r="AJ123" s="197">
        <f>vlookup(B123,'Annual Leave-2026'!$B:$T,5,0)-countif(E123:AI123,"a")-(countif(E123:AI123,"a1")*0.5)-(countif(E123:AI123,"a2")*0.5)-(countif(E123:AI123,"b*")*0.5)-(countif(E123:AI123,"c*")*0.5)-(countif(E123:AI123,"d*")*0.5)-(countif(E123:AI123,"e*")*0.5)+1</f>
        <v>2</v>
      </c>
      <c r="AK123" s="197">
        <f t="shared" si="3"/>
        <v>24</v>
      </c>
      <c r="AL123" s="214">
        <f>VLOOKUP(B123,'Working Time-February-2026'!$B:$AK,35,0)/60</f>
        <v>0</v>
      </c>
      <c r="AM123" s="214">
        <f>VLOOKUP(B123,'Working Time-February-2026'!$B:$AK,36,0)/60</f>
        <v>0</v>
      </c>
      <c r="AN123" s="214"/>
      <c r="AO123" s="218"/>
      <c r="AP123" s="220"/>
      <c r="AQ123" s="209"/>
      <c r="AR123" s="209"/>
      <c r="AS123" s="209"/>
      <c r="AT123" s="209"/>
      <c r="AU123" s="209">
        <f t="shared" si="4"/>
        <v>4</v>
      </c>
      <c r="AV123" s="209">
        <f t="shared" si="5"/>
        <v>3</v>
      </c>
      <c r="AW123" s="210">
        <f t="shared" si="6"/>
        <v>0</v>
      </c>
      <c r="AX123" s="222"/>
      <c r="AY123" s="226">
        <v>0.0</v>
      </c>
    </row>
    <row r="124">
      <c r="A124" s="209">
        <v>125.0</v>
      </c>
      <c r="B124" s="218" t="s">
        <v>704</v>
      </c>
      <c r="C124" s="219" t="s">
        <v>36</v>
      </c>
      <c r="D124" s="218" t="s">
        <v>14</v>
      </c>
      <c r="E124" s="194" t="s">
        <v>593</v>
      </c>
      <c r="F124" s="194" t="s">
        <v>593</v>
      </c>
      <c r="G124" s="194" t="s">
        <v>593</v>
      </c>
      <c r="H124" s="194" t="s">
        <v>593</v>
      </c>
      <c r="I124" s="194" t="s">
        <v>593</v>
      </c>
      <c r="J124" s="194" t="s">
        <v>593</v>
      </c>
      <c r="K124" s="194" t="s">
        <v>593</v>
      </c>
      <c r="L124" s="194">
        <v>0.0</v>
      </c>
      <c r="M124" s="194" t="s">
        <v>593</v>
      </c>
      <c r="N124" s="194" t="s">
        <v>593</v>
      </c>
      <c r="O124" s="194" t="s">
        <v>593</v>
      </c>
      <c r="P124" s="194" t="s">
        <v>593</v>
      </c>
      <c r="Q124" s="194" t="s">
        <v>593</v>
      </c>
      <c r="R124" s="194">
        <v>0.0</v>
      </c>
      <c r="S124" s="194" t="s">
        <v>588</v>
      </c>
      <c r="T124" s="194" t="s">
        <v>588</v>
      </c>
      <c r="U124" s="194" t="s">
        <v>588</v>
      </c>
      <c r="V124" s="194" t="s">
        <v>588</v>
      </c>
      <c r="W124" s="194" t="s">
        <v>588</v>
      </c>
      <c r="X124" s="194" t="s">
        <v>588</v>
      </c>
      <c r="Y124" s="194" t="s">
        <v>592</v>
      </c>
      <c r="Z124" s="496">
        <v>0.0</v>
      </c>
      <c r="AA124" s="194" t="s">
        <v>727</v>
      </c>
      <c r="AB124" s="194" t="s">
        <v>727</v>
      </c>
      <c r="AC124" s="194" t="s">
        <v>727</v>
      </c>
      <c r="AD124" s="194" t="s">
        <v>727</v>
      </c>
      <c r="AE124" s="194" t="s">
        <v>727</v>
      </c>
      <c r="AF124" s="194" t="s">
        <v>588</v>
      </c>
      <c r="AG124" s="194" t="s">
        <v>588</v>
      </c>
      <c r="AH124" s="194">
        <v>0.0</v>
      </c>
      <c r="AI124" s="498" t="s">
        <v>717</v>
      </c>
      <c r="AJ124" s="197">
        <f>vlookup(B124,'Annual Leave-2026'!$B:$T,5,0)-countif(E124:AI124,"a")-(countif(E124:AI124,"a1")*0.5)-(countif(E124:AI124,"a2")*0.5)-(countif(E124:AI124,"b*")*0.5)-(countif(E124:AI124,"c*")*0.5)-(countif(E124:AI124,"d*")*0.5)-(countif(E124:AI124,"e*")*0.5)+1</f>
        <v>1</v>
      </c>
      <c r="AK124" s="197">
        <f t="shared" si="3"/>
        <v>26</v>
      </c>
      <c r="AL124" s="214">
        <f>VLOOKUP(B124,'Working Time-February-2026'!$B:$AK,35,0)/60</f>
        <v>0</v>
      </c>
      <c r="AM124" s="214">
        <f>VLOOKUP(B124,'Working Time-February-2026'!$B:$AK,36,0)/60</f>
        <v>0</v>
      </c>
      <c r="AN124" s="214"/>
      <c r="AO124" s="218"/>
      <c r="AP124" s="220"/>
      <c r="AQ124" s="209"/>
      <c r="AR124" s="209"/>
      <c r="AS124" s="209"/>
      <c r="AT124" s="209"/>
      <c r="AU124" s="209">
        <f t="shared" si="4"/>
        <v>4</v>
      </c>
      <c r="AV124" s="209">
        <f t="shared" si="5"/>
        <v>1</v>
      </c>
      <c r="AW124" s="210">
        <f t="shared" si="6"/>
        <v>0</v>
      </c>
      <c r="AX124" s="222"/>
      <c r="AY124" s="226">
        <v>0.0</v>
      </c>
    </row>
    <row r="125">
      <c r="A125" s="204">
        <v>126.0</v>
      </c>
      <c r="B125" s="218" t="s">
        <v>705</v>
      </c>
      <c r="C125" s="219" t="s">
        <v>18</v>
      </c>
      <c r="D125" s="218" t="s">
        <v>14</v>
      </c>
      <c r="E125" s="194">
        <v>0.0</v>
      </c>
      <c r="F125" s="194" t="s">
        <v>592</v>
      </c>
      <c r="G125" s="194" t="s">
        <v>591</v>
      </c>
      <c r="H125" s="194" t="s">
        <v>591</v>
      </c>
      <c r="I125" s="194" t="s">
        <v>591</v>
      </c>
      <c r="J125" s="194" t="s">
        <v>591</v>
      </c>
      <c r="K125" s="194">
        <v>0.0</v>
      </c>
      <c r="L125" s="194" t="s">
        <v>6</v>
      </c>
      <c r="M125" s="194" t="s">
        <v>6</v>
      </c>
      <c r="N125" s="221" t="s">
        <v>592</v>
      </c>
      <c r="O125" s="221" t="s">
        <v>592</v>
      </c>
      <c r="P125" s="194" t="s">
        <v>591</v>
      </c>
      <c r="Q125" s="194" t="s">
        <v>591</v>
      </c>
      <c r="R125" s="194" t="s">
        <v>591</v>
      </c>
      <c r="S125" s="194">
        <v>0.0</v>
      </c>
      <c r="T125" s="194" t="s">
        <v>593</v>
      </c>
      <c r="U125" s="194" t="s">
        <v>593</v>
      </c>
      <c r="V125" s="194" t="s">
        <v>593</v>
      </c>
      <c r="W125" s="194" t="s">
        <v>593</v>
      </c>
      <c r="X125" s="194" t="s">
        <v>593</v>
      </c>
      <c r="Y125" s="194" t="s">
        <v>593</v>
      </c>
      <c r="Z125" s="496">
        <v>0.0</v>
      </c>
      <c r="AA125" s="194" t="s">
        <v>729</v>
      </c>
      <c r="AB125" s="194" t="s">
        <v>15</v>
      </c>
      <c r="AC125" s="194" t="s">
        <v>729</v>
      </c>
      <c r="AD125" s="194" t="s">
        <v>729</v>
      </c>
      <c r="AE125" s="194" t="s">
        <v>729</v>
      </c>
      <c r="AF125" s="194" t="s">
        <v>593</v>
      </c>
      <c r="AG125" s="194">
        <v>0.0</v>
      </c>
      <c r="AH125" s="194" t="s">
        <v>6</v>
      </c>
      <c r="AI125" s="194" t="s">
        <v>602</v>
      </c>
      <c r="AJ125" s="197">
        <f>vlookup(B125,'Annual Leave-2026'!$B:$T,5,0)-countif(E125:AI125,"a")-(countif(E125:AI125,"a1")*0.5)-(countif(E125:AI125,"a2")*0.5)-(countif(E125:AI125,"b*")*0.5)-(countif(E125:AI125,"c*")*0.5)-(countif(E125:AI125,"d*")*0.5)-(countif(E125:AI125,"e*")*0.5)+1</f>
        <v>0.5</v>
      </c>
      <c r="AK125" s="197">
        <f t="shared" si="3"/>
        <v>22</v>
      </c>
      <c r="AL125" s="214">
        <f>VLOOKUP(B125,'Working Time-February-2026'!$B:$AK,35,0)/60</f>
        <v>0</v>
      </c>
      <c r="AM125" s="214">
        <f>VLOOKUP(B125,'Working Time-February-2026'!$B:$AK,36,0)/60</f>
        <v>-4</v>
      </c>
      <c r="AN125" s="214"/>
      <c r="AO125" s="218"/>
      <c r="AP125" s="220"/>
      <c r="AQ125" s="209"/>
      <c r="AR125" s="209"/>
      <c r="AS125" s="209"/>
      <c r="AT125" s="209"/>
      <c r="AU125" s="209">
        <f t="shared" si="4"/>
        <v>5</v>
      </c>
      <c r="AV125" s="209">
        <f t="shared" si="5"/>
        <v>3</v>
      </c>
      <c r="AW125" s="210">
        <f t="shared" si="6"/>
        <v>1</v>
      </c>
      <c r="AX125" s="222"/>
      <c r="AY125" s="226" t="s">
        <v>10</v>
      </c>
    </row>
    <row r="126">
      <c r="A126" s="209">
        <v>127.0</v>
      </c>
      <c r="B126" s="218" t="s">
        <v>706</v>
      </c>
      <c r="C126" s="219" t="s">
        <v>39</v>
      </c>
      <c r="D126" s="218" t="s">
        <v>14</v>
      </c>
      <c r="E126" s="194">
        <v>0.0</v>
      </c>
      <c r="F126" s="194" t="s">
        <v>593</v>
      </c>
      <c r="G126" s="194" t="s">
        <v>593</v>
      </c>
      <c r="H126" s="194" t="s">
        <v>593</v>
      </c>
      <c r="I126" s="194" t="s">
        <v>593</v>
      </c>
      <c r="J126" s="194" t="s">
        <v>593</v>
      </c>
      <c r="K126" s="194">
        <v>0.0</v>
      </c>
      <c r="L126" s="194" t="s">
        <v>588</v>
      </c>
      <c r="M126" s="194" t="s">
        <v>588</v>
      </c>
      <c r="N126" s="194" t="s">
        <v>588</v>
      </c>
      <c r="O126" s="194" t="s">
        <v>588</v>
      </c>
      <c r="P126" s="194" t="s">
        <v>588</v>
      </c>
      <c r="Q126" s="194" t="s">
        <v>588</v>
      </c>
      <c r="R126" s="194" t="s">
        <v>588</v>
      </c>
      <c r="S126" s="194">
        <v>0.0</v>
      </c>
      <c r="T126" s="194" t="s">
        <v>588</v>
      </c>
      <c r="U126" s="194" t="s">
        <v>588</v>
      </c>
      <c r="V126" s="194" t="s">
        <v>588</v>
      </c>
      <c r="W126" s="194" t="s">
        <v>588</v>
      </c>
      <c r="X126" s="194" t="s">
        <v>588</v>
      </c>
      <c r="Y126" s="194" t="s">
        <v>588</v>
      </c>
      <c r="Z126" s="194">
        <v>0.0</v>
      </c>
      <c r="AA126" s="194" t="s">
        <v>727</v>
      </c>
      <c r="AB126" s="498" t="s">
        <v>725</v>
      </c>
      <c r="AC126" s="498" t="s">
        <v>725</v>
      </c>
      <c r="AD126" s="498" t="s">
        <v>725</v>
      </c>
      <c r="AE126" s="498" t="s">
        <v>725</v>
      </c>
      <c r="AF126" s="194">
        <v>0.0</v>
      </c>
      <c r="AG126" s="498" t="s">
        <v>717</v>
      </c>
      <c r="AH126" s="498" t="s">
        <v>717</v>
      </c>
      <c r="AI126" s="498" t="s">
        <v>717</v>
      </c>
      <c r="AJ126" s="197">
        <f>vlookup(B126,'Annual Leave-2026'!$B:$T,5,0)-countif(E126:AI126,"a")-(countif(E126:AI126,"a1")*0.5)-(countif(E126:AI126,"a2")*0.5)-(countif(E126:AI126,"b*")*0.5)-(countif(E126:AI126,"c*")*0.5)-(countif(E126:AI126,"d*")*0.5)-(countif(E126:AI126,"e*")*0.5)+1</f>
        <v>3.5</v>
      </c>
      <c r="AK126" s="197">
        <f t="shared" si="3"/>
        <v>26</v>
      </c>
      <c r="AL126" s="214">
        <f>VLOOKUP(B126,'Working Time-February-2026'!$B:$AK,35,0)/60</f>
        <v>0</v>
      </c>
      <c r="AM126" s="214">
        <f>VLOOKUP(B126,'Working Time-February-2026'!$B:$AK,36,0)/60</f>
        <v>0</v>
      </c>
      <c r="AN126" s="214"/>
      <c r="AO126" s="218"/>
      <c r="AP126" s="220"/>
      <c r="AQ126" s="209"/>
      <c r="AR126" s="209"/>
      <c r="AS126" s="209"/>
      <c r="AT126" s="209"/>
      <c r="AU126" s="209">
        <f t="shared" si="4"/>
        <v>5</v>
      </c>
      <c r="AV126" s="209">
        <f t="shared" si="5"/>
        <v>0</v>
      </c>
      <c r="AW126" s="210">
        <f t="shared" si="6"/>
        <v>0</v>
      </c>
      <c r="AX126" s="222"/>
      <c r="AY126" s="226" t="s">
        <v>8</v>
      </c>
    </row>
    <row r="127">
      <c r="A127" s="204">
        <v>128.0</v>
      </c>
      <c r="B127" s="218" t="s">
        <v>707</v>
      </c>
      <c r="C127" s="219" t="s">
        <v>69</v>
      </c>
      <c r="D127" s="218" t="s">
        <v>14</v>
      </c>
      <c r="E127" s="194" t="s">
        <v>715</v>
      </c>
      <c r="F127" s="194" t="s">
        <v>715</v>
      </c>
      <c r="G127" s="194" t="s">
        <v>715</v>
      </c>
      <c r="H127" s="194" t="s">
        <v>715</v>
      </c>
      <c r="I127" s="194" t="s">
        <v>715</v>
      </c>
      <c r="J127" s="194" t="s">
        <v>715</v>
      </c>
      <c r="K127" s="194" t="s">
        <v>715</v>
      </c>
      <c r="L127" s="194">
        <v>0.0</v>
      </c>
      <c r="M127" s="194" t="s">
        <v>591</v>
      </c>
      <c r="N127" s="194" t="s">
        <v>591</v>
      </c>
      <c r="O127" s="194" t="s">
        <v>591</v>
      </c>
      <c r="P127" s="194" t="s">
        <v>591</v>
      </c>
      <c r="Q127" s="194" t="s">
        <v>6</v>
      </c>
      <c r="R127" s="194">
        <v>0.0</v>
      </c>
      <c r="S127" s="194" t="s">
        <v>591</v>
      </c>
      <c r="T127" s="194" t="s">
        <v>591</v>
      </c>
      <c r="U127" s="194" t="s">
        <v>591</v>
      </c>
      <c r="V127" s="194" t="s">
        <v>591</v>
      </c>
      <c r="W127" s="194" t="s">
        <v>591</v>
      </c>
      <c r="X127" s="194" t="s">
        <v>591</v>
      </c>
      <c r="Y127" s="194" t="s">
        <v>591</v>
      </c>
      <c r="Z127" s="496">
        <v>0.0</v>
      </c>
      <c r="AA127" s="194" t="s">
        <v>727</v>
      </c>
      <c r="AB127" s="194" t="s">
        <v>727</v>
      </c>
      <c r="AC127" s="194" t="s">
        <v>727</v>
      </c>
      <c r="AD127" s="194" t="s">
        <v>727</v>
      </c>
      <c r="AE127" s="194" t="s">
        <v>727</v>
      </c>
      <c r="AF127" s="194" t="s">
        <v>588</v>
      </c>
      <c r="AG127" s="194">
        <v>0.0</v>
      </c>
      <c r="AH127" s="194" t="s">
        <v>588</v>
      </c>
      <c r="AI127" s="194" t="s">
        <v>588</v>
      </c>
      <c r="AJ127" s="197">
        <f>vlookup(B127,'Annual Leave-2026'!$B:$T,5,0)-countif(E127:AI127,"a")-(countif(E127:AI127,"a1")*0.5)-(countif(E127:AI127,"a2")*0.5)-(countif(E127:AI127,"b*")*0.5)-(countif(E127:AI127,"c*")*0.5)-(countif(E127:AI127,"d*")*0.5)-(countif(E127:AI127,"e*")*0.5)+1</f>
        <v>5.5</v>
      </c>
      <c r="AK127" s="197">
        <f t="shared" si="3"/>
        <v>27</v>
      </c>
      <c r="AL127" s="214">
        <f>VLOOKUP(B127,'Working Time-February-2026'!$B:$AK,35,0)/60</f>
        <v>0</v>
      </c>
      <c r="AM127" s="214">
        <f>VLOOKUP(B127,'Working Time-February-2026'!$B:$AK,36,0)/60</f>
        <v>0</v>
      </c>
      <c r="AN127" s="214"/>
      <c r="AO127" s="218"/>
      <c r="AP127" s="220"/>
      <c r="AQ127" s="209"/>
      <c r="AR127" s="209"/>
      <c r="AS127" s="209"/>
      <c r="AT127" s="209"/>
      <c r="AU127" s="209">
        <f t="shared" si="4"/>
        <v>4</v>
      </c>
      <c r="AV127" s="209">
        <f t="shared" si="5"/>
        <v>0</v>
      </c>
      <c r="AW127" s="210">
        <f t="shared" si="6"/>
        <v>0</v>
      </c>
      <c r="AX127" s="222"/>
      <c r="AY127" s="226" t="s">
        <v>9</v>
      </c>
    </row>
    <row r="128">
      <c r="A128" s="209">
        <v>129.0</v>
      </c>
      <c r="B128" s="218" t="s">
        <v>708</v>
      </c>
      <c r="C128" s="219" t="s">
        <v>29</v>
      </c>
      <c r="D128" s="218" t="s">
        <v>14</v>
      </c>
      <c r="E128" s="194">
        <v>0.0</v>
      </c>
      <c r="F128" s="194" t="s">
        <v>593</v>
      </c>
      <c r="G128" s="194" t="s">
        <v>593</v>
      </c>
      <c r="H128" s="194" t="s">
        <v>593</v>
      </c>
      <c r="I128" s="194" t="s">
        <v>593</v>
      </c>
      <c r="J128" s="194" t="s">
        <v>593</v>
      </c>
      <c r="K128" s="194">
        <v>0.0</v>
      </c>
      <c r="L128" s="194" t="s">
        <v>593</v>
      </c>
      <c r="M128" s="194" t="s">
        <v>593</v>
      </c>
      <c r="N128" s="194" t="s">
        <v>593</v>
      </c>
      <c r="O128" s="194" t="s">
        <v>593</v>
      </c>
      <c r="P128" s="194" t="s">
        <v>593</v>
      </c>
      <c r="Q128" s="194" t="s">
        <v>593</v>
      </c>
      <c r="R128" s="194" t="s">
        <v>593</v>
      </c>
      <c r="S128" s="194">
        <v>0.0</v>
      </c>
      <c r="T128" s="194" t="s">
        <v>592</v>
      </c>
      <c r="U128" s="194" t="s">
        <v>593</v>
      </c>
      <c r="V128" s="194" t="s">
        <v>593</v>
      </c>
      <c r="W128" s="194" t="s">
        <v>6</v>
      </c>
      <c r="X128" s="194" t="s">
        <v>6</v>
      </c>
      <c r="Y128" s="194" t="s">
        <v>6</v>
      </c>
      <c r="Z128" s="496">
        <v>0.0</v>
      </c>
      <c r="AA128" s="194" t="s">
        <v>15</v>
      </c>
      <c r="AB128" s="194" t="s">
        <v>15</v>
      </c>
      <c r="AC128" s="194" t="s">
        <v>15</v>
      </c>
      <c r="AD128" s="194" t="s">
        <v>727</v>
      </c>
      <c r="AE128" s="194" t="s">
        <v>727</v>
      </c>
      <c r="AF128" s="194" t="s">
        <v>588</v>
      </c>
      <c r="AG128" s="194">
        <v>0.0</v>
      </c>
      <c r="AH128" s="194" t="s">
        <v>588</v>
      </c>
      <c r="AI128" s="194" t="s">
        <v>588</v>
      </c>
      <c r="AJ128" s="197">
        <f>vlookup(B128,'Annual Leave-2026'!$B:$T,5,0)-countif(E128:AI128,"a")-(countif(E128:AI128,"a1")*0.5)-(countif(E128:AI128,"a2")*0.5)-(countif(E128:AI128,"b*")*0.5)-(countif(E128:AI128,"c*")*0.5)-(countif(E128:AI128,"d*")*0.5)-(countif(E128:AI128,"e*")*0.5)+1</f>
        <v>2</v>
      </c>
      <c r="AK128" s="197">
        <f t="shared" si="3"/>
        <v>25</v>
      </c>
      <c r="AL128" s="214">
        <f>VLOOKUP(B128,'Working Time-February-2026'!$B:$AK,35,0)/60</f>
        <v>0</v>
      </c>
      <c r="AM128" s="214">
        <f>VLOOKUP(B128,'Working Time-February-2026'!$B:$AK,36,0)/60</f>
        <v>0</v>
      </c>
      <c r="AN128" s="214"/>
      <c r="AO128" s="218"/>
      <c r="AP128" s="220"/>
      <c r="AQ128" s="209"/>
      <c r="AR128" s="209"/>
      <c r="AS128" s="209"/>
      <c r="AT128" s="209"/>
      <c r="AU128" s="209">
        <f t="shared" si="4"/>
        <v>5</v>
      </c>
      <c r="AV128" s="209">
        <f t="shared" si="5"/>
        <v>1</v>
      </c>
      <c r="AW128" s="210">
        <f t="shared" si="6"/>
        <v>0</v>
      </c>
      <c r="AX128" s="222"/>
      <c r="AY128" s="226" t="s">
        <v>9</v>
      </c>
    </row>
    <row r="129">
      <c r="A129" s="204">
        <v>88.0</v>
      </c>
      <c r="B129" s="218" t="s">
        <v>854</v>
      </c>
      <c r="C129" s="219" t="s">
        <v>855</v>
      </c>
      <c r="D129" s="212" t="s">
        <v>14</v>
      </c>
      <c r="E129" s="194" t="s">
        <v>715</v>
      </c>
      <c r="F129" s="194" t="s">
        <v>715</v>
      </c>
      <c r="G129" s="194" t="s">
        <v>715</v>
      </c>
      <c r="H129" s="194" t="s">
        <v>715</v>
      </c>
      <c r="I129" s="194" t="s">
        <v>715</v>
      </c>
      <c r="J129" s="194" t="s">
        <v>715</v>
      </c>
      <c r="K129" s="194" t="s">
        <v>715</v>
      </c>
      <c r="L129" s="194">
        <v>0.0</v>
      </c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496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7">
        <f>vlookup(B129,'Annual Leave-2026'!$B:$T,5,0)-countif(E129:AI129,"a")-(countif(E129:AI129,"a1")*0.5)-(countif(E129:AI129,"a2")*0.5)-(countif(E129:AI129,"b*")*0.5)-(countif(E129:AI129,"c*")*0.5)-(countif(E129:AI129,"d*")*0.5)-(countif(E129:AI129,"e*")*0.5)+1</f>
        <v>2.5</v>
      </c>
      <c r="AK129" s="197">
        <f t="shared" si="3"/>
        <v>7</v>
      </c>
      <c r="AL129" s="214">
        <f>VLOOKUP(B129,'Working Time-February-2026'!$B:$AK,35,0)/60</f>
        <v>0</v>
      </c>
      <c r="AM129" s="214">
        <f>VLOOKUP(B129,'Working Time-February-2026'!$B:$AK,36,0)/60</f>
        <v>0</v>
      </c>
      <c r="AN129" s="214"/>
      <c r="AO129" s="209"/>
      <c r="AP129" s="220"/>
      <c r="AQ129" s="209"/>
      <c r="AR129" s="209"/>
      <c r="AS129" s="209"/>
      <c r="AT129" s="209"/>
      <c r="AU129" s="209">
        <f t="shared" si="4"/>
        <v>1</v>
      </c>
      <c r="AV129" s="209">
        <f t="shared" si="5"/>
        <v>0</v>
      </c>
      <c r="AW129" s="210">
        <f t="shared" si="6"/>
        <v>0</v>
      </c>
      <c r="AX129" s="212"/>
      <c r="AY129" s="217"/>
    </row>
    <row r="130">
      <c r="A130" s="204">
        <v>104.0</v>
      </c>
      <c r="B130" s="218" t="s">
        <v>856</v>
      </c>
      <c r="C130" s="219" t="s">
        <v>857</v>
      </c>
      <c r="D130" s="212" t="s">
        <v>14</v>
      </c>
      <c r="E130" s="194" t="s">
        <v>6</v>
      </c>
      <c r="F130" s="498" t="s">
        <v>717</v>
      </c>
      <c r="G130" s="498" t="s">
        <v>717</v>
      </c>
      <c r="H130" s="498" t="s">
        <v>717</v>
      </c>
      <c r="I130" s="194" t="s">
        <v>602</v>
      </c>
      <c r="J130" s="194" t="s">
        <v>602</v>
      </c>
      <c r="K130" s="194" t="s">
        <v>602</v>
      </c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496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7">
        <f>vlookup(B130,'Annual Leave-2026'!$B:$T,5,0)-countif(E130:AI130,"a")-(countif(E130:AI130,"a1")*0.5)-(countif(E130:AI130,"a2")*0.5)-(countif(E130:AI130,"b*")*0.5)-(countif(E130:AI130,"c*")*0.5)-(countif(E130:AI130,"d*")*0.5)-(countif(E130:AI130,"e*")*0.5)+1</f>
        <v>0</v>
      </c>
      <c r="AK130" s="197">
        <f t="shared" si="3"/>
        <v>4</v>
      </c>
      <c r="AL130" s="214">
        <f>VLOOKUP(B130,'Working Time-February-2026'!$B:$AK,35,0)/60</f>
        <v>0</v>
      </c>
      <c r="AM130" s="214">
        <f>VLOOKUP(B130,'Working Time-February-2026'!$B:$AK,36,0)/60</f>
        <v>0</v>
      </c>
      <c r="AN130" s="214"/>
      <c r="AO130" s="209"/>
      <c r="AP130" s="220"/>
      <c r="AQ130" s="209"/>
      <c r="AR130" s="209"/>
      <c r="AS130" s="209"/>
      <c r="AT130" s="209"/>
      <c r="AU130" s="209">
        <f t="shared" si="4"/>
        <v>0</v>
      </c>
      <c r="AV130" s="209">
        <f t="shared" si="5"/>
        <v>0</v>
      </c>
      <c r="AW130" s="210">
        <f t="shared" si="6"/>
        <v>3</v>
      </c>
      <c r="AX130" s="222"/>
      <c r="AY130" s="217"/>
    </row>
    <row r="131">
      <c r="A131" s="209">
        <v>115.0</v>
      </c>
      <c r="B131" s="218" t="s">
        <v>858</v>
      </c>
      <c r="C131" s="219" t="s">
        <v>859</v>
      </c>
      <c r="D131" s="218" t="s">
        <v>14</v>
      </c>
      <c r="E131" s="194">
        <v>0.0</v>
      </c>
      <c r="F131" s="194" t="s">
        <v>6</v>
      </c>
      <c r="G131" s="194" t="s">
        <v>6</v>
      </c>
      <c r="H131" s="194" t="s">
        <v>6</v>
      </c>
      <c r="I131" s="194" t="s">
        <v>6</v>
      </c>
      <c r="J131" s="194" t="s">
        <v>6</v>
      </c>
      <c r="K131" s="194">
        <v>0.0</v>
      </c>
      <c r="L131" s="194" t="s">
        <v>6</v>
      </c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496"/>
      <c r="AA131" s="194"/>
      <c r="AB131" s="194"/>
      <c r="AC131" s="194"/>
      <c r="AD131" s="194"/>
      <c r="AE131" s="194"/>
      <c r="AF131" s="194"/>
      <c r="AG131" s="194"/>
      <c r="AH131" s="194"/>
      <c r="AI131" s="194"/>
      <c r="AJ131" s="197">
        <f>vlookup(B131,'Annual Leave-2026'!$B:$T,5,0)-countif(E131:AI131,"a")-(countif(E131:AI131,"a1")*0.5)-(countif(E131:AI131,"a2")*0.5)-(countif(E131:AI131,"b*")*0.5)-(countif(E131:AI131,"c*")*0.5)-(countif(E131:AI131,"d*")*0.5)-(countif(E131:AI131,"e*")*0.5)+1</f>
        <v>0.5</v>
      </c>
      <c r="AK131" s="197">
        <f t="shared" si="3"/>
        <v>6</v>
      </c>
      <c r="AL131" s="214">
        <f>VLOOKUP(B131,'Working Time-February-2026'!$B:$AK,35,0)/60</f>
        <v>0</v>
      </c>
      <c r="AM131" s="214">
        <f>VLOOKUP(B131,'Working Time-February-2026'!$B:$AK,36,0)/60</f>
        <v>0</v>
      </c>
      <c r="AN131" s="214"/>
      <c r="AO131" s="218"/>
      <c r="AP131" s="220"/>
      <c r="AQ131" s="209"/>
      <c r="AR131" s="209"/>
      <c r="AS131" s="209"/>
      <c r="AT131" s="209"/>
      <c r="AU131" s="209">
        <f t="shared" si="4"/>
        <v>2</v>
      </c>
      <c r="AV131" s="209">
        <f t="shared" si="5"/>
        <v>0</v>
      </c>
      <c r="AW131" s="210">
        <f t="shared" si="6"/>
        <v>0</v>
      </c>
      <c r="AX131" s="222"/>
      <c r="AY131" s="217"/>
    </row>
    <row r="132">
      <c r="A132" s="204">
        <v>124.0</v>
      </c>
      <c r="B132" s="218" t="s">
        <v>862</v>
      </c>
      <c r="C132" s="219" t="s">
        <v>863</v>
      </c>
      <c r="D132" s="218" t="s">
        <v>14</v>
      </c>
      <c r="E132" s="194" t="s">
        <v>593</v>
      </c>
      <c r="F132" s="194" t="s">
        <v>593</v>
      </c>
      <c r="G132" s="194" t="s">
        <v>593</v>
      </c>
      <c r="H132" s="194" t="s">
        <v>593</v>
      </c>
      <c r="I132" s="194" t="s">
        <v>593</v>
      </c>
      <c r="J132" s="194" t="s">
        <v>593</v>
      </c>
      <c r="K132" s="194" t="s">
        <v>593</v>
      </c>
      <c r="L132" s="194">
        <v>0.0</v>
      </c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496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7">
        <f>vlookup(B132,'Annual Leave-2026'!$B:$T,5,0)-countif(E132:AI132,"a")-(countif(E132:AI132,"a1")*0.5)-(countif(E132:AI132,"a2")*0.5)-(countif(E132:AI132,"b*")*0.5)-(countif(E132:AI132,"c*")*0.5)-(countif(E132:AI132,"d*")*0.5)-(countif(E132:AI132,"e*")*0.5)+1</f>
        <v>7</v>
      </c>
      <c r="AK132" s="197">
        <f t="shared" si="3"/>
        <v>7</v>
      </c>
      <c r="AL132" s="214">
        <f>VLOOKUP(B132,'Working Time-February-2026'!$B:$AK,35,0)/60</f>
        <v>0</v>
      </c>
      <c r="AM132" s="214">
        <f>VLOOKUP(B132,'Working Time-February-2026'!$B:$AK,36,0)/60</f>
        <v>0</v>
      </c>
      <c r="AN132" s="214"/>
      <c r="AO132" s="218"/>
      <c r="AP132" s="220"/>
      <c r="AQ132" s="209"/>
      <c r="AR132" s="209"/>
      <c r="AS132" s="209"/>
      <c r="AT132" s="209"/>
      <c r="AU132" s="209">
        <f t="shared" si="4"/>
        <v>1</v>
      </c>
      <c r="AV132" s="209">
        <f t="shared" si="5"/>
        <v>0</v>
      </c>
      <c r="AW132" s="210">
        <f t="shared" si="6"/>
        <v>0</v>
      </c>
      <c r="AX132" s="222"/>
      <c r="AY132" s="226"/>
    </row>
    <row r="133">
      <c r="A133" s="209">
        <v>119.0</v>
      </c>
      <c r="B133" s="218" t="s">
        <v>860</v>
      </c>
      <c r="C133" s="219" t="s">
        <v>861</v>
      </c>
      <c r="D133" s="218" t="s">
        <v>14</v>
      </c>
      <c r="E133" s="194" t="s">
        <v>588</v>
      </c>
      <c r="F133" s="194" t="s">
        <v>588</v>
      </c>
      <c r="G133" s="194" t="s">
        <v>588</v>
      </c>
      <c r="H133" s="194" t="s">
        <v>588</v>
      </c>
      <c r="I133" s="194" t="s">
        <v>588</v>
      </c>
      <c r="J133" s="194" t="s">
        <v>588</v>
      </c>
      <c r="K133" s="194" t="s">
        <v>588</v>
      </c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496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7">
        <f>vlookup(B133,'Annual Leave-2026'!$B:$T,5,0)-countif(E133:AI133,"a")-(countif(E133:AI133,"a1")*0.5)-(countif(E133:AI133,"a2")*0.5)-(countif(E133:AI133,"b*")*0.5)-(countif(E133:AI133,"c*")*0.5)-(countif(E133:AI133,"d*")*0.5)-(countif(E133:AI133,"e*")*0.5)+1</f>
        <v>1</v>
      </c>
      <c r="AK133" s="197">
        <f t="shared" si="3"/>
        <v>7</v>
      </c>
      <c r="AL133" s="214">
        <f>VLOOKUP(B133,'Working Time-February-2026'!$B:$AK,35,0)/60</f>
        <v>0</v>
      </c>
      <c r="AM133" s="214">
        <f>VLOOKUP(B133,'Working Time-February-2026'!$B:$AK,36,0)/60</f>
        <v>0</v>
      </c>
      <c r="AN133" s="214"/>
      <c r="AO133" s="218"/>
      <c r="AP133" s="220"/>
      <c r="AQ133" s="209"/>
      <c r="AR133" s="209"/>
      <c r="AS133" s="209"/>
      <c r="AT133" s="209"/>
      <c r="AU133" s="209">
        <f t="shared" si="4"/>
        <v>0</v>
      </c>
      <c r="AV133" s="209">
        <f t="shared" si="5"/>
        <v>0</v>
      </c>
      <c r="AW133" s="210">
        <f t="shared" si="6"/>
        <v>0</v>
      </c>
      <c r="AX133" s="222"/>
      <c r="AY133" s="226"/>
    </row>
    <row r="134">
      <c r="A134" s="228"/>
      <c r="B134" s="221"/>
      <c r="C134" s="229"/>
      <c r="D134" s="230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2"/>
      <c r="AD134" s="232"/>
      <c r="AE134" s="231"/>
      <c r="AF134" s="231"/>
      <c r="AG134" s="231"/>
      <c r="AH134" s="231"/>
      <c r="AI134" s="231"/>
      <c r="AJ134" s="233"/>
      <c r="AK134" s="233"/>
      <c r="AL134" s="234"/>
      <c r="AM134" s="234"/>
      <c r="AN134" s="234"/>
      <c r="AO134" s="221"/>
      <c r="AP134" s="235"/>
      <c r="AQ134" s="228"/>
      <c r="AR134" s="228"/>
      <c r="AS134" s="228"/>
      <c r="AT134" s="228"/>
      <c r="AU134" s="228"/>
      <c r="AV134" s="230"/>
      <c r="AW134" s="236"/>
      <c r="AX134" s="237"/>
      <c r="AY134" s="72"/>
    </row>
    <row r="135">
      <c r="A135" s="72"/>
      <c r="B135" s="72"/>
      <c r="C135" s="238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501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</row>
    <row r="136">
      <c r="A136" s="221" t="s">
        <v>591</v>
      </c>
      <c r="B136" s="221"/>
      <c r="C136" s="229" t="s">
        <v>714</v>
      </c>
      <c r="D136" s="230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112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408">
        <f t="shared" ref="AL136:AN136" si="7">SUM(AL5:AL135)</f>
        <v>-8.033333333</v>
      </c>
      <c r="AM136" s="408">
        <f t="shared" si="7"/>
        <v>-5</v>
      </c>
      <c r="AN136" s="503">
        <f t="shared" si="7"/>
        <v>139.5</v>
      </c>
      <c r="AO136" s="230"/>
      <c r="AP136" s="230"/>
      <c r="AQ136" s="230"/>
      <c r="AR136" s="230"/>
      <c r="AS136" s="230"/>
      <c r="AT136" s="230"/>
      <c r="AU136" s="230"/>
      <c r="AV136" s="230"/>
      <c r="AW136" s="237"/>
      <c r="AX136" s="237"/>
      <c r="AY136" s="237"/>
    </row>
    <row r="137">
      <c r="A137" s="221" t="s">
        <v>715</v>
      </c>
      <c r="B137" s="221"/>
      <c r="C137" s="229" t="s">
        <v>716</v>
      </c>
      <c r="D137" s="230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112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7"/>
      <c r="AX137" s="237"/>
      <c r="AY137" s="237"/>
    </row>
    <row r="138">
      <c r="A138" s="221" t="s">
        <v>717</v>
      </c>
      <c r="B138" s="221"/>
      <c r="C138" s="229" t="s">
        <v>718</v>
      </c>
      <c r="D138" s="230"/>
      <c r="E138" s="230"/>
      <c r="F138" s="230"/>
      <c r="G138" s="230"/>
      <c r="H138" s="230"/>
      <c r="I138" s="230"/>
      <c r="J138" s="230"/>
      <c r="K138" s="230"/>
      <c r="L138" s="230"/>
      <c r="M138" s="221" t="s">
        <v>570</v>
      </c>
      <c r="N138" s="230"/>
      <c r="O138" s="230"/>
      <c r="P138" s="230"/>
      <c r="Q138" s="230"/>
      <c r="R138" s="230"/>
      <c r="S138" s="221"/>
      <c r="T138" s="230"/>
      <c r="U138" s="230"/>
      <c r="V138" s="230"/>
      <c r="W138" s="230"/>
      <c r="X138" s="230"/>
      <c r="Y138" s="230"/>
      <c r="Z138" s="112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7"/>
      <c r="AX138" s="237"/>
      <c r="AY138" s="237"/>
    </row>
    <row r="139">
      <c r="A139" s="221" t="s">
        <v>588</v>
      </c>
      <c r="B139" s="221"/>
      <c r="C139" s="229" t="s">
        <v>719</v>
      </c>
      <c r="D139" s="230"/>
      <c r="E139" s="230"/>
      <c r="F139" s="230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112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0"/>
      <c r="AW139" s="237"/>
      <c r="AX139" s="237"/>
      <c r="AY139" s="237"/>
    </row>
    <row r="140">
      <c r="A140" s="221" t="s">
        <v>593</v>
      </c>
      <c r="B140" s="221"/>
      <c r="C140" s="229" t="s">
        <v>720</v>
      </c>
      <c r="D140" s="230"/>
      <c r="E140" s="230"/>
      <c r="F140" s="230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112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0"/>
      <c r="AW140" s="237"/>
      <c r="AX140" s="237"/>
      <c r="AY140" s="237"/>
    </row>
    <row r="141">
      <c r="A141" s="221" t="s">
        <v>721</v>
      </c>
      <c r="B141" s="221"/>
      <c r="C141" s="229" t="s">
        <v>722</v>
      </c>
      <c r="D141" s="230"/>
      <c r="E141" s="230"/>
      <c r="F141" s="230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0"/>
      <c r="AW141" s="237"/>
      <c r="AX141" s="237"/>
      <c r="AY141" s="237"/>
    </row>
    <row r="142">
      <c r="A142" s="221" t="s">
        <v>723</v>
      </c>
      <c r="B142" s="221"/>
      <c r="C142" s="229" t="s">
        <v>724</v>
      </c>
      <c r="D142" s="230"/>
      <c r="E142" s="230"/>
      <c r="F142" s="230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112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0"/>
      <c r="AV142" s="230"/>
      <c r="AW142" s="237"/>
      <c r="AX142" s="237"/>
      <c r="AY142" s="237"/>
    </row>
    <row r="143">
      <c r="A143" s="221" t="s">
        <v>725</v>
      </c>
      <c r="B143" s="221"/>
      <c r="C143" s="229" t="s">
        <v>726</v>
      </c>
      <c r="D143" s="230"/>
      <c r="E143" s="230"/>
      <c r="F143" s="230"/>
      <c r="G143" s="230"/>
      <c r="H143" s="230"/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112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0"/>
      <c r="AV143" s="230"/>
      <c r="AW143" s="237"/>
      <c r="AX143" s="237"/>
      <c r="AY143" s="237"/>
    </row>
    <row r="144">
      <c r="A144" s="221" t="s">
        <v>727</v>
      </c>
      <c r="B144" s="221"/>
      <c r="C144" s="229" t="s">
        <v>728</v>
      </c>
      <c r="D144" s="230"/>
      <c r="E144" s="230"/>
      <c r="F144" s="230"/>
      <c r="G144" s="23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112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0"/>
      <c r="AV144" s="230"/>
      <c r="AW144" s="237"/>
      <c r="AX144" s="237"/>
      <c r="AY144" s="237"/>
    </row>
    <row r="145">
      <c r="A145" s="221" t="s">
        <v>729</v>
      </c>
      <c r="B145" s="230"/>
      <c r="C145" s="229" t="s">
        <v>730</v>
      </c>
      <c r="D145" s="230"/>
      <c r="E145" s="230"/>
      <c r="F145" s="230"/>
      <c r="G145" s="230"/>
      <c r="H145" s="230"/>
      <c r="I145" s="230"/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112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0"/>
      <c r="AW145" s="237"/>
      <c r="AX145" s="237"/>
      <c r="AY145" s="237"/>
    </row>
    <row r="146">
      <c r="A146" s="221" t="s">
        <v>731</v>
      </c>
      <c r="B146" s="230"/>
      <c r="C146" s="229" t="s">
        <v>732</v>
      </c>
      <c r="D146" s="230"/>
      <c r="E146" s="230"/>
      <c r="F146" s="230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112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7"/>
      <c r="AX146" s="237"/>
      <c r="AY146" s="237"/>
    </row>
    <row r="147">
      <c r="A147" s="221" t="s">
        <v>733</v>
      </c>
      <c r="B147" s="230"/>
      <c r="C147" s="229" t="s">
        <v>734</v>
      </c>
      <c r="D147" s="230"/>
      <c r="E147" s="230"/>
      <c r="F147" s="230"/>
      <c r="G147" s="230"/>
      <c r="H147" s="230"/>
      <c r="I147" s="230"/>
      <c r="J147" s="221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112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0"/>
      <c r="AV147" s="230"/>
      <c r="AW147" s="237"/>
      <c r="AX147" s="237"/>
      <c r="AY147" s="237"/>
    </row>
    <row r="148">
      <c r="A148" s="221" t="s">
        <v>735</v>
      </c>
      <c r="B148" s="230"/>
      <c r="C148" s="229" t="s">
        <v>736</v>
      </c>
      <c r="D148" s="230"/>
      <c r="E148" s="230"/>
      <c r="F148" s="230"/>
      <c r="G148" s="230"/>
      <c r="H148" s="230"/>
      <c r="I148" s="230"/>
      <c r="J148" s="221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112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0"/>
      <c r="AV148" s="230"/>
      <c r="AW148" s="237"/>
      <c r="AX148" s="237"/>
      <c r="AY148" s="237"/>
    </row>
    <row r="149">
      <c r="A149" s="221" t="s">
        <v>737</v>
      </c>
      <c r="B149" s="230"/>
      <c r="C149" s="229" t="s">
        <v>738</v>
      </c>
      <c r="D149" s="230"/>
      <c r="E149" s="230"/>
      <c r="F149" s="230"/>
      <c r="G149" s="230"/>
      <c r="H149" s="230"/>
      <c r="I149" s="230"/>
      <c r="J149" s="221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112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0"/>
      <c r="AW149" s="237"/>
      <c r="AX149" s="237"/>
      <c r="AY149" s="237"/>
    </row>
    <row r="150">
      <c r="A150" s="221" t="s">
        <v>739</v>
      </c>
      <c r="B150" s="230"/>
      <c r="C150" s="229" t="s">
        <v>740</v>
      </c>
      <c r="D150" s="230"/>
      <c r="E150" s="230"/>
      <c r="F150" s="230"/>
      <c r="G150" s="230"/>
      <c r="H150" s="230"/>
      <c r="I150" s="230"/>
      <c r="J150" s="239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  <c r="V150" s="230"/>
      <c r="W150" s="230"/>
      <c r="X150" s="230"/>
      <c r="Y150" s="230"/>
      <c r="Z150" s="112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230"/>
      <c r="AL150" s="230"/>
      <c r="AM150" s="230"/>
      <c r="AN150" s="230"/>
      <c r="AO150" s="230"/>
      <c r="AP150" s="230"/>
      <c r="AQ150" s="230"/>
      <c r="AR150" s="230"/>
      <c r="AS150" s="230"/>
      <c r="AT150" s="230"/>
      <c r="AU150" s="230"/>
      <c r="AV150" s="230"/>
      <c r="AW150" s="237"/>
      <c r="AX150" s="237"/>
      <c r="AY150" s="237"/>
    </row>
    <row r="151">
      <c r="A151" s="221" t="s">
        <v>741</v>
      </c>
      <c r="B151" s="230"/>
      <c r="C151" s="229" t="s">
        <v>742</v>
      </c>
      <c r="D151" s="230"/>
      <c r="E151" s="230"/>
      <c r="F151" s="230"/>
      <c r="G151" s="230"/>
      <c r="H151" s="230"/>
      <c r="I151" s="230"/>
      <c r="J151" s="221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  <c r="V151" s="230"/>
      <c r="W151" s="230"/>
      <c r="X151" s="230"/>
      <c r="Y151" s="230"/>
      <c r="Z151" s="112"/>
      <c r="AA151" s="230"/>
      <c r="AB151" s="230"/>
      <c r="AC151" s="230"/>
      <c r="AD151" s="230"/>
      <c r="AE151" s="230"/>
      <c r="AF151" s="230"/>
      <c r="AG151" s="230"/>
      <c r="AH151" s="230"/>
      <c r="AI151" s="230"/>
      <c r="AJ151" s="230"/>
      <c r="AK151" s="230"/>
      <c r="AL151" s="230"/>
      <c r="AM151" s="230"/>
      <c r="AN151" s="230"/>
      <c r="AO151" s="230"/>
      <c r="AP151" s="230"/>
      <c r="AQ151" s="230"/>
      <c r="AR151" s="230"/>
      <c r="AS151" s="230"/>
      <c r="AT151" s="230"/>
      <c r="AU151" s="230"/>
      <c r="AV151" s="230"/>
      <c r="AW151" s="237"/>
      <c r="AX151" s="237"/>
      <c r="AY151" s="237"/>
    </row>
    <row r="152">
      <c r="A152" s="221" t="s">
        <v>743</v>
      </c>
      <c r="B152" s="230"/>
      <c r="C152" s="229" t="s">
        <v>744</v>
      </c>
      <c r="D152" s="230"/>
      <c r="E152" s="230"/>
      <c r="F152" s="230"/>
      <c r="G152" s="230"/>
      <c r="H152" s="230"/>
      <c r="I152" s="230"/>
      <c r="J152" s="221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112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230"/>
      <c r="AN152" s="230"/>
      <c r="AO152" s="230"/>
      <c r="AP152" s="230"/>
      <c r="AQ152" s="230"/>
      <c r="AR152" s="230"/>
      <c r="AS152" s="230"/>
      <c r="AT152" s="230"/>
      <c r="AU152" s="230"/>
      <c r="AV152" s="230"/>
      <c r="AW152" s="237"/>
      <c r="AX152" s="237"/>
      <c r="AY152" s="237"/>
    </row>
    <row r="153">
      <c r="A153" s="221" t="s">
        <v>745</v>
      </c>
      <c r="B153" s="230"/>
      <c r="C153" s="229" t="s">
        <v>746</v>
      </c>
      <c r="D153" s="230"/>
      <c r="E153" s="230"/>
      <c r="F153" s="230"/>
      <c r="G153" s="230"/>
      <c r="H153" s="230"/>
      <c r="I153" s="230"/>
      <c r="J153" s="221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  <c r="Z153" s="112"/>
      <c r="AA153" s="230"/>
      <c r="AB153" s="230"/>
      <c r="AC153" s="230"/>
      <c r="AD153" s="230"/>
      <c r="AE153" s="230"/>
      <c r="AF153" s="230"/>
      <c r="AG153" s="230"/>
      <c r="AH153" s="230"/>
      <c r="AI153" s="230"/>
      <c r="AJ153" s="230"/>
      <c r="AK153" s="230"/>
      <c r="AL153" s="230"/>
      <c r="AM153" s="230"/>
      <c r="AN153" s="230"/>
      <c r="AO153" s="230"/>
      <c r="AP153" s="230"/>
      <c r="AQ153" s="230"/>
      <c r="AR153" s="230"/>
      <c r="AS153" s="230"/>
      <c r="AT153" s="230"/>
      <c r="AU153" s="230"/>
      <c r="AV153" s="230"/>
      <c r="AW153" s="237"/>
      <c r="AX153" s="237"/>
      <c r="AY153" s="237"/>
    </row>
    <row r="154">
      <c r="A154" s="221" t="s">
        <v>747</v>
      </c>
      <c r="B154" s="230"/>
      <c r="C154" s="229" t="s">
        <v>748</v>
      </c>
      <c r="D154" s="230"/>
      <c r="E154" s="230"/>
      <c r="F154" s="230"/>
      <c r="G154" s="230"/>
      <c r="H154" s="230"/>
      <c r="I154" s="230"/>
      <c r="J154" s="221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  <c r="Z154" s="112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230"/>
      <c r="AL154" s="230"/>
      <c r="AM154" s="230"/>
      <c r="AN154" s="230"/>
      <c r="AO154" s="230"/>
      <c r="AP154" s="230"/>
      <c r="AQ154" s="230"/>
      <c r="AR154" s="230"/>
      <c r="AS154" s="230"/>
      <c r="AT154" s="230"/>
      <c r="AU154" s="230"/>
      <c r="AV154" s="230"/>
      <c r="AW154" s="237"/>
      <c r="AX154" s="237"/>
      <c r="AY154" s="237"/>
    </row>
    <row r="155">
      <c r="A155" s="221" t="s">
        <v>749</v>
      </c>
      <c r="B155" s="230"/>
      <c r="C155" s="229" t="s">
        <v>750</v>
      </c>
      <c r="D155" s="230"/>
      <c r="E155" s="230"/>
      <c r="F155" s="230"/>
      <c r="G155" s="230"/>
      <c r="H155" s="230"/>
      <c r="I155" s="230"/>
      <c r="J155" s="221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112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0"/>
      <c r="AV155" s="230"/>
      <c r="AW155" s="237"/>
      <c r="AX155" s="237"/>
      <c r="AY155" s="237"/>
    </row>
    <row r="156">
      <c r="A156" s="221" t="s">
        <v>163</v>
      </c>
      <c r="B156" s="230"/>
      <c r="C156" s="229" t="s">
        <v>751</v>
      </c>
      <c r="D156" s="230"/>
      <c r="E156" s="230"/>
      <c r="F156" s="230"/>
      <c r="G156" s="230"/>
      <c r="H156" s="230"/>
      <c r="I156" s="230"/>
      <c r="J156" s="221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  <c r="Z156" s="112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230"/>
      <c r="AL156" s="230"/>
      <c r="AM156" s="230"/>
      <c r="AN156" s="230"/>
      <c r="AO156" s="230"/>
      <c r="AP156" s="230"/>
      <c r="AQ156" s="230"/>
      <c r="AR156" s="230"/>
      <c r="AS156" s="230"/>
      <c r="AT156" s="230"/>
      <c r="AU156" s="230"/>
      <c r="AV156" s="230"/>
      <c r="AW156" s="237"/>
      <c r="AX156" s="237"/>
      <c r="AY156" s="237"/>
    </row>
    <row r="157">
      <c r="A157" s="221" t="s">
        <v>164</v>
      </c>
      <c r="B157" s="221"/>
      <c r="C157" s="229" t="s">
        <v>752</v>
      </c>
      <c r="D157" s="240"/>
      <c r="E157" s="230"/>
      <c r="F157" s="230"/>
      <c r="G157" s="230"/>
      <c r="H157" s="230"/>
      <c r="I157" s="230"/>
      <c r="J157" s="221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  <c r="V157" s="230"/>
      <c r="W157" s="230"/>
      <c r="X157" s="230"/>
      <c r="Y157" s="230"/>
      <c r="Z157" s="112"/>
      <c r="AA157" s="230"/>
      <c r="AB157" s="230"/>
      <c r="AC157" s="230"/>
      <c r="AD157" s="230"/>
      <c r="AE157" s="230"/>
      <c r="AF157" s="230"/>
      <c r="AG157" s="230"/>
      <c r="AH157" s="230"/>
      <c r="AI157" s="230"/>
      <c r="AJ157" s="230"/>
      <c r="AK157" s="230"/>
      <c r="AL157" s="230"/>
      <c r="AM157" s="230"/>
      <c r="AN157" s="230"/>
      <c r="AO157" s="230"/>
      <c r="AP157" s="230"/>
      <c r="AQ157" s="230"/>
      <c r="AR157" s="230"/>
      <c r="AS157" s="230"/>
      <c r="AT157" s="230"/>
      <c r="AU157" s="230"/>
      <c r="AV157" s="230"/>
      <c r="AW157" s="237"/>
      <c r="AX157" s="237"/>
      <c r="AY157" s="237"/>
    </row>
    <row r="158">
      <c r="A158" s="221" t="s">
        <v>165</v>
      </c>
      <c r="B158" s="221"/>
      <c r="C158" s="229" t="s">
        <v>753</v>
      </c>
      <c r="D158" s="240"/>
      <c r="E158" s="230"/>
      <c r="F158" s="230"/>
      <c r="G158" s="230"/>
      <c r="H158" s="230"/>
      <c r="I158" s="230"/>
      <c r="J158" s="221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30"/>
      <c r="Z158" s="112"/>
      <c r="AA158" s="230"/>
      <c r="AB158" s="230"/>
      <c r="AC158" s="230"/>
      <c r="AD158" s="230"/>
      <c r="AE158" s="230"/>
      <c r="AF158" s="230"/>
      <c r="AG158" s="230"/>
      <c r="AH158" s="230"/>
      <c r="AI158" s="230"/>
      <c r="AJ158" s="230"/>
      <c r="AK158" s="230"/>
      <c r="AL158" s="230"/>
      <c r="AM158" s="230"/>
      <c r="AN158" s="230"/>
      <c r="AO158" s="230"/>
      <c r="AP158" s="230"/>
      <c r="AQ158" s="230"/>
      <c r="AR158" s="230"/>
      <c r="AS158" s="230"/>
      <c r="AT158" s="230"/>
      <c r="AU158" s="230"/>
      <c r="AV158" s="230"/>
      <c r="AW158" s="237"/>
      <c r="AX158" s="237"/>
      <c r="AY158" s="237"/>
    </row>
    <row r="159">
      <c r="A159" s="221" t="s">
        <v>166</v>
      </c>
      <c r="B159" s="221"/>
      <c r="C159" s="229" t="s">
        <v>754</v>
      </c>
      <c r="D159" s="240"/>
      <c r="E159" s="230"/>
      <c r="F159" s="230"/>
      <c r="G159" s="230"/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30"/>
      <c r="Z159" s="112"/>
      <c r="AA159" s="230"/>
      <c r="AB159" s="230"/>
      <c r="AC159" s="230"/>
      <c r="AD159" s="230"/>
      <c r="AE159" s="230"/>
      <c r="AF159" s="230"/>
      <c r="AG159" s="230"/>
      <c r="AH159" s="230"/>
      <c r="AI159" s="230"/>
      <c r="AJ159" s="230"/>
      <c r="AK159" s="230"/>
      <c r="AL159" s="230"/>
      <c r="AM159" s="230"/>
      <c r="AN159" s="230"/>
      <c r="AO159" s="230"/>
      <c r="AP159" s="230"/>
      <c r="AQ159" s="230"/>
      <c r="AR159" s="230"/>
      <c r="AS159" s="230"/>
      <c r="AT159" s="230"/>
      <c r="AU159" s="230"/>
      <c r="AV159" s="230"/>
      <c r="AW159" s="237"/>
      <c r="AX159" s="237"/>
      <c r="AY159" s="237"/>
    </row>
    <row r="160">
      <c r="A160" s="221" t="s">
        <v>167</v>
      </c>
      <c r="B160" s="221"/>
      <c r="C160" s="229" t="s">
        <v>755</v>
      </c>
      <c r="D160" s="240"/>
      <c r="E160" s="230"/>
      <c r="F160" s="230"/>
      <c r="G160" s="230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30"/>
      <c r="Z160" s="112"/>
      <c r="AA160" s="230"/>
      <c r="AB160" s="230"/>
      <c r="AC160" s="230"/>
      <c r="AD160" s="230"/>
      <c r="AE160" s="230"/>
      <c r="AF160" s="230"/>
      <c r="AG160" s="230"/>
      <c r="AH160" s="230"/>
      <c r="AI160" s="230"/>
      <c r="AJ160" s="230"/>
      <c r="AK160" s="230"/>
      <c r="AL160" s="230"/>
      <c r="AM160" s="230"/>
      <c r="AN160" s="230"/>
      <c r="AO160" s="230"/>
      <c r="AP160" s="230"/>
      <c r="AQ160" s="230"/>
      <c r="AR160" s="230"/>
      <c r="AS160" s="230"/>
      <c r="AT160" s="230"/>
      <c r="AU160" s="230"/>
      <c r="AV160" s="230"/>
      <c r="AW160" s="237"/>
      <c r="AX160" s="237"/>
      <c r="AY160" s="237"/>
    </row>
    <row r="161">
      <c r="A161" s="221" t="s">
        <v>168</v>
      </c>
      <c r="B161" s="221"/>
      <c r="C161" s="229" t="s">
        <v>756</v>
      </c>
      <c r="D161" s="240"/>
      <c r="E161" s="230"/>
      <c r="F161" s="230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112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0"/>
      <c r="AL161" s="230"/>
      <c r="AM161" s="230"/>
      <c r="AN161" s="230"/>
      <c r="AO161" s="230"/>
      <c r="AP161" s="230"/>
      <c r="AQ161" s="230"/>
      <c r="AR161" s="230"/>
      <c r="AS161" s="230"/>
      <c r="AT161" s="230"/>
      <c r="AU161" s="230"/>
      <c r="AV161" s="230"/>
      <c r="AW161" s="237"/>
      <c r="AX161" s="237"/>
      <c r="AY161" s="237"/>
    </row>
    <row r="162">
      <c r="A162" s="221" t="s">
        <v>169</v>
      </c>
      <c r="B162" s="221"/>
      <c r="C162" s="229" t="s">
        <v>757</v>
      </c>
      <c r="D162" s="240"/>
      <c r="E162" s="230"/>
      <c r="F162" s="230"/>
      <c r="G162" s="230"/>
      <c r="H162" s="230"/>
      <c r="I162" s="230"/>
      <c r="J162" s="230"/>
      <c r="K162" s="221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  <c r="Z162" s="112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230"/>
      <c r="AL162" s="230"/>
      <c r="AM162" s="230"/>
      <c r="AN162" s="230"/>
      <c r="AO162" s="230"/>
      <c r="AP162" s="230"/>
      <c r="AQ162" s="230"/>
      <c r="AR162" s="230"/>
      <c r="AS162" s="230"/>
      <c r="AT162" s="230"/>
      <c r="AU162" s="230"/>
      <c r="AV162" s="230"/>
      <c r="AW162" s="237"/>
      <c r="AX162" s="237"/>
      <c r="AY162" s="237"/>
    </row>
    <row r="163">
      <c r="A163" s="221" t="s">
        <v>170</v>
      </c>
      <c r="B163" s="221"/>
      <c r="C163" s="229" t="s">
        <v>758</v>
      </c>
      <c r="D163" s="240"/>
      <c r="E163" s="230"/>
      <c r="F163" s="230"/>
      <c r="G163" s="230"/>
      <c r="H163" s="230"/>
      <c r="I163" s="230"/>
      <c r="J163" s="230"/>
      <c r="K163" s="221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30"/>
      <c r="Z163" s="112"/>
      <c r="AA163" s="230"/>
      <c r="AB163" s="230"/>
      <c r="AC163" s="230"/>
      <c r="AD163" s="230"/>
      <c r="AE163" s="230"/>
      <c r="AF163" s="230"/>
      <c r="AG163" s="230"/>
      <c r="AH163" s="230"/>
      <c r="AI163" s="230"/>
      <c r="AJ163" s="230"/>
      <c r="AK163" s="230"/>
      <c r="AL163" s="230"/>
      <c r="AM163" s="230"/>
      <c r="AN163" s="230"/>
      <c r="AO163" s="230"/>
      <c r="AP163" s="230"/>
      <c r="AQ163" s="230"/>
      <c r="AR163" s="230"/>
      <c r="AS163" s="230"/>
      <c r="AT163" s="230"/>
      <c r="AU163" s="230"/>
      <c r="AV163" s="230"/>
      <c r="AW163" s="237"/>
      <c r="AX163" s="237"/>
      <c r="AY163" s="237"/>
    </row>
    <row r="164">
      <c r="A164" s="221" t="s">
        <v>171</v>
      </c>
      <c r="B164" s="221"/>
      <c r="C164" s="229" t="s">
        <v>759</v>
      </c>
      <c r="D164" s="240"/>
      <c r="E164" s="230"/>
      <c r="F164" s="230"/>
      <c r="G164" s="230"/>
      <c r="H164" s="230"/>
      <c r="I164" s="230"/>
      <c r="J164" s="230"/>
      <c r="K164" s="221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  <c r="Z164" s="112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230"/>
      <c r="AL164" s="230"/>
      <c r="AM164" s="230"/>
      <c r="AN164" s="230"/>
      <c r="AO164" s="230"/>
      <c r="AP164" s="230"/>
      <c r="AQ164" s="230"/>
      <c r="AR164" s="230"/>
      <c r="AS164" s="230"/>
      <c r="AT164" s="230"/>
      <c r="AU164" s="230"/>
      <c r="AV164" s="230"/>
      <c r="AW164" s="237"/>
      <c r="AX164" s="237"/>
      <c r="AY164" s="237"/>
    </row>
    <row r="165">
      <c r="A165" s="221" t="s">
        <v>172</v>
      </c>
      <c r="B165" s="221"/>
      <c r="C165" s="229" t="s">
        <v>760</v>
      </c>
      <c r="D165" s="240"/>
      <c r="E165" s="230"/>
      <c r="F165" s="230"/>
      <c r="G165" s="230"/>
      <c r="H165" s="230"/>
      <c r="I165" s="230"/>
      <c r="J165" s="230"/>
      <c r="K165" s="221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30"/>
      <c r="Z165" s="112"/>
      <c r="AA165" s="230"/>
      <c r="AB165" s="230"/>
      <c r="AC165" s="230"/>
      <c r="AD165" s="230"/>
      <c r="AE165" s="230"/>
      <c r="AF165" s="230"/>
      <c r="AG165" s="230"/>
      <c r="AH165" s="230"/>
      <c r="AI165" s="230"/>
      <c r="AJ165" s="230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230"/>
      <c r="AV165" s="230"/>
      <c r="AW165" s="237"/>
      <c r="AX165" s="237"/>
      <c r="AY165" s="237"/>
    </row>
    <row r="166">
      <c r="A166" s="221" t="s">
        <v>650</v>
      </c>
      <c r="B166" s="221"/>
      <c r="C166" s="229" t="s">
        <v>761</v>
      </c>
      <c r="D166" s="240"/>
      <c r="E166" s="230"/>
      <c r="F166" s="230"/>
      <c r="G166" s="230"/>
      <c r="H166" s="230"/>
      <c r="I166" s="230"/>
      <c r="J166" s="230"/>
      <c r="K166" s="221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  <c r="Z166" s="112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230"/>
      <c r="AL166" s="230"/>
      <c r="AM166" s="230"/>
      <c r="AN166" s="230"/>
      <c r="AO166" s="230"/>
      <c r="AP166" s="230"/>
      <c r="AQ166" s="230"/>
      <c r="AR166" s="230"/>
      <c r="AS166" s="230"/>
      <c r="AT166" s="230"/>
      <c r="AU166" s="230"/>
      <c r="AV166" s="230"/>
      <c r="AW166" s="237"/>
      <c r="AX166" s="237"/>
      <c r="AY166" s="237"/>
    </row>
    <row r="167">
      <c r="A167" s="221" t="s">
        <v>641</v>
      </c>
      <c r="B167" s="221"/>
      <c r="C167" s="229" t="s">
        <v>762</v>
      </c>
      <c r="D167" s="240"/>
      <c r="E167" s="230"/>
      <c r="F167" s="230"/>
      <c r="G167" s="230"/>
      <c r="H167" s="230"/>
      <c r="I167" s="230"/>
      <c r="J167" s="230"/>
      <c r="K167" s="221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30"/>
      <c r="Z167" s="112"/>
      <c r="AA167" s="230"/>
      <c r="AB167" s="230"/>
      <c r="AC167" s="230"/>
      <c r="AD167" s="230"/>
      <c r="AE167" s="230"/>
      <c r="AF167" s="230"/>
      <c r="AG167" s="230"/>
      <c r="AH167" s="230"/>
      <c r="AI167" s="230"/>
      <c r="AJ167" s="230"/>
      <c r="AK167" s="230"/>
      <c r="AL167" s="230"/>
      <c r="AM167" s="230"/>
      <c r="AN167" s="230"/>
      <c r="AO167" s="230"/>
      <c r="AP167" s="230"/>
      <c r="AQ167" s="230"/>
      <c r="AR167" s="230"/>
      <c r="AS167" s="230"/>
      <c r="AT167" s="230"/>
      <c r="AU167" s="230"/>
      <c r="AV167" s="230"/>
      <c r="AW167" s="237"/>
      <c r="AX167" s="237"/>
      <c r="AY167" s="237"/>
    </row>
    <row r="168">
      <c r="A168" s="221" t="s">
        <v>763</v>
      </c>
      <c r="B168" s="221"/>
      <c r="C168" s="229" t="s">
        <v>764</v>
      </c>
      <c r="D168" s="240"/>
      <c r="E168" s="230"/>
      <c r="F168" s="230"/>
      <c r="G168" s="230"/>
      <c r="H168" s="230"/>
      <c r="I168" s="230"/>
      <c r="J168" s="230"/>
      <c r="K168" s="221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0"/>
      <c r="Y168" s="230"/>
      <c r="Z168" s="112"/>
      <c r="AA168" s="230"/>
      <c r="AB168" s="230"/>
      <c r="AC168" s="230"/>
      <c r="AD168" s="230"/>
      <c r="AE168" s="230"/>
      <c r="AF168" s="230"/>
      <c r="AG168" s="230"/>
      <c r="AH168" s="230"/>
      <c r="AI168" s="230"/>
      <c r="AJ168" s="230"/>
      <c r="AK168" s="230"/>
      <c r="AL168" s="230"/>
      <c r="AM168" s="230"/>
      <c r="AN168" s="230"/>
      <c r="AO168" s="230"/>
      <c r="AP168" s="230"/>
      <c r="AQ168" s="230"/>
      <c r="AR168" s="230"/>
      <c r="AS168" s="230"/>
      <c r="AT168" s="230"/>
      <c r="AU168" s="230"/>
      <c r="AV168" s="230"/>
      <c r="AW168" s="237"/>
      <c r="AX168" s="237"/>
      <c r="AY168" s="237"/>
    </row>
    <row r="169">
      <c r="A169" s="221" t="s">
        <v>765</v>
      </c>
      <c r="B169" s="221"/>
      <c r="C169" s="229" t="s">
        <v>766</v>
      </c>
      <c r="D169" s="240"/>
      <c r="E169" s="230"/>
      <c r="F169" s="230"/>
      <c r="G169" s="230"/>
      <c r="H169" s="230"/>
      <c r="I169" s="230"/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30"/>
      <c r="Z169" s="112"/>
      <c r="AA169" s="230"/>
      <c r="AB169" s="230"/>
      <c r="AC169" s="230"/>
      <c r="AD169" s="230"/>
      <c r="AE169" s="230"/>
      <c r="AF169" s="230"/>
      <c r="AG169" s="230"/>
      <c r="AH169" s="230"/>
      <c r="AI169" s="230"/>
      <c r="AJ169" s="230"/>
      <c r="AK169" s="230"/>
      <c r="AL169" s="230"/>
      <c r="AM169" s="230"/>
      <c r="AN169" s="230"/>
      <c r="AO169" s="230"/>
      <c r="AP169" s="230"/>
      <c r="AQ169" s="230"/>
      <c r="AR169" s="230"/>
      <c r="AS169" s="230"/>
      <c r="AT169" s="230"/>
      <c r="AU169" s="230"/>
      <c r="AV169" s="230"/>
      <c r="AW169" s="237"/>
      <c r="AX169" s="237"/>
      <c r="AY169" s="237"/>
    </row>
    <row r="170">
      <c r="A170" s="221" t="s">
        <v>767</v>
      </c>
      <c r="B170" s="221"/>
      <c r="C170" s="229" t="s">
        <v>768</v>
      </c>
      <c r="D170" s="240"/>
      <c r="E170" s="230"/>
      <c r="F170" s="230"/>
      <c r="G170" s="230"/>
      <c r="H170" s="230"/>
      <c r="I170" s="230"/>
      <c r="J170" s="230"/>
      <c r="K170" s="230"/>
      <c r="L170" s="72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0"/>
      <c r="Y170" s="230"/>
      <c r="Z170" s="112"/>
      <c r="AA170" s="230"/>
      <c r="AB170" s="230"/>
      <c r="AC170" s="230"/>
      <c r="AD170" s="230"/>
      <c r="AE170" s="230"/>
      <c r="AF170" s="230"/>
      <c r="AG170" s="230"/>
      <c r="AH170" s="230"/>
      <c r="AI170" s="230"/>
      <c r="AJ170" s="230"/>
      <c r="AK170" s="230"/>
      <c r="AL170" s="230"/>
      <c r="AM170" s="230"/>
      <c r="AN170" s="230"/>
      <c r="AO170" s="230"/>
      <c r="AP170" s="230"/>
      <c r="AQ170" s="230"/>
      <c r="AR170" s="230"/>
      <c r="AS170" s="230"/>
      <c r="AT170" s="230"/>
      <c r="AU170" s="230"/>
      <c r="AV170" s="230"/>
      <c r="AW170" s="237"/>
      <c r="AX170" s="237"/>
      <c r="AY170" s="237"/>
    </row>
    <row r="171">
      <c r="A171" s="221" t="s">
        <v>769</v>
      </c>
      <c r="B171" s="221"/>
      <c r="C171" s="229" t="s">
        <v>770</v>
      </c>
      <c r="D171" s="240"/>
      <c r="E171" s="230"/>
      <c r="F171" s="230"/>
      <c r="G171" s="230"/>
      <c r="H171" s="230"/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30"/>
      <c r="Z171" s="112"/>
      <c r="AA171" s="230"/>
      <c r="AB171" s="230"/>
      <c r="AC171" s="230"/>
      <c r="AD171" s="230"/>
      <c r="AE171" s="230"/>
      <c r="AF171" s="230"/>
      <c r="AG171" s="230"/>
      <c r="AH171" s="230"/>
      <c r="AI171" s="230"/>
      <c r="AJ171" s="230"/>
      <c r="AK171" s="230"/>
      <c r="AL171" s="230"/>
      <c r="AM171" s="230"/>
      <c r="AN171" s="230"/>
      <c r="AO171" s="230"/>
      <c r="AP171" s="230"/>
      <c r="AQ171" s="230"/>
      <c r="AR171" s="230"/>
      <c r="AS171" s="230"/>
      <c r="AT171" s="230"/>
      <c r="AU171" s="230"/>
      <c r="AV171" s="230"/>
      <c r="AW171" s="237"/>
      <c r="AX171" s="237"/>
      <c r="AY171" s="237"/>
    </row>
    <row r="172">
      <c r="A172" s="221" t="s">
        <v>771</v>
      </c>
      <c r="B172" s="221"/>
      <c r="C172" s="229" t="s">
        <v>772</v>
      </c>
      <c r="D172" s="240"/>
      <c r="E172" s="230"/>
      <c r="F172" s="230"/>
      <c r="G172" s="230"/>
      <c r="H172" s="230"/>
      <c r="I172" s="230"/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  <c r="V172" s="230"/>
      <c r="W172" s="230"/>
      <c r="X172" s="230"/>
      <c r="Y172" s="230"/>
      <c r="Z172" s="112"/>
      <c r="AA172" s="230"/>
      <c r="AB172" s="230"/>
      <c r="AC172" s="230"/>
      <c r="AD172" s="230"/>
      <c r="AE172" s="230"/>
      <c r="AF172" s="230"/>
      <c r="AG172" s="230"/>
      <c r="AH172" s="230"/>
      <c r="AI172" s="230"/>
      <c r="AJ172" s="230"/>
      <c r="AK172" s="230"/>
      <c r="AL172" s="230"/>
      <c r="AM172" s="230"/>
      <c r="AN172" s="230"/>
      <c r="AO172" s="230"/>
      <c r="AP172" s="230"/>
      <c r="AQ172" s="230"/>
      <c r="AR172" s="230"/>
      <c r="AS172" s="230"/>
      <c r="AT172" s="230"/>
      <c r="AU172" s="230"/>
      <c r="AV172" s="230"/>
      <c r="AW172" s="237"/>
      <c r="AX172" s="237"/>
      <c r="AY172" s="237"/>
    </row>
    <row r="173">
      <c r="A173" s="221" t="s">
        <v>773</v>
      </c>
      <c r="B173" s="221"/>
      <c r="C173" s="229" t="s">
        <v>774</v>
      </c>
      <c r="D173" s="240"/>
      <c r="E173" s="230"/>
      <c r="F173" s="230"/>
      <c r="G173" s="230"/>
      <c r="H173" s="230"/>
      <c r="I173" s="230"/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  <c r="V173" s="230"/>
      <c r="W173" s="230"/>
      <c r="X173" s="230"/>
      <c r="Y173" s="230"/>
      <c r="Z173" s="112"/>
      <c r="AA173" s="230"/>
      <c r="AB173" s="230"/>
      <c r="AC173" s="230"/>
      <c r="AD173" s="230"/>
      <c r="AE173" s="230"/>
      <c r="AF173" s="230"/>
      <c r="AG173" s="230"/>
      <c r="AH173" s="230"/>
      <c r="AI173" s="230"/>
      <c r="AJ173" s="230"/>
      <c r="AK173" s="230"/>
      <c r="AL173" s="230"/>
      <c r="AM173" s="230"/>
      <c r="AN173" s="230"/>
      <c r="AO173" s="230"/>
      <c r="AP173" s="230"/>
      <c r="AQ173" s="230"/>
      <c r="AR173" s="230"/>
      <c r="AS173" s="230"/>
      <c r="AT173" s="230"/>
      <c r="AU173" s="230"/>
      <c r="AV173" s="230"/>
      <c r="AW173" s="237"/>
      <c r="AX173" s="237"/>
      <c r="AY173" s="237"/>
    </row>
    <row r="174">
      <c r="A174" s="221" t="s">
        <v>775</v>
      </c>
      <c r="B174" s="221"/>
      <c r="C174" s="229" t="s">
        <v>776</v>
      </c>
      <c r="D174" s="240"/>
      <c r="E174" s="230"/>
      <c r="F174" s="230"/>
      <c r="G174" s="230"/>
      <c r="H174" s="230"/>
      <c r="I174" s="230"/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  <c r="V174" s="230"/>
      <c r="W174" s="230"/>
      <c r="X174" s="230"/>
      <c r="Y174" s="230"/>
      <c r="Z174" s="112"/>
      <c r="AA174" s="230"/>
      <c r="AB174" s="230"/>
      <c r="AC174" s="230"/>
      <c r="AD174" s="230"/>
      <c r="AE174" s="230"/>
      <c r="AF174" s="230"/>
      <c r="AG174" s="230"/>
      <c r="AH174" s="230"/>
      <c r="AI174" s="230"/>
      <c r="AJ174" s="230"/>
      <c r="AK174" s="230"/>
      <c r="AL174" s="230"/>
      <c r="AM174" s="230"/>
      <c r="AN174" s="230"/>
      <c r="AO174" s="230"/>
      <c r="AP174" s="230"/>
      <c r="AQ174" s="230"/>
      <c r="AR174" s="230"/>
      <c r="AS174" s="230"/>
      <c r="AT174" s="230"/>
      <c r="AU174" s="230"/>
      <c r="AV174" s="230"/>
      <c r="AW174" s="237"/>
      <c r="AX174" s="237"/>
      <c r="AY174" s="237"/>
    </row>
    <row r="175">
      <c r="A175" s="221" t="s">
        <v>633</v>
      </c>
      <c r="B175" s="221"/>
      <c r="C175" s="229" t="s">
        <v>777</v>
      </c>
      <c r="D175" s="240"/>
      <c r="E175" s="230"/>
      <c r="F175" s="230"/>
      <c r="G175" s="230"/>
      <c r="H175" s="230"/>
      <c r="I175" s="230"/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  <c r="V175" s="230"/>
      <c r="W175" s="230"/>
      <c r="X175" s="230"/>
      <c r="Y175" s="230"/>
      <c r="Z175" s="112"/>
      <c r="AA175" s="230"/>
      <c r="AB175" s="230"/>
      <c r="AC175" s="230"/>
      <c r="AD175" s="230"/>
      <c r="AE175" s="230"/>
      <c r="AF175" s="230"/>
      <c r="AG175" s="230"/>
      <c r="AH175" s="230"/>
      <c r="AI175" s="230"/>
      <c r="AJ175" s="230"/>
      <c r="AK175" s="230"/>
      <c r="AL175" s="230"/>
      <c r="AM175" s="230"/>
      <c r="AN175" s="230"/>
      <c r="AO175" s="230"/>
      <c r="AP175" s="230"/>
      <c r="AQ175" s="230"/>
      <c r="AR175" s="230"/>
      <c r="AS175" s="230"/>
      <c r="AT175" s="230"/>
      <c r="AU175" s="230"/>
      <c r="AV175" s="230"/>
      <c r="AW175" s="237"/>
      <c r="AX175" s="237"/>
      <c r="AY175" s="237"/>
    </row>
    <row r="176">
      <c r="A176" s="221" t="s">
        <v>6</v>
      </c>
      <c r="B176" s="221"/>
      <c r="C176" s="229" t="s">
        <v>778</v>
      </c>
      <c r="D176" s="240"/>
      <c r="E176" s="230"/>
      <c r="F176" s="230"/>
      <c r="G176" s="230"/>
      <c r="H176" s="230"/>
      <c r="I176" s="230"/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  <c r="V176" s="230"/>
      <c r="W176" s="230"/>
      <c r="X176" s="230"/>
      <c r="Y176" s="230"/>
      <c r="Z176" s="112"/>
      <c r="AA176" s="230"/>
      <c r="AB176" s="230"/>
      <c r="AC176" s="230"/>
      <c r="AD176" s="230"/>
      <c r="AE176" s="230"/>
      <c r="AF176" s="230"/>
      <c r="AG176" s="230"/>
      <c r="AH176" s="230"/>
      <c r="AI176" s="230"/>
      <c r="AJ176" s="230"/>
      <c r="AK176" s="230"/>
      <c r="AL176" s="230"/>
      <c r="AM176" s="230"/>
      <c r="AN176" s="230"/>
      <c r="AO176" s="230"/>
      <c r="AP176" s="230"/>
      <c r="AQ176" s="230"/>
      <c r="AR176" s="230"/>
      <c r="AS176" s="230"/>
      <c r="AT176" s="230"/>
      <c r="AU176" s="230"/>
      <c r="AV176" s="230"/>
      <c r="AW176" s="237"/>
      <c r="AX176" s="237"/>
      <c r="AY176" s="237"/>
    </row>
    <row r="177">
      <c r="A177" s="221" t="s">
        <v>15</v>
      </c>
      <c r="B177" s="221"/>
      <c r="C177" s="229" t="s">
        <v>779</v>
      </c>
      <c r="D177" s="240"/>
      <c r="E177" s="230"/>
      <c r="F177" s="230"/>
      <c r="G177" s="230"/>
      <c r="H177" s="230"/>
      <c r="I177" s="230"/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  <c r="V177" s="230"/>
      <c r="W177" s="230"/>
      <c r="X177" s="230"/>
      <c r="Y177" s="230"/>
      <c r="Z177" s="112"/>
      <c r="AA177" s="230"/>
      <c r="AB177" s="230"/>
      <c r="AC177" s="230"/>
      <c r="AD177" s="230"/>
      <c r="AE177" s="230"/>
      <c r="AF177" s="230"/>
      <c r="AG177" s="230"/>
      <c r="AH177" s="230"/>
      <c r="AI177" s="230"/>
      <c r="AJ177" s="230"/>
      <c r="AK177" s="230"/>
      <c r="AL177" s="230"/>
      <c r="AM177" s="230"/>
      <c r="AN177" s="230"/>
      <c r="AO177" s="230"/>
      <c r="AP177" s="230"/>
      <c r="AQ177" s="230"/>
      <c r="AR177" s="230"/>
      <c r="AS177" s="230"/>
      <c r="AT177" s="230"/>
      <c r="AU177" s="230"/>
      <c r="AV177" s="230"/>
      <c r="AW177" s="237"/>
      <c r="AX177" s="237"/>
      <c r="AY177" s="237"/>
    </row>
    <row r="178">
      <c r="A178" s="241">
        <v>0.0</v>
      </c>
      <c r="B178" s="221"/>
      <c r="C178" s="229" t="s">
        <v>780</v>
      </c>
      <c r="D178" s="240"/>
      <c r="E178" s="230"/>
      <c r="F178" s="230"/>
      <c r="G178" s="230"/>
      <c r="H178" s="230"/>
      <c r="I178" s="230"/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  <c r="V178" s="230"/>
      <c r="W178" s="230"/>
      <c r="X178" s="230"/>
      <c r="Y178" s="230"/>
      <c r="Z178" s="112"/>
      <c r="AA178" s="230"/>
      <c r="AB178" s="230"/>
      <c r="AC178" s="230"/>
      <c r="AD178" s="230"/>
      <c r="AE178" s="230"/>
      <c r="AF178" s="230"/>
      <c r="AG178" s="230"/>
      <c r="AH178" s="230"/>
      <c r="AI178" s="230"/>
      <c r="AJ178" s="230"/>
      <c r="AK178" s="230"/>
      <c r="AL178" s="230"/>
      <c r="AM178" s="230"/>
      <c r="AN178" s="230"/>
      <c r="AO178" s="230"/>
      <c r="AP178" s="230"/>
      <c r="AQ178" s="230"/>
      <c r="AR178" s="230"/>
      <c r="AS178" s="230"/>
      <c r="AT178" s="230"/>
      <c r="AU178" s="230"/>
      <c r="AV178" s="230"/>
      <c r="AW178" s="237"/>
      <c r="AX178" s="237"/>
      <c r="AY178" s="237"/>
    </row>
    <row r="179">
      <c r="A179" s="221" t="s">
        <v>602</v>
      </c>
      <c r="B179" s="221"/>
      <c r="C179" s="229" t="s">
        <v>781</v>
      </c>
      <c r="D179" s="240"/>
      <c r="E179" s="230"/>
      <c r="F179" s="230"/>
      <c r="G179" s="230"/>
      <c r="H179" s="230"/>
      <c r="I179" s="230"/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  <c r="V179" s="230"/>
      <c r="W179" s="230"/>
      <c r="X179" s="230"/>
      <c r="Y179" s="230"/>
      <c r="Z179" s="112"/>
      <c r="AA179" s="230"/>
      <c r="AB179" s="230"/>
      <c r="AC179" s="230"/>
      <c r="AD179" s="230"/>
      <c r="AE179" s="230"/>
      <c r="AF179" s="230"/>
      <c r="AG179" s="230"/>
      <c r="AH179" s="230"/>
      <c r="AI179" s="230"/>
      <c r="AJ179" s="230"/>
      <c r="AK179" s="230"/>
      <c r="AL179" s="230"/>
      <c r="AM179" s="230"/>
      <c r="AN179" s="230"/>
      <c r="AO179" s="230"/>
      <c r="AP179" s="230"/>
      <c r="AQ179" s="230"/>
      <c r="AR179" s="230"/>
      <c r="AS179" s="230"/>
      <c r="AT179" s="230"/>
      <c r="AU179" s="230"/>
      <c r="AV179" s="230"/>
      <c r="AW179" s="237"/>
      <c r="AX179" s="237"/>
      <c r="AY179" s="237"/>
    </row>
    <row r="180">
      <c r="A180" s="221" t="s">
        <v>592</v>
      </c>
      <c r="B180" s="230"/>
      <c r="C180" s="229" t="s">
        <v>782</v>
      </c>
      <c r="D180" s="240"/>
      <c r="E180" s="230"/>
      <c r="F180" s="230"/>
      <c r="G180" s="230"/>
      <c r="H180" s="230"/>
      <c r="I180" s="230"/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  <c r="V180" s="230"/>
      <c r="W180" s="230"/>
      <c r="X180" s="230"/>
      <c r="Y180" s="230"/>
      <c r="Z180" s="112"/>
      <c r="AA180" s="230"/>
      <c r="AB180" s="230"/>
      <c r="AC180" s="230"/>
      <c r="AD180" s="230"/>
      <c r="AE180" s="230"/>
      <c r="AF180" s="230"/>
      <c r="AG180" s="230"/>
      <c r="AH180" s="230"/>
      <c r="AI180" s="230"/>
      <c r="AJ180" s="230"/>
      <c r="AK180" s="230"/>
      <c r="AL180" s="230"/>
      <c r="AM180" s="230"/>
      <c r="AN180" s="230"/>
      <c r="AO180" s="230"/>
      <c r="AP180" s="230"/>
      <c r="AQ180" s="230"/>
      <c r="AR180" s="230"/>
      <c r="AS180" s="230"/>
      <c r="AT180" s="230"/>
      <c r="AU180" s="230"/>
      <c r="AV180" s="230"/>
      <c r="AW180" s="237"/>
      <c r="AX180" s="237"/>
      <c r="AY180" s="237"/>
    </row>
    <row r="181">
      <c r="A181" s="242" t="s">
        <v>600</v>
      </c>
      <c r="B181" s="230"/>
      <c r="C181" s="229" t="s">
        <v>783</v>
      </c>
      <c r="D181" s="240"/>
      <c r="E181" s="230"/>
      <c r="F181" s="230"/>
      <c r="G181" s="230"/>
      <c r="H181" s="230"/>
      <c r="I181" s="230"/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  <c r="V181" s="230"/>
      <c r="W181" s="230"/>
      <c r="X181" s="230"/>
      <c r="Y181" s="230"/>
      <c r="Z181" s="112"/>
      <c r="AA181" s="230"/>
      <c r="AB181" s="230"/>
      <c r="AC181" s="230"/>
      <c r="AD181" s="230"/>
      <c r="AE181" s="230"/>
      <c r="AF181" s="230"/>
      <c r="AG181" s="230"/>
      <c r="AH181" s="230"/>
      <c r="AI181" s="230"/>
      <c r="AJ181" s="230"/>
      <c r="AK181" s="230"/>
      <c r="AL181" s="230"/>
      <c r="AM181" s="230"/>
      <c r="AN181" s="230"/>
      <c r="AO181" s="230"/>
      <c r="AP181" s="230"/>
      <c r="AQ181" s="230"/>
      <c r="AR181" s="230"/>
      <c r="AS181" s="230"/>
      <c r="AT181" s="230"/>
      <c r="AU181" s="230"/>
      <c r="AV181" s="230"/>
      <c r="AW181" s="237"/>
      <c r="AX181" s="237"/>
      <c r="AY181" s="237"/>
    </row>
    <row r="182">
      <c r="A182" s="230"/>
      <c r="B182" s="230"/>
      <c r="C182" s="243"/>
      <c r="D182" s="240"/>
      <c r="E182" s="230"/>
      <c r="F182" s="230"/>
      <c r="G182" s="230"/>
      <c r="H182" s="230"/>
      <c r="I182" s="230"/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  <c r="V182" s="230"/>
      <c r="W182" s="230"/>
      <c r="X182" s="230"/>
      <c r="Y182" s="230"/>
      <c r="Z182" s="112"/>
      <c r="AA182" s="230"/>
      <c r="AB182" s="230"/>
      <c r="AC182" s="230"/>
      <c r="AD182" s="230"/>
      <c r="AE182" s="230"/>
      <c r="AF182" s="230"/>
      <c r="AG182" s="230"/>
      <c r="AH182" s="230"/>
      <c r="AI182" s="230"/>
      <c r="AJ182" s="230"/>
      <c r="AK182" s="230"/>
      <c r="AL182" s="230"/>
      <c r="AM182" s="230"/>
      <c r="AN182" s="230"/>
      <c r="AO182" s="230"/>
      <c r="AP182" s="230"/>
      <c r="AQ182" s="230"/>
      <c r="AR182" s="230"/>
      <c r="AS182" s="230"/>
      <c r="AT182" s="230"/>
      <c r="AU182" s="230"/>
      <c r="AV182" s="230"/>
      <c r="AW182" s="237"/>
      <c r="AX182" s="237"/>
      <c r="AY182" s="237"/>
    </row>
  </sheetData>
  <autoFilter ref="$A$4:$AY$133"/>
  <customSheetViews>
    <customSheetView guid="{D07C4982-03A0-4B18-8D58-201E5E00EA3D}" filter="1" showAutoFilter="1">
      <autoFilter ref="$A$4:$AY$128">
        <filterColumn colId="50">
          <filters>
            <filter val="B"/>
          </filters>
        </filterColumn>
      </autoFilter>
    </customSheetView>
  </customSheetViews>
  <mergeCells count="16">
    <mergeCell ref="A1:A3"/>
    <mergeCell ref="B1:B3"/>
    <mergeCell ref="C1:C3"/>
    <mergeCell ref="D1:D3"/>
    <mergeCell ref="AJ1:AJ3"/>
    <mergeCell ref="AK1:AK3"/>
    <mergeCell ref="AL1:AL3"/>
    <mergeCell ref="AW1:AW3"/>
    <mergeCell ref="AX1:AX3"/>
    <mergeCell ref="AM1:AM3"/>
    <mergeCell ref="AN1:AN3"/>
    <mergeCell ref="AO1:AP2"/>
    <mergeCell ref="AQ1:AR2"/>
    <mergeCell ref="AS1:AT2"/>
    <mergeCell ref="AU1:AU3"/>
    <mergeCell ref="AV1:AV3"/>
  </mergeCells>
  <conditionalFormatting sqref="E5:AI134 A136:A181">
    <cfRule type="containsText" dxfId="3" priority="1" operator="containsText" text="X4">
      <formula>NOT(ISERROR(SEARCH(("X4"),(E5))))</formula>
    </cfRule>
  </conditionalFormatting>
  <conditionalFormatting sqref="E5:AI134 A136:A181">
    <cfRule type="containsText" dxfId="3" priority="2" operator="containsText" text="X3">
      <formula>NOT(ISERROR(SEARCH(("X3"),(E5))))</formula>
    </cfRule>
  </conditionalFormatting>
  <conditionalFormatting sqref="E5:AI134 A136:A181">
    <cfRule type="containsText" dxfId="3" priority="3" operator="containsText" text="X2">
      <formula>NOT(ISERROR(SEARCH(("X2"),(E5))))</formula>
    </cfRule>
  </conditionalFormatting>
  <conditionalFormatting sqref="E5:AK134 A136:A181">
    <cfRule type="beginsWith" dxfId="4" priority="4" operator="beginsWith" text="X">
      <formula>LEFT((E5),LEN("X"))=("X")</formula>
    </cfRule>
  </conditionalFormatting>
  <conditionalFormatting sqref="E5:AI135 A136:A182">
    <cfRule type="cellIs" dxfId="5" priority="5" operator="equal">
      <formula>"H"</formula>
    </cfRule>
  </conditionalFormatting>
  <conditionalFormatting sqref="E5:AI134 A136:A181">
    <cfRule type="cellIs" dxfId="6" priority="6" operator="equal">
      <formula>0</formula>
    </cfRule>
  </conditionalFormatting>
  <conditionalFormatting sqref="E5:AI135 A136:A182">
    <cfRule type="cellIs" dxfId="7" priority="7" operator="equal">
      <formula>"S"</formula>
    </cfRule>
  </conditionalFormatting>
  <conditionalFormatting sqref="E5:AI135 A136:A182">
    <cfRule type="cellIs" dxfId="8" priority="8" operator="equal">
      <formula>"A"</formula>
    </cfRule>
  </conditionalFormatting>
  <conditionalFormatting sqref="E5:AI134 A179">
    <cfRule type="cellIs" dxfId="9" priority="9" operator="equal">
      <formula>"U"</formula>
    </cfRule>
  </conditionalFormatting>
  <conditionalFormatting sqref="E5:AI134 A136:A181">
    <cfRule type="endsWith" dxfId="10" priority="10" operator="endsWith" text="2">
      <formula>RIGHT((E5),LEN("2"))=("2")</formula>
    </cfRule>
  </conditionalFormatting>
  <conditionalFormatting sqref="E5:AO135 AP5:AP106 AP117:AP135">
    <cfRule type="containsText" dxfId="11" priority="11" operator="containsText" text="L">
      <formula>NOT(ISERROR(SEARCH(("L"),(E5))))</formula>
    </cfRule>
  </conditionalFormatting>
  <conditionalFormatting sqref="E5:AI134 A136:A181">
    <cfRule type="endsWith" dxfId="10" priority="12" operator="endsWith" text="1">
      <formula>RIGHT((E5),LEN("1"))=("1")</formula>
    </cfRule>
  </conditionalFormatting>
  <conditionalFormatting sqref="E2:AI2">
    <cfRule type="cellIs" dxfId="0" priority="13" operator="equal">
      <formula>"Sun"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5.63"/>
    <col customWidth="1" min="4" max="4" width="22.63"/>
    <col customWidth="1" min="5" max="21" width="5.13"/>
    <col customWidth="1" min="22" max="22" width="5.0"/>
    <col customWidth="1" min="23" max="35" width="5.13"/>
    <col customWidth="1" min="36" max="36" width="6.63"/>
    <col customWidth="1" min="37" max="40" width="8.88"/>
    <col customWidth="1" min="41" max="42" width="5.75"/>
    <col customWidth="1" min="43" max="46" width="6.88"/>
    <col customWidth="1" min="47" max="47" width="6.63"/>
    <col customWidth="1" min="48" max="48" width="6.38"/>
    <col customWidth="1" min="49" max="49" width="9.13"/>
    <col customWidth="1" min="50" max="51" width="6.38"/>
  </cols>
  <sheetData>
    <row r="1">
      <c r="A1" s="177" t="s">
        <v>0</v>
      </c>
      <c r="B1" s="177" t="s">
        <v>571</v>
      </c>
      <c r="C1" s="177" t="s">
        <v>572</v>
      </c>
      <c r="D1" s="177" t="s">
        <v>573</v>
      </c>
      <c r="E1" s="178">
        <v>46016.0</v>
      </c>
      <c r="F1" s="178">
        <v>46017.0</v>
      </c>
      <c r="G1" s="178">
        <v>46018.0</v>
      </c>
      <c r="H1" s="178">
        <v>46019.0</v>
      </c>
      <c r="I1" s="178">
        <v>46020.0</v>
      </c>
      <c r="J1" s="178">
        <v>46021.0</v>
      </c>
      <c r="K1" s="178">
        <v>46022.0</v>
      </c>
      <c r="L1" s="504">
        <v>46023.0</v>
      </c>
      <c r="M1" s="178">
        <v>46024.0</v>
      </c>
      <c r="N1" s="178">
        <v>46025.0</v>
      </c>
      <c r="O1" s="178">
        <v>46026.0</v>
      </c>
      <c r="P1" s="178">
        <v>46027.0</v>
      </c>
      <c r="Q1" s="178">
        <v>46028.0</v>
      </c>
      <c r="R1" s="178">
        <v>46029.0</v>
      </c>
      <c r="S1" s="178">
        <v>46030.0</v>
      </c>
      <c r="T1" s="178">
        <v>46031.0</v>
      </c>
      <c r="U1" s="178">
        <v>46032.0</v>
      </c>
      <c r="V1" s="178">
        <v>46033.0</v>
      </c>
      <c r="W1" s="178">
        <v>46034.0</v>
      </c>
      <c r="X1" s="178">
        <v>46035.0</v>
      </c>
      <c r="Y1" s="178">
        <v>46036.0</v>
      </c>
      <c r="Z1" s="178">
        <v>46037.0</v>
      </c>
      <c r="AA1" s="178">
        <v>46038.0</v>
      </c>
      <c r="AB1" s="178">
        <v>46039.0</v>
      </c>
      <c r="AC1" s="178">
        <v>46040.0</v>
      </c>
      <c r="AD1" s="178">
        <v>46041.0</v>
      </c>
      <c r="AE1" s="178">
        <v>46042.0</v>
      </c>
      <c r="AF1" s="178">
        <v>46043.0</v>
      </c>
      <c r="AG1" s="178">
        <v>46044.0</v>
      </c>
      <c r="AH1" s="178">
        <v>46045.0</v>
      </c>
      <c r="AI1" s="178">
        <v>46046.0</v>
      </c>
      <c r="AJ1" s="177" t="s">
        <v>574</v>
      </c>
      <c r="AK1" s="177" t="s">
        <v>4</v>
      </c>
      <c r="AL1" s="177" t="s">
        <v>965</v>
      </c>
      <c r="AM1" s="177" t="s">
        <v>966</v>
      </c>
      <c r="AN1" s="401" t="s">
        <v>967</v>
      </c>
      <c r="AO1" s="179" t="s">
        <v>968</v>
      </c>
      <c r="AP1" s="180"/>
      <c r="AQ1" s="179" t="s">
        <v>969</v>
      </c>
      <c r="AR1" s="180"/>
      <c r="AS1" s="179" t="s">
        <v>970</v>
      </c>
      <c r="AT1" s="180"/>
      <c r="AU1" s="177" t="s">
        <v>580</v>
      </c>
      <c r="AV1" s="177" t="s">
        <v>581</v>
      </c>
      <c r="AW1" s="177" t="s">
        <v>582</v>
      </c>
      <c r="AX1" s="177" t="s">
        <v>583</v>
      </c>
      <c r="AY1" s="181"/>
    </row>
    <row r="2">
      <c r="A2" s="182"/>
      <c r="B2" s="182"/>
      <c r="C2" s="182"/>
      <c r="D2" s="182"/>
      <c r="E2" s="183" t="str">
        <f t="shared" ref="E2:AI2" si="1">CHOOSE(WEEKDAY(E1),"Sun","Mon","Tue","Wed","Thu","Fri","Sat")</f>
        <v>Thu</v>
      </c>
      <c r="F2" s="183" t="str">
        <f t="shared" si="1"/>
        <v>Fri</v>
      </c>
      <c r="G2" s="183" t="str">
        <f t="shared" si="1"/>
        <v>Sat</v>
      </c>
      <c r="H2" s="183" t="str">
        <f t="shared" si="1"/>
        <v>Sun</v>
      </c>
      <c r="I2" s="183" t="str">
        <f t="shared" si="1"/>
        <v>Mon</v>
      </c>
      <c r="J2" s="183" t="str">
        <f t="shared" si="1"/>
        <v>Tue</v>
      </c>
      <c r="K2" s="183" t="str">
        <f t="shared" si="1"/>
        <v>Wed</v>
      </c>
      <c r="L2" s="183" t="str">
        <f t="shared" si="1"/>
        <v>Thu</v>
      </c>
      <c r="M2" s="183" t="str">
        <f t="shared" si="1"/>
        <v>Fri</v>
      </c>
      <c r="N2" s="183" t="str">
        <f t="shared" si="1"/>
        <v>Sat</v>
      </c>
      <c r="O2" s="183" t="str">
        <f t="shared" si="1"/>
        <v>Sun</v>
      </c>
      <c r="P2" s="183" t="str">
        <f t="shared" si="1"/>
        <v>Mon</v>
      </c>
      <c r="Q2" s="183" t="str">
        <f t="shared" si="1"/>
        <v>Tue</v>
      </c>
      <c r="R2" s="183" t="str">
        <f t="shared" si="1"/>
        <v>Wed</v>
      </c>
      <c r="S2" s="183" t="str">
        <f t="shared" si="1"/>
        <v>Thu</v>
      </c>
      <c r="T2" s="183" t="str">
        <f t="shared" si="1"/>
        <v>Fri</v>
      </c>
      <c r="U2" s="183" t="str">
        <f t="shared" si="1"/>
        <v>Sat</v>
      </c>
      <c r="V2" s="183" t="str">
        <f t="shared" si="1"/>
        <v>Sun</v>
      </c>
      <c r="W2" s="183" t="str">
        <f t="shared" si="1"/>
        <v>Mon</v>
      </c>
      <c r="X2" s="183" t="str">
        <f t="shared" si="1"/>
        <v>Tue</v>
      </c>
      <c r="Y2" s="183" t="str">
        <f t="shared" si="1"/>
        <v>Wed</v>
      </c>
      <c r="Z2" s="183" t="str">
        <f t="shared" si="1"/>
        <v>Thu</v>
      </c>
      <c r="AA2" s="183" t="str">
        <f t="shared" si="1"/>
        <v>Fri</v>
      </c>
      <c r="AB2" s="183" t="str">
        <f t="shared" si="1"/>
        <v>Sat</v>
      </c>
      <c r="AC2" s="183" t="str">
        <f t="shared" si="1"/>
        <v>Sun</v>
      </c>
      <c r="AD2" s="183" t="str">
        <f t="shared" si="1"/>
        <v>Mon</v>
      </c>
      <c r="AE2" s="183" t="str">
        <f t="shared" si="1"/>
        <v>Tue</v>
      </c>
      <c r="AF2" s="183" t="str">
        <f t="shared" si="1"/>
        <v>Wed</v>
      </c>
      <c r="AG2" s="183" t="str">
        <f t="shared" si="1"/>
        <v>Thu</v>
      </c>
      <c r="AH2" s="183" t="str">
        <f t="shared" si="1"/>
        <v>Fri</v>
      </c>
      <c r="AI2" s="183" t="str">
        <f t="shared" si="1"/>
        <v>Sat</v>
      </c>
      <c r="AJ2" s="182"/>
      <c r="AK2" s="182"/>
      <c r="AL2" s="182"/>
      <c r="AM2" s="182"/>
      <c r="AN2" s="182"/>
      <c r="AO2" s="184"/>
      <c r="AP2" s="185"/>
      <c r="AQ2" s="184"/>
      <c r="AR2" s="185"/>
      <c r="AS2" s="184"/>
      <c r="AT2" s="185"/>
      <c r="AU2" s="182"/>
      <c r="AV2" s="182"/>
      <c r="AW2" s="182"/>
      <c r="AX2" s="182"/>
      <c r="AY2" s="181"/>
    </row>
    <row r="3">
      <c r="A3" s="14"/>
      <c r="B3" s="14"/>
      <c r="C3" s="14"/>
      <c r="D3" s="14"/>
      <c r="E3" s="186">
        <f t="shared" ref="E3:AI3" si="2">countif(E5:E152,"x*")+countif(E5:E152,"b*")+countif(E5:E152,"a1")+countif(E5:E152,"a2")+countif(E5:E152,"c*")+countif(E5:E152,"d*")</f>
        <v>144</v>
      </c>
      <c r="F3" s="186">
        <f t="shared" si="2"/>
        <v>140</v>
      </c>
      <c r="G3" s="186">
        <f t="shared" si="2"/>
        <v>78</v>
      </c>
      <c r="H3" s="186">
        <f t="shared" si="2"/>
        <v>59</v>
      </c>
      <c r="I3" s="186">
        <f t="shared" si="2"/>
        <v>123</v>
      </c>
      <c r="J3" s="186">
        <f t="shared" si="2"/>
        <v>139</v>
      </c>
      <c r="K3" s="186">
        <f t="shared" si="2"/>
        <v>138</v>
      </c>
      <c r="L3" s="186">
        <f t="shared" si="2"/>
        <v>94</v>
      </c>
      <c r="M3" s="186">
        <f t="shared" si="2"/>
        <v>133</v>
      </c>
      <c r="N3" s="186">
        <f t="shared" si="2"/>
        <v>75</v>
      </c>
      <c r="O3" s="186">
        <f t="shared" si="2"/>
        <v>61</v>
      </c>
      <c r="P3" s="186">
        <f t="shared" si="2"/>
        <v>124</v>
      </c>
      <c r="Q3" s="186">
        <f t="shared" si="2"/>
        <v>131</v>
      </c>
      <c r="R3" s="186">
        <f t="shared" si="2"/>
        <v>135</v>
      </c>
      <c r="S3" s="186">
        <f t="shared" si="2"/>
        <v>137</v>
      </c>
      <c r="T3" s="186">
        <f t="shared" si="2"/>
        <v>134</v>
      </c>
      <c r="U3" s="186">
        <f t="shared" si="2"/>
        <v>79</v>
      </c>
      <c r="V3" s="186">
        <f t="shared" si="2"/>
        <v>61</v>
      </c>
      <c r="W3" s="186">
        <f t="shared" si="2"/>
        <v>120</v>
      </c>
      <c r="X3" s="186">
        <f t="shared" si="2"/>
        <v>139</v>
      </c>
      <c r="Y3" s="186">
        <f t="shared" si="2"/>
        <v>139</v>
      </c>
      <c r="Z3" s="186">
        <f t="shared" si="2"/>
        <v>131</v>
      </c>
      <c r="AA3" s="186">
        <f t="shared" si="2"/>
        <v>130</v>
      </c>
      <c r="AB3" s="186">
        <f t="shared" si="2"/>
        <v>75</v>
      </c>
      <c r="AC3" s="186">
        <f t="shared" si="2"/>
        <v>63</v>
      </c>
      <c r="AD3" s="186">
        <f t="shared" si="2"/>
        <v>123</v>
      </c>
      <c r="AE3" s="186">
        <f t="shared" si="2"/>
        <v>140</v>
      </c>
      <c r="AF3" s="186">
        <f t="shared" si="2"/>
        <v>141</v>
      </c>
      <c r="AG3" s="186">
        <f t="shared" si="2"/>
        <v>139</v>
      </c>
      <c r="AH3" s="186">
        <f t="shared" si="2"/>
        <v>137</v>
      </c>
      <c r="AI3" s="186">
        <f t="shared" si="2"/>
        <v>86</v>
      </c>
      <c r="AJ3" s="14"/>
      <c r="AK3" s="14"/>
      <c r="AL3" s="14"/>
      <c r="AM3" s="14"/>
      <c r="AN3" s="14"/>
      <c r="AO3" s="187" t="s">
        <v>584</v>
      </c>
      <c r="AP3" s="188" t="s">
        <v>585</v>
      </c>
      <c r="AQ3" s="187" t="s">
        <v>584</v>
      </c>
      <c r="AR3" s="188" t="s">
        <v>585</v>
      </c>
      <c r="AS3" s="187" t="s">
        <v>584</v>
      </c>
      <c r="AT3" s="188" t="s">
        <v>585</v>
      </c>
      <c r="AU3" s="14"/>
      <c r="AV3" s="14"/>
      <c r="AW3" s="14"/>
      <c r="AX3" s="14"/>
      <c r="AY3" s="181"/>
    </row>
    <row r="4">
      <c r="A4" s="492"/>
      <c r="B4" s="492">
        <v>1.0</v>
      </c>
      <c r="C4" s="492">
        <v>2.0</v>
      </c>
      <c r="D4" s="492">
        <v>3.0</v>
      </c>
      <c r="E4" s="492">
        <v>4.0</v>
      </c>
      <c r="F4" s="492">
        <v>5.0</v>
      </c>
      <c r="G4" s="492">
        <v>6.0</v>
      </c>
      <c r="H4" s="492">
        <v>7.0</v>
      </c>
      <c r="I4" s="492">
        <v>8.0</v>
      </c>
      <c r="J4" s="492">
        <v>9.0</v>
      </c>
      <c r="K4" s="492">
        <v>10.0</v>
      </c>
      <c r="L4" s="492">
        <v>11.0</v>
      </c>
      <c r="M4" s="492">
        <v>12.0</v>
      </c>
      <c r="N4" s="492">
        <v>13.0</v>
      </c>
      <c r="O4" s="492">
        <v>14.0</v>
      </c>
      <c r="P4" s="492">
        <v>15.0</v>
      </c>
      <c r="Q4" s="492">
        <v>16.0</v>
      </c>
      <c r="R4" s="492">
        <v>17.0</v>
      </c>
      <c r="S4" s="492">
        <v>18.0</v>
      </c>
      <c r="T4" s="492">
        <v>19.0</v>
      </c>
      <c r="U4" s="492">
        <v>20.0</v>
      </c>
      <c r="V4" s="492">
        <v>21.0</v>
      </c>
      <c r="W4" s="492">
        <v>22.0</v>
      </c>
      <c r="X4" s="492">
        <v>23.0</v>
      </c>
      <c r="Y4" s="492">
        <v>24.0</v>
      </c>
      <c r="Z4" s="492">
        <v>25.0</v>
      </c>
      <c r="AA4" s="492">
        <v>26.0</v>
      </c>
      <c r="AB4" s="492">
        <v>27.0</v>
      </c>
      <c r="AC4" s="492">
        <v>28.0</v>
      </c>
      <c r="AD4" s="492">
        <v>29.0</v>
      </c>
      <c r="AE4" s="492">
        <v>30.0</v>
      </c>
      <c r="AF4" s="492">
        <v>31.0</v>
      </c>
      <c r="AG4" s="492">
        <v>32.0</v>
      </c>
      <c r="AH4" s="492">
        <v>33.0</v>
      </c>
      <c r="AI4" s="492">
        <v>34.0</v>
      </c>
      <c r="AJ4" s="492">
        <v>35.0</v>
      </c>
      <c r="AK4" s="492">
        <v>36.0</v>
      </c>
      <c r="AL4" s="492">
        <v>37.0</v>
      </c>
      <c r="AM4" s="492">
        <v>38.0</v>
      </c>
      <c r="AN4" s="492">
        <v>39.0</v>
      </c>
      <c r="AO4" s="492">
        <v>40.0</v>
      </c>
      <c r="AP4" s="492">
        <v>41.0</v>
      </c>
      <c r="AQ4" s="492">
        <v>42.0</v>
      </c>
      <c r="AR4" s="492">
        <v>43.0</v>
      </c>
      <c r="AS4" s="492">
        <v>44.0</v>
      </c>
      <c r="AT4" s="492">
        <v>45.0</v>
      </c>
      <c r="AU4" s="492">
        <v>46.0</v>
      </c>
      <c r="AV4" s="492">
        <v>47.0</v>
      </c>
      <c r="AW4" s="492">
        <v>48.0</v>
      </c>
      <c r="AX4" s="492">
        <v>49.0</v>
      </c>
      <c r="AY4" s="505"/>
    </row>
    <row r="5">
      <c r="A5" s="192">
        <v>1.0</v>
      </c>
      <c r="B5" s="192" t="s">
        <v>586</v>
      </c>
      <c r="C5" s="193" t="s">
        <v>443</v>
      </c>
      <c r="D5" s="192" t="s">
        <v>446</v>
      </c>
      <c r="E5" s="195" t="s">
        <v>717</v>
      </c>
      <c r="F5" s="195" t="s">
        <v>6</v>
      </c>
      <c r="G5" s="195" t="s">
        <v>6</v>
      </c>
      <c r="H5" s="195">
        <v>0.0</v>
      </c>
      <c r="I5" s="194" t="s">
        <v>717</v>
      </c>
      <c r="J5" s="194" t="s">
        <v>717</v>
      </c>
      <c r="K5" s="194" t="s">
        <v>717</v>
      </c>
      <c r="L5" s="196" t="s">
        <v>725</v>
      </c>
      <c r="M5" s="196" t="s">
        <v>717</v>
      </c>
      <c r="N5" s="196" t="s">
        <v>717</v>
      </c>
      <c r="O5" s="196">
        <v>0.0</v>
      </c>
      <c r="P5" s="196" t="s">
        <v>717</v>
      </c>
      <c r="Q5" s="196" t="s">
        <v>717</v>
      </c>
      <c r="R5" s="196" t="s">
        <v>717</v>
      </c>
      <c r="S5" s="196" t="s">
        <v>717</v>
      </c>
      <c r="T5" s="196" t="s">
        <v>717</v>
      </c>
      <c r="U5" s="196" t="s">
        <v>717</v>
      </c>
      <c r="V5" s="196">
        <v>0.0</v>
      </c>
      <c r="W5" s="196" t="s">
        <v>717</v>
      </c>
      <c r="X5" s="196" t="s">
        <v>717</v>
      </c>
      <c r="Y5" s="195" t="s">
        <v>6</v>
      </c>
      <c r="Z5" s="195" t="s">
        <v>6</v>
      </c>
      <c r="AA5" s="195" t="s">
        <v>6</v>
      </c>
      <c r="AB5" s="195" t="s">
        <v>6</v>
      </c>
      <c r="AC5" s="196">
        <v>0.0</v>
      </c>
      <c r="AD5" s="196" t="s">
        <v>717</v>
      </c>
      <c r="AE5" s="196" t="s">
        <v>717</v>
      </c>
      <c r="AF5" s="196" t="s">
        <v>717</v>
      </c>
      <c r="AG5" s="196" t="s">
        <v>717</v>
      </c>
      <c r="AH5" s="196" t="s">
        <v>717</v>
      </c>
      <c r="AI5" s="195" t="s">
        <v>717</v>
      </c>
      <c r="AJ5" s="197">
        <f>vlookup(B5,'Annual Leave-2026'!$B:$T,4,0)-countif(E5:AI5,"a")-(countif(E5:AI5,"a1")*0.5)-(countif(E5:AI5,"a2")*0.5)-(countif(E5:AI5,"b*")*0.5)-(countif(E5:AI5,"c*")*0.5)-(countif(E5:AI5,"d*")*0.5)-(countif(E5:AI5,"e*")*0.5)+1</f>
        <v>11</v>
      </c>
      <c r="AK5" s="197">
        <f t="shared" ref="AK5:AK152" si="3">countif(E5:AI5,"x*")+countif(E5:AI5,"h")+countif(E5:AI5,"a*")+countif(E5:AI5,"b*")+countif(E5:AI5,"c*")+countif(E5:AI5,"d*")+countif(E5:AI5,"e*")+countif(E5:AI5,"u*1")*0.5+countif(E5:AI5,"u*2")*0.5+countif(E5:AI5,"l")</f>
        <v>27</v>
      </c>
      <c r="AL5" s="198"/>
      <c r="AM5" s="198"/>
      <c r="AN5" s="494">
        <v>8.000000000000004</v>
      </c>
      <c r="AO5" s="199"/>
      <c r="AP5" s="200"/>
      <c r="AQ5" s="192"/>
      <c r="AR5" s="192"/>
      <c r="AS5" s="192"/>
      <c r="AT5" s="192"/>
      <c r="AU5" s="192">
        <f t="shared" ref="AU5:AU152" si="4">countif(E5:AI5,"0")</f>
        <v>4</v>
      </c>
      <c r="AV5" s="192">
        <f t="shared" ref="AV5:AV152" si="5">countif(E5:AI5,"S")</f>
        <v>0</v>
      </c>
      <c r="AW5" s="201">
        <f t="shared" ref="AW5:AW152" si="6">countif(E5:AI5,"U")+(countif(E5:AI5,"U*1")*0.5)+(countif(E5:AI5,"U*2")*0.5)</f>
        <v>0</v>
      </c>
      <c r="AX5" s="202"/>
      <c r="AY5" s="203"/>
    </row>
    <row r="6">
      <c r="A6" s="204">
        <v>2.0</v>
      </c>
      <c r="B6" s="204" t="s">
        <v>589</v>
      </c>
      <c r="C6" s="205" t="s">
        <v>447</v>
      </c>
      <c r="D6" s="204" t="s">
        <v>450</v>
      </c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4" t="s">
        <v>593</v>
      </c>
      <c r="S6" s="194" t="s">
        <v>593</v>
      </c>
      <c r="T6" s="194" t="s">
        <v>593</v>
      </c>
      <c r="U6" s="195" t="s">
        <v>593</v>
      </c>
      <c r="V6" s="195">
        <v>0.0</v>
      </c>
      <c r="W6" s="195" t="s">
        <v>592</v>
      </c>
      <c r="X6" s="195" t="s">
        <v>592</v>
      </c>
      <c r="Y6" s="195" t="s">
        <v>592</v>
      </c>
      <c r="Z6" s="195" t="s">
        <v>592</v>
      </c>
      <c r="AA6" s="195" t="s">
        <v>592</v>
      </c>
      <c r="AB6" s="195" t="s">
        <v>592</v>
      </c>
      <c r="AC6" s="195">
        <v>0.0</v>
      </c>
      <c r="AD6" s="195" t="s">
        <v>593</v>
      </c>
      <c r="AE6" s="195" t="s">
        <v>593</v>
      </c>
      <c r="AF6" s="195" t="s">
        <v>593</v>
      </c>
      <c r="AG6" s="195" t="s">
        <v>593</v>
      </c>
      <c r="AH6" s="195" t="s">
        <v>775</v>
      </c>
      <c r="AI6" s="195">
        <v>0.0</v>
      </c>
      <c r="AJ6" s="197">
        <f>vlookup(B6,'Annual Leave-2026'!$B:$T,4,0)-countif(E6:AI6,"a")-(countif(E6:AI6,"a1")*0.5)-(countif(E6:AI6,"a2")*0.5)-(countif(E6:AI6,"b*")*0.5)-(countif(E6:AI6,"c*")*0.5)-(countif(E6:AI6,"d*")*0.5)-(countif(E6:AI6,"e*")*0.5)+1</f>
        <v>4</v>
      </c>
      <c r="AK6" s="197">
        <f t="shared" si="3"/>
        <v>8.5</v>
      </c>
      <c r="AL6" s="206"/>
      <c r="AM6" s="206"/>
      <c r="AN6" s="495">
        <v>4.000000000000002</v>
      </c>
      <c r="AO6" s="207"/>
      <c r="AP6" s="208"/>
      <c r="AQ6" s="204"/>
      <c r="AR6" s="204"/>
      <c r="AS6" s="204"/>
      <c r="AT6" s="209"/>
      <c r="AU6" s="209">
        <f t="shared" si="4"/>
        <v>3</v>
      </c>
      <c r="AV6" s="209">
        <f t="shared" si="5"/>
        <v>6</v>
      </c>
      <c r="AW6" s="210">
        <f t="shared" si="6"/>
        <v>0.5</v>
      </c>
      <c r="AX6" s="211"/>
      <c r="AY6" s="203"/>
    </row>
    <row r="7">
      <c r="A7" s="209">
        <v>3.0</v>
      </c>
      <c r="B7" s="212" t="s">
        <v>594</v>
      </c>
      <c r="C7" s="213" t="s">
        <v>451</v>
      </c>
      <c r="D7" s="212" t="s">
        <v>450</v>
      </c>
      <c r="E7" s="194" t="s">
        <v>593</v>
      </c>
      <c r="F7" s="194" t="s">
        <v>593</v>
      </c>
      <c r="G7" s="194" t="s">
        <v>593</v>
      </c>
      <c r="H7" s="194">
        <v>0.0</v>
      </c>
      <c r="I7" s="194" t="s">
        <v>593</v>
      </c>
      <c r="J7" s="194" t="s">
        <v>593</v>
      </c>
      <c r="K7" s="194" t="s">
        <v>593</v>
      </c>
      <c r="L7" s="194" t="s">
        <v>729</v>
      </c>
      <c r="M7" s="194" t="s">
        <v>593</v>
      </c>
      <c r="N7" s="194" t="s">
        <v>171</v>
      </c>
      <c r="O7" s="194">
        <v>0.0</v>
      </c>
      <c r="P7" s="194" t="s">
        <v>6</v>
      </c>
      <c r="Q7" s="194" t="s">
        <v>6</v>
      </c>
      <c r="R7" s="194" t="s">
        <v>6</v>
      </c>
      <c r="S7" s="194" t="s">
        <v>593</v>
      </c>
      <c r="T7" s="194" t="s">
        <v>593</v>
      </c>
      <c r="U7" s="194" t="s">
        <v>593</v>
      </c>
      <c r="V7" s="194">
        <v>0.0</v>
      </c>
      <c r="W7" s="194" t="s">
        <v>593</v>
      </c>
      <c r="X7" s="194" t="s">
        <v>593</v>
      </c>
      <c r="Y7" s="194" t="s">
        <v>593</v>
      </c>
      <c r="Z7" s="194" t="s">
        <v>593</v>
      </c>
      <c r="AA7" s="194" t="s">
        <v>593</v>
      </c>
      <c r="AB7" s="194" t="s">
        <v>593</v>
      </c>
      <c r="AC7" s="194">
        <v>0.0</v>
      </c>
      <c r="AD7" s="194" t="s">
        <v>593</v>
      </c>
      <c r="AE7" s="195" t="s">
        <v>593</v>
      </c>
      <c r="AF7" s="195" t="s">
        <v>593</v>
      </c>
      <c r="AG7" s="195" t="s">
        <v>593</v>
      </c>
      <c r="AH7" s="195" t="s">
        <v>593</v>
      </c>
      <c r="AI7" s="194" t="s">
        <v>593</v>
      </c>
      <c r="AJ7" s="197">
        <f>vlookup(B7,'Annual Leave-2026'!$B:$T,4,0)-countif(E7:AI7,"a")-(countif(E7:AI7,"a1")*0.5)-(countif(E7:AI7,"a2")*0.5)-(countif(E7:AI7,"b*")*0.5)-(countif(E7:AI7,"c*")*0.5)-(countif(E7:AI7,"d*")*0.5)-(countif(E7:AI7,"e*")*0.5)+1</f>
        <v>7.5</v>
      </c>
      <c r="AK7" s="197">
        <f t="shared" si="3"/>
        <v>27</v>
      </c>
      <c r="AL7" s="214"/>
      <c r="AM7" s="214"/>
      <c r="AN7" s="497">
        <v>6.000000000000003</v>
      </c>
      <c r="AO7" s="215"/>
      <c r="AP7" s="216"/>
      <c r="AQ7" s="209"/>
      <c r="AR7" s="209"/>
      <c r="AS7" s="209"/>
      <c r="AT7" s="209"/>
      <c r="AU7" s="209">
        <f t="shared" si="4"/>
        <v>4</v>
      </c>
      <c r="AV7" s="209">
        <f t="shared" si="5"/>
        <v>0</v>
      </c>
      <c r="AW7" s="210">
        <f t="shared" si="6"/>
        <v>0</v>
      </c>
      <c r="AX7" s="212"/>
      <c r="AY7" s="217"/>
    </row>
    <row r="8">
      <c r="A8" s="204">
        <v>4.0</v>
      </c>
      <c r="B8" s="212" t="s">
        <v>595</v>
      </c>
      <c r="C8" s="213" t="s">
        <v>454</v>
      </c>
      <c r="D8" s="212" t="s">
        <v>450</v>
      </c>
      <c r="E8" s="194" t="s">
        <v>166</v>
      </c>
      <c r="F8" s="194" t="s">
        <v>717</v>
      </c>
      <c r="G8" s="194" t="s">
        <v>717</v>
      </c>
      <c r="H8" s="194">
        <v>0.0</v>
      </c>
      <c r="I8" s="194" t="s">
        <v>715</v>
      </c>
      <c r="J8" s="194" t="s">
        <v>715</v>
      </c>
      <c r="K8" s="194" t="s">
        <v>6</v>
      </c>
      <c r="L8" s="194" t="s">
        <v>15</v>
      </c>
      <c r="M8" s="194" t="s">
        <v>6</v>
      </c>
      <c r="N8" s="194">
        <v>0.0</v>
      </c>
      <c r="O8" s="194" t="s">
        <v>6</v>
      </c>
      <c r="P8" s="194" t="s">
        <v>6</v>
      </c>
      <c r="Q8" s="194" t="s">
        <v>600</v>
      </c>
      <c r="R8" s="194" t="s">
        <v>600</v>
      </c>
      <c r="S8" s="194" t="s">
        <v>600</v>
      </c>
      <c r="T8" s="194" t="s">
        <v>6</v>
      </c>
      <c r="U8" s="194">
        <v>0.0</v>
      </c>
      <c r="V8" s="194" t="s">
        <v>717</v>
      </c>
      <c r="W8" s="194" t="s">
        <v>715</v>
      </c>
      <c r="X8" s="194" t="s">
        <v>715</v>
      </c>
      <c r="Y8" s="194" t="s">
        <v>717</v>
      </c>
      <c r="Z8" s="194" t="s">
        <v>717</v>
      </c>
      <c r="AA8" s="194" t="s">
        <v>717</v>
      </c>
      <c r="AB8" s="194" t="s">
        <v>717</v>
      </c>
      <c r="AC8" s="194">
        <v>0.0</v>
      </c>
      <c r="AD8" s="194" t="s">
        <v>715</v>
      </c>
      <c r="AE8" s="194" t="s">
        <v>715</v>
      </c>
      <c r="AF8" s="194" t="s">
        <v>715</v>
      </c>
      <c r="AG8" s="194" t="s">
        <v>715</v>
      </c>
      <c r="AH8" s="194" t="s">
        <v>715</v>
      </c>
      <c r="AI8" s="194">
        <v>0.0</v>
      </c>
      <c r="AJ8" s="197">
        <f>vlookup(B8,'Annual Leave-2026'!$B:$T,4,0)-countif(E8:AI8,"a")-(countif(E8:AI8,"a1")*0.5)-(countif(E8:AI8,"a2")*0.5)-(countif(E8:AI8,"b*")*0.5)-(countif(E8:AI8,"c*")*0.5)-(countif(E8:AI8,"d*")*0.5)-(countif(E8:AI8,"e*")*0.5)+1</f>
        <v>4.5</v>
      </c>
      <c r="AK8" s="197">
        <f t="shared" si="3"/>
        <v>26</v>
      </c>
      <c r="AL8" s="214"/>
      <c r="AM8" s="214"/>
      <c r="AN8" s="497">
        <v>6.000000000000003</v>
      </c>
      <c r="AO8" s="215"/>
      <c r="AP8" s="216"/>
      <c r="AQ8" s="209"/>
      <c r="AR8" s="209"/>
      <c r="AS8" s="209"/>
      <c r="AT8" s="209"/>
      <c r="AU8" s="209">
        <f t="shared" si="4"/>
        <v>5</v>
      </c>
      <c r="AV8" s="209">
        <f t="shared" si="5"/>
        <v>0</v>
      </c>
      <c r="AW8" s="210">
        <f t="shared" si="6"/>
        <v>0</v>
      </c>
      <c r="AX8" s="212"/>
      <c r="AY8" s="217"/>
    </row>
    <row r="9">
      <c r="A9" s="209">
        <v>5.0</v>
      </c>
      <c r="B9" s="212" t="s">
        <v>596</v>
      </c>
      <c r="C9" s="213" t="s">
        <v>457</v>
      </c>
      <c r="D9" s="212" t="s">
        <v>450</v>
      </c>
      <c r="E9" s="194" t="s">
        <v>717</v>
      </c>
      <c r="F9" s="194" t="s">
        <v>717</v>
      </c>
      <c r="G9" s="194" t="s">
        <v>717</v>
      </c>
      <c r="H9" s="194">
        <v>0.0</v>
      </c>
      <c r="I9" s="194" t="s">
        <v>717</v>
      </c>
      <c r="J9" s="194" t="s">
        <v>717</v>
      </c>
      <c r="K9" s="194" t="s">
        <v>717</v>
      </c>
      <c r="L9" s="194" t="s">
        <v>725</v>
      </c>
      <c r="M9" s="194" t="s">
        <v>717</v>
      </c>
      <c r="N9" s="194" t="s">
        <v>717</v>
      </c>
      <c r="O9" s="194">
        <v>0.0</v>
      </c>
      <c r="P9" s="194" t="s">
        <v>6</v>
      </c>
      <c r="Q9" s="194" t="s">
        <v>6</v>
      </c>
      <c r="R9" s="194" t="s">
        <v>717</v>
      </c>
      <c r="S9" s="194" t="s">
        <v>717</v>
      </c>
      <c r="T9" s="194" t="s">
        <v>717</v>
      </c>
      <c r="U9" s="194" t="s">
        <v>717</v>
      </c>
      <c r="V9" s="194">
        <v>0.0</v>
      </c>
      <c r="W9" s="194" t="s">
        <v>717</v>
      </c>
      <c r="X9" s="194" t="s">
        <v>717</v>
      </c>
      <c r="Y9" s="194" t="s">
        <v>717</v>
      </c>
      <c r="Z9" s="194" t="s">
        <v>717</v>
      </c>
      <c r="AA9" s="194" t="s">
        <v>717</v>
      </c>
      <c r="AB9" s="194" t="s">
        <v>717</v>
      </c>
      <c r="AC9" s="194">
        <v>0.0</v>
      </c>
      <c r="AD9" s="194" t="s">
        <v>591</v>
      </c>
      <c r="AE9" s="194" t="s">
        <v>591</v>
      </c>
      <c r="AF9" s="194" t="s">
        <v>591</v>
      </c>
      <c r="AG9" s="194" t="s">
        <v>591</v>
      </c>
      <c r="AH9" s="194" t="s">
        <v>591</v>
      </c>
      <c r="AI9" s="194">
        <v>0.0</v>
      </c>
      <c r="AJ9" s="197">
        <f>vlookup(B9,'Annual Leave-2026'!$B:$T,4,0)-countif(E9:AI9,"a")-(countif(E9:AI9,"a1")*0.5)-(countif(E9:AI9,"a2")*0.5)-(countif(E9:AI9,"b*")*0.5)-(countif(E9:AI9,"c*")*0.5)-(countif(E9:AI9,"d*")*0.5)-(countif(E9:AI9,"e*")*0.5)+1</f>
        <v>6</v>
      </c>
      <c r="AK9" s="197">
        <f t="shared" si="3"/>
        <v>26</v>
      </c>
      <c r="AL9" s="214"/>
      <c r="AM9" s="214"/>
      <c r="AN9" s="497">
        <v>6.000000000000003</v>
      </c>
      <c r="AO9" s="214">
        <v>2.0</v>
      </c>
      <c r="AP9" s="216"/>
      <c r="AQ9" s="209"/>
      <c r="AR9" s="209"/>
      <c r="AS9" s="209"/>
      <c r="AT9" s="209"/>
      <c r="AU9" s="209">
        <f t="shared" si="4"/>
        <v>5</v>
      </c>
      <c r="AV9" s="209">
        <f t="shared" si="5"/>
        <v>0</v>
      </c>
      <c r="AW9" s="210">
        <f t="shared" si="6"/>
        <v>0</v>
      </c>
      <c r="AX9" s="212"/>
      <c r="AY9" s="217"/>
    </row>
    <row r="10">
      <c r="A10" s="204">
        <v>6.0</v>
      </c>
      <c r="B10" s="212" t="s">
        <v>597</v>
      </c>
      <c r="C10" s="213" t="s">
        <v>460</v>
      </c>
      <c r="D10" s="212" t="s">
        <v>450</v>
      </c>
      <c r="E10" s="194" t="s">
        <v>593</v>
      </c>
      <c r="F10" s="194" t="s">
        <v>593</v>
      </c>
      <c r="G10" s="194">
        <v>0.0</v>
      </c>
      <c r="H10" s="194" t="s">
        <v>6</v>
      </c>
      <c r="I10" s="194" t="s">
        <v>6</v>
      </c>
      <c r="J10" s="194" t="s">
        <v>6</v>
      </c>
      <c r="K10" s="194" t="s">
        <v>6</v>
      </c>
      <c r="L10" s="194" t="s">
        <v>729</v>
      </c>
      <c r="M10" s="194" t="s">
        <v>593</v>
      </c>
      <c r="N10" s="194">
        <v>0.0</v>
      </c>
      <c r="O10" s="194" t="s">
        <v>593</v>
      </c>
      <c r="P10" s="194" t="s">
        <v>593</v>
      </c>
      <c r="Q10" s="194" t="s">
        <v>593</v>
      </c>
      <c r="R10" s="194" t="s">
        <v>593</v>
      </c>
      <c r="S10" s="194" t="s">
        <v>593</v>
      </c>
      <c r="T10" s="194" t="s">
        <v>593</v>
      </c>
      <c r="U10" s="194">
        <v>0.0</v>
      </c>
      <c r="V10" s="194" t="s">
        <v>593</v>
      </c>
      <c r="W10" s="194" t="s">
        <v>593</v>
      </c>
      <c r="X10" s="194" t="s">
        <v>593</v>
      </c>
      <c r="Y10" s="194" t="s">
        <v>593</v>
      </c>
      <c r="Z10" s="194" t="s">
        <v>593</v>
      </c>
      <c r="AA10" s="194" t="s">
        <v>593</v>
      </c>
      <c r="AB10" s="194">
        <v>0.0</v>
      </c>
      <c r="AC10" s="194" t="s">
        <v>717</v>
      </c>
      <c r="AD10" s="194" t="s">
        <v>717</v>
      </c>
      <c r="AE10" s="194" t="s">
        <v>717</v>
      </c>
      <c r="AF10" s="194" t="s">
        <v>717</v>
      </c>
      <c r="AG10" s="194" t="s">
        <v>717</v>
      </c>
      <c r="AH10" s="194" t="s">
        <v>717</v>
      </c>
      <c r="AI10" s="194" t="s">
        <v>717</v>
      </c>
      <c r="AJ10" s="197">
        <f>vlookup(B10,'Annual Leave-2026'!$B:$T,4,0)-countif(E10:AI10,"a")-(countif(E10:AI10,"a1")*0.5)-(countif(E10:AI10,"a2")*0.5)-(countif(E10:AI10,"b*")*0.5)-(countif(E10:AI10,"c*")*0.5)-(countif(E10:AI10,"d*")*0.5)-(countif(E10:AI10,"e*")*0.5)+1</f>
        <v>9</v>
      </c>
      <c r="AK10" s="197">
        <f t="shared" si="3"/>
        <v>27</v>
      </c>
      <c r="AL10" s="214"/>
      <c r="AM10" s="214"/>
      <c r="AN10" s="497">
        <v>8.000000000000004</v>
      </c>
      <c r="AO10" s="215"/>
      <c r="AP10" s="216"/>
      <c r="AQ10" s="209"/>
      <c r="AR10" s="209"/>
      <c r="AS10" s="209"/>
      <c r="AT10" s="209"/>
      <c r="AU10" s="209">
        <f t="shared" si="4"/>
        <v>4</v>
      </c>
      <c r="AV10" s="209">
        <f t="shared" si="5"/>
        <v>0</v>
      </c>
      <c r="AW10" s="210">
        <f t="shared" si="6"/>
        <v>0</v>
      </c>
      <c r="AX10" s="212"/>
      <c r="AY10" s="217"/>
    </row>
    <row r="11">
      <c r="A11" s="209">
        <v>7.0</v>
      </c>
      <c r="B11" s="212" t="s">
        <v>598</v>
      </c>
      <c r="C11" s="213" t="s">
        <v>136</v>
      </c>
      <c r="D11" s="212" t="s">
        <v>137</v>
      </c>
      <c r="E11" s="194" t="s">
        <v>715</v>
      </c>
      <c r="F11" s="194" t="s">
        <v>715</v>
      </c>
      <c r="G11" s="194" t="s">
        <v>715</v>
      </c>
      <c r="H11" s="194">
        <v>0.0</v>
      </c>
      <c r="I11" s="194" t="s">
        <v>717</v>
      </c>
      <c r="J11" s="194" t="s">
        <v>717</v>
      </c>
      <c r="K11" s="194" t="s">
        <v>717</v>
      </c>
      <c r="L11" s="221" t="s">
        <v>725</v>
      </c>
      <c r="M11" s="194" t="s">
        <v>717</v>
      </c>
      <c r="N11" s="194" t="s">
        <v>717</v>
      </c>
      <c r="O11" s="194">
        <v>0.0</v>
      </c>
      <c r="P11" s="194" t="s">
        <v>717</v>
      </c>
      <c r="Q11" s="194" t="s">
        <v>717</v>
      </c>
      <c r="R11" s="194" t="s">
        <v>717</v>
      </c>
      <c r="S11" s="194" t="s">
        <v>717</v>
      </c>
      <c r="T11" s="194" t="s">
        <v>717</v>
      </c>
      <c r="U11" s="194" t="s">
        <v>717</v>
      </c>
      <c r="V11" s="194">
        <v>0.0</v>
      </c>
      <c r="W11" s="194" t="s">
        <v>717</v>
      </c>
      <c r="X11" s="194" t="s">
        <v>717</v>
      </c>
      <c r="Y11" s="194" t="s">
        <v>717</v>
      </c>
      <c r="Z11" s="218" t="s">
        <v>717</v>
      </c>
      <c r="AA11" s="218" t="s">
        <v>717</v>
      </c>
      <c r="AB11" s="194">
        <v>0.0</v>
      </c>
      <c r="AC11" s="194" t="s">
        <v>717</v>
      </c>
      <c r="AD11" s="194" t="s">
        <v>717</v>
      </c>
      <c r="AE11" s="194" t="s">
        <v>717</v>
      </c>
      <c r="AF11" s="194" t="s">
        <v>717</v>
      </c>
      <c r="AG11" s="194" t="s">
        <v>717</v>
      </c>
      <c r="AH11" s="194" t="s">
        <v>717</v>
      </c>
      <c r="AI11" s="194" t="s">
        <v>717</v>
      </c>
      <c r="AJ11" s="197">
        <f>vlookup(B11,'Annual Leave-2026'!$B:$T,4,0)-countif(E11:AI11,"a")-(countif(E11:AI11,"a1")*0.5)-(countif(E11:AI11,"a2")*0.5)-(countif(E11:AI11,"b*")*0.5)-(countif(E11:AI11,"c*")*0.5)-(countif(E11:AI11,"d*")*0.5)-(countif(E11:AI11,"e*")*0.5)+1+1</f>
        <v>10</v>
      </c>
      <c r="AK11" s="197">
        <f t="shared" si="3"/>
        <v>27</v>
      </c>
      <c r="AL11" s="214">
        <f>VLOOKUP(B11,'Working Time-January-2026'!$B:$AK,35,0)/60</f>
        <v>0</v>
      </c>
      <c r="AM11" s="214">
        <f>VLOOKUP(B11,'Working Time-January-2026'!$B:$AK,36,0)/60</f>
        <v>0</v>
      </c>
      <c r="AN11" s="497">
        <v>8.000000000000004</v>
      </c>
      <c r="AO11" s="214">
        <v>2.0</v>
      </c>
      <c r="AP11" s="216"/>
      <c r="AQ11" s="209"/>
      <c r="AR11" s="209"/>
      <c r="AS11" s="209"/>
      <c r="AT11" s="209"/>
      <c r="AU11" s="209">
        <f t="shared" si="4"/>
        <v>4</v>
      </c>
      <c r="AV11" s="209">
        <f t="shared" si="5"/>
        <v>0</v>
      </c>
      <c r="AW11" s="210">
        <f t="shared" si="6"/>
        <v>0</v>
      </c>
      <c r="AX11" s="212"/>
      <c r="AY11" s="217" t="str">
        <f t="array" ref="AY11:AY152">XLOOKUP(C11:C152,'Schedule 1225-01-2026'!D4:D149,'Schedule 1225-01-2026'!AZ4:AZ149)</f>
        <v>C</v>
      </c>
    </row>
    <row r="12">
      <c r="A12" s="204">
        <v>8.0</v>
      </c>
      <c r="B12" s="212" t="s">
        <v>599</v>
      </c>
      <c r="C12" s="213" t="s">
        <v>139</v>
      </c>
      <c r="D12" s="212" t="s">
        <v>137</v>
      </c>
      <c r="E12" s="194" t="s">
        <v>593</v>
      </c>
      <c r="F12" s="194" t="s">
        <v>593</v>
      </c>
      <c r="G12" s="194" t="s">
        <v>593</v>
      </c>
      <c r="H12" s="194">
        <v>0.0</v>
      </c>
      <c r="I12" s="194" t="s">
        <v>588</v>
      </c>
      <c r="J12" s="194" t="s">
        <v>588</v>
      </c>
      <c r="K12" s="194" t="s">
        <v>588</v>
      </c>
      <c r="L12" s="194" t="s">
        <v>727</v>
      </c>
      <c r="M12" s="194" t="s">
        <v>588</v>
      </c>
      <c r="N12" s="194" t="s">
        <v>588</v>
      </c>
      <c r="O12" s="194">
        <v>0.0</v>
      </c>
      <c r="P12" s="194" t="s">
        <v>588</v>
      </c>
      <c r="Q12" s="194" t="s">
        <v>588</v>
      </c>
      <c r="R12" s="194" t="s">
        <v>588</v>
      </c>
      <c r="S12" s="194" t="s">
        <v>588</v>
      </c>
      <c r="T12" s="194" t="s">
        <v>588</v>
      </c>
      <c r="U12" s="194" t="s">
        <v>588</v>
      </c>
      <c r="V12" s="194">
        <v>0.0</v>
      </c>
      <c r="W12" s="194" t="s">
        <v>588</v>
      </c>
      <c r="X12" s="194" t="s">
        <v>588</v>
      </c>
      <c r="Y12" s="194" t="s">
        <v>588</v>
      </c>
      <c r="Z12" s="194" t="s">
        <v>588</v>
      </c>
      <c r="AA12" s="194" t="s">
        <v>588</v>
      </c>
      <c r="AB12" s="194" t="s">
        <v>588</v>
      </c>
      <c r="AC12" s="194">
        <v>0.0</v>
      </c>
      <c r="AD12" s="194" t="s">
        <v>588</v>
      </c>
      <c r="AE12" s="194" t="s">
        <v>588</v>
      </c>
      <c r="AF12" s="194" t="s">
        <v>588</v>
      </c>
      <c r="AG12" s="194" t="s">
        <v>588</v>
      </c>
      <c r="AH12" s="194" t="s">
        <v>588</v>
      </c>
      <c r="AI12" s="194" t="s">
        <v>588</v>
      </c>
      <c r="AJ12" s="197">
        <f>vlookup(B12,'Annual Leave-2026'!$B:$T,4,0)-countif(E12:AI12,"a")-(countif(E12:AI12,"a1")*0.5)-(countif(E12:AI12,"a2")*0.5)-(countif(E12:AI12,"b*")*0.5)-(countif(E12:AI12,"c*")*0.5)-(countif(E12:AI12,"d*")*0.5)-(countif(E12:AI12,"e*")*0.5)+1</f>
        <v>12.5</v>
      </c>
      <c r="AK12" s="197">
        <f t="shared" si="3"/>
        <v>27</v>
      </c>
      <c r="AL12" s="214">
        <f>VLOOKUP(B12,'Working Time-January-2026'!$B:$AK,35,0)/60</f>
        <v>0</v>
      </c>
      <c r="AM12" s="214">
        <f>VLOOKUP(B12,'Working Time-January-2026'!$B:$AK,36,0)/60</f>
        <v>0</v>
      </c>
      <c r="AN12" s="497">
        <v>8.000000000000004</v>
      </c>
      <c r="AO12" s="215"/>
      <c r="AP12" s="216"/>
      <c r="AQ12" s="209"/>
      <c r="AR12" s="209"/>
      <c r="AS12" s="209"/>
      <c r="AT12" s="209"/>
      <c r="AU12" s="209">
        <f t="shared" si="4"/>
        <v>4</v>
      </c>
      <c r="AV12" s="209">
        <f t="shared" si="5"/>
        <v>0</v>
      </c>
      <c r="AW12" s="210">
        <f t="shared" si="6"/>
        <v>0</v>
      </c>
      <c r="AX12" s="212"/>
      <c r="AY12" s="217" t="s">
        <v>9</v>
      </c>
    </row>
    <row r="13">
      <c r="A13" s="209">
        <v>9.0</v>
      </c>
      <c r="B13" s="212" t="s">
        <v>601</v>
      </c>
      <c r="C13" s="213" t="s">
        <v>141</v>
      </c>
      <c r="D13" s="212" t="s">
        <v>137</v>
      </c>
      <c r="E13" s="194" t="s">
        <v>591</v>
      </c>
      <c r="F13" s="194" t="s">
        <v>591</v>
      </c>
      <c r="G13" s="194">
        <v>0.0</v>
      </c>
      <c r="H13" s="194" t="s">
        <v>593</v>
      </c>
      <c r="I13" s="194" t="s">
        <v>593</v>
      </c>
      <c r="J13" s="194" t="s">
        <v>593</v>
      </c>
      <c r="K13" s="194" t="s">
        <v>593</v>
      </c>
      <c r="L13" s="194" t="s">
        <v>729</v>
      </c>
      <c r="M13" s="194" t="s">
        <v>593</v>
      </c>
      <c r="N13" s="194" t="s">
        <v>593</v>
      </c>
      <c r="O13" s="194">
        <v>0.0</v>
      </c>
      <c r="P13" s="194" t="s">
        <v>593</v>
      </c>
      <c r="Q13" s="194" t="s">
        <v>593</v>
      </c>
      <c r="R13" s="194" t="s">
        <v>593</v>
      </c>
      <c r="S13" s="194" t="s">
        <v>593</v>
      </c>
      <c r="T13" s="194" t="s">
        <v>6</v>
      </c>
      <c r="U13" s="194" t="s">
        <v>6</v>
      </c>
      <c r="V13" s="194">
        <v>0.0</v>
      </c>
      <c r="W13" s="194" t="s">
        <v>593</v>
      </c>
      <c r="X13" s="194" t="s">
        <v>593</v>
      </c>
      <c r="Y13" s="194" t="s">
        <v>593</v>
      </c>
      <c r="Z13" s="194" t="s">
        <v>593</v>
      </c>
      <c r="AA13" s="194" t="s">
        <v>593</v>
      </c>
      <c r="AB13" s="194">
        <v>0.0</v>
      </c>
      <c r="AC13" s="194" t="s">
        <v>593</v>
      </c>
      <c r="AD13" s="194" t="s">
        <v>593</v>
      </c>
      <c r="AE13" s="194" t="s">
        <v>593</v>
      </c>
      <c r="AF13" s="194" t="s">
        <v>593</v>
      </c>
      <c r="AG13" s="194" t="s">
        <v>593</v>
      </c>
      <c r="AH13" s="194" t="s">
        <v>6</v>
      </c>
      <c r="AI13" s="194" t="s">
        <v>6</v>
      </c>
      <c r="AJ13" s="197">
        <f>vlookup(B13,'Annual Leave-2026'!$B:$T,4,0)-countif(E13:AI13,"a")-(countif(E13:AI13,"a1")*0.5)-(countif(E13:AI13,"a2")*0.5)-(countif(E13:AI13,"b*")*0.5)-(countif(E13:AI13,"c*")*0.5)-(countif(E13:AI13,"d*")*0.5)-(countif(E13:AI13,"e*")*0.5)+1</f>
        <v>11</v>
      </c>
      <c r="AK13" s="197">
        <f t="shared" si="3"/>
        <v>27</v>
      </c>
      <c r="AL13" s="214">
        <f>VLOOKUP(B13,'Working Time-January-2026'!$B:$AK,35,0)/60</f>
        <v>-0.1666666667</v>
      </c>
      <c r="AM13" s="214">
        <f>VLOOKUP(B13,'Working Time-January-2026'!$B:$AK,36,0)/60</f>
        <v>0</v>
      </c>
      <c r="AN13" s="497">
        <v>8.000000000000004</v>
      </c>
      <c r="AO13" s="215"/>
      <c r="AP13" s="216"/>
      <c r="AQ13" s="209"/>
      <c r="AR13" s="209"/>
      <c r="AS13" s="209"/>
      <c r="AT13" s="209"/>
      <c r="AU13" s="209">
        <f t="shared" si="4"/>
        <v>4</v>
      </c>
      <c r="AV13" s="209">
        <f t="shared" si="5"/>
        <v>0</v>
      </c>
      <c r="AW13" s="210">
        <f t="shared" si="6"/>
        <v>0</v>
      </c>
      <c r="AX13" s="212"/>
      <c r="AY13" s="217" t="s">
        <v>10</v>
      </c>
    </row>
    <row r="14">
      <c r="A14" s="204">
        <v>10.0</v>
      </c>
      <c r="B14" s="212" t="s">
        <v>603</v>
      </c>
      <c r="C14" s="213" t="s">
        <v>143</v>
      </c>
      <c r="D14" s="212" t="s">
        <v>137</v>
      </c>
      <c r="E14" s="194" t="s">
        <v>717</v>
      </c>
      <c r="F14" s="194" t="s">
        <v>717</v>
      </c>
      <c r="G14" s="194" t="s">
        <v>717</v>
      </c>
      <c r="H14" s="194">
        <v>0.0</v>
      </c>
      <c r="I14" s="194" t="s">
        <v>591</v>
      </c>
      <c r="J14" s="194" t="s">
        <v>591</v>
      </c>
      <c r="K14" s="194" t="s">
        <v>591</v>
      </c>
      <c r="L14" s="221" t="s">
        <v>721</v>
      </c>
      <c r="M14" s="194" t="s">
        <v>591</v>
      </c>
      <c r="N14" s="194" t="s">
        <v>591</v>
      </c>
      <c r="O14" s="194">
        <v>0.0</v>
      </c>
      <c r="P14" s="194" t="s">
        <v>591</v>
      </c>
      <c r="Q14" s="194" t="s">
        <v>591</v>
      </c>
      <c r="R14" s="194" t="s">
        <v>591</v>
      </c>
      <c r="S14" s="194" t="s">
        <v>591</v>
      </c>
      <c r="T14" s="194" t="s">
        <v>591</v>
      </c>
      <c r="U14" s="194" t="s">
        <v>591</v>
      </c>
      <c r="V14" s="194">
        <v>0.0</v>
      </c>
      <c r="W14" s="194" t="s">
        <v>591</v>
      </c>
      <c r="X14" s="194" t="s">
        <v>591</v>
      </c>
      <c r="Y14" s="194" t="s">
        <v>591</v>
      </c>
      <c r="Z14" s="194" t="s">
        <v>591</v>
      </c>
      <c r="AA14" s="194" t="s">
        <v>591</v>
      </c>
      <c r="AB14" s="194">
        <v>0.0</v>
      </c>
      <c r="AC14" s="194" t="s">
        <v>591</v>
      </c>
      <c r="AD14" s="194" t="s">
        <v>591</v>
      </c>
      <c r="AE14" s="194" t="s">
        <v>591</v>
      </c>
      <c r="AF14" s="194" t="s">
        <v>591</v>
      </c>
      <c r="AG14" s="194" t="s">
        <v>591</v>
      </c>
      <c r="AH14" s="194" t="s">
        <v>591</v>
      </c>
      <c r="AI14" s="194" t="s">
        <v>591</v>
      </c>
      <c r="AJ14" s="197">
        <f>vlookup(B14,'Annual Leave-2026'!$B:$T,4,0)-countif(E14:AI14,"a")-(countif(E14:AI14,"a1")*0.5)-(countif(E14:AI14,"a2")*0.5)-(countif(E14:AI14,"b*")*0.5)-(countif(E14:AI14,"c*")*0.5)-(countif(E14:AI14,"d*")*0.5)-(countif(E14:AI14,"e*")*0.5)+1</f>
        <v>14</v>
      </c>
      <c r="AK14" s="197">
        <f t="shared" si="3"/>
        <v>27</v>
      </c>
      <c r="AL14" s="214">
        <f>VLOOKUP(B14,'Working Time-January-2026'!$B:$AK,35,0)/60</f>
        <v>0</v>
      </c>
      <c r="AM14" s="214">
        <f>VLOOKUP(B14,'Working Time-January-2026'!$B:$AK,36,0)/60</f>
        <v>0</v>
      </c>
      <c r="AN14" s="497">
        <v>8.000000000000004</v>
      </c>
      <c r="AO14" s="215"/>
      <c r="AP14" s="216"/>
      <c r="AQ14" s="209"/>
      <c r="AR14" s="209"/>
      <c r="AS14" s="209"/>
      <c r="AT14" s="209"/>
      <c r="AU14" s="209">
        <f t="shared" si="4"/>
        <v>4</v>
      </c>
      <c r="AV14" s="209">
        <f t="shared" si="5"/>
        <v>0</v>
      </c>
      <c r="AW14" s="210">
        <f t="shared" si="6"/>
        <v>0</v>
      </c>
      <c r="AX14" s="212"/>
      <c r="AY14" s="217" t="s">
        <v>6</v>
      </c>
    </row>
    <row r="15">
      <c r="A15" s="209">
        <v>11.0</v>
      </c>
      <c r="B15" s="212" t="s">
        <v>604</v>
      </c>
      <c r="C15" s="213" t="s">
        <v>145</v>
      </c>
      <c r="D15" s="212" t="s">
        <v>137</v>
      </c>
      <c r="E15" s="194" t="s">
        <v>588</v>
      </c>
      <c r="F15" s="194" t="s">
        <v>588</v>
      </c>
      <c r="G15" s="194" t="s">
        <v>588</v>
      </c>
      <c r="H15" s="194">
        <v>0.0</v>
      </c>
      <c r="I15" s="194" t="s">
        <v>6</v>
      </c>
      <c r="J15" s="194" t="s">
        <v>715</v>
      </c>
      <c r="K15" s="194" t="s">
        <v>715</v>
      </c>
      <c r="L15" s="194" t="s">
        <v>723</v>
      </c>
      <c r="M15" s="194" t="s">
        <v>715</v>
      </c>
      <c r="N15" s="194" t="s">
        <v>715</v>
      </c>
      <c r="O15" s="194">
        <v>0.0</v>
      </c>
      <c r="P15" s="194" t="s">
        <v>715</v>
      </c>
      <c r="Q15" s="194" t="s">
        <v>715</v>
      </c>
      <c r="R15" s="194" t="s">
        <v>715</v>
      </c>
      <c r="S15" s="194" t="s">
        <v>715</v>
      </c>
      <c r="T15" s="194" t="s">
        <v>715</v>
      </c>
      <c r="U15" s="194" t="s">
        <v>715</v>
      </c>
      <c r="V15" s="194">
        <v>0.0</v>
      </c>
      <c r="W15" s="194" t="s">
        <v>715</v>
      </c>
      <c r="X15" s="194" t="s">
        <v>715</v>
      </c>
      <c r="Y15" s="194" t="s">
        <v>715</v>
      </c>
      <c r="Z15" s="194" t="s">
        <v>715</v>
      </c>
      <c r="AA15" s="194" t="s">
        <v>715</v>
      </c>
      <c r="AB15" s="194" t="s">
        <v>715</v>
      </c>
      <c r="AC15" s="194">
        <v>0.0</v>
      </c>
      <c r="AD15" s="194" t="s">
        <v>715</v>
      </c>
      <c r="AE15" s="194" t="s">
        <v>715</v>
      </c>
      <c r="AF15" s="194" t="s">
        <v>715</v>
      </c>
      <c r="AG15" s="194" t="s">
        <v>715</v>
      </c>
      <c r="AH15" s="194" t="s">
        <v>715</v>
      </c>
      <c r="AI15" s="194">
        <v>0.0</v>
      </c>
      <c r="AJ15" s="197">
        <f>vlookup(B15,'Annual Leave-2026'!$B:$T,4,0)-countif(E15:AI15,"a")-(countif(E15:AI15,"a1")*0.5)-(countif(E15:AI15,"a2")*0.5)-(countif(E15:AI15,"b*")*0.5)-(countif(E15:AI15,"c*")*0.5)-(countif(E15:AI15,"d*")*0.5)-(countif(E15:AI15,"e*")*0.5)+1</f>
        <v>6</v>
      </c>
      <c r="AK15" s="197">
        <f t="shared" si="3"/>
        <v>26</v>
      </c>
      <c r="AL15" s="214">
        <f>VLOOKUP(B15,'Working Time-January-2026'!$B:$AK,35,0)/60</f>
        <v>0</v>
      </c>
      <c r="AM15" s="214">
        <f>VLOOKUP(B15,'Working Time-January-2026'!$B:$AK,36,0)/60</f>
        <v>0</v>
      </c>
      <c r="AN15" s="497">
        <v>8.0</v>
      </c>
      <c r="AO15" s="215"/>
      <c r="AP15" s="216"/>
      <c r="AQ15" s="209"/>
      <c r="AR15" s="209"/>
      <c r="AS15" s="209"/>
      <c r="AT15" s="209"/>
      <c r="AU15" s="209">
        <f t="shared" si="4"/>
        <v>5</v>
      </c>
      <c r="AV15" s="209">
        <f t="shared" si="5"/>
        <v>0</v>
      </c>
      <c r="AW15" s="210">
        <f t="shared" si="6"/>
        <v>0</v>
      </c>
      <c r="AX15" s="212"/>
      <c r="AY15" s="217">
        <v>0.0</v>
      </c>
    </row>
    <row r="16">
      <c r="A16" s="204">
        <v>12.0</v>
      </c>
      <c r="B16" s="212" t="s">
        <v>605</v>
      </c>
      <c r="C16" s="213" t="s">
        <v>147</v>
      </c>
      <c r="D16" s="212" t="s">
        <v>148</v>
      </c>
      <c r="E16" s="194" t="s">
        <v>591</v>
      </c>
      <c r="F16" s="194" t="s">
        <v>591</v>
      </c>
      <c r="G16" s="194" t="s">
        <v>591</v>
      </c>
      <c r="H16" s="194">
        <v>0.0</v>
      </c>
      <c r="I16" s="194" t="s">
        <v>591</v>
      </c>
      <c r="J16" s="194" t="s">
        <v>591</v>
      </c>
      <c r="K16" s="194" t="s">
        <v>591</v>
      </c>
      <c r="L16" s="221" t="s">
        <v>721</v>
      </c>
      <c r="M16" s="194" t="s">
        <v>591</v>
      </c>
      <c r="N16" s="194">
        <v>0.0</v>
      </c>
      <c r="O16" s="194" t="s">
        <v>591</v>
      </c>
      <c r="P16" s="194" t="s">
        <v>591</v>
      </c>
      <c r="Q16" s="194" t="s">
        <v>591</v>
      </c>
      <c r="R16" s="194" t="s">
        <v>591</v>
      </c>
      <c r="S16" s="194" t="s">
        <v>591</v>
      </c>
      <c r="T16" s="194" t="s">
        <v>591</v>
      </c>
      <c r="U16" s="194">
        <v>0.0</v>
      </c>
      <c r="V16" s="194" t="s">
        <v>715</v>
      </c>
      <c r="W16" s="194" t="s">
        <v>715</v>
      </c>
      <c r="X16" s="194" t="s">
        <v>715</v>
      </c>
      <c r="Y16" s="194" t="s">
        <v>165</v>
      </c>
      <c r="Z16" s="218" t="s">
        <v>6</v>
      </c>
      <c r="AA16" s="194" t="s">
        <v>6</v>
      </c>
      <c r="AB16" s="194">
        <v>0.0</v>
      </c>
      <c r="AC16" s="194" t="s">
        <v>6</v>
      </c>
      <c r="AD16" s="194" t="s">
        <v>715</v>
      </c>
      <c r="AE16" s="194" t="s">
        <v>715</v>
      </c>
      <c r="AF16" s="194" t="s">
        <v>715</v>
      </c>
      <c r="AG16" s="194" t="s">
        <v>715</v>
      </c>
      <c r="AH16" s="194" t="s">
        <v>715</v>
      </c>
      <c r="AI16" s="194" t="s">
        <v>715</v>
      </c>
      <c r="AJ16" s="197">
        <f>vlookup(B16,'Annual Leave-2026'!$B:$T,4,0)-countif(E16:AI16,"a")-(countif(E16:AI16,"a1")*0.5)-(countif(E16:AI16,"a2")*0.5)-(countif(E16:AI16,"b*")*0.5)-(countif(E16:AI16,"c*")*0.5)-(countif(E16:AI16,"d*")*0.5)-(countif(E16:AI16,"e*")*0.5)+1</f>
        <v>5</v>
      </c>
      <c r="AK16" s="197">
        <f t="shared" si="3"/>
        <v>27</v>
      </c>
      <c r="AL16" s="214">
        <f>VLOOKUP(B16,'Working Time-January-2026'!$B:$AK,35,0)/60</f>
        <v>-0.3</v>
      </c>
      <c r="AM16" s="214">
        <f>VLOOKUP(B16,'Working Time-January-2026'!$B:$AK,36,0)/60</f>
        <v>0</v>
      </c>
      <c r="AN16" s="497">
        <v>8.000000000000004</v>
      </c>
      <c r="AO16" s="215"/>
      <c r="AP16" s="216"/>
      <c r="AQ16" s="209"/>
      <c r="AR16" s="209"/>
      <c r="AS16" s="209"/>
      <c r="AT16" s="209"/>
      <c r="AU16" s="209">
        <f t="shared" si="4"/>
        <v>4</v>
      </c>
      <c r="AV16" s="209">
        <f t="shared" si="5"/>
        <v>0</v>
      </c>
      <c r="AW16" s="210">
        <f t="shared" si="6"/>
        <v>0</v>
      </c>
      <c r="AX16" s="212"/>
      <c r="AY16" s="217" t="s">
        <v>7</v>
      </c>
    </row>
    <row r="17">
      <c r="A17" s="209">
        <v>13.0</v>
      </c>
      <c r="B17" s="212" t="s">
        <v>606</v>
      </c>
      <c r="C17" s="213" t="s">
        <v>150</v>
      </c>
      <c r="D17" s="212" t="s">
        <v>148</v>
      </c>
      <c r="E17" s="194" t="s">
        <v>717</v>
      </c>
      <c r="F17" s="194" t="s">
        <v>717</v>
      </c>
      <c r="G17" s="194">
        <v>0.0</v>
      </c>
      <c r="H17" s="194" t="s">
        <v>717</v>
      </c>
      <c r="I17" s="194" t="s">
        <v>717</v>
      </c>
      <c r="J17" s="194" t="s">
        <v>717</v>
      </c>
      <c r="K17" s="194" t="s">
        <v>717</v>
      </c>
      <c r="L17" s="221" t="s">
        <v>725</v>
      </c>
      <c r="M17" s="194" t="s">
        <v>717</v>
      </c>
      <c r="N17" s="194">
        <v>0.0</v>
      </c>
      <c r="O17" s="194" t="s">
        <v>717</v>
      </c>
      <c r="P17" s="194" t="s">
        <v>717</v>
      </c>
      <c r="Q17" s="194" t="s">
        <v>717</v>
      </c>
      <c r="R17" s="194" t="s">
        <v>717</v>
      </c>
      <c r="S17" s="194" t="s">
        <v>717</v>
      </c>
      <c r="T17" s="194" t="s">
        <v>717</v>
      </c>
      <c r="U17" s="194">
        <v>0.0</v>
      </c>
      <c r="V17" s="194" t="s">
        <v>591</v>
      </c>
      <c r="W17" s="194" t="s">
        <v>591</v>
      </c>
      <c r="X17" s="194" t="s">
        <v>591</v>
      </c>
      <c r="Y17" s="194" t="s">
        <v>591</v>
      </c>
      <c r="Z17" s="194" t="s">
        <v>591</v>
      </c>
      <c r="AA17" s="194" t="s">
        <v>591</v>
      </c>
      <c r="AB17" s="194" t="s">
        <v>591</v>
      </c>
      <c r="AC17" s="194">
        <v>0.0</v>
      </c>
      <c r="AD17" s="194" t="s">
        <v>591</v>
      </c>
      <c r="AE17" s="194" t="s">
        <v>591</v>
      </c>
      <c r="AF17" s="194" t="s">
        <v>591</v>
      </c>
      <c r="AG17" s="194" t="s">
        <v>591</v>
      </c>
      <c r="AH17" s="194" t="s">
        <v>591</v>
      </c>
      <c r="AI17" s="194">
        <v>0.0</v>
      </c>
      <c r="AJ17" s="197">
        <f>vlookup(B17,'Annual Leave-2026'!$B:$T,4,0)-countif(E17:AI17,"a")-(countif(E17:AI17,"a1")*0.5)-(countif(E17:AI17,"a2")*0.5)-(countif(E17:AI17,"b*")*0.5)-(countif(E17:AI17,"c*")*0.5)-(countif(E17:AI17,"d*")*0.5)-(countif(E17:AI17,"e*")*0.5)+1</f>
        <v>9</v>
      </c>
      <c r="AK17" s="197">
        <f t="shared" si="3"/>
        <v>26</v>
      </c>
      <c r="AL17" s="214">
        <f>VLOOKUP(B17,'Working Time-January-2026'!$B:$AK,35,0)/60</f>
        <v>0</v>
      </c>
      <c r="AM17" s="214">
        <f>VLOOKUP(B17,'Working Time-January-2026'!$B:$AK,36,0)/60</f>
        <v>0</v>
      </c>
      <c r="AN17" s="497">
        <v>8.000000000000004</v>
      </c>
      <c r="AO17" s="214">
        <v>2.0</v>
      </c>
      <c r="AP17" s="216"/>
      <c r="AQ17" s="209"/>
      <c r="AR17" s="209"/>
      <c r="AS17" s="209"/>
      <c r="AT17" s="209"/>
      <c r="AU17" s="209">
        <f t="shared" si="4"/>
        <v>5</v>
      </c>
      <c r="AV17" s="209">
        <f t="shared" si="5"/>
        <v>0</v>
      </c>
      <c r="AW17" s="210">
        <f t="shared" si="6"/>
        <v>0</v>
      </c>
      <c r="AX17" s="212"/>
      <c r="AY17" s="217">
        <v>0.0</v>
      </c>
    </row>
    <row r="18">
      <c r="A18" s="204">
        <v>14.0</v>
      </c>
      <c r="B18" s="212" t="s">
        <v>607</v>
      </c>
      <c r="C18" s="213" t="s">
        <v>152</v>
      </c>
      <c r="D18" s="212" t="s">
        <v>148</v>
      </c>
      <c r="E18" s="194" t="s">
        <v>588</v>
      </c>
      <c r="F18" s="194" t="s">
        <v>588</v>
      </c>
      <c r="G18" s="194">
        <v>0.0</v>
      </c>
      <c r="H18" s="194" t="s">
        <v>588</v>
      </c>
      <c r="I18" s="194" t="s">
        <v>588</v>
      </c>
      <c r="J18" s="194" t="s">
        <v>588</v>
      </c>
      <c r="K18" s="194" t="s">
        <v>588</v>
      </c>
      <c r="L18" s="194" t="s">
        <v>727</v>
      </c>
      <c r="M18" s="194" t="s">
        <v>588</v>
      </c>
      <c r="N18" s="194">
        <v>0.0</v>
      </c>
      <c r="O18" s="194" t="s">
        <v>588</v>
      </c>
      <c r="P18" s="194" t="s">
        <v>588</v>
      </c>
      <c r="Q18" s="194" t="s">
        <v>588</v>
      </c>
      <c r="R18" s="194" t="s">
        <v>588</v>
      </c>
      <c r="S18" s="194" t="s">
        <v>588</v>
      </c>
      <c r="T18" s="194" t="s">
        <v>588</v>
      </c>
      <c r="U18" s="194">
        <v>0.0</v>
      </c>
      <c r="V18" s="194" t="s">
        <v>717</v>
      </c>
      <c r="W18" s="194" t="s">
        <v>717</v>
      </c>
      <c r="X18" s="194" t="s">
        <v>717</v>
      </c>
      <c r="Y18" s="194" t="s">
        <v>717</v>
      </c>
      <c r="Z18" s="218" t="s">
        <v>717</v>
      </c>
      <c r="AA18" s="218" t="s">
        <v>717</v>
      </c>
      <c r="AB18" s="218" t="s">
        <v>717</v>
      </c>
      <c r="AC18" s="194">
        <v>0.0</v>
      </c>
      <c r="AD18" s="194" t="s">
        <v>717</v>
      </c>
      <c r="AE18" s="194" t="s">
        <v>717</v>
      </c>
      <c r="AF18" s="194" t="s">
        <v>717</v>
      </c>
      <c r="AG18" s="194" t="s">
        <v>717</v>
      </c>
      <c r="AH18" s="194" t="s">
        <v>717</v>
      </c>
      <c r="AI18" s="194">
        <v>0.0</v>
      </c>
      <c r="AJ18" s="197">
        <f>vlookup(B18,'Annual Leave-2026'!$B:$T,4,0)-countif(E18:AI18,"a")-(countif(E18:AI18,"a1")*0.5)-(countif(E18:AI18,"a2")*0.5)-(countif(E18:AI18,"b*")*0.5)-(countif(E18:AI18,"c*")*0.5)-(countif(E18:AI18,"d*")*0.5)-(countif(E18:AI18,"e*")*0.5)+1</f>
        <v>9</v>
      </c>
      <c r="AK18" s="197">
        <f t="shared" si="3"/>
        <v>26</v>
      </c>
      <c r="AL18" s="214">
        <f>VLOOKUP(B18,'Working Time-January-2026'!$B:$AK,35,0)/60</f>
        <v>0</v>
      </c>
      <c r="AM18" s="214">
        <f>VLOOKUP(B18,'Working Time-January-2026'!$B:$AK,36,0)/60</f>
        <v>0</v>
      </c>
      <c r="AN18" s="497">
        <v>8.000000000000004</v>
      </c>
      <c r="AO18" s="214"/>
      <c r="AP18" s="216"/>
      <c r="AQ18" s="209"/>
      <c r="AR18" s="209"/>
      <c r="AS18" s="209"/>
      <c r="AT18" s="209"/>
      <c r="AU18" s="209">
        <f t="shared" si="4"/>
        <v>5</v>
      </c>
      <c r="AV18" s="209">
        <f t="shared" si="5"/>
        <v>0</v>
      </c>
      <c r="AW18" s="210">
        <f t="shared" si="6"/>
        <v>0</v>
      </c>
      <c r="AX18" s="212"/>
      <c r="AY18" s="217">
        <v>0.0</v>
      </c>
    </row>
    <row r="19">
      <c r="A19" s="209">
        <v>15.0</v>
      </c>
      <c r="B19" s="212" t="s">
        <v>608</v>
      </c>
      <c r="C19" s="213" t="s">
        <v>156</v>
      </c>
      <c r="D19" s="212" t="s">
        <v>148</v>
      </c>
      <c r="E19" s="194" t="s">
        <v>715</v>
      </c>
      <c r="F19" s="194" t="s">
        <v>715</v>
      </c>
      <c r="G19" s="194">
        <v>0.0</v>
      </c>
      <c r="H19" s="194" t="s">
        <v>715</v>
      </c>
      <c r="I19" s="194" t="s">
        <v>715</v>
      </c>
      <c r="J19" s="194" t="s">
        <v>715</v>
      </c>
      <c r="K19" s="194" t="s">
        <v>715</v>
      </c>
      <c r="L19" s="194" t="s">
        <v>723</v>
      </c>
      <c r="M19" s="194" t="s">
        <v>6</v>
      </c>
      <c r="N19" s="194">
        <v>0.0</v>
      </c>
      <c r="O19" s="194" t="s">
        <v>715</v>
      </c>
      <c r="P19" s="194" t="s">
        <v>715</v>
      </c>
      <c r="Q19" s="194" t="s">
        <v>715</v>
      </c>
      <c r="R19" s="194" t="s">
        <v>715</v>
      </c>
      <c r="S19" s="194" t="s">
        <v>715</v>
      </c>
      <c r="T19" s="194" t="s">
        <v>715</v>
      </c>
      <c r="U19" s="194">
        <v>0.0</v>
      </c>
      <c r="V19" s="194" t="s">
        <v>593</v>
      </c>
      <c r="W19" s="194" t="s">
        <v>593</v>
      </c>
      <c r="X19" s="194" t="s">
        <v>593</v>
      </c>
      <c r="Y19" s="194" t="s">
        <v>593</v>
      </c>
      <c r="Z19" s="194" t="s">
        <v>593</v>
      </c>
      <c r="AA19" s="194" t="s">
        <v>593</v>
      </c>
      <c r="AB19" s="194" t="s">
        <v>593</v>
      </c>
      <c r="AC19" s="194">
        <v>0.0</v>
      </c>
      <c r="AD19" s="194" t="s">
        <v>593</v>
      </c>
      <c r="AE19" s="194" t="s">
        <v>593</v>
      </c>
      <c r="AF19" s="194" t="s">
        <v>593</v>
      </c>
      <c r="AG19" s="194" t="s">
        <v>593</v>
      </c>
      <c r="AH19" s="194" t="s">
        <v>593</v>
      </c>
      <c r="AI19" s="194">
        <v>0.0</v>
      </c>
      <c r="AJ19" s="197">
        <f>vlookup(B19,'Annual Leave-2026'!$B:$T,4,0)-countif(E19:AI19,"a")-(countif(E19:AI19,"a1")*0.5)-(countif(E19:AI19,"a2")*0.5)-(countif(E19:AI19,"b*")*0.5)-(countif(E19:AI19,"c*")*0.5)-(countif(E19:AI19,"d*")*0.5)-(countif(E19:AI19,"e*")*0.5)+1</f>
        <v>5</v>
      </c>
      <c r="AK19" s="197">
        <f t="shared" si="3"/>
        <v>26</v>
      </c>
      <c r="AL19" s="214">
        <f>VLOOKUP(B19,'Working Time-January-2026'!$B:$AK,35,0)/60</f>
        <v>0</v>
      </c>
      <c r="AM19" s="214">
        <f>VLOOKUP(B19,'Working Time-January-2026'!$B:$AK,36,0)/60</f>
        <v>0</v>
      </c>
      <c r="AN19" s="497">
        <v>8.000000000000004</v>
      </c>
      <c r="AO19" s="214"/>
      <c r="AP19" s="216"/>
      <c r="AQ19" s="209"/>
      <c r="AR19" s="209"/>
      <c r="AS19" s="209"/>
      <c r="AT19" s="209"/>
      <c r="AU19" s="209">
        <f t="shared" si="4"/>
        <v>5</v>
      </c>
      <c r="AV19" s="209">
        <f t="shared" si="5"/>
        <v>0</v>
      </c>
      <c r="AW19" s="210">
        <f t="shared" si="6"/>
        <v>0</v>
      </c>
      <c r="AX19" s="212"/>
      <c r="AY19" s="217">
        <v>0.0</v>
      </c>
    </row>
    <row r="20">
      <c r="A20" s="204">
        <v>16.0</v>
      </c>
      <c r="B20" s="212" t="s">
        <v>609</v>
      </c>
      <c r="C20" s="213" t="s">
        <v>154</v>
      </c>
      <c r="D20" s="212" t="s">
        <v>148</v>
      </c>
      <c r="E20" s="194" t="s">
        <v>593</v>
      </c>
      <c r="F20" s="194" t="s">
        <v>593</v>
      </c>
      <c r="G20" s="194">
        <v>0.0</v>
      </c>
      <c r="H20" s="194" t="s">
        <v>6</v>
      </c>
      <c r="I20" s="194" t="s">
        <v>593</v>
      </c>
      <c r="J20" s="194" t="s">
        <v>593</v>
      </c>
      <c r="K20" s="194" t="s">
        <v>593</v>
      </c>
      <c r="L20" s="194" t="s">
        <v>729</v>
      </c>
      <c r="M20" s="194" t="s">
        <v>593</v>
      </c>
      <c r="N20" s="194">
        <v>0.0</v>
      </c>
      <c r="O20" s="194" t="s">
        <v>593</v>
      </c>
      <c r="P20" s="194" t="s">
        <v>593</v>
      </c>
      <c r="Q20" s="194" t="s">
        <v>593</v>
      </c>
      <c r="R20" s="194" t="s">
        <v>593</v>
      </c>
      <c r="S20" s="194" t="s">
        <v>593</v>
      </c>
      <c r="T20" s="194" t="s">
        <v>171</v>
      </c>
      <c r="U20" s="194">
        <v>0.0</v>
      </c>
      <c r="V20" s="194" t="s">
        <v>588</v>
      </c>
      <c r="W20" s="194" t="s">
        <v>588</v>
      </c>
      <c r="X20" s="194" t="s">
        <v>588</v>
      </c>
      <c r="Y20" s="194" t="s">
        <v>169</v>
      </c>
      <c r="Z20" s="218" t="s">
        <v>6</v>
      </c>
      <c r="AA20" s="194" t="s">
        <v>588</v>
      </c>
      <c r="AB20" s="194">
        <v>0.0</v>
      </c>
      <c r="AC20" s="194" t="s">
        <v>588</v>
      </c>
      <c r="AD20" s="194" t="s">
        <v>588</v>
      </c>
      <c r="AE20" s="194" t="s">
        <v>588</v>
      </c>
      <c r="AF20" s="194" t="s">
        <v>588</v>
      </c>
      <c r="AG20" s="194" t="s">
        <v>588</v>
      </c>
      <c r="AH20" s="194" t="s">
        <v>588</v>
      </c>
      <c r="AI20" s="194">
        <v>0.0</v>
      </c>
      <c r="AJ20" s="197">
        <f>vlookup(B20,'Annual Leave-2026'!$B:$T,4,0)-countif(E20:AI20,"a")-(countif(E20:AI20,"a1")*0.5)-(countif(E20:AI20,"a2")*0.5)-(countif(E20:AI20,"b*")*0.5)-(countif(E20:AI20,"c*")*0.5)-(countif(E20:AI20,"d*")*0.5)-(countif(E20:AI20,"e*")*0.5)+1</f>
        <v>4</v>
      </c>
      <c r="AK20" s="197">
        <f t="shared" si="3"/>
        <v>26</v>
      </c>
      <c r="AL20" s="214">
        <f>VLOOKUP(B20,'Working Time-January-2026'!$B:$AK,35,0)/60</f>
        <v>0</v>
      </c>
      <c r="AM20" s="214">
        <f>VLOOKUP(B20,'Working Time-January-2026'!$B:$AK,36,0)/60</f>
        <v>0</v>
      </c>
      <c r="AN20" s="497">
        <v>8.000000000000004</v>
      </c>
      <c r="AO20" s="214"/>
      <c r="AP20" s="216"/>
      <c r="AQ20" s="209"/>
      <c r="AR20" s="209"/>
      <c r="AS20" s="209"/>
      <c r="AT20" s="209"/>
      <c r="AU20" s="209">
        <f t="shared" si="4"/>
        <v>5</v>
      </c>
      <c r="AV20" s="209">
        <f t="shared" si="5"/>
        <v>0</v>
      </c>
      <c r="AW20" s="210">
        <f t="shared" si="6"/>
        <v>0</v>
      </c>
      <c r="AX20" s="212"/>
      <c r="AY20" s="217">
        <v>0.0</v>
      </c>
    </row>
    <row r="21">
      <c r="A21" s="209">
        <v>17.0</v>
      </c>
      <c r="B21" s="212" t="s">
        <v>610</v>
      </c>
      <c r="C21" s="213" t="s">
        <v>108</v>
      </c>
      <c r="D21" s="212" t="s">
        <v>80</v>
      </c>
      <c r="E21" s="194" t="s">
        <v>715</v>
      </c>
      <c r="F21" s="194" t="s">
        <v>715</v>
      </c>
      <c r="G21" s="194">
        <v>0.0</v>
      </c>
      <c r="H21" s="194" t="s">
        <v>715</v>
      </c>
      <c r="I21" s="194" t="s">
        <v>715</v>
      </c>
      <c r="J21" s="194" t="s">
        <v>715</v>
      </c>
      <c r="K21" s="194" t="s">
        <v>715</v>
      </c>
      <c r="L21" s="194" t="s">
        <v>723</v>
      </c>
      <c r="M21" s="194" t="s">
        <v>715</v>
      </c>
      <c r="N21" s="194">
        <v>0.0</v>
      </c>
      <c r="O21" s="194" t="s">
        <v>591</v>
      </c>
      <c r="P21" s="194" t="s">
        <v>591</v>
      </c>
      <c r="Q21" s="194" t="s">
        <v>591</v>
      </c>
      <c r="R21" s="194" t="s">
        <v>591</v>
      </c>
      <c r="S21" s="194" t="s">
        <v>591</v>
      </c>
      <c r="T21" s="194" t="s">
        <v>591</v>
      </c>
      <c r="U21" s="194" t="s">
        <v>591</v>
      </c>
      <c r="V21" s="194">
        <v>0.0</v>
      </c>
      <c r="W21" s="194" t="s">
        <v>591</v>
      </c>
      <c r="X21" s="194" t="s">
        <v>591</v>
      </c>
      <c r="Y21" s="194" t="s">
        <v>591</v>
      </c>
      <c r="Z21" s="194" t="s">
        <v>591</v>
      </c>
      <c r="AA21" s="194" t="s">
        <v>591</v>
      </c>
      <c r="AB21" s="194">
        <v>0.0</v>
      </c>
      <c r="AC21" s="194" t="s">
        <v>593</v>
      </c>
      <c r="AD21" s="194" t="s">
        <v>593</v>
      </c>
      <c r="AE21" s="194" t="s">
        <v>593</v>
      </c>
      <c r="AF21" s="194" t="s">
        <v>593</v>
      </c>
      <c r="AG21" s="194" t="s">
        <v>593</v>
      </c>
      <c r="AH21" s="194" t="s">
        <v>593</v>
      </c>
      <c r="AI21" s="194" t="s">
        <v>593</v>
      </c>
      <c r="AJ21" s="197">
        <f>vlookup(B21,'Annual Leave-2026'!$B:$T,4,0)-countif(E21:AI21,"a")-(countif(E21:AI21,"a1")*0.5)-(countif(E21:AI21,"a2")*0.5)-(countif(E21:AI21,"b*")*0.5)-(countif(E21:AI21,"c*")*0.5)-(countif(E21:AI21,"d*")*0.5)-(countif(E21:AI21,"e*")*0.5)+1</f>
        <v>6.5</v>
      </c>
      <c r="AK21" s="197">
        <f t="shared" si="3"/>
        <v>27</v>
      </c>
      <c r="AL21" s="214">
        <f>VLOOKUP(B21,'Working Time-January-2026'!$B:$AK,35,0)/60</f>
        <v>0</v>
      </c>
      <c r="AM21" s="214">
        <f>VLOOKUP(B21,'Working Time-January-2026'!$B:$AK,36,0)/60</f>
        <v>0</v>
      </c>
      <c r="AN21" s="214"/>
      <c r="AO21" s="214"/>
      <c r="AP21" s="216"/>
      <c r="AQ21" s="209"/>
      <c r="AR21" s="209"/>
      <c r="AS21" s="209"/>
      <c r="AT21" s="209"/>
      <c r="AU21" s="209">
        <f t="shared" si="4"/>
        <v>4</v>
      </c>
      <c r="AV21" s="209">
        <f t="shared" si="5"/>
        <v>0</v>
      </c>
      <c r="AW21" s="210">
        <f t="shared" si="6"/>
        <v>0</v>
      </c>
      <c r="AX21" s="212"/>
      <c r="AY21" s="217" t="s">
        <v>10</v>
      </c>
    </row>
    <row r="22" ht="15.0" customHeight="1">
      <c r="A22" s="204">
        <v>18.0</v>
      </c>
      <c r="B22" s="212" t="s">
        <v>611</v>
      </c>
      <c r="C22" s="213" t="s">
        <v>128</v>
      </c>
      <c r="D22" s="212" t="s">
        <v>80</v>
      </c>
      <c r="E22" s="194" t="s">
        <v>593</v>
      </c>
      <c r="F22" s="194" t="s">
        <v>593</v>
      </c>
      <c r="G22" s="194">
        <v>0.0</v>
      </c>
      <c r="H22" s="194" t="s">
        <v>588</v>
      </c>
      <c r="I22" s="194" t="s">
        <v>588</v>
      </c>
      <c r="J22" s="194" t="s">
        <v>588</v>
      </c>
      <c r="K22" s="194" t="s">
        <v>588</v>
      </c>
      <c r="L22" s="194" t="s">
        <v>727</v>
      </c>
      <c r="M22" s="194" t="s">
        <v>588</v>
      </c>
      <c r="N22" s="194">
        <v>0.0</v>
      </c>
      <c r="O22" s="194" t="s">
        <v>588</v>
      </c>
      <c r="P22" s="194" t="s">
        <v>588</v>
      </c>
      <c r="Q22" s="194" t="s">
        <v>588</v>
      </c>
      <c r="R22" s="194" t="s">
        <v>6</v>
      </c>
      <c r="S22" s="194" t="s">
        <v>588</v>
      </c>
      <c r="T22" s="194" t="s">
        <v>588</v>
      </c>
      <c r="U22" s="194" t="s">
        <v>588</v>
      </c>
      <c r="V22" s="194">
        <v>0.0</v>
      </c>
      <c r="W22" s="194" t="s">
        <v>717</v>
      </c>
      <c r="X22" s="194" t="s">
        <v>717</v>
      </c>
      <c r="Y22" s="194" t="s">
        <v>717</v>
      </c>
      <c r="Z22" s="218" t="s">
        <v>717</v>
      </c>
      <c r="AA22" s="218" t="s">
        <v>717</v>
      </c>
      <c r="AB22" s="218" t="s">
        <v>717</v>
      </c>
      <c r="AC22" s="194">
        <v>0.0</v>
      </c>
      <c r="AD22" s="194" t="s">
        <v>717</v>
      </c>
      <c r="AE22" s="194" t="s">
        <v>717</v>
      </c>
      <c r="AF22" s="194" t="s">
        <v>717</v>
      </c>
      <c r="AG22" s="194" t="s">
        <v>717</v>
      </c>
      <c r="AH22" s="194" t="s">
        <v>717</v>
      </c>
      <c r="AI22" s="194" t="s">
        <v>717</v>
      </c>
      <c r="AJ22" s="197">
        <f>vlookup(B22,'Annual Leave-2026'!$B:$T,4,0)-countif(E22:AI22,"a")-(countif(E22:AI22,"a1")*0.5)-(countif(E22:AI22,"a2")*0.5)-(countif(E22:AI22,"b*")*0.5)-(countif(E22:AI22,"c*")*0.5)-(countif(E22:AI22,"d*")*0.5)-(countif(E22:AI22,"e*")*0.5)+1</f>
        <v>6</v>
      </c>
      <c r="AK22" s="197">
        <f t="shared" si="3"/>
        <v>27</v>
      </c>
      <c r="AL22" s="214">
        <f>VLOOKUP(B22,'Working Time-January-2026'!$B:$AK,35,0)/60</f>
        <v>0</v>
      </c>
      <c r="AM22" s="214">
        <f>VLOOKUP(B22,'Working Time-January-2026'!$B:$AK,36,0)/60</f>
        <v>0</v>
      </c>
      <c r="AN22" s="214"/>
      <c r="AO22" s="214"/>
      <c r="AP22" s="209"/>
      <c r="AQ22" s="209"/>
      <c r="AR22" s="209"/>
      <c r="AS22" s="209"/>
      <c r="AT22" s="209"/>
      <c r="AU22" s="209">
        <f t="shared" si="4"/>
        <v>4</v>
      </c>
      <c r="AV22" s="209">
        <f t="shared" si="5"/>
        <v>0</v>
      </c>
      <c r="AW22" s="210">
        <f t="shared" si="6"/>
        <v>0</v>
      </c>
      <c r="AX22" s="212"/>
      <c r="AY22" s="217" t="s">
        <v>8</v>
      </c>
    </row>
    <row r="23">
      <c r="A23" s="209">
        <v>19.0</v>
      </c>
      <c r="B23" s="212" t="s">
        <v>612</v>
      </c>
      <c r="C23" s="213" t="s">
        <v>98</v>
      </c>
      <c r="D23" s="212" t="s">
        <v>80</v>
      </c>
      <c r="E23" s="194" t="s">
        <v>717</v>
      </c>
      <c r="F23" s="194" t="s">
        <v>717</v>
      </c>
      <c r="G23" s="194" t="s">
        <v>717</v>
      </c>
      <c r="H23" s="194">
        <v>0.0</v>
      </c>
      <c r="I23" s="194" t="s">
        <v>715</v>
      </c>
      <c r="J23" s="194" t="s">
        <v>715</v>
      </c>
      <c r="K23" s="194" t="s">
        <v>715</v>
      </c>
      <c r="L23" s="194" t="s">
        <v>723</v>
      </c>
      <c r="M23" s="194" t="s">
        <v>715</v>
      </c>
      <c r="N23" s="194" t="s">
        <v>715</v>
      </c>
      <c r="O23" s="194">
        <v>0.0</v>
      </c>
      <c r="P23" s="194" t="s">
        <v>715</v>
      </c>
      <c r="Q23" s="194" t="s">
        <v>715</v>
      </c>
      <c r="R23" s="194" t="s">
        <v>715</v>
      </c>
      <c r="S23" s="194" t="s">
        <v>715</v>
      </c>
      <c r="T23" s="194" t="s">
        <v>715</v>
      </c>
      <c r="U23" s="194">
        <v>0.0</v>
      </c>
      <c r="V23" s="194" t="s">
        <v>715</v>
      </c>
      <c r="W23" s="194" t="s">
        <v>715</v>
      </c>
      <c r="X23" s="194" t="s">
        <v>715</v>
      </c>
      <c r="Y23" s="194" t="s">
        <v>165</v>
      </c>
      <c r="Z23" s="218" t="s">
        <v>6</v>
      </c>
      <c r="AA23" s="194" t="s">
        <v>6</v>
      </c>
      <c r="AB23" s="194" t="s">
        <v>6</v>
      </c>
      <c r="AC23" s="194">
        <v>0.0</v>
      </c>
      <c r="AD23" s="194" t="s">
        <v>591</v>
      </c>
      <c r="AE23" s="194" t="s">
        <v>591</v>
      </c>
      <c r="AF23" s="194" t="s">
        <v>591</v>
      </c>
      <c r="AG23" s="194" t="s">
        <v>591</v>
      </c>
      <c r="AH23" s="194" t="s">
        <v>591</v>
      </c>
      <c r="AI23" s="194" t="s">
        <v>591</v>
      </c>
      <c r="AJ23" s="197">
        <f>vlookup(B23,'Annual Leave-2026'!$B:$T,4,0)-countif(E23:AI23,"a")-(countif(E23:AI23,"a1")*0.5)-(countif(E23:AI23,"a2")*0.5)-(countif(E23:AI23,"b*")*0.5)-(countif(E23:AI23,"c*")*0.5)-(countif(E23:AI23,"d*")*0.5)-(countif(E23:AI23,"e*")*0.5)+1</f>
        <v>1.5</v>
      </c>
      <c r="AK23" s="197">
        <f t="shared" si="3"/>
        <v>27</v>
      </c>
      <c r="AL23" s="214">
        <f>VLOOKUP(B23,'Working Time-January-2026'!$B:$AK,35,0)/60</f>
        <v>-0.4</v>
      </c>
      <c r="AM23" s="214">
        <f>VLOOKUP(B23,'Working Time-January-2026'!$B:$AK,36,0)/60</f>
        <v>0</v>
      </c>
      <c r="AN23" s="214"/>
      <c r="AO23" s="214"/>
      <c r="AP23" s="216"/>
      <c r="AQ23" s="209"/>
      <c r="AR23" s="209"/>
      <c r="AS23" s="209"/>
      <c r="AT23" s="209"/>
      <c r="AU23" s="209">
        <f t="shared" si="4"/>
        <v>4</v>
      </c>
      <c r="AV23" s="209">
        <f t="shared" si="5"/>
        <v>0</v>
      </c>
      <c r="AW23" s="210">
        <f t="shared" si="6"/>
        <v>0</v>
      </c>
      <c r="AX23" s="212"/>
      <c r="AY23" s="217" t="s">
        <v>6</v>
      </c>
    </row>
    <row r="24">
      <c r="A24" s="204">
        <v>20.0</v>
      </c>
      <c r="B24" s="212" t="s">
        <v>613</v>
      </c>
      <c r="C24" s="213" t="s">
        <v>103</v>
      </c>
      <c r="D24" s="212" t="s">
        <v>80</v>
      </c>
      <c r="E24" s="194" t="s">
        <v>715</v>
      </c>
      <c r="F24" s="194" t="s">
        <v>715</v>
      </c>
      <c r="G24" s="194" t="s">
        <v>715</v>
      </c>
      <c r="H24" s="194">
        <v>0.0</v>
      </c>
      <c r="I24" s="194" t="s">
        <v>715</v>
      </c>
      <c r="J24" s="194" t="s">
        <v>715</v>
      </c>
      <c r="K24" s="194" t="s">
        <v>715</v>
      </c>
      <c r="L24" s="194" t="s">
        <v>723</v>
      </c>
      <c r="M24" s="194" t="s">
        <v>715</v>
      </c>
      <c r="N24" s="194">
        <v>0.0</v>
      </c>
      <c r="O24" s="194" t="s">
        <v>6</v>
      </c>
      <c r="P24" s="194" t="s">
        <v>6</v>
      </c>
      <c r="Q24" s="194" t="s">
        <v>6</v>
      </c>
      <c r="R24" s="194" t="s">
        <v>6</v>
      </c>
      <c r="S24" s="194" t="s">
        <v>6</v>
      </c>
      <c r="T24" s="194" t="s">
        <v>6</v>
      </c>
      <c r="U24" s="194" t="s">
        <v>6</v>
      </c>
      <c r="V24" s="194">
        <v>0.0</v>
      </c>
      <c r="W24" s="194" t="s">
        <v>591</v>
      </c>
      <c r="X24" s="194" t="s">
        <v>591</v>
      </c>
      <c r="Y24" s="194" t="s">
        <v>591</v>
      </c>
      <c r="Z24" s="194" t="s">
        <v>591</v>
      </c>
      <c r="AA24" s="194" t="s">
        <v>591</v>
      </c>
      <c r="AB24" s="194" t="s">
        <v>591</v>
      </c>
      <c r="AC24" s="194">
        <v>0.0</v>
      </c>
      <c r="AD24" s="194" t="s">
        <v>591</v>
      </c>
      <c r="AE24" s="194" t="s">
        <v>591</v>
      </c>
      <c r="AF24" s="194" t="s">
        <v>591</v>
      </c>
      <c r="AG24" s="194" t="s">
        <v>591</v>
      </c>
      <c r="AH24" s="194" t="s">
        <v>591</v>
      </c>
      <c r="AI24" s="194">
        <v>0.0</v>
      </c>
      <c r="AJ24" s="197">
        <f>vlookup(B24,'Annual Leave-2026'!$B:$T,4,0)-countif(E24:AI24,"a")-(countif(E24:AI24,"a1")*0.5)-(countif(E24:AI24,"a2")*0.5)-(countif(E24:AI24,"b*")*0.5)-(countif(E24:AI24,"c*")*0.5)-(countif(E24:AI24,"d*")*0.5)-(countif(E24:AI24,"e*")*0.5)+1</f>
        <v>5.5</v>
      </c>
      <c r="AK24" s="197">
        <f t="shared" si="3"/>
        <v>26</v>
      </c>
      <c r="AL24" s="214">
        <f>VLOOKUP(B24,'Working Time-January-2026'!$B:$AK,35,0)/60</f>
        <v>0</v>
      </c>
      <c r="AM24" s="214">
        <f>VLOOKUP(B24,'Working Time-January-2026'!$B:$AK,36,0)/60</f>
        <v>0</v>
      </c>
      <c r="AN24" s="214"/>
      <c r="AO24" s="214"/>
      <c r="AP24" s="216"/>
      <c r="AQ24" s="209"/>
      <c r="AR24" s="209"/>
      <c r="AS24" s="209"/>
      <c r="AT24" s="209"/>
      <c r="AU24" s="209">
        <f t="shared" si="4"/>
        <v>5</v>
      </c>
      <c r="AV24" s="209">
        <f t="shared" si="5"/>
        <v>0</v>
      </c>
      <c r="AW24" s="210">
        <f t="shared" si="6"/>
        <v>0</v>
      </c>
      <c r="AX24" s="212"/>
      <c r="AY24" s="217">
        <v>0.0</v>
      </c>
    </row>
    <row r="25">
      <c r="A25" s="209">
        <v>21.0</v>
      </c>
      <c r="B25" s="212" t="s">
        <v>614</v>
      </c>
      <c r="C25" s="213" t="s">
        <v>113</v>
      </c>
      <c r="D25" s="212" t="s">
        <v>80</v>
      </c>
      <c r="E25" s="194" t="s">
        <v>588</v>
      </c>
      <c r="F25" s="194" t="s">
        <v>588</v>
      </c>
      <c r="G25" s="194">
        <v>0.0</v>
      </c>
      <c r="H25" s="194" t="s">
        <v>591</v>
      </c>
      <c r="I25" s="194" t="s">
        <v>591</v>
      </c>
      <c r="J25" s="194" t="s">
        <v>591</v>
      </c>
      <c r="K25" s="194" t="s">
        <v>591</v>
      </c>
      <c r="L25" s="221" t="s">
        <v>721</v>
      </c>
      <c r="M25" s="194" t="s">
        <v>591</v>
      </c>
      <c r="N25" s="194" t="s">
        <v>591</v>
      </c>
      <c r="O25" s="194">
        <v>0.0</v>
      </c>
      <c r="P25" s="194" t="s">
        <v>591</v>
      </c>
      <c r="Q25" s="194" t="s">
        <v>591</v>
      </c>
      <c r="R25" s="194" t="s">
        <v>591</v>
      </c>
      <c r="S25" s="194" t="s">
        <v>591</v>
      </c>
      <c r="T25" s="194" t="s">
        <v>591</v>
      </c>
      <c r="U25" s="194">
        <v>0.0</v>
      </c>
      <c r="V25" s="194" t="s">
        <v>6</v>
      </c>
      <c r="W25" s="194" t="s">
        <v>593</v>
      </c>
      <c r="X25" s="194" t="s">
        <v>593</v>
      </c>
      <c r="Y25" s="194" t="s">
        <v>593</v>
      </c>
      <c r="Z25" s="194" t="s">
        <v>593</v>
      </c>
      <c r="AA25" s="194" t="s">
        <v>593</v>
      </c>
      <c r="AB25" s="194" t="s">
        <v>593</v>
      </c>
      <c r="AC25" s="194">
        <v>0.0</v>
      </c>
      <c r="AD25" s="194" t="s">
        <v>588</v>
      </c>
      <c r="AE25" s="194" t="s">
        <v>588</v>
      </c>
      <c r="AF25" s="194" t="s">
        <v>588</v>
      </c>
      <c r="AG25" s="194" t="s">
        <v>588</v>
      </c>
      <c r="AH25" s="194" t="s">
        <v>588</v>
      </c>
      <c r="AI25" s="194">
        <v>0.0</v>
      </c>
      <c r="AJ25" s="197">
        <f>vlookup(B25,'Annual Leave-2026'!$B:$T,4,0)-countif(E25:AI25,"a")-(countif(E25:AI25,"a1")*0.5)-(countif(E25:AI25,"a2")*0.5)-(countif(E25:AI25,"b*")*0.5)-(countif(E25:AI25,"c*")*0.5)-(countif(E25:AI25,"d*")*0.5)-(countif(E25:AI25,"e*")*0.5)+1</f>
        <v>5.5</v>
      </c>
      <c r="AK25" s="197">
        <f t="shared" si="3"/>
        <v>26</v>
      </c>
      <c r="AL25" s="214">
        <f>VLOOKUP(B25,'Working Time-January-2026'!$B:$AK,35,0)/60</f>
        <v>0</v>
      </c>
      <c r="AM25" s="214">
        <f>VLOOKUP(B25,'Working Time-January-2026'!$B:$AK,36,0)/60</f>
        <v>0</v>
      </c>
      <c r="AN25" s="214"/>
      <c r="AO25" s="214"/>
      <c r="AP25" s="216"/>
      <c r="AQ25" s="209"/>
      <c r="AR25" s="209"/>
      <c r="AS25" s="209"/>
      <c r="AT25" s="209"/>
      <c r="AU25" s="209">
        <f t="shared" si="4"/>
        <v>5</v>
      </c>
      <c r="AV25" s="209">
        <f t="shared" si="5"/>
        <v>0</v>
      </c>
      <c r="AW25" s="210">
        <f t="shared" si="6"/>
        <v>0</v>
      </c>
      <c r="AX25" s="212"/>
      <c r="AY25" s="217">
        <v>0.0</v>
      </c>
    </row>
    <row r="26">
      <c r="A26" s="204">
        <v>22.0</v>
      </c>
      <c r="B26" s="218" t="s">
        <v>615</v>
      </c>
      <c r="C26" s="219" t="s">
        <v>92</v>
      </c>
      <c r="D26" s="212" t="s">
        <v>80</v>
      </c>
      <c r="E26" s="194" t="s">
        <v>717</v>
      </c>
      <c r="F26" s="194" t="s">
        <v>717</v>
      </c>
      <c r="G26" s="194" t="s">
        <v>717</v>
      </c>
      <c r="H26" s="194">
        <v>0.0</v>
      </c>
      <c r="I26" s="194" t="s">
        <v>717</v>
      </c>
      <c r="J26" s="194" t="s">
        <v>717</v>
      </c>
      <c r="K26" s="194" t="s">
        <v>717</v>
      </c>
      <c r="L26" s="221" t="s">
        <v>725</v>
      </c>
      <c r="M26" s="194" t="s">
        <v>717</v>
      </c>
      <c r="N26" s="506" t="s">
        <v>717</v>
      </c>
      <c r="O26" s="194">
        <v>0.0</v>
      </c>
      <c r="P26" s="194" t="s">
        <v>715</v>
      </c>
      <c r="Q26" s="194" t="s">
        <v>715</v>
      </c>
      <c r="R26" s="194" t="s">
        <v>715</v>
      </c>
      <c r="S26" s="194" t="s">
        <v>715</v>
      </c>
      <c r="T26" s="194" t="s">
        <v>715</v>
      </c>
      <c r="U26" s="194" t="s">
        <v>715</v>
      </c>
      <c r="V26" s="194">
        <v>0.0</v>
      </c>
      <c r="W26" s="194" t="s">
        <v>715</v>
      </c>
      <c r="X26" s="194" t="s">
        <v>715</v>
      </c>
      <c r="Y26" s="194" t="s">
        <v>715</v>
      </c>
      <c r="Z26" s="194" t="s">
        <v>715</v>
      </c>
      <c r="AA26" s="194" t="s">
        <v>715</v>
      </c>
      <c r="AB26" s="194">
        <v>0.0</v>
      </c>
      <c r="AC26" s="194" t="s">
        <v>715</v>
      </c>
      <c r="AD26" s="194" t="s">
        <v>715</v>
      </c>
      <c r="AE26" s="194" t="s">
        <v>715</v>
      </c>
      <c r="AF26" s="194" t="s">
        <v>715</v>
      </c>
      <c r="AG26" s="194" t="s">
        <v>715</v>
      </c>
      <c r="AH26" s="194" t="s">
        <v>715</v>
      </c>
      <c r="AI26" s="194">
        <v>0.0</v>
      </c>
      <c r="AJ26" s="197">
        <f>vlookup(B26,'Annual Leave-2026'!$B:$T,4,0)-countif(E26:AI26,"a")-(countif(E26:AI26,"a1")*0.5)-(countif(E26:AI26,"a2")*0.5)-(countif(E26:AI26,"b*")*0.5)-(countif(E26:AI26,"c*")*0.5)-(countif(E26:AI26,"d*")*0.5)-(countif(E26:AI26,"e*")*0.5)+1</f>
        <v>2</v>
      </c>
      <c r="AK26" s="197">
        <f t="shared" si="3"/>
        <v>26</v>
      </c>
      <c r="AL26" s="214">
        <f>VLOOKUP(B26,'Working Time-January-2026'!$B:$AK,35,0)/60</f>
        <v>0</v>
      </c>
      <c r="AM26" s="214">
        <f>VLOOKUP(B26,'Working Time-January-2026'!$B:$AK,36,0)/60</f>
        <v>0</v>
      </c>
      <c r="AN26" s="214"/>
      <c r="AO26" s="214"/>
      <c r="AP26" s="220"/>
      <c r="AQ26" s="209"/>
      <c r="AR26" s="209"/>
      <c r="AS26" s="209"/>
      <c r="AT26" s="209"/>
      <c r="AU26" s="209">
        <f t="shared" si="4"/>
        <v>5</v>
      </c>
      <c r="AV26" s="209">
        <f t="shared" si="5"/>
        <v>0</v>
      </c>
      <c r="AW26" s="210">
        <f t="shared" si="6"/>
        <v>0</v>
      </c>
      <c r="AX26" s="212"/>
      <c r="AY26" s="217">
        <v>0.0</v>
      </c>
    </row>
    <row r="27">
      <c r="A27" s="209">
        <v>23.0</v>
      </c>
      <c r="B27" s="218" t="s">
        <v>616</v>
      </c>
      <c r="C27" s="219" t="s">
        <v>79</v>
      </c>
      <c r="D27" s="212" t="s">
        <v>80</v>
      </c>
      <c r="E27" s="194" t="s">
        <v>717</v>
      </c>
      <c r="F27" s="194" t="s">
        <v>717</v>
      </c>
      <c r="G27" s="194">
        <v>0.0</v>
      </c>
      <c r="H27" s="194" t="s">
        <v>717</v>
      </c>
      <c r="I27" s="194" t="s">
        <v>717</v>
      </c>
      <c r="J27" s="194" t="s">
        <v>717</v>
      </c>
      <c r="K27" s="194" t="s">
        <v>717</v>
      </c>
      <c r="L27" s="221" t="s">
        <v>725</v>
      </c>
      <c r="M27" s="194" t="s">
        <v>717</v>
      </c>
      <c r="N27" s="194">
        <v>0.0</v>
      </c>
      <c r="O27" s="194" t="s">
        <v>717</v>
      </c>
      <c r="P27" s="194" t="s">
        <v>717</v>
      </c>
      <c r="Q27" s="194" t="s">
        <v>717</v>
      </c>
      <c r="R27" s="194" t="s">
        <v>717</v>
      </c>
      <c r="S27" s="194" t="s">
        <v>717</v>
      </c>
      <c r="T27" s="194" t="s">
        <v>717</v>
      </c>
      <c r="U27" s="194">
        <v>0.0</v>
      </c>
      <c r="V27" s="194" t="s">
        <v>717</v>
      </c>
      <c r="W27" s="194" t="s">
        <v>717</v>
      </c>
      <c r="X27" s="194" t="s">
        <v>717</v>
      </c>
      <c r="Y27" s="194" t="s">
        <v>6</v>
      </c>
      <c r="Z27" s="218" t="s">
        <v>6</v>
      </c>
      <c r="AA27" s="194" t="s">
        <v>6</v>
      </c>
      <c r="AB27" s="194">
        <v>0.0</v>
      </c>
      <c r="AC27" s="194" t="s">
        <v>6</v>
      </c>
      <c r="AD27" s="194" t="s">
        <v>715</v>
      </c>
      <c r="AE27" s="194" t="s">
        <v>715</v>
      </c>
      <c r="AF27" s="194" t="s">
        <v>715</v>
      </c>
      <c r="AG27" s="194" t="s">
        <v>715</v>
      </c>
      <c r="AH27" s="194" t="s">
        <v>715</v>
      </c>
      <c r="AI27" s="194">
        <v>0.0</v>
      </c>
      <c r="AJ27" s="197">
        <f>vlookup(B27,'Annual Leave-2026'!$B:$T,4,0)-countif(E27:AI27,"a")-(countif(E27:AI27,"a1")*0.5)-(countif(E27:AI27,"a2")*0.5)-(countif(E27:AI27,"b*")*0.5)-(countif(E27:AI27,"c*")*0.5)-(countif(E27:AI27,"d*")*0.5)-(countif(E27:AI27,"e*")*0.5)+1</f>
        <v>3.5</v>
      </c>
      <c r="AK27" s="197">
        <f t="shared" si="3"/>
        <v>26</v>
      </c>
      <c r="AL27" s="214">
        <f>VLOOKUP(B27,'Working Time-January-2026'!$B:$AK,35,0)/60</f>
        <v>0</v>
      </c>
      <c r="AM27" s="214">
        <f>VLOOKUP(B27,'Working Time-January-2026'!$B:$AK,36,0)/60</f>
        <v>0</v>
      </c>
      <c r="AN27" s="214"/>
      <c r="AO27" s="214"/>
      <c r="AP27" s="220"/>
      <c r="AQ27" s="209"/>
      <c r="AR27" s="209"/>
      <c r="AS27" s="209"/>
      <c r="AT27" s="209"/>
      <c r="AU27" s="209">
        <f t="shared" si="4"/>
        <v>5</v>
      </c>
      <c r="AV27" s="209">
        <f t="shared" si="5"/>
        <v>0</v>
      </c>
      <c r="AW27" s="210">
        <f t="shared" si="6"/>
        <v>0</v>
      </c>
      <c r="AX27" s="212"/>
      <c r="AY27" s="217">
        <v>0.0</v>
      </c>
    </row>
    <row r="28">
      <c r="A28" s="204">
        <v>24.0</v>
      </c>
      <c r="B28" s="218" t="s">
        <v>617</v>
      </c>
      <c r="C28" s="219" t="s">
        <v>133</v>
      </c>
      <c r="D28" s="212" t="s">
        <v>80</v>
      </c>
      <c r="E28" s="194" t="s">
        <v>593</v>
      </c>
      <c r="F28" s="194" t="s">
        <v>593</v>
      </c>
      <c r="G28" s="194" t="s">
        <v>593</v>
      </c>
      <c r="H28" s="194">
        <v>0.0</v>
      </c>
      <c r="I28" s="194" t="s">
        <v>588</v>
      </c>
      <c r="J28" s="194" t="s">
        <v>588</v>
      </c>
      <c r="K28" s="194" t="s">
        <v>588</v>
      </c>
      <c r="L28" s="194" t="s">
        <v>727</v>
      </c>
      <c r="M28" s="194" t="s">
        <v>588</v>
      </c>
      <c r="N28" s="194" t="s">
        <v>6</v>
      </c>
      <c r="O28" s="194">
        <v>0.0</v>
      </c>
      <c r="P28" s="194" t="s">
        <v>717</v>
      </c>
      <c r="Q28" s="194" t="s">
        <v>717</v>
      </c>
      <c r="R28" s="194" t="s">
        <v>717</v>
      </c>
      <c r="S28" s="194" t="s">
        <v>717</v>
      </c>
      <c r="T28" s="194" t="s">
        <v>717</v>
      </c>
      <c r="U28" s="194" t="s">
        <v>717</v>
      </c>
      <c r="V28" s="194">
        <v>0.0</v>
      </c>
      <c r="W28" s="194" t="s">
        <v>717</v>
      </c>
      <c r="X28" s="194" t="s">
        <v>717</v>
      </c>
      <c r="Y28" s="194" t="s">
        <v>717</v>
      </c>
      <c r="Z28" s="218" t="s">
        <v>717</v>
      </c>
      <c r="AA28" s="218" t="s">
        <v>717</v>
      </c>
      <c r="AB28" s="194">
        <v>0.0</v>
      </c>
      <c r="AC28" s="194" t="s">
        <v>717</v>
      </c>
      <c r="AD28" s="194" t="s">
        <v>717</v>
      </c>
      <c r="AE28" s="194" t="s">
        <v>717</v>
      </c>
      <c r="AF28" s="194" t="s">
        <v>717</v>
      </c>
      <c r="AG28" s="194" t="s">
        <v>717</v>
      </c>
      <c r="AH28" s="194" t="s">
        <v>717</v>
      </c>
      <c r="AI28" s="194">
        <v>0.0</v>
      </c>
      <c r="AJ28" s="197">
        <f>vlookup(B28,'Annual Leave-2026'!$B:$T,4,0)-countif(E28:AI28,"a")-(countif(E28:AI28,"a1")*0.5)-(countif(E28:AI28,"a2")*0.5)-(countif(E28:AI28,"b*")*0.5)-(countif(E28:AI28,"c*")*0.5)-(countif(E28:AI28,"d*")*0.5)-(countif(E28:AI28,"e*")*0.5)+1</f>
        <v>4</v>
      </c>
      <c r="AK28" s="197">
        <f t="shared" si="3"/>
        <v>26</v>
      </c>
      <c r="AL28" s="214">
        <f>VLOOKUP(B28,'Working Time-January-2026'!$B:$AK,35,0)/60</f>
        <v>0</v>
      </c>
      <c r="AM28" s="214">
        <f>VLOOKUP(B28,'Working Time-January-2026'!$B:$AK,36,0)/60</f>
        <v>0</v>
      </c>
      <c r="AN28" s="214"/>
      <c r="AO28" s="214"/>
      <c r="AP28" s="220"/>
      <c r="AQ28" s="209"/>
      <c r="AR28" s="209"/>
      <c r="AS28" s="209"/>
      <c r="AT28" s="209"/>
      <c r="AU28" s="209">
        <f t="shared" si="4"/>
        <v>5</v>
      </c>
      <c r="AV28" s="209">
        <f t="shared" si="5"/>
        <v>0</v>
      </c>
      <c r="AW28" s="210">
        <f t="shared" si="6"/>
        <v>0</v>
      </c>
      <c r="AX28" s="212"/>
      <c r="AY28" s="217">
        <v>0.0</v>
      </c>
    </row>
    <row r="29">
      <c r="A29" s="209">
        <v>25.0</v>
      </c>
      <c r="B29" s="218" t="s">
        <v>618</v>
      </c>
      <c r="C29" s="219" t="s">
        <v>86</v>
      </c>
      <c r="D29" s="212" t="s">
        <v>80</v>
      </c>
      <c r="E29" s="194" t="s">
        <v>588</v>
      </c>
      <c r="F29" s="194" t="s">
        <v>588</v>
      </c>
      <c r="G29" s="194" t="s">
        <v>588</v>
      </c>
      <c r="H29" s="194">
        <v>0.0</v>
      </c>
      <c r="I29" s="194" t="s">
        <v>717</v>
      </c>
      <c r="J29" s="194" t="s">
        <v>717</v>
      </c>
      <c r="K29" s="194" t="s">
        <v>717</v>
      </c>
      <c r="L29" s="221" t="s">
        <v>725</v>
      </c>
      <c r="M29" s="194" t="s">
        <v>717</v>
      </c>
      <c r="N29" s="194" t="s">
        <v>717</v>
      </c>
      <c r="O29" s="194">
        <v>0.0</v>
      </c>
      <c r="P29" s="194" t="s">
        <v>717</v>
      </c>
      <c r="Q29" s="194" t="s">
        <v>717</v>
      </c>
      <c r="R29" s="194" t="s">
        <v>717</v>
      </c>
      <c r="S29" s="194" t="s">
        <v>717</v>
      </c>
      <c r="T29" s="194" t="s">
        <v>717</v>
      </c>
      <c r="U29" s="194">
        <v>0.0</v>
      </c>
      <c r="V29" s="194" t="s">
        <v>166</v>
      </c>
      <c r="W29" s="194" t="s">
        <v>715</v>
      </c>
      <c r="X29" s="194" t="s">
        <v>715</v>
      </c>
      <c r="Y29" s="194" t="s">
        <v>715</v>
      </c>
      <c r="Z29" s="194" t="s">
        <v>715</v>
      </c>
      <c r="AA29" s="194" t="s">
        <v>715</v>
      </c>
      <c r="AB29" s="194" t="s">
        <v>715</v>
      </c>
      <c r="AC29" s="194">
        <v>0.0</v>
      </c>
      <c r="AD29" s="194" t="s">
        <v>715</v>
      </c>
      <c r="AE29" s="194" t="s">
        <v>715</v>
      </c>
      <c r="AF29" s="194" t="s">
        <v>715</v>
      </c>
      <c r="AG29" s="194" t="s">
        <v>715</v>
      </c>
      <c r="AH29" s="194" t="s">
        <v>715</v>
      </c>
      <c r="AI29" s="194" t="s">
        <v>715</v>
      </c>
      <c r="AJ29" s="197">
        <f>vlookup(B29,'Annual Leave-2026'!$B:$T,4,0)-countif(E29:AI29,"a")-(countif(E29:AI29,"a1")*0.5)-(countif(E29:AI29,"a2")*0.5)-(countif(E29:AI29,"b*")*0.5)-(countif(E29:AI29,"c*")*0.5)-(countif(E29:AI29,"d*")*0.5)-(countif(E29:AI29,"e*")*0.5)+1</f>
        <v>3.5</v>
      </c>
      <c r="AK29" s="197">
        <f t="shared" si="3"/>
        <v>27</v>
      </c>
      <c r="AL29" s="214">
        <f>VLOOKUP(B29,'Working Time-January-2026'!$B:$AK,35,0)/60</f>
        <v>0</v>
      </c>
      <c r="AM29" s="214">
        <f>VLOOKUP(B29,'Working Time-January-2026'!$B:$AK,36,0)/60</f>
        <v>0</v>
      </c>
      <c r="AN29" s="214"/>
      <c r="AO29" s="214"/>
      <c r="AP29" s="220"/>
      <c r="AQ29" s="209"/>
      <c r="AR29" s="209"/>
      <c r="AS29" s="209"/>
      <c r="AT29" s="209"/>
      <c r="AU29" s="209">
        <f t="shared" si="4"/>
        <v>4</v>
      </c>
      <c r="AV29" s="209">
        <f t="shared" si="5"/>
        <v>0</v>
      </c>
      <c r="AW29" s="210">
        <f t="shared" si="6"/>
        <v>0</v>
      </c>
      <c r="AX29" s="212"/>
      <c r="AY29" s="217" t="s">
        <v>7</v>
      </c>
    </row>
    <row r="30">
      <c r="A30" s="204">
        <v>26.0</v>
      </c>
      <c r="B30" s="212" t="s">
        <v>619</v>
      </c>
      <c r="C30" s="213" t="s">
        <v>118</v>
      </c>
      <c r="D30" s="212" t="s">
        <v>80</v>
      </c>
      <c r="E30" s="194" t="s">
        <v>591</v>
      </c>
      <c r="F30" s="194" t="s">
        <v>591</v>
      </c>
      <c r="G30" s="194" t="s">
        <v>591</v>
      </c>
      <c r="H30" s="194">
        <v>0.0</v>
      </c>
      <c r="I30" s="194" t="s">
        <v>591</v>
      </c>
      <c r="J30" s="194" t="s">
        <v>591</v>
      </c>
      <c r="K30" s="194" t="s">
        <v>591</v>
      </c>
      <c r="L30" s="221" t="s">
        <v>721</v>
      </c>
      <c r="M30" s="194" t="s">
        <v>591</v>
      </c>
      <c r="N30" s="194" t="s">
        <v>591</v>
      </c>
      <c r="O30" s="194">
        <v>0.0</v>
      </c>
      <c r="P30" s="194" t="s">
        <v>593</v>
      </c>
      <c r="Q30" s="194" t="s">
        <v>593</v>
      </c>
      <c r="R30" s="194" t="s">
        <v>593</v>
      </c>
      <c r="S30" s="194" t="s">
        <v>593</v>
      </c>
      <c r="T30" s="194" t="s">
        <v>593</v>
      </c>
      <c r="U30" s="194" t="s">
        <v>593</v>
      </c>
      <c r="V30" s="194">
        <v>0.0</v>
      </c>
      <c r="W30" s="194" t="s">
        <v>588</v>
      </c>
      <c r="X30" s="194" t="s">
        <v>588</v>
      </c>
      <c r="Y30" s="194" t="s">
        <v>588</v>
      </c>
      <c r="Z30" s="194" t="s">
        <v>588</v>
      </c>
      <c r="AA30" s="194" t="s">
        <v>6</v>
      </c>
      <c r="AB30" s="194">
        <v>0.0</v>
      </c>
      <c r="AC30" s="194" t="s">
        <v>588</v>
      </c>
      <c r="AD30" s="194" t="s">
        <v>588</v>
      </c>
      <c r="AE30" s="194" t="s">
        <v>588</v>
      </c>
      <c r="AF30" s="194" t="s">
        <v>588</v>
      </c>
      <c r="AG30" s="194" t="s">
        <v>588</v>
      </c>
      <c r="AH30" s="194" t="s">
        <v>588</v>
      </c>
      <c r="AI30" s="194" t="s">
        <v>588</v>
      </c>
      <c r="AJ30" s="197">
        <f>vlookup(B30,'Annual Leave-2026'!$B:$T,4,0)-countif(E30:AI30,"a")-(countif(E30:AI30,"a1")*0.5)-(countif(E30:AI30,"a2")*0.5)-(countif(E30:AI30,"b*")*0.5)-(countif(E30:AI30,"c*")*0.5)-(countif(E30:AI30,"d*")*0.5)-(countif(E30:AI30,"e*")*0.5)+1</f>
        <v>2</v>
      </c>
      <c r="AK30" s="197">
        <f t="shared" si="3"/>
        <v>27</v>
      </c>
      <c r="AL30" s="214">
        <f>VLOOKUP(B30,'Working Time-January-2026'!$B:$AK,35,0)/60</f>
        <v>0</v>
      </c>
      <c r="AM30" s="214">
        <f>VLOOKUP(B30,'Working Time-January-2026'!$B:$AK,36,0)/60</f>
        <v>0</v>
      </c>
      <c r="AN30" s="214"/>
      <c r="AO30" s="214"/>
      <c r="AP30" s="216"/>
      <c r="AQ30" s="209"/>
      <c r="AR30" s="209"/>
      <c r="AS30" s="209"/>
      <c r="AT30" s="209"/>
      <c r="AU30" s="209">
        <f t="shared" si="4"/>
        <v>4</v>
      </c>
      <c r="AV30" s="209">
        <f t="shared" si="5"/>
        <v>0</v>
      </c>
      <c r="AW30" s="210">
        <f t="shared" si="6"/>
        <v>0</v>
      </c>
      <c r="AX30" s="212"/>
      <c r="AY30" s="217" t="s">
        <v>9</v>
      </c>
    </row>
    <row r="31">
      <c r="A31" s="209">
        <v>27.0</v>
      </c>
      <c r="B31" s="212" t="s">
        <v>620</v>
      </c>
      <c r="C31" s="213" t="s">
        <v>123</v>
      </c>
      <c r="D31" s="212" t="s">
        <v>80</v>
      </c>
      <c r="E31" s="194" t="s">
        <v>591</v>
      </c>
      <c r="F31" s="194" t="s">
        <v>591</v>
      </c>
      <c r="G31" s="194">
        <v>0.0</v>
      </c>
      <c r="H31" s="194" t="s">
        <v>591</v>
      </c>
      <c r="I31" s="194" t="s">
        <v>591</v>
      </c>
      <c r="J31" s="194" t="s">
        <v>591</v>
      </c>
      <c r="K31" s="194" t="s">
        <v>591</v>
      </c>
      <c r="L31" s="221" t="s">
        <v>721</v>
      </c>
      <c r="M31" s="194" t="s">
        <v>591</v>
      </c>
      <c r="N31" s="194" t="s">
        <v>591</v>
      </c>
      <c r="O31" s="194">
        <v>0.0</v>
      </c>
      <c r="P31" s="194" t="s">
        <v>170</v>
      </c>
      <c r="Q31" s="194" t="s">
        <v>588</v>
      </c>
      <c r="R31" s="194" t="s">
        <v>588</v>
      </c>
      <c r="S31" s="194" t="s">
        <v>588</v>
      </c>
      <c r="T31" s="194" t="s">
        <v>588</v>
      </c>
      <c r="U31" s="194">
        <v>0.0</v>
      </c>
      <c r="V31" s="194" t="s">
        <v>588</v>
      </c>
      <c r="W31" s="194" t="s">
        <v>588</v>
      </c>
      <c r="X31" s="194" t="s">
        <v>588</v>
      </c>
      <c r="Y31" s="194" t="s">
        <v>588</v>
      </c>
      <c r="Z31" s="218" t="s">
        <v>6</v>
      </c>
      <c r="AA31" s="194" t="s">
        <v>6</v>
      </c>
      <c r="AB31" s="194" t="s">
        <v>6</v>
      </c>
      <c r="AC31" s="194">
        <v>0.0</v>
      </c>
      <c r="AD31" s="194" t="s">
        <v>717</v>
      </c>
      <c r="AE31" s="194" t="s">
        <v>717</v>
      </c>
      <c r="AF31" s="194" t="s">
        <v>717</v>
      </c>
      <c r="AG31" s="194" t="s">
        <v>717</v>
      </c>
      <c r="AH31" s="194" t="s">
        <v>717</v>
      </c>
      <c r="AI31" s="194">
        <v>0.0</v>
      </c>
      <c r="AJ31" s="197">
        <f>vlookup(B31,'Annual Leave-2026'!$B:$T,4,0)-countif(E31:AI31,"a")-(countif(E31:AI31,"a1")*0.5)-(countif(E31:AI31,"a2")*0.5)-(countif(E31:AI31,"b*")*0.5)-(countif(E31:AI31,"c*")*0.5)-(countif(E31:AI31,"d*")*0.5)-(countif(E31:AI31,"e*")*0.5)+1</f>
        <v>5</v>
      </c>
      <c r="AK31" s="197">
        <f t="shared" si="3"/>
        <v>26</v>
      </c>
      <c r="AL31" s="214">
        <f>VLOOKUP(B31,'Working Time-January-2026'!$B:$AK,35,0)/60</f>
        <v>0</v>
      </c>
      <c r="AM31" s="214">
        <f>VLOOKUP(B31,'Working Time-January-2026'!$B:$AK,36,0)/60</f>
        <v>0</v>
      </c>
      <c r="AN31" s="214"/>
      <c r="AO31" s="214"/>
      <c r="AP31" s="216"/>
      <c r="AQ31" s="209"/>
      <c r="AR31" s="209"/>
      <c r="AS31" s="209"/>
      <c r="AT31" s="209"/>
      <c r="AU31" s="209">
        <f t="shared" si="4"/>
        <v>5</v>
      </c>
      <c r="AV31" s="209">
        <f t="shared" si="5"/>
        <v>0</v>
      </c>
      <c r="AW31" s="210">
        <f t="shared" si="6"/>
        <v>0</v>
      </c>
      <c r="AX31" s="212"/>
      <c r="AY31" s="217">
        <v>0.0</v>
      </c>
    </row>
    <row r="32">
      <c r="A32" s="204">
        <v>28.0</v>
      </c>
      <c r="B32" s="212" t="s">
        <v>621</v>
      </c>
      <c r="C32" s="213" t="s">
        <v>130</v>
      </c>
      <c r="D32" s="212" t="s">
        <v>76</v>
      </c>
      <c r="E32" s="194" t="s">
        <v>593</v>
      </c>
      <c r="F32" s="194" t="s">
        <v>593</v>
      </c>
      <c r="G32" s="194" t="s">
        <v>593</v>
      </c>
      <c r="H32" s="194">
        <v>0.0</v>
      </c>
      <c r="I32" s="194" t="s">
        <v>588</v>
      </c>
      <c r="J32" s="194" t="s">
        <v>588</v>
      </c>
      <c r="K32" s="194" t="s">
        <v>588</v>
      </c>
      <c r="L32" s="194" t="s">
        <v>727</v>
      </c>
      <c r="M32" s="194" t="s">
        <v>588</v>
      </c>
      <c r="N32" s="194" t="s">
        <v>588</v>
      </c>
      <c r="O32" s="194">
        <v>0.0</v>
      </c>
      <c r="P32" s="194" t="s">
        <v>717</v>
      </c>
      <c r="Q32" s="194" t="s">
        <v>717</v>
      </c>
      <c r="R32" s="194" t="s">
        <v>717</v>
      </c>
      <c r="S32" s="194" t="s">
        <v>717</v>
      </c>
      <c r="T32" s="194" t="s">
        <v>717</v>
      </c>
      <c r="U32" s="194" t="s">
        <v>717</v>
      </c>
      <c r="V32" s="194" t="s">
        <v>717</v>
      </c>
      <c r="W32" s="194">
        <v>0.0</v>
      </c>
      <c r="X32" s="194" t="s">
        <v>717</v>
      </c>
      <c r="Y32" s="194" t="s">
        <v>717</v>
      </c>
      <c r="Z32" s="218" t="s">
        <v>717</v>
      </c>
      <c r="AA32" s="218" t="s">
        <v>717</v>
      </c>
      <c r="AB32" s="194">
        <v>0.0</v>
      </c>
      <c r="AC32" s="194" t="s">
        <v>717</v>
      </c>
      <c r="AD32" s="194" t="s">
        <v>717</v>
      </c>
      <c r="AE32" s="194" t="s">
        <v>717</v>
      </c>
      <c r="AF32" s="194" t="s">
        <v>717</v>
      </c>
      <c r="AG32" s="194" t="s">
        <v>717</v>
      </c>
      <c r="AH32" s="194" t="s">
        <v>717</v>
      </c>
      <c r="AI32" s="194" t="s">
        <v>717</v>
      </c>
      <c r="AJ32" s="197">
        <f>vlookup(B32,'Annual Leave-2026'!$B:$T,4,0)-countif(E32:AI32,"a")-(countif(E32:AI32,"a1")*0.5)-(countif(E32:AI32,"a2")*0.5)-(countif(E32:AI32,"b*")*0.5)-(countif(E32:AI32,"c*")*0.5)-(countif(E32:AI32,"d*")*0.5)-(countif(E32:AI32,"e*")*0.5)+1</f>
        <v>10</v>
      </c>
      <c r="AK32" s="197">
        <f t="shared" si="3"/>
        <v>27</v>
      </c>
      <c r="AL32" s="214">
        <f>VLOOKUP(B32,'Working Time-January-2026'!$B:$AK,35,0)/60</f>
        <v>0</v>
      </c>
      <c r="AM32" s="214">
        <f>VLOOKUP(B32,'Working Time-January-2026'!$B:$AK,36,0)/60</f>
        <v>0</v>
      </c>
      <c r="AN32" s="214"/>
      <c r="AO32" s="214"/>
      <c r="AP32" s="216"/>
      <c r="AQ32" s="209"/>
      <c r="AR32" s="209"/>
      <c r="AS32" s="209"/>
      <c r="AT32" s="209"/>
      <c r="AU32" s="209">
        <f t="shared" si="4"/>
        <v>4</v>
      </c>
      <c r="AV32" s="209">
        <f t="shared" si="5"/>
        <v>0</v>
      </c>
      <c r="AW32" s="210">
        <f t="shared" si="6"/>
        <v>0</v>
      </c>
      <c r="AX32" s="212"/>
      <c r="AY32" s="217" t="s">
        <v>8</v>
      </c>
    </row>
    <row r="33" ht="16.5" customHeight="1">
      <c r="A33" s="209">
        <v>29.0</v>
      </c>
      <c r="B33" s="212" t="s">
        <v>622</v>
      </c>
      <c r="C33" s="213" t="s">
        <v>107</v>
      </c>
      <c r="D33" s="212" t="s">
        <v>76</v>
      </c>
      <c r="E33" s="194" t="s">
        <v>715</v>
      </c>
      <c r="F33" s="194" t="s">
        <v>715</v>
      </c>
      <c r="G33" s="194" t="s">
        <v>715</v>
      </c>
      <c r="H33" s="194">
        <v>0.0</v>
      </c>
      <c r="I33" s="194" t="s">
        <v>715</v>
      </c>
      <c r="J33" s="194" t="s">
        <v>715</v>
      </c>
      <c r="K33" s="194" t="s">
        <v>715</v>
      </c>
      <c r="L33" s="194" t="s">
        <v>723</v>
      </c>
      <c r="M33" s="194" t="s">
        <v>715</v>
      </c>
      <c r="N33" s="194">
        <v>0.0</v>
      </c>
      <c r="O33" s="194" t="s">
        <v>591</v>
      </c>
      <c r="P33" s="194" t="s">
        <v>591</v>
      </c>
      <c r="Q33" s="194" t="s">
        <v>591</v>
      </c>
      <c r="R33" s="194" t="s">
        <v>591</v>
      </c>
      <c r="S33" s="194" t="s">
        <v>591</v>
      </c>
      <c r="T33" s="194" t="s">
        <v>591</v>
      </c>
      <c r="U33" s="194" t="s">
        <v>163</v>
      </c>
      <c r="V33" s="194">
        <v>0.0</v>
      </c>
      <c r="W33" s="194" t="s">
        <v>591</v>
      </c>
      <c r="X33" s="194" t="s">
        <v>591</v>
      </c>
      <c r="Y33" s="194" t="s">
        <v>591</v>
      </c>
      <c r="Z33" s="218" t="s">
        <v>6</v>
      </c>
      <c r="AA33" s="194" t="s">
        <v>6</v>
      </c>
      <c r="AB33" s="194" t="s">
        <v>602</v>
      </c>
      <c r="AC33" s="194">
        <v>0.0</v>
      </c>
      <c r="AD33" s="194" t="s">
        <v>593</v>
      </c>
      <c r="AE33" s="194" t="s">
        <v>593</v>
      </c>
      <c r="AF33" s="194" t="s">
        <v>593</v>
      </c>
      <c r="AG33" s="194" t="s">
        <v>593</v>
      </c>
      <c r="AH33" s="194" t="s">
        <v>593</v>
      </c>
      <c r="AI33" s="194">
        <v>0.0</v>
      </c>
      <c r="AJ33" s="197">
        <f>vlookup(B33,'Annual Leave-2026'!$B:$T,4,0)-countif(E33:AI33,"a")-(countif(E33:AI33,"a1")*0.5)-(countif(E33:AI33,"a2")*0.5)-(countif(E33:AI33,"b*")*0.5)-(countif(E33:AI33,"c*")*0.5)-(countif(E33:AI33,"d*")*0.5)-(countif(E33:AI33,"e*")*0.5)+1</f>
        <v>0</v>
      </c>
      <c r="AK33" s="197">
        <f t="shared" si="3"/>
        <v>25</v>
      </c>
      <c r="AL33" s="214">
        <f>VLOOKUP(B33,'Working Time-January-2026'!$B:$AK,35,0)/60</f>
        <v>-0.15</v>
      </c>
      <c r="AM33" s="214">
        <f>VLOOKUP(B33,'Working Time-January-2026'!$B:$AK,36,0)/60</f>
        <v>0</v>
      </c>
      <c r="AN33" s="214"/>
      <c r="AO33" s="214"/>
      <c r="AP33" s="216"/>
      <c r="AQ33" s="209"/>
      <c r="AR33" s="209"/>
      <c r="AS33" s="209"/>
      <c r="AT33" s="209"/>
      <c r="AU33" s="209">
        <f t="shared" si="4"/>
        <v>5</v>
      </c>
      <c r="AV33" s="209">
        <f t="shared" si="5"/>
        <v>0</v>
      </c>
      <c r="AW33" s="210">
        <f t="shared" si="6"/>
        <v>1</v>
      </c>
      <c r="AX33" s="212"/>
      <c r="AY33" s="217">
        <v>0.0</v>
      </c>
    </row>
    <row r="34">
      <c r="A34" s="204">
        <v>30.0</v>
      </c>
      <c r="B34" s="212" t="s">
        <v>623</v>
      </c>
      <c r="C34" s="213" t="s">
        <v>96</v>
      </c>
      <c r="D34" s="212" t="s">
        <v>76</v>
      </c>
      <c r="E34" s="194" t="s">
        <v>717</v>
      </c>
      <c r="F34" s="194" t="s">
        <v>717</v>
      </c>
      <c r="G34" s="194">
        <v>0.0</v>
      </c>
      <c r="H34" s="194" t="s">
        <v>602</v>
      </c>
      <c r="I34" s="194" t="s">
        <v>715</v>
      </c>
      <c r="J34" s="194" t="s">
        <v>592</v>
      </c>
      <c r="K34" s="194" t="s">
        <v>592</v>
      </c>
      <c r="L34" s="194" t="s">
        <v>723</v>
      </c>
      <c r="M34" s="194" t="s">
        <v>715</v>
      </c>
      <c r="N34" s="194" t="s">
        <v>715</v>
      </c>
      <c r="O34" s="194">
        <v>0.0</v>
      </c>
      <c r="P34" s="194" t="s">
        <v>715</v>
      </c>
      <c r="Q34" s="194" t="s">
        <v>715</v>
      </c>
      <c r="R34" s="194" t="s">
        <v>715</v>
      </c>
      <c r="S34" s="194" t="s">
        <v>715</v>
      </c>
      <c r="T34" s="194" t="s">
        <v>715</v>
      </c>
      <c r="U34" s="194" t="s">
        <v>715</v>
      </c>
      <c r="V34" s="194" t="s">
        <v>715</v>
      </c>
      <c r="W34" s="194">
        <v>0.0</v>
      </c>
      <c r="X34" s="194" t="s">
        <v>715</v>
      </c>
      <c r="Y34" s="194" t="s">
        <v>715</v>
      </c>
      <c r="Z34" s="194" t="s">
        <v>715</v>
      </c>
      <c r="AA34" s="194" t="s">
        <v>715</v>
      </c>
      <c r="AB34" s="194">
        <v>0.0</v>
      </c>
      <c r="AC34" s="194" t="s">
        <v>591</v>
      </c>
      <c r="AD34" s="194" t="s">
        <v>591</v>
      </c>
      <c r="AE34" s="194" t="s">
        <v>591</v>
      </c>
      <c r="AF34" s="194" t="s">
        <v>591</v>
      </c>
      <c r="AG34" s="194" t="s">
        <v>591</v>
      </c>
      <c r="AH34" s="194" t="s">
        <v>591</v>
      </c>
      <c r="AI34" s="194">
        <v>0.0</v>
      </c>
      <c r="AJ34" s="197">
        <f>vlookup(B34,'Annual Leave-2026'!$B:$T,4,0)-countif(E34:AI34,"a")-(countif(E34:AI34,"a1")*0.5)-(countif(E34:AI34,"a2")*0.5)-(countif(E34:AI34,"b*")*0.5)-(countif(E34:AI34,"c*")*0.5)-(countif(E34:AI34,"d*")*0.5)-(countif(E34:AI34,"e*")*0.5)+1</f>
        <v>3</v>
      </c>
      <c r="AK34" s="197">
        <f t="shared" si="3"/>
        <v>23</v>
      </c>
      <c r="AL34" s="214">
        <f>VLOOKUP(B34,'Working Time-January-2026'!$B:$AK,35,0)/60</f>
        <v>-0.03333333333</v>
      </c>
      <c r="AM34" s="214">
        <f>VLOOKUP(B34,'Working Time-January-2026'!$B:$AK,36,0)/60</f>
        <v>0</v>
      </c>
      <c r="AN34" s="214"/>
      <c r="AO34" s="214"/>
      <c r="AP34" s="220"/>
      <c r="AQ34" s="209"/>
      <c r="AR34" s="209"/>
      <c r="AS34" s="209"/>
      <c r="AT34" s="209"/>
      <c r="AU34" s="209">
        <f t="shared" si="4"/>
        <v>5</v>
      </c>
      <c r="AV34" s="209">
        <f t="shared" si="5"/>
        <v>2</v>
      </c>
      <c r="AW34" s="210">
        <f t="shared" si="6"/>
        <v>1</v>
      </c>
      <c r="AX34" s="212"/>
      <c r="AY34" s="217">
        <v>0.0</v>
      </c>
    </row>
    <row r="35">
      <c r="A35" s="209">
        <v>31.0</v>
      </c>
      <c r="B35" s="212" t="s">
        <v>624</v>
      </c>
      <c r="C35" s="213" t="s">
        <v>112</v>
      </c>
      <c r="D35" s="212" t="s">
        <v>76</v>
      </c>
      <c r="E35" s="194" t="s">
        <v>715</v>
      </c>
      <c r="F35" s="194" t="s">
        <v>715</v>
      </c>
      <c r="G35" s="194">
        <v>0.0</v>
      </c>
      <c r="H35" s="194" t="s">
        <v>591</v>
      </c>
      <c r="I35" s="194" t="s">
        <v>591</v>
      </c>
      <c r="J35" s="194" t="s">
        <v>591</v>
      </c>
      <c r="K35" s="194" t="s">
        <v>591</v>
      </c>
      <c r="L35" s="221" t="s">
        <v>721</v>
      </c>
      <c r="M35" s="194" t="s">
        <v>591</v>
      </c>
      <c r="N35" s="194" t="s">
        <v>591</v>
      </c>
      <c r="O35" s="194">
        <v>0.0</v>
      </c>
      <c r="P35" s="194" t="s">
        <v>591</v>
      </c>
      <c r="Q35" s="194" t="s">
        <v>591</v>
      </c>
      <c r="R35" s="194" t="s">
        <v>591</v>
      </c>
      <c r="S35" s="194" t="s">
        <v>591</v>
      </c>
      <c r="T35" s="194" t="s">
        <v>591</v>
      </c>
      <c r="U35" s="194" t="s">
        <v>591</v>
      </c>
      <c r="V35" s="194">
        <v>0.0</v>
      </c>
      <c r="W35" s="194" t="s">
        <v>593</v>
      </c>
      <c r="X35" s="194" t="s">
        <v>593</v>
      </c>
      <c r="Y35" s="194" t="s">
        <v>593</v>
      </c>
      <c r="Z35" s="194" t="s">
        <v>593</v>
      </c>
      <c r="AA35" s="194" t="s">
        <v>593</v>
      </c>
      <c r="AB35" s="194">
        <v>0.0</v>
      </c>
      <c r="AC35" s="194" t="s">
        <v>588</v>
      </c>
      <c r="AD35" s="194" t="s">
        <v>588</v>
      </c>
      <c r="AE35" s="194" t="s">
        <v>588</v>
      </c>
      <c r="AF35" s="194" t="s">
        <v>588</v>
      </c>
      <c r="AG35" s="194" t="s">
        <v>588</v>
      </c>
      <c r="AH35" s="194" t="s">
        <v>588</v>
      </c>
      <c r="AI35" s="194" t="s">
        <v>588</v>
      </c>
      <c r="AJ35" s="197">
        <f>vlookup(B35,'Annual Leave-2026'!$B:$T,4,0)-countif(E35:AI35,"a")-(countif(E35:AI35,"a1")*0.5)-(countif(E35:AI35,"a2")*0.5)-(countif(E35:AI35,"b*")*0.5)-(countif(E35:AI35,"c*")*0.5)-(countif(E35:AI35,"d*")*0.5)-(countif(E35:AI35,"e*")*0.5)+1</f>
        <v>4</v>
      </c>
      <c r="AK35" s="197">
        <f t="shared" si="3"/>
        <v>27</v>
      </c>
      <c r="AL35" s="214">
        <f>VLOOKUP(B35,'Working Time-January-2026'!$B:$AK,35,0)/60</f>
        <v>0</v>
      </c>
      <c r="AM35" s="214">
        <f>VLOOKUP(B35,'Working Time-January-2026'!$B:$AK,36,0)/60</f>
        <v>0</v>
      </c>
      <c r="AN35" s="214"/>
      <c r="AO35" s="214"/>
      <c r="AP35" s="216"/>
      <c r="AQ35" s="209"/>
      <c r="AR35" s="209"/>
      <c r="AS35" s="209"/>
      <c r="AT35" s="209"/>
      <c r="AU35" s="209">
        <f t="shared" si="4"/>
        <v>4</v>
      </c>
      <c r="AV35" s="209">
        <f t="shared" si="5"/>
        <v>0</v>
      </c>
      <c r="AW35" s="210">
        <f t="shared" si="6"/>
        <v>0</v>
      </c>
      <c r="AX35" s="212"/>
      <c r="AY35" s="217" t="s">
        <v>9</v>
      </c>
    </row>
    <row r="36">
      <c r="A36" s="204">
        <v>32.0</v>
      </c>
      <c r="B36" s="218" t="s">
        <v>816</v>
      </c>
      <c r="C36" s="219" t="s">
        <v>101</v>
      </c>
      <c r="D36" s="212" t="s">
        <v>76</v>
      </c>
      <c r="E36" s="194" t="s">
        <v>715</v>
      </c>
      <c r="F36" s="194" t="s">
        <v>715</v>
      </c>
      <c r="G36" s="194" t="s">
        <v>765</v>
      </c>
      <c r="H36" s="194">
        <v>0.0</v>
      </c>
      <c r="I36" s="194" t="s">
        <v>715</v>
      </c>
      <c r="J36" s="194" t="s">
        <v>715</v>
      </c>
      <c r="K36" s="194" t="s">
        <v>715</v>
      </c>
      <c r="L36" s="194" t="s">
        <v>723</v>
      </c>
      <c r="M36" s="194" t="s">
        <v>715</v>
      </c>
      <c r="N36" s="194">
        <v>0.0</v>
      </c>
      <c r="O36" s="194" t="s">
        <v>602</v>
      </c>
      <c r="P36" s="194" t="s">
        <v>715</v>
      </c>
      <c r="Q36" s="194" t="s">
        <v>715</v>
      </c>
      <c r="R36" s="194" t="s">
        <v>715</v>
      </c>
      <c r="S36" s="194" t="s">
        <v>715</v>
      </c>
      <c r="T36" s="194" t="s">
        <v>715</v>
      </c>
      <c r="U36" s="194">
        <v>0.0</v>
      </c>
      <c r="V36" s="194" t="s">
        <v>591</v>
      </c>
      <c r="W36" s="194" t="s">
        <v>591</v>
      </c>
      <c r="X36" s="194" t="s">
        <v>591</v>
      </c>
      <c r="Y36" s="194" t="s">
        <v>591</v>
      </c>
      <c r="Z36" s="194" t="s">
        <v>591</v>
      </c>
      <c r="AA36" s="218" t="s">
        <v>6</v>
      </c>
      <c r="AB36" s="218" t="s">
        <v>6</v>
      </c>
      <c r="AC36" s="194">
        <v>0.0</v>
      </c>
      <c r="AD36" s="194" t="s">
        <v>591</v>
      </c>
      <c r="AE36" s="194" t="s">
        <v>591</v>
      </c>
      <c r="AF36" s="194" t="s">
        <v>591</v>
      </c>
      <c r="AG36" s="194" t="s">
        <v>591</v>
      </c>
      <c r="AH36" s="194" t="s">
        <v>591</v>
      </c>
      <c r="AI36" s="194" t="s">
        <v>591</v>
      </c>
      <c r="AJ36" s="197">
        <f>vlookup(B36,'Annual Leave-2026'!$B:$T,4,0)-countif(E36:AI36,"a")-(countif(E36:AI36,"a1")*0.5)-(countif(E36:AI36,"a2")*0.5)-(countif(E36:AI36,"b*")*0.5)-(countif(E36:AI36,"c*")*0.5)-(countif(E36:AI36,"d*")*0.5)-(countif(E36:AI36,"e*")*0.5)+1</f>
        <v>0</v>
      </c>
      <c r="AK36" s="197">
        <f t="shared" si="3"/>
        <v>25.5</v>
      </c>
      <c r="AL36" s="214">
        <f>VLOOKUP(B36,'Working Time-January-2026'!$B:$AK,35,0)/60</f>
        <v>0</v>
      </c>
      <c r="AM36" s="214">
        <f>VLOOKUP(B36,'Working Time-January-2026'!$B:$AK,36,0)/60</f>
        <v>0</v>
      </c>
      <c r="AN36" s="214"/>
      <c r="AO36" s="214"/>
      <c r="AP36" s="220"/>
      <c r="AQ36" s="209"/>
      <c r="AR36" s="209"/>
      <c r="AS36" s="209"/>
      <c r="AT36" s="209"/>
      <c r="AU36" s="209">
        <f t="shared" si="4"/>
        <v>4</v>
      </c>
      <c r="AV36" s="209">
        <f t="shared" si="5"/>
        <v>0</v>
      </c>
      <c r="AW36" s="210">
        <f t="shared" si="6"/>
        <v>1.5</v>
      </c>
      <c r="AX36" s="212"/>
      <c r="AY36" s="217" t="s">
        <v>6</v>
      </c>
    </row>
    <row r="37">
      <c r="A37" s="209">
        <v>33.0</v>
      </c>
      <c r="B37" s="218" t="s">
        <v>625</v>
      </c>
      <c r="C37" s="219" t="s">
        <v>127</v>
      </c>
      <c r="D37" s="212" t="s">
        <v>76</v>
      </c>
      <c r="E37" s="194" t="s">
        <v>588</v>
      </c>
      <c r="F37" s="194" t="s">
        <v>588</v>
      </c>
      <c r="G37" s="194">
        <v>0.0</v>
      </c>
      <c r="H37" s="194" t="s">
        <v>588</v>
      </c>
      <c r="I37" s="194" t="s">
        <v>588</v>
      </c>
      <c r="J37" s="194" t="s">
        <v>588</v>
      </c>
      <c r="K37" s="194" t="s">
        <v>588</v>
      </c>
      <c r="L37" s="194" t="s">
        <v>727</v>
      </c>
      <c r="M37" s="194" t="s">
        <v>588</v>
      </c>
      <c r="N37" s="194" t="s">
        <v>588</v>
      </c>
      <c r="O37" s="194">
        <v>0.0</v>
      </c>
      <c r="P37" s="194" t="s">
        <v>588</v>
      </c>
      <c r="Q37" s="194" t="s">
        <v>588</v>
      </c>
      <c r="R37" s="194" t="s">
        <v>592</v>
      </c>
      <c r="S37" s="194" t="s">
        <v>592</v>
      </c>
      <c r="T37" s="194" t="s">
        <v>592</v>
      </c>
      <c r="U37" s="194" t="s">
        <v>592</v>
      </c>
      <c r="V37" s="194">
        <v>0.0</v>
      </c>
      <c r="W37" s="194" t="s">
        <v>592</v>
      </c>
      <c r="X37" s="194" t="s">
        <v>592</v>
      </c>
      <c r="Y37" s="194" t="s">
        <v>592</v>
      </c>
      <c r="Z37" s="218" t="s">
        <v>717</v>
      </c>
      <c r="AA37" s="218" t="s">
        <v>717</v>
      </c>
      <c r="AB37" s="218" t="s">
        <v>717</v>
      </c>
      <c r="AC37" s="194" t="s">
        <v>717</v>
      </c>
      <c r="AD37" s="194">
        <v>0.0</v>
      </c>
      <c r="AE37" s="194" t="s">
        <v>717</v>
      </c>
      <c r="AF37" s="194" t="s">
        <v>717</v>
      </c>
      <c r="AG37" s="194" t="s">
        <v>717</v>
      </c>
      <c r="AH37" s="194" t="s">
        <v>717</v>
      </c>
      <c r="AI37" s="194" t="s">
        <v>717</v>
      </c>
      <c r="AJ37" s="197">
        <f>vlookup(B37,'Annual Leave-2026'!$B:$T,4,0)-countif(E37:AI37,"a")-(countif(E37:AI37,"a1")*0.5)-(countif(E37:AI37,"a2")*0.5)-(countif(E37:AI37,"b*")*0.5)-(countif(E37:AI37,"c*")*0.5)-(countif(E37:AI37,"d*")*0.5)-(countif(E37:AI37,"e*")*0.5)+1</f>
        <v>2</v>
      </c>
      <c r="AK37" s="197">
        <f t="shared" si="3"/>
        <v>20</v>
      </c>
      <c r="AL37" s="214">
        <f>VLOOKUP(B37,'Working Time-January-2026'!$B:$AK,35,0)/60</f>
        <v>0</v>
      </c>
      <c r="AM37" s="214">
        <f>VLOOKUP(B37,'Working Time-January-2026'!$B:$AK,36,0)/60</f>
        <v>0</v>
      </c>
      <c r="AN37" s="214"/>
      <c r="AO37" s="214"/>
      <c r="AP37" s="220"/>
      <c r="AQ37" s="209"/>
      <c r="AR37" s="209"/>
      <c r="AS37" s="209"/>
      <c r="AT37" s="209"/>
      <c r="AU37" s="209">
        <f t="shared" si="4"/>
        <v>4</v>
      </c>
      <c r="AV37" s="209">
        <f t="shared" si="5"/>
        <v>7</v>
      </c>
      <c r="AW37" s="210">
        <f t="shared" si="6"/>
        <v>0</v>
      </c>
      <c r="AX37" s="212"/>
      <c r="AY37" s="217" t="s">
        <v>8</v>
      </c>
    </row>
    <row r="38">
      <c r="A38" s="204">
        <v>34.0</v>
      </c>
      <c r="B38" s="218" t="s">
        <v>626</v>
      </c>
      <c r="C38" s="219" t="s">
        <v>75</v>
      </c>
      <c r="D38" s="212" t="s">
        <v>76</v>
      </c>
      <c r="E38" s="194" t="s">
        <v>717</v>
      </c>
      <c r="F38" s="194" t="s">
        <v>717</v>
      </c>
      <c r="G38" s="194" t="s">
        <v>717</v>
      </c>
      <c r="H38" s="194">
        <v>0.0</v>
      </c>
      <c r="I38" s="194" t="s">
        <v>717</v>
      </c>
      <c r="J38" s="194" t="s">
        <v>717</v>
      </c>
      <c r="K38" s="194" t="s">
        <v>717</v>
      </c>
      <c r="L38" s="221" t="s">
        <v>725</v>
      </c>
      <c r="M38" s="194" t="s">
        <v>717</v>
      </c>
      <c r="N38" s="194">
        <v>0.0</v>
      </c>
      <c r="O38" s="194" t="s">
        <v>717</v>
      </c>
      <c r="P38" s="194" t="s">
        <v>717</v>
      </c>
      <c r="Q38" s="194" t="s">
        <v>717</v>
      </c>
      <c r="R38" s="194" t="s">
        <v>717</v>
      </c>
      <c r="S38" s="194" t="s">
        <v>717</v>
      </c>
      <c r="T38" s="194" t="s">
        <v>717</v>
      </c>
      <c r="U38" s="194">
        <v>0.0</v>
      </c>
      <c r="V38" s="194" t="s">
        <v>717</v>
      </c>
      <c r="W38" s="194" t="s">
        <v>717</v>
      </c>
      <c r="X38" s="194" t="s">
        <v>717</v>
      </c>
      <c r="Y38" s="194" t="s">
        <v>717</v>
      </c>
      <c r="Z38" s="218" t="s">
        <v>717</v>
      </c>
      <c r="AA38" s="218" t="s">
        <v>717</v>
      </c>
      <c r="AB38" s="218" t="s">
        <v>717</v>
      </c>
      <c r="AC38" s="194">
        <v>0.0</v>
      </c>
      <c r="AD38" s="194" t="s">
        <v>715</v>
      </c>
      <c r="AE38" s="194" t="s">
        <v>715</v>
      </c>
      <c r="AF38" s="194" t="s">
        <v>715</v>
      </c>
      <c r="AG38" s="194" t="s">
        <v>715</v>
      </c>
      <c r="AH38" s="194" t="s">
        <v>715</v>
      </c>
      <c r="AI38" s="194" t="s">
        <v>715</v>
      </c>
      <c r="AJ38" s="197">
        <f>vlookup(B38,'Annual Leave-2026'!$B:$T,4,0)-countif(E38:AI38,"a")-(countif(E38:AI38,"a1")*0.5)-(countif(E38:AI38,"a2")*0.5)-(countif(E38:AI38,"b*")*0.5)-(countif(E38:AI38,"c*")*0.5)-(countif(E38:AI38,"d*")*0.5)-(countif(E38:AI38,"e*")*0.5)+1</f>
        <v>7.5</v>
      </c>
      <c r="AK38" s="197">
        <f t="shared" si="3"/>
        <v>27</v>
      </c>
      <c r="AL38" s="214">
        <f>VLOOKUP(B38,'Working Time-January-2026'!$B:$AK,35,0)/60</f>
        <v>0</v>
      </c>
      <c r="AM38" s="214">
        <f>VLOOKUP(B38,'Working Time-January-2026'!$B:$AK,36,0)/60</f>
        <v>0</v>
      </c>
      <c r="AN38" s="214"/>
      <c r="AO38" s="214"/>
      <c r="AP38" s="220"/>
      <c r="AQ38" s="209"/>
      <c r="AR38" s="209"/>
      <c r="AS38" s="209"/>
      <c r="AT38" s="209"/>
      <c r="AU38" s="209">
        <f t="shared" si="4"/>
        <v>4</v>
      </c>
      <c r="AV38" s="209">
        <f t="shared" si="5"/>
        <v>0</v>
      </c>
      <c r="AW38" s="210">
        <f t="shared" si="6"/>
        <v>0</v>
      </c>
      <c r="AX38" s="212"/>
      <c r="AY38" s="217" t="s">
        <v>7</v>
      </c>
    </row>
    <row r="39">
      <c r="A39" s="209">
        <v>35.0</v>
      </c>
      <c r="B39" s="218" t="s">
        <v>627</v>
      </c>
      <c r="C39" s="219" t="s">
        <v>77</v>
      </c>
      <c r="D39" s="212" t="s">
        <v>76</v>
      </c>
      <c r="E39" s="194" t="s">
        <v>588</v>
      </c>
      <c r="F39" s="194" t="s">
        <v>588</v>
      </c>
      <c r="G39" s="194" t="s">
        <v>588</v>
      </c>
      <c r="H39" s="194" t="s">
        <v>170</v>
      </c>
      <c r="I39" s="194">
        <v>0.0</v>
      </c>
      <c r="J39" s="194" t="s">
        <v>717</v>
      </c>
      <c r="K39" s="194" t="s">
        <v>717</v>
      </c>
      <c r="L39" s="221" t="s">
        <v>725</v>
      </c>
      <c r="M39" s="194" t="s">
        <v>6</v>
      </c>
      <c r="N39" s="194">
        <v>0.0</v>
      </c>
      <c r="O39" s="221" t="s">
        <v>168</v>
      </c>
      <c r="P39" s="194" t="s">
        <v>717</v>
      </c>
      <c r="Q39" s="194" t="s">
        <v>717</v>
      </c>
      <c r="R39" s="194" t="s">
        <v>717</v>
      </c>
      <c r="S39" s="194" t="s">
        <v>717</v>
      </c>
      <c r="T39" s="194" t="s">
        <v>717</v>
      </c>
      <c r="U39" s="194">
        <v>0.0</v>
      </c>
      <c r="V39" s="194" t="s">
        <v>602</v>
      </c>
      <c r="W39" s="194" t="s">
        <v>593</v>
      </c>
      <c r="X39" s="194" t="s">
        <v>593</v>
      </c>
      <c r="Y39" s="194" t="s">
        <v>593</v>
      </c>
      <c r="Z39" s="194" t="s">
        <v>593</v>
      </c>
      <c r="AA39" s="194" t="s">
        <v>593</v>
      </c>
      <c r="AB39" s="194" t="s">
        <v>6</v>
      </c>
      <c r="AC39" s="194">
        <v>0.0</v>
      </c>
      <c r="AD39" s="194" t="s">
        <v>6</v>
      </c>
      <c r="AE39" s="194" t="s">
        <v>172</v>
      </c>
      <c r="AF39" s="194" t="s">
        <v>593</v>
      </c>
      <c r="AG39" s="194" t="s">
        <v>593</v>
      </c>
      <c r="AH39" s="194" t="s">
        <v>593</v>
      </c>
      <c r="AI39" s="194" t="s">
        <v>593</v>
      </c>
      <c r="AJ39" s="197">
        <f>vlookup(B39,'Annual Leave-2026'!$B:$T,4,0)-countif(E39:AI39,"a")-(countif(E39:AI39,"a1")*0.5)-(countif(E39:AI39,"a2")*0.5)-(countif(E39:AI39,"b*")*0.5)-(countif(E39:AI39,"c*")*0.5)-(countif(E39:AI39,"d*")*0.5)-(countif(E39:AI39,"e*")*0.5)+1</f>
        <v>1.5</v>
      </c>
      <c r="AK39" s="197">
        <f t="shared" si="3"/>
        <v>26</v>
      </c>
      <c r="AL39" s="214">
        <f>VLOOKUP(B39,'Working Time-January-2026'!$B:$AK,35,0)/60</f>
        <v>0</v>
      </c>
      <c r="AM39" s="214">
        <f>VLOOKUP(B39,'Working Time-January-2026'!$B:$AK,36,0)/60</f>
        <v>0</v>
      </c>
      <c r="AN39" s="214"/>
      <c r="AO39" s="214"/>
      <c r="AP39" s="220"/>
      <c r="AQ39" s="209"/>
      <c r="AR39" s="209"/>
      <c r="AS39" s="209"/>
      <c r="AT39" s="209"/>
      <c r="AU39" s="209">
        <f t="shared" si="4"/>
        <v>4</v>
      </c>
      <c r="AV39" s="209">
        <f t="shared" si="5"/>
        <v>0</v>
      </c>
      <c r="AW39" s="210">
        <f t="shared" si="6"/>
        <v>1</v>
      </c>
      <c r="AX39" s="212"/>
      <c r="AY39" s="217" t="s">
        <v>10</v>
      </c>
    </row>
    <row r="40">
      <c r="A40" s="204">
        <v>36.0</v>
      </c>
      <c r="B40" s="218" t="s">
        <v>628</v>
      </c>
      <c r="C40" s="219" t="s">
        <v>115</v>
      </c>
      <c r="D40" s="212" t="s">
        <v>76</v>
      </c>
      <c r="E40" s="194" t="s">
        <v>591</v>
      </c>
      <c r="F40" s="194" t="s">
        <v>591</v>
      </c>
      <c r="G40" s="194" t="s">
        <v>591</v>
      </c>
      <c r="H40" s="194">
        <v>0.0</v>
      </c>
      <c r="I40" s="194" t="s">
        <v>591</v>
      </c>
      <c r="J40" s="194" t="s">
        <v>591</v>
      </c>
      <c r="K40" s="194" t="s">
        <v>591</v>
      </c>
      <c r="L40" s="221" t="s">
        <v>721</v>
      </c>
      <c r="M40" s="194" t="s">
        <v>591</v>
      </c>
      <c r="N40" s="194">
        <v>0.0</v>
      </c>
      <c r="O40" s="194" t="s">
        <v>593</v>
      </c>
      <c r="P40" s="194" t="s">
        <v>593</v>
      </c>
      <c r="Q40" s="194" t="s">
        <v>593</v>
      </c>
      <c r="R40" s="194" t="s">
        <v>593</v>
      </c>
      <c r="S40" s="194" t="s">
        <v>593</v>
      </c>
      <c r="T40" s="194" t="s">
        <v>593</v>
      </c>
      <c r="U40" s="194">
        <v>0.0</v>
      </c>
      <c r="V40" s="194" t="s">
        <v>588</v>
      </c>
      <c r="W40" s="194" t="s">
        <v>588</v>
      </c>
      <c r="X40" s="194" t="s">
        <v>588</v>
      </c>
      <c r="Y40" s="194" t="s">
        <v>588</v>
      </c>
      <c r="Z40" s="194" t="s">
        <v>588</v>
      </c>
      <c r="AA40" s="194" t="s">
        <v>588</v>
      </c>
      <c r="AB40" s="194" t="s">
        <v>588</v>
      </c>
      <c r="AC40" s="194">
        <v>0.0</v>
      </c>
      <c r="AD40" s="194" t="s">
        <v>588</v>
      </c>
      <c r="AE40" s="194" t="s">
        <v>588</v>
      </c>
      <c r="AF40" s="194" t="s">
        <v>588</v>
      </c>
      <c r="AG40" s="194" t="s">
        <v>588</v>
      </c>
      <c r="AH40" s="194" t="s">
        <v>588</v>
      </c>
      <c r="AI40" s="194" t="s">
        <v>588</v>
      </c>
      <c r="AJ40" s="197">
        <f>vlookup(B40,'Annual Leave-2026'!$B:$T,4,0)-countif(E40:AI40,"a")-(countif(E40:AI40,"a1")*0.5)-(countif(E40:AI40,"a2")*0.5)-(countif(E40:AI40,"b*")*0.5)-(countif(E40:AI40,"c*")*0.5)-(countif(E40:AI40,"d*")*0.5)-(countif(E40:AI40,"e*")*0.5)+1</f>
        <v>4.5</v>
      </c>
      <c r="AK40" s="197">
        <f t="shared" si="3"/>
        <v>27</v>
      </c>
      <c r="AL40" s="214">
        <f>VLOOKUP(B40,'Working Time-January-2026'!$B:$AK,35,0)/60</f>
        <v>0</v>
      </c>
      <c r="AM40" s="214">
        <f>VLOOKUP(B40,'Working Time-January-2026'!$B:$AK,36,0)/60</f>
        <v>0</v>
      </c>
      <c r="AN40" s="214"/>
      <c r="AO40" s="214"/>
      <c r="AP40" s="220"/>
      <c r="AQ40" s="209"/>
      <c r="AR40" s="209"/>
      <c r="AS40" s="209"/>
      <c r="AT40" s="209"/>
      <c r="AU40" s="209">
        <f t="shared" si="4"/>
        <v>4</v>
      </c>
      <c r="AV40" s="209">
        <f t="shared" si="5"/>
        <v>0</v>
      </c>
      <c r="AW40" s="210">
        <f t="shared" si="6"/>
        <v>0</v>
      </c>
      <c r="AX40" s="212"/>
      <c r="AY40" s="217" t="s">
        <v>9</v>
      </c>
    </row>
    <row r="41">
      <c r="A41" s="209">
        <v>37.0</v>
      </c>
      <c r="B41" s="212" t="s">
        <v>629</v>
      </c>
      <c r="C41" s="213" t="s">
        <v>100</v>
      </c>
      <c r="D41" s="212" t="s">
        <v>76</v>
      </c>
      <c r="E41" s="194" t="s">
        <v>715</v>
      </c>
      <c r="F41" s="194" t="s">
        <v>715</v>
      </c>
      <c r="G41" s="194" t="s">
        <v>715</v>
      </c>
      <c r="H41" s="194">
        <v>0.0</v>
      </c>
      <c r="I41" s="194" t="s">
        <v>715</v>
      </c>
      <c r="J41" s="194" t="s">
        <v>715</v>
      </c>
      <c r="K41" s="194" t="s">
        <v>715</v>
      </c>
      <c r="L41" s="194" t="s">
        <v>723</v>
      </c>
      <c r="M41" s="194" t="s">
        <v>715</v>
      </c>
      <c r="N41" s="194" t="s">
        <v>715</v>
      </c>
      <c r="O41" s="194" t="s">
        <v>715</v>
      </c>
      <c r="P41" s="194">
        <v>0.0</v>
      </c>
      <c r="Q41" s="194" t="s">
        <v>715</v>
      </c>
      <c r="R41" s="194" t="s">
        <v>715</v>
      </c>
      <c r="S41" s="194" t="s">
        <v>715</v>
      </c>
      <c r="T41" s="194" t="s">
        <v>715</v>
      </c>
      <c r="U41" s="194">
        <v>0.0</v>
      </c>
      <c r="V41" s="194" t="s">
        <v>591</v>
      </c>
      <c r="W41" s="194" t="s">
        <v>591</v>
      </c>
      <c r="X41" s="194" t="s">
        <v>591</v>
      </c>
      <c r="Y41" s="194" t="s">
        <v>591</v>
      </c>
      <c r="Z41" s="194" t="s">
        <v>591</v>
      </c>
      <c r="AA41" s="194" t="s">
        <v>591</v>
      </c>
      <c r="AB41" s="194" t="s">
        <v>591</v>
      </c>
      <c r="AC41" s="194">
        <v>0.0</v>
      </c>
      <c r="AD41" s="194" t="s">
        <v>591</v>
      </c>
      <c r="AE41" s="194" t="s">
        <v>591</v>
      </c>
      <c r="AF41" s="194" t="s">
        <v>591</v>
      </c>
      <c r="AG41" s="194" t="s">
        <v>591</v>
      </c>
      <c r="AH41" s="194" t="s">
        <v>591</v>
      </c>
      <c r="AI41" s="194" t="s">
        <v>164</v>
      </c>
      <c r="AJ41" s="197">
        <f>vlookup(B41,'Annual Leave-2026'!$B:$T,4,0)-countif(E41:AI41,"a")-(countif(E41:AI41,"a1")*0.5)-(countif(E41:AI41,"a2")*0.5)-(countif(E41:AI41,"b*")*0.5)-(countif(E41:AI41,"c*")*0.5)-(countif(E41:AI41,"d*")*0.5)-(countif(E41:AI41,"e*")*0.5)+1</f>
        <v>9.5</v>
      </c>
      <c r="AK41" s="197">
        <f t="shared" si="3"/>
        <v>27</v>
      </c>
      <c r="AL41" s="214">
        <f>VLOOKUP(B41,'Working Time-January-2026'!$B:$AK,35,0)/60</f>
        <v>0</v>
      </c>
      <c r="AM41" s="214">
        <f>VLOOKUP(B41,'Working Time-January-2026'!$B:$AK,36,0)/60</f>
        <v>0</v>
      </c>
      <c r="AN41" s="214"/>
      <c r="AO41" s="214"/>
      <c r="AP41" s="216"/>
      <c r="AQ41" s="209"/>
      <c r="AR41" s="209"/>
      <c r="AS41" s="209"/>
      <c r="AT41" s="209"/>
      <c r="AU41" s="209">
        <f t="shared" si="4"/>
        <v>4</v>
      </c>
      <c r="AV41" s="209">
        <f t="shared" si="5"/>
        <v>0</v>
      </c>
      <c r="AW41" s="210">
        <f t="shared" si="6"/>
        <v>0</v>
      </c>
      <c r="AX41" s="212"/>
      <c r="AY41" s="217" t="s">
        <v>6</v>
      </c>
    </row>
    <row r="42">
      <c r="A42" s="204">
        <v>38.0</v>
      </c>
      <c r="B42" s="212" t="s">
        <v>630</v>
      </c>
      <c r="C42" s="213" t="s">
        <v>120</v>
      </c>
      <c r="D42" s="212" t="s">
        <v>76</v>
      </c>
      <c r="E42" s="194" t="s">
        <v>591</v>
      </c>
      <c r="F42" s="194" t="s">
        <v>591</v>
      </c>
      <c r="G42" s="194">
        <v>0.0</v>
      </c>
      <c r="H42" s="194" t="s">
        <v>171</v>
      </c>
      <c r="I42" s="194" t="s">
        <v>593</v>
      </c>
      <c r="J42" s="194" t="s">
        <v>593</v>
      </c>
      <c r="K42" s="194" t="s">
        <v>593</v>
      </c>
      <c r="L42" s="194" t="s">
        <v>729</v>
      </c>
      <c r="M42" s="194" t="s">
        <v>593</v>
      </c>
      <c r="N42" s="194">
        <v>0.0</v>
      </c>
      <c r="O42" s="194" t="s">
        <v>588</v>
      </c>
      <c r="P42" s="194" t="s">
        <v>588</v>
      </c>
      <c r="Q42" s="194" t="s">
        <v>588</v>
      </c>
      <c r="R42" s="194" t="s">
        <v>588</v>
      </c>
      <c r="S42" s="194" t="s">
        <v>588</v>
      </c>
      <c r="T42" s="194" t="s">
        <v>588</v>
      </c>
      <c r="U42" s="194" t="s">
        <v>588</v>
      </c>
      <c r="V42" s="194">
        <v>0.0</v>
      </c>
      <c r="W42" s="194" t="s">
        <v>588</v>
      </c>
      <c r="X42" s="194" t="s">
        <v>588</v>
      </c>
      <c r="Y42" s="194" t="s">
        <v>588</v>
      </c>
      <c r="Z42" s="194" t="s">
        <v>588</v>
      </c>
      <c r="AA42" s="194" t="s">
        <v>588</v>
      </c>
      <c r="AB42" s="194" t="s">
        <v>592</v>
      </c>
      <c r="AC42" s="194" t="s">
        <v>592</v>
      </c>
      <c r="AD42" s="194">
        <v>0.0</v>
      </c>
      <c r="AE42" s="194" t="s">
        <v>717</v>
      </c>
      <c r="AF42" s="194" t="s">
        <v>717</v>
      </c>
      <c r="AG42" s="194" t="s">
        <v>717</v>
      </c>
      <c r="AH42" s="194" t="s">
        <v>717</v>
      </c>
      <c r="AI42" s="194" t="s">
        <v>717</v>
      </c>
      <c r="AJ42" s="197">
        <f>vlookup(B42,'Annual Leave-2026'!$B:$T,4,0)-countif(E42:AI42,"a")-(countif(E42:AI42,"a1")*0.5)-(countif(E42:AI42,"a2")*0.5)-(countif(E42:AI42,"b*")*0.5)-(countif(E42:AI42,"c*")*0.5)-(countif(E42:AI42,"d*")*0.5)-(countif(E42:AI42,"e*")*0.5)+1</f>
        <v>2</v>
      </c>
      <c r="AK42" s="197">
        <f t="shared" si="3"/>
        <v>25</v>
      </c>
      <c r="AL42" s="214">
        <f>VLOOKUP(B42,'Working Time-January-2026'!$B:$AK,35,0)/60</f>
        <v>0</v>
      </c>
      <c r="AM42" s="214">
        <f>VLOOKUP(B42,'Working Time-January-2026'!$B:$AK,36,0)/60</f>
        <v>0</v>
      </c>
      <c r="AN42" s="214"/>
      <c r="AO42" s="214"/>
      <c r="AP42" s="216"/>
      <c r="AQ42" s="209"/>
      <c r="AR42" s="209"/>
      <c r="AS42" s="209"/>
      <c r="AT42" s="209"/>
      <c r="AU42" s="209">
        <f t="shared" si="4"/>
        <v>4</v>
      </c>
      <c r="AV42" s="209">
        <f t="shared" si="5"/>
        <v>2</v>
      </c>
      <c r="AW42" s="210">
        <f t="shared" si="6"/>
        <v>0</v>
      </c>
      <c r="AX42" s="212"/>
      <c r="AY42" s="217" t="s">
        <v>8</v>
      </c>
    </row>
    <row r="43">
      <c r="A43" s="209">
        <v>39.0</v>
      </c>
      <c r="B43" s="218" t="s">
        <v>849</v>
      </c>
      <c r="C43" s="219" t="s">
        <v>131</v>
      </c>
      <c r="D43" s="212" t="s">
        <v>76</v>
      </c>
      <c r="E43" s="194" t="s">
        <v>588</v>
      </c>
      <c r="F43" s="194" t="s">
        <v>588</v>
      </c>
      <c r="G43" s="194" t="s">
        <v>588</v>
      </c>
      <c r="H43" s="194">
        <v>0.0</v>
      </c>
      <c r="I43" s="194" t="s">
        <v>588</v>
      </c>
      <c r="J43" s="194" t="s">
        <v>588</v>
      </c>
      <c r="K43" s="194" t="s">
        <v>588</v>
      </c>
      <c r="L43" s="194" t="s">
        <v>727</v>
      </c>
      <c r="M43" s="194" t="s">
        <v>588</v>
      </c>
      <c r="N43" s="194" t="s">
        <v>588</v>
      </c>
      <c r="O43" s="194">
        <v>0.0</v>
      </c>
      <c r="P43" s="194" t="s">
        <v>6</v>
      </c>
      <c r="Q43" s="194" t="s">
        <v>6</v>
      </c>
      <c r="R43" s="194" t="s">
        <v>6</v>
      </c>
      <c r="S43" s="194" t="s">
        <v>717</v>
      </c>
      <c r="T43" s="194" t="s">
        <v>717</v>
      </c>
      <c r="U43" s="194" t="s">
        <v>717</v>
      </c>
      <c r="V43" s="194">
        <v>0.0</v>
      </c>
      <c r="W43" s="194" t="s">
        <v>717</v>
      </c>
      <c r="X43" s="194" t="s">
        <v>717</v>
      </c>
      <c r="Y43" s="194" t="s">
        <v>717</v>
      </c>
      <c r="Z43" s="218" t="s">
        <v>717</v>
      </c>
      <c r="AA43" s="218" t="s">
        <v>717</v>
      </c>
      <c r="AB43" s="194">
        <v>0.0</v>
      </c>
      <c r="AC43" s="194" t="s">
        <v>717</v>
      </c>
      <c r="AD43" s="194" t="s">
        <v>717</v>
      </c>
      <c r="AE43" s="194" t="s">
        <v>717</v>
      </c>
      <c r="AF43" s="194" t="s">
        <v>717</v>
      </c>
      <c r="AG43" s="194" t="s">
        <v>717</v>
      </c>
      <c r="AH43" s="194" t="s">
        <v>717</v>
      </c>
      <c r="AI43" s="194" t="s">
        <v>717</v>
      </c>
      <c r="AJ43" s="197">
        <f>vlookup(B43,'Annual Leave-2026'!$B:$T,4,0)-countif(E43:AI43,"a")-(countif(E43:AI43,"a1")*0.5)-(countif(E43:AI43,"a2")*0.5)-(countif(E43:AI43,"b*")*0.5)-(countif(E43:AI43,"c*")*0.5)-(countif(E43:AI43,"d*")*0.5)-(countif(E43:AI43,"e*")*0.5)+1</f>
        <v>4</v>
      </c>
      <c r="AK43" s="197">
        <f t="shared" si="3"/>
        <v>27</v>
      </c>
      <c r="AL43" s="214">
        <f>VLOOKUP(B43,'Working Time-January-2026'!$B:$AK,35,0)/60</f>
        <v>0</v>
      </c>
      <c r="AM43" s="214">
        <f>VLOOKUP(B43,'Working Time-January-2026'!$B:$AK,36,0)/60</f>
        <v>0</v>
      </c>
      <c r="AN43" s="214"/>
      <c r="AO43" s="214"/>
      <c r="AP43" s="220"/>
      <c r="AQ43" s="209"/>
      <c r="AR43" s="209"/>
      <c r="AS43" s="209"/>
      <c r="AT43" s="209"/>
      <c r="AU43" s="209">
        <f t="shared" si="4"/>
        <v>4</v>
      </c>
      <c r="AV43" s="209">
        <f t="shared" si="5"/>
        <v>0</v>
      </c>
      <c r="AW43" s="210">
        <f t="shared" si="6"/>
        <v>0</v>
      </c>
      <c r="AX43" s="212"/>
      <c r="AY43" s="217" t="s">
        <v>8</v>
      </c>
    </row>
    <row r="44">
      <c r="A44" s="204">
        <v>40.0</v>
      </c>
      <c r="B44" s="218" t="s">
        <v>631</v>
      </c>
      <c r="C44" s="219" t="s">
        <v>97</v>
      </c>
      <c r="D44" s="212" t="s">
        <v>76</v>
      </c>
      <c r="E44" s="194" t="s">
        <v>717</v>
      </c>
      <c r="F44" s="194" t="s">
        <v>717</v>
      </c>
      <c r="G44" s="194">
        <v>0.0</v>
      </c>
      <c r="H44" s="194" t="s">
        <v>715</v>
      </c>
      <c r="I44" s="194" t="s">
        <v>715</v>
      </c>
      <c r="J44" s="194" t="s">
        <v>715</v>
      </c>
      <c r="K44" s="194" t="s">
        <v>715</v>
      </c>
      <c r="L44" s="194" t="s">
        <v>723</v>
      </c>
      <c r="M44" s="194" t="s">
        <v>715</v>
      </c>
      <c r="N44" s="194" t="s">
        <v>715</v>
      </c>
      <c r="O44" s="194">
        <v>0.0</v>
      </c>
      <c r="P44" s="194" t="s">
        <v>715</v>
      </c>
      <c r="Q44" s="194" t="s">
        <v>715</v>
      </c>
      <c r="R44" s="194" t="s">
        <v>715</v>
      </c>
      <c r="S44" s="194" t="s">
        <v>715</v>
      </c>
      <c r="T44" s="194" t="s">
        <v>715</v>
      </c>
      <c r="U44" s="194" t="s">
        <v>715</v>
      </c>
      <c r="V44" s="194" t="s">
        <v>715</v>
      </c>
      <c r="W44" s="194">
        <v>0.0</v>
      </c>
      <c r="X44" s="194" t="s">
        <v>715</v>
      </c>
      <c r="Y44" s="194" t="s">
        <v>715</v>
      </c>
      <c r="Z44" s="194" t="s">
        <v>715</v>
      </c>
      <c r="AA44" s="194" t="s">
        <v>715</v>
      </c>
      <c r="AB44" s="194">
        <v>0.0</v>
      </c>
      <c r="AC44" s="194" t="s">
        <v>591</v>
      </c>
      <c r="AD44" s="194" t="s">
        <v>591</v>
      </c>
      <c r="AE44" s="194" t="s">
        <v>591</v>
      </c>
      <c r="AF44" s="194" t="s">
        <v>591</v>
      </c>
      <c r="AG44" s="194" t="s">
        <v>591</v>
      </c>
      <c r="AH44" s="194" t="s">
        <v>591</v>
      </c>
      <c r="AI44" s="194" t="s">
        <v>591</v>
      </c>
      <c r="AJ44" s="197">
        <f>vlookup(B44,'Annual Leave-2026'!$B:$T,4,0)-countif(E44:AI44,"a")-(countif(E44:AI44,"a1")*0.5)-(countif(E44:AI44,"a2")*0.5)-(countif(E44:AI44,"b*")*0.5)-(countif(E44:AI44,"c*")*0.5)-(countif(E44:AI44,"d*")*0.5)-(countif(E44:AI44,"e*")*0.5)+1</f>
        <v>2</v>
      </c>
      <c r="AK44" s="197">
        <f t="shared" si="3"/>
        <v>27</v>
      </c>
      <c r="AL44" s="214">
        <f>VLOOKUP(B44,'Working Time-January-2026'!$B:$AK,35,0)/60</f>
        <v>-0.05</v>
      </c>
      <c r="AM44" s="214">
        <f>VLOOKUP(B44,'Working Time-January-2026'!$B:$AK,36,0)/60</f>
        <v>0</v>
      </c>
      <c r="AN44" s="214"/>
      <c r="AO44" s="214"/>
      <c r="AP44" s="220"/>
      <c r="AQ44" s="209"/>
      <c r="AR44" s="209"/>
      <c r="AS44" s="209"/>
      <c r="AT44" s="209"/>
      <c r="AU44" s="209">
        <f t="shared" si="4"/>
        <v>4</v>
      </c>
      <c r="AV44" s="209">
        <f t="shared" si="5"/>
        <v>0</v>
      </c>
      <c r="AW44" s="210">
        <f t="shared" si="6"/>
        <v>0</v>
      </c>
      <c r="AX44" s="212"/>
      <c r="AY44" s="217" t="s">
        <v>6</v>
      </c>
    </row>
    <row r="45">
      <c r="A45" s="209">
        <v>41.0</v>
      </c>
      <c r="B45" s="218" t="s">
        <v>632</v>
      </c>
      <c r="C45" s="219" t="s">
        <v>111</v>
      </c>
      <c r="D45" s="212" t="s">
        <v>76</v>
      </c>
      <c r="E45" s="194" t="s">
        <v>715</v>
      </c>
      <c r="F45" s="194" t="s">
        <v>715</v>
      </c>
      <c r="G45" s="194">
        <v>0.0</v>
      </c>
      <c r="H45" s="194" t="s">
        <v>164</v>
      </c>
      <c r="I45" s="194" t="s">
        <v>591</v>
      </c>
      <c r="J45" s="194" t="s">
        <v>591</v>
      </c>
      <c r="K45" s="194" t="s">
        <v>591</v>
      </c>
      <c r="L45" s="221" t="s">
        <v>721</v>
      </c>
      <c r="M45" s="194" t="s">
        <v>591</v>
      </c>
      <c r="N45" s="194" t="s">
        <v>591</v>
      </c>
      <c r="O45" s="194">
        <v>0.0</v>
      </c>
      <c r="P45" s="194" t="s">
        <v>6</v>
      </c>
      <c r="Q45" s="194" t="s">
        <v>6</v>
      </c>
      <c r="R45" s="194" t="s">
        <v>6</v>
      </c>
      <c r="S45" s="194" t="s">
        <v>6</v>
      </c>
      <c r="T45" s="194" t="s">
        <v>6</v>
      </c>
      <c r="U45" s="194">
        <v>0.0</v>
      </c>
      <c r="V45" s="194" t="s">
        <v>593</v>
      </c>
      <c r="W45" s="194" t="s">
        <v>593</v>
      </c>
      <c r="X45" s="194" t="s">
        <v>593</v>
      </c>
      <c r="Y45" s="194" t="s">
        <v>593</v>
      </c>
      <c r="Z45" s="194" t="s">
        <v>593</v>
      </c>
      <c r="AA45" s="194" t="s">
        <v>593</v>
      </c>
      <c r="AB45" s="194">
        <v>0.0</v>
      </c>
      <c r="AC45" s="194" t="s">
        <v>588</v>
      </c>
      <c r="AD45" s="194" t="s">
        <v>588</v>
      </c>
      <c r="AE45" s="194" t="s">
        <v>588</v>
      </c>
      <c r="AF45" s="194" t="s">
        <v>588</v>
      </c>
      <c r="AG45" s="194" t="s">
        <v>588</v>
      </c>
      <c r="AH45" s="194" t="s">
        <v>588</v>
      </c>
      <c r="AI45" s="194" t="s">
        <v>588</v>
      </c>
      <c r="AJ45" s="197">
        <f>vlookup(B45,'Annual Leave-2026'!$B:$T,4,0)-countif(E45:AI45,"a")-(countif(E45:AI45,"a1")*0.5)-(countif(E45:AI45,"a2")*0.5)-(countif(E45:AI45,"b*")*0.5)-(countif(E45:AI45,"c*")*0.5)-(countif(E45:AI45,"d*")*0.5)-(countif(E45:AI45,"e*")*0.5)+1</f>
        <v>2.5</v>
      </c>
      <c r="AK45" s="197">
        <f t="shared" si="3"/>
        <v>27</v>
      </c>
      <c r="AL45" s="214">
        <f>VLOOKUP(B45,'Working Time-January-2026'!$B:$AK,35,0)/60</f>
        <v>-0.15</v>
      </c>
      <c r="AM45" s="214">
        <f>VLOOKUP(B45,'Working Time-January-2026'!$B:$AK,36,0)/60</f>
        <v>0</v>
      </c>
      <c r="AN45" s="214"/>
      <c r="AO45" s="214"/>
      <c r="AP45" s="220"/>
      <c r="AQ45" s="209"/>
      <c r="AR45" s="209"/>
      <c r="AS45" s="209"/>
      <c r="AT45" s="209"/>
      <c r="AU45" s="209">
        <f t="shared" si="4"/>
        <v>4</v>
      </c>
      <c r="AV45" s="209">
        <f t="shared" si="5"/>
        <v>0</v>
      </c>
      <c r="AW45" s="210">
        <f t="shared" si="6"/>
        <v>0</v>
      </c>
      <c r="AX45" s="212"/>
      <c r="AY45" s="217" t="s">
        <v>9</v>
      </c>
    </row>
    <row r="46">
      <c r="A46" s="204">
        <v>42.0</v>
      </c>
      <c r="B46" s="218" t="s">
        <v>634</v>
      </c>
      <c r="C46" s="219" t="s">
        <v>85</v>
      </c>
      <c r="D46" s="212" t="s">
        <v>76</v>
      </c>
      <c r="E46" s="194" t="s">
        <v>717</v>
      </c>
      <c r="F46" s="194" t="s">
        <v>717</v>
      </c>
      <c r="G46" s="194" t="s">
        <v>717</v>
      </c>
      <c r="H46" s="194">
        <v>0.0</v>
      </c>
      <c r="I46" s="194" t="s">
        <v>717</v>
      </c>
      <c r="J46" s="194" t="s">
        <v>717</v>
      </c>
      <c r="K46" s="194" t="s">
        <v>717</v>
      </c>
      <c r="L46" s="221" t="s">
        <v>725</v>
      </c>
      <c r="M46" s="194" t="s">
        <v>717</v>
      </c>
      <c r="N46" s="194" t="s">
        <v>717</v>
      </c>
      <c r="O46" s="194">
        <v>0.0</v>
      </c>
      <c r="P46" s="194" t="s">
        <v>717</v>
      </c>
      <c r="Q46" s="194" t="s">
        <v>717</v>
      </c>
      <c r="R46" s="194" t="s">
        <v>6</v>
      </c>
      <c r="S46" s="194" t="s">
        <v>6</v>
      </c>
      <c r="T46" s="194" t="s">
        <v>6</v>
      </c>
      <c r="U46" s="194" t="s">
        <v>6</v>
      </c>
      <c r="V46" s="194">
        <v>0.0</v>
      </c>
      <c r="W46" s="194" t="s">
        <v>715</v>
      </c>
      <c r="X46" s="194" t="s">
        <v>715</v>
      </c>
      <c r="Y46" s="194" t="s">
        <v>715</v>
      </c>
      <c r="Z46" s="194" t="s">
        <v>715</v>
      </c>
      <c r="AA46" s="194" t="s">
        <v>715</v>
      </c>
      <c r="AB46" s="194" t="s">
        <v>715</v>
      </c>
      <c r="AC46" s="194" t="s">
        <v>715</v>
      </c>
      <c r="AD46" s="194">
        <v>0.0</v>
      </c>
      <c r="AE46" s="194" t="s">
        <v>715</v>
      </c>
      <c r="AF46" s="194" t="s">
        <v>715</v>
      </c>
      <c r="AG46" s="194" t="s">
        <v>715</v>
      </c>
      <c r="AH46" s="194" t="s">
        <v>715</v>
      </c>
      <c r="AI46" s="194" t="s">
        <v>6</v>
      </c>
      <c r="AJ46" s="197">
        <f>vlookup(B46,'Annual Leave-2026'!$B:$T,4,0)-countif(E46:AI46,"a")-(countif(E46:AI46,"a1")*0.5)-(countif(E46:AI46,"a2")*0.5)-(countif(E46:AI46,"b*")*0.5)-(countif(E46:AI46,"c*")*0.5)-(countif(E46:AI46,"d*")*0.5)-(countif(E46:AI46,"e*")*0.5)+1</f>
        <v>1</v>
      </c>
      <c r="AK46" s="197">
        <f t="shared" si="3"/>
        <v>27</v>
      </c>
      <c r="AL46" s="214">
        <f>VLOOKUP(B46,'Working Time-January-2026'!$B:$AK,35,0)/60</f>
        <v>0</v>
      </c>
      <c r="AM46" s="214">
        <f>VLOOKUP(B46,'Working Time-January-2026'!$B:$AK,36,0)/60</f>
        <v>0</v>
      </c>
      <c r="AN46" s="214"/>
      <c r="AO46" s="214">
        <v>2.0</v>
      </c>
      <c r="AP46" s="220"/>
      <c r="AQ46" s="209"/>
      <c r="AR46" s="209"/>
      <c r="AS46" s="209"/>
      <c r="AT46" s="209"/>
      <c r="AU46" s="209">
        <f t="shared" si="4"/>
        <v>4</v>
      </c>
      <c r="AV46" s="209">
        <f t="shared" si="5"/>
        <v>0</v>
      </c>
      <c r="AW46" s="210">
        <f t="shared" si="6"/>
        <v>0</v>
      </c>
      <c r="AX46" s="212"/>
      <c r="AY46" s="217" t="s">
        <v>7</v>
      </c>
    </row>
    <row r="47">
      <c r="A47" s="209">
        <v>43.0</v>
      </c>
      <c r="B47" s="218" t="s">
        <v>635</v>
      </c>
      <c r="C47" s="219" t="s">
        <v>94</v>
      </c>
      <c r="D47" s="212" t="s">
        <v>76</v>
      </c>
      <c r="E47" s="194" t="s">
        <v>168</v>
      </c>
      <c r="F47" s="194" t="s">
        <v>717</v>
      </c>
      <c r="G47" s="194" t="s">
        <v>717</v>
      </c>
      <c r="H47" s="194">
        <v>0.0</v>
      </c>
      <c r="I47" s="194" t="s">
        <v>715</v>
      </c>
      <c r="J47" s="194" t="s">
        <v>715</v>
      </c>
      <c r="K47" s="194" t="s">
        <v>715</v>
      </c>
      <c r="L47" s="194" t="s">
        <v>723</v>
      </c>
      <c r="M47" s="194" t="s">
        <v>715</v>
      </c>
      <c r="N47" s="194" t="s">
        <v>715</v>
      </c>
      <c r="O47" s="194">
        <v>0.0</v>
      </c>
      <c r="P47" s="194" t="s">
        <v>715</v>
      </c>
      <c r="Q47" s="194" t="s">
        <v>715</v>
      </c>
      <c r="R47" s="194" t="s">
        <v>715</v>
      </c>
      <c r="S47" s="194" t="s">
        <v>715</v>
      </c>
      <c r="T47" s="194" t="s">
        <v>715</v>
      </c>
      <c r="U47" s="194" t="s">
        <v>715</v>
      </c>
      <c r="V47" s="194" t="s">
        <v>715</v>
      </c>
      <c r="W47" s="194">
        <v>0.0</v>
      </c>
      <c r="X47" s="194" t="s">
        <v>715</v>
      </c>
      <c r="Y47" s="194" t="s">
        <v>715</v>
      </c>
      <c r="Z47" s="194" t="s">
        <v>715</v>
      </c>
      <c r="AA47" s="194" t="s">
        <v>715</v>
      </c>
      <c r="AB47" s="194">
        <v>0.0</v>
      </c>
      <c r="AC47" s="194" t="s">
        <v>591</v>
      </c>
      <c r="AD47" s="194" t="s">
        <v>591</v>
      </c>
      <c r="AE47" s="194" t="s">
        <v>591</v>
      </c>
      <c r="AF47" s="194" t="s">
        <v>591</v>
      </c>
      <c r="AG47" s="194" t="s">
        <v>591</v>
      </c>
      <c r="AH47" s="194" t="s">
        <v>163</v>
      </c>
      <c r="AI47" s="194" t="s">
        <v>6</v>
      </c>
      <c r="AJ47" s="197">
        <f>vlookup(B47,'Annual Leave-2026'!$B:$T,4,0)-countif(E47:AI47,"a")-(countif(E47:AI47,"a1")*0.5)-(countif(E47:AI47,"a2")*0.5)-(countif(E47:AI47,"b*")*0.5)-(countif(E47:AI47,"c*")*0.5)-(countif(E47:AI47,"d*")*0.5)-(countif(E47:AI47,"e*")*0.5)+1</f>
        <v>5</v>
      </c>
      <c r="AK47" s="197">
        <f t="shared" si="3"/>
        <v>27</v>
      </c>
      <c r="AL47" s="214">
        <f>VLOOKUP(B47,'Working Time-January-2026'!$B:$AK,35,0)/60</f>
        <v>0</v>
      </c>
      <c r="AM47" s="214">
        <f>VLOOKUP(B47,'Working Time-January-2026'!$B:$AK,36,0)/60</f>
        <v>0</v>
      </c>
      <c r="AN47" s="214"/>
      <c r="AO47" s="214"/>
      <c r="AP47" s="220"/>
      <c r="AQ47" s="209"/>
      <c r="AR47" s="209"/>
      <c r="AS47" s="209"/>
      <c r="AT47" s="209"/>
      <c r="AU47" s="209">
        <f t="shared" si="4"/>
        <v>4</v>
      </c>
      <c r="AV47" s="209">
        <f t="shared" si="5"/>
        <v>0</v>
      </c>
      <c r="AW47" s="210">
        <f t="shared" si="6"/>
        <v>0</v>
      </c>
      <c r="AX47" s="212"/>
      <c r="AY47" s="217" t="s">
        <v>6</v>
      </c>
    </row>
    <row r="48">
      <c r="A48" s="204">
        <v>44.0</v>
      </c>
      <c r="B48" s="218" t="s">
        <v>636</v>
      </c>
      <c r="C48" s="219" t="s">
        <v>126</v>
      </c>
      <c r="D48" s="212" t="s">
        <v>76</v>
      </c>
      <c r="E48" s="194" t="s">
        <v>593</v>
      </c>
      <c r="F48" s="194" t="s">
        <v>593</v>
      </c>
      <c r="G48" s="194">
        <v>0.0</v>
      </c>
      <c r="H48" s="194" t="s">
        <v>588</v>
      </c>
      <c r="I48" s="194" t="s">
        <v>588</v>
      </c>
      <c r="J48" s="194" t="s">
        <v>588</v>
      </c>
      <c r="K48" s="194" t="s">
        <v>588</v>
      </c>
      <c r="L48" s="194" t="s">
        <v>727</v>
      </c>
      <c r="M48" s="194" t="s">
        <v>588</v>
      </c>
      <c r="N48" s="194" t="s">
        <v>588</v>
      </c>
      <c r="O48" s="194">
        <v>0.0</v>
      </c>
      <c r="P48" s="194" t="s">
        <v>588</v>
      </c>
      <c r="Q48" s="194" t="s">
        <v>588</v>
      </c>
      <c r="R48" s="194" t="s">
        <v>588</v>
      </c>
      <c r="S48" s="194" t="s">
        <v>588</v>
      </c>
      <c r="T48" s="194" t="s">
        <v>588</v>
      </c>
      <c r="U48" s="194" t="s">
        <v>169</v>
      </c>
      <c r="V48" s="194" t="s">
        <v>6</v>
      </c>
      <c r="W48" s="194">
        <v>0.0</v>
      </c>
      <c r="X48" s="194" t="s">
        <v>168</v>
      </c>
      <c r="Y48" s="194" t="s">
        <v>717</v>
      </c>
      <c r="Z48" s="218" t="s">
        <v>717</v>
      </c>
      <c r="AA48" s="218" t="s">
        <v>717</v>
      </c>
      <c r="AB48" s="218" t="s">
        <v>717</v>
      </c>
      <c r="AC48" s="194" t="s">
        <v>717</v>
      </c>
      <c r="AD48" s="194">
        <v>0.0</v>
      </c>
      <c r="AE48" s="194" t="s">
        <v>717</v>
      </c>
      <c r="AF48" s="194" t="s">
        <v>717</v>
      </c>
      <c r="AG48" s="194" t="s">
        <v>717</v>
      </c>
      <c r="AH48" s="194" t="s">
        <v>717</v>
      </c>
      <c r="AI48" s="194">
        <v>0.0</v>
      </c>
      <c r="AJ48" s="197">
        <f>vlookup(B48,'Annual Leave-2026'!$B:$T,4,0)-countif(E48:AI48,"a")-(countif(E48:AI48,"a1")*0.5)-(countif(E48:AI48,"a2")*0.5)-(countif(E48:AI48,"b*")*0.5)-(countif(E48:AI48,"c*")*0.5)-(countif(E48:AI48,"d*")*0.5)-(countif(E48:AI48,"e*")*0.5)+1</f>
        <v>3.5</v>
      </c>
      <c r="AK48" s="197">
        <f t="shared" si="3"/>
        <v>26</v>
      </c>
      <c r="AL48" s="214">
        <f>VLOOKUP(B48,'Working Time-January-2026'!$B:$AK,35,0)/60</f>
        <v>0</v>
      </c>
      <c r="AM48" s="214">
        <f>VLOOKUP(B48,'Working Time-January-2026'!$B:$AK,36,0)/60</f>
        <v>0</v>
      </c>
      <c r="AN48" s="214"/>
      <c r="AO48" s="214"/>
      <c r="AP48" s="220"/>
      <c r="AQ48" s="209"/>
      <c r="AR48" s="209"/>
      <c r="AS48" s="209"/>
      <c r="AT48" s="209"/>
      <c r="AU48" s="209">
        <f t="shared" si="4"/>
        <v>5</v>
      </c>
      <c r="AV48" s="209">
        <f t="shared" si="5"/>
        <v>0</v>
      </c>
      <c r="AW48" s="210">
        <f t="shared" si="6"/>
        <v>0</v>
      </c>
      <c r="AX48" s="212"/>
      <c r="AY48" s="217">
        <v>0.0</v>
      </c>
    </row>
    <row r="49">
      <c r="A49" s="209">
        <v>45.0</v>
      </c>
      <c r="B49" s="218" t="s">
        <v>637</v>
      </c>
      <c r="C49" s="219" t="s">
        <v>78</v>
      </c>
      <c r="D49" s="212" t="s">
        <v>76</v>
      </c>
      <c r="E49" s="194" t="s">
        <v>588</v>
      </c>
      <c r="F49" s="194" t="s">
        <v>588</v>
      </c>
      <c r="G49" s="194" t="s">
        <v>588</v>
      </c>
      <c r="H49" s="194" t="s">
        <v>6</v>
      </c>
      <c r="I49" s="194">
        <v>0.0</v>
      </c>
      <c r="J49" s="194" t="s">
        <v>717</v>
      </c>
      <c r="K49" s="194" t="s">
        <v>717</v>
      </c>
      <c r="L49" s="221" t="s">
        <v>725</v>
      </c>
      <c r="M49" s="194" t="s">
        <v>717</v>
      </c>
      <c r="N49" s="194" t="s">
        <v>717</v>
      </c>
      <c r="O49" s="194" t="s">
        <v>717</v>
      </c>
      <c r="P49" s="194">
        <v>0.0</v>
      </c>
      <c r="Q49" s="194" t="s">
        <v>717</v>
      </c>
      <c r="R49" s="194" t="s">
        <v>717</v>
      </c>
      <c r="S49" s="194" t="s">
        <v>717</v>
      </c>
      <c r="T49" s="194" t="s">
        <v>717</v>
      </c>
      <c r="U49" s="194">
        <v>0.0</v>
      </c>
      <c r="V49" s="194" t="s">
        <v>717</v>
      </c>
      <c r="W49" s="194" t="s">
        <v>717</v>
      </c>
      <c r="X49" s="194" t="s">
        <v>717</v>
      </c>
      <c r="Y49" s="194" t="s">
        <v>717</v>
      </c>
      <c r="Z49" s="218" t="s">
        <v>717</v>
      </c>
      <c r="AA49" s="218" t="s">
        <v>717</v>
      </c>
      <c r="AB49" s="218" t="s">
        <v>717</v>
      </c>
      <c r="AC49" s="194">
        <v>0.0</v>
      </c>
      <c r="AD49" s="194" t="s">
        <v>715</v>
      </c>
      <c r="AE49" s="194" t="s">
        <v>715</v>
      </c>
      <c r="AF49" s="194" t="s">
        <v>715</v>
      </c>
      <c r="AG49" s="194" t="s">
        <v>715</v>
      </c>
      <c r="AH49" s="194" t="s">
        <v>715</v>
      </c>
      <c r="AI49" s="194" t="s">
        <v>715</v>
      </c>
      <c r="AJ49" s="197">
        <f>vlookup(B49,'Annual Leave-2026'!$B:$T,4,0)-countif(E49:AI49,"a")-(countif(E49:AI49,"a1")*0.5)-(countif(E49:AI49,"a2")*0.5)-(countif(E49:AI49,"b*")*0.5)-(countif(E49:AI49,"c*")*0.5)-(countif(E49:AI49,"d*")*0.5)-(countif(E49:AI49,"e*")*0.5)+1</f>
        <v>5</v>
      </c>
      <c r="AK49" s="197">
        <f t="shared" si="3"/>
        <v>27</v>
      </c>
      <c r="AL49" s="214">
        <f>VLOOKUP(B49,'Working Time-January-2026'!$B:$AK,35,0)/60</f>
        <v>0</v>
      </c>
      <c r="AM49" s="214">
        <f>VLOOKUP(B49,'Working Time-January-2026'!$B:$AK,36,0)/60</f>
        <v>0</v>
      </c>
      <c r="AN49" s="214"/>
      <c r="AO49" s="214"/>
      <c r="AP49" s="220"/>
      <c r="AQ49" s="209"/>
      <c r="AR49" s="209"/>
      <c r="AS49" s="209"/>
      <c r="AT49" s="209"/>
      <c r="AU49" s="209">
        <f t="shared" si="4"/>
        <v>4</v>
      </c>
      <c r="AV49" s="209">
        <f t="shared" si="5"/>
        <v>0</v>
      </c>
      <c r="AW49" s="210">
        <f t="shared" si="6"/>
        <v>0</v>
      </c>
      <c r="AX49" s="212"/>
      <c r="AY49" s="217" t="s">
        <v>7</v>
      </c>
    </row>
    <row r="50">
      <c r="A50" s="204">
        <v>46.0</v>
      </c>
      <c r="B50" s="218" t="s">
        <v>638</v>
      </c>
      <c r="C50" s="219" t="s">
        <v>90</v>
      </c>
      <c r="D50" s="212" t="s">
        <v>76</v>
      </c>
      <c r="E50" s="194" t="s">
        <v>717</v>
      </c>
      <c r="F50" s="194" t="s">
        <v>717</v>
      </c>
      <c r="G50" s="194">
        <v>0.0</v>
      </c>
      <c r="H50" s="194" t="s">
        <v>717</v>
      </c>
      <c r="I50" s="194" t="s">
        <v>717</v>
      </c>
      <c r="J50" s="194" t="s">
        <v>717</v>
      </c>
      <c r="K50" s="194" t="s">
        <v>717</v>
      </c>
      <c r="L50" s="221" t="s">
        <v>725</v>
      </c>
      <c r="M50" s="194" t="s">
        <v>717</v>
      </c>
      <c r="N50" s="194" t="s">
        <v>717</v>
      </c>
      <c r="O50" s="194">
        <v>0.0</v>
      </c>
      <c r="P50" s="194" t="s">
        <v>715</v>
      </c>
      <c r="Q50" s="194" t="s">
        <v>715</v>
      </c>
      <c r="R50" s="194" t="s">
        <v>715</v>
      </c>
      <c r="S50" s="194" t="s">
        <v>715</v>
      </c>
      <c r="T50" s="194" t="s">
        <v>715</v>
      </c>
      <c r="U50" s="194" t="s">
        <v>715</v>
      </c>
      <c r="V50" s="194" t="s">
        <v>715</v>
      </c>
      <c r="W50" s="194">
        <v>0.0</v>
      </c>
      <c r="X50" s="194" t="s">
        <v>715</v>
      </c>
      <c r="Y50" s="194" t="s">
        <v>715</v>
      </c>
      <c r="Z50" s="194" t="s">
        <v>715</v>
      </c>
      <c r="AA50" s="194" t="s">
        <v>715</v>
      </c>
      <c r="AB50" s="194" t="s">
        <v>715</v>
      </c>
      <c r="AC50" s="194" t="s">
        <v>715</v>
      </c>
      <c r="AD50" s="194">
        <v>0.0</v>
      </c>
      <c r="AE50" s="194" t="s">
        <v>715</v>
      </c>
      <c r="AF50" s="194" t="s">
        <v>715</v>
      </c>
      <c r="AG50" s="194" t="s">
        <v>715</v>
      </c>
      <c r="AH50" s="194" t="s">
        <v>715</v>
      </c>
      <c r="AI50" s="194">
        <v>0.0</v>
      </c>
      <c r="AJ50" s="197">
        <f>vlookup(B50,'Annual Leave-2026'!$B:$T,4,0)-countif(E50:AI50,"a")-(countif(E50:AI50,"a1")*0.5)-(countif(E50:AI50,"a2")*0.5)-(countif(E50:AI50,"b*")*0.5)-(countif(E50:AI50,"c*")*0.5)-(countif(E50:AI50,"d*")*0.5)-(countif(E50:AI50,"e*")*0.5)+1</f>
        <v>12.5</v>
      </c>
      <c r="AK50" s="197">
        <f t="shared" si="3"/>
        <v>26</v>
      </c>
      <c r="AL50" s="214">
        <f>VLOOKUP(B50,'Working Time-January-2026'!$B:$AK,35,0)/60</f>
        <v>0</v>
      </c>
      <c r="AM50" s="214">
        <f>VLOOKUP(B50,'Working Time-January-2026'!$B:$AK,36,0)/60</f>
        <v>0</v>
      </c>
      <c r="AN50" s="214"/>
      <c r="AO50" s="214">
        <v>2.0</v>
      </c>
      <c r="AP50" s="220"/>
      <c r="AQ50" s="209"/>
      <c r="AR50" s="209"/>
      <c r="AS50" s="209"/>
      <c r="AT50" s="209"/>
      <c r="AU50" s="209">
        <f t="shared" si="4"/>
        <v>5</v>
      </c>
      <c r="AV50" s="209">
        <f t="shared" si="5"/>
        <v>0</v>
      </c>
      <c r="AW50" s="210">
        <f t="shared" si="6"/>
        <v>0</v>
      </c>
      <c r="AX50" s="212"/>
      <c r="AY50" s="217">
        <v>0.0</v>
      </c>
    </row>
    <row r="51">
      <c r="A51" s="209">
        <v>47.0</v>
      </c>
      <c r="B51" s="218" t="s">
        <v>639</v>
      </c>
      <c r="C51" s="219" t="s">
        <v>106</v>
      </c>
      <c r="D51" s="212" t="s">
        <v>76</v>
      </c>
      <c r="E51" s="194" t="s">
        <v>715</v>
      </c>
      <c r="F51" s="194" t="s">
        <v>715</v>
      </c>
      <c r="G51" s="194" t="s">
        <v>715</v>
      </c>
      <c r="H51" s="194" t="s">
        <v>715</v>
      </c>
      <c r="I51" s="194">
        <v>0.0</v>
      </c>
      <c r="J51" s="194" t="s">
        <v>715</v>
      </c>
      <c r="K51" s="194" t="s">
        <v>715</v>
      </c>
      <c r="L51" s="194" t="s">
        <v>723</v>
      </c>
      <c r="M51" s="194" t="s">
        <v>715</v>
      </c>
      <c r="N51" s="194">
        <v>0.0</v>
      </c>
      <c r="O51" s="194" t="s">
        <v>591</v>
      </c>
      <c r="P51" s="194" t="s">
        <v>591</v>
      </c>
      <c r="Q51" s="194" t="s">
        <v>591</v>
      </c>
      <c r="R51" s="194" t="s">
        <v>591</v>
      </c>
      <c r="S51" s="194" t="s">
        <v>591</v>
      </c>
      <c r="T51" s="194" t="s">
        <v>591</v>
      </c>
      <c r="U51" s="194" t="s">
        <v>591</v>
      </c>
      <c r="V51" s="194">
        <v>0.0</v>
      </c>
      <c r="W51" s="194" t="s">
        <v>591</v>
      </c>
      <c r="X51" s="194" t="s">
        <v>591</v>
      </c>
      <c r="Y51" s="194" t="s">
        <v>591</v>
      </c>
      <c r="Z51" s="194" t="s">
        <v>591</v>
      </c>
      <c r="AA51" s="194" t="s">
        <v>591</v>
      </c>
      <c r="AB51" s="194">
        <v>0.0</v>
      </c>
      <c r="AC51" s="194" t="s">
        <v>593</v>
      </c>
      <c r="AD51" s="194" t="s">
        <v>593</v>
      </c>
      <c r="AE51" s="194" t="s">
        <v>593</v>
      </c>
      <c r="AF51" s="194" t="s">
        <v>593</v>
      </c>
      <c r="AG51" s="194" t="s">
        <v>593</v>
      </c>
      <c r="AH51" s="194" t="s">
        <v>593</v>
      </c>
      <c r="AI51" s="194">
        <v>0.0</v>
      </c>
      <c r="AJ51" s="197">
        <f>vlookup(B51,'Annual Leave-2026'!$B:$T,4,0)-countif(E51:AI51,"a")-(countif(E51:AI51,"a1")*0.5)-(countif(E51:AI51,"a2")*0.5)-(countif(E51:AI51,"b*")*0.5)-(countif(E51:AI51,"c*")*0.5)-(countif(E51:AI51,"d*")*0.5)-(countif(E51:AI51,"e*")*0.5)+1</f>
        <v>8</v>
      </c>
      <c r="AK51" s="197">
        <f t="shared" si="3"/>
        <v>26</v>
      </c>
      <c r="AL51" s="214">
        <f>VLOOKUP(B51,'Working Time-January-2026'!$B:$AK,35,0)/60</f>
        <v>0</v>
      </c>
      <c r="AM51" s="214">
        <f>VLOOKUP(B51,'Working Time-January-2026'!$B:$AK,36,0)/60</f>
        <v>0</v>
      </c>
      <c r="AN51" s="214"/>
      <c r="AO51" s="507"/>
      <c r="AP51" s="220"/>
      <c r="AQ51" s="209"/>
      <c r="AR51" s="209"/>
      <c r="AS51" s="209"/>
      <c r="AT51" s="209"/>
      <c r="AU51" s="209">
        <f t="shared" si="4"/>
        <v>5</v>
      </c>
      <c r="AV51" s="209">
        <f t="shared" si="5"/>
        <v>0</v>
      </c>
      <c r="AW51" s="210">
        <f t="shared" si="6"/>
        <v>0</v>
      </c>
      <c r="AX51" s="222"/>
      <c r="AY51" s="217">
        <v>0.0</v>
      </c>
    </row>
    <row r="52">
      <c r="A52" s="204">
        <v>48.0</v>
      </c>
      <c r="B52" s="218" t="s">
        <v>640</v>
      </c>
      <c r="C52" s="219" t="s">
        <v>109</v>
      </c>
      <c r="D52" s="212" t="s">
        <v>76</v>
      </c>
      <c r="E52" s="194" t="s">
        <v>715</v>
      </c>
      <c r="F52" s="194" t="s">
        <v>715</v>
      </c>
      <c r="G52" s="194">
        <v>0.0</v>
      </c>
      <c r="H52" s="194" t="s">
        <v>591</v>
      </c>
      <c r="I52" s="194" t="s">
        <v>591</v>
      </c>
      <c r="J52" s="194" t="s">
        <v>591</v>
      </c>
      <c r="K52" s="194" t="s">
        <v>591</v>
      </c>
      <c r="L52" s="221" t="s">
        <v>721</v>
      </c>
      <c r="M52" s="194" t="s">
        <v>163</v>
      </c>
      <c r="N52" s="194" t="s">
        <v>6</v>
      </c>
      <c r="O52" s="194">
        <v>0.0</v>
      </c>
      <c r="P52" s="194" t="s">
        <v>592</v>
      </c>
      <c r="Q52" s="194" t="s">
        <v>591</v>
      </c>
      <c r="R52" s="194" t="s">
        <v>591</v>
      </c>
      <c r="S52" s="194" t="s">
        <v>591</v>
      </c>
      <c r="T52" s="194" t="s">
        <v>591</v>
      </c>
      <c r="U52" s="194" t="s">
        <v>591</v>
      </c>
      <c r="V52" s="194">
        <v>0.0</v>
      </c>
      <c r="W52" s="194" t="s">
        <v>593</v>
      </c>
      <c r="X52" s="194" t="s">
        <v>593</v>
      </c>
      <c r="Y52" s="194" t="s">
        <v>593</v>
      </c>
      <c r="Z52" s="194" t="s">
        <v>593</v>
      </c>
      <c r="AA52" s="194" t="s">
        <v>593</v>
      </c>
      <c r="AB52" s="194" t="s">
        <v>593</v>
      </c>
      <c r="AC52" s="194">
        <v>0.0</v>
      </c>
      <c r="AD52" s="194" t="s">
        <v>588</v>
      </c>
      <c r="AE52" s="194" t="s">
        <v>588</v>
      </c>
      <c r="AF52" s="194" t="s">
        <v>588</v>
      </c>
      <c r="AG52" s="194" t="s">
        <v>588</v>
      </c>
      <c r="AH52" s="194" t="s">
        <v>588</v>
      </c>
      <c r="AI52" s="194" t="s">
        <v>588</v>
      </c>
      <c r="AJ52" s="197">
        <f>vlookup(B52,'Annual Leave-2026'!$B:$T,4,0)-countif(E52:AI52,"a")-(countif(E52:AI52,"a1")*0.5)-(countif(E52:AI52,"a2")*0.5)-(countif(E52:AI52,"b*")*0.5)-(countif(E52:AI52,"c*")*0.5)-(countif(E52:AI52,"d*")*0.5)-(countif(E52:AI52,"e*")*0.5)+1</f>
        <v>1</v>
      </c>
      <c r="AK52" s="197">
        <f t="shared" si="3"/>
        <v>26</v>
      </c>
      <c r="AL52" s="214">
        <f>VLOOKUP(B52,'Working Time-January-2026'!$B:$AK,35,0)/60</f>
        <v>-0.03333333333</v>
      </c>
      <c r="AM52" s="214">
        <f>VLOOKUP(B52,'Working Time-January-2026'!$B:$AK,36,0)/60</f>
        <v>0</v>
      </c>
      <c r="AN52" s="214"/>
      <c r="AO52" s="507"/>
      <c r="AP52" s="220"/>
      <c r="AQ52" s="209"/>
      <c r="AR52" s="209"/>
      <c r="AS52" s="209"/>
      <c r="AT52" s="209"/>
      <c r="AU52" s="209">
        <f t="shared" si="4"/>
        <v>4</v>
      </c>
      <c r="AV52" s="209">
        <f t="shared" si="5"/>
        <v>1</v>
      </c>
      <c r="AW52" s="210">
        <f t="shared" si="6"/>
        <v>0</v>
      </c>
      <c r="AX52" s="222"/>
      <c r="AY52" s="217" t="s">
        <v>9</v>
      </c>
    </row>
    <row r="53">
      <c r="A53" s="209">
        <v>49.0</v>
      </c>
      <c r="B53" s="218" t="s">
        <v>642</v>
      </c>
      <c r="C53" s="219" t="s">
        <v>117</v>
      </c>
      <c r="D53" s="212" t="s">
        <v>76</v>
      </c>
      <c r="E53" s="194" t="s">
        <v>591</v>
      </c>
      <c r="F53" s="194" t="s">
        <v>591</v>
      </c>
      <c r="G53" s="194" t="s">
        <v>591</v>
      </c>
      <c r="H53" s="194">
        <v>0.0</v>
      </c>
      <c r="I53" s="194" t="s">
        <v>591</v>
      </c>
      <c r="J53" s="194" t="s">
        <v>591</v>
      </c>
      <c r="K53" s="194" t="s">
        <v>591</v>
      </c>
      <c r="L53" s="221" t="s">
        <v>721</v>
      </c>
      <c r="M53" s="194" t="s">
        <v>591</v>
      </c>
      <c r="N53" s="194">
        <v>0.0</v>
      </c>
      <c r="O53" s="194" t="s">
        <v>593</v>
      </c>
      <c r="P53" s="194" t="s">
        <v>593</v>
      </c>
      <c r="Q53" s="194" t="s">
        <v>593</v>
      </c>
      <c r="R53" s="194" t="s">
        <v>593</v>
      </c>
      <c r="S53" s="194" t="s">
        <v>6</v>
      </c>
      <c r="T53" s="194" t="s">
        <v>6</v>
      </c>
      <c r="U53" s="194">
        <v>0.0</v>
      </c>
      <c r="V53" s="194" t="s">
        <v>588</v>
      </c>
      <c r="W53" s="194" t="s">
        <v>588</v>
      </c>
      <c r="X53" s="194" t="s">
        <v>588</v>
      </c>
      <c r="Y53" s="194" t="s">
        <v>588</v>
      </c>
      <c r="Z53" s="194" t="s">
        <v>588</v>
      </c>
      <c r="AA53" s="194" t="s">
        <v>588</v>
      </c>
      <c r="AB53" s="194" t="s">
        <v>588</v>
      </c>
      <c r="AC53" s="194">
        <v>0.0</v>
      </c>
      <c r="AD53" s="194" t="s">
        <v>588</v>
      </c>
      <c r="AE53" s="194" t="s">
        <v>588</v>
      </c>
      <c r="AF53" s="194" t="s">
        <v>588</v>
      </c>
      <c r="AG53" s="194" t="s">
        <v>588</v>
      </c>
      <c r="AH53" s="194" t="s">
        <v>588</v>
      </c>
      <c r="AI53" s="194" t="s">
        <v>588</v>
      </c>
      <c r="AJ53" s="197">
        <f>vlookup(B53,'Annual Leave-2026'!$B:$T,4,0)-countif(E53:AI53,"a")-(countif(E53:AI53,"a1")*0.5)-(countif(E53:AI53,"a2")*0.5)-(countif(E53:AI53,"b*")*0.5)-(countif(E53:AI53,"c*")*0.5)-(countif(E53:AI53,"d*")*0.5)-(countif(E53:AI53,"e*")*0.5)+1</f>
        <v>10.5</v>
      </c>
      <c r="AK53" s="197">
        <f t="shared" si="3"/>
        <v>27</v>
      </c>
      <c r="AL53" s="214">
        <f>VLOOKUP(B53,'Working Time-January-2026'!$B:$AK,35,0)/60</f>
        <v>0</v>
      </c>
      <c r="AM53" s="214">
        <f>VLOOKUP(B53,'Working Time-January-2026'!$B:$AK,36,0)/60</f>
        <v>0</v>
      </c>
      <c r="AN53" s="214"/>
      <c r="AO53" s="507"/>
      <c r="AP53" s="220"/>
      <c r="AQ53" s="209"/>
      <c r="AR53" s="209"/>
      <c r="AS53" s="209"/>
      <c r="AT53" s="209"/>
      <c r="AU53" s="209">
        <f t="shared" si="4"/>
        <v>4</v>
      </c>
      <c r="AV53" s="209">
        <f t="shared" si="5"/>
        <v>0</v>
      </c>
      <c r="AW53" s="210">
        <f t="shared" si="6"/>
        <v>0</v>
      </c>
      <c r="AX53" s="222"/>
      <c r="AY53" s="217" t="s">
        <v>9</v>
      </c>
    </row>
    <row r="54">
      <c r="A54" s="204">
        <v>50.0</v>
      </c>
      <c r="B54" s="212" t="s">
        <v>643</v>
      </c>
      <c r="C54" s="213" t="s">
        <v>88</v>
      </c>
      <c r="D54" s="212" t="s">
        <v>76</v>
      </c>
      <c r="E54" s="194" t="s">
        <v>717</v>
      </c>
      <c r="F54" s="194" t="s">
        <v>717</v>
      </c>
      <c r="G54" s="194">
        <v>0.0</v>
      </c>
      <c r="H54" s="194" t="s">
        <v>168</v>
      </c>
      <c r="I54" s="194" t="s">
        <v>717</v>
      </c>
      <c r="J54" s="194" t="s">
        <v>717</v>
      </c>
      <c r="K54" s="194" t="s">
        <v>717</v>
      </c>
      <c r="L54" s="221" t="s">
        <v>725</v>
      </c>
      <c r="M54" s="194" t="s">
        <v>717</v>
      </c>
      <c r="N54" s="194">
        <v>0.0</v>
      </c>
      <c r="O54" s="194" t="s">
        <v>715</v>
      </c>
      <c r="P54" s="194" t="s">
        <v>715</v>
      </c>
      <c r="Q54" s="194" t="s">
        <v>715</v>
      </c>
      <c r="R54" s="194" t="s">
        <v>715</v>
      </c>
      <c r="S54" s="194" t="s">
        <v>715</v>
      </c>
      <c r="T54" s="194" t="s">
        <v>715</v>
      </c>
      <c r="U54" s="194">
        <v>0.0</v>
      </c>
      <c r="V54" s="194" t="s">
        <v>715</v>
      </c>
      <c r="W54" s="194" t="s">
        <v>715</v>
      </c>
      <c r="X54" s="194" t="s">
        <v>715</v>
      </c>
      <c r="Y54" s="194" t="s">
        <v>715</v>
      </c>
      <c r="Z54" s="194" t="s">
        <v>715</v>
      </c>
      <c r="AA54" s="194" t="s">
        <v>715</v>
      </c>
      <c r="AB54" s="194" t="s">
        <v>715</v>
      </c>
      <c r="AC54" s="194">
        <v>0.0</v>
      </c>
      <c r="AD54" s="194" t="s">
        <v>715</v>
      </c>
      <c r="AE54" s="194" t="s">
        <v>715</v>
      </c>
      <c r="AF54" s="194" t="s">
        <v>715</v>
      </c>
      <c r="AG54" s="194" t="s">
        <v>6</v>
      </c>
      <c r="AH54" s="194" t="s">
        <v>6</v>
      </c>
      <c r="AI54" s="194">
        <v>0.0</v>
      </c>
      <c r="AJ54" s="197">
        <f>vlookup(B54,'Annual Leave-2026'!$B:$T,4,0)-countif(E54:AI54,"a")-(countif(E54:AI54,"a1")*0.5)-(countif(E54:AI54,"a2")*0.5)-(countif(E54:AI54,"b*")*0.5)-(countif(E54:AI54,"c*")*0.5)-(countif(E54:AI54,"d*")*0.5)-(countif(E54:AI54,"e*")*0.5)+1</f>
        <v>1.5</v>
      </c>
      <c r="AK54" s="197">
        <f t="shared" si="3"/>
        <v>26</v>
      </c>
      <c r="AL54" s="214">
        <f>VLOOKUP(B54,'Working Time-January-2026'!$B:$AK,35,0)/60</f>
        <v>0</v>
      </c>
      <c r="AM54" s="214">
        <f>VLOOKUP(B54,'Working Time-January-2026'!$B:$AK,36,0)/60</f>
        <v>0</v>
      </c>
      <c r="AN54" s="214"/>
      <c r="AO54" s="214">
        <v>2.0</v>
      </c>
      <c r="AP54" s="216"/>
      <c r="AQ54" s="209"/>
      <c r="AR54" s="209"/>
      <c r="AS54" s="209"/>
      <c r="AT54" s="209"/>
      <c r="AU54" s="209">
        <f t="shared" si="4"/>
        <v>5</v>
      </c>
      <c r="AV54" s="209">
        <f t="shared" si="5"/>
        <v>0</v>
      </c>
      <c r="AW54" s="210">
        <f t="shared" si="6"/>
        <v>0</v>
      </c>
      <c r="AX54" s="212"/>
      <c r="AY54" s="217">
        <v>0.0</v>
      </c>
    </row>
    <row r="55">
      <c r="A55" s="209">
        <v>51.0</v>
      </c>
      <c r="B55" s="212" t="s">
        <v>644</v>
      </c>
      <c r="C55" s="213" t="s">
        <v>125</v>
      </c>
      <c r="D55" s="212" t="s">
        <v>76</v>
      </c>
      <c r="E55" s="194" t="s">
        <v>593</v>
      </c>
      <c r="F55" s="194" t="s">
        <v>593</v>
      </c>
      <c r="G55" s="194" t="s">
        <v>593</v>
      </c>
      <c r="H55" s="194">
        <v>0.0</v>
      </c>
      <c r="I55" s="194" t="s">
        <v>588</v>
      </c>
      <c r="J55" s="194" t="s">
        <v>588</v>
      </c>
      <c r="K55" s="194" t="s">
        <v>588</v>
      </c>
      <c r="L55" s="194" t="s">
        <v>727</v>
      </c>
      <c r="M55" s="194" t="s">
        <v>588</v>
      </c>
      <c r="N55" s="194" t="s">
        <v>588</v>
      </c>
      <c r="O55" s="194" t="s">
        <v>588</v>
      </c>
      <c r="P55" s="194">
        <v>0.0</v>
      </c>
      <c r="Q55" s="194" t="s">
        <v>588</v>
      </c>
      <c r="R55" s="194" t="s">
        <v>588</v>
      </c>
      <c r="S55" s="194" t="s">
        <v>588</v>
      </c>
      <c r="T55" s="194" t="s">
        <v>588</v>
      </c>
      <c r="U55" s="194" t="s">
        <v>588</v>
      </c>
      <c r="V55" s="194" t="s">
        <v>588</v>
      </c>
      <c r="W55" s="194">
        <v>0.0</v>
      </c>
      <c r="X55" s="194" t="s">
        <v>717</v>
      </c>
      <c r="Y55" s="194" t="s">
        <v>717</v>
      </c>
      <c r="Z55" s="218" t="s">
        <v>717</v>
      </c>
      <c r="AA55" s="218" t="s">
        <v>717</v>
      </c>
      <c r="AB55" s="218" t="s">
        <v>717</v>
      </c>
      <c r="AC55" s="194" t="s">
        <v>717</v>
      </c>
      <c r="AD55" s="194">
        <v>0.0</v>
      </c>
      <c r="AE55" s="194" t="s">
        <v>717</v>
      </c>
      <c r="AF55" s="194" t="s">
        <v>717</v>
      </c>
      <c r="AG55" s="194" t="s">
        <v>717</v>
      </c>
      <c r="AH55" s="194" t="s">
        <v>717</v>
      </c>
      <c r="AI55" s="194">
        <v>0.0</v>
      </c>
      <c r="AJ55" s="197">
        <f>vlookup(B55,'Annual Leave-2026'!$B:$T,4,0)-countif(E55:AI55,"a")-(countif(E55:AI55,"a1")*0.5)-(countif(E55:AI55,"a2")*0.5)-(countif(E55:AI55,"b*")*0.5)-(countif(E55:AI55,"c*")*0.5)-(countif(E55:AI55,"d*")*0.5)-(countif(E55:AI55,"e*")*0.5)+1</f>
        <v>7</v>
      </c>
      <c r="AK55" s="197">
        <f t="shared" si="3"/>
        <v>26</v>
      </c>
      <c r="AL55" s="214">
        <f>VLOOKUP(B55,'Working Time-January-2026'!$B:$AK,35,0)/60</f>
        <v>0</v>
      </c>
      <c r="AM55" s="214">
        <f>VLOOKUP(B55,'Working Time-January-2026'!$B:$AK,36,0)/60</f>
        <v>0</v>
      </c>
      <c r="AN55" s="214"/>
      <c r="AO55" s="214"/>
      <c r="AP55" s="216"/>
      <c r="AQ55" s="209"/>
      <c r="AR55" s="209"/>
      <c r="AS55" s="209"/>
      <c r="AT55" s="209"/>
      <c r="AU55" s="209">
        <f t="shared" si="4"/>
        <v>5</v>
      </c>
      <c r="AV55" s="209">
        <f t="shared" si="5"/>
        <v>0</v>
      </c>
      <c r="AW55" s="210">
        <f t="shared" si="6"/>
        <v>0</v>
      </c>
      <c r="AX55" s="212"/>
      <c r="AY55" s="217">
        <v>0.0</v>
      </c>
    </row>
    <row r="56">
      <c r="A56" s="204">
        <v>52.0</v>
      </c>
      <c r="B56" s="212" t="s">
        <v>645</v>
      </c>
      <c r="C56" s="213" t="s">
        <v>87</v>
      </c>
      <c r="D56" s="212" t="s">
        <v>76</v>
      </c>
      <c r="E56" s="194" t="s">
        <v>717</v>
      </c>
      <c r="F56" s="194" t="s">
        <v>717</v>
      </c>
      <c r="G56" s="194">
        <v>0.0</v>
      </c>
      <c r="H56" s="194" t="s">
        <v>602</v>
      </c>
      <c r="I56" s="194" t="s">
        <v>717</v>
      </c>
      <c r="J56" s="194" t="s">
        <v>717</v>
      </c>
      <c r="K56" s="194" t="s">
        <v>717</v>
      </c>
      <c r="L56" s="221" t="s">
        <v>725</v>
      </c>
      <c r="M56" s="194" t="s">
        <v>717</v>
      </c>
      <c r="N56" s="194">
        <v>0.0</v>
      </c>
      <c r="O56" s="194" t="s">
        <v>715</v>
      </c>
      <c r="P56" s="194" t="s">
        <v>6</v>
      </c>
      <c r="Q56" s="194" t="s">
        <v>715</v>
      </c>
      <c r="R56" s="194" t="s">
        <v>715</v>
      </c>
      <c r="S56" s="194" t="s">
        <v>715</v>
      </c>
      <c r="T56" s="194" t="s">
        <v>715</v>
      </c>
      <c r="U56" s="194">
        <v>0.0</v>
      </c>
      <c r="V56" s="194" t="s">
        <v>715</v>
      </c>
      <c r="W56" s="194" t="s">
        <v>715</v>
      </c>
      <c r="X56" s="194" t="s">
        <v>715</v>
      </c>
      <c r="Y56" s="194" t="s">
        <v>715</v>
      </c>
      <c r="Z56" s="194" t="s">
        <v>715</v>
      </c>
      <c r="AA56" s="194" t="s">
        <v>715</v>
      </c>
      <c r="AB56" s="194" t="s">
        <v>715</v>
      </c>
      <c r="AC56" s="194">
        <v>0.0</v>
      </c>
      <c r="AD56" s="194" t="s">
        <v>715</v>
      </c>
      <c r="AE56" s="194" t="s">
        <v>715</v>
      </c>
      <c r="AF56" s="194" t="s">
        <v>715</v>
      </c>
      <c r="AG56" s="194" t="s">
        <v>715</v>
      </c>
      <c r="AH56" s="194" t="s">
        <v>715</v>
      </c>
      <c r="AI56" s="194">
        <v>0.0</v>
      </c>
      <c r="AJ56" s="197">
        <f>vlookup(B56,'Annual Leave-2026'!$B:$T,4,0)-countif(E56:AI56,"a")-(countif(E56:AI56,"a1")*0.5)-(countif(E56:AI56,"a2")*0.5)-(countif(E56:AI56,"b*")*0.5)-(countif(E56:AI56,"c*")*0.5)-(countif(E56:AI56,"d*")*0.5)-(countif(E56:AI56,"e*")*0.5)+1</f>
        <v>2</v>
      </c>
      <c r="AK56" s="197">
        <f t="shared" si="3"/>
        <v>25</v>
      </c>
      <c r="AL56" s="214">
        <f>VLOOKUP(B56,'Working Time-January-2026'!$B:$AK,35,0)/60</f>
        <v>-0.1833333333</v>
      </c>
      <c r="AM56" s="214">
        <f>VLOOKUP(B56,'Working Time-January-2026'!$B:$AK,36,0)/60</f>
        <v>0</v>
      </c>
      <c r="AN56" s="214"/>
      <c r="AO56" s="214"/>
      <c r="AP56" s="216"/>
      <c r="AQ56" s="209"/>
      <c r="AR56" s="209"/>
      <c r="AS56" s="209"/>
      <c r="AT56" s="209"/>
      <c r="AU56" s="209">
        <f t="shared" si="4"/>
        <v>5</v>
      </c>
      <c r="AV56" s="209">
        <f t="shared" si="5"/>
        <v>0</v>
      </c>
      <c r="AW56" s="210">
        <f t="shared" si="6"/>
        <v>1</v>
      </c>
      <c r="AX56" s="212"/>
      <c r="AY56" s="217">
        <v>0.0</v>
      </c>
    </row>
    <row r="57">
      <c r="A57" s="209">
        <v>53.0</v>
      </c>
      <c r="B57" s="218" t="s">
        <v>646</v>
      </c>
      <c r="C57" s="219" t="s">
        <v>124</v>
      </c>
      <c r="D57" s="218" t="s">
        <v>76</v>
      </c>
      <c r="E57" s="194" t="s">
        <v>588</v>
      </c>
      <c r="F57" s="194" t="s">
        <v>588</v>
      </c>
      <c r="G57" s="194" t="s">
        <v>588</v>
      </c>
      <c r="H57" s="194">
        <v>0.0</v>
      </c>
      <c r="I57" s="194" t="s">
        <v>588</v>
      </c>
      <c r="J57" s="194" t="s">
        <v>588</v>
      </c>
      <c r="K57" s="194" t="s">
        <v>588</v>
      </c>
      <c r="L57" s="194" t="s">
        <v>727</v>
      </c>
      <c r="M57" s="194" t="s">
        <v>588</v>
      </c>
      <c r="N57" s="194" t="s">
        <v>588</v>
      </c>
      <c r="O57" s="194">
        <v>0.0</v>
      </c>
      <c r="P57" s="194" t="s">
        <v>602</v>
      </c>
      <c r="Q57" s="194" t="s">
        <v>588</v>
      </c>
      <c r="R57" s="194" t="s">
        <v>588</v>
      </c>
      <c r="S57" s="194" t="s">
        <v>588</v>
      </c>
      <c r="T57" s="194" t="s">
        <v>588</v>
      </c>
      <c r="U57" s="194" t="s">
        <v>588</v>
      </c>
      <c r="V57" s="194" t="s">
        <v>588</v>
      </c>
      <c r="W57" s="194">
        <v>0.0</v>
      </c>
      <c r="X57" s="194" t="s">
        <v>717</v>
      </c>
      <c r="Y57" s="194" t="s">
        <v>717</v>
      </c>
      <c r="Z57" s="218" t="s">
        <v>717</v>
      </c>
      <c r="AA57" s="218" t="s">
        <v>717</v>
      </c>
      <c r="AB57" s="218" t="s">
        <v>717</v>
      </c>
      <c r="AC57" s="194" t="s">
        <v>717</v>
      </c>
      <c r="AD57" s="194">
        <v>0.0</v>
      </c>
      <c r="AE57" s="194" t="s">
        <v>717</v>
      </c>
      <c r="AF57" s="194" t="s">
        <v>717</v>
      </c>
      <c r="AG57" s="194" t="s">
        <v>717</v>
      </c>
      <c r="AH57" s="194" t="s">
        <v>717</v>
      </c>
      <c r="AI57" s="194">
        <v>0.0</v>
      </c>
      <c r="AJ57" s="197">
        <f>vlookup(B57,'Annual Leave-2026'!$B:$T,4,0)-countif(E57:AI57,"a")-(countif(E57:AI57,"a1")*0.5)-(countif(E57:AI57,"a2")*0.5)-(countif(E57:AI57,"b*")*0.5)-(countif(E57:AI57,"c*")*0.5)-(countif(E57:AI57,"d*")*0.5)-(countif(E57:AI57,"e*")*0.5)+1</f>
        <v>10</v>
      </c>
      <c r="AK57" s="197">
        <f t="shared" si="3"/>
        <v>25</v>
      </c>
      <c r="AL57" s="214">
        <f>VLOOKUP(B57,'Working Time-January-2026'!$B:$AK,35,0)/60</f>
        <v>0</v>
      </c>
      <c r="AM57" s="214">
        <f>VLOOKUP(B57,'Working Time-January-2026'!$B:$AK,36,0)/60</f>
        <v>0</v>
      </c>
      <c r="AN57" s="214"/>
      <c r="AO57" s="507"/>
      <c r="AP57" s="220"/>
      <c r="AQ57" s="209"/>
      <c r="AR57" s="209"/>
      <c r="AS57" s="209"/>
      <c r="AT57" s="209"/>
      <c r="AU57" s="209">
        <f t="shared" si="4"/>
        <v>5</v>
      </c>
      <c r="AV57" s="209">
        <f t="shared" si="5"/>
        <v>0</v>
      </c>
      <c r="AW57" s="210">
        <f t="shared" si="6"/>
        <v>1</v>
      </c>
      <c r="AX57" s="222"/>
      <c r="AY57" s="217">
        <v>0.0</v>
      </c>
    </row>
    <row r="58">
      <c r="A58" s="204">
        <v>54.0</v>
      </c>
      <c r="B58" s="218" t="s">
        <v>647</v>
      </c>
      <c r="C58" s="219" t="s">
        <v>84</v>
      </c>
      <c r="D58" s="212" t="s">
        <v>76</v>
      </c>
      <c r="E58" s="194" t="s">
        <v>717</v>
      </c>
      <c r="F58" s="194" t="s">
        <v>717</v>
      </c>
      <c r="G58" s="194" t="s">
        <v>717</v>
      </c>
      <c r="H58" s="194" t="s">
        <v>6</v>
      </c>
      <c r="I58" s="194">
        <v>0.0</v>
      </c>
      <c r="J58" s="194" t="s">
        <v>717</v>
      </c>
      <c r="K58" s="194" t="s">
        <v>717</v>
      </c>
      <c r="L58" s="221" t="s">
        <v>725</v>
      </c>
      <c r="M58" s="194" t="s">
        <v>717</v>
      </c>
      <c r="N58" s="194" t="s">
        <v>717</v>
      </c>
      <c r="O58" s="194">
        <v>0.0</v>
      </c>
      <c r="P58" s="194" t="s">
        <v>717</v>
      </c>
      <c r="Q58" s="194" t="s">
        <v>717</v>
      </c>
      <c r="R58" s="194" t="s">
        <v>717</v>
      </c>
      <c r="S58" s="194" t="s">
        <v>717</v>
      </c>
      <c r="T58" s="194" t="s">
        <v>717</v>
      </c>
      <c r="U58" s="194" t="s">
        <v>717</v>
      </c>
      <c r="V58" s="194">
        <v>0.0</v>
      </c>
      <c r="W58" s="194" t="s">
        <v>715</v>
      </c>
      <c r="X58" s="194" t="s">
        <v>715</v>
      </c>
      <c r="Y58" s="194" t="s">
        <v>715</v>
      </c>
      <c r="Z58" s="194" t="s">
        <v>715</v>
      </c>
      <c r="AA58" s="194" t="s">
        <v>715</v>
      </c>
      <c r="AB58" s="194" t="s">
        <v>715</v>
      </c>
      <c r="AC58" s="194" t="s">
        <v>6</v>
      </c>
      <c r="AD58" s="194">
        <v>0.0</v>
      </c>
      <c r="AE58" s="194" t="s">
        <v>715</v>
      </c>
      <c r="AF58" s="194" t="s">
        <v>715</v>
      </c>
      <c r="AG58" s="194" t="s">
        <v>715</v>
      </c>
      <c r="AH58" s="194" t="s">
        <v>715</v>
      </c>
      <c r="AI58" s="194" t="s">
        <v>715</v>
      </c>
      <c r="AJ58" s="197">
        <f>vlookup(B58,'Annual Leave-2026'!$B:$T,4,0)-countif(E58:AI58,"a")-(countif(E58:AI58,"a1")*0.5)-(countif(E58:AI58,"a2")*0.5)-(countif(E58:AI58,"b*")*0.5)-(countif(E58:AI58,"c*")*0.5)-(countif(E58:AI58,"d*")*0.5)-(countif(E58:AI58,"e*")*0.5)+1</f>
        <v>1</v>
      </c>
      <c r="AK58" s="197">
        <f t="shared" si="3"/>
        <v>27</v>
      </c>
      <c r="AL58" s="214">
        <f>VLOOKUP(B58,'Working Time-January-2026'!$B:$AK,35,0)/60</f>
        <v>0</v>
      </c>
      <c r="AM58" s="214">
        <f>VLOOKUP(B58,'Working Time-January-2026'!$B:$AK,36,0)/60</f>
        <v>0</v>
      </c>
      <c r="AN58" s="214"/>
      <c r="AO58" s="214"/>
      <c r="AP58" s="220"/>
      <c r="AQ58" s="209"/>
      <c r="AR58" s="209"/>
      <c r="AS58" s="209"/>
      <c r="AT58" s="209"/>
      <c r="AU58" s="209">
        <f t="shared" si="4"/>
        <v>4</v>
      </c>
      <c r="AV58" s="209">
        <f t="shared" si="5"/>
        <v>0</v>
      </c>
      <c r="AW58" s="210">
        <f t="shared" si="6"/>
        <v>0</v>
      </c>
      <c r="AX58" s="212"/>
      <c r="AY58" s="217" t="s">
        <v>7</v>
      </c>
    </row>
    <row r="59">
      <c r="A59" s="209">
        <v>55.0</v>
      </c>
      <c r="B59" s="218" t="s">
        <v>648</v>
      </c>
      <c r="C59" s="219" t="s">
        <v>121</v>
      </c>
      <c r="D59" s="212" t="s">
        <v>76</v>
      </c>
      <c r="E59" s="194" t="s">
        <v>591</v>
      </c>
      <c r="F59" s="194" t="s">
        <v>591</v>
      </c>
      <c r="G59" s="194">
        <v>0.0</v>
      </c>
      <c r="H59" s="194" t="s">
        <v>593</v>
      </c>
      <c r="I59" s="194" t="s">
        <v>593</v>
      </c>
      <c r="J59" s="194" t="s">
        <v>593</v>
      </c>
      <c r="K59" s="194" t="s">
        <v>593</v>
      </c>
      <c r="L59" s="194" t="s">
        <v>729</v>
      </c>
      <c r="M59" s="194" t="s">
        <v>593</v>
      </c>
      <c r="N59" s="194" t="s">
        <v>593</v>
      </c>
      <c r="O59" s="194">
        <v>0.0</v>
      </c>
      <c r="P59" s="194" t="s">
        <v>588</v>
      </c>
      <c r="Q59" s="194" t="s">
        <v>588</v>
      </c>
      <c r="R59" s="194" t="s">
        <v>588</v>
      </c>
      <c r="S59" s="194" t="s">
        <v>169</v>
      </c>
      <c r="T59" s="194" t="s">
        <v>588</v>
      </c>
      <c r="U59" s="194" t="s">
        <v>588</v>
      </c>
      <c r="V59" s="194">
        <v>0.0</v>
      </c>
      <c r="W59" s="194" t="s">
        <v>588</v>
      </c>
      <c r="X59" s="194" t="s">
        <v>588</v>
      </c>
      <c r="Y59" s="194" t="s">
        <v>588</v>
      </c>
      <c r="Z59" s="194" t="s">
        <v>588</v>
      </c>
      <c r="AA59" s="194" t="s">
        <v>588</v>
      </c>
      <c r="AB59" s="194" t="s">
        <v>588</v>
      </c>
      <c r="AC59" s="194">
        <v>0.0</v>
      </c>
      <c r="AD59" s="194" t="s">
        <v>717</v>
      </c>
      <c r="AE59" s="194" t="s">
        <v>717</v>
      </c>
      <c r="AF59" s="194" t="s">
        <v>717</v>
      </c>
      <c r="AG59" s="194" t="s">
        <v>717</v>
      </c>
      <c r="AH59" s="194" t="s">
        <v>717</v>
      </c>
      <c r="AI59" s="194" t="s">
        <v>717</v>
      </c>
      <c r="AJ59" s="197">
        <f>vlookup(B59,'Annual Leave-2026'!$B:$T,4,0)-countif(E59:AI59,"a")-(countif(E59:AI59,"a1")*0.5)-(countif(E59:AI59,"a2")*0.5)-(countif(E59:AI59,"b*")*0.5)-(countif(E59:AI59,"c*")*0.5)-(countif(E59:AI59,"d*")*0.5)-(countif(E59:AI59,"e*")*0.5)+1</f>
        <v>4</v>
      </c>
      <c r="AK59" s="197">
        <f t="shared" si="3"/>
        <v>27</v>
      </c>
      <c r="AL59" s="214">
        <f>VLOOKUP(B59,'Working Time-January-2026'!$B:$AK,35,0)/60</f>
        <v>0</v>
      </c>
      <c r="AM59" s="214">
        <f>VLOOKUP(B59,'Working Time-January-2026'!$B:$AK,36,0)/60</f>
        <v>0</v>
      </c>
      <c r="AN59" s="214"/>
      <c r="AO59" s="214"/>
      <c r="AP59" s="220"/>
      <c r="AQ59" s="209"/>
      <c r="AR59" s="209"/>
      <c r="AS59" s="209"/>
      <c r="AT59" s="209"/>
      <c r="AU59" s="209">
        <f t="shared" si="4"/>
        <v>4</v>
      </c>
      <c r="AV59" s="209">
        <f t="shared" si="5"/>
        <v>0</v>
      </c>
      <c r="AW59" s="210">
        <f t="shared" si="6"/>
        <v>0</v>
      </c>
      <c r="AX59" s="212"/>
      <c r="AY59" s="217" t="s">
        <v>8</v>
      </c>
    </row>
    <row r="60">
      <c r="A60" s="204">
        <v>56.0</v>
      </c>
      <c r="B60" s="218" t="s">
        <v>649</v>
      </c>
      <c r="C60" s="219" t="s">
        <v>110</v>
      </c>
      <c r="D60" s="212" t="s">
        <v>76</v>
      </c>
      <c r="E60" s="194" t="s">
        <v>715</v>
      </c>
      <c r="F60" s="194" t="s">
        <v>715</v>
      </c>
      <c r="G60" s="194">
        <v>0.0</v>
      </c>
      <c r="H60" s="194" t="s">
        <v>591</v>
      </c>
      <c r="I60" s="194" t="s">
        <v>591</v>
      </c>
      <c r="J60" s="194" t="s">
        <v>591</v>
      </c>
      <c r="K60" s="194" t="s">
        <v>591</v>
      </c>
      <c r="L60" s="221" t="s">
        <v>721</v>
      </c>
      <c r="M60" s="194" t="s">
        <v>591</v>
      </c>
      <c r="N60" s="194" t="s">
        <v>591</v>
      </c>
      <c r="O60" s="194">
        <v>0.0</v>
      </c>
      <c r="P60" s="194" t="s">
        <v>591</v>
      </c>
      <c r="Q60" s="194" t="s">
        <v>591</v>
      </c>
      <c r="R60" s="194" t="s">
        <v>591</v>
      </c>
      <c r="S60" s="194" t="s">
        <v>591</v>
      </c>
      <c r="T60" s="194" t="s">
        <v>650</v>
      </c>
      <c r="U60" s="194">
        <v>0.0</v>
      </c>
      <c r="V60" s="194" t="s">
        <v>6</v>
      </c>
      <c r="W60" s="194" t="s">
        <v>6</v>
      </c>
      <c r="X60" s="194" t="s">
        <v>602</v>
      </c>
      <c r="Y60" s="194" t="s">
        <v>602</v>
      </c>
      <c r="Z60" s="218" t="s">
        <v>602</v>
      </c>
      <c r="AA60" s="194" t="s">
        <v>602</v>
      </c>
      <c r="AB60" s="194">
        <v>0.0</v>
      </c>
      <c r="AC60" s="194" t="s">
        <v>602</v>
      </c>
      <c r="AD60" s="194" t="s">
        <v>588</v>
      </c>
      <c r="AE60" s="194" t="s">
        <v>588</v>
      </c>
      <c r="AF60" s="194" t="s">
        <v>588</v>
      </c>
      <c r="AG60" s="194" t="s">
        <v>588</v>
      </c>
      <c r="AH60" s="194" t="s">
        <v>588</v>
      </c>
      <c r="AI60" s="194" t="s">
        <v>588</v>
      </c>
      <c r="AJ60" s="197">
        <f>vlookup(B60,'Annual Leave-2026'!$B:$T,4,0)-countif(E60:AI60,"a")-(countif(E60:AI60,"a1")*0.5)-(countif(E60:AI60,"a2")*0.5)-(countif(E60:AI60,"b*")*0.5)-(countif(E60:AI60,"c*")*0.5)-(countif(E60:AI60,"d*")*0.5)-(countif(E60:AI60,"e*")*0.5)+1</f>
        <v>0</v>
      </c>
      <c r="AK60" s="197">
        <f t="shared" si="3"/>
        <v>21.5</v>
      </c>
      <c r="AL60" s="214">
        <f>VLOOKUP(B60,'Working Time-January-2026'!$B:$AK,35,0)/60</f>
        <v>0</v>
      </c>
      <c r="AM60" s="214">
        <f>VLOOKUP(B60,'Working Time-January-2026'!$B:$AK,36,0)/60</f>
        <v>0</v>
      </c>
      <c r="AN60" s="214"/>
      <c r="AO60" s="214"/>
      <c r="AP60" s="220"/>
      <c r="AQ60" s="209"/>
      <c r="AR60" s="209"/>
      <c r="AS60" s="209"/>
      <c r="AT60" s="209"/>
      <c r="AU60" s="209">
        <f t="shared" si="4"/>
        <v>4</v>
      </c>
      <c r="AV60" s="209">
        <f t="shared" si="5"/>
        <v>0</v>
      </c>
      <c r="AW60" s="210">
        <f t="shared" si="6"/>
        <v>5.5</v>
      </c>
      <c r="AX60" s="212"/>
      <c r="AY60" s="217" t="s">
        <v>9</v>
      </c>
    </row>
    <row r="61">
      <c r="A61" s="209">
        <v>57.0</v>
      </c>
      <c r="B61" s="218" t="s">
        <v>712</v>
      </c>
      <c r="C61" s="219" t="s">
        <v>105</v>
      </c>
      <c r="D61" s="212" t="s">
        <v>76</v>
      </c>
      <c r="E61" s="194" t="s">
        <v>715</v>
      </c>
      <c r="F61" s="194" t="s">
        <v>592</v>
      </c>
      <c r="G61" s="194" t="s">
        <v>715</v>
      </c>
      <c r="H61" s="194" t="s">
        <v>715</v>
      </c>
      <c r="I61" s="194">
        <v>0.0</v>
      </c>
      <c r="J61" s="194" t="s">
        <v>715</v>
      </c>
      <c r="K61" s="194" t="s">
        <v>715</v>
      </c>
      <c r="L61" s="194" t="s">
        <v>723</v>
      </c>
      <c r="M61" s="194" t="s">
        <v>715</v>
      </c>
      <c r="N61" s="194">
        <v>0.0</v>
      </c>
      <c r="O61" s="194" t="s">
        <v>163</v>
      </c>
      <c r="P61" s="194" t="s">
        <v>591</v>
      </c>
      <c r="Q61" s="194" t="s">
        <v>591</v>
      </c>
      <c r="R61" s="194" t="s">
        <v>591</v>
      </c>
      <c r="S61" s="194" t="s">
        <v>591</v>
      </c>
      <c r="T61" s="194" t="s">
        <v>591</v>
      </c>
      <c r="U61" s="194" t="s">
        <v>591</v>
      </c>
      <c r="V61" s="194">
        <v>0.0</v>
      </c>
      <c r="W61" s="194" t="s">
        <v>591</v>
      </c>
      <c r="X61" s="194" t="s">
        <v>591</v>
      </c>
      <c r="Y61" s="194" t="s">
        <v>591</v>
      </c>
      <c r="Z61" s="194" t="s">
        <v>591</v>
      </c>
      <c r="AA61" s="194" t="s">
        <v>591</v>
      </c>
      <c r="AB61" s="194" t="s">
        <v>591</v>
      </c>
      <c r="AC61" s="194">
        <v>0.0</v>
      </c>
      <c r="AD61" s="194" t="s">
        <v>593</v>
      </c>
      <c r="AE61" s="194" t="s">
        <v>593</v>
      </c>
      <c r="AF61" s="194" t="s">
        <v>593</v>
      </c>
      <c r="AG61" s="194" t="s">
        <v>593</v>
      </c>
      <c r="AH61" s="194" t="s">
        <v>593</v>
      </c>
      <c r="AI61" s="194">
        <v>0.0</v>
      </c>
      <c r="AJ61" s="197">
        <f>vlookup(B61,'Annual Leave-2026'!$B:$T,4,0)-countif(E61:AI61,"a")-(countif(E61:AI61,"a1")*0.5)-(countif(E61:AI61,"a2")*0.5)-(countif(E61:AI61,"b*")*0.5)-(countif(E61:AI61,"c*")*0.5)-(countif(E61:AI61,"d*")*0.5)-(countif(E61:AI61,"e*")*0.5)+1</f>
        <v>2.5</v>
      </c>
      <c r="AK61" s="197">
        <f t="shared" si="3"/>
        <v>25</v>
      </c>
      <c r="AL61" s="214">
        <f>VLOOKUP(B61,'Working Time-January-2026'!$B:$AK,35,0)/60</f>
        <v>0</v>
      </c>
      <c r="AM61" s="214">
        <f>VLOOKUP(B61,'Working Time-January-2026'!$B:$AK,36,0)/60</f>
        <v>0</v>
      </c>
      <c r="AN61" s="214"/>
      <c r="AO61" s="214"/>
      <c r="AP61" s="220"/>
      <c r="AQ61" s="209"/>
      <c r="AR61" s="209"/>
      <c r="AS61" s="209"/>
      <c r="AT61" s="209"/>
      <c r="AU61" s="209">
        <f t="shared" si="4"/>
        <v>5</v>
      </c>
      <c r="AV61" s="209">
        <f t="shared" si="5"/>
        <v>1</v>
      </c>
      <c r="AW61" s="210">
        <f t="shared" si="6"/>
        <v>0</v>
      </c>
      <c r="AX61" s="212"/>
      <c r="AY61" s="217">
        <v>0.0</v>
      </c>
    </row>
    <row r="62">
      <c r="A62" s="204">
        <v>58.0</v>
      </c>
      <c r="B62" s="218" t="s">
        <v>651</v>
      </c>
      <c r="C62" s="219" t="s">
        <v>122</v>
      </c>
      <c r="D62" s="212" t="s">
        <v>76</v>
      </c>
      <c r="E62" s="194" t="s">
        <v>588</v>
      </c>
      <c r="F62" s="194" t="s">
        <v>588</v>
      </c>
      <c r="G62" s="194" t="s">
        <v>588</v>
      </c>
      <c r="H62" s="194" t="s">
        <v>588</v>
      </c>
      <c r="I62" s="194">
        <v>0.0</v>
      </c>
      <c r="J62" s="194" t="s">
        <v>588</v>
      </c>
      <c r="K62" s="194" t="s">
        <v>588</v>
      </c>
      <c r="L62" s="194" t="s">
        <v>727</v>
      </c>
      <c r="M62" s="194" t="s">
        <v>588</v>
      </c>
      <c r="N62" s="194" t="s">
        <v>588</v>
      </c>
      <c r="O62" s="194" t="s">
        <v>588</v>
      </c>
      <c r="P62" s="194">
        <v>0.0</v>
      </c>
      <c r="Q62" s="194" t="s">
        <v>588</v>
      </c>
      <c r="R62" s="194" t="s">
        <v>588</v>
      </c>
      <c r="S62" s="194" t="s">
        <v>588</v>
      </c>
      <c r="T62" s="194" t="s">
        <v>588</v>
      </c>
      <c r="U62" s="194" t="s">
        <v>169</v>
      </c>
      <c r="V62" s="194">
        <v>0.0</v>
      </c>
      <c r="W62" s="194" t="s">
        <v>6</v>
      </c>
      <c r="X62" s="194" t="s">
        <v>6</v>
      </c>
      <c r="Y62" s="194" t="s">
        <v>588</v>
      </c>
      <c r="Z62" s="194" t="s">
        <v>588</v>
      </c>
      <c r="AA62" s="194" t="s">
        <v>588</v>
      </c>
      <c r="AB62" s="194" t="s">
        <v>588</v>
      </c>
      <c r="AC62" s="194" t="s">
        <v>588</v>
      </c>
      <c r="AD62" s="194">
        <v>0.0</v>
      </c>
      <c r="AE62" s="194" t="s">
        <v>717</v>
      </c>
      <c r="AF62" s="194" t="s">
        <v>717</v>
      </c>
      <c r="AG62" s="194" t="s">
        <v>717</v>
      </c>
      <c r="AH62" s="194" t="s">
        <v>717</v>
      </c>
      <c r="AI62" s="194">
        <v>0.0</v>
      </c>
      <c r="AJ62" s="197">
        <f>vlookup(B62,'Annual Leave-2026'!$B:$T,4,0)-countif(E62:AI62,"a")-(countif(E62:AI62,"a1")*0.5)-(countif(E62:AI62,"a2")*0.5)-(countif(E62:AI62,"b*")*0.5)-(countif(E62:AI62,"c*")*0.5)-(countif(E62:AI62,"d*")*0.5)-(countif(E62:AI62,"e*")*0.5)+1</f>
        <v>2</v>
      </c>
      <c r="AK62" s="197">
        <f t="shared" si="3"/>
        <v>26</v>
      </c>
      <c r="AL62" s="214">
        <f>VLOOKUP(B62,'Working Time-January-2026'!$B:$AK,35,0)/60</f>
        <v>0</v>
      </c>
      <c r="AM62" s="214">
        <f>VLOOKUP(B62,'Working Time-January-2026'!$B:$AK,36,0)/60</f>
        <v>0</v>
      </c>
      <c r="AN62" s="214"/>
      <c r="AO62" s="507"/>
      <c r="AP62" s="220"/>
      <c r="AQ62" s="209"/>
      <c r="AR62" s="209"/>
      <c r="AS62" s="209"/>
      <c r="AT62" s="209"/>
      <c r="AU62" s="209">
        <f t="shared" si="4"/>
        <v>5</v>
      </c>
      <c r="AV62" s="209">
        <f t="shared" si="5"/>
        <v>0</v>
      </c>
      <c r="AW62" s="210">
        <f t="shared" si="6"/>
        <v>0</v>
      </c>
      <c r="AX62" s="222"/>
      <c r="AY62" s="217">
        <v>0.0</v>
      </c>
    </row>
    <row r="63">
      <c r="A63" s="209">
        <v>59.0</v>
      </c>
      <c r="B63" s="218" t="s">
        <v>818</v>
      </c>
      <c r="C63" s="219" t="s">
        <v>93</v>
      </c>
      <c r="D63" s="212" t="s">
        <v>76</v>
      </c>
      <c r="E63" s="194" t="s">
        <v>717</v>
      </c>
      <c r="F63" s="194" t="s">
        <v>717</v>
      </c>
      <c r="G63" s="194" t="s">
        <v>717</v>
      </c>
      <c r="H63" s="194">
        <v>0.0</v>
      </c>
      <c r="I63" s="194" t="s">
        <v>715</v>
      </c>
      <c r="J63" s="194" t="s">
        <v>715</v>
      </c>
      <c r="K63" s="194" t="s">
        <v>715</v>
      </c>
      <c r="L63" s="194" t="s">
        <v>723</v>
      </c>
      <c r="M63" s="194" t="s">
        <v>715</v>
      </c>
      <c r="N63" s="194" t="s">
        <v>715</v>
      </c>
      <c r="O63" s="194" t="s">
        <v>715</v>
      </c>
      <c r="P63" s="194">
        <v>0.0</v>
      </c>
      <c r="Q63" s="194" t="s">
        <v>715</v>
      </c>
      <c r="R63" s="194" t="s">
        <v>715</v>
      </c>
      <c r="S63" s="194" t="s">
        <v>715</v>
      </c>
      <c r="T63" s="194" t="s">
        <v>715</v>
      </c>
      <c r="U63" s="194" t="s">
        <v>715</v>
      </c>
      <c r="V63" s="194">
        <v>0.0</v>
      </c>
      <c r="W63" s="194" t="s">
        <v>715</v>
      </c>
      <c r="X63" s="194" t="s">
        <v>715</v>
      </c>
      <c r="Y63" s="194" t="s">
        <v>715</v>
      </c>
      <c r="Z63" s="194" t="s">
        <v>715</v>
      </c>
      <c r="AA63" s="194" t="s">
        <v>715</v>
      </c>
      <c r="AB63" s="194">
        <v>0.0</v>
      </c>
      <c r="AC63" s="194" t="s">
        <v>591</v>
      </c>
      <c r="AD63" s="194" t="s">
        <v>591</v>
      </c>
      <c r="AE63" s="194" t="s">
        <v>591</v>
      </c>
      <c r="AF63" s="194" t="s">
        <v>591</v>
      </c>
      <c r="AG63" s="194" t="s">
        <v>591</v>
      </c>
      <c r="AH63" s="194" t="s">
        <v>591</v>
      </c>
      <c r="AI63" s="194" t="s">
        <v>591</v>
      </c>
      <c r="AJ63" s="197">
        <f>vlookup(B63,'Annual Leave-2026'!$B:$T,4,0)-countif(E63:AI63,"a")-(countif(E63:AI63,"a1")*0.5)-(countif(E63:AI63,"a2")*0.5)-(countif(E63:AI63,"b*")*0.5)-(countif(E63:AI63,"c*")*0.5)-(countif(E63:AI63,"d*")*0.5)-(countif(E63:AI63,"e*")*0.5)+1</f>
        <v>2</v>
      </c>
      <c r="AK63" s="197">
        <f t="shared" si="3"/>
        <v>27</v>
      </c>
      <c r="AL63" s="214">
        <f>VLOOKUP(B63,'Working Time-January-2026'!$B:$AK,35,0)/60</f>
        <v>0</v>
      </c>
      <c r="AM63" s="214">
        <f>VLOOKUP(B63,'Working Time-January-2026'!$B:$AK,36,0)/60</f>
        <v>0</v>
      </c>
      <c r="AN63" s="214"/>
      <c r="AO63" s="507"/>
      <c r="AP63" s="220"/>
      <c r="AQ63" s="209"/>
      <c r="AR63" s="209"/>
      <c r="AS63" s="209"/>
      <c r="AT63" s="209"/>
      <c r="AU63" s="209">
        <f t="shared" si="4"/>
        <v>4</v>
      </c>
      <c r="AV63" s="209">
        <f t="shared" si="5"/>
        <v>0</v>
      </c>
      <c r="AW63" s="210">
        <f t="shared" si="6"/>
        <v>0</v>
      </c>
      <c r="AX63" s="222"/>
      <c r="AY63" s="217" t="s">
        <v>6</v>
      </c>
    </row>
    <row r="64">
      <c r="A64" s="204">
        <v>60.0</v>
      </c>
      <c r="B64" s="218" t="s">
        <v>652</v>
      </c>
      <c r="C64" s="219" t="s">
        <v>114</v>
      </c>
      <c r="D64" s="212" t="s">
        <v>76</v>
      </c>
      <c r="E64" s="194" t="s">
        <v>591</v>
      </c>
      <c r="F64" s="194" t="s">
        <v>591</v>
      </c>
      <c r="G64" s="194" t="s">
        <v>591</v>
      </c>
      <c r="H64" s="194">
        <v>0.0</v>
      </c>
      <c r="I64" s="194" t="s">
        <v>591</v>
      </c>
      <c r="J64" s="194" t="s">
        <v>591</v>
      </c>
      <c r="K64" s="194" t="s">
        <v>591</v>
      </c>
      <c r="L64" s="221" t="s">
        <v>721</v>
      </c>
      <c r="M64" s="194" t="s">
        <v>591</v>
      </c>
      <c r="N64" s="194" t="s">
        <v>591</v>
      </c>
      <c r="O64" s="194">
        <v>0.0</v>
      </c>
      <c r="P64" s="194" t="s">
        <v>593</v>
      </c>
      <c r="Q64" s="194" t="s">
        <v>593</v>
      </c>
      <c r="R64" s="194" t="s">
        <v>593</v>
      </c>
      <c r="S64" s="194" t="s">
        <v>593</v>
      </c>
      <c r="T64" s="194" t="s">
        <v>593</v>
      </c>
      <c r="U64" s="194" t="s">
        <v>593</v>
      </c>
      <c r="V64" s="194">
        <v>0.0</v>
      </c>
      <c r="W64" s="194" t="s">
        <v>6</v>
      </c>
      <c r="X64" s="194" t="s">
        <v>588</v>
      </c>
      <c r="Y64" s="194" t="s">
        <v>588</v>
      </c>
      <c r="Z64" s="194" t="s">
        <v>588</v>
      </c>
      <c r="AA64" s="194" t="s">
        <v>588</v>
      </c>
      <c r="AB64" s="194" t="s">
        <v>588</v>
      </c>
      <c r="AC64" s="194">
        <v>0.0</v>
      </c>
      <c r="AD64" s="194" t="s">
        <v>588</v>
      </c>
      <c r="AE64" s="194" t="s">
        <v>588</v>
      </c>
      <c r="AF64" s="194" t="s">
        <v>588</v>
      </c>
      <c r="AG64" s="194" t="s">
        <v>588</v>
      </c>
      <c r="AH64" s="194" t="s">
        <v>588</v>
      </c>
      <c r="AI64" s="194" t="s">
        <v>588</v>
      </c>
      <c r="AJ64" s="197">
        <f>vlookup(B64,'Annual Leave-2026'!$B:$T,4,0)-countif(E64:AI64,"a")-(countif(E64:AI64,"a1")*0.5)-(countif(E64:AI64,"a2")*0.5)-(countif(E64:AI64,"b*")*0.5)-(countif(E64:AI64,"c*")*0.5)-(countif(E64:AI64,"d*")*0.5)-(countif(E64:AI64,"e*")*0.5)+1</f>
        <v>4.5</v>
      </c>
      <c r="AK64" s="197">
        <f t="shared" si="3"/>
        <v>27</v>
      </c>
      <c r="AL64" s="214">
        <f>VLOOKUP(B64,'Working Time-January-2026'!$B:$AK,35,0)/60</f>
        <v>0</v>
      </c>
      <c r="AM64" s="214">
        <f>VLOOKUP(B64,'Working Time-January-2026'!$B:$AK,36,0)/60</f>
        <v>0</v>
      </c>
      <c r="AN64" s="214"/>
      <c r="AO64" s="507"/>
      <c r="AP64" s="220"/>
      <c r="AQ64" s="209"/>
      <c r="AR64" s="209"/>
      <c r="AS64" s="209"/>
      <c r="AT64" s="209"/>
      <c r="AU64" s="209">
        <f t="shared" si="4"/>
        <v>4</v>
      </c>
      <c r="AV64" s="209">
        <f t="shared" si="5"/>
        <v>0</v>
      </c>
      <c r="AW64" s="210">
        <f t="shared" si="6"/>
        <v>0</v>
      </c>
      <c r="AX64" s="222"/>
      <c r="AY64" s="217" t="s">
        <v>9</v>
      </c>
    </row>
    <row r="65">
      <c r="A65" s="209">
        <v>61.0</v>
      </c>
      <c r="B65" s="218" t="s">
        <v>653</v>
      </c>
      <c r="C65" s="219" t="s">
        <v>119</v>
      </c>
      <c r="D65" s="212" t="s">
        <v>76</v>
      </c>
      <c r="E65" s="194" t="s">
        <v>591</v>
      </c>
      <c r="F65" s="194" t="s">
        <v>591</v>
      </c>
      <c r="G65" s="194" t="s">
        <v>591</v>
      </c>
      <c r="H65" s="194">
        <v>0.0</v>
      </c>
      <c r="I65" s="194" t="s">
        <v>6</v>
      </c>
      <c r="J65" s="194" t="s">
        <v>593</v>
      </c>
      <c r="K65" s="194" t="s">
        <v>593</v>
      </c>
      <c r="L65" s="194" t="s">
        <v>729</v>
      </c>
      <c r="M65" s="194" t="s">
        <v>593</v>
      </c>
      <c r="N65" s="194">
        <v>0.0</v>
      </c>
      <c r="O65" s="194" t="s">
        <v>588</v>
      </c>
      <c r="P65" s="194" t="s">
        <v>588</v>
      </c>
      <c r="Q65" s="194" t="s">
        <v>588</v>
      </c>
      <c r="R65" s="194" t="s">
        <v>588</v>
      </c>
      <c r="S65" s="194" t="s">
        <v>588</v>
      </c>
      <c r="T65" s="194" t="s">
        <v>588</v>
      </c>
      <c r="U65" s="194" t="s">
        <v>588</v>
      </c>
      <c r="V65" s="194">
        <v>0.0</v>
      </c>
      <c r="W65" s="194" t="s">
        <v>588</v>
      </c>
      <c r="X65" s="194" t="s">
        <v>588</v>
      </c>
      <c r="Y65" s="194" t="s">
        <v>588</v>
      </c>
      <c r="Z65" s="194" t="s">
        <v>588</v>
      </c>
      <c r="AA65" s="194" t="s">
        <v>588</v>
      </c>
      <c r="AB65" s="194" t="s">
        <v>588</v>
      </c>
      <c r="AC65" s="194" t="s">
        <v>588</v>
      </c>
      <c r="AD65" s="194">
        <v>0.0</v>
      </c>
      <c r="AE65" s="194" t="s">
        <v>717</v>
      </c>
      <c r="AF65" s="194" t="s">
        <v>717</v>
      </c>
      <c r="AG65" s="194" t="s">
        <v>717</v>
      </c>
      <c r="AH65" s="194" t="s">
        <v>717</v>
      </c>
      <c r="AI65" s="194" t="s">
        <v>717</v>
      </c>
      <c r="AJ65" s="197">
        <f>vlookup(B65,'Annual Leave-2026'!$B:$T,4,0)-countif(E65:AI65,"a")-(countif(E65:AI65,"a1")*0.5)-(countif(E65:AI65,"a2")*0.5)-(countif(E65:AI65,"b*")*0.5)-(countif(E65:AI65,"c*")*0.5)-(countif(E65:AI65,"d*")*0.5)-(countif(E65:AI65,"e*")*0.5)+1</f>
        <v>5.5</v>
      </c>
      <c r="AK65" s="197">
        <f t="shared" si="3"/>
        <v>27</v>
      </c>
      <c r="AL65" s="214">
        <f>VLOOKUP(B65,'Working Time-January-2026'!$B:$AK,35,0)/60</f>
        <v>0</v>
      </c>
      <c r="AM65" s="214">
        <f>VLOOKUP(B65,'Working Time-January-2026'!$B:$AK,36,0)/60</f>
        <v>0</v>
      </c>
      <c r="AN65" s="214"/>
      <c r="AO65" s="507"/>
      <c r="AP65" s="220"/>
      <c r="AQ65" s="209"/>
      <c r="AR65" s="209"/>
      <c r="AS65" s="209"/>
      <c r="AT65" s="209"/>
      <c r="AU65" s="209">
        <f t="shared" si="4"/>
        <v>4</v>
      </c>
      <c r="AV65" s="209">
        <f t="shared" si="5"/>
        <v>0</v>
      </c>
      <c r="AW65" s="210">
        <f t="shared" si="6"/>
        <v>0</v>
      </c>
      <c r="AX65" s="222"/>
      <c r="AY65" s="217" t="s">
        <v>8</v>
      </c>
    </row>
    <row r="66">
      <c r="A66" s="204">
        <v>62.0</v>
      </c>
      <c r="B66" s="218" t="s">
        <v>654</v>
      </c>
      <c r="C66" s="219" t="s">
        <v>99</v>
      </c>
      <c r="D66" s="212" t="s">
        <v>76</v>
      </c>
      <c r="E66" s="194" t="s">
        <v>715</v>
      </c>
      <c r="F66" s="194" t="s">
        <v>715</v>
      </c>
      <c r="G66" s="194" t="s">
        <v>715</v>
      </c>
      <c r="H66" s="194">
        <v>0.0</v>
      </c>
      <c r="I66" s="194" t="s">
        <v>715</v>
      </c>
      <c r="J66" s="194" t="s">
        <v>715</v>
      </c>
      <c r="K66" s="194" t="s">
        <v>715</v>
      </c>
      <c r="L66" s="194" t="s">
        <v>723</v>
      </c>
      <c r="M66" s="194" t="s">
        <v>166</v>
      </c>
      <c r="N66" s="194" t="s">
        <v>715</v>
      </c>
      <c r="O66" s="194">
        <v>0.0</v>
      </c>
      <c r="P66" s="194" t="s">
        <v>715</v>
      </c>
      <c r="Q66" s="194" t="s">
        <v>715</v>
      </c>
      <c r="R66" s="194" t="s">
        <v>715</v>
      </c>
      <c r="S66" s="194" t="s">
        <v>715</v>
      </c>
      <c r="T66" s="194" t="s">
        <v>715</v>
      </c>
      <c r="U66" s="194">
        <v>0.0</v>
      </c>
      <c r="V66" s="194" t="s">
        <v>591</v>
      </c>
      <c r="W66" s="194" t="s">
        <v>591</v>
      </c>
      <c r="X66" s="194" t="s">
        <v>591</v>
      </c>
      <c r="Y66" s="194" t="s">
        <v>591</v>
      </c>
      <c r="Z66" s="194" t="s">
        <v>591</v>
      </c>
      <c r="AA66" s="194" t="s">
        <v>591</v>
      </c>
      <c r="AB66" s="194" t="s">
        <v>591</v>
      </c>
      <c r="AC66" s="194">
        <v>0.0</v>
      </c>
      <c r="AD66" s="194" t="s">
        <v>591</v>
      </c>
      <c r="AE66" s="194" t="s">
        <v>591</v>
      </c>
      <c r="AF66" s="194" t="s">
        <v>591</v>
      </c>
      <c r="AG66" s="194" t="s">
        <v>591</v>
      </c>
      <c r="AH66" s="194" t="s">
        <v>163</v>
      </c>
      <c r="AI66" s="194">
        <v>0.0</v>
      </c>
      <c r="AJ66" s="197">
        <f>vlookup(B66,'Annual Leave-2026'!$B:$T,4,0)-countif(E66:AI66,"a")-(countif(E66:AI66,"a1")*0.5)-(countif(E66:AI66,"a2")*0.5)-(countif(E66:AI66,"b*")*0.5)-(countif(E66:AI66,"c*")*0.5)-(countif(E66:AI66,"d*")*0.5)-(countif(E66:AI66,"e*")*0.5)+1</f>
        <v>4</v>
      </c>
      <c r="AK66" s="197">
        <f t="shared" si="3"/>
        <v>26</v>
      </c>
      <c r="AL66" s="214">
        <f>VLOOKUP(B66,'Working Time-January-2026'!$B:$AK,35,0)/60</f>
        <v>-0.25</v>
      </c>
      <c r="AM66" s="214">
        <f>VLOOKUP(B66,'Working Time-January-2026'!$B:$AK,36,0)/60</f>
        <v>0</v>
      </c>
      <c r="AN66" s="214"/>
      <c r="AO66" s="507"/>
      <c r="AP66" s="220"/>
      <c r="AQ66" s="209"/>
      <c r="AR66" s="209"/>
      <c r="AS66" s="209"/>
      <c r="AT66" s="209"/>
      <c r="AU66" s="209">
        <f t="shared" si="4"/>
        <v>5</v>
      </c>
      <c r="AV66" s="209">
        <f t="shared" si="5"/>
        <v>0</v>
      </c>
      <c r="AW66" s="210">
        <f t="shared" si="6"/>
        <v>0</v>
      </c>
      <c r="AX66" s="222"/>
      <c r="AY66" s="217">
        <v>0.0</v>
      </c>
    </row>
    <row r="67">
      <c r="A67" s="209">
        <v>63.0</v>
      </c>
      <c r="B67" s="218" t="s">
        <v>655</v>
      </c>
      <c r="C67" s="219" t="s">
        <v>82</v>
      </c>
      <c r="D67" s="218" t="s">
        <v>76</v>
      </c>
      <c r="E67" s="194" t="s">
        <v>717</v>
      </c>
      <c r="F67" s="194" t="s">
        <v>717</v>
      </c>
      <c r="G67" s="194" t="s">
        <v>717</v>
      </c>
      <c r="H67" s="194">
        <v>0.0</v>
      </c>
      <c r="I67" s="194" t="s">
        <v>717</v>
      </c>
      <c r="J67" s="194" t="s">
        <v>717</v>
      </c>
      <c r="K67" s="194" t="s">
        <v>717</v>
      </c>
      <c r="L67" s="221" t="s">
        <v>725</v>
      </c>
      <c r="M67" s="194" t="s">
        <v>717</v>
      </c>
      <c r="N67" s="194">
        <v>0.0</v>
      </c>
      <c r="O67" s="194" t="s">
        <v>717</v>
      </c>
      <c r="P67" s="194" t="s">
        <v>717</v>
      </c>
      <c r="Q67" s="194" t="s">
        <v>717</v>
      </c>
      <c r="R67" s="194" t="s">
        <v>717</v>
      </c>
      <c r="S67" s="194" t="s">
        <v>717</v>
      </c>
      <c r="T67" s="194" t="s">
        <v>717</v>
      </c>
      <c r="U67" s="194" t="s">
        <v>717</v>
      </c>
      <c r="V67" s="194">
        <v>0.0</v>
      </c>
      <c r="W67" s="194" t="s">
        <v>715</v>
      </c>
      <c r="X67" s="194" t="s">
        <v>715</v>
      </c>
      <c r="Y67" s="194" t="s">
        <v>715</v>
      </c>
      <c r="Z67" s="194" t="s">
        <v>715</v>
      </c>
      <c r="AA67" s="194" t="s">
        <v>715</v>
      </c>
      <c r="AB67" s="194" t="s">
        <v>715</v>
      </c>
      <c r="AC67" s="194" t="s">
        <v>715</v>
      </c>
      <c r="AD67" s="194">
        <v>0.0</v>
      </c>
      <c r="AE67" s="194" t="s">
        <v>715</v>
      </c>
      <c r="AF67" s="194" t="s">
        <v>715</v>
      </c>
      <c r="AG67" s="194" t="s">
        <v>715</v>
      </c>
      <c r="AH67" s="194" t="s">
        <v>715</v>
      </c>
      <c r="AI67" s="194" t="s">
        <v>715</v>
      </c>
      <c r="AJ67" s="197">
        <f>vlookup(B67,'Annual Leave-2026'!$B:$T,4,0)-countif(E67:AI67,"a")-(countif(E67:AI67,"a1")*0.5)-(countif(E67:AI67,"a2")*0.5)-(countif(E67:AI67,"b*")*0.5)-(countif(E67:AI67,"c*")*0.5)-(countif(E67:AI67,"d*")*0.5)-(countif(E67:AI67,"e*")*0.5)+1</f>
        <v>3</v>
      </c>
      <c r="AK67" s="197">
        <f t="shared" si="3"/>
        <v>27</v>
      </c>
      <c r="AL67" s="214">
        <f>VLOOKUP(B67,'Working Time-January-2026'!$B:$AK,35,0)/60</f>
        <v>0</v>
      </c>
      <c r="AM67" s="214">
        <f>VLOOKUP(B67,'Working Time-January-2026'!$B:$AK,36,0)/60</f>
        <v>0</v>
      </c>
      <c r="AN67" s="214"/>
      <c r="AO67" s="507">
        <v>2.0</v>
      </c>
      <c r="AP67" s="220"/>
      <c r="AQ67" s="209"/>
      <c r="AR67" s="209"/>
      <c r="AS67" s="209"/>
      <c r="AT67" s="209"/>
      <c r="AU67" s="209">
        <f t="shared" si="4"/>
        <v>4</v>
      </c>
      <c r="AV67" s="209">
        <f t="shared" si="5"/>
        <v>0</v>
      </c>
      <c r="AW67" s="210">
        <f t="shared" si="6"/>
        <v>0</v>
      </c>
      <c r="AX67" s="222"/>
      <c r="AY67" s="217" t="s">
        <v>7</v>
      </c>
    </row>
    <row r="68">
      <c r="A68" s="204">
        <v>64.0</v>
      </c>
      <c r="B68" s="212" t="s">
        <v>656</v>
      </c>
      <c r="C68" s="213" t="s">
        <v>104</v>
      </c>
      <c r="D68" s="212" t="s">
        <v>76</v>
      </c>
      <c r="E68" s="194" t="s">
        <v>715</v>
      </c>
      <c r="F68" s="194" t="s">
        <v>715</v>
      </c>
      <c r="G68" s="194" t="s">
        <v>6</v>
      </c>
      <c r="H68" s="194" t="s">
        <v>6</v>
      </c>
      <c r="I68" s="194">
        <v>0.0</v>
      </c>
      <c r="J68" s="194" t="s">
        <v>715</v>
      </c>
      <c r="K68" s="194" t="s">
        <v>715</v>
      </c>
      <c r="L68" s="194" t="s">
        <v>723</v>
      </c>
      <c r="M68" s="194" t="s">
        <v>715</v>
      </c>
      <c r="N68" s="194">
        <v>0.0</v>
      </c>
      <c r="O68" s="194" t="s">
        <v>591</v>
      </c>
      <c r="P68" s="194" t="s">
        <v>591</v>
      </c>
      <c r="Q68" s="194" t="s">
        <v>591</v>
      </c>
      <c r="R68" s="194" t="s">
        <v>591</v>
      </c>
      <c r="S68" s="194" t="s">
        <v>591</v>
      </c>
      <c r="T68" s="194" t="s">
        <v>591</v>
      </c>
      <c r="U68" s="194" t="s">
        <v>591</v>
      </c>
      <c r="V68" s="194">
        <v>0.0</v>
      </c>
      <c r="W68" s="194" t="s">
        <v>591</v>
      </c>
      <c r="X68" s="194" t="s">
        <v>591</v>
      </c>
      <c r="Y68" s="194" t="s">
        <v>591</v>
      </c>
      <c r="Z68" s="194" t="s">
        <v>591</v>
      </c>
      <c r="AA68" s="194" t="s">
        <v>591</v>
      </c>
      <c r="AB68" s="194" t="s">
        <v>591</v>
      </c>
      <c r="AC68" s="194">
        <v>0.0</v>
      </c>
      <c r="AD68" s="194" t="s">
        <v>593</v>
      </c>
      <c r="AE68" s="194" t="s">
        <v>593</v>
      </c>
      <c r="AF68" s="194" t="s">
        <v>593</v>
      </c>
      <c r="AG68" s="194" t="s">
        <v>593</v>
      </c>
      <c r="AH68" s="194" t="s">
        <v>593</v>
      </c>
      <c r="AI68" s="194" t="s">
        <v>593</v>
      </c>
      <c r="AJ68" s="197">
        <f>vlookup(B68,'Annual Leave-2026'!$B:$T,4,0)-countif(E68:AI68,"a")-(countif(E68:AI68,"a1")*0.5)-(countif(E68:AI68,"a2")*0.5)-(countif(E68:AI68,"b*")*0.5)-(countif(E68:AI68,"c*")*0.5)-(countif(E68:AI68,"d*")*0.5)-(countif(E68:AI68,"e*")*0.5)+1</f>
        <v>2</v>
      </c>
      <c r="AK68" s="197">
        <f t="shared" si="3"/>
        <v>27</v>
      </c>
      <c r="AL68" s="214">
        <f>VLOOKUP(B68,'Working Time-January-2026'!$B:$AK,35,0)/60</f>
        <v>0</v>
      </c>
      <c r="AM68" s="214">
        <f>VLOOKUP(B68,'Working Time-January-2026'!$B:$AK,36,0)/60</f>
        <v>0</v>
      </c>
      <c r="AN68" s="214"/>
      <c r="AO68" s="214"/>
      <c r="AP68" s="216"/>
      <c r="AQ68" s="209"/>
      <c r="AR68" s="209"/>
      <c r="AS68" s="209"/>
      <c r="AT68" s="209"/>
      <c r="AU68" s="209">
        <f t="shared" si="4"/>
        <v>4</v>
      </c>
      <c r="AV68" s="209">
        <f t="shared" si="5"/>
        <v>0</v>
      </c>
      <c r="AW68" s="210">
        <f t="shared" si="6"/>
        <v>0</v>
      </c>
      <c r="AX68" s="212"/>
      <c r="AY68" s="217" t="s">
        <v>10</v>
      </c>
    </row>
    <row r="69">
      <c r="A69" s="209">
        <v>65.0</v>
      </c>
      <c r="B69" s="212" t="s">
        <v>710</v>
      </c>
      <c r="C69" s="213" t="s">
        <v>91</v>
      </c>
      <c r="D69" s="212" t="s">
        <v>76</v>
      </c>
      <c r="E69" s="194" t="s">
        <v>717</v>
      </c>
      <c r="F69" s="194" t="s">
        <v>717</v>
      </c>
      <c r="G69" s="194" t="s">
        <v>717</v>
      </c>
      <c r="H69" s="194">
        <v>0.0</v>
      </c>
      <c r="I69" s="194" t="s">
        <v>717</v>
      </c>
      <c r="J69" s="194" t="s">
        <v>717</v>
      </c>
      <c r="K69" s="194" t="s">
        <v>168</v>
      </c>
      <c r="L69" s="221" t="s">
        <v>725</v>
      </c>
      <c r="M69" s="194" t="s">
        <v>717</v>
      </c>
      <c r="N69" s="194" t="s">
        <v>717</v>
      </c>
      <c r="O69" s="194">
        <v>0.0</v>
      </c>
      <c r="P69" s="194" t="s">
        <v>715</v>
      </c>
      <c r="Q69" s="194" t="s">
        <v>715</v>
      </c>
      <c r="R69" s="194" t="s">
        <v>715</v>
      </c>
      <c r="S69" s="194" t="s">
        <v>715</v>
      </c>
      <c r="T69" s="194" t="s">
        <v>715</v>
      </c>
      <c r="U69" s="194" t="s">
        <v>715</v>
      </c>
      <c r="V69" s="194">
        <v>0.0</v>
      </c>
      <c r="W69" s="194" t="s">
        <v>715</v>
      </c>
      <c r="X69" s="194" t="s">
        <v>715</v>
      </c>
      <c r="Y69" s="194" t="s">
        <v>715</v>
      </c>
      <c r="Z69" s="194" t="s">
        <v>715</v>
      </c>
      <c r="AA69" s="194" t="s">
        <v>715</v>
      </c>
      <c r="AB69" s="194" t="s">
        <v>715</v>
      </c>
      <c r="AC69" s="194">
        <v>0.0</v>
      </c>
      <c r="AD69" s="194" t="s">
        <v>715</v>
      </c>
      <c r="AE69" s="194" t="s">
        <v>715</v>
      </c>
      <c r="AF69" s="194" t="s">
        <v>715</v>
      </c>
      <c r="AG69" s="194" t="s">
        <v>715</v>
      </c>
      <c r="AH69" s="194" t="s">
        <v>715</v>
      </c>
      <c r="AI69" s="194" t="s">
        <v>715</v>
      </c>
      <c r="AJ69" s="197">
        <f>vlookup(B69,'Annual Leave-2026'!$B:$T,4,0)-countif(E69:AI69,"a")-(countif(E69:AI69,"a1")*0.5)-(countif(E69:AI69,"a2")*0.5)-(countif(E69:AI69,"b*")*0.5)-(countif(E69:AI69,"c*")*0.5)-(countif(E69:AI69,"d*")*0.5)-(countif(E69:AI69,"e*")*0.5)+1</f>
        <v>3</v>
      </c>
      <c r="AK69" s="197">
        <f t="shared" si="3"/>
        <v>27</v>
      </c>
      <c r="AL69" s="214">
        <f>VLOOKUP(B69,'Working Time-January-2026'!$B:$AK,35,0)/60</f>
        <v>0</v>
      </c>
      <c r="AM69" s="214">
        <f>VLOOKUP(B69,'Working Time-January-2026'!$B:$AK,36,0)/60</f>
        <v>0</v>
      </c>
      <c r="AN69" s="214"/>
      <c r="AO69" s="214"/>
      <c r="AP69" s="216"/>
      <c r="AQ69" s="209"/>
      <c r="AR69" s="209"/>
      <c r="AS69" s="209"/>
      <c r="AT69" s="209"/>
      <c r="AU69" s="209">
        <f t="shared" si="4"/>
        <v>4</v>
      </c>
      <c r="AV69" s="209">
        <f t="shared" si="5"/>
        <v>0</v>
      </c>
      <c r="AW69" s="210">
        <f t="shared" si="6"/>
        <v>0</v>
      </c>
      <c r="AX69" s="212"/>
      <c r="AY69" s="217" t="s">
        <v>7</v>
      </c>
    </row>
    <row r="70">
      <c r="A70" s="204">
        <v>66.0</v>
      </c>
      <c r="B70" s="218" t="s">
        <v>850</v>
      </c>
      <c r="C70" s="219" t="s">
        <v>134</v>
      </c>
      <c r="D70" s="212" t="s">
        <v>76</v>
      </c>
      <c r="E70" s="194" t="s">
        <v>717</v>
      </c>
      <c r="F70" s="194" t="s">
        <v>717</v>
      </c>
      <c r="G70" s="194" t="s">
        <v>717</v>
      </c>
      <c r="H70" s="194" t="s">
        <v>717</v>
      </c>
      <c r="I70" s="194">
        <v>0.0</v>
      </c>
      <c r="J70" s="194" t="s">
        <v>717</v>
      </c>
      <c r="K70" s="194" t="s">
        <v>717</v>
      </c>
      <c r="L70" s="221" t="s">
        <v>725</v>
      </c>
      <c r="M70" s="194" t="s">
        <v>717</v>
      </c>
      <c r="N70" s="194" t="s">
        <v>717</v>
      </c>
      <c r="O70" s="194" t="s">
        <v>717</v>
      </c>
      <c r="P70" s="194">
        <v>0.0</v>
      </c>
      <c r="Q70" s="194" t="s">
        <v>717</v>
      </c>
      <c r="R70" s="194" t="s">
        <v>717</v>
      </c>
      <c r="S70" s="194" t="s">
        <v>717</v>
      </c>
      <c r="T70" s="194" t="s">
        <v>717</v>
      </c>
      <c r="U70" s="194">
        <v>0.0</v>
      </c>
      <c r="V70" s="194" t="s">
        <v>717</v>
      </c>
      <c r="W70" s="194" t="s">
        <v>717</v>
      </c>
      <c r="X70" s="194" t="s">
        <v>717</v>
      </c>
      <c r="Y70" s="194" t="s">
        <v>717</v>
      </c>
      <c r="Z70" s="218" t="s">
        <v>717</v>
      </c>
      <c r="AA70" s="218" t="s">
        <v>717</v>
      </c>
      <c r="AB70" s="218" t="s">
        <v>717</v>
      </c>
      <c r="AC70" s="194">
        <v>0.0</v>
      </c>
      <c r="AD70" s="194" t="s">
        <v>715</v>
      </c>
      <c r="AE70" s="194" t="s">
        <v>592</v>
      </c>
      <c r="AF70" s="194" t="s">
        <v>715</v>
      </c>
      <c r="AG70" s="194" t="s">
        <v>715</v>
      </c>
      <c r="AH70" s="194" t="s">
        <v>715</v>
      </c>
      <c r="AI70" s="194" t="s">
        <v>6</v>
      </c>
      <c r="AJ70" s="197">
        <f>vlookup(B70,'Annual Leave-2026'!$B:$T,4,0)-countif(E70:AI70,"a")-(countif(E70:AI70,"a1")*0.5)-(countif(E70:AI70,"a2")*0.5)-(countif(E70:AI70,"b*")*0.5)-(countif(E70:AI70,"c*")*0.5)-(countif(E70:AI70,"d*")*0.5)-(countif(E70:AI70,"e*")*0.5)+1</f>
        <v>2</v>
      </c>
      <c r="AK70" s="197">
        <f t="shared" si="3"/>
        <v>26</v>
      </c>
      <c r="AL70" s="214">
        <f>VLOOKUP(B70,'Working Time-January-2026'!$B:$AK,35,0)/60</f>
        <v>0</v>
      </c>
      <c r="AM70" s="214">
        <f>VLOOKUP(B70,'Working Time-January-2026'!$B:$AK,36,0)/60</f>
        <v>0</v>
      </c>
      <c r="AN70" s="214"/>
      <c r="AO70" s="214"/>
      <c r="AP70" s="220"/>
      <c r="AQ70" s="209"/>
      <c r="AR70" s="209"/>
      <c r="AS70" s="209"/>
      <c r="AT70" s="209"/>
      <c r="AU70" s="209">
        <f t="shared" si="4"/>
        <v>4</v>
      </c>
      <c r="AV70" s="209">
        <f t="shared" si="5"/>
        <v>1</v>
      </c>
      <c r="AW70" s="210">
        <f t="shared" si="6"/>
        <v>0</v>
      </c>
      <c r="AX70" s="212"/>
      <c r="AY70" s="217" t="s">
        <v>7</v>
      </c>
    </row>
    <row r="71">
      <c r="A71" s="209">
        <v>67.0</v>
      </c>
      <c r="B71" s="218" t="s">
        <v>657</v>
      </c>
      <c r="C71" s="219" t="s">
        <v>132</v>
      </c>
      <c r="D71" s="212" t="s">
        <v>76</v>
      </c>
      <c r="E71" s="194" t="s">
        <v>588</v>
      </c>
      <c r="F71" s="194" t="s">
        <v>588</v>
      </c>
      <c r="G71" s="194">
        <v>0.0</v>
      </c>
      <c r="H71" s="194" t="s">
        <v>588</v>
      </c>
      <c r="I71" s="194" t="s">
        <v>588</v>
      </c>
      <c r="J71" s="194" t="s">
        <v>588</v>
      </c>
      <c r="K71" s="194" t="s">
        <v>588</v>
      </c>
      <c r="L71" s="194" t="s">
        <v>727</v>
      </c>
      <c r="M71" s="194" t="s">
        <v>588</v>
      </c>
      <c r="N71" s="194" t="s">
        <v>588</v>
      </c>
      <c r="O71" s="194">
        <v>0.0</v>
      </c>
      <c r="P71" s="194" t="s">
        <v>717</v>
      </c>
      <c r="Q71" s="194" t="s">
        <v>717</v>
      </c>
      <c r="R71" s="194" t="s">
        <v>717</v>
      </c>
      <c r="S71" s="194" t="s">
        <v>717</v>
      </c>
      <c r="T71" s="194" t="s">
        <v>717</v>
      </c>
      <c r="U71" s="194" t="s">
        <v>717</v>
      </c>
      <c r="V71" s="194">
        <v>0.0</v>
      </c>
      <c r="W71" s="194" t="s">
        <v>717</v>
      </c>
      <c r="X71" s="194" t="s">
        <v>717</v>
      </c>
      <c r="Y71" s="194" t="s">
        <v>717</v>
      </c>
      <c r="Z71" s="218" t="s">
        <v>717</v>
      </c>
      <c r="AA71" s="218" t="s">
        <v>717</v>
      </c>
      <c r="AB71" s="194">
        <v>0.0</v>
      </c>
      <c r="AC71" s="194" t="s">
        <v>717</v>
      </c>
      <c r="AD71" s="194" t="s">
        <v>717</v>
      </c>
      <c r="AE71" s="194" t="s">
        <v>717</v>
      </c>
      <c r="AF71" s="194" t="s">
        <v>717</v>
      </c>
      <c r="AG71" s="194" t="s">
        <v>717</v>
      </c>
      <c r="AH71" s="194" t="s">
        <v>717</v>
      </c>
      <c r="AI71" s="194" t="s">
        <v>717</v>
      </c>
      <c r="AJ71" s="197">
        <f>vlookup(B71,'Annual Leave-2026'!$B:$T,4,0)-countif(E71:AI71,"a")-(countif(E71:AI71,"a1")*0.5)-(countif(E71:AI71,"a2")*0.5)-(countif(E71:AI71,"b*")*0.5)-(countif(E71:AI71,"c*")*0.5)-(countif(E71:AI71,"d*")*0.5)-(countif(E71:AI71,"e*")*0.5)+1</f>
        <v>6</v>
      </c>
      <c r="AK71" s="197">
        <f t="shared" si="3"/>
        <v>27</v>
      </c>
      <c r="AL71" s="214">
        <f>VLOOKUP(B71,'Working Time-January-2026'!$B:$AK,35,0)/60</f>
        <v>0</v>
      </c>
      <c r="AM71" s="214">
        <f>VLOOKUP(B71,'Working Time-January-2026'!$B:$AK,36,0)/60</f>
        <v>0</v>
      </c>
      <c r="AN71" s="214"/>
      <c r="AO71" s="214"/>
      <c r="AP71" s="220"/>
      <c r="AQ71" s="209"/>
      <c r="AR71" s="209"/>
      <c r="AS71" s="209"/>
      <c r="AT71" s="209"/>
      <c r="AU71" s="209">
        <f t="shared" si="4"/>
        <v>4</v>
      </c>
      <c r="AV71" s="209">
        <f t="shared" si="5"/>
        <v>0</v>
      </c>
      <c r="AW71" s="210">
        <f t="shared" si="6"/>
        <v>0</v>
      </c>
      <c r="AX71" s="212"/>
      <c r="AY71" s="217" t="s">
        <v>8</v>
      </c>
    </row>
    <row r="72">
      <c r="A72" s="204">
        <v>68.0</v>
      </c>
      <c r="B72" s="218" t="s">
        <v>658</v>
      </c>
      <c r="C72" s="219" t="s">
        <v>95</v>
      </c>
      <c r="D72" s="212" t="s">
        <v>76</v>
      </c>
      <c r="E72" s="194" t="s">
        <v>717</v>
      </c>
      <c r="F72" s="194" t="s">
        <v>717</v>
      </c>
      <c r="G72" s="194">
        <v>0.0</v>
      </c>
      <c r="H72" s="194" t="s">
        <v>715</v>
      </c>
      <c r="I72" s="194" t="s">
        <v>715</v>
      </c>
      <c r="J72" s="194" t="s">
        <v>715</v>
      </c>
      <c r="K72" s="194" t="s">
        <v>715</v>
      </c>
      <c r="L72" s="194" t="s">
        <v>723</v>
      </c>
      <c r="M72" s="194" t="s">
        <v>715</v>
      </c>
      <c r="N72" s="194" t="s">
        <v>715</v>
      </c>
      <c r="O72" s="194">
        <v>0.0</v>
      </c>
      <c r="P72" s="194" t="s">
        <v>715</v>
      </c>
      <c r="Q72" s="194" t="s">
        <v>715</v>
      </c>
      <c r="R72" s="194" t="s">
        <v>715</v>
      </c>
      <c r="S72" s="194" t="s">
        <v>715</v>
      </c>
      <c r="T72" s="194" t="s">
        <v>715</v>
      </c>
      <c r="U72" s="194" t="s">
        <v>715</v>
      </c>
      <c r="V72" s="194" t="s">
        <v>602</v>
      </c>
      <c r="W72" s="194">
        <v>0.0</v>
      </c>
      <c r="X72" s="194" t="s">
        <v>715</v>
      </c>
      <c r="Y72" s="194" t="s">
        <v>715</v>
      </c>
      <c r="Z72" s="194" t="s">
        <v>715</v>
      </c>
      <c r="AA72" s="194" t="s">
        <v>715</v>
      </c>
      <c r="AB72" s="194">
        <v>0.0</v>
      </c>
      <c r="AC72" s="194" t="s">
        <v>591</v>
      </c>
      <c r="AD72" s="194" t="s">
        <v>591</v>
      </c>
      <c r="AE72" s="194" t="s">
        <v>591</v>
      </c>
      <c r="AF72" s="194" t="s">
        <v>591</v>
      </c>
      <c r="AG72" s="194" t="s">
        <v>591</v>
      </c>
      <c r="AH72" s="194" t="s">
        <v>591</v>
      </c>
      <c r="AI72" s="194" t="s">
        <v>591</v>
      </c>
      <c r="AJ72" s="197">
        <f>vlookup(B72,'Annual Leave-2026'!$B:$T,4,0)-countif(E72:AI72,"a")-(countif(E72:AI72,"a1")*0.5)-(countif(E72:AI72,"a2")*0.5)-(countif(E72:AI72,"b*")*0.5)-(countif(E72:AI72,"c*")*0.5)-(countif(E72:AI72,"d*")*0.5)-(countif(E72:AI72,"e*")*0.5)+1</f>
        <v>3.5</v>
      </c>
      <c r="AK72" s="197">
        <f t="shared" si="3"/>
        <v>26</v>
      </c>
      <c r="AL72" s="214">
        <f>VLOOKUP(B72,'Working Time-January-2026'!$B:$AK,35,0)/60</f>
        <v>0</v>
      </c>
      <c r="AM72" s="214">
        <f>VLOOKUP(B72,'Working Time-January-2026'!$B:$AK,36,0)/60</f>
        <v>0</v>
      </c>
      <c r="AN72" s="214"/>
      <c r="AO72" s="214"/>
      <c r="AP72" s="220"/>
      <c r="AQ72" s="209"/>
      <c r="AR72" s="209"/>
      <c r="AS72" s="209"/>
      <c r="AT72" s="209"/>
      <c r="AU72" s="209">
        <f t="shared" si="4"/>
        <v>4</v>
      </c>
      <c r="AV72" s="209">
        <f t="shared" si="5"/>
        <v>0</v>
      </c>
      <c r="AW72" s="210">
        <f t="shared" si="6"/>
        <v>1</v>
      </c>
      <c r="AX72" s="212"/>
      <c r="AY72" s="217" t="s">
        <v>6</v>
      </c>
    </row>
    <row r="73">
      <c r="A73" s="209">
        <v>69.0</v>
      </c>
      <c r="B73" s="218" t="s">
        <v>659</v>
      </c>
      <c r="C73" s="219" t="s">
        <v>102</v>
      </c>
      <c r="D73" s="212" t="s">
        <v>76</v>
      </c>
      <c r="E73" s="194" t="s">
        <v>715</v>
      </c>
      <c r="F73" s="194" t="s">
        <v>715</v>
      </c>
      <c r="G73" s="194" t="s">
        <v>715</v>
      </c>
      <c r="H73" s="194">
        <v>0.0</v>
      </c>
      <c r="I73" s="194" t="s">
        <v>715</v>
      </c>
      <c r="J73" s="194" t="s">
        <v>715</v>
      </c>
      <c r="K73" s="194" t="s">
        <v>715</v>
      </c>
      <c r="L73" s="194" t="s">
        <v>723</v>
      </c>
      <c r="M73" s="194" t="s">
        <v>715</v>
      </c>
      <c r="N73" s="194" t="s">
        <v>715</v>
      </c>
      <c r="O73" s="194" t="s">
        <v>715</v>
      </c>
      <c r="P73" s="194">
        <v>0.0</v>
      </c>
      <c r="Q73" s="194" t="s">
        <v>6</v>
      </c>
      <c r="R73" s="194" t="s">
        <v>592</v>
      </c>
      <c r="S73" s="194" t="s">
        <v>715</v>
      </c>
      <c r="T73" s="194" t="s">
        <v>715</v>
      </c>
      <c r="U73" s="194">
        <v>0.0</v>
      </c>
      <c r="V73" s="194" t="s">
        <v>591</v>
      </c>
      <c r="W73" s="194" t="s">
        <v>591</v>
      </c>
      <c r="X73" s="194" t="s">
        <v>591</v>
      </c>
      <c r="Y73" s="194" t="s">
        <v>591</v>
      </c>
      <c r="Z73" s="194" t="s">
        <v>591</v>
      </c>
      <c r="AA73" s="194" t="s">
        <v>591</v>
      </c>
      <c r="AB73" s="194" t="s">
        <v>591</v>
      </c>
      <c r="AC73" s="194">
        <v>0.0</v>
      </c>
      <c r="AD73" s="194" t="s">
        <v>591</v>
      </c>
      <c r="AE73" s="194" t="s">
        <v>591</v>
      </c>
      <c r="AF73" s="194" t="s">
        <v>591</v>
      </c>
      <c r="AG73" s="194" t="s">
        <v>591</v>
      </c>
      <c r="AH73" s="194" t="s">
        <v>591</v>
      </c>
      <c r="AI73" s="194">
        <v>0.0</v>
      </c>
      <c r="AJ73" s="197">
        <f>vlookup(B73,'Annual Leave-2026'!$B:$T,4,0)-countif(E73:AI73,"a")-(countif(E73:AI73,"a1")*0.5)-(countif(E73:AI73,"a2")*0.5)-(countif(E73:AI73,"b*")*0.5)-(countif(E73:AI73,"c*")*0.5)-(countif(E73:AI73,"d*")*0.5)-(countif(E73:AI73,"e*")*0.5)+1</f>
        <v>2</v>
      </c>
      <c r="AK73" s="197">
        <f t="shared" si="3"/>
        <v>25</v>
      </c>
      <c r="AL73" s="214">
        <f>VLOOKUP(B73,'Working Time-January-2026'!$B:$AK,35,0)/60</f>
        <v>0</v>
      </c>
      <c r="AM73" s="214">
        <f>VLOOKUP(B73,'Working Time-January-2026'!$B:$AK,36,0)/60</f>
        <v>0</v>
      </c>
      <c r="AN73" s="214"/>
      <c r="AO73" s="214"/>
      <c r="AP73" s="220"/>
      <c r="AQ73" s="209"/>
      <c r="AR73" s="209"/>
      <c r="AS73" s="209"/>
      <c r="AT73" s="209"/>
      <c r="AU73" s="209">
        <f t="shared" si="4"/>
        <v>5</v>
      </c>
      <c r="AV73" s="209">
        <f t="shared" si="5"/>
        <v>1</v>
      </c>
      <c r="AW73" s="210">
        <f t="shared" si="6"/>
        <v>0</v>
      </c>
      <c r="AX73" s="222"/>
      <c r="AY73" s="217">
        <v>0.0</v>
      </c>
    </row>
    <row r="74">
      <c r="A74" s="204">
        <v>70.0</v>
      </c>
      <c r="B74" s="218" t="s">
        <v>660</v>
      </c>
      <c r="C74" s="219" t="s">
        <v>116</v>
      </c>
      <c r="D74" s="212" t="s">
        <v>76</v>
      </c>
      <c r="E74" s="194" t="s">
        <v>163</v>
      </c>
      <c r="F74" s="194" t="s">
        <v>591</v>
      </c>
      <c r="G74" s="194" t="s">
        <v>591</v>
      </c>
      <c r="H74" s="194">
        <v>0.0</v>
      </c>
      <c r="I74" s="194" t="s">
        <v>591</v>
      </c>
      <c r="J74" s="194" t="s">
        <v>591</v>
      </c>
      <c r="K74" s="194" t="s">
        <v>591</v>
      </c>
      <c r="L74" s="221" t="s">
        <v>721</v>
      </c>
      <c r="M74" s="194" t="s">
        <v>6</v>
      </c>
      <c r="N74" s="194" t="s">
        <v>591</v>
      </c>
      <c r="O74" s="194">
        <v>0.0</v>
      </c>
      <c r="P74" s="194" t="s">
        <v>593</v>
      </c>
      <c r="Q74" s="194" t="s">
        <v>593</v>
      </c>
      <c r="R74" s="194" t="s">
        <v>593</v>
      </c>
      <c r="S74" s="194" t="s">
        <v>593</v>
      </c>
      <c r="T74" s="194" t="s">
        <v>593</v>
      </c>
      <c r="U74" s="194" t="s">
        <v>593</v>
      </c>
      <c r="V74" s="194">
        <v>0.0</v>
      </c>
      <c r="W74" s="194" t="s">
        <v>588</v>
      </c>
      <c r="X74" s="194" t="s">
        <v>588</v>
      </c>
      <c r="Y74" s="194" t="s">
        <v>588</v>
      </c>
      <c r="Z74" s="194" t="s">
        <v>588</v>
      </c>
      <c r="AA74" s="194" t="s">
        <v>588</v>
      </c>
      <c r="AB74" s="194" t="s">
        <v>588</v>
      </c>
      <c r="AC74" s="194">
        <v>0.0</v>
      </c>
      <c r="AD74" s="194" t="s">
        <v>588</v>
      </c>
      <c r="AE74" s="194" t="s">
        <v>588</v>
      </c>
      <c r="AF74" s="194" t="s">
        <v>588</v>
      </c>
      <c r="AG74" s="194" t="s">
        <v>588</v>
      </c>
      <c r="AH74" s="194" t="s">
        <v>588</v>
      </c>
      <c r="AI74" s="194" t="s">
        <v>588</v>
      </c>
      <c r="AJ74" s="197">
        <f>vlookup(B74,'Annual Leave-2026'!$B:$T,4,0)-countif(E74:AI74,"a")-(countif(E74:AI74,"a1")*0.5)-(countif(E74:AI74,"a2")*0.5)-(countif(E74:AI74,"b*")*0.5)-(countif(E74:AI74,"c*")*0.5)-(countif(E74:AI74,"d*")*0.5)-(countif(E74:AI74,"e*")*0.5)+1</f>
        <v>5.5</v>
      </c>
      <c r="AK74" s="197">
        <f t="shared" si="3"/>
        <v>27</v>
      </c>
      <c r="AL74" s="214">
        <f>VLOOKUP(B74,'Working Time-January-2026'!$B:$AK,35,0)/60</f>
        <v>0</v>
      </c>
      <c r="AM74" s="214">
        <f>VLOOKUP(B74,'Working Time-January-2026'!$B:$AK,36,0)/60</f>
        <v>0</v>
      </c>
      <c r="AN74" s="214"/>
      <c r="AO74" s="507"/>
      <c r="AP74" s="220"/>
      <c r="AQ74" s="209"/>
      <c r="AR74" s="209"/>
      <c r="AS74" s="209"/>
      <c r="AT74" s="209"/>
      <c r="AU74" s="209">
        <f t="shared" si="4"/>
        <v>4</v>
      </c>
      <c r="AV74" s="209">
        <f t="shared" si="5"/>
        <v>0</v>
      </c>
      <c r="AW74" s="210">
        <f t="shared" si="6"/>
        <v>0</v>
      </c>
      <c r="AX74" s="222"/>
      <c r="AY74" s="217" t="s">
        <v>9</v>
      </c>
    </row>
    <row r="75">
      <c r="A75" s="209">
        <v>71.0</v>
      </c>
      <c r="B75" s="218" t="s">
        <v>661</v>
      </c>
      <c r="C75" s="219" t="s">
        <v>83</v>
      </c>
      <c r="D75" s="212" t="s">
        <v>76</v>
      </c>
      <c r="E75" s="194" t="s">
        <v>717</v>
      </c>
      <c r="F75" s="194" t="s">
        <v>717</v>
      </c>
      <c r="G75" s="194" t="s">
        <v>717</v>
      </c>
      <c r="H75" s="194" t="s">
        <v>717</v>
      </c>
      <c r="I75" s="194">
        <v>0.0</v>
      </c>
      <c r="J75" s="194" t="s">
        <v>717</v>
      </c>
      <c r="K75" s="194" t="s">
        <v>717</v>
      </c>
      <c r="L75" s="221" t="s">
        <v>725</v>
      </c>
      <c r="M75" s="194" t="s">
        <v>717</v>
      </c>
      <c r="N75" s="194">
        <v>0.0</v>
      </c>
      <c r="O75" s="194" t="s">
        <v>717</v>
      </c>
      <c r="P75" s="194" t="s">
        <v>717</v>
      </c>
      <c r="Q75" s="194" t="s">
        <v>717</v>
      </c>
      <c r="R75" s="194" t="s">
        <v>717</v>
      </c>
      <c r="S75" s="194" t="s">
        <v>717</v>
      </c>
      <c r="T75" s="194" t="s">
        <v>717</v>
      </c>
      <c r="U75" s="194" t="s">
        <v>717</v>
      </c>
      <c r="V75" s="194">
        <v>0.0</v>
      </c>
      <c r="W75" s="194" t="s">
        <v>715</v>
      </c>
      <c r="X75" s="194" t="s">
        <v>715</v>
      </c>
      <c r="Y75" s="194" t="s">
        <v>715</v>
      </c>
      <c r="Z75" s="194" t="s">
        <v>715</v>
      </c>
      <c r="AA75" s="194" t="s">
        <v>715</v>
      </c>
      <c r="AB75" s="194" t="s">
        <v>6</v>
      </c>
      <c r="AC75" s="194" t="s">
        <v>6</v>
      </c>
      <c r="AD75" s="194">
        <v>0.0</v>
      </c>
      <c r="AE75" s="194" t="s">
        <v>715</v>
      </c>
      <c r="AF75" s="194" t="s">
        <v>715</v>
      </c>
      <c r="AG75" s="194" t="s">
        <v>715</v>
      </c>
      <c r="AH75" s="194" t="s">
        <v>715</v>
      </c>
      <c r="AI75" s="194" t="s">
        <v>715</v>
      </c>
      <c r="AJ75" s="197">
        <f>vlookup(B75,'Annual Leave-2026'!$B:$T,4,0)-countif(E75:AI75,"a")-(countif(E75:AI75,"a1")*0.5)-(countif(E75:AI75,"a2")*0.5)-(countif(E75:AI75,"b*")*0.5)-(countif(E75:AI75,"c*")*0.5)-(countif(E75:AI75,"d*")*0.5)-(countif(E75:AI75,"e*")*0.5)+1</f>
        <v>0</v>
      </c>
      <c r="AK75" s="197">
        <f t="shared" si="3"/>
        <v>27</v>
      </c>
      <c r="AL75" s="214">
        <f>VLOOKUP(B75,'Working Time-January-2026'!$B:$AK,35,0)/60</f>
        <v>0</v>
      </c>
      <c r="AM75" s="214">
        <f>VLOOKUP(B75,'Working Time-January-2026'!$B:$AK,36,0)/60</f>
        <v>0</v>
      </c>
      <c r="AN75" s="214"/>
      <c r="AO75" s="507"/>
      <c r="AP75" s="220"/>
      <c r="AQ75" s="209"/>
      <c r="AR75" s="209"/>
      <c r="AS75" s="209"/>
      <c r="AT75" s="209"/>
      <c r="AU75" s="209">
        <f t="shared" si="4"/>
        <v>4</v>
      </c>
      <c r="AV75" s="209">
        <f t="shared" si="5"/>
        <v>0</v>
      </c>
      <c r="AW75" s="210">
        <f t="shared" si="6"/>
        <v>0</v>
      </c>
      <c r="AX75" s="222"/>
      <c r="AY75" s="217" t="s">
        <v>7</v>
      </c>
    </row>
    <row r="76">
      <c r="A76" s="204">
        <v>72.0</v>
      </c>
      <c r="B76" s="218" t="s">
        <v>662</v>
      </c>
      <c r="C76" s="219" t="s">
        <v>129</v>
      </c>
      <c r="D76" s="212" t="s">
        <v>76</v>
      </c>
      <c r="E76" s="194" t="s">
        <v>588</v>
      </c>
      <c r="F76" s="194" t="s">
        <v>588</v>
      </c>
      <c r="G76" s="194" t="s">
        <v>588</v>
      </c>
      <c r="H76" s="194" t="s">
        <v>588</v>
      </c>
      <c r="I76" s="194">
        <v>0.0</v>
      </c>
      <c r="J76" s="194" t="s">
        <v>588</v>
      </c>
      <c r="K76" s="194" t="s">
        <v>588</v>
      </c>
      <c r="L76" s="194" t="s">
        <v>727</v>
      </c>
      <c r="M76" s="194" t="s">
        <v>588</v>
      </c>
      <c r="N76" s="194" t="s">
        <v>588</v>
      </c>
      <c r="O76" s="194" t="s">
        <v>588</v>
      </c>
      <c r="P76" s="194">
        <v>0.0</v>
      </c>
      <c r="Q76" s="194" t="s">
        <v>717</v>
      </c>
      <c r="R76" s="194" t="s">
        <v>717</v>
      </c>
      <c r="S76" s="194" t="s">
        <v>717</v>
      </c>
      <c r="T76" s="194" t="s">
        <v>717</v>
      </c>
      <c r="U76" s="194" t="s">
        <v>717</v>
      </c>
      <c r="V76" s="194" t="s">
        <v>717</v>
      </c>
      <c r="W76" s="194">
        <v>0.0</v>
      </c>
      <c r="X76" s="194" t="s">
        <v>717</v>
      </c>
      <c r="Y76" s="194" t="s">
        <v>717</v>
      </c>
      <c r="Z76" s="218" t="s">
        <v>717</v>
      </c>
      <c r="AA76" s="218" t="s">
        <v>717</v>
      </c>
      <c r="AB76" s="194">
        <v>0.0</v>
      </c>
      <c r="AC76" s="194" t="s">
        <v>717</v>
      </c>
      <c r="AD76" s="194" t="s">
        <v>717</v>
      </c>
      <c r="AE76" s="194" t="s">
        <v>717</v>
      </c>
      <c r="AF76" s="194" t="s">
        <v>717</v>
      </c>
      <c r="AG76" s="194" t="s">
        <v>717</v>
      </c>
      <c r="AH76" s="194" t="s">
        <v>717</v>
      </c>
      <c r="AI76" s="194" t="s">
        <v>717</v>
      </c>
      <c r="AJ76" s="197">
        <f>vlookup(B76,'Annual Leave-2026'!$B:$T,4,0)-countif(E76:AI76,"a")-(countif(E76:AI76,"a1")*0.5)-(countif(E76:AI76,"a2")*0.5)-(countif(E76:AI76,"b*")*0.5)-(countif(E76:AI76,"c*")*0.5)-(countif(E76:AI76,"d*")*0.5)-(countif(E76:AI76,"e*")*0.5)+1</f>
        <v>4</v>
      </c>
      <c r="AK76" s="197">
        <f t="shared" si="3"/>
        <v>27</v>
      </c>
      <c r="AL76" s="214">
        <f>VLOOKUP(B76,'Working Time-January-2026'!$B:$AK,35,0)/60</f>
        <v>0</v>
      </c>
      <c r="AM76" s="214">
        <f>VLOOKUP(B76,'Working Time-January-2026'!$B:$AK,36,0)/60</f>
        <v>0</v>
      </c>
      <c r="AN76" s="214"/>
      <c r="AO76" s="507"/>
      <c r="AP76" s="220"/>
      <c r="AQ76" s="209"/>
      <c r="AR76" s="209"/>
      <c r="AS76" s="209"/>
      <c r="AT76" s="209"/>
      <c r="AU76" s="209">
        <f t="shared" si="4"/>
        <v>4</v>
      </c>
      <c r="AV76" s="209">
        <f t="shared" si="5"/>
        <v>0</v>
      </c>
      <c r="AW76" s="210">
        <f t="shared" si="6"/>
        <v>0</v>
      </c>
      <c r="AX76" s="222"/>
      <c r="AY76" s="217" t="s">
        <v>8</v>
      </c>
    </row>
    <row r="77">
      <c r="A77" s="209">
        <v>73.0</v>
      </c>
      <c r="B77" s="218" t="s">
        <v>663</v>
      </c>
      <c r="C77" s="219" t="s">
        <v>81</v>
      </c>
      <c r="D77" s="218" t="s">
        <v>76</v>
      </c>
      <c r="E77" s="194" t="s">
        <v>717</v>
      </c>
      <c r="F77" s="194" t="s">
        <v>717</v>
      </c>
      <c r="G77" s="194" t="s">
        <v>717</v>
      </c>
      <c r="H77" s="194" t="s">
        <v>6</v>
      </c>
      <c r="I77" s="194">
        <v>0.0</v>
      </c>
      <c r="J77" s="194" t="s">
        <v>717</v>
      </c>
      <c r="K77" s="194" t="s">
        <v>717</v>
      </c>
      <c r="L77" s="221" t="s">
        <v>725</v>
      </c>
      <c r="M77" s="194" t="s">
        <v>717</v>
      </c>
      <c r="N77" s="194">
        <v>0.0</v>
      </c>
      <c r="O77" s="194" t="s">
        <v>717</v>
      </c>
      <c r="P77" s="194" t="s">
        <v>717</v>
      </c>
      <c r="Q77" s="194" t="s">
        <v>717</v>
      </c>
      <c r="R77" s="194" t="s">
        <v>717</v>
      </c>
      <c r="S77" s="194" t="s">
        <v>717</v>
      </c>
      <c r="T77" s="194" t="s">
        <v>717</v>
      </c>
      <c r="U77" s="194" t="s">
        <v>717</v>
      </c>
      <c r="V77" s="194">
        <v>0.0</v>
      </c>
      <c r="W77" s="194" t="s">
        <v>715</v>
      </c>
      <c r="X77" s="194" t="s">
        <v>715</v>
      </c>
      <c r="Y77" s="194" t="s">
        <v>715</v>
      </c>
      <c r="Z77" s="194" t="s">
        <v>715</v>
      </c>
      <c r="AA77" s="194" t="s">
        <v>715</v>
      </c>
      <c r="AB77" s="194" t="s">
        <v>715</v>
      </c>
      <c r="AC77" s="194">
        <v>0.0</v>
      </c>
      <c r="AD77" s="194" t="s">
        <v>715</v>
      </c>
      <c r="AE77" s="194" t="s">
        <v>715</v>
      </c>
      <c r="AF77" s="194" t="s">
        <v>715</v>
      </c>
      <c r="AG77" s="194" t="s">
        <v>715</v>
      </c>
      <c r="AH77" s="194" t="s">
        <v>715</v>
      </c>
      <c r="AI77" s="194" t="s">
        <v>715</v>
      </c>
      <c r="AJ77" s="197">
        <f>vlookup(B77,'Annual Leave-2026'!$B:$T,4,0)-countif(E77:AI77,"a")-(countif(E77:AI77,"a1")*0.5)-(countif(E77:AI77,"a2")*0.5)-(countif(E77:AI77,"b*")*0.5)-(countif(E77:AI77,"c*")*0.5)-(countif(E77:AI77,"d*")*0.5)-(countif(E77:AI77,"e*")*0.5)+1</f>
        <v>5</v>
      </c>
      <c r="AK77" s="197">
        <f t="shared" si="3"/>
        <v>27</v>
      </c>
      <c r="AL77" s="214">
        <f>VLOOKUP(B77,'Working Time-January-2026'!$B:$AK,35,0)/60</f>
        <v>0</v>
      </c>
      <c r="AM77" s="214">
        <f>VLOOKUP(B77,'Working Time-January-2026'!$B:$AK,36,0)/60</f>
        <v>0</v>
      </c>
      <c r="AN77" s="214"/>
      <c r="AO77" s="507"/>
      <c r="AP77" s="220"/>
      <c r="AQ77" s="209"/>
      <c r="AR77" s="209"/>
      <c r="AS77" s="209"/>
      <c r="AT77" s="209"/>
      <c r="AU77" s="209">
        <f t="shared" si="4"/>
        <v>4</v>
      </c>
      <c r="AV77" s="209">
        <f t="shared" si="5"/>
        <v>0</v>
      </c>
      <c r="AW77" s="210">
        <f t="shared" si="6"/>
        <v>0</v>
      </c>
      <c r="AX77" s="222"/>
      <c r="AY77" s="217" t="s">
        <v>7</v>
      </c>
    </row>
    <row r="78">
      <c r="A78" s="204">
        <v>74.0</v>
      </c>
      <c r="B78" s="218" t="s">
        <v>664</v>
      </c>
      <c r="C78" s="219" t="s">
        <v>89</v>
      </c>
      <c r="D78" s="218" t="s">
        <v>76</v>
      </c>
      <c r="E78" s="194" t="s">
        <v>717</v>
      </c>
      <c r="F78" s="194" t="s">
        <v>717</v>
      </c>
      <c r="G78" s="194">
        <v>0.0</v>
      </c>
      <c r="H78" s="194" t="s">
        <v>717</v>
      </c>
      <c r="I78" s="194" t="s">
        <v>717</v>
      </c>
      <c r="J78" s="194" t="s">
        <v>717</v>
      </c>
      <c r="K78" s="194" t="s">
        <v>717</v>
      </c>
      <c r="L78" s="221" t="s">
        <v>725</v>
      </c>
      <c r="M78" s="194" t="s">
        <v>717</v>
      </c>
      <c r="N78" s="194">
        <v>0.0</v>
      </c>
      <c r="O78" s="194" t="s">
        <v>715</v>
      </c>
      <c r="P78" s="194" t="s">
        <v>715</v>
      </c>
      <c r="Q78" s="194" t="s">
        <v>715</v>
      </c>
      <c r="R78" s="194" t="s">
        <v>715</v>
      </c>
      <c r="S78" s="194" t="s">
        <v>715</v>
      </c>
      <c r="T78" s="194" t="s">
        <v>6</v>
      </c>
      <c r="U78" s="194">
        <v>0.0</v>
      </c>
      <c r="V78" s="194" t="s">
        <v>6</v>
      </c>
      <c r="W78" s="194" t="s">
        <v>715</v>
      </c>
      <c r="X78" s="194" t="s">
        <v>715</v>
      </c>
      <c r="Y78" s="194" t="s">
        <v>715</v>
      </c>
      <c r="Z78" s="194" t="s">
        <v>715</v>
      </c>
      <c r="AA78" s="194" t="s">
        <v>715</v>
      </c>
      <c r="AB78" s="194" t="s">
        <v>715</v>
      </c>
      <c r="AC78" s="194">
        <v>0.0</v>
      </c>
      <c r="AD78" s="194" t="s">
        <v>715</v>
      </c>
      <c r="AE78" s="194" t="s">
        <v>715</v>
      </c>
      <c r="AF78" s="194" t="s">
        <v>715</v>
      </c>
      <c r="AG78" s="194" t="s">
        <v>715</v>
      </c>
      <c r="AH78" s="194" t="s">
        <v>715</v>
      </c>
      <c r="AI78" s="194">
        <v>0.0</v>
      </c>
      <c r="AJ78" s="197">
        <f>vlookup(B78,'Annual Leave-2026'!$B:$T,4,0)-countif(E78:AI78,"a")-(countif(E78:AI78,"a1")*0.5)-(countif(E78:AI78,"a2")*0.5)-(countif(E78:AI78,"b*")*0.5)-(countif(E78:AI78,"c*")*0.5)-(countif(E78:AI78,"d*")*0.5)-(countif(E78:AI78,"e*")*0.5)+1</f>
        <v>5</v>
      </c>
      <c r="AK78" s="197">
        <f t="shared" si="3"/>
        <v>26</v>
      </c>
      <c r="AL78" s="214">
        <f>VLOOKUP(B78,'Working Time-January-2026'!$B:$AK,35,0)/60</f>
        <v>0</v>
      </c>
      <c r="AM78" s="214">
        <f>VLOOKUP(B78,'Working Time-January-2026'!$B:$AK,36,0)/60</f>
        <v>0</v>
      </c>
      <c r="AN78" s="214"/>
      <c r="AO78" s="507">
        <v>2.0</v>
      </c>
      <c r="AP78" s="220"/>
      <c r="AQ78" s="209"/>
      <c r="AR78" s="209"/>
      <c r="AS78" s="209"/>
      <c r="AT78" s="209"/>
      <c r="AU78" s="209">
        <f t="shared" si="4"/>
        <v>5</v>
      </c>
      <c r="AV78" s="209">
        <f t="shared" si="5"/>
        <v>0</v>
      </c>
      <c r="AW78" s="210">
        <f t="shared" si="6"/>
        <v>0</v>
      </c>
      <c r="AX78" s="222"/>
      <c r="AY78" s="217">
        <v>0.0</v>
      </c>
    </row>
    <row r="79">
      <c r="A79" s="209">
        <v>75.0</v>
      </c>
      <c r="B79" s="212" t="s">
        <v>665</v>
      </c>
      <c r="C79" s="213" t="s">
        <v>27</v>
      </c>
      <c r="D79" s="212" t="s">
        <v>14</v>
      </c>
      <c r="E79" s="194" t="s">
        <v>717</v>
      </c>
      <c r="F79" s="194" t="s">
        <v>717</v>
      </c>
      <c r="G79" s="194">
        <v>0.0</v>
      </c>
      <c r="H79" s="194" t="s">
        <v>715</v>
      </c>
      <c r="I79" s="194" t="s">
        <v>715</v>
      </c>
      <c r="J79" s="194" t="s">
        <v>715</v>
      </c>
      <c r="K79" s="194" t="s">
        <v>715</v>
      </c>
      <c r="L79" s="194" t="s">
        <v>723</v>
      </c>
      <c r="M79" s="194" t="s">
        <v>715</v>
      </c>
      <c r="N79" s="194">
        <v>0.0</v>
      </c>
      <c r="O79" s="194" t="s">
        <v>6</v>
      </c>
      <c r="P79" s="194" t="s">
        <v>715</v>
      </c>
      <c r="Q79" s="194" t="s">
        <v>715</v>
      </c>
      <c r="R79" s="194" t="s">
        <v>715</v>
      </c>
      <c r="S79" s="194" t="s">
        <v>715</v>
      </c>
      <c r="T79" s="194" t="s">
        <v>715</v>
      </c>
      <c r="U79" s="194" t="s">
        <v>715</v>
      </c>
      <c r="V79" s="194">
        <v>0.0</v>
      </c>
      <c r="W79" s="194" t="s">
        <v>591</v>
      </c>
      <c r="X79" s="194" t="s">
        <v>591</v>
      </c>
      <c r="Y79" s="194" t="s">
        <v>591</v>
      </c>
      <c r="Z79" s="194" t="s">
        <v>591</v>
      </c>
      <c r="AA79" s="194" t="s">
        <v>591</v>
      </c>
      <c r="AB79" s="194">
        <v>0.0</v>
      </c>
      <c r="AC79" s="194" t="s">
        <v>591</v>
      </c>
      <c r="AD79" s="194" t="s">
        <v>591</v>
      </c>
      <c r="AE79" s="194" t="s">
        <v>591</v>
      </c>
      <c r="AF79" s="194" t="s">
        <v>591</v>
      </c>
      <c r="AG79" s="194" t="s">
        <v>591</v>
      </c>
      <c r="AH79" s="194" t="s">
        <v>591</v>
      </c>
      <c r="AI79" s="194" t="s">
        <v>591</v>
      </c>
      <c r="AJ79" s="197">
        <f>vlookup(B79,'Annual Leave-2026'!$B:$T,4,0)-countif(E79:AI79,"a")-(countif(E79:AI79,"a1")*0.5)-(countif(E79:AI79,"a2")*0.5)-(countif(E79:AI79,"b*")*0.5)-(countif(E79:AI79,"c*")*0.5)-(countif(E79:AI79,"d*")*0.5)-(countif(E79:AI79,"e*")*0.5)+1</f>
        <v>2.5</v>
      </c>
      <c r="AK79" s="197">
        <f t="shared" si="3"/>
        <v>27</v>
      </c>
      <c r="AL79" s="214">
        <f>VLOOKUP(B79,'Working Time-January-2026'!$B:$AK,35,0)/60</f>
        <v>0</v>
      </c>
      <c r="AM79" s="214">
        <f>VLOOKUP(B79,'Working Time-January-2026'!$B:$AK,36,0)/60</f>
        <v>0</v>
      </c>
      <c r="AN79" s="214"/>
      <c r="AO79" s="214"/>
      <c r="AP79" s="216"/>
      <c r="AQ79" s="209"/>
      <c r="AR79" s="209"/>
      <c r="AS79" s="209"/>
      <c r="AT79" s="209"/>
      <c r="AU79" s="209">
        <f t="shared" si="4"/>
        <v>4</v>
      </c>
      <c r="AV79" s="209">
        <f t="shared" si="5"/>
        <v>0</v>
      </c>
      <c r="AW79" s="210">
        <f t="shared" si="6"/>
        <v>0</v>
      </c>
      <c r="AX79" s="212"/>
      <c r="AY79" s="217" t="s">
        <v>6</v>
      </c>
    </row>
    <row r="80">
      <c r="A80" s="204">
        <v>76.0</v>
      </c>
      <c r="B80" s="212" t="s">
        <v>666</v>
      </c>
      <c r="C80" s="213" t="s">
        <v>23</v>
      </c>
      <c r="D80" s="212" t="s">
        <v>14</v>
      </c>
      <c r="E80" s="194" t="s">
        <v>717</v>
      </c>
      <c r="F80" s="194" t="s">
        <v>717</v>
      </c>
      <c r="G80" s="194">
        <v>0.0</v>
      </c>
      <c r="H80" s="194" t="s">
        <v>717</v>
      </c>
      <c r="I80" s="194" t="s">
        <v>717</v>
      </c>
      <c r="J80" s="194" t="s">
        <v>717</v>
      </c>
      <c r="K80" s="194" t="s">
        <v>717</v>
      </c>
      <c r="L80" s="221" t="s">
        <v>725</v>
      </c>
      <c r="M80" s="194" t="s">
        <v>717</v>
      </c>
      <c r="N80" s="194">
        <v>0.0</v>
      </c>
      <c r="O80" s="194" t="s">
        <v>715</v>
      </c>
      <c r="P80" s="194" t="s">
        <v>715</v>
      </c>
      <c r="Q80" s="194" t="s">
        <v>715</v>
      </c>
      <c r="R80" s="194" t="s">
        <v>715</v>
      </c>
      <c r="S80" s="194" t="s">
        <v>715</v>
      </c>
      <c r="T80" s="194" t="s">
        <v>715</v>
      </c>
      <c r="U80" s="194">
        <v>0.0</v>
      </c>
      <c r="V80" s="194" t="s">
        <v>715</v>
      </c>
      <c r="W80" s="194" t="s">
        <v>715</v>
      </c>
      <c r="X80" s="194" t="s">
        <v>715</v>
      </c>
      <c r="Y80" s="194" t="s">
        <v>715</v>
      </c>
      <c r="Z80" s="194" t="s">
        <v>715</v>
      </c>
      <c r="AA80" s="194" t="s">
        <v>715</v>
      </c>
      <c r="AB80" s="194" t="s">
        <v>715</v>
      </c>
      <c r="AC80" s="194">
        <v>0.0</v>
      </c>
      <c r="AD80" s="194" t="s">
        <v>591</v>
      </c>
      <c r="AE80" s="194" t="s">
        <v>591</v>
      </c>
      <c r="AF80" s="194" t="s">
        <v>591</v>
      </c>
      <c r="AG80" s="194" t="s">
        <v>591</v>
      </c>
      <c r="AH80" s="194" t="s">
        <v>591</v>
      </c>
      <c r="AI80" s="194">
        <v>0.0</v>
      </c>
      <c r="AJ80" s="197">
        <f>vlookup(B80,'Annual Leave-2026'!$B:$T,4,0)-countif(E80:AI80,"a")-(countif(E80:AI80,"a1")*0.5)-(countif(E80:AI80,"a2")*0.5)-(countif(E80:AI80,"b*")*0.5)-(countif(E80:AI80,"c*")*0.5)-(countif(E80:AI80,"d*")*0.5)-(countif(E80:AI80,"e*")*0.5)+1</f>
        <v>3</v>
      </c>
      <c r="AK80" s="197">
        <f t="shared" si="3"/>
        <v>26</v>
      </c>
      <c r="AL80" s="214">
        <f>VLOOKUP(B80,'Working Time-January-2026'!$B:$AK,35,0)/60</f>
        <v>0</v>
      </c>
      <c r="AM80" s="214">
        <f>VLOOKUP(B80,'Working Time-January-2026'!$B:$AK,36,0)/60</f>
        <v>0</v>
      </c>
      <c r="AN80" s="214"/>
      <c r="AO80" s="214"/>
      <c r="AP80" s="216"/>
      <c r="AQ80" s="209"/>
      <c r="AR80" s="209"/>
      <c r="AS80" s="209"/>
      <c r="AT80" s="209"/>
      <c r="AU80" s="209">
        <f t="shared" si="4"/>
        <v>5</v>
      </c>
      <c r="AV80" s="209">
        <f t="shared" si="5"/>
        <v>0</v>
      </c>
      <c r="AW80" s="210">
        <f t="shared" si="6"/>
        <v>0</v>
      </c>
      <c r="AX80" s="212"/>
      <c r="AY80" s="217">
        <v>0.0</v>
      </c>
    </row>
    <row r="81">
      <c r="A81" s="209">
        <v>77.0</v>
      </c>
      <c r="B81" s="212" t="s">
        <v>667</v>
      </c>
      <c r="C81" s="213" t="s">
        <v>72</v>
      </c>
      <c r="D81" s="212" t="s">
        <v>186</v>
      </c>
      <c r="E81" s="194" t="s">
        <v>717</v>
      </c>
      <c r="F81" s="194" t="s">
        <v>717</v>
      </c>
      <c r="G81" s="194" t="s">
        <v>167</v>
      </c>
      <c r="H81" s="194">
        <v>0.0</v>
      </c>
      <c r="I81" s="194" t="s">
        <v>717</v>
      </c>
      <c r="J81" s="194" t="s">
        <v>717</v>
      </c>
      <c r="K81" s="194" t="s">
        <v>717</v>
      </c>
      <c r="L81" s="221" t="s">
        <v>725</v>
      </c>
      <c r="M81" s="194" t="s">
        <v>717</v>
      </c>
      <c r="N81" s="194" t="s">
        <v>717</v>
      </c>
      <c r="O81" s="221" t="s">
        <v>592</v>
      </c>
      <c r="P81" s="194">
        <v>0.0</v>
      </c>
      <c r="Q81" s="221" t="s">
        <v>592</v>
      </c>
      <c r="R81" s="194" t="s">
        <v>717</v>
      </c>
      <c r="S81" s="194" t="s">
        <v>717</v>
      </c>
      <c r="T81" s="194" t="s">
        <v>717</v>
      </c>
      <c r="U81" s="194">
        <v>0.0</v>
      </c>
      <c r="V81" s="194" t="s">
        <v>717</v>
      </c>
      <c r="W81" s="194" t="s">
        <v>717</v>
      </c>
      <c r="X81" s="194" t="s">
        <v>717</v>
      </c>
      <c r="Y81" s="194" t="s">
        <v>717</v>
      </c>
      <c r="Z81" s="218" t="s">
        <v>717</v>
      </c>
      <c r="AA81" s="218" t="s">
        <v>717</v>
      </c>
      <c r="AB81" s="194" t="s">
        <v>168</v>
      </c>
      <c r="AC81" s="194">
        <v>0.0</v>
      </c>
      <c r="AD81" s="194" t="s">
        <v>715</v>
      </c>
      <c r="AE81" s="194" t="s">
        <v>715</v>
      </c>
      <c r="AF81" s="194" t="s">
        <v>715</v>
      </c>
      <c r="AG81" s="194" t="s">
        <v>715</v>
      </c>
      <c r="AH81" s="194" t="s">
        <v>715</v>
      </c>
      <c r="AI81" s="194">
        <v>0.0</v>
      </c>
      <c r="AJ81" s="197">
        <f>vlookup(B81,'Annual Leave-2026'!$B:$T,4,0)-countif(E81:AI81,"a")-(countif(E81:AI81,"a1")*0.5)-(countif(E81:AI81,"a2")*0.5)-(countif(E81:AI81,"b*")*0.5)-(countif(E81:AI81,"c*")*0.5)-(countif(E81:AI81,"d*")*0.5)-(countif(E81:AI81,"e*")*0.5)+1</f>
        <v>2</v>
      </c>
      <c r="AK81" s="197">
        <f t="shared" si="3"/>
        <v>24</v>
      </c>
      <c r="AL81" s="214">
        <f>VLOOKUP(B81,'Working Time-January-2026'!$B:$AK,35,0)/60</f>
        <v>-0.3333333333</v>
      </c>
      <c r="AM81" s="214">
        <f>VLOOKUP(B81,'Working Time-January-2026'!$B:$AK,36,0)/60</f>
        <v>0</v>
      </c>
      <c r="AN81" s="214"/>
      <c r="AO81" s="214"/>
      <c r="AP81" s="216"/>
      <c r="AQ81" s="209"/>
      <c r="AR81" s="209"/>
      <c r="AS81" s="209"/>
      <c r="AT81" s="209"/>
      <c r="AU81" s="209">
        <f t="shared" si="4"/>
        <v>5</v>
      </c>
      <c r="AV81" s="209">
        <f t="shared" si="5"/>
        <v>2</v>
      </c>
      <c r="AW81" s="210">
        <f t="shared" si="6"/>
        <v>0</v>
      </c>
      <c r="AX81" s="212"/>
      <c r="AY81" s="217">
        <v>0.0</v>
      </c>
    </row>
    <row r="82">
      <c r="A82" s="204">
        <v>78.0</v>
      </c>
      <c r="B82" s="212" t="s">
        <v>668</v>
      </c>
      <c r="C82" s="213" t="s">
        <v>62</v>
      </c>
      <c r="D82" s="212" t="s">
        <v>186</v>
      </c>
      <c r="E82" s="194" t="s">
        <v>593</v>
      </c>
      <c r="F82" s="194" t="s">
        <v>593</v>
      </c>
      <c r="G82" s="194" t="s">
        <v>593</v>
      </c>
      <c r="H82" s="194">
        <v>0.0</v>
      </c>
      <c r="I82" s="194" t="s">
        <v>593</v>
      </c>
      <c r="J82" s="194" t="s">
        <v>593</v>
      </c>
      <c r="K82" s="194" t="s">
        <v>593</v>
      </c>
      <c r="L82" s="194" t="s">
        <v>729</v>
      </c>
      <c r="M82" s="194" t="s">
        <v>593</v>
      </c>
      <c r="N82" s="194">
        <v>0.0</v>
      </c>
      <c r="O82" s="194" t="s">
        <v>773</v>
      </c>
      <c r="P82" s="194" t="s">
        <v>588</v>
      </c>
      <c r="Q82" s="194" t="s">
        <v>773</v>
      </c>
      <c r="R82" s="194" t="s">
        <v>588</v>
      </c>
      <c r="S82" s="194" t="s">
        <v>588</v>
      </c>
      <c r="T82" s="194" t="s">
        <v>588</v>
      </c>
      <c r="U82" s="194" t="s">
        <v>169</v>
      </c>
      <c r="V82" s="194">
        <v>0.0</v>
      </c>
      <c r="W82" s="194" t="s">
        <v>588</v>
      </c>
      <c r="X82" s="194" t="s">
        <v>592</v>
      </c>
      <c r="Y82" s="194" t="s">
        <v>588</v>
      </c>
      <c r="Z82" s="194" t="s">
        <v>588</v>
      </c>
      <c r="AA82" s="194" t="s">
        <v>588</v>
      </c>
      <c r="AB82" s="194" t="s">
        <v>6</v>
      </c>
      <c r="AC82" s="194">
        <v>0.0</v>
      </c>
      <c r="AD82" s="194" t="s">
        <v>593</v>
      </c>
      <c r="AE82" s="194" t="s">
        <v>593</v>
      </c>
      <c r="AF82" s="194" t="s">
        <v>593</v>
      </c>
      <c r="AG82" s="194" t="s">
        <v>172</v>
      </c>
      <c r="AH82" s="194" t="s">
        <v>593</v>
      </c>
      <c r="AI82" s="194">
        <v>0.0</v>
      </c>
      <c r="AJ82" s="197">
        <f>vlookup(B82,'Annual Leave-2026'!$B:$T,4,0)-countif(E82:AI82,"a")-(countif(E82:AI82,"a1")*0.5)-(countif(E82:AI82,"a2")*0.5)-(countif(E82:AI82,"b*")*0.5)-(countif(E82:AI82,"c*")*0.5)-(countif(E82:AI82,"d*")*0.5)-(countif(E82:AI82,"e*")*0.5)+1</f>
        <v>4</v>
      </c>
      <c r="AK82" s="197">
        <f t="shared" si="3"/>
        <v>24</v>
      </c>
      <c r="AL82" s="214">
        <f>VLOOKUP(B82,'Working Time-January-2026'!$B:$AK,35,0)/60</f>
        <v>-0.03333333333</v>
      </c>
      <c r="AM82" s="214">
        <f>VLOOKUP(B82,'Working Time-January-2026'!$B:$AK,36,0)/60</f>
        <v>0</v>
      </c>
      <c r="AN82" s="214"/>
      <c r="AO82" s="214"/>
      <c r="AP82" s="216"/>
      <c r="AQ82" s="209"/>
      <c r="AR82" s="209"/>
      <c r="AS82" s="209"/>
      <c r="AT82" s="209"/>
      <c r="AU82" s="209">
        <f t="shared" si="4"/>
        <v>5</v>
      </c>
      <c r="AV82" s="209">
        <f t="shared" si="5"/>
        <v>1</v>
      </c>
      <c r="AW82" s="210">
        <f t="shared" si="6"/>
        <v>1</v>
      </c>
      <c r="AX82" s="212"/>
      <c r="AY82" s="217">
        <v>0.0</v>
      </c>
    </row>
    <row r="83">
      <c r="A83" s="209">
        <v>79.0</v>
      </c>
      <c r="B83" s="212" t="s">
        <v>669</v>
      </c>
      <c r="C83" s="213" t="s">
        <v>38</v>
      </c>
      <c r="D83" s="212" t="s">
        <v>186</v>
      </c>
      <c r="E83" s="194" t="s">
        <v>715</v>
      </c>
      <c r="F83" s="194" t="s">
        <v>715</v>
      </c>
      <c r="G83" s="194" t="s">
        <v>715</v>
      </c>
      <c r="H83" s="194">
        <v>0.0</v>
      </c>
      <c r="I83" s="194" t="s">
        <v>591</v>
      </c>
      <c r="J83" s="194" t="s">
        <v>591</v>
      </c>
      <c r="K83" s="194" t="s">
        <v>591</v>
      </c>
      <c r="L83" s="221" t="s">
        <v>721</v>
      </c>
      <c r="M83" s="194" t="s">
        <v>591</v>
      </c>
      <c r="N83" s="194">
        <v>0.0</v>
      </c>
      <c r="O83" s="194" t="s">
        <v>591</v>
      </c>
      <c r="P83" s="194" t="s">
        <v>591</v>
      </c>
      <c r="Q83" s="194" t="s">
        <v>602</v>
      </c>
      <c r="R83" s="194" t="s">
        <v>591</v>
      </c>
      <c r="S83" s="194" t="s">
        <v>602</v>
      </c>
      <c r="T83" s="194" t="s">
        <v>591</v>
      </c>
      <c r="U83" s="194" t="s">
        <v>591</v>
      </c>
      <c r="V83" s="194">
        <v>0.0</v>
      </c>
      <c r="W83" s="194" t="s">
        <v>593</v>
      </c>
      <c r="X83" s="194" t="s">
        <v>593</v>
      </c>
      <c r="Y83" s="194" t="s">
        <v>593</v>
      </c>
      <c r="Z83" s="194" t="s">
        <v>593</v>
      </c>
      <c r="AA83" s="194" t="s">
        <v>593</v>
      </c>
      <c r="AB83" s="194">
        <v>0.0</v>
      </c>
      <c r="AC83" s="194" t="s">
        <v>593</v>
      </c>
      <c r="AD83" s="194" t="s">
        <v>593</v>
      </c>
      <c r="AE83" s="194" t="s">
        <v>593</v>
      </c>
      <c r="AF83" s="194" t="s">
        <v>593</v>
      </c>
      <c r="AG83" s="194" t="s">
        <v>593</v>
      </c>
      <c r="AH83" s="194" t="s">
        <v>593</v>
      </c>
      <c r="AI83" s="194" t="s">
        <v>593</v>
      </c>
      <c r="AJ83" s="197">
        <f>vlookup(B83,'Annual Leave-2026'!$B:$T,4,0)-countif(E83:AI83,"a")-(countif(E83:AI83,"a1")*0.5)-(countif(E83:AI83,"a2")*0.5)-(countif(E83:AI83,"b*")*0.5)-(countif(E83:AI83,"c*")*0.5)-(countif(E83:AI83,"d*")*0.5)-(countif(E83:AI83,"e*")*0.5)+1</f>
        <v>2.5</v>
      </c>
      <c r="AK83" s="197">
        <f t="shared" si="3"/>
        <v>25</v>
      </c>
      <c r="AL83" s="214">
        <f>VLOOKUP(B83,'Working Time-January-2026'!$B:$AK,35,0)/60</f>
        <v>0</v>
      </c>
      <c r="AM83" s="214">
        <f>VLOOKUP(B83,'Working Time-January-2026'!$B:$AK,36,0)/60</f>
        <v>0</v>
      </c>
      <c r="AN83" s="214"/>
      <c r="AO83" s="214"/>
      <c r="AP83" s="216"/>
      <c r="AQ83" s="209"/>
      <c r="AR83" s="209"/>
      <c r="AS83" s="209"/>
      <c r="AT83" s="209"/>
      <c r="AU83" s="209">
        <f t="shared" si="4"/>
        <v>4</v>
      </c>
      <c r="AV83" s="209">
        <f t="shared" si="5"/>
        <v>0</v>
      </c>
      <c r="AW83" s="210">
        <f t="shared" si="6"/>
        <v>2</v>
      </c>
      <c r="AX83" s="212"/>
      <c r="AY83" s="217" t="s">
        <v>10</v>
      </c>
    </row>
    <row r="84">
      <c r="A84" s="204">
        <v>80.0</v>
      </c>
      <c r="B84" s="212" t="s">
        <v>670</v>
      </c>
      <c r="C84" s="213" t="s">
        <v>71</v>
      </c>
      <c r="D84" s="212" t="s">
        <v>186</v>
      </c>
      <c r="E84" s="194" t="s">
        <v>588</v>
      </c>
      <c r="F84" s="194" t="s">
        <v>588</v>
      </c>
      <c r="G84" s="194">
        <v>0.0</v>
      </c>
      <c r="H84" s="194" t="s">
        <v>588</v>
      </c>
      <c r="I84" s="194" t="s">
        <v>588</v>
      </c>
      <c r="J84" s="194" t="s">
        <v>588</v>
      </c>
      <c r="K84" s="194" t="s">
        <v>588</v>
      </c>
      <c r="L84" s="194" t="s">
        <v>727</v>
      </c>
      <c r="M84" s="194" t="s">
        <v>588</v>
      </c>
      <c r="N84" s="194" t="s">
        <v>588</v>
      </c>
      <c r="O84" s="194">
        <v>0.0</v>
      </c>
      <c r="P84" s="194" t="s">
        <v>717</v>
      </c>
      <c r="Q84" s="194" t="s">
        <v>6</v>
      </c>
      <c r="R84" s="194" t="s">
        <v>717</v>
      </c>
      <c r="S84" s="194" t="s">
        <v>717</v>
      </c>
      <c r="T84" s="194" t="s">
        <v>717</v>
      </c>
      <c r="U84" s="194">
        <v>0.0</v>
      </c>
      <c r="V84" s="194" t="s">
        <v>717</v>
      </c>
      <c r="W84" s="194" t="s">
        <v>717</v>
      </c>
      <c r="X84" s="194" t="s">
        <v>717</v>
      </c>
      <c r="Y84" s="194" t="s">
        <v>717</v>
      </c>
      <c r="Z84" s="218" t="s">
        <v>717</v>
      </c>
      <c r="AA84" s="218" t="s">
        <v>717</v>
      </c>
      <c r="AB84" s="218" t="s">
        <v>717</v>
      </c>
      <c r="AC84" s="194">
        <v>0.0</v>
      </c>
      <c r="AD84" s="194" t="s">
        <v>715</v>
      </c>
      <c r="AE84" s="194" t="s">
        <v>715</v>
      </c>
      <c r="AF84" s="194" t="s">
        <v>715</v>
      </c>
      <c r="AG84" s="194" t="s">
        <v>715</v>
      </c>
      <c r="AH84" s="194" t="s">
        <v>715</v>
      </c>
      <c r="AI84" s="194">
        <v>0.0</v>
      </c>
      <c r="AJ84" s="197">
        <f>vlookup(B84,'Annual Leave-2026'!$B:$T,4,0)-countif(E84:AI84,"a")-(countif(E84:AI84,"a1")*0.5)-(countif(E84:AI84,"a2")*0.5)-(countif(E84:AI84,"b*")*0.5)-(countif(E84:AI84,"c*")*0.5)-(countif(E84:AI84,"d*")*0.5)-(countif(E84:AI84,"e*")*0.5)+1</f>
        <v>3.5</v>
      </c>
      <c r="AK84" s="197">
        <f t="shared" si="3"/>
        <v>26</v>
      </c>
      <c r="AL84" s="214">
        <f>VLOOKUP(B84,'Working Time-January-2026'!$B:$AK,35,0)/60</f>
        <v>-3.016666667</v>
      </c>
      <c r="AM84" s="214">
        <f>VLOOKUP(B84,'Working Time-January-2026'!$B:$AK,36,0)/60</f>
        <v>0</v>
      </c>
      <c r="AN84" s="214"/>
      <c r="AO84" s="214"/>
      <c r="AP84" s="216"/>
      <c r="AQ84" s="209"/>
      <c r="AR84" s="209"/>
      <c r="AS84" s="209"/>
      <c r="AT84" s="209"/>
      <c r="AU84" s="209">
        <f t="shared" si="4"/>
        <v>5</v>
      </c>
      <c r="AV84" s="209">
        <f t="shared" si="5"/>
        <v>0</v>
      </c>
      <c r="AW84" s="210">
        <f t="shared" si="6"/>
        <v>0</v>
      </c>
      <c r="AX84" s="212"/>
      <c r="AY84" s="217">
        <v>0.0</v>
      </c>
    </row>
    <row r="85">
      <c r="A85" s="209">
        <v>81.0</v>
      </c>
      <c r="B85" s="218" t="s">
        <v>671</v>
      </c>
      <c r="C85" s="219" t="s">
        <v>60</v>
      </c>
      <c r="D85" s="212" t="s">
        <v>186</v>
      </c>
      <c r="E85" s="194" t="s">
        <v>593</v>
      </c>
      <c r="F85" s="194" t="s">
        <v>593</v>
      </c>
      <c r="G85" s="194" t="s">
        <v>593</v>
      </c>
      <c r="H85" s="194">
        <v>0.0</v>
      </c>
      <c r="I85" s="194" t="s">
        <v>593</v>
      </c>
      <c r="J85" s="194" t="s">
        <v>593</v>
      </c>
      <c r="K85" s="194" t="s">
        <v>593</v>
      </c>
      <c r="L85" s="194" t="s">
        <v>729</v>
      </c>
      <c r="M85" s="194" t="s">
        <v>593</v>
      </c>
      <c r="N85" s="194">
        <v>0.0</v>
      </c>
      <c r="O85" s="194" t="s">
        <v>602</v>
      </c>
      <c r="P85" s="194" t="s">
        <v>588</v>
      </c>
      <c r="Q85" s="194" t="s">
        <v>592</v>
      </c>
      <c r="R85" s="194" t="s">
        <v>592</v>
      </c>
      <c r="S85" s="194" t="s">
        <v>592</v>
      </c>
      <c r="T85" s="194" t="s">
        <v>588</v>
      </c>
      <c r="U85" s="194" t="s">
        <v>588</v>
      </c>
      <c r="V85" s="194">
        <v>0.0</v>
      </c>
      <c r="W85" s="194" t="s">
        <v>588</v>
      </c>
      <c r="X85" s="194" t="s">
        <v>588</v>
      </c>
      <c r="Y85" s="194" t="s">
        <v>588</v>
      </c>
      <c r="Z85" s="194" t="s">
        <v>588</v>
      </c>
      <c r="AA85" s="194" t="s">
        <v>588</v>
      </c>
      <c r="AB85" s="194" t="s">
        <v>588</v>
      </c>
      <c r="AC85" s="194" t="s">
        <v>602</v>
      </c>
      <c r="AD85" s="194">
        <v>0.0</v>
      </c>
      <c r="AE85" s="194" t="s">
        <v>717</v>
      </c>
      <c r="AF85" s="194" t="s">
        <v>717</v>
      </c>
      <c r="AG85" s="194" t="s">
        <v>717</v>
      </c>
      <c r="AH85" s="194" t="s">
        <v>717</v>
      </c>
      <c r="AI85" s="194">
        <v>0.0</v>
      </c>
      <c r="AJ85" s="197">
        <f>vlookup(B85,'Annual Leave-2026'!$B:$T,4,0)-countif(E85:AI85,"a")-(countif(E85:AI85,"a1")*0.5)-(countif(E85:AI85,"a2")*0.5)-(countif(E85:AI85,"b*")*0.5)-(countif(E85:AI85,"c*")*0.5)-(countif(E85:AI85,"d*")*0.5)-(countif(E85:AI85,"e*")*0.5)+1</f>
        <v>2</v>
      </c>
      <c r="AK85" s="197">
        <f t="shared" si="3"/>
        <v>21</v>
      </c>
      <c r="AL85" s="214">
        <f>VLOOKUP(B85,'Working Time-January-2026'!$B:$AK,35,0)/60</f>
        <v>-0.3166666667</v>
      </c>
      <c r="AM85" s="214">
        <f>VLOOKUP(B85,'Working Time-January-2026'!$B:$AK,36,0)/60</f>
        <v>0</v>
      </c>
      <c r="AN85" s="214"/>
      <c r="AO85" s="214"/>
      <c r="AP85" s="220"/>
      <c r="AQ85" s="209"/>
      <c r="AR85" s="209"/>
      <c r="AS85" s="209"/>
      <c r="AT85" s="209"/>
      <c r="AU85" s="209">
        <f t="shared" si="4"/>
        <v>5</v>
      </c>
      <c r="AV85" s="209">
        <f t="shared" si="5"/>
        <v>3</v>
      </c>
      <c r="AW85" s="210">
        <f t="shared" si="6"/>
        <v>2</v>
      </c>
      <c r="AX85" s="212"/>
      <c r="AY85" s="217">
        <v>0.0</v>
      </c>
    </row>
    <row r="86">
      <c r="A86" s="204">
        <v>82.0</v>
      </c>
      <c r="B86" s="218" t="s">
        <v>672</v>
      </c>
      <c r="C86" s="219" t="s">
        <v>56</v>
      </c>
      <c r="D86" s="212" t="s">
        <v>14</v>
      </c>
      <c r="E86" s="194" t="s">
        <v>593</v>
      </c>
      <c r="F86" s="194" t="s">
        <v>593</v>
      </c>
      <c r="G86" s="194">
        <v>0.0</v>
      </c>
      <c r="H86" s="194" t="s">
        <v>593</v>
      </c>
      <c r="I86" s="194" t="s">
        <v>593</v>
      </c>
      <c r="J86" s="194" t="s">
        <v>593</v>
      </c>
      <c r="K86" s="194" t="s">
        <v>593</v>
      </c>
      <c r="L86" s="194" t="s">
        <v>729</v>
      </c>
      <c r="M86" s="194" t="s">
        <v>593</v>
      </c>
      <c r="N86" s="194" t="s">
        <v>593</v>
      </c>
      <c r="O86" s="194">
        <v>0.0</v>
      </c>
      <c r="P86" s="194" t="s">
        <v>593</v>
      </c>
      <c r="Q86" s="194" t="s">
        <v>593</v>
      </c>
      <c r="R86" s="194" t="s">
        <v>593</v>
      </c>
      <c r="S86" s="194" t="s">
        <v>593</v>
      </c>
      <c r="T86" s="194" t="s">
        <v>593</v>
      </c>
      <c r="U86" s="194">
        <v>0.0</v>
      </c>
      <c r="V86" s="194" t="s">
        <v>588</v>
      </c>
      <c r="W86" s="194" t="s">
        <v>588</v>
      </c>
      <c r="X86" s="194" t="s">
        <v>588</v>
      </c>
      <c r="Y86" s="194" t="s">
        <v>588</v>
      </c>
      <c r="Z86" s="194" t="s">
        <v>588</v>
      </c>
      <c r="AA86" s="194" t="s">
        <v>588</v>
      </c>
      <c r="AB86" s="194" t="s">
        <v>588</v>
      </c>
      <c r="AC86" s="194">
        <v>0.0</v>
      </c>
      <c r="AD86" s="194" t="s">
        <v>6</v>
      </c>
      <c r="AE86" s="194" t="s">
        <v>588</v>
      </c>
      <c r="AF86" s="194" t="s">
        <v>588</v>
      </c>
      <c r="AG86" s="194" t="s">
        <v>588</v>
      </c>
      <c r="AH86" s="194" t="s">
        <v>588</v>
      </c>
      <c r="AI86" s="194" t="s">
        <v>588</v>
      </c>
      <c r="AJ86" s="197">
        <f>vlookup(B86,'Annual Leave-2026'!$B:$T,4,0)-countif(E86:AI86,"a")-(countif(E86:AI86,"a1")*0.5)-(countif(E86:AI86,"a2")*0.5)-(countif(E86:AI86,"b*")*0.5)-(countif(E86:AI86,"c*")*0.5)-(countif(E86:AI86,"d*")*0.5)-(countif(E86:AI86,"e*")*0.5)+1</f>
        <v>5</v>
      </c>
      <c r="AK86" s="197">
        <f t="shared" si="3"/>
        <v>27</v>
      </c>
      <c r="AL86" s="214">
        <f>VLOOKUP(B86,'Working Time-January-2026'!$B:$AK,35,0)/60</f>
        <v>0</v>
      </c>
      <c r="AM86" s="214">
        <f>VLOOKUP(B86,'Working Time-January-2026'!$B:$AK,36,0)/60</f>
        <v>0</v>
      </c>
      <c r="AN86" s="214"/>
      <c r="AO86" s="214"/>
      <c r="AP86" s="220"/>
      <c r="AQ86" s="209"/>
      <c r="AR86" s="209"/>
      <c r="AS86" s="209"/>
      <c r="AT86" s="209"/>
      <c r="AU86" s="209">
        <f t="shared" si="4"/>
        <v>4</v>
      </c>
      <c r="AV86" s="209">
        <f t="shared" si="5"/>
        <v>0</v>
      </c>
      <c r="AW86" s="210">
        <f t="shared" si="6"/>
        <v>0</v>
      </c>
      <c r="AX86" s="212"/>
      <c r="AY86" s="217" t="s">
        <v>9</v>
      </c>
    </row>
    <row r="87">
      <c r="A87" s="209">
        <v>83.0</v>
      </c>
      <c r="B87" s="218" t="s">
        <v>711</v>
      </c>
      <c r="C87" s="219" t="s">
        <v>44</v>
      </c>
      <c r="D87" s="212" t="s">
        <v>14</v>
      </c>
      <c r="E87" s="194" t="s">
        <v>591</v>
      </c>
      <c r="F87" s="194" t="s">
        <v>591</v>
      </c>
      <c r="G87" s="194">
        <v>0.0</v>
      </c>
      <c r="H87" s="194" t="s">
        <v>591</v>
      </c>
      <c r="I87" s="194" t="s">
        <v>591</v>
      </c>
      <c r="J87" s="194" t="s">
        <v>591</v>
      </c>
      <c r="K87" s="194" t="s">
        <v>591</v>
      </c>
      <c r="L87" s="194" t="s">
        <v>15</v>
      </c>
      <c r="M87" s="194" t="s">
        <v>591</v>
      </c>
      <c r="N87" s="194" t="s">
        <v>591</v>
      </c>
      <c r="O87" s="194">
        <v>0.0</v>
      </c>
      <c r="P87" s="194" t="s">
        <v>593</v>
      </c>
      <c r="Q87" s="194" t="s">
        <v>593</v>
      </c>
      <c r="R87" s="194" t="s">
        <v>593</v>
      </c>
      <c r="S87" s="194" t="s">
        <v>593</v>
      </c>
      <c r="T87" s="194" t="s">
        <v>593</v>
      </c>
      <c r="U87" s="194">
        <v>0.0</v>
      </c>
      <c r="V87" s="194" t="s">
        <v>593</v>
      </c>
      <c r="W87" s="194" t="s">
        <v>593</v>
      </c>
      <c r="X87" s="194" t="s">
        <v>593</v>
      </c>
      <c r="Y87" s="194" t="s">
        <v>593</v>
      </c>
      <c r="Z87" s="194" t="s">
        <v>593</v>
      </c>
      <c r="AA87" s="194" t="s">
        <v>171</v>
      </c>
      <c r="AB87" s="194" t="s">
        <v>593</v>
      </c>
      <c r="AC87" s="194">
        <v>0.0</v>
      </c>
      <c r="AD87" s="194" t="s">
        <v>593</v>
      </c>
      <c r="AE87" s="194" t="s">
        <v>593</v>
      </c>
      <c r="AF87" s="194" t="s">
        <v>593</v>
      </c>
      <c r="AG87" s="194" t="s">
        <v>593</v>
      </c>
      <c r="AH87" s="194" t="s">
        <v>593</v>
      </c>
      <c r="AI87" s="194">
        <v>0.0</v>
      </c>
      <c r="AJ87" s="197">
        <f>vlookup(B87,'Annual Leave-2026'!$B:$T,4,0)-countif(E87:AI87,"a")-(countif(E87:AI87,"a1")*0.5)-(countif(E87:AI87,"a2")*0.5)-(countif(E87:AI87,"b*")*0.5)-(countif(E87:AI87,"c*")*0.5)-(countif(E87:AI87,"d*")*0.5)-(countif(E87:AI87,"e*")*0.5)+1</f>
        <v>3</v>
      </c>
      <c r="AK87" s="197">
        <f t="shared" si="3"/>
        <v>26</v>
      </c>
      <c r="AL87" s="214">
        <f>VLOOKUP(B87,'Working Time-January-2026'!$B:$AK,35,0)/60</f>
        <v>-0.1833333333</v>
      </c>
      <c r="AM87" s="214">
        <f>VLOOKUP(B87,'Working Time-January-2026'!$B:$AK,36,0)/60</f>
        <v>0</v>
      </c>
      <c r="AN87" s="214"/>
      <c r="AO87" s="214"/>
      <c r="AP87" s="220"/>
      <c r="AQ87" s="209"/>
      <c r="AR87" s="209"/>
      <c r="AS87" s="209"/>
      <c r="AT87" s="209"/>
      <c r="AU87" s="209">
        <f t="shared" si="4"/>
        <v>5</v>
      </c>
      <c r="AV87" s="209">
        <f t="shared" si="5"/>
        <v>0</v>
      </c>
      <c r="AW87" s="210">
        <f t="shared" si="6"/>
        <v>0</v>
      </c>
      <c r="AX87" s="212"/>
      <c r="AY87" s="217">
        <v>0.0</v>
      </c>
    </row>
    <row r="88">
      <c r="A88" s="204">
        <v>84.0</v>
      </c>
      <c r="B88" s="218" t="s">
        <v>673</v>
      </c>
      <c r="C88" s="219" t="s">
        <v>13</v>
      </c>
      <c r="D88" s="212" t="s">
        <v>14</v>
      </c>
      <c r="E88" s="194" t="s">
        <v>6</v>
      </c>
      <c r="F88" s="194" t="s">
        <v>602</v>
      </c>
      <c r="G88" s="194" t="s">
        <v>602</v>
      </c>
      <c r="H88" s="194">
        <v>0.0</v>
      </c>
      <c r="I88" s="194" t="s">
        <v>717</v>
      </c>
      <c r="J88" s="194" t="s">
        <v>717</v>
      </c>
      <c r="K88" s="194" t="s">
        <v>717</v>
      </c>
      <c r="L88" s="221" t="s">
        <v>725</v>
      </c>
      <c r="M88" s="194" t="s">
        <v>717</v>
      </c>
      <c r="N88" s="194">
        <v>0.0</v>
      </c>
      <c r="O88" s="194" t="s">
        <v>717</v>
      </c>
      <c r="P88" s="194" t="s">
        <v>717</v>
      </c>
      <c r="Q88" s="194" t="s">
        <v>717</v>
      </c>
      <c r="R88" s="194" t="s">
        <v>717</v>
      </c>
      <c r="S88" s="194" t="s">
        <v>717</v>
      </c>
      <c r="T88" s="194" t="s">
        <v>717</v>
      </c>
      <c r="U88" s="194" t="s">
        <v>717</v>
      </c>
      <c r="V88" s="194">
        <v>0.0</v>
      </c>
      <c r="W88" s="194" t="s">
        <v>715</v>
      </c>
      <c r="X88" s="194" t="s">
        <v>715</v>
      </c>
      <c r="Y88" s="194" t="s">
        <v>715</v>
      </c>
      <c r="Z88" s="194" t="s">
        <v>715</v>
      </c>
      <c r="AA88" s="194" t="s">
        <v>715</v>
      </c>
      <c r="AB88" s="194">
        <v>0.0</v>
      </c>
      <c r="AC88" s="194" t="s">
        <v>715</v>
      </c>
      <c r="AD88" s="194" t="s">
        <v>715</v>
      </c>
      <c r="AE88" s="194" t="s">
        <v>715</v>
      </c>
      <c r="AF88" s="194" t="s">
        <v>715</v>
      </c>
      <c r="AG88" s="194" t="s">
        <v>715</v>
      </c>
      <c r="AH88" s="194" t="s">
        <v>715</v>
      </c>
      <c r="AI88" s="194" t="s">
        <v>715</v>
      </c>
      <c r="AJ88" s="197">
        <f>vlookup(B88,'Annual Leave-2026'!$B:$T,4,0)-countif(E88:AI88,"a")-(countif(E88:AI88,"a1")*0.5)-(countif(E88:AI88,"a2")*0.5)-(countif(E88:AI88,"b*")*0.5)-(countif(E88:AI88,"c*")*0.5)-(countif(E88:AI88,"d*")*0.5)-(countif(E88:AI88,"e*")*0.5)+1</f>
        <v>4</v>
      </c>
      <c r="AK88" s="197">
        <f t="shared" si="3"/>
        <v>25</v>
      </c>
      <c r="AL88" s="214">
        <f>VLOOKUP(B88,'Working Time-January-2026'!$B:$AK,35,0)/60</f>
        <v>0</v>
      </c>
      <c r="AM88" s="214">
        <f>VLOOKUP(B88,'Working Time-January-2026'!$B:$AK,36,0)/60</f>
        <v>0</v>
      </c>
      <c r="AN88" s="214"/>
      <c r="AO88" s="214"/>
      <c r="AP88" s="220"/>
      <c r="AQ88" s="209"/>
      <c r="AR88" s="209"/>
      <c r="AS88" s="209"/>
      <c r="AT88" s="209"/>
      <c r="AU88" s="209">
        <f t="shared" si="4"/>
        <v>4</v>
      </c>
      <c r="AV88" s="209">
        <f t="shared" si="5"/>
        <v>0</v>
      </c>
      <c r="AW88" s="210">
        <f t="shared" si="6"/>
        <v>2</v>
      </c>
      <c r="AX88" s="212"/>
      <c r="AY88" s="217" t="s">
        <v>7</v>
      </c>
    </row>
    <row r="89">
      <c r="A89" s="209">
        <v>85.0</v>
      </c>
      <c r="B89" s="218" t="s">
        <v>674</v>
      </c>
      <c r="C89" s="219" t="s">
        <v>52</v>
      </c>
      <c r="D89" s="212" t="s">
        <v>14</v>
      </c>
      <c r="E89" s="194" t="s">
        <v>591</v>
      </c>
      <c r="F89" s="194" t="s">
        <v>591</v>
      </c>
      <c r="G89" s="194" t="s">
        <v>591</v>
      </c>
      <c r="H89" s="194">
        <v>0.0</v>
      </c>
      <c r="I89" s="194" t="s">
        <v>593</v>
      </c>
      <c r="J89" s="194" t="s">
        <v>593</v>
      </c>
      <c r="K89" s="194" t="s">
        <v>593</v>
      </c>
      <c r="L89" s="194" t="s">
        <v>729</v>
      </c>
      <c r="M89" s="194" t="s">
        <v>593</v>
      </c>
      <c r="N89" s="194">
        <v>0.0</v>
      </c>
      <c r="O89" s="194" t="s">
        <v>593</v>
      </c>
      <c r="P89" s="194" t="s">
        <v>593</v>
      </c>
      <c r="Q89" s="194" t="s">
        <v>593</v>
      </c>
      <c r="R89" s="194" t="s">
        <v>593</v>
      </c>
      <c r="S89" s="194" t="s">
        <v>171</v>
      </c>
      <c r="T89" s="194" t="s">
        <v>593</v>
      </c>
      <c r="U89" s="194">
        <v>0.0</v>
      </c>
      <c r="V89" s="194" t="s">
        <v>593</v>
      </c>
      <c r="W89" s="194" t="s">
        <v>593</v>
      </c>
      <c r="X89" s="194" t="s">
        <v>593</v>
      </c>
      <c r="Y89" s="194" t="s">
        <v>593</v>
      </c>
      <c r="Z89" s="194" t="s">
        <v>593</v>
      </c>
      <c r="AA89" s="194" t="s">
        <v>593</v>
      </c>
      <c r="AB89" s="194">
        <v>0.0</v>
      </c>
      <c r="AC89" s="194" t="s">
        <v>588</v>
      </c>
      <c r="AD89" s="194" t="s">
        <v>588</v>
      </c>
      <c r="AE89" s="194" t="s">
        <v>588</v>
      </c>
      <c r="AF89" s="194" t="s">
        <v>588</v>
      </c>
      <c r="AG89" s="194" t="s">
        <v>588</v>
      </c>
      <c r="AH89" s="194" t="s">
        <v>588</v>
      </c>
      <c r="AI89" s="194" t="s">
        <v>588</v>
      </c>
      <c r="AJ89" s="197">
        <f>vlookup(B89,'Annual Leave-2026'!$B:$T,4,0)-countif(E89:AI89,"a")-(countif(E89:AI89,"a1")*0.5)-(countif(E89:AI89,"a2")*0.5)-(countif(E89:AI89,"b*")*0.5)-(countif(E89:AI89,"c*")*0.5)-(countif(E89:AI89,"d*")*0.5)-(countif(E89:AI89,"e*")*0.5)+1</f>
        <v>10</v>
      </c>
      <c r="AK89" s="197">
        <f t="shared" si="3"/>
        <v>27</v>
      </c>
      <c r="AL89" s="214">
        <f>VLOOKUP(B89,'Working Time-January-2026'!$B:$AK,35,0)/60</f>
        <v>0</v>
      </c>
      <c r="AM89" s="214">
        <f>VLOOKUP(B89,'Working Time-January-2026'!$B:$AK,36,0)/60</f>
        <v>0</v>
      </c>
      <c r="AN89" s="214"/>
      <c r="AO89" s="214"/>
      <c r="AP89" s="220"/>
      <c r="AQ89" s="209"/>
      <c r="AR89" s="209"/>
      <c r="AS89" s="209"/>
      <c r="AT89" s="209"/>
      <c r="AU89" s="209">
        <f t="shared" si="4"/>
        <v>4</v>
      </c>
      <c r="AV89" s="209">
        <f t="shared" si="5"/>
        <v>0</v>
      </c>
      <c r="AW89" s="210">
        <f t="shared" si="6"/>
        <v>0</v>
      </c>
      <c r="AX89" s="212"/>
      <c r="AY89" s="217" t="s">
        <v>9</v>
      </c>
    </row>
    <row r="90">
      <c r="A90" s="204">
        <v>86.0</v>
      </c>
      <c r="B90" s="218" t="s">
        <v>675</v>
      </c>
      <c r="C90" s="219" t="s">
        <v>63</v>
      </c>
      <c r="D90" s="212" t="s">
        <v>14</v>
      </c>
      <c r="E90" s="194" t="s">
        <v>593</v>
      </c>
      <c r="F90" s="194" t="s">
        <v>593</v>
      </c>
      <c r="G90" s="194" t="s">
        <v>171</v>
      </c>
      <c r="H90" s="194">
        <v>0.0</v>
      </c>
      <c r="I90" s="194" t="s">
        <v>593</v>
      </c>
      <c r="J90" s="194" t="s">
        <v>593</v>
      </c>
      <c r="K90" s="194" t="s">
        <v>593</v>
      </c>
      <c r="L90" s="194" t="s">
        <v>729</v>
      </c>
      <c r="M90" s="194" t="s">
        <v>593</v>
      </c>
      <c r="N90" s="194">
        <v>0.0</v>
      </c>
      <c r="O90" s="194" t="s">
        <v>6</v>
      </c>
      <c r="P90" s="194" t="s">
        <v>6</v>
      </c>
      <c r="Q90" s="194" t="s">
        <v>588</v>
      </c>
      <c r="R90" s="194" t="s">
        <v>588</v>
      </c>
      <c r="S90" s="194" t="s">
        <v>588</v>
      </c>
      <c r="T90" s="194" t="s">
        <v>588</v>
      </c>
      <c r="U90" s="194" t="s">
        <v>588</v>
      </c>
      <c r="V90" s="194">
        <v>0.0</v>
      </c>
      <c r="W90" s="194" t="s">
        <v>773</v>
      </c>
      <c r="X90" s="194" t="s">
        <v>588</v>
      </c>
      <c r="Y90" s="194" t="s">
        <v>588</v>
      </c>
      <c r="Z90" s="218" t="s">
        <v>6</v>
      </c>
      <c r="AA90" s="194" t="s">
        <v>588</v>
      </c>
      <c r="AB90" s="194" t="s">
        <v>588</v>
      </c>
      <c r="AC90" s="194" t="s">
        <v>588</v>
      </c>
      <c r="AD90" s="194">
        <v>0.0</v>
      </c>
      <c r="AE90" s="194" t="s">
        <v>717</v>
      </c>
      <c r="AF90" s="194" t="s">
        <v>717</v>
      </c>
      <c r="AG90" s="194" t="s">
        <v>717</v>
      </c>
      <c r="AH90" s="194" t="s">
        <v>717</v>
      </c>
      <c r="AI90" s="194">
        <v>0.0</v>
      </c>
      <c r="AJ90" s="197">
        <f>vlookup(B90,'Annual Leave-2026'!$B:$T,4,0)-countif(E90:AI90,"a")-(countif(E90:AI90,"a1")*0.5)-(countif(E90:AI90,"a2")*0.5)-(countif(E90:AI90,"b*")*0.5)-(countif(E90:AI90,"c*")*0.5)-(countif(E90:AI90,"d*")*0.5)-(countif(E90:AI90,"e*")*0.5)+1</f>
        <v>0</v>
      </c>
      <c r="AK90" s="197">
        <f t="shared" si="3"/>
        <v>25.5</v>
      </c>
      <c r="AL90" s="214">
        <f>VLOOKUP(B90,'Working Time-January-2026'!$B:$AK,35,0)/60</f>
        <v>0</v>
      </c>
      <c r="AM90" s="214">
        <f>VLOOKUP(B90,'Working Time-January-2026'!$B:$AK,36,0)/60</f>
        <v>0</v>
      </c>
      <c r="AN90" s="214"/>
      <c r="AO90" s="214"/>
      <c r="AP90" s="220"/>
      <c r="AQ90" s="209"/>
      <c r="AR90" s="209"/>
      <c r="AS90" s="209"/>
      <c r="AT90" s="209"/>
      <c r="AU90" s="209">
        <f t="shared" si="4"/>
        <v>5</v>
      </c>
      <c r="AV90" s="209">
        <f t="shared" si="5"/>
        <v>0</v>
      </c>
      <c r="AW90" s="210">
        <f t="shared" si="6"/>
        <v>0.5</v>
      </c>
      <c r="AX90" s="212"/>
      <c r="AY90" s="217">
        <v>0.0</v>
      </c>
    </row>
    <row r="91">
      <c r="A91" s="209">
        <v>87.0</v>
      </c>
      <c r="B91" s="218" t="s">
        <v>676</v>
      </c>
      <c r="C91" s="219" t="s">
        <v>57</v>
      </c>
      <c r="D91" s="212" t="s">
        <v>14</v>
      </c>
      <c r="E91" s="194" t="s">
        <v>593</v>
      </c>
      <c r="F91" s="194" t="s">
        <v>593</v>
      </c>
      <c r="G91" s="194">
        <v>0.0</v>
      </c>
      <c r="H91" s="194" t="s">
        <v>6</v>
      </c>
      <c r="I91" s="194" t="s">
        <v>593</v>
      </c>
      <c r="J91" s="194" t="s">
        <v>593</v>
      </c>
      <c r="K91" s="194" t="s">
        <v>593</v>
      </c>
      <c r="L91" s="194" t="s">
        <v>729</v>
      </c>
      <c r="M91" s="194" t="s">
        <v>593</v>
      </c>
      <c r="N91" s="194" t="s">
        <v>593</v>
      </c>
      <c r="O91" s="194">
        <v>0.0</v>
      </c>
      <c r="P91" s="194" t="s">
        <v>593</v>
      </c>
      <c r="Q91" s="194" t="s">
        <v>592</v>
      </c>
      <c r="R91" s="194" t="s">
        <v>592</v>
      </c>
      <c r="S91" s="194" t="s">
        <v>593</v>
      </c>
      <c r="T91" s="194" t="s">
        <v>593</v>
      </c>
      <c r="U91" s="194">
        <v>0.0</v>
      </c>
      <c r="V91" s="194" t="s">
        <v>6</v>
      </c>
      <c r="W91" s="194" t="s">
        <v>6</v>
      </c>
      <c r="X91" s="194" t="s">
        <v>588</v>
      </c>
      <c r="Y91" s="194" t="s">
        <v>588</v>
      </c>
      <c r="Z91" s="194" t="s">
        <v>588</v>
      </c>
      <c r="AA91" s="194" t="s">
        <v>588</v>
      </c>
      <c r="AB91" s="194" t="s">
        <v>588</v>
      </c>
      <c r="AC91" s="194">
        <v>0.0</v>
      </c>
      <c r="AD91" s="194" t="s">
        <v>6</v>
      </c>
      <c r="AE91" s="194" t="s">
        <v>602</v>
      </c>
      <c r="AF91" s="194" t="s">
        <v>588</v>
      </c>
      <c r="AG91" s="194" t="s">
        <v>588</v>
      </c>
      <c r="AH91" s="194" t="s">
        <v>588</v>
      </c>
      <c r="AI91" s="194" t="s">
        <v>588</v>
      </c>
      <c r="AJ91" s="197">
        <f>vlookup(B91,'Annual Leave-2026'!$B:$T,4,0)-countif(E91:AI91,"a")-(countif(E91:AI91,"a1")*0.5)-(countif(E91:AI91,"a2")*0.5)-(countif(E91:AI91,"b*")*0.5)-(countif(E91:AI91,"c*")*0.5)-(countif(E91:AI91,"d*")*0.5)-(countif(E91:AI91,"e*")*0.5)+1</f>
        <v>0</v>
      </c>
      <c r="AK91" s="197">
        <f t="shared" si="3"/>
        <v>24</v>
      </c>
      <c r="AL91" s="214">
        <f>VLOOKUP(B91,'Working Time-January-2026'!$B:$AK,35,0)/60</f>
        <v>0</v>
      </c>
      <c r="AM91" s="214">
        <f>VLOOKUP(B91,'Working Time-January-2026'!$B:$AK,36,0)/60</f>
        <v>0</v>
      </c>
      <c r="AN91" s="214"/>
      <c r="AO91" s="214"/>
      <c r="AP91" s="220"/>
      <c r="AQ91" s="209"/>
      <c r="AR91" s="209"/>
      <c r="AS91" s="209"/>
      <c r="AT91" s="209"/>
      <c r="AU91" s="209">
        <f t="shared" si="4"/>
        <v>4</v>
      </c>
      <c r="AV91" s="209">
        <f t="shared" si="5"/>
        <v>2</v>
      </c>
      <c r="AW91" s="210">
        <f t="shared" si="6"/>
        <v>1</v>
      </c>
      <c r="AX91" s="212"/>
      <c r="AY91" s="217" t="s">
        <v>9</v>
      </c>
    </row>
    <row r="92">
      <c r="A92" s="204">
        <v>88.0</v>
      </c>
      <c r="B92" s="218" t="s">
        <v>854</v>
      </c>
      <c r="C92" s="219" t="s">
        <v>855</v>
      </c>
      <c r="D92" s="212" t="s">
        <v>14</v>
      </c>
      <c r="E92" s="194" t="s">
        <v>588</v>
      </c>
      <c r="F92" s="194" t="s">
        <v>588</v>
      </c>
      <c r="G92" s="194" t="s">
        <v>588</v>
      </c>
      <c r="H92" s="194">
        <v>0.0</v>
      </c>
      <c r="I92" s="194" t="s">
        <v>588</v>
      </c>
      <c r="J92" s="194" t="s">
        <v>588</v>
      </c>
      <c r="K92" s="194" t="s">
        <v>588</v>
      </c>
      <c r="L92" s="194" t="s">
        <v>727</v>
      </c>
      <c r="M92" s="194" t="s">
        <v>170</v>
      </c>
      <c r="N92" s="194" t="s">
        <v>588</v>
      </c>
      <c r="O92" s="194">
        <v>0.0</v>
      </c>
      <c r="P92" s="194" t="s">
        <v>717</v>
      </c>
      <c r="Q92" s="194" t="s">
        <v>717</v>
      </c>
      <c r="R92" s="194" t="s">
        <v>717</v>
      </c>
      <c r="S92" s="194" t="s">
        <v>717</v>
      </c>
      <c r="T92" s="194" t="s">
        <v>717</v>
      </c>
      <c r="U92" s="194">
        <v>0.0</v>
      </c>
      <c r="V92" s="194" t="s">
        <v>717</v>
      </c>
      <c r="W92" s="194" t="s">
        <v>717</v>
      </c>
      <c r="X92" s="194" t="s">
        <v>717</v>
      </c>
      <c r="Y92" s="194" t="s">
        <v>6</v>
      </c>
      <c r="Z92" s="218" t="s">
        <v>6</v>
      </c>
      <c r="AA92" s="194" t="s">
        <v>6</v>
      </c>
      <c r="AB92" s="194" t="s">
        <v>6</v>
      </c>
      <c r="AC92" s="194">
        <v>0.0</v>
      </c>
      <c r="AD92" s="194" t="s">
        <v>6</v>
      </c>
      <c r="AE92" s="194" t="s">
        <v>6</v>
      </c>
      <c r="AF92" s="194" t="s">
        <v>6</v>
      </c>
      <c r="AG92" s="194" t="s">
        <v>715</v>
      </c>
      <c r="AH92" s="194" t="s">
        <v>715</v>
      </c>
      <c r="AI92" s="194">
        <v>0.0</v>
      </c>
      <c r="AJ92" s="197">
        <f>vlookup(B92,'Annual Leave-2026'!$B:$T,4,0)-countif(E92:AI92,"a")-(countif(E92:AI92,"a1")*0.5)-(countif(E92:AI92,"a2")*0.5)-(countif(E92:AI92,"b*")*0.5)-(countif(E92:AI92,"c*")*0.5)-(countif(E92:AI92,"d*")*0.5)-(countif(E92:AI92,"e*")*0.5)+1</f>
        <v>1.5</v>
      </c>
      <c r="AK92" s="197">
        <f t="shared" si="3"/>
        <v>26</v>
      </c>
      <c r="AL92" s="214">
        <f>VLOOKUP(B92,'Working Time-January-2026'!$B:$AK,35,0)/60</f>
        <v>-0.4</v>
      </c>
      <c r="AM92" s="214">
        <f>VLOOKUP(B92,'Working Time-January-2026'!$B:$AK,36,0)/60</f>
        <v>0</v>
      </c>
      <c r="AN92" s="214"/>
      <c r="AO92" s="214"/>
      <c r="AP92" s="220"/>
      <c r="AQ92" s="209"/>
      <c r="AR92" s="209"/>
      <c r="AS92" s="209"/>
      <c r="AT92" s="209"/>
      <c r="AU92" s="209">
        <f t="shared" si="4"/>
        <v>5</v>
      </c>
      <c r="AV92" s="209">
        <f t="shared" si="5"/>
        <v>0</v>
      </c>
      <c r="AW92" s="210">
        <f t="shared" si="6"/>
        <v>0</v>
      </c>
      <c r="AX92" s="212"/>
      <c r="AY92" s="217">
        <v>0.0</v>
      </c>
    </row>
    <row r="93">
      <c r="A93" s="209">
        <v>89.0</v>
      </c>
      <c r="B93" s="218" t="s">
        <v>677</v>
      </c>
      <c r="C93" s="219" t="s">
        <v>16</v>
      </c>
      <c r="D93" s="212" t="s">
        <v>14</v>
      </c>
      <c r="E93" s="194" t="s">
        <v>588</v>
      </c>
      <c r="F93" s="194" t="s">
        <v>588</v>
      </c>
      <c r="G93" s="194" t="s">
        <v>592</v>
      </c>
      <c r="H93" s="194" t="s">
        <v>6</v>
      </c>
      <c r="I93" s="194">
        <v>0.0</v>
      </c>
      <c r="J93" s="194" t="s">
        <v>717</v>
      </c>
      <c r="K93" s="194" t="s">
        <v>717</v>
      </c>
      <c r="L93" s="221" t="s">
        <v>725</v>
      </c>
      <c r="M93" s="194" t="s">
        <v>717</v>
      </c>
      <c r="N93" s="194">
        <v>0.0</v>
      </c>
      <c r="O93" s="194" t="s">
        <v>717</v>
      </c>
      <c r="P93" s="194" t="s">
        <v>717</v>
      </c>
      <c r="Q93" s="194" t="s">
        <v>717</v>
      </c>
      <c r="R93" s="194" t="s">
        <v>717</v>
      </c>
      <c r="S93" s="194" t="s">
        <v>717</v>
      </c>
      <c r="T93" s="194" t="s">
        <v>717</v>
      </c>
      <c r="U93" s="194" t="s">
        <v>717</v>
      </c>
      <c r="V93" s="194">
        <v>0.0</v>
      </c>
      <c r="W93" s="194" t="s">
        <v>715</v>
      </c>
      <c r="X93" s="194" t="s">
        <v>715</v>
      </c>
      <c r="Y93" s="194" t="s">
        <v>715</v>
      </c>
      <c r="Z93" s="194" t="s">
        <v>715</v>
      </c>
      <c r="AA93" s="194" t="s">
        <v>715</v>
      </c>
      <c r="AB93" s="194">
        <v>0.0</v>
      </c>
      <c r="AC93" s="194" t="s">
        <v>715</v>
      </c>
      <c r="AD93" s="194" t="s">
        <v>715</v>
      </c>
      <c r="AE93" s="194" t="s">
        <v>715</v>
      </c>
      <c r="AF93" s="194" t="s">
        <v>715</v>
      </c>
      <c r="AG93" s="194" t="s">
        <v>715</v>
      </c>
      <c r="AH93" s="194" t="s">
        <v>715</v>
      </c>
      <c r="AI93" s="194" t="s">
        <v>715</v>
      </c>
      <c r="AJ93" s="197">
        <f>vlookup(B93,'Annual Leave-2026'!$B:$T,4,0)-countif(E93:AI93,"a")-(countif(E93:AI93,"a1")*0.5)-(countif(E93:AI93,"a2")*0.5)-(countif(E93:AI93,"b*")*0.5)-(countif(E93:AI93,"c*")*0.5)-(countif(E93:AI93,"d*")*0.5)-(countif(E93:AI93,"e*")*0.5)+1</f>
        <v>2</v>
      </c>
      <c r="AK93" s="197">
        <f t="shared" si="3"/>
        <v>26</v>
      </c>
      <c r="AL93" s="214">
        <f>VLOOKUP(B93,'Working Time-January-2026'!$B:$AK,35,0)/60</f>
        <v>0</v>
      </c>
      <c r="AM93" s="214">
        <f>VLOOKUP(B93,'Working Time-January-2026'!$B:$AK,36,0)/60</f>
        <v>-1</v>
      </c>
      <c r="AN93" s="214"/>
      <c r="AO93" s="214"/>
      <c r="AP93" s="220"/>
      <c r="AQ93" s="209"/>
      <c r="AR93" s="209"/>
      <c r="AS93" s="209"/>
      <c r="AT93" s="209"/>
      <c r="AU93" s="209">
        <f t="shared" si="4"/>
        <v>4</v>
      </c>
      <c r="AV93" s="209">
        <f t="shared" si="5"/>
        <v>1</v>
      </c>
      <c r="AW93" s="210">
        <f t="shared" si="6"/>
        <v>0</v>
      </c>
      <c r="AX93" s="212"/>
      <c r="AY93" s="217" t="s">
        <v>7</v>
      </c>
    </row>
    <row r="94">
      <c r="A94" s="204">
        <v>90.0</v>
      </c>
      <c r="B94" s="218" t="s">
        <v>678</v>
      </c>
      <c r="C94" s="219" t="s">
        <v>21</v>
      </c>
      <c r="D94" s="212" t="s">
        <v>14</v>
      </c>
      <c r="E94" s="194" t="s">
        <v>717</v>
      </c>
      <c r="F94" s="194" t="s">
        <v>717</v>
      </c>
      <c r="G94" s="194">
        <v>0.0</v>
      </c>
      <c r="H94" s="194" t="s">
        <v>717</v>
      </c>
      <c r="I94" s="194" t="s">
        <v>717</v>
      </c>
      <c r="J94" s="194" t="s">
        <v>717</v>
      </c>
      <c r="K94" s="194" t="s">
        <v>717</v>
      </c>
      <c r="L94" s="221" t="s">
        <v>725</v>
      </c>
      <c r="M94" s="194" t="s">
        <v>717</v>
      </c>
      <c r="N94" s="194" t="s">
        <v>717</v>
      </c>
      <c r="O94" s="194">
        <v>0.0</v>
      </c>
      <c r="P94" s="194" t="s">
        <v>715</v>
      </c>
      <c r="Q94" s="194" t="s">
        <v>592</v>
      </c>
      <c r="R94" s="194" t="s">
        <v>715</v>
      </c>
      <c r="S94" s="194" t="s">
        <v>715</v>
      </c>
      <c r="T94" s="194" t="s">
        <v>715</v>
      </c>
      <c r="U94" s="194">
        <v>0.0</v>
      </c>
      <c r="V94" s="194" t="s">
        <v>6</v>
      </c>
      <c r="W94" s="194" t="s">
        <v>715</v>
      </c>
      <c r="X94" s="194" t="s">
        <v>715</v>
      </c>
      <c r="Y94" s="194" t="s">
        <v>592</v>
      </c>
      <c r="Z94" s="218" t="s">
        <v>592</v>
      </c>
      <c r="AA94" s="194" t="s">
        <v>715</v>
      </c>
      <c r="AB94" s="194" t="s">
        <v>715</v>
      </c>
      <c r="AC94" s="194">
        <v>0.0</v>
      </c>
      <c r="AD94" s="194" t="s">
        <v>591</v>
      </c>
      <c r="AE94" s="194" t="s">
        <v>591</v>
      </c>
      <c r="AF94" s="194" t="s">
        <v>591</v>
      </c>
      <c r="AG94" s="194" t="s">
        <v>592</v>
      </c>
      <c r="AH94" s="194" t="s">
        <v>592</v>
      </c>
      <c r="AI94" s="194">
        <v>0.0</v>
      </c>
      <c r="AJ94" s="197">
        <f>vlookup(B94,'Annual Leave-2026'!$B:$T,4,0)-countif(E94:AI94,"a")-(countif(E94:AI94,"a1")*0.5)-(countif(E94:AI94,"a2")*0.5)-(countif(E94:AI94,"b*")*0.5)-(countif(E94:AI94,"c*")*0.5)-(countif(E94:AI94,"d*")*0.5)-(countif(E94:AI94,"e*")*0.5)+1</f>
        <v>4</v>
      </c>
      <c r="AK94" s="197">
        <f t="shared" si="3"/>
        <v>21</v>
      </c>
      <c r="AL94" s="214">
        <f>VLOOKUP(B94,'Working Time-January-2026'!$B:$AK,35,0)/60</f>
        <v>0</v>
      </c>
      <c r="AM94" s="214">
        <f>VLOOKUP(B94,'Working Time-January-2026'!$B:$AK,36,0)/60</f>
        <v>0</v>
      </c>
      <c r="AN94" s="214"/>
      <c r="AO94" s="214"/>
      <c r="AP94" s="220"/>
      <c r="AQ94" s="209"/>
      <c r="AR94" s="209"/>
      <c r="AS94" s="209"/>
      <c r="AT94" s="209"/>
      <c r="AU94" s="209">
        <f t="shared" si="4"/>
        <v>5</v>
      </c>
      <c r="AV94" s="209">
        <f t="shared" si="5"/>
        <v>5</v>
      </c>
      <c r="AW94" s="210">
        <f t="shared" si="6"/>
        <v>0</v>
      </c>
      <c r="AX94" s="212"/>
      <c r="AY94" s="217">
        <v>0.0</v>
      </c>
    </row>
    <row r="95">
      <c r="A95" s="209">
        <v>91.0</v>
      </c>
      <c r="B95" s="218" t="s">
        <v>679</v>
      </c>
      <c r="C95" s="219" t="s">
        <v>46</v>
      </c>
      <c r="D95" s="212" t="s">
        <v>14</v>
      </c>
      <c r="E95" s="194" t="s">
        <v>591</v>
      </c>
      <c r="F95" s="194" t="s">
        <v>164</v>
      </c>
      <c r="G95" s="194">
        <v>0.0</v>
      </c>
      <c r="H95" s="194" t="s">
        <v>591</v>
      </c>
      <c r="I95" s="194" t="s">
        <v>591</v>
      </c>
      <c r="J95" s="194" t="s">
        <v>6</v>
      </c>
      <c r="K95" s="194" t="s">
        <v>591</v>
      </c>
      <c r="L95" s="221" t="s">
        <v>721</v>
      </c>
      <c r="M95" s="194" t="s">
        <v>591</v>
      </c>
      <c r="N95" s="194" t="s">
        <v>591</v>
      </c>
      <c r="O95" s="194">
        <v>0.0</v>
      </c>
      <c r="P95" s="194" t="s">
        <v>593</v>
      </c>
      <c r="Q95" s="194" t="s">
        <v>593</v>
      </c>
      <c r="R95" s="194" t="s">
        <v>593</v>
      </c>
      <c r="S95" s="194" t="s">
        <v>593</v>
      </c>
      <c r="T95" s="194" t="s">
        <v>593</v>
      </c>
      <c r="U95" s="194">
        <v>0.0</v>
      </c>
      <c r="V95" s="194" t="s">
        <v>6</v>
      </c>
      <c r="W95" s="194" t="s">
        <v>593</v>
      </c>
      <c r="X95" s="194" t="s">
        <v>593</v>
      </c>
      <c r="Y95" s="194" t="s">
        <v>593</v>
      </c>
      <c r="Z95" s="218" t="s">
        <v>592</v>
      </c>
      <c r="AA95" s="194" t="s">
        <v>171</v>
      </c>
      <c r="AB95" s="194" t="s">
        <v>593</v>
      </c>
      <c r="AC95" s="194">
        <v>0.0</v>
      </c>
      <c r="AD95" s="194" t="s">
        <v>593</v>
      </c>
      <c r="AE95" s="194" t="s">
        <v>593</v>
      </c>
      <c r="AF95" s="194" t="s">
        <v>171</v>
      </c>
      <c r="AG95" s="194" t="s">
        <v>593</v>
      </c>
      <c r="AH95" s="194" t="s">
        <v>6</v>
      </c>
      <c r="AI95" s="194">
        <v>0.0</v>
      </c>
      <c r="AJ95" s="197">
        <f>vlookup(B95,'Annual Leave-2026'!$B:$T,4,0)-countif(E95:AI95,"a")-(countif(E95:AI95,"a1")*0.5)-(countif(E95:AI95,"a2")*0.5)-(countif(E95:AI95,"b*")*0.5)-(countif(E95:AI95,"c*")*0.5)-(countif(E95:AI95,"d*")*0.5)-(countif(E95:AI95,"e*")*0.5)+1</f>
        <v>6</v>
      </c>
      <c r="AK95" s="197">
        <f t="shared" si="3"/>
        <v>25</v>
      </c>
      <c r="AL95" s="214">
        <f>VLOOKUP(B95,'Working Time-January-2026'!$B:$AK,35,0)/60</f>
        <v>-0.1166666667</v>
      </c>
      <c r="AM95" s="214">
        <f>VLOOKUP(B95,'Working Time-January-2026'!$B:$AK,36,0)/60</f>
        <v>0</v>
      </c>
      <c r="AN95" s="214"/>
      <c r="AO95" s="214"/>
      <c r="AP95" s="220"/>
      <c r="AQ95" s="209"/>
      <c r="AR95" s="209"/>
      <c r="AS95" s="209"/>
      <c r="AT95" s="209"/>
      <c r="AU95" s="209">
        <f t="shared" si="4"/>
        <v>5</v>
      </c>
      <c r="AV95" s="209">
        <f t="shared" si="5"/>
        <v>1</v>
      </c>
      <c r="AW95" s="210">
        <f t="shared" si="6"/>
        <v>0</v>
      </c>
      <c r="AX95" s="212"/>
      <c r="AY95" s="217">
        <v>0.0</v>
      </c>
    </row>
    <row r="96">
      <c r="A96" s="204">
        <v>92.0</v>
      </c>
      <c r="B96" s="218" t="s">
        <v>680</v>
      </c>
      <c r="C96" s="219" t="s">
        <v>50</v>
      </c>
      <c r="D96" s="212" t="s">
        <v>14</v>
      </c>
      <c r="E96" s="194" t="s">
        <v>591</v>
      </c>
      <c r="F96" s="194" t="s">
        <v>591</v>
      </c>
      <c r="G96" s="194" t="s">
        <v>163</v>
      </c>
      <c r="H96" s="194">
        <v>0.0</v>
      </c>
      <c r="I96" s="194" t="s">
        <v>593</v>
      </c>
      <c r="J96" s="194" t="s">
        <v>172</v>
      </c>
      <c r="K96" s="194" t="s">
        <v>593</v>
      </c>
      <c r="L96" s="194" t="s">
        <v>729</v>
      </c>
      <c r="M96" s="194" t="s">
        <v>593</v>
      </c>
      <c r="N96" s="194">
        <v>0.0</v>
      </c>
      <c r="O96" s="194" t="s">
        <v>593</v>
      </c>
      <c r="P96" s="194" t="s">
        <v>593</v>
      </c>
      <c r="Q96" s="194" t="s">
        <v>593</v>
      </c>
      <c r="R96" s="194" t="s">
        <v>593</v>
      </c>
      <c r="S96" s="194" t="s">
        <v>593</v>
      </c>
      <c r="T96" s="194" t="s">
        <v>593</v>
      </c>
      <c r="U96" s="194" t="s">
        <v>171</v>
      </c>
      <c r="V96" s="194">
        <v>0.0</v>
      </c>
      <c r="W96" s="194" t="s">
        <v>593</v>
      </c>
      <c r="X96" s="194" t="s">
        <v>593</v>
      </c>
      <c r="Y96" s="194" t="s">
        <v>593</v>
      </c>
      <c r="Z96" s="194" t="s">
        <v>593</v>
      </c>
      <c r="AA96" s="194" t="s">
        <v>593</v>
      </c>
      <c r="AB96" s="194">
        <v>0.0</v>
      </c>
      <c r="AC96" s="194" t="s">
        <v>588</v>
      </c>
      <c r="AD96" s="194" t="s">
        <v>588</v>
      </c>
      <c r="AE96" s="194" t="s">
        <v>588</v>
      </c>
      <c r="AF96" s="194" t="s">
        <v>588</v>
      </c>
      <c r="AG96" s="194" t="s">
        <v>588</v>
      </c>
      <c r="AH96" s="194" t="s">
        <v>588</v>
      </c>
      <c r="AI96" s="194" t="s">
        <v>588</v>
      </c>
      <c r="AJ96" s="197">
        <f>vlookup(B96,'Annual Leave-2026'!$B:$T,4,0)-countif(E96:AI96,"a")-(countif(E96:AI96,"a1")*0.5)-(countif(E96:AI96,"a2")*0.5)-(countif(E96:AI96,"b*")*0.5)-(countif(E96:AI96,"c*")*0.5)-(countif(E96:AI96,"d*")*0.5)-(countif(E96:AI96,"e*")*0.5)+1</f>
        <v>3</v>
      </c>
      <c r="AK96" s="197">
        <f t="shared" si="3"/>
        <v>27</v>
      </c>
      <c r="AL96" s="214">
        <f>VLOOKUP(B96,'Working Time-January-2026'!$B:$AK,35,0)/60</f>
        <v>0</v>
      </c>
      <c r="AM96" s="214">
        <f>VLOOKUP(B96,'Working Time-January-2026'!$B:$AK,36,0)/60</f>
        <v>0</v>
      </c>
      <c r="AN96" s="214"/>
      <c r="AO96" s="214"/>
      <c r="AP96" s="220"/>
      <c r="AQ96" s="209"/>
      <c r="AR96" s="209"/>
      <c r="AS96" s="209"/>
      <c r="AT96" s="209"/>
      <c r="AU96" s="209">
        <f t="shared" si="4"/>
        <v>4</v>
      </c>
      <c r="AV96" s="209">
        <f t="shared" si="5"/>
        <v>0</v>
      </c>
      <c r="AW96" s="210">
        <f t="shared" si="6"/>
        <v>0</v>
      </c>
      <c r="AX96" s="212"/>
      <c r="AY96" s="217" t="s">
        <v>9</v>
      </c>
    </row>
    <row r="97">
      <c r="A97" s="209">
        <v>93.0</v>
      </c>
      <c r="B97" s="218" t="s">
        <v>851</v>
      </c>
      <c r="C97" s="219" t="s">
        <v>74</v>
      </c>
      <c r="D97" s="212" t="s">
        <v>14</v>
      </c>
      <c r="E97" s="194" t="s">
        <v>593</v>
      </c>
      <c r="F97" s="194" t="s">
        <v>6</v>
      </c>
      <c r="G97" s="194">
        <v>0.0</v>
      </c>
      <c r="H97" s="194" t="s">
        <v>6</v>
      </c>
      <c r="I97" s="194" t="s">
        <v>6</v>
      </c>
      <c r="J97" s="194" t="s">
        <v>6</v>
      </c>
      <c r="K97" s="194" t="s">
        <v>6</v>
      </c>
      <c r="L97" s="194" t="s">
        <v>727</v>
      </c>
      <c r="M97" s="194" t="s">
        <v>588</v>
      </c>
      <c r="N97" s="194" t="s">
        <v>588</v>
      </c>
      <c r="O97" s="194">
        <v>0.0</v>
      </c>
      <c r="P97" s="194" t="s">
        <v>588</v>
      </c>
      <c r="Q97" s="194" t="s">
        <v>588</v>
      </c>
      <c r="R97" s="194" t="s">
        <v>588</v>
      </c>
      <c r="S97" s="194" t="s">
        <v>588</v>
      </c>
      <c r="T97" s="194" t="s">
        <v>588</v>
      </c>
      <c r="U97" s="194" t="s">
        <v>588</v>
      </c>
      <c r="V97" s="194" t="s">
        <v>588</v>
      </c>
      <c r="W97" s="194">
        <v>0.0</v>
      </c>
      <c r="X97" s="194" t="s">
        <v>717</v>
      </c>
      <c r="Y97" s="194" t="s">
        <v>717</v>
      </c>
      <c r="Z97" s="218" t="s">
        <v>717</v>
      </c>
      <c r="AA97" s="218" t="s">
        <v>717</v>
      </c>
      <c r="AB97" s="194">
        <v>0.0</v>
      </c>
      <c r="AC97" s="194" t="s">
        <v>717</v>
      </c>
      <c r="AD97" s="194" t="s">
        <v>717</v>
      </c>
      <c r="AE97" s="194" t="s">
        <v>717</v>
      </c>
      <c r="AF97" s="194" t="s">
        <v>717</v>
      </c>
      <c r="AG97" s="194" t="s">
        <v>717</v>
      </c>
      <c r="AH97" s="194" t="s">
        <v>717</v>
      </c>
      <c r="AI97" s="194" t="s">
        <v>717</v>
      </c>
      <c r="AJ97" s="197">
        <f>vlookup(B97,'Annual Leave-2026'!$B:$T,4,0)-countif(E97:AI97,"a")-(countif(E97:AI97,"a1")*0.5)-(countif(E97:AI97,"a2")*0.5)-(countif(E97:AI97,"b*")*0.5)-(countif(E97:AI97,"c*")*0.5)-(countif(E97:AI97,"d*")*0.5)-(countif(E97:AI97,"e*")*0.5)+1</f>
        <v>7</v>
      </c>
      <c r="AK97" s="197">
        <f t="shared" si="3"/>
        <v>27</v>
      </c>
      <c r="AL97" s="214">
        <f>VLOOKUP(B97,'Working Time-January-2026'!$B:$AK,35,0)/60</f>
        <v>0</v>
      </c>
      <c r="AM97" s="214">
        <f>VLOOKUP(B97,'Working Time-January-2026'!$B:$AK,36,0)/60</f>
        <v>0</v>
      </c>
      <c r="AN97" s="214"/>
      <c r="AO97" s="214"/>
      <c r="AP97" s="220"/>
      <c r="AQ97" s="209"/>
      <c r="AR97" s="209"/>
      <c r="AS97" s="209"/>
      <c r="AT97" s="209"/>
      <c r="AU97" s="209">
        <f t="shared" si="4"/>
        <v>4</v>
      </c>
      <c r="AV97" s="209">
        <f t="shared" si="5"/>
        <v>0</v>
      </c>
      <c r="AW97" s="210">
        <f t="shared" si="6"/>
        <v>0</v>
      </c>
      <c r="AX97" s="212"/>
      <c r="AY97" s="217" t="s">
        <v>8</v>
      </c>
    </row>
    <row r="98">
      <c r="A98" s="204">
        <v>94.0</v>
      </c>
      <c r="B98" s="218" t="s">
        <v>681</v>
      </c>
      <c r="C98" s="219" t="s">
        <v>41</v>
      </c>
      <c r="D98" s="212" t="s">
        <v>14</v>
      </c>
      <c r="E98" s="194" t="s">
        <v>715</v>
      </c>
      <c r="F98" s="194" t="s">
        <v>715</v>
      </c>
      <c r="G98" s="194" t="s">
        <v>715</v>
      </c>
      <c r="H98" s="194">
        <v>0.0</v>
      </c>
      <c r="I98" s="194" t="s">
        <v>6</v>
      </c>
      <c r="J98" s="194" t="s">
        <v>591</v>
      </c>
      <c r="K98" s="194" t="s">
        <v>591</v>
      </c>
      <c r="L98" s="221" t="s">
        <v>721</v>
      </c>
      <c r="M98" s="194" t="s">
        <v>591</v>
      </c>
      <c r="N98" s="194">
        <v>0.0</v>
      </c>
      <c r="O98" s="194" t="s">
        <v>591</v>
      </c>
      <c r="P98" s="194" t="s">
        <v>591</v>
      </c>
      <c r="Q98" s="194" t="s">
        <v>591</v>
      </c>
      <c r="R98" s="194" t="s">
        <v>591</v>
      </c>
      <c r="S98" s="194" t="s">
        <v>591</v>
      </c>
      <c r="T98" s="194" t="s">
        <v>591</v>
      </c>
      <c r="U98" s="194" t="s">
        <v>591</v>
      </c>
      <c r="V98" s="194">
        <v>0.0</v>
      </c>
      <c r="W98" s="194" t="s">
        <v>593</v>
      </c>
      <c r="X98" s="194" t="s">
        <v>593</v>
      </c>
      <c r="Y98" s="194" t="s">
        <v>593</v>
      </c>
      <c r="Z98" s="194" t="s">
        <v>593</v>
      </c>
      <c r="AA98" s="194" t="s">
        <v>593</v>
      </c>
      <c r="AB98" s="194">
        <v>0.0</v>
      </c>
      <c r="AC98" s="194" t="s">
        <v>593</v>
      </c>
      <c r="AD98" s="194" t="s">
        <v>593</v>
      </c>
      <c r="AE98" s="194" t="s">
        <v>593</v>
      </c>
      <c r="AF98" s="194" t="s">
        <v>593</v>
      </c>
      <c r="AG98" s="194" t="s">
        <v>593</v>
      </c>
      <c r="AH98" s="194" t="s">
        <v>593</v>
      </c>
      <c r="AI98" s="194" t="s">
        <v>593</v>
      </c>
      <c r="AJ98" s="197">
        <f>vlookup(B98,'Annual Leave-2026'!$B:$T,4,0)-countif(E98:AI98,"a")-(countif(E98:AI98,"a1")*0.5)-(countif(E98:AI98,"a2")*0.5)-(countif(E98:AI98,"b*")*0.5)-(countif(E98:AI98,"c*")*0.5)-(countif(E98:AI98,"d*")*0.5)-(countif(E98:AI98,"e*")*0.5)+1</f>
        <v>4</v>
      </c>
      <c r="AK98" s="197">
        <f t="shared" si="3"/>
        <v>27</v>
      </c>
      <c r="AL98" s="214">
        <f>VLOOKUP(B98,'Working Time-January-2026'!$B:$AK,35,0)/60</f>
        <v>-0.03333333333</v>
      </c>
      <c r="AM98" s="214">
        <f>VLOOKUP(B98,'Working Time-January-2026'!$B:$AK,36,0)/60</f>
        <v>0</v>
      </c>
      <c r="AN98" s="214"/>
      <c r="AO98" s="214"/>
      <c r="AP98" s="220"/>
      <c r="AQ98" s="209"/>
      <c r="AR98" s="209"/>
      <c r="AS98" s="209"/>
      <c r="AT98" s="209"/>
      <c r="AU98" s="209">
        <f t="shared" si="4"/>
        <v>4</v>
      </c>
      <c r="AV98" s="209">
        <f t="shared" si="5"/>
        <v>0</v>
      </c>
      <c r="AW98" s="210">
        <f t="shared" si="6"/>
        <v>0</v>
      </c>
      <c r="AX98" s="212"/>
      <c r="AY98" s="217" t="s">
        <v>10</v>
      </c>
    </row>
    <row r="99">
      <c r="A99" s="209">
        <v>95.0</v>
      </c>
      <c r="B99" s="218" t="s">
        <v>682</v>
      </c>
      <c r="C99" s="219" t="s">
        <v>25</v>
      </c>
      <c r="D99" s="212" t="s">
        <v>14</v>
      </c>
      <c r="E99" s="194" t="s">
        <v>717</v>
      </c>
      <c r="F99" s="194" t="s">
        <v>717</v>
      </c>
      <c r="G99" s="194">
        <v>0.0</v>
      </c>
      <c r="H99" s="194" t="s">
        <v>717</v>
      </c>
      <c r="I99" s="194" t="s">
        <v>717</v>
      </c>
      <c r="J99" s="194" t="s">
        <v>717</v>
      </c>
      <c r="K99" s="194" t="s">
        <v>717</v>
      </c>
      <c r="L99" s="221" t="s">
        <v>725</v>
      </c>
      <c r="M99" s="194" t="s">
        <v>717</v>
      </c>
      <c r="N99" s="194" t="s">
        <v>6</v>
      </c>
      <c r="O99" s="194">
        <v>0.0</v>
      </c>
      <c r="P99" s="194" t="s">
        <v>715</v>
      </c>
      <c r="Q99" s="194" t="s">
        <v>715</v>
      </c>
      <c r="R99" s="194" t="s">
        <v>715</v>
      </c>
      <c r="S99" s="194" t="s">
        <v>715</v>
      </c>
      <c r="T99" s="194" t="s">
        <v>715</v>
      </c>
      <c r="U99" s="194">
        <v>0.0</v>
      </c>
      <c r="V99" s="194" t="s">
        <v>715</v>
      </c>
      <c r="W99" s="194" t="s">
        <v>715</v>
      </c>
      <c r="X99" s="194" t="s">
        <v>715</v>
      </c>
      <c r="Y99" s="194" t="s">
        <v>715</v>
      </c>
      <c r="Z99" s="194" t="s">
        <v>715</v>
      </c>
      <c r="AA99" s="194" t="s">
        <v>715</v>
      </c>
      <c r="AB99" s="194" t="s">
        <v>6</v>
      </c>
      <c r="AC99" s="194">
        <v>0.0</v>
      </c>
      <c r="AD99" s="194" t="s">
        <v>591</v>
      </c>
      <c r="AE99" s="194" t="s">
        <v>591</v>
      </c>
      <c r="AF99" s="194" t="s">
        <v>591</v>
      </c>
      <c r="AG99" s="194" t="s">
        <v>591</v>
      </c>
      <c r="AH99" s="194" t="s">
        <v>591</v>
      </c>
      <c r="AI99" s="194">
        <v>0.0</v>
      </c>
      <c r="AJ99" s="197">
        <f>vlookup(B99,'Annual Leave-2026'!$B:$T,4,0)-countif(E99:AI99,"a")-(countif(E99:AI99,"a1")*0.5)-(countif(E99:AI99,"a2")*0.5)-(countif(E99:AI99,"b*")*0.5)-(countif(E99:AI99,"c*")*0.5)-(countif(E99:AI99,"d*")*0.5)-(countif(E99:AI99,"e*")*0.5)+1</f>
        <v>5</v>
      </c>
      <c r="AK99" s="197">
        <f t="shared" si="3"/>
        <v>26</v>
      </c>
      <c r="AL99" s="214">
        <f>VLOOKUP(B99,'Working Time-January-2026'!$B:$AK,35,0)/60</f>
        <v>0</v>
      </c>
      <c r="AM99" s="214">
        <f>VLOOKUP(B99,'Working Time-January-2026'!$B:$AK,36,0)/60</f>
        <v>0</v>
      </c>
      <c r="AN99" s="214"/>
      <c r="AO99" s="214"/>
      <c r="AP99" s="220"/>
      <c r="AQ99" s="209"/>
      <c r="AR99" s="209"/>
      <c r="AS99" s="209"/>
      <c r="AT99" s="209"/>
      <c r="AU99" s="209">
        <f t="shared" si="4"/>
        <v>5</v>
      </c>
      <c r="AV99" s="209">
        <f t="shared" si="5"/>
        <v>0</v>
      </c>
      <c r="AW99" s="210">
        <f t="shared" si="6"/>
        <v>0</v>
      </c>
      <c r="AX99" s="212"/>
      <c r="AY99" s="217">
        <v>0.0</v>
      </c>
    </row>
    <row r="100">
      <c r="A100" s="204">
        <v>96.0</v>
      </c>
      <c r="B100" s="218" t="s">
        <v>683</v>
      </c>
      <c r="C100" s="219" t="s">
        <v>28</v>
      </c>
      <c r="D100" s="212" t="s">
        <v>14</v>
      </c>
      <c r="E100" s="194" t="s">
        <v>769</v>
      </c>
      <c r="F100" s="194" t="s">
        <v>717</v>
      </c>
      <c r="G100" s="194" t="s">
        <v>767</v>
      </c>
      <c r="H100" s="221" t="s">
        <v>592</v>
      </c>
      <c r="I100" s="194">
        <v>0.0</v>
      </c>
      <c r="J100" s="194" t="s">
        <v>6</v>
      </c>
      <c r="K100" s="194" t="s">
        <v>6</v>
      </c>
      <c r="L100" s="194" t="s">
        <v>723</v>
      </c>
      <c r="M100" s="194" t="s">
        <v>715</v>
      </c>
      <c r="N100" s="194">
        <v>0.0</v>
      </c>
      <c r="O100" s="194" t="s">
        <v>715</v>
      </c>
      <c r="P100" s="194" t="s">
        <v>715</v>
      </c>
      <c r="Q100" s="194" t="s">
        <v>715</v>
      </c>
      <c r="R100" s="194" t="s">
        <v>715</v>
      </c>
      <c r="S100" s="194" t="s">
        <v>715</v>
      </c>
      <c r="T100" s="194" t="s">
        <v>592</v>
      </c>
      <c r="U100" s="194" t="s">
        <v>592</v>
      </c>
      <c r="V100" s="194">
        <v>0.0</v>
      </c>
      <c r="W100" s="194" t="s">
        <v>602</v>
      </c>
      <c r="X100" s="194" t="s">
        <v>591</v>
      </c>
      <c r="Y100" s="194" t="s">
        <v>591</v>
      </c>
      <c r="Z100" s="194" t="s">
        <v>591</v>
      </c>
      <c r="AA100" s="194" t="s">
        <v>591</v>
      </c>
      <c r="AB100" s="194">
        <v>0.0</v>
      </c>
      <c r="AC100" s="194" t="s">
        <v>591</v>
      </c>
      <c r="AD100" s="194" t="s">
        <v>591</v>
      </c>
      <c r="AE100" s="194" t="s">
        <v>591</v>
      </c>
      <c r="AF100" s="194" t="s">
        <v>591</v>
      </c>
      <c r="AG100" s="194" t="s">
        <v>591</v>
      </c>
      <c r="AH100" s="194" t="s">
        <v>591</v>
      </c>
      <c r="AI100" s="194" t="s">
        <v>591</v>
      </c>
      <c r="AJ100" s="197">
        <f>vlookup(B100,'Annual Leave-2026'!$B:$T,4,0)-countif(E100:AI100,"a")-(countif(E100:AI100,"a1")*0.5)-(countif(E100:AI100,"a2")*0.5)-(countif(E100:AI100,"b*")*0.5)-(countif(E100:AI100,"c*")*0.5)-(countif(E100:AI100,"d*")*0.5)-(countif(E100:AI100,"e*")*0.5)+1</f>
        <v>0</v>
      </c>
      <c r="AK100" s="197">
        <f t="shared" si="3"/>
        <v>22</v>
      </c>
      <c r="AL100" s="214">
        <f>VLOOKUP(B100,'Working Time-January-2026'!$B:$AK,35,0)/60</f>
        <v>0</v>
      </c>
      <c r="AM100" s="214">
        <f>VLOOKUP(B100,'Working Time-January-2026'!$B:$AK,36,0)/60</f>
        <v>0</v>
      </c>
      <c r="AN100" s="214"/>
      <c r="AO100" s="214"/>
      <c r="AP100" s="220"/>
      <c r="AQ100" s="209"/>
      <c r="AR100" s="209"/>
      <c r="AS100" s="209"/>
      <c r="AT100" s="209"/>
      <c r="AU100" s="209">
        <f t="shared" si="4"/>
        <v>4</v>
      </c>
      <c r="AV100" s="209">
        <f t="shared" si="5"/>
        <v>3</v>
      </c>
      <c r="AW100" s="210">
        <f t="shared" si="6"/>
        <v>2</v>
      </c>
      <c r="AX100" s="212"/>
      <c r="AY100" s="217" t="s">
        <v>6</v>
      </c>
    </row>
    <row r="101">
      <c r="A101" s="209">
        <v>97.0</v>
      </c>
      <c r="B101" s="218" t="s">
        <v>684</v>
      </c>
      <c r="C101" s="219" t="s">
        <v>61</v>
      </c>
      <c r="D101" s="212" t="s">
        <v>14</v>
      </c>
      <c r="E101" s="194" t="s">
        <v>593</v>
      </c>
      <c r="F101" s="194" t="s">
        <v>593</v>
      </c>
      <c r="G101" s="194" t="s">
        <v>593</v>
      </c>
      <c r="H101" s="194">
        <v>0.0</v>
      </c>
      <c r="I101" s="194" t="s">
        <v>593</v>
      </c>
      <c r="J101" s="194" t="s">
        <v>593</v>
      </c>
      <c r="K101" s="194" t="s">
        <v>593</v>
      </c>
      <c r="L101" s="194" t="s">
        <v>729</v>
      </c>
      <c r="M101" s="194" t="s">
        <v>593</v>
      </c>
      <c r="N101" s="194">
        <v>0.0</v>
      </c>
      <c r="O101" s="194" t="s">
        <v>588</v>
      </c>
      <c r="P101" s="194" t="s">
        <v>588</v>
      </c>
      <c r="Q101" s="194" t="s">
        <v>588</v>
      </c>
      <c r="R101" s="194" t="s">
        <v>588</v>
      </c>
      <c r="S101" s="194" t="s">
        <v>588</v>
      </c>
      <c r="T101" s="194" t="s">
        <v>588</v>
      </c>
      <c r="U101" s="194" t="s">
        <v>588</v>
      </c>
      <c r="V101" s="194">
        <v>0.0</v>
      </c>
      <c r="W101" s="194" t="s">
        <v>588</v>
      </c>
      <c r="X101" s="194" t="s">
        <v>588</v>
      </c>
      <c r="Y101" s="194" t="s">
        <v>588</v>
      </c>
      <c r="Z101" s="194" t="s">
        <v>588</v>
      </c>
      <c r="AA101" s="194" t="s">
        <v>588</v>
      </c>
      <c r="AB101" s="194" t="s">
        <v>588</v>
      </c>
      <c r="AC101" s="194" t="s">
        <v>588</v>
      </c>
      <c r="AD101" s="194">
        <v>0.0</v>
      </c>
      <c r="AE101" s="194" t="s">
        <v>717</v>
      </c>
      <c r="AF101" s="194" t="s">
        <v>717</v>
      </c>
      <c r="AG101" s="194" t="s">
        <v>717</v>
      </c>
      <c r="AH101" s="194" t="s">
        <v>717</v>
      </c>
      <c r="AI101" s="194">
        <v>0.0</v>
      </c>
      <c r="AJ101" s="197">
        <f>vlookup(B101,'Annual Leave-2026'!$B:$T,4,0)-countif(E101:AI101,"a")-(countif(E101:AI101,"a1")*0.5)-(countif(E101:AI101,"a2")*0.5)-(countif(E101:AI101,"b*")*0.5)-(countif(E101:AI101,"c*")*0.5)-(countif(E101:AI101,"d*")*0.5)-(countif(E101:AI101,"e*")*0.5)+1</f>
        <v>3</v>
      </c>
      <c r="AK101" s="197">
        <f t="shared" si="3"/>
        <v>26</v>
      </c>
      <c r="AL101" s="214">
        <f>VLOOKUP(B101,'Working Time-January-2026'!$B:$AK,35,0)/60</f>
        <v>-0.3333333333</v>
      </c>
      <c r="AM101" s="214">
        <f>VLOOKUP(B101,'Working Time-January-2026'!$B:$AK,36,0)/60</f>
        <v>0</v>
      </c>
      <c r="AN101" s="214"/>
      <c r="AO101" s="214"/>
      <c r="AP101" s="220"/>
      <c r="AQ101" s="209"/>
      <c r="AR101" s="209"/>
      <c r="AS101" s="209"/>
      <c r="AT101" s="209"/>
      <c r="AU101" s="209">
        <f t="shared" si="4"/>
        <v>5</v>
      </c>
      <c r="AV101" s="209">
        <f t="shared" si="5"/>
        <v>0</v>
      </c>
      <c r="AW101" s="210">
        <f t="shared" si="6"/>
        <v>0</v>
      </c>
      <c r="AX101" s="212"/>
      <c r="AY101" s="217">
        <v>0.0</v>
      </c>
    </row>
    <row r="102">
      <c r="A102" s="204">
        <v>98.0</v>
      </c>
      <c r="B102" s="218" t="s">
        <v>853</v>
      </c>
      <c r="C102" s="219" t="s">
        <v>73</v>
      </c>
      <c r="D102" s="212" t="s">
        <v>14</v>
      </c>
      <c r="E102" s="194" t="s">
        <v>588</v>
      </c>
      <c r="F102" s="194" t="s">
        <v>588</v>
      </c>
      <c r="G102" s="194">
        <v>0.0</v>
      </c>
      <c r="H102" s="194" t="s">
        <v>588</v>
      </c>
      <c r="I102" s="194" t="s">
        <v>588</v>
      </c>
      <c r="J102" s="194" t="s">
        <v>588</v>
      </c>
      <c r="K102" s="194" t="s">
        <v>588</v>
      </c>
      <c r="L102" s="508" t="s">
        <v>15</v>
      </c>
      <c r="M102" s="194" t="s">
        <v>588</v>
      </c>
      <c r="N102" s="194" t="s">
        <v>588</v>
      </c>
      <c r="O102" s="194">
        <v>0.0</v>
      </c>
      <c r="P102" s="194" t="s">
        <v>588</v>
      </c>
      <c r="Q102" s="194" t="s">
        <v>588</v>
      </c>
      <c r="R102" s="194" t="s">
        <v>588</v>
      </c>
      <c r="S102" s="194" t="s">
        <v>588</v>
      </c>
      <c r="T102" s="194" t="s">
        <v>588</v>
      </c>
      <c r="U102" s="194" t="s">
        <v>588</v>
      </c>
      <c r="V102" s="194" t="s">
        <v>6</v>
      </c>
      <c r="W102" s="194">
        <v>0.0</v>
      </c>
      <c r="X102" s="194" t="s">
        <v>717</v>
      </c>
      <c r="Y102" s="194" t="s">
        <v>717</v>
      </c>
      <c r="Z102" s="218" t="s">
        <v>717</v>
      </c>
      <c r="AA102" s="218" t="s">
        <v>717</v>
      </c>
      <c r="AB102" s="194">
        <v>0.0</v>
      </c>
      <c r="AC102" s="194" t="s">
        <v>717</v>
      </c>
      <c r="AD102" s="194" t="s">
        <v>717</v>
      </c>
      <c r="AE102" s="194" t="s">
        <v>717</v>
      </c>
      <c r="AF102" s="194" t="s">
        <v>717</v>
      </c>
      <c r="AG102" s="194" t="s">
        <v>717</v>
      </c>
      <c r="AH102" s="194" t="s">
        <v>717</v>
      </c>
      <c r="AI102" s="194" t="s">
        <v>717</v>
      </c>
      <c r="AJ102" s="197">
        <f>vlookup(B102,'Annual Leave-2026'!$B:$T,4,0)-countif(E102:AI102,"a")-(countif(E102:AI102,"a1")*0.5)-(countif(E102:AI102,"a2")*0.5)-(countif(E102:AI102,"b*")*0.5)-(countif(E102:AI102,"c*")*0.5)-(countif(E102:AI102,"d*")*0.5)-(countif(E102:AI102,"e*")*0.5)+1</f>
        <v>7</v>
      </c>
      <c r="AK102" s="197">
        <f t="shared" si="3"/>
        <v>27</v>
      </c>
      <c r="AL102" s="214">
        <f>VLOOKUP(B102,'Working Time-January-2026'!$B:$AK,35,0)/60</f>
        <v>0</v>
      </c>
      <c r="AM102" s="214">
        <f>VLOOKUP(B102,'Working Time-January-2026'!$B:$AK,36,0)/60</f>
        <v>0</v>
      </c>
      <c r="AN102" s="214"/>
      <c r="AO102" s="214"/>
      <c r="AP102" s="220"/>
      <c r="AQ102" s="209"/>
      <c r="AR102" s="209"/>
      <c r="AS102" s="209"/>
      <c r="AT102" s="209"/>
      <c r="AU102" s="209">
        <f t="shared" si="4"/>
        <v>4</v>
      </c>
      <c r="AV102" s="209">
        <f t="shared" si="5"/>
        <v>0</v>
      </c>
      <c r="AW102" s="210">
        <f t="shared" si="6"/>
        <v>0</v>
      </c>
      <c r="AX102" s="222"/>
      <c r="AY102" s="217" t="s">
        <v>8</v>
      </c>
    </row>
    <row r="103">
      <c r="A103" s="209">
        <v>99.0</v>
      </c>
      <c r="B103" s="218" t="s">
        <v>685</v>
      </c>
      <c r="C103" s="219" t="s">
        <v>17</v>
      </c>
      <c r="D103" s="212" t="s">
        <v>14</v>
      </c>
      <c r="E103" s="194" t="s">
        <v>588</v>
      </c>
      <c r="F103" s="194" t="s">
        <v>588</v>
      </c>
      <c r="G103" s="194" t="s">
        <v>588</v>
      </c>
      <c r="H103" s="194" t="s">
        <v>588</v>
      </c>
      <c r="I103" s="194">
        <v>0.0</v>
      </c>
      <c r="J103" s="194" t="s">
        <v>717</v>
      </c>
      <c r="K103" s="194" t="s">
        <v>717</v>
      </c>
      <c r="L103" s="508" t="s">
        <v>15</v>
      </c>
      <c r="M103" s="194" t="s">
        <v>6</v>
      </c>
      <c r="N103" s="194">
        <v>0.0</v>
      </c>
      <c r="O103" s="194" t="s">
        <v>6</v>
      </c>
      <c r="P103" s="194" t="s">
        <v>717</v>
      </c>
      <c r="Q103" s="194" t="s">
        <v>717</v>
      </c>
      <c r="R103" s="194" t="s">
        <v>717</v>
      </c>
      <c r="S103" s="194" t="s">
        <v>717</v>
      </c>
      <c r="T103" s="194" t="s">
        <v>717</v>
      </c>
      <c r="U103" s="194" t="s">
        <v>717</v>
      </c>
      <c r="V103" s="194">
        <v>0.0</v>
      </c>
      <c r="W103" s="194" t="s">
        <v>715</v>
      </c>
      <c r="X103" s="194" t="s">
        <v>715</v>
      </c>
      <c r="Y103" s="194" t="s">
        <v>715</v>
      </c>
      <c r="Z103" s="194" t="s">
        <v>715</v>
      </c>
      <c r="AA103" s="194" t="s">
        <v>715</v>
      </c>
      <c r="AB103" s="194">
        <v>0.0</v>
      </c>
      <c r="AC103" s="194" t="s">
        <v>715</v>
      </c>
      <c r="AD103" s="194" t="s">
        <v>715</v>
      </c>
      <c r="AE103" s="194" t="s">
        <v>715</v>
      </c>
      <c r="AF103" s="194" t="s">
        <v>715</v>
      </c>
      <c r="AG103" s="194" t="s">
        <v>715</v>
      </c>
      <c r="AH103" s="194" t="s">
        <v>715</v>
      </c>
      <c r="AI103" s="194" t="s">
        <v>592</v>
      </c>
      <c r="AJ103" s="197">
        <f>vlookup(B103,'Annual Leave-2026'!$B:$T,4,0)-countif(E103:AI103,"a")-(countif(E103:AI103,"a1")*0.5)-(countif(E103:AI103,"a2")*0.5)-(countif(E103:AI103,"b*")*0.5)-(countif(E103:AI103,"c*")*0.5)-(countif(E103:AI103,"d*")*0.5)-(countif(E103:AI103,"e*")*0.5)+1</f>
        <v>0</v>
      </c>
      <c r="AK103" s="197">
        <f t="shared" si="3"/>
        <v>26</v>
      </c>
      <c r="AL103" s="214">
        <f>VLOOKUP(B103,'Working Time-January-2026'!$B:$AK,35,0)/60</f>
        <v>-1.316666667</v>
      </c>
      <c r="AM103" s="214">
        <f>VLOOKUP(B103,'Working Time-January-2026'!$B:$AK,36,0)/60</f>
        <v>0</v>
      </c>
      <c r="AN103" s="214"/>
      <c r="AO103" s="214"/>
      <c r="AP103" s="220"/>
      <c r="AQ103" s="209"/>
      <c r="AR103" s="209"/>
      <c r="AS103" s="209"/>
      <c r="AT103" s="209"/>
      <c r="AU103" s="209">
        <f t="shared" si="4"/>
        <v>4</v>
      </c>
      <c r="AV103" s="209">
        <f t="shared" si="5"/>
        <v>1</v>
      </c>
      <c r="AW103" s="210">
        <f t="shared" si="6"/>
        <v>0</v>
      </c>
      <c r="AX103" s="222"/>
      <c r="AY103" s="217" t="s">
        <v>7</v>
      </c>
    </row>
    <row r="104">
      <c r="A104" s="204">
        <v>100.0</v>
      </c>
      <c r="B104" s="218" t="s">
        <v>686</v>
      </c>
      <c r="C104" s="219" t="s">
        <v>49</v>
      </c>
      <c r="D104" s="212" t="s">
        <v>14</v>
      </c>
      <c r="E104" s="194" t="s">
        <v>591</v>
      </c>
      <c r="F104" s="194" t="s">
        <v>591</v>
      </c>
      <c r="G104" s="194" t="s">
        <v>591</v>
      </c>
      <c r="H104" s="194">
        <v>0.0</v>
      </c>
      <c r="I104" s="194" t="s">
        <v>593</v>
      </c>
      <c r="J104" s="194" t="s">
        <v>593</v>
      </c>
      <c r="K104" s="194" t="s">
        <v>593</v>
      </c>
      <c r="L104" s="508" t="s">
        <v>15</v>
      </c>
      <c r="M104" s="194" t="s">
        <v>593</v>
      </c>
      <c r="N104" s="194" t="s">
        <v>593</v>
      </c>
      <c r="O104" s="194">
        <v>0.0</v>
      </c>
      <c r="P104" s="194" t="s">
        <v>593</v>
      </c>
      <c r="Q104" s="194" t="s">
        <v>593</v>
      </c>
      <c r="R104" s="194" t="s">
        <v>593</v>
      </c>
      <c r="S104" s="194" t="s">
        <v>171</v>
      </c>
      <c r="T104" s="194" t="s">
        <v>593</v>
      </c>
      <c r="U104" s="194" t="s">
        <v>593</v>
      </c>
      <c r="V104" s="194">
        <v>0.0</v>
      </c>
      <c r="W104" s="194" t="s">
        <v>593</v>
      </c>
      <c r="X104" s="194" t="s">
        <v>593</v>
      </c>
      <c r="Y104" s="194" t="s">
        <v>593</v>
      </c>
      <c r="Z104" s="194" t="s">
        <v>593</v>
      </c>
      <c r="AA104" s="194" t="s">
        <v>593</v>
      </c>
      <c r="AB104" s="194">
        <v>0.0</v>
      </c>
      <c r="AC104" s="194" t="s">
        <v>169</v>
      </c>
      <c r="AD104" s="194" t="s">
        <v>588</v>
      </c>
      <c r="AE104" s="194" t="s">
        <v>588</v>
      </c>
      <c r="AF104" s="194" t="s">
        <v>588</v>
      </c>
      <c r="AG104" s="194" t="s">
        <v>588</v>
      </c>
      <c r="AH104" s="194" t="s">
        <v>588</v>
      </c>
      <c r="AI104" s="194" t="s">
        <v>588</v>
      </c>
      <c r="AJ104" s="197">
        <f>vlookup(B104,'Annual Leave-2026'!$B:$T,4,0)-countif(E104:AI104,"a")-(countif(E104:AI104,"a1")*0.5)-(countif(E104:AI104,"a2")*0.5)-(countif(E104:AI104,"b*")*0.5)-(countif(E104:AI104,"c*")*0.5)-(countif(E104:AI104,"d*")*0.5)-(countif(E104:AI104,"e*")*0.5)+1</f>
        <v>2</v>
      </c>
      <c r="AK104" s="197">
        <f t="shared" si="3"/>
        <v>27</v>
      </c>
      <c r="AL104" s="214">
        <f>VLOOKUP(B104,'Working Time-January-2026'!$B:$AK,35,0)/60</f>
        <v>0</v>
      </c>
      <c r="AM104" s="214">
        <f>VLOOKUP(B104,'Working Time-January-2026'!$B:$AK,36,0)/60</f>
        <v>0</v>
      </c>
      <c r="AN104" s="214"/>
      <c r="AO104" s="214"/>
      <c r="AP104" s="220"/>
      <c r="AQ104" s="209"/>
      <c r="AR104" s="209"/>
      <c r="AS104" s="209"/>
      <c r="AT104" s="209"/>
      <c r="AU104" s="209">
        <f t="shared" si="4"/>
        <v>4</v>
      </c>
      <c r="AV104" s="209">
        <f t="shared" si="5"/>
        <v>0</v>
      </c>
      <c r="AW104" s="210">
        <f t="shared" si="6"/>
        <v>0</v>
      </c>
      <c r="AX104" s="222"/>
      <c r="AY104" s="217" t="s">
        <v>9</v>
      </c>
    </row>
    <row r="105">
      <c r="A105" s="209">
        <v>101.0</v>
      </c>
      <c r="B105" s="218" t="s">
        <v>687</v>
      </c>
      <c r="C105" s="219" t="s">
        <v>66</v>
      </c>
      <c r="D105" s="212" t="s">
        <v>14</v>
      </c>
      <c r="E105" s="194" t="s">
        <v>593</v>
      </c>
      <c r="F105" s="194" t="s">
        <v>593</v>
      </c>
      <c r="G105" s="194">
        <v>0.0</v>
      </c>
      <c r="H105" s="194" t="s">
        <v>588</v>
      </c>
      <c r="I105" s="194" t="s">
        <v>588</v>
      </c>
      <c r="J105" s="194" t="s">
        <v>588</v>
      </c>
      <c r="K105" s="194" t="s">
        <v>588</v>
      </c>
      <c r="L105" s="508" t="s">
        <v>15</v>
      </c>
      <c r="M105" s="194" t="s">
        <v>588</v>
      </c>
      <c r="N105" s="194" t="s">
        <v>588</v>
      </c>
      <c r="O105" s="194">
        <v>0.0</v>
      </c>
      <c r="P105" s="194" t="s">
        <v>588</v>
      </c>
      <c r="Q105" s="194" t="s">
        <v>588</v>
      </c>
      <c r="R105" s="194" t="s">
        <v>588</v>
      </c>
      <c r="S105" s="194" t="s">
        <v>588</v>
      </c>
      <c r="T105" s="194" t="s">
        <v>588</v>
      </c>
      <c r="U105" s="194" t="s">
        <v>592</v>
      </c>
      <c r="V105" s="194" t="s">
        <v>588</v>
      </c>
      <c r="W105" s="194">
        <v>0.0</v>
      </c>
      <c r="X105" s="194" t="s">
        <v>717</v>
      </c>
      <c r="Y105" s="194" t="s">
        <v>717</v>
      </c>
      <c r="Z105" s="218" t="s">
        <v>717</v>
      </c>
      <c r="AA105" s="218" t="s">
        <v>717</v>
      </c>
      <c r="AB105" s="194">
        <v>0.0</v>
      </c>
      <c r="AC105" s="194" t="s">
        <v>717</v>
      </c>
      <c r="AD105" s="194" t="s">
        <v>717</v>
      </c>
      <c r="AE105" s="194" t="s">
        <v>717</v>
      </c>
      <c r="AF105" s="194" t="s">
        <v>717</v>
      </c>
      <c r="AG105" s="194" t="s">
        <v>717</v>
      </c>
      <c r="AH105" s="194" t="s">
        <v>717</v>
      </c>
      <c r="AI105" s="194" t="s">
        <v>717</v>
      </c>
      <c r="AJ105" s="197">
        <f>vlookup(B105,'Annual Leave-2026'!$B:$T,4,0)-countif(E105:AI105,"a")-(countif(E105:AI105,"a1")*0.5)-(countif(E105:AI105,"a2")*0.5)-(countif(E105:AI105,"b*")*0.5)-(countif(E105:AI105,"c*")*0.5)-(countif(E105:AI105,"d*")*0.5)-(countif(E105:AI105,"e*")*0.5)+1</f>
        <v>3.5</v>
      </c>
      <c r="AK105" s="197">
        <f t="shared" si="3"/>
        <v>26</v>
      </c>
      <c r="AL105" s="214">
        <f>VLOOKUP(B105,'Working Time-January-2026'!$B:$AK,35,0)/60</f>
        <v>0</v>
      </c>
      <c r="AM105" s="214">
        <f>VLOOKUP(B105,'Working Time-January-2026'!$B:$AK,36,0)/60</f>
        <v>0</v>
      </c>
      <c r="AN105" s="214"/>
      <c r="AO105" s="214"/>
      <c r="AP105" s="220"/>
      <c r="AQ105" s="209"/>
      <c r="AR105" s="209"/>
      <c r="AS105" s="209"/>
      <c r="AT105" s="209"/>
      <c r="AU105" s="209">
        <f t="shared" si="4"/>
        <v>4</v>
      </c>
      <c r="AV105" s="209">
        <f t="shared" si="5"/>
        <v>1</v>
      </c>
      <c r="AW105" s="210">
        <f t="shared" si="6"/>
        <v>0</v>
      </c>
      <c r="AX105" s="222"/>
      <c r="AY105" s="217" t="s">
        <v>8</v>
      </c>
    </row>
    <row r="106">
      <c r="A106" s="204">
        <v>102.0</v>
      </c>
      <c r="B106" s="218" t="s">
        <v>688</v>
      </c>
      <c r="C106" s="219" t="s">
        <v>22</v>
      </c>
      <c r="D106" s="212" t="s">
        <v>14</v>
      </c>
      <c r="E106" s="194" t="s">
        <v>717</v>
      </c>
      <c r="F106" s="194" t="s">
        <v>717</v>
      </c>
      <c r="G106" s="194">
        <v>0.0</v>
      </c>
      <c r="H106" s="194" t="s">
        <v>717</v>
      </c>
      <c r="I106" s="194" t="s">
        <v>717</v>
      </c>
      <c r="J106" s="194" t="s">
        <v>717</v>
      </c>
      <c r="K106" s="194" t="s">
        <v>717</v>
      </c>
      <c r="L106" s="508" t="s">
        <v>15</v>
      </c>
      <c r="M106" s="194" t="s">
        <v>717</v>
      </c>
      <c r="N106" s="194" t="s">
        <v>717</v>
      </c>
      <c r="O106" s="194">
        <v>0.0</v>
      </c>
      <c r="P106" s="194" t="s">
        <v>715</v>
      </c>
      <c r="Q106" s="194" t="s">
        <v>715</v>
      </c>
      <c r="R106" s="194" t="s">
        <v>715</v>
      </c>
      <c r="S106" s="194" t="s">
        <v>715</v>
      </c>
      <c r="T106" s="194" t="s">
        <v>715</v>
      </c>
      <c r="U106" s="194">
        <v>0.0</v>
      </c>
      <c r="V106" s="194" t="s">
        <v>6</v>
      </c>
      <c r="W106" s="194" t="s">
        <v>715</v>
      </c>
      <c r="X106" s="194" t="s">
        <v>715</v>
      </c>
      <c r="Y106" s="194" t="s">
        <v>715</v>
      </c>
      <c r="Z106" s="194" t="s">
        <v>715</v>
      </c>
      <c r="AA106" s="194" t="s">
        <v>715</v>
      </c>
      <c r="AB106" s="194" t="s">
        <v>715</v>
      </c>
      <c r="AC106" s="194">
        <v>0.0</v>
      </c>
      <c r="AD106" s="194" t="s">
        <v>591</v>
      </c>
      <c r="AE106" s="194" t="s">
        <v>591</v>
      </c>
      <c r="AF106" s="194" t="s">
        <v>591</v>
      </c>
      <c r="AG106" s="194" t="s">
        <v>591</v>
      </c>
      <c r="AH106" s="194" t="s">
        <v>591</v>
      </c>
      <c r="AI106" s="194">
        <v>0.0</v>
      </c>
      <c r="AJ106" s="197">
        <f>vlookup(B106,'Annual Leave-2026'!$B:$T,4,0)-countif(E106:AI106,"a")-(countif(E106:AI106,"a1")*0.5)-(countif(E106:AI106,"a2")*0.5)-(countif(E106:AI106,"b*")*0.5)-(countif(E106:AI106,"c*")*0.5)-(countif(E106:AI106,"d*")*0.5)-(countif(E106:AI106,"e*")*0.5)+1</f>
        <v>4.5</v>
      </c>
      <c r="AK106" s="197">
        <f t="shared" si="3"/>
        <v>26</v>
      </c>
      <c r="AL106" s="214">
        <f>VLOOKUP(B106,'Working Time-January-2026'!$B:$AK,35,0)/60</f>
        <v>0</v>
      </c>
      <c r="AM106" s="214">
        <f>VLOOKUP(B106,'Working Time-January-2026'!$B:$AK,36,0)/60</f>
        <v>0</v>
      </c>
      <c r="AN106" s="214"/>
      <c r="AO106" s="214"/>
      <c r="AP106" s="220"/>
      <c r="AQ106" s="209"/>
      <c r="AR106" s="209"/>
      <c r="AS106" s="209"/>
      <c r="AT106" s="209"/>
      <c r="AU106" s="209">
        <f t="shared" si="4"/>
        <v>5</v>
      </c>
      <c r="AV106" s="209">
        <f t="shared" si="5"/>
        <v>0</v>
      </c>
      <c r="AW106" s="210">
        <f t="shared" si="6"/>
        <v>0</v>
      </c>
      <c r="AX106" s="222"/>
      <c r="AY106" s="217">
        <v>0.0</v>
      </c>
    </row>
    <row r="107">
      <c r="A107" s="209">
        <v>103.0</v>
      </c>
      <c r="B107" s="218" t="s">
        <v>689</v>
      </c>
      <c r="C107" s="219" t="s">
        <v>55</v>
      </c>
      <c r="D107" s="212" t="s">
        <v>14</v>
      </c>
      <c r="E107" s="194" t="s">
        <v>593</v>
      </c>
      <c r="F107" s="194" t="s">
        <v>593</v>
      </c>
      <c r="G107" s="194">
        <v>0.0</v>
      </c>
      <c r="H107" s="194" t="s">
        <v>593</v>
      </c>
      <c r="I107" s="194" t="s">
        <v>593</v>
      </c>
      <c r="J107" s="194" t="s">
        <v>593</v>
      </c>
      <c r="K107" s="194" t="s">
        <v>593</v>
      </c>
      <c r="L107" s="508" t="s">
        <v>15</v>
      </c>
      <c r="M107" s="194" t="s">
        <v>593</v>
      </c>
      <c r="N107" s="194" t="s">
        <v>6</v>
      </c>
      <c r="O107" s="194">
        <v>0.0</v>
      </c>
      <c r="P107" s="194" t="s">
        <v>593</v>
      </c>
      <c r="Q107" s="194" t="s">
        <v>593</v>
      </c>
      <c r="R107" s="194" t="s">
        <v>593</v>
      </c>
      <c r="S107" s="194" t="s">
        <v>593</v>
      </c>
      <c r="T107" s="194" t="s">
        <v>593</v>
      </c>
      <c r="U107" s="194">
        <v>0.0</v>
      </c>
      <c r="V107" s="194" t="s">
        <v>588</v>
      </c>
      <c r="W107" s="194" t="s">
        <v>588</v>
      </c>
      <c r="X107" s="194" t="s">
        <v>588</v>
      </c>
      <c r="Y107" s="194" t="s">
        <v>588</v>
      </c>
      <c r="Z107" s="194" t="s">
        <v>588</v>
      </c>
      <c r="AA107" s="194" t="s">
        <v>588</v>
      </c>
      <c r="AB107" s="194" t="s">
        <v>588</v>
      </c>
      <c r="AC107" s="194">
        <v>0.0</v>
      </c>
      <c r="AD107" s="194" t="s">
        <v>588</v>
      </c>
      <c r="AE107" s="194" t="s">
        <v>588</v>
      </c>
      <c r="AF107" s="194" t="s">
        <v>588</v>
      </c>
      <c r="AG107" s="194" t="s">
        <v>588</v>
      </c>
      <c r="AH107" s="194" t="s">
        <v>588</v>
      </c>
      <c r="AI107" s="194" t="s">
        <v>588</v>
      </c>
      <c r="AJ107" s="197">
        <f>vlookup(B107,'Annual Leave-2026'!$B:$T,4,0)-countif(E107:AI107,"a")-(countif(E107:AI107,"a1")*0.5)-(countif(E107:AI107,"a2")*0.5)-(countif(E107:AI107,"b*")*0.5)-(countif(E107:AI107,"c*")*0.5)-(countif(E107:AI107,"d*")*0.5)-(countif(E107:AI107,"e*")*0.5)+1</f>
        <v>2.5</v>
      </c>
      <c r="AK107" s="197">
        <f t="shared" si="3"/>
        <v>27</v>
      </c>
      <c r="AL107" s="214">
        <f>VLOOKUP(B107,'Working Time-January-2026'!$B:$AK,35,0)/60</f>
        <v>0</v>
      </c>
      <c r="AM107" s="214">
        <f>VLOOKUP(B107,'Working Time-January-2026'!$B:$AK,36,0)/60</f>
        <v>0</v>
      </c>
      <c r="AN107" s="214"/>
      <c r="AO107" s="214"/>
      <c r="AP107" s="220"/>
      <c r="AQ107" s="209"/>
      <c r="AR107" s="209"/>
      <c r="AS107" s="209"/>
      <c r="AT107" s="209"/>
      <c r="AU107" s="209">
        <f t="shared" si="4"/>
        <v>4</v>
      </c>
      <c r="AV107" s="209">
        <f t="shared" si="5"/>
        <v>0</v>
      </c>
      <c r="AW107" s="210">
        <f t="shared" si="6"/>
        <v>0</v>
      </c>
      <c r="AX107" s="222"/>
      <c r="AY107" s="217" t="s">
        <v>9</v>
      </c>
    </row>
    <row r="108">
      <c r="A108" s="204">
        <v>104.0</v>
      </c>
      <c r="B108" s="218" t="s">
        <v>856</v>
      </c>
      <c r="C108" s="219" t="s">
        <v>857</v>
      </c>
      <c r="D108" s="212" t="s">
        <v>14</v>
      </c>
      <c r="E108" s="194" t="s">
        <v>593</v>
      </c>
      <c r="F108" s="194" t="s">
        <v>593</v>
      </c>
      <c r="G108" s="194">
        <v>0.0</v>
      </c>
      <c r="H108" s="194" t="s">
        <v>602</v>
      </c>
      <c r="I108" s="194" t="s">
        <v>593</v>
      </c>
      <c r="J108" s="194" t="s">
        <v>593</v>
      </c>
      <c r="K108" s="194" t="s">
        <v>633</v>
      </c>
      <c r="L108" s="508" t="s">
        <v>15</v>
      </c>
      <c r="M108" s="194" t="s">
        <v>593</v>
      </c>
      <c r="N108" s="194">
        <v>0.0</v>
      </c>
      <c r="O108" s="194" t="s">
        <v>602</v>
      </c>
      <c r="P108" s="194" t="s">
        <v>588</v>
      </c>
      <c r="Q108" s="194" t="s">
        <v>588</v>
      </c>
      <c r="R108" s="194" t="s">
        <v>588</v>
      </c>
      <c r="S108" s="194" t="s">
        <v>588</v>
      </c>
      <c r="T108" s="194" t="s">
        <v>588</v>
      </c>
      <c r="U108" s="194" t="s">
        <v>602</v>
      </c>
      <c r="V108" s="194">
        <v>0.0</v>
      </c>
      <c r="W108" s="194" t="s">
        <v>588</v>
      </c>
      <c r="X108" s="194" t="s">
        <v>588</v>
      </c>
      <c r="Y108" s="194" t="s">
        <v>588</v>
      </c>
      <c r="Z108" s="218" t="s">
        <v>6</v>
      </c>
      <c r="AA108" s="194" t="s">
        <v>6</v>
      </c>
      <c r="AB108" s="194" t="s">
        <v>602</v>
      </c>
      <c r="AC108" s="194" t="s">
        <v>602</v>
      </c>
      <c r="AD108" s="194">
        <v>0.0</v>
      </c>
      <c r="AE108" s="194" t="s">
        <v>717</v>
      </c>
      <c r="AF108" s="194" t="s">
        <v>717</v>
      </c>
      <c r="AG108" s="194" t="s">
        <v>602</v>
      </c>
      <c r="AH108" s="194" t="s">
        <v>602</v>
      </c>
      <c r="AI108" s="194">
        <v>0.0</v>
      </c>
      <c r="AJ108" s="197">
        <f>vlookup(B108,'Annual Leave-2026'!$B:$T,4,0)-countif(E108:AI108,"a")-(countif(E108:AI108,"a1")*0.5)-(countif(E108:AI108,"a2")*0.5)-(countif(E108:AI108,"b*")*0.5)-(countif(E108:AI108,"c*")*0.5)-(countif(E108:AI108,"d*")*0.5)-(countif(E108:AI108,"e*")*0.5)+1</f>
        <v>0</v>
      </c>
      <c r="AK108" s="197">
        <f t="shared" si="3"/>
        <v>18.5</v>
      </c>
      <c r="AL108" s="214">
        <f>VLOOKUP(B108,'Working Time-January-2026'!$B:$AK,35,0)/60</f>
        <v>0</v>
      </c>
      <c r="AM108" s="214">
        <f>VLOOKUP(B108,'Working Time-January-2026'!$B:$AK,36,0)/60</f>
        <v>0</v>
      </c>
      <c r="AN108" s="214"/>
      <c r="AO108" s="214"/>
      <c r="AP108" s="220"/>
      <c r="AQ108" s="209"/>
      <c r="AR108" s="209"/>
      <c r="AS108" s="209"/>
      <c r="AT108" s="209"/>
      <c r="AU108" s="209">
        <f t="shared" si="4"/>
        <v>5</v>
      </c>
      <c r="AV108" s="209">
        <f t="shared" si="5"/>
        <v>0</v>
      </c>
      <c r="AW108" s="210">
        <f t="shared" si="6"/>
        <v>7.5</v>
      </c>
      <c r="AX108" s="222"/>
      <c r="AY108" s="217">
        <v>0.0</v>
      </c>
    </row>
    <row r="109">
      <c r="A109" s="209">
        <v>105.0</v>
      </c>
      <c r="B109" s="218" t="s">
        <v>690</v>
      </c>
      <c r="C109" s="219" t="s">
        <v>45</v>
      </c>
      <c r="D109" s="212" t="s">
        <v>14</v>
      </c>
      <c r="E109" s="194" t="s">
        <v>591</v>
      </c>
      <c r="F109" s="194" t="s">
        <v>591</v>
      </c>
      <c r="G109" s="194">
        <v>0.0</v>
      </c>
      <c r="H109" s="194" t="s">
        <v>164</v>
      </c>
      <c r="I109" s="194" t="s">
        <v>591</v>
      </c>
      <c r="J109" s="194" t="s">
        <v>591</v>
      </c>
      <c r="K109" s="194" t="s">
        <v>591</v>
      </c>
      <c r="L109" s="508" t="s">
        <v>15</v>
      </c>
      <c r="M109" s="194" t="s">
        <v>591</v>
      </c>
      <c r="N109" s="194" t="s">
        <v>591</v>
      </c>
      <c r="O109" s="194">
        <v>0.0</v>
      </c>
      <c r="P109" s="194" t="s">
        <v>593</v>
      </c>
      <c r="Q109" s="194" t="s">
        <v>593</v>
      </c>
      <c r="R109" s="194" t="s">
        <v>593</v>
      </c>
      <c r="S109" s="194" t="s">
        <v>593</v>
      </c>
      <c r="T109" s="194" t="s">
        <v>593</v>
      </c>
      <c r="U109" s="194" t="s">
        <v>593</v>
      </c>
      <c r="V109" s="194">
        <v>0.0</v>
      </c>
      <c r="W109" s="194" t="s">
        <v>593</v>
      </c>
      <c r="X109" s="194" t="s">
        <v>593</v>
      </c>
      <c r="Y109" s="194" t="s">
        <v>593</v>
      </c>
      <c r="Z109" s="194" t="s">
        <v>593</v>
      </c>
      <c r="AA109" s="194" t="s">
        <v>593</v>
      </c>
      <c r="AB109" s="194" t="s">
        <v>593</v>
      </c>
      <c r="AC109" s="194">
        <v>0.0</v>
      </c>
      <c r="AD109" s="194" t="s">
        <v>593</v>
      </c>
      <c r="AE109" s="194" t="s">
        <v>593</v>
      </c>
      <c r="AF109" s="194" t="s">
        <v>593</v>
      </c>
      <c r="AG109" s="194" t="s">
        <v>593</v>
      </c>
      <c r="AH109" s="194" t="s">
        <v>6</v>
      </c>
      <c r="AI109" s="194">
        <v>0.0</v>
      </c>
      <c r="AJ109" s="197">
        <f>vlookup(B109,'Annual Leave-2026'!$B:$T,4,0)-countif(E109:AI109,"a")-(countif(E109:AI109,"a1")*0.5)-(countif(E109:AI109,"a2")*0.5)-(countif(E109:AI109,"b*")*0.5)-(countif(E109:AI109,"c*")*0.5)-(countif(E109:AI109,"d*")*0.5)-(countif(E109:AI109,"e*")*0.5)+1</f>
        <v>1.5</v>
      </c>
      <c r="AK109" s="197">
        <f t="shared" si="3"/>
        <v>26</v>
      </c>
      <c r="AL109" s="214">
        <f>VLOOKUP(B109,'Working Time-January-2026'!$B:$AK,35,0)/60</f>
        <v>0</v>
      </c>
      <c r="AM109" s="214">
        <f>VLOOKUP(B109,'Working Time-January-2026'!$B:$AK,36,0)/60</f>
        <v>0</v>
      </c>
      <c r="AN109" s="214"/>
      <c r="AO109" s="507"/>
      <c r="AP109" s="220"/>
      <c r="AQ109" s="209"/>
      <c r="AR109" s="209"/>
      <c r="AS109" s="209"/>
      <c r="AT109" s="209"/>
      <c r="AU109" s="209">
        <f t="shared" si="4"/>
        <v>5</v>
      </c>
      <c r="AV109" s="209">
        <f t="shared" si="5"/>
        <v>0</v>
      </c>
      <c r="AW109" s="210">
        <f t="shared" si="6"/>
        <v>0</v>
      </c>
      <c r="AX109" s="222"/>
      <c r="AY109" s="217">
        <v>0.0</v>
      </c>
    </row>
    <row r="110">
      <c r="A110" s="204">
        <v>106.0</v>
      </c>
      <c r="B110" s="218" t="s">
        <v>691</v>
      </c>
      <c r="C110" s="219" t="s">
        <v>31</v>
      </c>
      <c r="D110" s="212" t="s">
        <v>14</v>
      </c>
      <c r="E110" s="194" t="s">
        <v>717</v>
      </c>
      <c r="F110" s="194" t="s">
        <v>717</v>
      </c>
      <c r="G110" s="194" t="s">
        <v>602</v>
      </c>
      <c r="H110" s="194">
        <v>0.0</v>
      </c>
      <c r="I110" s="194" t="s">
        <v>715</v>
      </c>
      <c r="J110" s="194" t="s">
        <v>715</v>
      </c>
      <c r="K110" s="194" t="s">
        <v>6</v>
      </c>
      <c r="L110" s="508" t="s">
        <v>15</v>
      </c>
      <c r="M110" s="194" t="s">
        <v>715</v>
      </c>
      <c r="N110" s="194">
        <v>0.0</v>
      </c>
      <c r="O110" s="194" t="s">
        <v>715</v>
      </c>
      <c r="P110" s="194" t="s">
        <v>715</v>
      </c>
      <c r="Q110" s="194" t="s">
        <v>715</v>
      </c>
      <c r="R110" s="194" t="s">
        <v>715</v>
      </c>
      <c r="S110" s="194" t="s">
        <v>715</v>
      </c>
      <c r="T110" s="194" t="s">
        <v>715</v>
      </c>
      <c r="U110" s="194" t="s">
        <v>715</v>
      </c>
      <c r="V110" s="194">
        <v>0.0</v>
      </c>
      <c r="W110" s="194" t="s">
        <v>591</v>
      </c>
      <c r="X110" s="194" t="s">
        <v>641</v>
      </c>
      <c r="Y110" s="194" t="s">
        <v>591</v>
      </c>
      <c r="Z110" s="194" t="s">
        <v>591</v>
      </c>
      <c r="AA110" s="194" t="s">
        <v>591</v>
      </c>
      <c r="AB110" s="194">
        <v>0.0</v>
      </c>
      <c r="AC110" s="194" t="s">
        <v>6</v>
      </c>
      <c r="AD110" s="194" t="s">
        <v>591</v>
      </c>
      <c r="AE110" s="194" t="s">
        <v>591</v>
      </c>
      <c r="AF110" s="194" t="s">
        <v>591</v>
      </c>
      <c r="AG110" s="221" t="s">
        <v>641</v>
      </c>
      <c r="AH110" s="194" t="s">
        <v>591</v>
      </c>
      <c r="AI110" s="194" t="s">
        <v>164</v>
      </c>
      <c r="AJ110" s="197">
        <f>vlookup(B110,'Annual Leave-2026'!$B:$T,4,0)-countif(E110:AI110,"a")-(countif(E110:AI110,"a1")*0.5)-(countif(E110:AI110,"a2")*0.5)-(countif(E110:AI110,"b*")*0.5)-(countif(E110:AI110,"c*")*0.5)-(countif(E110:AI110,"d*")*0.5)-(countif(E110:AI110,"e*")*0.5)+1</f>
        <v>0.5</v>
      </c>
      <c r="AK110" s="197">
        <f t="shared" si="3"/>
        <v>25</v>
      </c>
      <c r="AL110" s="214">
        <f>VLOOKUP(B110,'Working Time-January-2026'!$B:$AK,35,0)/60</f>
        <v>0</v>
      </c>
      <c r="AM110" s="214">
        <f>VLOOKUP(B110,'Working Time-January-2026'!$B:$AK,36,0)/60</f>
        <v>0</v>
      </c>
      <c r="AN110" s="214"/>
      <c r="AO110" s="507"/>
      <c r="AP110" s="220"/>
      <c r="AQ110" s="209"/>
      <c r="AR110" s="209"/>
      <c r="AS110" s="209"/>
      <c r="AT110" s="209"/>
      <c r="AU110" s="209">
        <f t="shared" si="4"/>
        <v>4</v>
      </c>
      <c r="AV110" s="209">
        <f t="shared" si="5"/>
        <v>0</v>
      </c>
      <c r="AW110" s="210">
        <f t="shared" si="6"/>
        <v>2</v>
      </c>
      <c r="AX110" s="222"/>
      <c r="AY110" s="217" t="s">
        <v>6</v>
      </c>
    </row>
    <row r="111">
      <c r="A111" s="209">
        <v>107.0</v>
      </c>
      <c r="B111" s="218" t="s">
        <v>692</v>
      </c>
      <c r="C111" s="219" t="s">
        <v>24</v>
      </c>
      <c r="D111" s="212" t="s">
        <v>14</v>
      </c>
      <c r="E111" s="194" t="s">
        <v>717</v>
      </c>
      <c r="F111" s="194" t="s">
        <v>717</v>
      </c>
      <c r="G111" s="194">
        <v>0.0</v>
      </c>
      <c r="H111" s="194" t="s">
        <v>717</v>
      </c>
      <c r="I111" s="194" t="s">
        <v>717</v>
      </c>
      <c r="J111" s="194" t="s">
        <v>717</v>
      </c>
      <c r="K111" s="194" t="s">
        <v>717</v>
      </c>
      <c r="L111" s="508" t="s">
        <v>15</v>
      </c>
      <c r="M111" s="194" t="s">
        <v>717</v>
      </c>
      <c r="N111" s="194" t="s">
        <v>717</v>
      </c>
      <c r="O111" s="194">
        <v>0.0</v>
      </c>
      <c r="P111" s="194" t="s">
        <v>715</v>
      </c>
      <c r="Q111" s="194" t="s">
        <v>715</v>
      </c>
      <c r="R111" s="194" t="s">
        <v>715</v>
      </c>
      <c r="S111" s="194" t="s">
        <v>715</v>
      </c>
      <c r="T111" s="194" t="s">
        <v>715</v>
      </c>
      <c r="U111" s="194">
        <v>0.0</v>
      </c>
      <c r="V111" s="194" t="s">
        <v>715</v>
      </c>
      <c r="W111" s="194" t="s">
        <v>715</v>
      </c>
      <c r="X111" s="194" t="s">
        <v>715</v>
      </c>
      <c r="Y111" s="194" t="s">
        <v>715</v>
      </c>
      <c r="Z111" s="194" t="s">
        <v>715</v>
      </c>
      <c r="AA111" s="194" t="s">
        <v>715</v>
      </c>
      <c r="AB111" s="194" t="s">
        <v>715</v>
      </c>
      <c r="AC111" s="194">
        <v>0.0</v>
      </c>
      <c r="AD111" s="194" t="s">
        <v>591</v>
      </c>
      <c r="AE111" s="194" t="s">
        <v>591</v>
      </c>
      <c r="AF111" s="194" t="s">
        <v>591</v>
      </c>
      <c r="AG111" s="194" t="s">
        <v>591</v>
      </c>
      <c r="AH111" s="194" t="s">
        <v>591</v>
      </c>
      <c r="AI111" s="194">
        <v>0.0</v>
      </c>
      <c r="AJ111" s="197">
        <f>vlookup(B111,'Annual Leave-2026'!$B:$T,4,0)-countif(E111:AI111,"a")-(countif(E111:AI111,"a1")*0.5)-(countif(E111:AI111,"a2")*0.5)-(countif(E111:AI111,"b*")*0.5)-(countif(E111:AI111,"c*")*0.5)-(countif(E111:AI111,"d*")*0.5)-(countif(E111:AI111,"e*")*0.5)+1</f>
        <v>2.5</v>
      </c>
      <c r="AK111" s="197">
        <f t="shared" si="3"/>
        <v>26</v>
      </c>
      <c r="AL111" s="214">
        <f>VLOOKUP(B111,'Working Time-January-2026'!$B:$AK,35,0)/60</f>
        <v>0</v>
      </c>
      <c r="AM111" s="214">
        <f>VLOOKUP(B111,'Working Time-January-2026'!$B:$AK,36,0)/60</f>
        <v>0</v>
      </c>
      <c r="AN111" s="214"/>
      <c r="AO111" s="507"/>
      <c r="AP111" s="220"/>
      <c r="AQ111" s="209"/>
      <c r="AR111" s="209"/>
      <c r="AS111" s="209"/>
      <c r="AT111" s="209"/>
      <c r="AU111" s="209">
        <f t="shared" si="4"/>
        <v>5</v>
      </c>
      <c r="AV111" s="209">
        <f t="shared" si="5"/>
        <v>0</v>
      </c>
      <c r="AW111" s="210">
        <f t="shared" si="6"/>
        <v>0</v>
      </c>
      <c r="AX111" s="222"/>
      <c r="AY111" s="217">
        <v>0.0</v>
      </c>
    </row>
    <row r="112">
      <c r="A112" s="204">
        <v>108.0</v>
      </c>
      <c r="B112" s="218" t="s">
        <v>693</v>
      </c>
      <c r="C112" s="219" t="s">
        <v>35</v>
      </c>
      <c r="D112" s="212" t="s">
        <v>14</v>
      </c>
      <c r="E112" s="194" t="s">
        <v>715</v>
      </c>
      <c r="F112" s="194" t="s">
        <v>715</v>
      </c>
      <c r="G112" s="194">
        <v>0.0</v>
      </c>
      <c r="H112" s="194" t="s">
        <v>715</v>
      </c>
      <c r="I112" s="194" t="s">
        <v>715</v>
      </c>
      <c r="J112" s="194" t="s">
        <v>715</v>
      </c>
      <c r="K112" s="194" t="s">
        <v>715</v>
      </c>
      <c r="L112" s="508" t="s">
        <v>15</v>
      </c>
      <c r="M112" s="194" t="s">
        <v>6</v>
      </c>
      <c r="N112" s="194" t="s">
        <v>6</v>
      </c>
      <c r="O112" s="194">
        <v>0.0</v>
      </c>
      <c r="P112" s="194" t="s">
        <v>591</v>
      </c>
      <c r="Q112" s="194" t="s">
        <v>591</v>
      </c>
      <c r="R112" s="194" t="s">
        <v>591</v>
      </c>
      <c r="S112" s="194" t="s">
        <v>591</v>
      </c>
      <c r="T112" s="194" t="s">
        <v>591</v>
      </c>
      <c r="U112" s="194">
        <v>0.0</v>
      </c>
      <c r="V112" s="194" t="s">
        <v>591</v>
      </c>
      <c r="W112" s="194" t="s">
        <v>591</v>
      </c>
      <c r="X112" s="194" t="s">
        <v>591</v>
      </c>
      <c r="Y112" s="194" t="s">
        <v>591</v>
      </c>
      <c r="Z112" s="194" t="s">
        <v>591</v>
      </c>
      <c r="AA112" s="194" t="s">
        <v>591</v>
      </c>
      <c r="AB112" s="194" t="s">
        <v>591</v>
      </c>
      <c r="AC112" s="194">
        <v>0.0</v>
      </c>
      <c r="AD112" s="194" t="s">
        <v>593</v>
      </c>
      <c r="AE112" s="194" t="s">
        <v>593</v>
      </c>
      <c r="AF112" s="194" t="s">
        <v>593</v>
      </c>
      <c r="AG112" s="194" t="s">
        <v>593</v>
      </c>
      <c r="AH112" s="194" t="s">
        <v>593</v>
      </c>
      <c r="AI112" s="194">
        <v>0.0</v>
      </c>
      <c r="AJ112" s="197">
        <f>vlookup(B112,'Annual Leave-2026'!$B:$T,4,0)-countif(E112:AI112,"a")-(countif(E112:AI112,"a1")*0.5)-(countif(E112:AI112,"a2")*0.5)-(countif(E112:AI112,"b*")*0.5)-(countif(E112:AI112,"c*")*0.5)-(countif(E112:AI112,"d*")*0.5)-(countif(E112:AI112,"e*")*0.5)+1</f>
        <v>4</v>
      </c>
      <c r="AK112" s="197">
        <f t="shared" si="3"/>
        <v>26</v>
      </c>
      <c r="AL112" s="214">
        <f>VLOOKUP(B112,'Working Time-January-2026'!$B:$AK,35,0)/60</f>
        <v>-0.03333333333</v>
      </c>
      <c r="AM112" s="214">
        <f>VLOOKUP(B112,'Working Time-January-2026'!$B:$AK,36,0)/60</f>
        <v>0</v>
      </c>
      <c r="AN112" s="214"/>
      <c r="AO112" s="507"/>
      <c r="AP112" s="220"/>
      <c r="AQ112" s="209"/>
      <c r="AR112" s="209"/>
      <c r="AS112" s="209"/>
      <c r="AT112" s="209"/>
      <c r="AU112" s="209">
        <f t="shared" si="4"/>
        <v>5</v>
      </c>
      <c r="AV112" s="209">
        <f t="shared" si="5"/>
        <v>0</v>
      </c>
      <c r="AW112" s="210">
        <f t="shared" si="6"/>
        <v>0</v>
      </c>
      <c r="AX112" s="222"/>
      <c r="AY112" s="217">
        <v>0.0</v>
      </c>
    </row>
    <row r="113">
      <c r="A113" s="209">
        <v>109.0</v>
      </c>
      <c r="B113" s="218" t="s">
        <v>694</v>
      </c>
      <c r="C113" s="219" t="s">
        <v>48</v>
      </c>
      <c r="D113" s="212" t="s">
        <v>14</v>
      </c>
      <c r="E113" s="194" t="s">
        <v>591</v>
      </c>
      <c r="F113" s="194" t="s">
        <v>591</v>
      </c>
      <c r="G113" s="194" t="s">
        <v>591</v>
      </c>
      <c r="H113" s="194">
        <v>0.0</v>
      </c>
      <c r="I113" s="194" t="s">
        <v>593</v>
      </c>
      <c r="J113" s="194" t="s">
        <v>593</v>
      </c>
      <c r="K113" s="194" t="s">
        <v>593</v>
      </c>
      <c r="L113" s="508" t="s">
        <v>15</v>
      </c>
      <c r="M113" s="194" t="s">
        <v>593</v>
      </c>
      <c r="N113" s="194" t="s">
        <v>593</v>
      </c>
      <c r="O113" s="194">
        <v>0.0</v>
      </c>
      <c r="P113" s="194" t="s">
        <v>593</v>
      </c>
      <c r="Q113" s="194" t="s">
        <v>593</v>
      </c>
      <c r="R113" s="194" t="s">
        <v>593</v>
      </c>
      <c r="S113" s="194" t="s">
        <v>593</v>
      </c>
      <c r="T113" s="194" t="s">
        <v>593</v>
      </c>
      <c r="U113" s="194" t="s">
        <v>593</v>
      </c>
      <c r="V113" s="194">
        <v>0.0</v>
      </c>
      <c r="W113" s="194" t="s">
        <v>593</v>
      </c>
      <c r="X113" s="194" t="s">
        <v>593</v>
      </c>
      <c r="Y113" s="194" t="s">
        <v>593</v>
      </c>
      <c r="Z113" s="194" t="s">
        <v>593</v>
      </c>
      <c r="AA113" s="194" t="s">
        <v>593</v>
      </c>
      <c r="AB113" s="194">
        <v>0.0</v>
      </c>
      <c r="AC113" s="194" t="s">
        <v>6</v>
      </c>
      <c r="AD113" s="194" t="s">
        <v>588</v>
      </c>
      <c r="AE113" s="194" t="s">
        <v>588</v>
      </c>
      <c r="AF113" s="194" t="s">
        <v>588</v>
      </c>
      <c r="AG113" s="194" t="s">
        <v>588</v>
      </c>
      <c r="AH113" s="194" t="s">
        <v>588</v>
      </c>
      <c r="AI113" s="194" t="s">
        <v>588</v>
      </c>
      <c r="AJ113" s="197">
        <f>vlookup(B113,'Annual Leave-2026'!$B:$T,4,0)-countif(E113:AI113,"a")-(countif(E113:AI113,"a1")*0.5)-(countif(E113:AI113,"a2")*0.5)-(countif(E113:AI113,"b*")*0.5)-(countif(E113:AI113,"c*")*0.5)-(countif(E113:AI113,"d*")*0.5)-(countif(E113:AI113,"e*")*0.5)+1</f>
        <v>6.5</v>
      </c>
      <c r="AK113" s="197">
        <f t="shared" si="3"/>
        <v>27</v>
      </c>
      <c r="AL113" s="214">
        <f>VLOOKUP(B113,'Working Time-January-2026'!$B:$AK,35,0)/60</f>
        <v>0</v>
      </c>
      <c r="AM113" s="214">
        <f>VLOOKUP(B113,'Working Time-January-2026'!$B:$AK,36,0)/60</f>
        <v>0</v>
      </c>
      <c r="AN113" s="214"/>
      <c r="AO113" s="507"/>
      <c r="AP113" s="220"/>
      <c r="AQ113" s="209"/>
      <c r="AR113" s="209"/>
      <c r="AS113" s="209"/>
      <c r="AT113" s="209"/>
      <c r="AU113" s="209">
        <f t="shared" si="4"/>
        <v>4</v>
      </c>
      <c r="AV113" s="209">
        <f t="shared" si="5"/>
        <v>0</v>
      </c>
      <c r="AW113" s="210">
        <f t="shared" si="6"/>
        <v>0</v>
      </c>
      <c r="AX113" s="222"/>
      <c r="AY113" s="217" t="s">
        <v>9</v>
      </c>
    </row>
    <row r="114">
      <c r="A114" s="204">
        <v>110.0</v>
      </c>
      <c r="B114" s="218" t="s">
        <v>695</v>
      </c>
      <c r="C114" s="219" t="s">
        <v>67</v>
      </c>
      <c r="D114" s="212" t="s">
        <v>14</v>
      </c>
      <c r="E114" s="194" t="s">
        <v>588</v>
      </c>
      <c r="F114" s="194" t="s">
        <v>588</v>
      </c>
      <c r="G114" s="194">
        <v>0.0</v>
      </c>
      <c r="H114" s="194" t="s">
        <v>588</v>
      </c>
      <c r="I114" s="194" t="s">
        <v>588</v>
      </c>
      <c r="J114" s="194" t="s">
        <v>588</v>
      </c>
      <c r="K114" s="194" t="s">
        <v>588</v>
      </c>
      <c r="L114" s="508" t="s">
        <v>15</v>
      </c>
      <c r="M114" s="194" t="s">
        <v>6</v>
      </c>
      <c r="N114" s="194" t="s">
        <v>588</v>
      </c>
      <c r="O114" s="194">
        <v>0.0</v>
      </c>
      <c r="P114" s="194" t="s">
        <v>588</v>
      </c>
      <c r="Q114" s="194" t="s">
        <v>588</v>
      </c>
      <c r="R114" s="194" t="s">
        <v>588</v>
      </c>
      <c r="S114" s="194" t="s">
        <v>588</v>
      </c>
      <c r="T114" s="194" t="s">
        <v>588</v>
      </c>
      <c r="U114" s="194" t="s">
        <v>588</v>
      </c>
      <c r="V114" s="194" t="s">
        <v>588</v>
      </c>
      <c r="W114" s="194">
        <v>0.0</v>
      </c>
      <c r="X114" s="194" t="s">
        <v>717</v>
      </c>
      <c r="Y114" s="194" t="s">
        <v>717</v>
      </c>
      <c r="Z114" s="218" t="s">
        <v>717</v>
      </c>
      <c r="AA114" s="218" t="s">
        <v>717</v>
      </c>
      <c r="AB114" s="194">
        <v>0.0</v>
      </c>
      <c r="AC114" s="194" t="s">
        <v>717</v>
      </c>
      <c r="AD114" s="194" t="s">
        <v>717</v>
      </c>
      <c r="AE114" s="194" t="s">
        <v>717</v>
      </c>
      <c r="AF114" s="194" t="s">
        <v>592</v>
      </c>
      <c r="AG114" s="194" t="s">
        <v>592</v>
      </c>
      <c r="AH114" s="194" t="s">
        <v>592</v>
      </c>
      <c r="AI114" s="194" t="s">
        <v>717</v>
      </c>
      <c r="AJ114" s="197">
        <f>vlookup(B114,'Annual Leave-2026'!$B:$T,4,0)-countif(E114:AI114,"a")-(countif(E114:AI114,"a1")*0.5)-(countif(E114:AI114,"a2")*0.5)-(countif(E114:AI114,"b*")*0.5)-(countif(E114:AI114,"c*")*0.5)-(countif(E114:AI114,"d*")*0.5)-(countif(E114:AI114,"e*")*0.5)+1</f>
        <v>5</v>
      </c>
      <c r="AK114" s="197">
        <f t="shared" si="3"/>
        <v>24</v>
      </c>
      <c r="AL114" s="214">
        <f>VLOOKUP(B114,'Working Time-January-2026'!$B:$AK,35,0)/60</f>
        <v>0</v>
      </c>
      <c r="AM114" s="214">
        <f>VLOOKUP(B114,'Working Time-January-2026'!$B:$AK,36,0)/60</f>
        <v>0</v>
      </c>
      <c r="AN114" s="214"/>
      <c r="AO114" s="507"/>
      <c r="AP114" s="220"/>
      <c r="AQ114" s="209"/>
      <c r="AR114" s="209"/>
      <c r="AS114" s="209"/>
      <c r="AT114" s="209"/>
      <c r="AU114" s="209">
        <f t="shared" si="4"/>
        <v>4</v>
      </c>
      <c r="AV114" s="209">
        <f t="shared" si="5"/>
        <v>3</v>
      </c>
      <c r="AW114" s="210">
        <f t="shared" si="6"/>
        <v>0</v>
      </c>
      <c r="AX114" s="222"/>
      <c r="AY114" s="217" t="s">
        <v>8</v>
      </c>
    </row>
    <row r="115">
      <c r="A115" s="209">
        <v>111.0</v>
      </c>
      <c r="B115" s="218" t="s">
        <v>696</v>
      </c>
      <c r="C115" s="219" t="s">
        <v>54</v>
      </c>
      <c r="D115" s="212" t="s">
        <v>14</v>
      </c>
      <c r="E115" s="194" t="s">
        <v>593</v>
      </c>
      <c r="F115" s="194" t="s">
        <v>593</v>
      </c>
      <c r="G115" s="194">
        <v>0.0</v>
      </c>
      <c r="H115" s="194" t="s">
        <v>6</v>
      </c>
      <c r="I115" s="194" t="s">
        <v>593</v>
      </c>
      <c r="J115" s="194" t="s">
        <v>593</v>
      </c>
      <c r="K115" s="194" t="s">
        <v>593</v>
      </c>
      <c r="L115" s="508" t="s">
        <v>15</v>
      </c>
      <c r="M115" s="194" t="s">
        <v>593</v>
      </c>
      <c r="N115" s="194" t="s">
        <v>593</v>
      </c>
      <c r="O115" s="194">
        <v>0.0</v>
      </c>
      <c r="P115" s="194" t="s">
        <v>593</v>
      </c>
      <c r="Q115" s="194" t="s">
        <v>593</v>
      </c>
      <c r="R115" s="194" t="s">
        <v>593</v>
      </c>
      <c r="S115" s="194" t="s">
        <v>593</v>
      </c>
      <c r="T115" s="194" t="s">
        <v>593</v>
      </c>
      <c r="U115" s="194">
        <v>0.0</v>
      </c>
      <c r="V115" s="194" t="s">
        <v>169</v>
      </c>
      <c r="W115" s="194" t="s">
        <v>588</v>
      </c>
      <c r="X115" s="194" t="s">
        <v>588</v>
      </c>
      <c r="Y115" s="194" t="s">
        <v>588</v>
      </c>
      <c r="Z115" s="194" t="s">
        <v>588</v>
      </c>
      <c r="AA115" s="194" t="s">
        <v>588</v>
      </c>
      <c r="AB115" s="194" t="s">
        <v>588</v>
      </c>
      <c r="AC115" s="194">
        <v>0.0</v>
      </c>
      <c r="AD115" s="194" t="s">
        <v>588</v>
      </c>
      <c r="AE115" s="194" t="s">
        <v>588</v>
      </c>
      <c r="AF115" s="194" t="s">
        <v>588</v>
      </c>
      <c r="AG115" s="194" t="s">
        <v>588</v>
      </c>
      <c r="AH115" s="194" t="s">
        <v>588</v>
      </c>
      <c r="AI115" s="194" t="s">
        <v>588</v>
      </c>
      <c r="AJ115" s="197">
        <f>vlookup(B115,'Annual Leave-2026'!$B:$T,4,0)-countif(E115:AI115,"a")-(countif(E115:AI115,"a1")*0.5)-(countif(E115:AI115,"a2")*0.5)-(countif(E115:AI115,"b*")*0.5)-(countif(E115:AI115,"c*")*0.5)-(countif(E115:AI115,"d*")*0.5)-(countif(E115:AI115,"e*")*0.5)+1</f>
        <v>2</v>
      </c>
      <c r="AK115" s="197">
        <f t="shared" si="3"/>
        <v>27</v>
      </c>
      <c r="AL115" s="214">
        <f>VLOOKUP(B115,'Working Time-January-2026'!$B:$AK,35,0)/60</f>
        <v>0</v>
      </c>
      <c r="AM115" s="214">
        <f>VLOOKUP(B115,'Working Time-January-2026'!$B:$AK,36,0)/60</f>
        <v>0</v>
      </c>
      <c r="AN115" s="214"/>
      <c r="AO115" s="507"/>
      <c r="AP115" s="220"/>
      <c r="AQ115" s="209"/>
      <c r="AR115" s="209"/>
      <c r="AS115" s="209"/>
      <c r="AT115" s="209"/>
      <c r="AU115" s="209">
        <f t="shared" si="4"/>
        <v>4</v>
      </c>
      <c r="AV115" s="209">
        <f t="shared" si="5"/>
        <v>0</v>
      </c>
      <c r="AW115" s="210">
        <f t="shared" si="6"/>
        <v>0</v>
      </c>
      <c r="AX115" s="222"/>
      <c r="AY115" s="217" t="s">
        <v>9</v>
      </c>
    </row>
    <row r="116">
      <c r="A116" s="204">
        <v>112.0</v>
      </c>
      <c r="B116" s="218" t="s">
        <v>697</v>
      </c>
      <c r="C116" s="219" t="s">
        <v>70</v>
      </c>
      <c r="D116" s="212" t="s">
        <v>14</v>
      </c>
      <c r="E116" s="194" t="s">
        <v>588</v>
      </c>
      <c r="F116" s="194" t="s">
        <v>588</v>
      </c>
      <c r="G116" s="194" t="s">
        <v>588</v>
      </c>
      <c r="H116" s="194">
        <v>0.0</v>
      </c>
      <c r="I116" s="194" t="s">
        <v>588</v>
      </c>
      <c r="J116" s="194" t="s">
        <v>588</v>
      </c>
      <c r="K116" s="194" t="s">
        <v>588</v>
      </c>
      <c r="L116" s="508" t="s">
        <v>15</v>
      </c>
      <c r="M116" s="194" t="s">
        <v>6</v>
      </c>
      <c r="N116" s="194" t="s">
        <v>588</v>
      </c>
      <c r="O116" s="194">
        <v>0.0</v>
      </c>
      <c r="P116" s="194" t="s">
        <v>717</v>
      </c>
      <c r="Q116" s="194" t="s">
        <v>717</v>
      </c>
      <c r="R116" s="194" t="s">
        <v>717</v>
      </c>
      <c r="S116" s="194" t="s">
        <v>717</v>
      </c>
      <c r="T116" s="194" t="s">
        <v>717</v>
      </c>
      <c r="U116" s="194">
        <v>0.0</v>
      </c>
      <c r="V116" s="194" t="s">
        <v>717</v>
      </c>
      <c r="W116" s="194" t="s">
        <v>717</v>
      </c>
      <c r="X116" s="194" t="s">
        <v>717</v>
      </c>
      <c r="Y116" s="194" t="s">
        <v>717</v>
      </c>
      <c r="Z116" s="218" t="s">
        <v>717</v>
      </c>
      <c r="AA116" s="218" t="s">
        <v>717</v>
      </c>
      <c r="AB116" s="218" t="s">
        <v>717</v>
      </c>
      <c r="AC116" s="194">
        <v>0.0</v>
      </c>
      <c r="AD116" s="194" t="s">
        <v>6</v>
      </c>
      <c r="AE116" s="194" t="s">
        <v>6</v>
      </c>
      <c r="AF116" s="194" t="s">
        <v>6</v>
      </c>
      <c r="AG116" s="194" t="s">
        <v>715</v>
      </c>
      <c r="AH116" s="194" t="s">
        <v>715</v>
      </c>
      <c r="AI116" s="194">
        <v>0.0</v>
      </c>
      <c r="AJ116" s="197">
        <f>vlookup(B116,'Annual Leave-2026'!$B:$T,4,0)-countif(E116:AI116,"a")-(countif(E116:AI116,"a1")*0.5)-(countif(E116:AI116,"a2")*0.5)-(countif(E116:AI116,"b*")*0.5)-(countif(E116:AI116,"c*")*0.5)-(countif(E116:AI116,"d*")*0.5)-(countif(E116:AI116,"e*")*0.5)+1</f>
        <v>2.5</v>
      </c>
      <c r="AK116" s="197">
        <f t="shared" si="3"/>
        <v>26</v>
      </c>
      <c r="AL116" s="214">
        <f>VLOOKUP(B116,'Working Time-January-2026'!$B:$AK,35,0)/60</f>
        <v>0</v>
      </c>
      <c r="AM116" s="214">
        <f>VLOOKUP(B116,'Working Time-January-2026'!$B:$AK,36,0)/60</f>
        <v>0</v>
      </c>
      <c r="AN116" s="214"/>
      <c r="AO116" s="507"/>
      <c r="AP116" s="220"/>
      <c r="AQ116" s="209"/>
      <c r="AR116" s="209"/>
      <c r="AS116" s="209"/>
      <c r="AT116" s="209"/>
      <c r="AU116" s="209">
        <f t="shared" si="4"/>
        <v>5</v>
      </c>
      <c r="AV116" s="209">
        <f t="shared" si="5"/>
        <v>0</v>
      </c>
      <c r="AW116" s="210">
        <f t="shared" si="6"/>
        <v>0</v>
      </c>
      <c r="AX116" s="222"/>
      <c r="AY116" s="217">
        <v>0.0</v>
      </c>
    </row>
    <row r="117">
      <c r="A117" s="209">
        <v>113.0</v>
      </c>
      <c r="B117" s="218" t="s">
        <v>848</v>
      </c>
      <c r="C117" s="219" t="s">
        <v>40</v>
      </c>
      <c r="D117" s="218" t="s">
        <v>14</v>
      </c>
      <c r="E117" s="194" t="s">
        <v>592</v>
      </c>
      <c r="F117" s="194" t="s">
        <v>592</v>
      </c>
      <c r="G117" s="194" t="s">
        <v>715</v>
      </c>
      <c r="H117" s="194">
        <v>0.0</v>
      </c>
      <c r="I117" s="194" t="s">
        <v>591</v>
      </c>
      <c r="J117" s="194" t="s">
        <v>591</v>
      </c>
      <c r="K117" s="194" t="s">
        <v>591</v>
      </c>
      <c r="L117" s="508" t="s">
        <v>15</v>
      </c>
      <c r="M117" s="194" t="s">
        <v>6</v>
      </c>
      <c r="N117" s="194">
        <v>0.0</v>
      </c>
      <c r="O117" s="194" t="s">
        <v>591</v>
      </c>
      <c r="P117" s="194" t="s">
        <v>591</v>
      </c>
      <c r="Q117" s="194" t="s">
        <v>592</v>
      </c>
      <c r="R117" s="194" t="s">
        <v>591</v>
      </c>
      <c r="S117" s="194" t="s">
        <v>591</v>
      </c>
      <c r="T117" s="194" t="s">
        <v>591</v>
      </c>
      <c r="U117" s="194" t="s">
        <v>591</v>
      </c>
      <c r="V117" s="194">
        <v>0.0</v>
      </c>
      <c r="W117" s="194" t="s">
        <v>593</v>
      </c>
      <c r="X117" s="194" t="s">
        <v>593</v>
      </c>
      <c r="Y117" s="194" t="s">
        <v>593</v>
      </c>
      <c r="Z117" s="218" t="s">
        <v>172</v>
      </c>
      <c r="AA117" s="194" t="s">
        <v>593</v>
      </c>
      <c r="AB117" s="194">
        <v>0.0</v>
      </c>
      <c r="AC117" s="194" t="s">
        <v>593</v>
      </c>
      <c r="AD117" s="194" t="s">
        <v>593</v>
      </c>
      <c r="AE117" s="194" t="s">
        <v>593</v>
      </c>
      <c r="AF117" s="194" t="s">
        <v>593</v>
      </c>
      <c r="AG117" s="194" t="s">
        <v>593</v>
      </c>
      <c r="AH117" s="194" t="s">
        <v>593</v>
      </c>
      <c r="AI117" s="194" t="s">
        <v>593</v>
      </c>
      <c r="AJ117" s="197">
        <f>vlookup(B117,'Annual Leave-2026'!$B:$T,4,0)-countif(E117:AI117,"a")-(countif(E117:AI117,"a1")*0.5)-(countif(E117:AI117,"a2")*0.5)-(countif(E117:AI117,"b*")*0.5)-(countif(E117:AI117,"c*")*0.5)-(countif(E117:AI117,"d*")*0.5)-(countif(E117:AI117,"e*")*0.5)+1</f>
        <v>1</v>
      </c>
      <c r="AK117" s="197">
        <f t="shared" si="3"/>
        <v>24</v>
      </c>
      <c r="AL117" s="214">
        <f>VLOOKUP(B117,'Working Time-January-2026'!$B:$AK,35,0)/60</f>
        <v>0</v>
      </c>
      <c r="AM117" s="214">
        <f>VLOOKUP(B117,'Working Time-January-2026'!$B:$AK,36,0)/60</f>
        <v>0</v>
      </c>
      <c r="AN117" s="214"/>
      <c r="AO117" s="507"/>
      <c r="AP117" s="220"/>
      <c r="AQ117" s="209"/>
      <c r="AR117" s="209"/>
      <c r="AS117" s="209"/>
      <c r="AT117" s="209"/>
      <c r="AU117" s="209">
        <f t="shared" si="4"/>
        <v>4</v>
      </c>
      <c r="AV117" s="209">
        <f t="shared" si="5"/>
        <v>3</v>
      </c>
      <c r="AW117" s="210">
        <f t="shared" si="6"/>
        <v>0</v>
      </c>
      <c r="AX117" s="222"/>
      <c r="AY117" s="217" t="s">
        <v>10</v>
      </c>
    </row>
    <row r="118">
      <c r="A118" s="204">
        <v>114.0</v>
      </c>
      <c r="B118" s="218" t="s">
        <v>698</v>
      </c>
      <c r="C118" s="219" t="s">
        <v>19</v>
      </c>
      <c r="D118" s="218" t="s">
        <v>14</v>
      </c>
      <c r="E118" s="194" t="s">
        <v>717</v>
      </c>
      <c r="F118" s="194" t="s">
        <v>717</v>
      </c>
      <c r="G118" s="194" t="s">
        <v>717</v>
      </c>
      <c r="H118" s="194">
        <v>0.0</v>
      </c>
      <c r="I118" s="194" t="s">
        <v>717</v>
      </c>
      <c r="J118" s="194" t="s">
        <v>717</v>
      </c>
      <c r="K118" s="194" t="s">
        <v>717</v>
      </c>
      <c r="L118" s="508" t="s">
        <v>15</v>
      </c>
      <c r="M118" s="194" t="s">
        <v>717</v>
      </c>
      <c r="N118" s="194">
        <v>0.0</v>
      </c>
      <c r="O118" s="194" t="s">
        <v>717</v>
      </c>
      <c r="P118" s="194" t="s">
        <v>717</v>
      </c>
      <c r="Q118" s="194" t="s">
        <v>717</v>
      </c>
      <c r="R118" s="194" t="s">
        <v>717</v>
      </c>
      <c r="S118" s="194" t="s">
        <v>717</v>
      </c>
      <c r="T118" s="194" t="s">
        <v>717</v>
      </c>
      <c r="U118" s="194" t="s">
        <v>6</v>
      </c>
      <c r="V118" s="194">
        <v>0.0</v>
      </c>
      <c r="W118" s="194" t="s">
        <v>715</v>
      </c>
      <c r="X118" s="194" t="s">
        <v>715</v>
      </c>
      <c r="Y118" s="194" t="s">
        <v>715</v>
      </c>
      <c r="Z118" s="194" t="s">
        <v>715</v>
      </c>
      <c r="AA118" s="194" t="s">
        <v>715</v>
      </c>
      <c r="AB118" s="194">
        <v>0.0</v>
      </c>
      <c r="AC118" s="194" t="s">
        <v>715</v>
      </c>
      <c r="AD118" s="194" t="s">
        <v>715</v>
      </c>
      <c r="AE118" s="194" t="s">
        <v>715</v>
      </c>
      <c r="AF118" s="194" t="s">
        <v>715</v>
      </c>
      <c r="AG118" s="194" t="s">
        <v>715</v>
      </c>
      <c r="AH118" s="194" t="s">
        <v>715</v>
      </c>
      <c r="AI118" s="194" t="s">
        <v>715</v>
      </c>
      <c r="AJ118" s="197">
        <f>vlookup(B118,'Annual Leave-2026'!$B:$T,4,0)-countif(E118:AI118,"a")-(countif(E118:AI118,"a1")*0.5)-(countif(E118:AI118,"a2")*0.5)-(countif(E118:AI118,"b*")*0.5)-(countif(E118:AI118,"c*")*0.5)-(countif(E118:AI118,"d*")*0.5)-(countif(E118:AI118,"e*")*0.5)+1</f>
        <v>4.5</v>
      </c>
      <c r="AK118" s="197">
        <f t="shared" si="3"/>
        <v>27</v>
      </c>
      <c r="AL118" s="214">
        <f>VLOOKUP(B118,'Working Time-January-2026'!$B:$AK,35,0)/60</f>
        <v>0</v>
      </c>
      <c r="AM118" s="214">
        <f>VLOOKUP(B118,'Working Time-January-2026'!$B:$AK,36,0)/60</f>
        <v>0</v>
      </c>
      <c r="AN118" s="214"/>
      <c r="AO118" s="507"/>
      <c r="AP118" s="220"/>
      <c r="AQ118" s="209"/>
      <c r="AR118" s="209"/>
      <c r="AS118" s="209"/>
      <c r="AT118" s="209"/>
      <c r="AU118" s="209">
        <f t="shared" si="4"/>
        <v>4</v>
      </c>
      <c r="AV118" s="209">
        <f t="shared" si="5"/>
        <v>0</v>
      </c>
      <c r="AW118" s="210">
        <f t="shared" si="6"/>
        <v>0</v>
      </c>
      <c r="AX118" s="222"/>
      <c r="AY118" s="217" t="s">
        <v>7</v>
      </c>
    </row>
    <row r="119">
      <c r="A119" s="209">
        <v>115.0</v>
      </c>
      <c r="B119" s="218" t="s">
        <v>858</v>
      </c>
      <c r="C119" s="219" t="s">
        <v>859</v>
      </c>
      <c r="D119" s="218" t="s">
        <v>14</v>
      </c>
      <c r="E119" s="194" t="s">
        <v>593</v>
      </c>
      <c r="F119" s="194" t="s">
        <v>593</v>
      </c>
      <c r="G119" s="194" t="s">
        <v>593</v>
      </c>
      <c r="H119" s="194">
        <v>0.0</v>
      </c>
      <c r="I119" s="194" t="s">
        <v>593</v>
      </c>
      <c r="J119" s="194" t="s">
        <v>593</v>
      </c>
      <c r="K119" s="194" t="s">
        <v>593</v>
      </c>
      <c r="L119" s="508" t="s">
        <v>15</v>
      </c>
      <c r="M119" s="194" t="s">
        <v>593</v>
      </c>
      <c r="N119" s="194">
        <v>0.0</v>
      </c>
      <c r="O119" s="194" t="s">
        <v>593</v>
      </c>
      <c r="P119" s="194" t="s">
        <v>593</v>
      </c>
      <c r="Q119" s="194" t="s">
        <v>593</v>
      </c>
      <c r="R119" s="194" t="s">
        <v>593</v>
      </c>
      <c r="S119" s="194" t="s">
        <v>593</v>
      </c>
      <c r="T119" s="194" t="s">
        <v>593</v>
      </c>
      <c r="U119" s="194" t="s">
        <v>593</v>
      </c>
      <c r="V119" s="194">
        <v>0.0</v>
      </c>
      <c r="W119" s="194" t="s">
        <v>593</v>
      </c>
      <c r="X119" s="194" t="s">
        <v>593</v>
      </c>
      <c r="Y119" s="194" t="s">
        <v>593</v>
      </c>
      <c r="Z119" s="194" t="s">
        <v>593</v>
      </c>
      <c r="AA119" s="194" t="s">
        <v>593</v>
      </c>
      <c r="AB119" s="194">
        <v>0.0</v>
      </c>
      <c r="AC119" s="194" t="s">
        <v>593</v>
      </c>
      <c r="AD119" s="194" t="s">
        <v>593</v>
      </c>
      <c r="AE119" s="194" t="s">
        <v>593</v>
      </c>
      <c r="AF119" s="194" t="s">
        <v>593</v>
      </c>
      <c r="AG119" s="194" t="s">
        <v>593</v>
      </c>
      <c r="AH119" s="194" t="s">
        <v>593</v>
      </c>
      <c r="AI119" s="194" t="s">
        <v>593</v>
      </c>
      <c r="AJ119" s="197">
        <f>vlookup(B119,'Annual Leave-2026'!$B:$T,4,0)-countif(E119:AI119,"a")-(countif(E119:AI119,"a1")*0.5)-(countif(E119:AI119,"a2")*0.5)-(countif(E119:AI119,"b*")*0.5)-(countif(E119:AI119,"c*")*0.5)-(countif(E119:AI119,"d*")*0.5)-(countif(E119:AI119,"e*")*0.5)+1</f>
        <v>5.5</v>
      </c>
      <c r="AK119" s="197">
        <f t="shared" si="3"/>
        <v>27</v>
      </c>
      <c r="AL119" s="214">
        <f>VLOOKUP(B119,'Working Time-January-2026'!$B:$AK,35,0)/60</f>
        <v>0</v>
      </c>
      <c r="AM119" s="214">
        <f>VLOOKUP(B119,'Working Time-January-2026'!$B:$AK,36,0)/60</f>
        <v>0</v>
      </c>
      <c r="AN119" s="214"/>
      <c r="AO119" s="507"/>
      <c r="AP119" s="220"/>
      <c r="AQ119" s="209"/>
      <c r="AR119" s="209"/>
      <c r="AS119" s="209"/>
      <c r="AT119" s="209"/>
      <c r="AU119" s="209">
        <f t="shared" si="4"/>
        <v>4</v>
      </c>
      <c r="AV119" s="209">
        <f t="shared" si="5"/>
        <v>0</v>
      </c>
      <c r="AW119" s="210">
        <f t="shared" si="6"/>
        <v>0</v>
      </c>
      <c r="AX119" s="222"/>
      <c r="AY119" s="217" t="s">
        <v>10</v>
      </c>
    </row>
    <row r="120">
      <c r="A120" s="204">
        <v>116.0</v>
      </c>
      <c r="B120" s="218" t="s">
        <v>699</v>
      </c>
      <c r="C120" s="219" t="s">
        <v>33</v>
      </c>
      <c r="D120" s="218" t="s">
        <v>14</v>
      </c>
      <c r="E120" s="194" t="s">
        <v>715</v>
      </c>
      <c r="F120" s="194" t="s">
        <v>715</v>
      </c>
      <c r="G120" s="194">
        <v>0.0</v>
      </c>
      <c r="H120" s="194" t="s">
        <v>6</v>
      </c>
      <c r="I120" s="194" t="s">
        <v>715</v>
      </c>
      <c r="J120" s="194" t="s">
        <v>715</v>
      </c>
      <c r="K120" s="194" t="s">
        <v>715</v>
      </c>
      <c r="L120" s="508" t="s">
        <v>15</v>
      </c>
      <c r="M120" s="194" t="s">
        <v>715</v>
      </c>
      <c r="N120" s="194" t="s">
        <v>715</v>
      </c>
      <c r="O120" s="194">
        <v>0.0</v>
      </c>
      <c r="P120" s="194" t="s">
        <v>591</v>
      </c>
      <c r="Q120" s="194" t="s">
        <v>591</v>
      </c>
      <c r="R120" s="194" t="s">
        <v>163</v>
      </c>
      <c r="S120" s="194" t="s">
        <v>591</v>
      </c>
      <c r="T120" s="194" t="s">
        <v>591</v>
      </c>
      <c r="U120" s="194">
        <v>0.0</v>
      </c>
      <c r="V120" s="194" t="s">
        <v>591</v>
      </c>
      <c r="W120" s="194" t="s">
        <v>591</v>
      </c>
      <c r="X120" s="194" t="s">
        <v>591</v>
      </c>
      <c r="Y120" s="194" t="s">
        <v>591</v>
      </c>
      <c r="Z120" s="194" t="s">
        <v>591</v>
      </c>
      <c r="AA120" s="194" t="s">
        <v>591</v>
      </c>
      <c r="AB120" s="194" t="s">
        <v>591</v>
      </c>
      <c r="AC120" s="194">
        <v>0.0</v>
      </c>
      <c r="AD120" s="194" t="s">
        <v>593</v>
      </c>
      <c r="AE120" s="194" t="s">
        <v>593</v>
      </c>
      <c r="AF120" s="194" t="s">
        <v>593</v>
      </c>
      <c r="AG120" s="194" t="s">
        <v>593</v>
      </c>
      <c r="AH120" s="194" t="s">
        <v>593</v>
      </c>
      <c r="AI120" s="194">
        <v>0.0</v>
      </c>
      <c r="AJ120" s="197">
        <f>vlookup(B120,'Annual Leave-2026'!$B:$T,4,0)-countif(E120:AI120,"a")-(countif(E120:AI120,"a1")*0.5)-(countif(E120:AI120,"a2")*0.5)-(countif(E120:AI120,"b*")*0.5)-(countif(E120:AI120,"c*")*0.5)-(countif(E120:AI120,"d*")*0.5)-(countif(E120:AI120,"e*")*0.5)+1</f>
        <v>4.5</v>
      </c>
      <c r="AK120" s="197">
        <f t="shared" si="3"/>
        <v>26</v>
      </c>
      <c r="AL120" s="214">
        <f>VLOOKUP(B120,'Working Time-January-2026'!$B:$AK,35,0)/60</f>
        <v>0</v>
      </c>
      <c r="AM120" s="214">
        <f>VLOOKUP(B120,'Working Time-January-2026'!$B:$AK,36,0)/60</f>
        <v>0</v>
      </c>
      <c r="AN120" s="214"/>
      <c r="AO120" s="507"/>
      <c r="AP120" s="220"/>
      <c r="AQ120" s="209"/>
      <c r="AR120" s="209"/>
      <c r="AS120" s="209"/>
      <c r="AT120" s="209"/>
      <c r="AU120" s="209">
        <f t="shared" si="4"/>
        <v>5</v>
      </c>
      <c r="AV120" s="209">
        <f t="shared" si="5"/>
        <v>0</v>
      </c>
      <c r="AW120" s="210">
        <f t="shared" si="6"/>
        <v>0</v>
      </c>
      <c r="AX120" s="222"/>
      <c r="AY120" s="226">
        <v>0.0</v>
      </c>
    </row>
    <row r="121">
      <c r="A121" s="209">
        <v>117.0</v>
      </c>
      <c r="B121" s="224" t="s">
        <v>700</v>
      </c>
      <c r="C121" s="225" t="s">
        <v>65</v>
      </c>
      <c r="D121" s="224" t="s">
        <v>14</v>
      </c>
      <c r="E121" s="194" t="s">
        <v>588</v>
      </c>
      <c r="F121" s="194" t="s">
        <v>588</v>
      </c>
      <c r="G121" s="194" t="s">
        <v>588</v>
      </c>
      <c r="H121" s="194">
        <v>0.0</v>
      </c>
      <c r="I121" s="194" t="s">
        <v>588</v>
      </c>
      <c r="J121" s="194" t="s">
        <v>588</v>
      </c>
      <c r="K121" s="194" t="s">
        <v>588</v>
      </c>
      <c r="L121" s="508" t="s">
        <v>15</v>
      </c>
      <c r="M121" s="194" t="s">
        <v>588</v>
      </c>
      <c r="N121" s="194" t="s">
        <v>588</v>
      </c>
      <c r="O121" s="194">
        <v>0.0</v>
      </c>
      <c r="P121" s="194" t="s">
        <v>588</v>
      </c>
      <c r="Q121" s="194" t="s">
        <v>588</v>
      </c>
      <c r="R121" s="194" t="s">
        <v>588</v>
      </c>
      <c r="S121" s="194" t="s">
        <v>588</v>
      </c>
      <c r="T121" s="194" t="s">
        <v>588</v>
      </c>
      <c r="U121" s="194" t="s">
        <v>588</v>
      </c>
      <c r="V121" s="194" t="s">
        <v>588</v>
      </c>
      <c r="W121" s="194">
        <v>0.0</v>
      </c>
      <c r="X121" s="194" t="s">
        <v>717</v>
      </c>
      <c r="Y121" s="194" t="s">
        <v>717</v>
      </c>
      <c r="Z121" s="218" t="s">
        <v>717</v>
      </c>
      <c r="AA121" s="218" t="s">
        <v>717</v>
      </c>
      <c r="AB121" s="194">
        <v>0.0</v>
      </c>
      <c r="AC121" s="194" t="s">
        <v>717</v>
      </c>
      <c r="AD121" s="194" t="s">
        <v>717</v>
      </c>
      <c r="AE121" s="194" t="s">
        <v>717</v>
      </c>
      <c r="AF121" s="194" t="s">
        <v>717</v>
      </c>
      <c r="AG121" s="194" t="s">
        <v>717</v>
      </c>
      <c r="AH121" s="194" t="s">
        <v>717</v>
      </c>
      <c r="AI121" s="194" t="s">
        <v>717</v>
      </c>
      <c r="AJ121" s="197">
        <f>vlookup(B121,'Annual Leave-2026'!$B:$T,4,0)-countif(E121:AI121,"a")-(countif(E121:AI121,"a1")*0.5)-(countif(E121:AI121,"a2")*0.5)-(countif(E121:AI121,"b*")*0.5)-(countif(E121:AI121,"c*")*0.5)-(countif(E121:AI121,"d*")*0.5)-(countif(E121:AI121,"e*")*0.5)+1</f>
        <v>2</v>
      </c>
      <c r="AK121" s="197">
        <f t="shared" si="3"/>
        <v>27</v>
      </c>
      <c r="AL121" s="214">
        <f>VLOOKUP(B121,'Working Time-January-2026'!$B:$AK,35,0)/60</f>
        <v>0</v>
      </c>
      <c r="AM121" s="214">
        <f>VLOOKUP(B121,'Working Time-January-2026'!$B:$AK,36,0)/60</f>
        <v>0</v>
      </c>
      <c r="AN121" s="214"/>
      <c r="AO121" s="507"/>
      <c r="AP121" s="220"/>
      <c r="AQ121" s="209"/>
      <c r="AR121" s="209"/>
      <c r="AS121" s="209"/>
      <c r="AT121" s="209"/>
      <c r="AU121" s="209">
        <f t="shared" si="4"/>
        <v>4</v>
      </c>
      <c r="AV121" s="209">
        <f t="shared" si="5"/>
        <v>0</v>
      </c>
      <c r="AW121" s="210">
        <f t="shared" si="6"/>
        <v>0</v>
      </c>
      <c r="AX121" s="222"/>
      <c r="AY121" s="226" t="s">
        <v>8</v>
      </c>
    </row>
    <row r="122">
      <c r="A122" s="204">
        <v>118.0</v>
      </c>
      <c r="B122" s="218" t="s">
        <v>701</v>
      </c>
      <c r="C122" s="219" t="s">
        <v>51</v>
      </c>
      <c r="D122" s="218" t="s">
        <v>14</v>
      </c>
      <c r="E122" s="194" t="s">
        <v>593</v>
      </c>
      <c r="F122" s="194" t="s">
        <v>593</v>
      </c>
      <c r="G122" s="194" t="s">
        <v>593</v>
      </c>
      <c r="H122" s="194">
        <v>0.0</v>
      </c>
      <c r="I122" s="194" t="s">
        <v>593</v>
      </c>
      <c r="J122" s="194" t="s">
        <v>593</v>
      </c>
      <c r="K122" s="194" t="s">
        <v>593</v>
      </c>
      <c r="L122" s="508" t="s">
        <v>15</v>
      </c>
      <c r="M122" s="194" t="s">
        <v>593</v>
      </c>
      <c r="N122" s="194">
        <v>0.0</v>
      </c>
      <c r="O122" s="194" t="s">
        <v>593</v>
      </c>
      <c r="P122" s="194" t="s">
        <v>593</v>
      </c>
      <c r="Q122" s="194" t="s">
        <v>593</v>
      </c>
      <c r="R122" s="194" t="s">
        <v>593</v>
      </c>
      <c r="S122" s="194" t="s">
        <v>593</v>
      </c>
      <c r="T122" s="194" t="s">
        <v>593</v>
      </c>
      <c r="U122" s="194" t="s">
        <v>593</v>
      </c>
      <c r="V122" s="194">
        <v>0.0</v>
      </c>
      <c r="W122" s="194" t="s">
        <v>593</v>
      </c>
      <c r="X122" s="194" t="s">
        <v>593</v>
      </c>
      <c r="Y122" s="194" t="s">
        <v>593</v>
      </c>
      <c r="Z122" s="194" t="s">
        <v>593</v>
      </c>
      <c r="AA122" s="194" t="s">
        <v>593</v>
      </c>
      <c r="AB122" s="194">
        <v>0.0</v>
      </c>
      <c r="AC122" s="194" t="s">
        <v>588</v>
      </c>
      <c r="AD122" s="194" t="s">
        <v>588</v>
      </c>
      <c r="AE122" s="194" t="s">
        <v>588</v>
      </c>
      <c r="AF122" s="194" t="s">
        <v>588</v>
      </c>
      <c r="AG122" s="194" t="s">
        <v>588</v>
      </c>
      <c r="AH122" s="194" t="s">
        <v>588</v>
      </c>
      <c r="AI122" s="194" t="s">
        <v>588</v>
      </c>
      <c r="AJ122" s="197">
        <f>vlookup(B122,'Annual Leave-2026'!$B:$T,4,0)-countif(E122:AI122,"a")-(countif(E122:AI122,"a1")*0.5)-(countif(E122:AI122,"a2")*0.5)-(countif(E122:AI122,"b*")*0.5)-(countif(E122:AI122,"c*")*0.5)-(countif(E122:AI122,"d*")*0.5)-(countif(E122:AI122,"e*")*0.5)+1</f>
        <v>4.5</v>
      </c>
      <c r="AK122" s="197">
        <f t="shared" si="3"/>
        <v>27</v>
      </c>
      <c r="AL122" s="214">
        <f>VLOOKUP(B122,'Working Time-January-2026'!$B:$AK,35,0)/60</f>
        <v>0</v>
      </c>
      <c r="AM122" s="214">
        <f>VLOOKUP(B122,'Working Time-January-2026'!$B:$AK,36,0)/60</f>
        <v>0</v>
      </c>
      <c r="AN122" s="214"/>
      <c r="AO122" s="507"/>
      <c r="AP122" s="220"/>
      <c r="AQ122" s="209"/>
      <c r="AR122" s="209"/>
      <c r="AS122" s="209"/>
      <c r="AT122" s="209"/>
      <c r="AU122" s="209">
        <f t="shared" si="4"/>
        <v>4</v>
      </c>
      <c r="AV122" s="209">
        <f t="shared" si="5"/>
        <v>0</v>
      </c>
      <c r="AW122" s="210">
        <f t="shared" si="6"/>
        <v>0</v>
      </c>
      <c r="AX122" s="222"/>
      <c r="AY122" s="226" t="s">
        <v>9</v>
      </c>
    </row>
    <row r="123">
      <c r="A123" s="209">
        <v>119.0</v>
      </c>
      <c r="B123" s="218" t="s">
        <v>860</v>
      </c>
      <c r="C123" s="219" t="s">
        <v>861</v>
      </c>
      <c r="D123" s="218" t="s">
        <v>14</v>
      </c>
      <c r="E123" s="194" t="s">
        <v>591</v>
      </c>
      <c r="F123" s="194" t="s">
        <v>591</v>
      </c>
      <c r="G123" s="194">
        <v>0.0</v>
      </c>
      <c r="H123" s="194" t="s">
        <v>591</v>
      </c>
      <c r="I123" s="194" t="s">
        <v>591</v>
      </c>
      <c r="J123" s="194" t="s">
        <v>591</v>
      </c>
      <c r="K123" s="194" t="s">
        <v>591</v>
      </c>
      <c r="L123" s="508" t="s">
        <v>15</v>
      </c>
      <c r="M123" s="194" t="s">
        <v>591</v>
      </c>
      <c r="N123" s="194" t="s">
        <v>591</v>
      </c>
      <c r="O123" s="194">
        <v>0.0</v>
      </c>
      <c r="P123" s="194" t="s">
        <v>593</v>
      </c>
      <c r="Q123" s="194" t="s">
        <v>593</v>
      </c>
      <c r="R123" s="194" t="s">
        <v>593</v>
      </c>
      <c r="S123" s="194" t="s">
        <v>593</v>
      </c>
      <c r="T123" s="194" t="s">
        <v>593</v>
      </c>
      <c r="U123" s="194">
        <v>0.0</v>
      </c>
      <c r="V123" s="194" t="s">
        <v>6</v>
      </c>
      <c r="W123" s="194" t="s">
        <v>6</v>
      </c>
      <c r="X123" s="194" t="s">
        <v>593</v>
      </c>
      <c r="Y123" s="194" t="s">
        <v>593</v>
      </c>
      <c r="Z123" s="194" t="s">
        <v>593</v>
      </c>
      <c r="AA123" s="194" t="s">
        <v>593</v>
      </c>
      <c r="AB123" s="194" t="s">
        <v>593</v>
      </c>
      <c r="AC123" s="194">
        <v>0.0</v>
      </c>
      <c r="AD123" s="194" t="s">
        <v>593</v>
      </c>
      <c r="AE123" s="194" t="s">
        <v>593</v>
      </c>
      <c r="AF123" s="194" t="s">
        <v>593</v>
      </c>
      <c r="AG123" s="194" t="s">
        <v>593</v>
      </c>
      <c r="AH123" s="194" t="s">
        <v>593</v>
      </c>
      <c r="AI123" s="194">
        <v>0.0</v>
      </c>
      <c r="AJ123" s="197">
        <f>vlookup(B123,'Annual Leave-2026'!$B:$T,4,0)-countif(E123:AI123,"a")-(countif(E123:AI123,"a1")*0.5)-(countif(E123:AI123,"a2")*0.5)-(countif(E123:AI123,"b*")*0.5)-(countif(E123:AI123,"c*")*0.5)-(countif(E123:AI123,"d*")*0.5)-(countif(E123:AI123,"e*")*0.5)+1</f>
        <v>0</v>
      </c>
      <c r="AK123" s="197">
        <f t="shared" si="3"/>
        <v>26</v>
      </c>
      <c r="AL123" s="214">
        <f>VLOOKUP(B123,'Working Time-January-2026'!$B:$AK,35,0)/60</f>
        <v>0</v>
      </c>
      <c r="AM123" s="214">
        <f>VLOOKUP(B123,'Working Time-January-2026'!$B:$AK,36,0)/60</f>
        <v>0</v>
      </c>
      <c r="AN123" s="214"/>
      <c r="AO123" s="507"/>
      <c r="AP123" s="220"/>
      <c r="AQ123" s="209"/>
      <c r="AR123" s="209"/>
      <c r="AS123" s="209"/>
      <c r="AT123" s="209"/>
      <c r="AU123" s="209">
        <f t="shared" si="4"/>
        <v>5</v>
      </c>
      <c r="AV123" s="209">
        <f t="shared" si="5"/>
        <v>0</v>
      </c>
      <c r="AW123" s="210">
        <f t="shared" si="6"/>
        <v>0</v>
      </c>
      <c r="AX123" s="222"/>
      <c r="AY123" s="226">
        <v>0.0</v>
      </c>
    </row>
    <row r="124">
      <c r="A124" s="204">
        <v>120.0</v>
      </c>
      <c r="B124" s="224" t="s">
        <v>709</v>
      </c>
      <c r="C124" s="225" t="s">
        <v>30</v>
      </c>
      <c r="D124" s="224" t="s">
        <v>14</v>
      </c>
      <c r="E124" s="194" t="s">
        <v>717</v>
      </c>
      <c r="F124" s="194" t="s">
        <v>717</v>
      </c>
      <c r="G124" s="194" t="s">
        <v>717</v>
      </c>
      <c r="H124" s="194">
        <v>0.0</v>
      </c>
      <c r="I124" s="194" t="s">
        <v>715</v>
      </c>
      <c r="J124" s="194" t="s">
        <v>715</v>
      </c>
      <c r="K124" s="194" t="s">
        <v>715</v>
      </c>
      <c r="L124" s="508" t="s">
        <v>15</v>
      </c>
      <c r="M124" s="194" t="s">
        <v>6</v>
      </c>
      <c r="N124" s="194">
        <v>0.0</v>
      </c>
      <c r="O124" s="194" t="s">
        <v>715</v>
      </c>
      <c r="P124" s="194" t="s">
        <v>715</v>
      </c>
      <c r="Q124" s="194" t="s">
        <v>715</v>
      </c>
      <c r="R124" s="194" t="s">
        <v>715</v>
      </c>
      <c r="S124" s="194" t="s">
        <v>715</v>
      </c>
      <c r="T124" s="194" t="s">
        <v>715</v>
      </c>
      <c r="U124" s="194" t="s">
        <v>715</v>
      </c>
      <c r="V124" s="194">
        <v>0.0</v>
      </c>
      <c r="W124" s="194" t="s">
        <v>591</v>
      </c>
      <c r="X124" s="194" t="s">
        <v>591</v>
      </c>
      <c r="Y124" s="194" t="s">
        <v>591</v>
      </c>
      <c r="Z124" s="194" t="s">
        <v>591</v>
      </c>
      <c r="AA124" s="194" t="s">
        <v>591</v>
      </c>
      <c r="AB124" s="194">
        <v>0.0</v>
      </c>
      <c r="AC124" s="194" t="s">
        <v>6</v>
      </c>
      <c r="AD124" s="194" t="s">
        <v>591</v>
      </c>
      <c r="AE124" s="194" t="s">
        <v>591</v>
      </c>
      <c r="AF124" s="194" t="s">
        <v>591</v>
      </c>
      <c r="AG124" s="194" t="s">
        <v>591</v>
      </c>
      <c r="AH124" s="194" t="s">
        <v>591</v>
      </c>
      <c r="AI124" s="194" t="s">
        <v>591</v>
      </c>
      <c r="AJ124" s="197">
        <f>vlookup(B124,'Annual Leave-2026'!$B:$T,4,0)-countif(E124:AI124,"a")-(countif(E124:AI124,"a1")*0.5)-(countif(E124:AI124,"a2")*0.5)-(countif(E124:AI124,"b*")*0.5)-(countif(E124:AI124,"c*")*0.5)-(countif(E124:AI124,"d*")*0.5)-(countif(E124:AI124,"e*")*0.5)+1</f>
        <v>1</v>
      </c>
      <c r="AK124" s="197">
        <f t="shared" si="3"/>
        <v>27</v>
      </c>
      <c r="AL124" s="214">
        <f>VLOOKUP(B124,'Working Time-January-2026'!$B:$AK,35,0)/60</f>
        <v>0</v>
      </c>
      <c r="AM124" s="214">
        <f>VLOOKUP(B124,'Working Time-January-2026'!$B:$AK,36,0)/60</f>
        <v>0</v>
      </c>
      <c r="AN124" s="214"/>
      <c r="AO124" s="507"/>
      <c r="AP124" s="220"/>
      <c r="AQ124" s="209"/>
      <c r="AR124" s="209"/>
      <c r="AS124" s="209"/>
      <c r="AT124" s="209"/>
      <c r="AU124" s="209">
        <f t="shared" si="4"/>
        <v>4</v>
      </c>
      <c r="AV124" s="209">
        <f t="shared" si="5"/>
        <v>0</v>
      </c>
      <c r="AW124" s="210">
        <f t="shared" si="6"/>
        <v>0</v>
      </c>
      <c r="AX124" s="222"/>
      <c r="AY124" s="226" t="s">
        <v>6</v>
      </c>
    </row>
    <row r="125">
      <c r="A125" s="209">
        <v>121.0</v>
      </c>
      <c r="B125" s="218" t="s">
        <v>702</v>
      </c>
      <c r="C125" s="219" t="s">
        <v>58</v>
      </c>
      <c r="D125" s="218" t="s">
        <v>14</v>
      </c>
      <c r="E125" s="194" t="s">
        <v>593</v>
      </c>
      <c r="F125" s="194" t="s">
        <v>593</v>
      </c>
      <c r="G125" s="194" t="s">
        <v>593</v>
      </c>
      <c r="H125" s="194">
        <v>0.0</v>
      </c>
      <c r="I125" s="194" t="s">
        <v>593</v>
      </c>
      <c r="J125" s="194" t="s">
        <v>593</v>
      </c>
      <c r="K125" s="194" t="s">
        <v>593</v>
      </c>
      <c r="L125" s="508" t="s">
        <v>15</v>
      </c>
      <c r="M125" s="194" t="s">
        <v>6</v>
      </c>
      <c r="N125" s="194" t="s">
        <v>602</v>
      </c>
      <c r="O125" s="194">
        <v>0.0</v>
      </c>
      <c r="P125" s="194" t="s">
        <v>593</v>
      </c>
      <c r="Q125" s="194" t="s">
        <v>593</v>
      </c>
      <c r="R125" s="194" t="s">
        <v>593</v>
      </c>
      <c r="S125" s="194" t="s">
        <v>593</v>
      </c>
      <c r="T125" s="194" t="s">
        <v>593</v>
      </c>
      <c r="U125" s="194">
        <v>0.0</v>
      </c>
      <c r="V125" s="194" t="s">
        <v>588</v>
      </c>
      <c r="W125" s="194" t="s">
        <v>588</v>
      </c>
      <c r="X125" s="194" t="s">
        <v>588</v>
      </c>
      <c r="Y125" s="194" t="s">
        <v>588</v>
      </c>
      <c r="Z125" s="194" t="s">
        <v>588</v>
      </c>
      <c r="AA125" s="194" t="s">
        <v>588</v>
      </c>
      <c r="AB125" s="194" t="s">
        <v>588</v>
      </c>
      <c r="AC125" s="194">
        <v>0.0</v>
      </c>
      <c r="AD125" s="194" t="s">
        <v>588</v>
      </c>
      <c r="AE125" s="194" t="s">
        <v>588</v>
      </c>
      <c r="AF125" s="194" t="s">
        <v>588</v>
      </c>
      <c r="AG125" s="194" t="s">
        <v>588</v>
      </c>
      <c r="AH125" s="194" t="s">
        <v>588</v>
      </c>
      <c r="AI125" s="194" t="s">
        <v>588</v>
      </c>
      <c r="AJ125" s="197">
        <f>vlookup(B125,'Annual Leave-2026'!$B:$T,4,0)-countif(E125:AI125,"a")-(countif(E125:AI125,"a1")*0.5)-(countif(E125:AI125,"a2")*0.5)-(countif(E125:AI125,"b*")*0.5)-(countif(E125:AI125,"c*")*0.5)-(countif(E125:AI125,"d*")*0.5)-(countif(E125:AI125,"e*")*0.5)+1</f>
        <v>0.5</v>
      </c>
      <c r="AK125" s="197">
        <f t="shared" si="3"/>
        <v>26</v>
      </c>
      <c r="AL125" s="214">
        <f>VLOOKUP(B125,'Working Time-January-2026'!$B:$AK,35,0)/60</f>
        <v>-0.1</v>
      </c>
      <c r="AM125" s="214">
        <f>VLOOKUP(B125,'Working Time-January-2026'!$B:$AK,36,0)/60</f>
        <v>0</v>
      </c>
      <c r="AN125" s="214"/>
      <c r="AO125" s="507"/>
      <c r="AP125" s="220"/>
      <c r="AQ125" s="209"/>
      <c r="AR125" s="209"/>
      <c r="AS125" s="209"/>
      <c r="AT125" s="209"/>
      <c r="AU125" s="209">
        <f t="shared" si="4"/>
        <v>4</v>
      </c>
      <c r="AV125" s="209">
        <f t="shared" si="5"/>
        <v>0</v>
      </c>
      <c r="AW125" s="210">
        <f t="shared" si="6"/>
        <v>1</v>
      </c>
      <c r="AX125" s="222"/>
      <c r="AY125" s="226" t="s">
        <v>9</v>
      </c>
    </row>
    <row r="126">
      <c r="A126" s="204">
        <v>122.0</v>
      </c>
      <c r="B126" s="218" t="s">
        <v>703</v>
      </c>
      <c r="C126" s="219" t="s">
        <v>43</v>
      </c>
      <c r="D126" s="218" t="s">
        <v>14</v>
      </c>
      <c r="E126" s="194" t="s">
        <v>591</v>
      </c>
      <c r="F126" s="194" t="s">
        <v>591</v>
      </c>
      <c r="G126" s="194">
        <v>0.0</v>
      </c>
      <c r="H126" s="194" t="s">
        <v>591</v>
      </c>
      <c r="I126" s="194" t="s">
        <v>591</v>
      </c>
      <c r="J126" s="194" t="s">
        <v>591</v>
      </c>
      <c r="K126" s="194" t="s">
        <v>591</v>
      </c>
      <c r="L126" s="508" t="s">
        <v>15</v>
      </c>
      <c r="M126" s="194" t="s">
        <v>591</v>
      </c>
      <c r="N126" s="194" t="s">
        <v>591</v>
      </c>
      <c r="O126" s="194">
        <v>0.0</v>
      </c>
      <c r="P126" s="194" t="s">
        <v>593</v>
      </c>
      <c r="Q126" s="194" t="s">
        <v>593</v>
      </c>
      <c r="R126" s="194" t="s">
        <v>593</v>
      </c>
      <c r="S126" s="194" t="s">
        <v>593</v>
      </c>
      <c r="T126" s="194" t="s">
        <v>593</v>
      </c>
      <c r="U126" s="194">
        <v>0.0</v>
      </c>
      <c r="V126" s="194" t="s">
        <v>593</v>
      </c>
      <c r="W126" s="194" t="s">
        <v>593</v>
      </c>
      <c r="X126" s="194" t="s">
        <v>593</v>
      </c>
      <c r="Y126" s="194" t="s">
        <v>593</v>
      </c>
      <c r="Z126" s="194" t="s">
        <v>593</v>
      </c>
      <c r="AA126" s="194" t="s">
        <v>593</v>
      </c>
      <c r="AB126" s="194" t="s">
        <v>593</v>
      </c>
      <c r="AC126" s="194">
        <v>0.0</v>
      </c>
      <c r="AD126" s="194" t="s">
        <v>593</v>
      </c>
      <c r="AE126" s="194" t="s">
        <v>593</v>
      </c>
      <c r="AF126" s="194" t="s">
        <v>593</v>
      </c>
      <c r="AG126" s="194" t="s">
        <v>593</v>
      </c>
      <c r="AH126" s="194" t="s">
        <v>593</v>
      </c>
      <c r="AI126" s="194">
        <v>0.0</v>
      </c>
      <c r="AJ126" s="197">
        <f>vlookup(B126,'Annual Leave-2026'!$B:$T,4,0)-countif(E126:AI126,"a")-(countif(E126:AI126,"a1")*0.5)-(countif(E126:AI126,"a2")*0.5)-(countif(E126:AI126,"b*")*0.5)-(countif(E126:AI126,"c*")*0.5)-(countif(E126:AI126,"d*")*0.5)-(countif(E126:AI126,"e*")*0.5)+1</f>
        <v>1</v>
      </c>
      <c r="AK126" s="197">
        <f t="shared" si="3"/>
        <v>26</v>
      </c>
      <c r="AL126" s="214">
        <f>VLOOKUP(B126,'Working Time-January-2026'!$B:$AK,35,0)/60</f>
        <v>0</v>
      </c>
      <c r="AM126" s="214">
        <f>VLOOKUP(B126,'Working Time-January-2026'!$B:$AK,36,0)/60</f>
        <v>0</v>
      </c>
      <c r="AN126" s="214"/>
      <c r="AO126" s="507"/>
      <c r="AP126" s="220"/>
      <c r="AQ126" s="209"/>
      <c r="AR126" s="209"/>
      <c r="AS126" s="209"/>
      <c r="AT126" s="209"/>
      <c r="AU126" s="209">
        <f t="shared" si="4"/>
        <v>5</v>
      </c>
      <c r="AV126" s="209">
        <f t="shared" si="5"/>
        <v>0</v>
      </c>
      <c r="AW126" s="210">
        <f t="shared" si="6"/>
        <v>0</v>
      </c>
      <c r="AX126" s="222"/>
      <c r="AY126" s="226">
        <v>0.0</v>
      </c>
    </row>
    <row r="127">
      <c r="A127" s="209">
        <v>123.0</v>
      </c>
      <c r="B127" s="218" t="s">
        <v>713</v>
      </c>
      <c r="C127" s="219" t="s">
        <v>34</v>
      </c>
      <c r="D127" s="218" t="s">
        <v>14</v>
      </c>
      <c r="E127" s="194" t="s">
        <v>715</v>
      </c>
      <c r="F127" s="194" t="s">
        <v>715</v>
      </c>
      <c r="G127" s="194">
        <v>0.0</v>
      </c>
      <c r="H127" s="194" t="s">
        <v>715</v>
      </c>
      <c r="I127" s="194" t="s">
        <v>715</v>
      </c>
      <c r="J127" s="194" t="s">
        <v>715</v>
      </c>
      <c r="K127" s="194" t="s">
        <v>715</v>
      </c>
      <c r="L127" s="508" t="s">
        <v>15</v>
      </c>
      <c r="M127" s="194" t="s">
        <v>715</v>
      </c>
      <c r="N127" s="194" t="s">
        <v>715</v>
      </c>
      <c r="O127" s="194">
        <v>0.0</v>
      </c>
      <c r="P127" s="194" t="s">
        <v>591</v>
      </c>
      <c r="Q127" s="194" t="s">
        <v>591</v>
      </c>
      <c r="R127" s="194" t="s">
        <v>591</v>
      </c>
      <c r="S127" s="194" t="s">
        <v>591</v>
      </c>
      <c r="T127" s="194" t="s">
        <v>591</v>
      </c>
      <c r="U127" s="194">
        <v>0.0</v>
      </c>
      <c r="V127" s="194" t="s">
        <v>591</v>
      </c>
      <c r="W127" s="194" t="s">
        <v>591</v>
      </c>
      <c r="X127" s="194" t="s">
        <v>591</v>
      </c>
      <c r="Y127" s="194" t="s">
        <v>591</v>
      </c>
      <c r="Z127" s="194" t="s">
        <v>591</v>
      </c>
      <c r="AA127" s="194" t="s">
        <v>591</v>
      </c>
      <c r="AB127" s="194" t="s">
        <v>591</v>
      </c>
      <c r="AC127" s="194">
        <v>0.0</v>
      </c>
      <c r="AD127" s="194" t="s">
        <v>593</v>
      </c>
      <c r="AE127" s="194" t="s">
        <v>593</v>
      </c>
      <c r="AF127" s="194" t="s">
        <v>593</v>
      </c>
      <c r="AG127" s="194" t="s">
        <v>593</v>
      </c>
      <c r="AH127" s="194" t="s">
        <v>593</v>
      </c>
      <c r="AI127" s="194">
        <v>0.0</v>
      </c>
      <c r="AJ127" s="197">
        <f>vlookup(B127,'Annual Leave-2026'!$B:$T,4,0)-countif(E127:AI127,"a")-(countif(E127:AI127,"a1")*0.5)-(countif(E127:AI127,"a2")*0.5)-(countif(E127:AI127,"b*")*0.5)-(countif(E127:AI127,"c*")*0.5)-(countif(E127:AI127,"d*")*0.5)-(countif(E127:AI127,"e*")*0.5)+1</f>
        <v>4.5</v>
      </c>
      <c r="AK127" s="197">
        <f t="shared" si="3"/>
        <v>26</v>
      </c>
      <c r="AL127" s="214">
        <f>VLOOKUP(B127,'Working Time-January-2026'!$B:$AK,35,0)/60</f>
        <v>-0.65</v>
      </c>
      <c r="AM127" s="214">
        <f>VLOOKUP(B127,'Working Time-January-2026'!$B:$AK,36,0)/60</f>
        <v>0</v>
      </c>
      <c r="AN127" s="214"/>
      <c r="AO127" s="507"/>
      <c r="AP127" s="220"/>
      <c r="AQ127" s="209"/>
      <c r="AR127" s="209"/>
      <c r="AS127" s="209"/>
      <c r="AT127" s="209"/>
      <c r="AU127" s="209">
        <f t="shared" si="4"/>
        <v>5</v>
      </c>
      <c r="AV127" s="209">
        <f t="shared" si="5"/>
        <v>0</v>
      </c>
      <c r="AW127" s="210">
        <f t="shared" si="6"/>
        <v>0</v>
      </c>
      <c r="AX127" s="222"/>
      <c r="AY127" s="226">
        <v>0.0</v>
      </c>
    </row>
    <row r="128">
      <c r="A128" s="204">
        <v>124.0</v>
      </c>
      <c r="B128" s="218" t="s">
        <v>862</v>
      </c>
      <c r="C128" s="219" t="s">
        <v>863</v>
      </c>
      <c r="D128" s="218" t="s">
        <v>14</v>
      </c>
      <c r="E128" s="194" t="s">
        <v>715</v>
      </c>
      <c r="F128" s="194" t="s">
        <v>715</v>
      </c>
      <c r="G128" s="194" t="s">
        <v>715</v>
      </c>
      <c r="H128" s="194">
        <v>0.0</v>
      </c>
      <c r="I128" s="194" t="s">
        <v>715</v>
      </c>
      <c r="J128" s="194" t="s">
        <v>715</v>
      </c>
      <c r="K128" s="194" t="s">
        <v>715</v>
      </c>
      <c r="L128" s="508" t="s">
        <v>15</v>
      </c>
      <c r="M128" s="194" t="s">
        <v>715</v>
      </c>
      <c r="N128" s="194" t="s">
        <v>715</v>
      </c>
      <c r="O128" s="194">
        <v>0.0</v>
      </c>
      <c r="P128" s="194" t="s">
        <v>591</v>
      </c>
      <c r="Q128" s="194" t="s">
        <v>591</v>
      </c>
      <c r="R128" s="194" t="s">
        <v>591</v>
      </c>
      <c r="S128" s="194" t="s">
        <v>591</v>
      </c>
      <c r="T128" s="194" t="s">
        <v>591</v>
      </c>
      <c r="U128" s="194">
        <v>0.0</v>
      </c>
      <c r="V128" s="194" t="s">
        <v>591</v>
      </c>
      <c r="W128" s="194" t="s">
        <v>591</v>
      </c>
      <c r="X128" s="194" t="s">
        <v>591</v>
      </c>
      <c r="Y128" s="194" t="s">
        <v>591</v>
      </c>
      <c r="Z128" s="194" t="s">
        <v>591</v>
      </c>
      <c r="AA128" s="194" t="s">
        <v>591</v>
      </c>
      <c r="AB128" s="194" t="s">
        <v>591</v>
      </c>
      <c r="AC128" s="194">
        <v>0.0</v>
      </c>
      <c r="AD128" s="194" t="s">
        <v>172</v>
      </c>
      <c r="AE128" s="194" t="s">
        <v>593</v>
      </c>
      <c r="AF128" s="194" t="s">
        <v>593</v>
      </c>
      <c r="AG128" s="194" t="s">
        <v>593</v>
      </c>
      <c r="AH128" s="194" t="s">
        <v>593</v>
      </c>
      <c r="AI128" s="194">
        <v>0.0</v>
      </c>
      <c r="AJ128" s="197">
        <f>vlookup(B128,'Annual Leave-2026'!$B:$T,4,0)-countif(E128:AI128,"a")-(countif(E128:AI128,"a1")*0.5)-(countif(E128:AI128,"a2")*0.5)-(countif(E128:AI128,"b*")*0.5)-(countif(E128:AI128,"c*")*0.5)-(countif(E128:AI128,"d*")*0.5)-(countif(E128:AI128,"e*")*0.5)+1</f>
        <v>6</v>
      </c>
      <c r="AK128" s="197">
        <f t="shared" si="3"/>
        <v>26</v>
      </c>
      <c r="AL128" s="214">
        <f>VLOOKUP(B128,'Working Time-January-2026'!$B:$AK,35,0)/60</f>
        <v>0</v>
      </c>
      <c r="AM128" s="214">
        <f>VLOOKUP(B128,'Working Time-January-2026'!$B:$AK,36,0)/60</f>
        <v>0</v>
      </c>
      <c r="AN128" s="214"/>
      <c r="AO128" s="507"/>
      <c r="AP128" s="220"/>
      <c r="AQ128" s="209"/>
      <c r="AR128" s="209"/>
      <c r="AS128" s="209"/>
      <c r="AT128" s="209"/>
      <c r="AU128" s="209">
        <f t="shared" si="4"/>
        <v>5</v>
      </c>
      <c r="AV128" s="209">
        <f t="shared" si="5"/>
        <v>0</v>
      </c>
      <c r="AW128" s="210">
        <f t="shared" si="6"/>
        <v>0</v>
      </c>
      <c r="AX128" s="222"/>
      <c r="AY128" s="226">
        <v>0.0</v>
      </c>
    </row>
    <row r="129">
      <c r="A129" s="209">
        <v>125.0</v>
      </c>
      <c r="B129" s="218" t="s">
        <v>704</v>
      </c>
      <c r="C129" s="219" t="s">
        <v>36</v>
      </c>
      <c r="D129" s="218" t="s">
        <v>14</v>
      </c>
      <c r="E129" s="194" t="s">
        <v>715</v>
      </c>
      <c r="F129" s="194" t="s">
        <v>715</v>
      </c>
      <c r="G129" s="194">
        <v>0.0</v>
      </c>
      <c r="H129" s="194" t="s">
        <v>715</v>
      </c>
      <c r="I129" s="194" t="s">
        <v>715</v>
      </c>
      <c r="J129" s="194" t="s">
        <v>715</v>
      </c>
      <c r="K129" s="194" t="s">
        <v>165</v>
      </c>
      <c r="L129" s="508" t="s">
        <v>15</v>
      </c>
      <c r="M129" s="194" t="s">
        <v>715</v>
      </c>
      <c r="N129" s="194" t="s">
        <v>715</v>
      </c>
      <c r="O129" s="194">
        <v>0.0</v>
      </c>
      <c r="P129" s="194" t="s">
        <v>591</v>
      </c>
      <c r="Q129" s="194" t="s">
        <v>591</v>
      </c>
      <c r="R129" s="194" t="s">
        <v>591</v>
      </c>
      <c r="S129" s="194" t="s">
        <v>591</v>
      </c>
      <c r="T129" s="194" t="s">
        <v>591</v>
      </c>
      <c r="U129" s="194">
        <v>0.0</v>
      </c>
      <c r="V129" s="194" t="s">
        <v>591</v>
      </c>
      <c r="W129" s="194" t="s">
        <v>591</v>
      </c>
      <c r="X129" s="194" t="s">
        <v>591</v>
      </c>
      <c r="Y129" s="194" t="s">
        <v>591</v>
      </c>
      <c r="Z129" s="194" t="s">
        <v>591</v>
      </c>
      <c r="AA129" s="194" t="s">
        <v>591</v>
      </c>
      <c r="AB129" s="194" t="s">
        <v>163</v>
      </c>
      <c r="AC129" s="194">
        <v>0.0</v>
      </c>
      <c r="AD129" s="194" t="s">
        <v>593</v>
      </c>
      <c r="AE129" s="194" t="s">
        <v>593</v>
      </c>
      <c r="AF129" s="194" t="s">
        <v>593</v>
      </c>
      <c r="AG129" s="194" t="s">
        <v>593</v>
      </c>
      <c r="AH129" s="194" t="s">
        <v>593</v>
      </c>
      <c r="AI129" s="194">
        <v>0.0</v>
      </c>
      <c r="AJ129" s="197">
        <f>vlookup(B129,'Annual Leave-2026'!$B:$T,4,0)-countif(E129:AI129,"a")-(countif(E129:AI129,"a1")*0.5)-(countif(E129:AI129,"a2")*0.5)-(countif(E129:AI129,"b*")*0.5)-(countif(E129:AI129,"c*")*0.5)-(countif(E129:AI129,"d*")*0.5)-(countif(E129:AI129,"e*")*0.5)+1</f>
        <v>0</v>
      </c>
      <c r="AK129" s="197">
        <f t="shared" si="3"/>
        <v>26</v>
      </c>
      <c r="AL129" s="214">
        <f>VLOOKUP(B129,'Working Time-January-2026'!$B:$AK,35,0)/60</f>
        <v>0</v>
      </c>
      <c r="AM129" s="214">
        <f>VLOOKUP(B129,'Working Time-January-2026'!$B:$AK,36,0)/60</f>
        <v>0</v>
      </c>
      <c r="AN129" s="214"/>
      <c r="AO129" s="507"/>
      <c r="AP129" s="220"/>
      <c r="AQ129" s="209"/>
      <c r="AR129" s="209"/>
      <c r="AS129" s="209"/>
      <c r="AT129" s="209"/>
      <c r="AU129" s="209">
        <f t="shared" si="4"/>
        <v>5</v>
      </c>
      <c r="AV129" s="209">
        <f t="shared" si="5"/>
        <v>0</v>
      </c>
      <c r="AW129" s="210">
        <f t="shared" si="6"/>
        <v>0</v>
      </c>
      <c r="AX129" s="222"/>
      <c r="AY129" s="226">
        <v>0.0</v>
      </c>
    </row>
    <row r="130">
      <c r="A130" s="204">
        <v>126.0</v>
      </c>
      <c r="B130" s="218" t="s">
        <v>705</v>
      </c>
      <c r="C130" s="219" t="s">
        <v>18</v>
      </c>
      <c r="D130" s="218" t="s">
        <v>14</v>
      </c>
      <c r="E130" s="194" t="s">
        <v>588</v>
      </c>
      <c r="F130" s="194" t="s">
        <v>588</v>
      </c>
      <c r="G130" s="194" t="s">
        <v>588</v>
      </c>
      <c r="H130" s="194" t="s">
        <v>588</v>
      </c>
      <c r="I130" s="194">
        <v>0.0</v>
      </c>
      <c r="J130" s="194" t="s">
        <v>717</v>
      </c>
      <c r="K130" s="194" t="s">
        <v>717</v>
      </c>
      <c r="L130" s="508" t="s">
        <v>15</v>
      </c>
      <c r="M130" s="194" t="s">
        <v>717</v>
      </c>
      <c r="N130" s="194">
        <v>0.0</v>
      </c>
      <c r="O130" s="194" t="s">
        <v>717</v>
      </c>
      <c r="P130" s="194" t="s">
        <v>717</v>
      </c>
      <c r="Q130" s="194" t="s">
        <v>717</v>
      </c>
      <c r="R130" s="194" t="s">
        <v>717</v>
      </c>
      <c r="S130" s="194" t="s">
        <v>717</v>
      </c>
      <c r="T130" s="194" t="s">
        <v>717</v>
      </c>
      <c r="U130" s="194" t="s">
        <v>717</v>
      </c>
      <c r="V130" s="194">
        <v>0.0</v>
      </c>
      <c r="W130" s="194" t="s">
        <v>715</v>
      </c>
      <c r="X130" s="194" t="s">
        <v>715</v>
      </c>
      <c r="Y130" s="194" t="s">
        <v>715</v>
      </c>
      <c r="Z130" s="194" t="s">
        <v>715</v>
      </c>
      <c r="AA130" s="194" t="s">
        <v>715</v>
      </c>
      <c r="AB130" s="194">
        <v>0.0</v>
      </c>
      <c r="AC130" s="194" t="s">
        <v>715</v>
      </c>
      <c r="AD130" s="194" t="s">
        <v>715</v>
      </c>
      <c r="AE130" s="194" t="s">
        <v>715</v>
      </c>
      <c r="AF130" s="194" t="s">
        <v>715</v>
      </c>
      <c r="AG130" s="194" t="s">
        <v>715</v>
      </c>
      <c r="AH130" s="194" t="s">
        <v>715</v>
      </c>
      <c r="AI130" s="194" t="s">
        <v>592</v>
      </c>
      <c r="AJ130" s="197">
        <f>vlookup(B130,'Annual Leave-2026'!$B:$T,4,0)-countif(E130:AI130,"a")-(countif(E130:AI130,"a1")*0.5)-(countif(E130:AI130,"a2")*0.5)-(countif(E130:AI130,"b*")*0.5)-(countif(E130:AI130,"c*")*0.5)-(countif(E130:AI130,"d*")*0.5)-(countif(E130:AI130,"e*")*0.5)+1</f>
        <v>2.5</v>
      </c>
      <c r="AK130" s="197">
        <f t="shared" si="3"/>
        <v>26</v>
      </c>
      <c r="AL130" s="214">
        <f>VLOOKUP(B130,'Working Time-January-2026'!$B:$AK,35,0)/60</f>
        <v>0</v>
      </c>
      <c r="AM130" s="214">
        <f>VLOOKUP(B130,'Working Time-January-2026'!$B:$AK,36,0)/60</f>
        <v>0</v>
      </c>
      <c r="AN130" s="214"/>
      <c r="AO130" s="507"/>
      <c r="AP130" s="220"/>
      <c r="AQ130" s="209"/>
      <c r="AR130" s="209"/>
      <c r="AS130" s="209"/>
      <c r="AT130" s="209"/>
      <c r="AU130" s="209">
        <f t="shared" si="4"/>
        <v>4</v>
      </c>
      <c r="AV130" s="209">
        <f t="shared" si="5"/>
        <v>1</v>
      </c>
      <c r="AW130" s="210">
        <f t="shared" si="6"/>
        <v>0</v>
      </c>
      <c r="AX130" s="222"/>
      <c r="AY130" s="226" t="s">
        <v>7</v>
      </c>
    </row>
    <row r="131">
      <c r="A131" s="209">
        <v>127.0</v>
      </c>
      <c r="B131" s="218" t="s">
        <v>706</v>
      </c>
      <c r="C131" s="219" t="s">
        <v>39</v>
      </c>
      <c r="D131" s="218" t="s">
        <v>14</v>
      </c>
      <c r="E131" s="194" t="s">
        <v>715</v>
      </c>
      <c r="F131" s="194" t="s">
        <v>715</v>
      </c>
      <c r="G131" s="194">
        <v>0.0</v>
      </c>
      <c r="H131" s="194" t="s">
        <v>591</v>
      </c>
      <c r="I131" s="194" t="s">
        <v>591</v>
      </c>
      <c r="J131" s="194" t="s">
        <v>591</v>
      </c>
      <c r="K131" s="194" t="s">
        <v>591</v>
      </c>
      <c r="L131" s="508" t="s">
        <v>15</v>
      </c>
      <c r="M131" s="194" t="s">
        <v>591</v>
      </c>
      <c r="N131" s="194">
        <v>0.0</v>
      </c>
      <c r="O131" s="194" t="s">
        <v>591</v>
      </c>
      <c r="P131" s="194" t="s">
        <v>591</v>
      </c>
      <c r="Q131" s="194" t="s">
        <v>591</v>
      </c>
      <c r="R131" s="194" t="s">
        <v>591</v>
      </c>
      <c r="S131" s="194" t="s">
        <v>591</v>
      </c>
      <c r="T131" s="194" t="s">
        <v>591</v>
      </c>
      <c r="U131" s="194" t="s">
        <v>591</v>
      </c>
      <c r="V131" s="194">
        <v>0.0</v>
      </c>
      <c r="W131" s="194" t="s">
        <v>602</v>
      </c>
      <c r="X131" s="194" t="s">
        <v>593</v>
      </c>
      <c r="Y131" s="194" t="s">
        <v>593</v>
      </c>
      <c r="Z131" s="194" t="s">
        <v>593</v>
      </c>
      <c r="AA131" s="194" t="s">
        <v>593</v>
      </c>
      <c r="AB131" s="194">
        <v>0.0</v>
      </c>
      <c r="AC131" s="194" t="s">
        <v>593</v>
      </c>
      <c r="AD131" s="194" t="s">
        <v>593</v>
      </c>
      <c r="AE131" s="194" t="s">
        <v>593</v>
      </c>
      <c r="AF131" s="194" t="s">
        <v>593</v>
      </c>
      <c r="AG131" s="194" t="s">
        <v>593</v>
      </c>
      <c r="AH131" s="194" t="s">
        <v>593</v>
      </c>
      <c r="AI131" s="194" t="s">
        <v>593</v>
      </c>
      <c r="AJ131" s="197">
        <f>vlookup(B131,'Annual Leave-2026'!$B:$T,4,0)-countif(E131:AI131,"a")-(countif(E131:AI131,"a1")*0.5)-(countif(E131:AI131,"a2")*0.5)-(countif(E131:AI131,"b*")*0.5)-(countif(E131:AI131,"c*")*0.5)-(countif(E131:AI131,"d*")*0.5)-(countif(E131:AI131,"e*")*0.5)+1</f>
        <v>2.5</v>
      </c>
      <c r="AK131" s="197">
        <f t="shared" si="3"/>
        <v>26</v>
      </c>
      <c r="AL131" s="214">
        <f>VLOOKUP(B131,'Working Time-January-2026'!$B:$AK,35,0)/60</f>
        <v>0</v>
      </c>
      <c r="AM131" s="214">
        <f>VLOOKUP(B131,'Working Time-January-2026'!$B:$AK,36,0)/60</f>
        <v>0</v>
      </c>
      <c r="AN131" s="214"/>
      <c r="AO131" s="507"/>
      <c r="AP131" s="220"/>
      <c r="AQ131" s="209"/>
      <c r="AR131" s="209"/>
      <c r="AS131" s="209"/>
      <c r="AT131" s="209"/>
      <c r="AU131" s="209">
        <f t="shared" si="4"/>
        <v>4</v>
      </c>
      <c r="AV131" s="209">
        <f t="shared" si="5"/>
        <v>0</v>
      </c>
      <c r="AW131" s="210">
        <f t="shared" si="6"/>
        <v>1</v>
      </c>
      <c r="AX131" s="222"/>
      <c r="AY131" s="226" t="s">
        <v>10</v>
      </c>
    </row>
    <row r="132">
      <c r="A132" s="204">
        <v>128.0</v>
      </c>
      <c r="B132" s="218" t="s">
        <v>707</v>
      </c>
      <c r="C132" s="219" t="s">
        <v>69</v>
      </c>
      <c r="D132" s="218" t="s">
        <v>14</v>
      </c>
      <c r="E132" s="194" t="s">
        <v>588</v>
      </c>
      <c r="F132" s="194" t="s">
        <v>588</v>
      </c>
      <c r="G132" s="194" t="s">
        <v>588</v>
      </c>
      <c r="H132" s="194">
        <v>0.0</v>
      </c>
      <c r="I132" s="194" t="s">
        <v>588</v>
      </c>
      <c r="J132" s="194" t="s">
        <v>588</v>
      </c>
      <c r="K132" s="194" t="s">
        <v>588</v>
      </c>
      <c r="L132" s="508" t="s">
        <v>15</v>
      </c>
      <c r="M132" s="194" t="s">
        <v>588</v>
      </c>
      <c r="N132" s="194" t="s">
        <v>588</v>
      </c>
      <c r="O132" s="194" t="s">
        <v>588</v>
      </c>
      <c r="P132" s="194">
        <v>0.0</v>
      </c>
      <c r="Q132" s="194" t="s">
        <v>717</v>
      </c>
      <c r="R132" s="194" t="s">
        <v>717</v>
      </c>
      <c r="S132" s="194" t="s">
        <v>717</v>
      </c>
      <c r="T132" s="194" t="s">
        <v>717</v>
      </c>
      <c r="U132" s="194">
        <v>0.0</v>
      </c>
      <c r="V132" s="194" t="s">
        <v>717</v>
      </c>
      <c r="W132" s="194" t="s">
        <v>717</v>
      </c>
      <c r="X132" s="194" t="s">
        <v>717</v>
      </c>
      <c r="Y132" s="194" t="s">
        <v>717</v>
      </c>
      <c r="Z132" s="218" t="s">
        <v>717</v>
      </c>
      <c r="AA132" s="218" t="s">
        <v>717</v>
      </c>
      <c r="AB132" s="218" t="s">
        <v>717</v>
      </c>
      <c r="AC132" s="194">
        <v>0.0</v>
      </c>
      <c r="AD132" s="194" t="s">
        <v>715</v>
      </c>
      <c r="AE132" s="194" t="s">
        <v>715</v>
      </c>
      <c r="AF132" s="194" t="s">
        <v>715</v>
      </c>
      <c r="AG132" s="194" t="s">
        <v>715</v>
      </c>
      <c r="AH132" s="194" t="s">
        <v>715</v>
      </c>
      <c r="AI132" s="194">
        <v>0.0</v>
      </c>
      <c r="AJ132" s="197">
        <f>vlookup(B132,'Annual Leave-2026'!$B:$T,4,0)-countif(E132:AI132,"a")-(countif(E132:AI132,"a1")*0.5)-(countif(E132:AI132,"a2")*0.5)-(countif(E132:AI132,"b*")*0.5)-(countif(E132:AI132,"c*")*0.5)-(countif(E132:AI132,"d*")*0.5)-(countif(E132:AI132,"e*")*0.5)+1</f>
        <v>5.5</v>
      </c>
      <c r="AK132" s="197">
        <f t="shared" si="3"/>
        <v>26</v>
      </c>
      <c r="AL132" s="214">
        <f>VLOOKUP(B132,'Working Time-January-2026'!$B:$AK,35,0)/60</f>
        <v>0</v>
      </c>
      <c r="AM132" s="214">
        <f>VLOOKUP(B132,'Working Time-January-2026'!$B:$AK,36,0)/60</f>
        <v>0</v>
      </c>
      <c r="AN132" s="214"/>
      <c r="AO132" s="507"/>
      <c r="AP132" s="220"/>
      <c r="AQ132" s="209"/>
      <c r="AR132" s="209"/>
      <c r="AS132" s="209"/>
      <c r="AT132" s="209"/>
      <c r="AU132" s="209">
        <f t="shared" si="4"/>
        <v>5</v>
      </c>
      <c r="AV132" s="209">
        <f t="shared" si="5"/>
        <v>0</v>
      </c>
      <c r="AW132" s="210">
        <f t="shared" si="6"/>
        <v>0</v>
      </c>
      <c r="AX132" s="222"/>
      <c r="AY132" s="226">
        <v>0.0</v>
      </c>
    </row>
    <row r="133">
      <c r="A133" s="209">
        <v>129.0</v>
      </c>
      <c r="B133" s="218" t="s">
        <v>708</v>
      </c>
      <c r="C133" s="219" t="s">
        <v>29</v>
      </c>
      <c r="D133" s="218" t="s">
        <v>14</v>
      </c>
      <c r="E133" s="194" t="s">
        <v>717</v>
      </c>
      <c r="F133" s="194" t="s">
        <v>717</v>
      </c>
      <c r="G133" s="194" t="s">
        <v>717</v>
      </c>
      <c r="H133" s="194">
        <v>0.0</v>
      </c>
      <c r="I133" s="194" t="s">
        <v>715</v>
      </c>
      <c r="J133" s="194" t="s">
        <v>715</v>
      </c>
      <c r="K133" s="194" t="s">
        <v>715</v>
      </c>
      <c r="L133" s="508" t="s">
        <v>15</v>
      </c>
      <c r="M133" s="194" t="s">
        <v>715</v>
      </c>
      <c r="N133" s="194">
        <v>0.0</v>
      </c>
      <c r="O133" s="194" t="s">
        <v>715</v>
      </c>
      <c r="P133" s="194" t="s">
        <v>715</v>
      </c>
      <c r="Q133" s="194" t="s">
        <v>715</v>
      </c>
      <c r="R133" s="194" t="s">
        <v>715</v>
      </c>
      <c r="S133" s="194" t="s">
        <v>715</v>
      </c>
      <c r="T133" s="194" t="s">
        <v>715</v>
      </c>
      <c r="U133" s="194" t="s">
        <v>715</v>
      </c>
      <c r="V133" s="194">
        <v>0.0</v>
      </c>
      <c r="W133" s="194" t="s">
        <v>591</v>
      </c>
      <c r="X133" s="194" t="s">
        <v>591</v>
      </c>
      <c r="Y133" s="194" t="s">
        <v>591</v>
      </c>
      <c r="Z133" s="194" t="s">
        <v>591</v>
      </c>
      <c r="AA133" s="194" t="s">
        <v>591</v>
      </c>
      <c r="AB133" s="194">
        <v>0.0</v>
      </c>
      <c r="AC133" s="194" t="s">
        <v>591</v>
      </c>
      <c r="AD133" s="194" t="s">
        <v>591</v>
      </c>
      <c r="AE133" s="194" t="s">
        <v>591</v>
      </c>
      <c r="AF133" s="194" t="s">
        <v>591</v>
      </c>
      <c r="AG133" s="194" t="s">
        <v>591</v>
      </c>
      <c r="AH133" s="194" t="s">
        <v>591</v>
      </c>
      <c r="AI133" s="194" t="s">
        <v>591</v>
      </c>
      <c r="AJ133" s="197">
        <f>vlookup(B133,'Annual Leave-2026'!$B:$T,4,0)-countif(E133:AI133,"a")-(countif(E133:AI133,"a1")*0.5)-(countif(E133:AI133,"a2")*0.5)-(countif(E133:AI133,"b*")*0.5)-(countif(E133:AI133,"c*")*0.5)-(countif(E133:AI133,"d*")*0.5)-(countif(E133:AI133,"e*")*0.5)+1</f>
        <v>4</v>
      </c>
      <c r="AK133" s="197">
        <f t="shared" si="3"/>
        <v>27</v>
      </c>
      <c r="AL133" s="214">
        <f>VLOOKUP(B133,'Working Time-January-2026'!$B:$AK,35,0)/60</f>
        <v>-0.45</v>
      </c>
      <c r="AM133" s="214">
        <f>VLOOKUP(B133,'Working Time-January-2026'!$B:$AK,36,0)/60</f>
        <v>0</v>
      </c>
      <c r="AN133" s="214"/>
      <c r="AO133" s="507"/>
      <c r="AP133" s="220"/>
      <c r="AQ133" s="209"/>
      <c r="AR133" s="209"/>
      <c r="AS133" s="209"/>
      <c r="AT133" s="209"/>
      <c r="AU133" s="209">
        <f t="shared" si="4"/>
        <v>4</v>
      </c>
      <c r="AV133" s="209">
        <f t="shared" si="5"/>
        <v>0</v>
      </c>
      <c r="AW133" s="210">
        <f t="shared" si="6"/>
        <v>0</v>
      </c>
      <c r="AX133" s="222"/>
      <c r="AY133" s="226" t="s">
        <v>6</v>
      </c>
    </row>
    <row r="134">
      <c r="A134" s="204">
        <v>130.0</v>
      </c>
      <c r="B134" s="218" t="s">
        <v>870</v>
      </c>
      <c r="C134" s="219" t="s">
        <v>871</v>
      </c>
      <c r="D134" s="218" t="s">
        <v>14</v>
      </c>
      <c r="E134" s="194" t="s">
        <v>717</v>
      </c>
      <c r="F134" s="194" t="s">
        <v>717</v>
      </c>
      <c r="G134" s="194" t="s">
        <v>717</v>
      </c>
      <c r="H134" s="194">
        <v>0.0</v>
      </c>
      <c r="I134" s="194" t="s">
        <v>717</v>
      </c>
      <c r="J134" s="194" t="s">
        <v>717</v>
      </c>
      <c r="K134" s="194" t="s">
        <v>717</v>
      </c>
      <c r="L134" s="508" t="s">
        <v>15</v>
      </c>
      <c r="M134" s="194" t="s">
        <v>717</v>
      </c>
      <c r="N134" s="194">
        <v>0.0</v>
      </c>
      <c r="O134" s="194" t="s">
        <v>717</v>
      </c>
      <c r="P134" s="194" t="s">
        <v>717</v>
      </c>
      <c r="Q134" s="194" t="s">
        <v>717</v>
      </c>
      <c r="R134" s="194" t="s">
        <v>717</v>
      </c>
      <c r="S134" s="194" t="s">
        <v>717</v>
      </c>
      <c r="T134" s="194" t="s">
        <v>717</v>
      </c>
      <c r="U134" s="194" t="s">
        <v>717</v>
      </c>
      <c r="V134" s="194">
        <v>0.0</v>
      </c>
      <c r="W134" s="194" t="s">
        <v>715</v>
      </c>
      <c r="X134" s="194" t="s">
        <v>715</v>
      </c>
      <c r="Y134" s="194" t="s">
        <v>715</v>
      </c>
      <c r="Z134" s="194" t="s">
        <v>715</v>
      </c>
      <c r="AA134" s="194" t="s">
        <v>715</v>
      </c>
      <c r="AB134" s="194">
        <v>0.0</v>
      </c>
      <c r="AC134" s="194" t="s">
        <v>715</v>
      </c>
      <c r="AD134" s="194" t="s">
        <v>715</v>
      </c>
      <c r="AE134" s="194" t="s">
        <v>715</v>
      </c>
      <c r="AF134" s="194" t="s">
        <v>715</v>
      </c>
      <c r="AG134" s="194" t="s">
        <v>715</v>
      </c>
      <c r="AH134" s="194" t="s">
        <v>715</v>
      </c>
      <c r="AI134" s="194" t="s">
        <v>715</v>
      </c>
      <c r="AJ134" s="197">
        <f>vlookup(B134,'Annual Leave-2026'!$B:$T,4,0)-countif(E134:AI134,"a")-(countif(E134:AI134,"a1")*0.5)-(countif(E134:AI134,"a2")*0.5)-(countif(E134:AI134,"b*")*0.5)-(countif(E134:AI134,"c*")*0.5)-(countif(E134:AI134,"d*")*0.5)-(countif(E134:AI134,"e*")*0.5)+1</f>
        <v>1</v>
      </c>
      <c r="AK134" s="197">
        <f t="shared" si="3"/>
        <v>27</v>
      </c>
      <c r="AL134" s="214">
        <f>VLOOKUP(B134,'Working Time-January-2026'!$B:$AK,35,0)/60</f>
        <v>0</v>
      </c>
      <c r="AM134" s="214">
        <f>VLOOKUP(B134,'Working Time-January-2026'!$B:$AK,36,0)/60</f>
        <v>0</v>
      </c>
      <c r="AN134" s="214"/>
      <c r="AO134" s="507"/>
      <c r="AP134" s="220"/>
      <c r="AQ134" s="209"/>
      <c r="AR134" s="209"/>
      <c r="AS134" s="209"/>
      <c r="AT134" s="209"/>
      <c r="AU134" s="209">
        <f t="shared" si="4"/>
        <v>4</v>
      </c>
      <c r="AV134" s="209">
        <f t="shared" si="5"/>
        <v>0</v>
      </c>
      <c r="AW134" s="210">
        <f t="shared" si="6"/>
        <v>0</v>
      </c>
      <c r="AX134" s="222"/>
      <c r="AY134" s="226" t="s">
        <v>7</v>
      </c>
    </row>
    <row r="135">
      <c r="A135" s="209">
        <v>131.0</v>
      </c>
      <c r="B135" s="218" t="s">
        <v>872</v>
      </c>
      <c r="C135" s="219" t="s">
        <v>873</v>
      </c>
      <c r="D135" s="218" t="s">
        <v>14</v>
      </c>
      <c r="E135" s="194" t="s">
        <v>715</v>
      </c>
      <c r="F135" s="194" t="s">
        <v>715</v>
      </c>
      <c r="G135" s="194" t="s">
        <v>715</v>
      </c>
      <c r="H135" s="194">
        <v>0.0</v>
      </c>
      <c r="I135" s="194" t="s">
        <v>591</v>
      </c>
      <c r="J135" s="194" t="s">
        <v>591</v>
      </c>
      <c r="K135" s="194" t="s">
        <v>591</v>
      </c>
      <c r="L135" s="508" t="s">
        <v>15</v>
      </c>
      <c r="M135" s="194" t="s">
        <v>591</v>
      </c>
      <c r="N135" s="194">
        <v>0.0</v>
      </c>
      <c r="O135" s="194" t="s">
        <v>591</v>
      </c>
      <c r="P135" s="194" t="s">
        <v>591</v>
      </c>
      <c r="Q135" s="194" t="s">
        <v>591</v>
      </c>
      <c r="R135" s="194" t="s">
        <v>591</v>
      </c>
      <c r="S135" s="194" t="s">
        <v>591</v>
      </c>
      <c r="T135" s="194" t="s">
        <v>591</v>
      </c>
      <c r="U135" s="194" t="s">
        <v>591</v>
      </c>
      <c r="V135" s="194">
        <v>0.0</v>
      </c>
      <c r="W135" s="194" t="s">
        <v>593</v>
      </c>
      <c r="X135" s="194" t="s">
        <v>593</v>
      </c>
      <c r="Y135" s="194" t="s">
        <v>593</v>
      </c>
      <c r="Z135" s="194" t="s">
        <v>593</v>
      </c>
      <c r="AA135" s="194" t="s">
        <v>593</v>
      </c>
      <c r="AB135" s="194">
        <v>0.0</v>
      </c>
      <c r="AC135" s="194" t="s">
        <v>6</v>
      </c>
      <c r="AD135" s="194" t="s">
        <v>593</v>
      </c>
      <c r="AE135" s="194" t="s">
        <v>593</v>
      </c>
      <c r="AF135" s="194" t="s">
        <v>593</v>
      </c>
      <c r="AG135" s="194" t="s">
        <v>593</v>
      </c>
      <c r="AH135" s="194" t="s">
        <v>593</v>
      </c>
      <c r="AI135" s="194" t="s">
        <v>593</v>
      </c>
      <c r="AJ135" s="197">
        <f>vlookup(B135,'Annual Leave-2026'!$B:$T,4,0)-countif(E135:AI135,"a")-(countif(E135:AI135,"a1")*0.5)-(countif(E135:AI135,"a2")*0.5)-(countif(E135:AI135,"b*")*0.5)-(countif(E135:AI135,"c*")*0.5)-(countif(E135:AI135,"d*")*0.5)-(countif(E135:AI135,"e*")*0.5)+1</f>
        <v>5</v>
      </c>
      <c r="AK135" s="197">
        <f t="shared" si="3"/>
        <v>27</v>
      </c>
      <c r="AL135" s="214">
        <f>VLOOKUP(B135,'Working Time-January-2026'!$B:$AK,35,0)/60</f>
        <v>0</v>
      </c>
      <c r="AM135" s="214">
        <f>VLOOKUP(B135,'Working Time-January-2026'!$B:$AK,36,0)/60</f>
        <v>0</v>
      </c>
      <c r="AN135" s="214"/>
      <c r="AO135" s="507"/>
      <c r="AP135" s="220"/>
      <c r="AQ135" s="209"/>
      <c r="AR135" s="209"/>
      <c r="AS135" s="209"/>
      <c r="AT135" s="209"/>
      <c r="AU135" s="209">
        <f t="shared" si="4"/>
        <v>4</v>
      </c>
      <c r="AV135" s="209">
        <f t="shared" si="5"/>
        <v>0</v>
      </c>
      <c r="AW135" s="210">
        <f t="shared" si="6"/>
        <v>0</v>
      </c>
      <c r="AX135" s="222"/>
      <c r="AY135" s="226" t="s">
        <v>10</v>
      </c>
    </row>
    <row r="136">
      <c r="A136" s="204">
        <v>132.0</v>
      </c>
      <c r="B136" s="218" t="s">
        <v>874</v>
      </c>
      <c r="C136" s="219" t="s">
        <v>875</v>
      </c>
      <c r="D136" s="218" t="s">
        <v>14</v>
      </c>
      <c r="E136" s="194" t="s">
        <v>588</v>
      </c>
      <c r="F136" s="194" t="s">
        <v>602</v>
      </c>
      <c r="G136" s="194" t="s">
        <v>602</v>
      </c>
      <c r="H136" s="194">
        <v>0.0</v>
      </c>
      <c r="I136" s="194" t="s">
        <v>6</v>
      </c>
      <c r="J136" s="194" t="s">
        <v>6</v>
      </c>
      <c r="K136" s="194" t="s">
        <v>6</v>
      </c>
      <c r="L136" s="508" t="s">
        <v>15</v>
      </c>
      <c r="M136" s="194" t="s">
        <v>588</v>
      </c>
      <c r="N136" s="194" t="s">
        <v>588</v>
      </c>
      <c r="O136" s="194">
        <v>0.0</v>
      </c>
      <c r="P136" s="194" t="s">
        <v>717</v>
      </c>
      <c r="Q136" s="194" t="s">
        <v>717</v>
      </c>
      <c r="R136" s="194" t="s">
        <v>717</v>
      </c>
      <c r="S136" s="194" t="s">
        <v>717</v>
      </c>
      <c r="T136" s="194" t="s">
        <v>717</v>
      </c>
      <c r="U136" s="194">
        <v>0.0</v>
      </c>
      <c r="V136" s="194" t="s">
        <v>717</v>
      </c>
      <c r="W136" s="194" t="s">
        <v>717</v>
      </c>
      <c r="X136" s="194" t="s">
        <v>717</v>
      </c>
      <c r="Y136" s="194" t="s">
        <v>717</v>
      </c>
      <c r="Z136" s="218" t="s">
        <v>717</v>
      </c>
      <c r="AA136" s="218" t="s">
        <v>717</v>
      </c>
      <c r="AB136" s="218" t="s">
        <v>717</v>
      </c>
      <c r="AC136" s="194">
        <v>0.0</v>
      </c>
      <c r="AD136" s="194" t="s">
        <v>715</v>
      </c>
      <c r="AE136" s="194" t="s">
        <v>715</v>
      </c>
      <c r="AF136" s="194" t="s">
        <v>715</v>
      </c>
      <c r="AG136" s="194" t="s">
        <v>715</v>
      </c>
      <c r="AH136" s="194" t="s">
        <v>715</v>
      </c>
      <c r="AI136" s="194" t="s">
        <v>715</v>
      </c>
      <c r="AJ136" s="197">
        <f>vlookup(B136,'Annual Leave-2026'!$B:$T,4,0)-countif(E136:AI136,"a")-(countif(E136:AI136,"a1")*0.5)-(countif(E136:AI136,"a2")*0.5)-(countif(E136:AI136,"b*")*0.5)-(countif(E136:AI136,"c*")*0.5)-(countif(E136:AI136,"d*")*0.5)-(countif(E136:AI136,"e*")*0.5)+1</f>
        <v>1.5</v>
      </c>
      <c r="AK136" s="197">
        <f t="shared" si="3"/>
        <v>25</v>
      </c>
      <c r="AL136" s="214">
        <f>VLOOKUP(B136,'Working Time-January-2026'!$B:$AK,35,0)/60</f>
        <v>0</v>
      </c>
      <c r="AM136" s="214">
        <f>VLOOKUP(B136,'Working Time-January-2026'!$B:$AK,36,0)/60</f>
        <v>0</v>
      </c>
      <c r="AN136" s="214"/>
      <c r="AO136" s="507"/>
      <c r="AP136" s="220"/>
      <c r="AQ136" s="209"/>
      <c r="AR136" s="209"/>
      <c r="AS136" s="209"/>
      <c r="AT136" s="209"/>
      <c r="AU136" s="209">
        <f t="shared" si="4"/>
        <v>4</v>
      </c>
      <c r="AV136" s="209">
        <f t="shared" si="5"/>
        <v>0</v>
      </c>
      <c r="AW136" s="210">
        <f t="shared" si="6"/>
        <v>2</v>
      </c>
      <c r="AX136" s="222"/>
      <c r="AY136" s="226">
        <v>0.0</v>
      </c>
    </row>
    <row r="137">
      <c r="A137" s="209">
        <v>133.0</v>
      </c>
      <c r="B137" s="324" t="s">
        <v>876</v>
      </c>
      <c r="C137" s="325" t="s">
        <v>877</v>
      </c>
      <c r="D137" s="324" t="s">
        <v>14</v>
      </c>
      <c r="E137" s="194" t="s">
        <v>591</v>
      </c>
      <c r="F137" s="194" t="s">
        <v>591</v>
      </c>
      <c r="G137" s="194" t="s">
        <v>591</v>
      </c>
      <c r="H137" s="194">
        <v>0.0</v>
      </c>
      <c r="I137" s="194" t="s">
        <v>593</v>
      </c>
      <c r="J137" s="194" t="s">
        <v>593</v>
      </c>
      <c r="K137" s="194" t="s">
        <v>593</v>
      </c>
      <c r="L137" s="508" t="s">
        <v>15</v>
      </c>
      <c r="M137" s="194" t="s">
        <v>593</v>
      </c>
      <c r="N137" s="194">
        <v>0.0</v>
      </c>
      <c r="O137" s="194" t="s">
        <v>593</v>
      </c>
      <c r="P137" s="194" t="s">
        <v>593</v>
      </c>
      <c r="Q137" s="194" t="s">
        <v>593</v>
      </c>
      <c r="R137" s="194" t="s">
        <v>593</v>
      </c>
      <c r="S137" s="194" t="s">
        <v>593</v>
      </c>
      <c r="T137" s="194" t="s">
        <v>593</v>
      </c>
      <c r="U137" s="194" t="s">
        <v>593</v>
      </c>
      <c r="V137" s="194">
        <v>0.0</v>
      </c>
      <c r="W137" s="194" t="s">
        <v>593</v>
      </c>
      <c r="X137" s="194" t="s">
        <v>593</v>
      </c>
      <c r="Y137" s="194" t="s">
        <v>593</v>
      </c>
      <c r="Z137" s="194" t="s">
        <v>593</v>
      </c>
      <c r="AA137" s="194" t="s">
        <v>593</v>
      </c>
      <c r="AB137" s="194">
        <v>0.0</v>
      </c>
      <c r="AC137" s="194" t="s">
        <v>588</v>
      </c>
      <c r="AD137" s="194" t="s">
        <v>588</v>
      </c>
      <c r="AE137" s="194" t="s">
        <v>588</v>
      </c>
      <c r="AF137" s="194" t="s">
        <v>588</v>
      </c>
      <c r="AG137" s="194" t="s">
        <v>588</v>
      </c>
      <c r="AH137" s="194" t="s">
        <v>588</v>
      </c>
      <c r="AI137" s="194" t="s">
        <v>588</v>
      </c>
      <c r="AJ137" s="197">
        <f>vlookup(B137,'Annual Leave-2026'!$B:$T,4,0)-countif(E137:AI137,"a")-(countif(E137:AI137,"a1")*0.5)-(countif(E137:AI137,"a2")*0.5)-(countif(E137:AI137,"b*")*0.5)-(countif(E137:AI137,"c*")*0.5)-(countif(E137:AI137,"d*")*0.5)-(countif(E137:AI137,"e*")*0.5)+1</f>
        <v>8</v>
      </c>
      <c r="AK137" s="197">
        <f t="shared" si="3"/>
        <v>27</v>
      </c>
      <c r="AL137" s="214">
        <f>VLOOKUP(B137,'Working Time-January-2026'!$B:$AK,35,0)/60</f>
        <v>0</v>
      </c>
      <c r="AM137" s="214">
        <f>VLOOKUP(B137,'Working Time-January-2026'!$B:$AK,36,0)/60</f>
        <v>0</v>
      </c>
      <c r="AN137" s="214"/>
      <c r="AO137" s="507"/>
      <c r="AP137" s="220"/>
      <c r="AQ137" s="209"/>
      <c r="AR137" s="209"/>
      <c r="AS137" s="209"/>
      <c r="AT137" s="209"/>
      <c r="AU137" s="209">
        <f t="shared" si="4"/>
        <v>4</v>
      </c>
      <c r="AV137" s="209">
        <f t="shared" si="5"/>
        <v>0</v>
      </c>
      <c r="AW137" s="210">
        <f t="shared" si="6"/>
        <v>0</v>
      </c>
      <c r="AX137" s="222"/>
      <c r="AY137" s="226" t="s">
        <v>9</v>
      </c>
    </row>
    <row r="138">
      <c r="A138" s="204">
        <v>134.0</v>
      </c>
      <c r="B138" s="218" t="s">
        <v>878</v>
      </c>
      <c r="C138" s="219" t="s">
        <v>879</v>
      </c>
      <c r="D138" s="218" t="s">
        <v>14</v>
      </c>
      <c r="E138" s="194" t="s">
        <v>588</v>
      </c>
      <c r="F138" s="194" t="s">
        <v>588</v>
      </c>
      <c r="G138" s="194" t="s">
        <v>588</v>
      </c>
      <c r="H138" s="194">
        <v>0.0</v>
      </c>
      <c r="I138" s="194" t="s">
        <v>6</v>
      </c>
      <c r="J138" s="194" t="s">
        <v>588</v>
      </c>
      <c r="K138" s="194" t="s">
        <v>588</v>
      </c>
      <c r="L138" s="508" t="s">
        <v>15</v>
      </c>
      <c r="M138" s="194" t="s">
        <v>588</v>
      </c>
      <c r="N138" s="194" t="s">
        <v>588</v>
      </c>
      <c r="O138" s="194" t="s">
        <v>6</v>
      </c>
      <c r="P138" s="194">
        <v>0.0</v>
      </c>
      <c r="Q138" s="194" t="s">
        <v>588</v>
      </c>
      <c r="R138" s="194" t="s">
        <v>588</v>
      </c>
      <c r="S138" s="194" t="s">
        <v>588</v>
      </c>
      <c r="T138" s="194" t="s">
        <v>588</v>
      </c>
      <c r="U138" s="194" t="s">
        <v>588</v>
      </c>
      <c r="V138" s="194" t="s">
        <v>588</v>
      </c>
      <c r="W138" s="194">
        <v>0.0</v>
      </c>
      <c r="X138" s="194" t="s">
        <v>717</v>
      </c>
      <c r="Y138" s="194" t="s">
        <v>717</v>
      </c>
      <c r="Z138" s="218" t="s">
        <v>717</v>
      </c>
      <c r="AA138" s="218" t="s">
        <v>717</v>
      </c>
      <c r="AB138" s="194">
        <v>0.0</v>
      </c>
      <c r="AC138" s="194" t="s">
        <v>717</v>
      </c>
      <c r="AD138" s="194" t="s">
        <v>717</v>
      </c>
      <c r="AE138" s="194" t="s">
        <v>717</v>
      </c>
      <c r="AF138" s="194" t="s">
        <v>717</v>
      </c>
      <c r="AG138" s="194" t="s">
        <v>717</v>
      </c>
      <c r="AH138" s="194" t="s">
        <v>717</v>
      </c>
      <c r="AI138" s="194" t="s">
        <v>717</v>
      </c>
      <c r="AJ138" s="197">
        <f>vlookup(B138,'Annual Leave-2026'!$B:$T,4,0)-countif(E138:AI138,"a")-(countif(E138:AI138,"a1")*0.5)-(countif(E138:AI138,"a2")*0.5)-(countif(E138:AI138,"b*")*0.5)-(countif(E138:AI138,"c*")*0.5)-(countif(E138:AI138,"d*")*0.5)-(countif(E138:AI138,"e*")*0.5)+1</f>
        <v>1</v>
      </c>
      <c r="AK138" s="197">
        <f t="shared" si="3"/>
        <v>27</v>
      </c>
      <c r="AL138" s="214">
        <f>VLOOKUP(B138,'Working Time-January-2026'!$B:$AK,35,0)/60</f>
        <v>0</v>
      </c>
      <c r="AM138" s="214">
        <f>VLOOKUP(B138,'Working Time-January-2026'!$B:$AK,36,0)/60</f>
        <v>0</v>
      </c>
      <c r="AN138" s="214"/>
      <c r="AO138" s="507"/>
      <c r="AP138" s="220"/>
      <c r="AQ138" s="209"/>
      <c r="AR138" s="209"/>
      <c r="AS138" s="209"/>
      <c r="AT138" s="209"/>
      <c r="AU138" s="209">
        <f t="shared" si="4"/>
        <v>4</v>
      </c>
      <c r="AV138" s="209">
        <f t="shared" si="5"/>
        <v>0</v>
      </c>
      <c r="AW138" s="210">
        <f t="shared" si="6"/>
        <v>0</v>
      </c>
      <c r="AX138" s="222"/>
      <c r="AY138" s="226" t="s">
        <v>8</v>
      </c>
    </row>
    <row r="139">
      <c r="A139" s="209">
        <v>135.0</v>
      </c>
      <c r="B139" s="218" t="s">
        <v>864</v>
      </c>
      <c r="C139" s="219" t="s">
        <v>865</v>
      </c>
      <c r="D139" s="218" t="s">
        <v>14</v>
      </c>
      <c r="E139" s="194" t="s">
        <v>717</v>
      </c>
      <c r="F139" s="194" t="s">
        <v>717</v>
      </c>
      <c r="G139" s="194">
        <v>0.0</v>
      </c>
      <c r="H139" s="194" t="s">
        <v>717</v>
      </c>
      <c r="I139" s="194" t="s">
        <v>717</v>
      </c>
      <c r="J139" s="194" t="s">
        <v>717</v>
      </c>
      <c r="K139" s="194" t="s">
        <v>717</v>
      </c>
      <c r="L139" s="508" t="s">
        <v>15</v>
      </c>
      <c r="M139" s="194" t="s">
        <v>717</v>
      </c>
      <c r="N139" s="194" t="s">
        <v>717</v>
      </c>
      <c r="O139" s="194">
        <v>0.0</v>
      </c>
      <c r="P139" s="194" t="s">
        <v>715</v>
      </c>
      <c r="Q139" s="194" t="s">
        <v>715</v>
      </c>
      <c r="R139" s="194" t="s">
        <v>715</v>
      </c>
      <c r="S139" s="194" t="s">
        <v>715</v>
      </c>
      <c r="T139" s="194" t="s">
        <v>763</v>
      </c>
      <c r="U139" s="194" t="s">
        <v>715</v>
      </c>
      <c r="V139" s="194">
        <v>0.0</v>
      </c>
      <c r="W139" s="194"/>
      <c r="X139" s="194"/>
      <c r="Y139" s="194"/>
      <c r="Z139" s="218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7">
        <f>vlookup(B139,'Annual Leave-2026'!$B:$T,4,0)-countif(E139:AI139,"a")-(countif(E139:AI139,"a1")*0.5)-(countif(E139:AI139,"a2")*0.5)-(countif(E139:AI139,"b*")*0.5)-(countif(E139:AI139,"c*")*0.5)-(countif(E139:AI139,"d*")*0.5)-(countif(E139:AI139,"e*")*0.5)+1</f>
        <v>4</v>
      </c>
      <c r="AK139" s="197">
        <f t="shared" si="3"/>
        <v>14.5</v>
      </c>
      <c r="AL139" s="214">
        <f>VLOOKUP(B139,'Working Time-January-2026'!$B:$AK,35,0)/60</f>
        <v>0</v>
      </c>
      <c r="AM139" s="214">
        <f>VLOOKUP(B139,'Working Time-January-2026'!$B:$AK,36,0)/60</f>
        <v>0</v>
      </c>
      <c r="AN139" s="214"/>
      <c r="AO139" s="507"/>
      <c r="AP139" s="220"/>
      <c r="AQ139" s="209"/>
      <c r="AR139" s="209"/>
      <c r="AS139" s="209"/>
      <c r="AT139" s="209"/>
      <c r="AU139" s="209">
        <f t="shared" si="4"/>
        <v>3</v>
      </c>
      <c r="AV139" s="209">
        <f t="shared" si="5"/>
        <v>0</v>
      </c>
      <c r="AW139" s="210">
        <f t="shared" si="6"/>
        <v>0.5</v>
      </c>
      <c r="AX139" s="222"/>
      <c r="AY139" s="226"/>
    </row>
    <row r="140">
      <c r="A140" s="204">
        <v>136.0</v>
      </c>
      <c r="B140" s="218" t="s">
        <v>866</v>
      </c>
      <c r="C140" s="219" t="s">
        <v>867</v>
      </c>
      <c r="D140" s="218" t="s">
        <v>14</v>
      </c>
      <c r="E140" s="194" t="s">
        <v>591</v>
      </c>
      <c r="F140" s="194" t="s">
        <v>591</v>
      </c>
      <c r="G140" s="194">
        <v>0.0</v>
      </c>
      <c r="H140" s="194" t="s">
        <v>591</v>
      </c>
      <c r="I140" s="194" t="s">
        <v>591</v>
      </c>
      <c r="J140" s="194" t="s">
        <v>591</v>
      </c>
      <c r="K140" s="194" t="s">
        <v>591</v>
      </c>
      <c r="L140" s="508" t="s">
        <v>15</v>
      </c>
      <c r="M140" s="194" t="s">
        <v>591</v>
      </c>
      <c r="N140" s="194" t="s">
        <v>591</v>
      </c>
      <c r="O140" s="194">
        <v>0.0</v>
      </c>
      <c r="P140" s="194" t="s">
        <v>593</v>
      </c>
      <c r="Q140" s="194" t="s">
        <v>593</v>
      </c>
      <c r="R140" s="194" t="s">
        <v>593</v>
      </c>
      <c r="S140" s="194" t="s">
        <v>593</v>
      </c>
      <c r="T140" s="194" t="s">
        <v>593</v>
      </c>
      <c r="U140" s="194">
        <v>0.0</v>
      </c>
      <c r="V140" s="194" t="s">
        <v>593</v>
      </c>
      <c r="W140" s="194" t="s">
        <v>593</v>
      </c>
      <c r="X140" s="194" t="s">
        <v>593</v>
      </c>
      <c r="Y140" s="194" t="s">
        <v>593</v>
      </c>
      <c r="Z140" s="194" t="s">
        <v>593</v>
      </c>
      <c r="AA140" s="194" t="s">
        <v>6</v>
      </c>
      <c r="AB140" s="194" t="s">
        <v>593</v>
      </c>
      <c r="AC140" s="194">
        <v>0.0</v>
      </c>
      <c r="AD140" s="194" t="s">
        <v>593</v>
      </c>
      <c r="AE140" s="194" t="s">
        <v>593</v>
      </c>
      <c r="AF140" s="194" t="s">
        <v>593</v>
      </c>
      <c r="AG140" s="194" t="s">
        <v>593</v>
      </c>
      <c r="AH140" s="194" t="s">
        <v>593</v>
      </c>
      <c r="AI140" s="194" t="s">
        <v>593</v>
      </c>
      <c r="AJ140" s="197">
        <f>vlookup(B140,'Annual Leave-2026'!$B:$T,4,0)-countif(E140:AI140,"a")-(countif(E140:AI140,"a1")*0.5)-(countif(E140:AI140,"a2")*0.5)-(countif(E140:AI140,"b*")*0.5)-(countif(E140:AI140,"c*")*0.5)-(countif(E140:AI140,"d*")*0.5)-(countif(E140:AI140,"e*")*0.5)+1</f>
        <v>1.5</v>
      </c>
      <c r="AK140" s="197">
        <f t="shared" si="3"/>
        <v>27</v>
      </c>
      <c r="AL140" s="214">
        <f>VLOOKUP(B140,'Working Time-January-2026'!$B:$AK,35,0)/60</f>
        <v>0</v>
      </c>
      <c r="AM140" s="214">
        <f>VLOOKUP(B140,'Working Time-January-2026'!$B:$AK,36,0)/60</f>
        <v>0</v>
      </c>
      <c r="AN140" s="214"/>
      <c r="AO140" s="507"/>
      <c r="AP140" s="220"/>
      <c r="AQ140" s="209"/>
      <c r="AR140" s="209"/>
      <c r="AS140" s="209"/>
      <c r="AT140" s="209"/>
      <c r="AU140" s="209">
        <f t="shared" si="4"/>
        <v>4</v>
      </c>
      <c r="AV140" s="209">
        <f t="shared" si="5"/>
        <v>0</v>
      </c>
      <c r="AW140" s="210">
        <f t="shared" si="6"/>
        <v>0</v>
      </c>
      <c r="AX140" s="222"/>
      <c r="AY140" s="226">
        <v>0.0</v>
      </c>
    </row>
    <row r="141">
      <c r="A141" s="209">
        <v>137.0</v>
      </c>
      <c r="B141" s="218" t="s">
        <v>868</v>
      </c>
      <c r="C141" s="219" t="s">
        <v>869</v>
      </c>
      <c r="D141" s="218" t="s">
        <v>14</v>
      </c>
      <c r="E141" s="194" t="s">
        <v>593</v>
      </c>
      <c r="F141" s="194" t="s">
        <v>593</v>
      </c>
      <c r="G141" s="194">
        <v>0.0</v>
      </c>
      <c r="H141" s="194" t="s">
        <v>593</v>
      </c>
      <c r="I141" s="194" t="s">
        <v>593</v>
      </c>
      <c r="J141" s="194" t="s">
        <v>593</v>
      </c>
      <c r="K141" s="194" t="s">
        <v>593</v>
      </c>
      <c r="L141" s="508" t="s">
        <v>15</v>
      </c>
      <c r="M141" s="194" t="s">
        <v>6</v>
      </c>
      <c r="N141" s="194" t="s">
        <v>6</v>
      </c>
      <c r="O141" s="194">
        <v>0.0</v>
      </c>
      <c r="P141" s="194" t="s">
        <v>602</v>
      </c>
      <c r="Q141" s="194" t="s">
        <v>588</v>
      </c>
      <c r="R141" s="194" t="s">
        <v>588</v>
      </c>
      <c r="S141" s="194" t="s">
        <v>588</v>
      </c>
      <c r="T141" s="194" t="s">
        <v>588</v>
      </c>
      <c r="U141" s="194" t="s">
        <v>588</v>
      </c>
      <c r="V141" s="194">
        <v>0.0</v>
      </c>
      <c r="W141" s="194" t="s">
        <v>588</v>
      </c>
      <c r="X141" s="194" t="s">
        <v>588</v>
      </c>
      <c r="Y141" s="194" t="s">
        <v>588</v>
      </c>
      <c r="Z141" s="194" t="s">
        <v>588</v>
      </c>
      <c r="AA141" s="194" t="s">
        <v>588</v>
      </c>
      <c r="AB141" s="194" t="s">
        <v>588</v>
      </c>
      <c r="AC141" s="194" t="s">
        <v>588</v>
      </c>
      <c r="AD141" s="194">
        <v>0.0</v>
      </c>
      <c r="AE141" s="194" t="s">
        <v>717</v>
      </c>
      <c r="AF141" s="194" t="s">
        <v>717</v>
      </c>
      <c r="AG141" s="194" t="s">
        <v>717</v>
      </c>
      <c r="AH141" s="194" t="s">
        <v>717</v>
      </c>
      <c r="AI141" s="194" t="s">
        <v>717</v>
      </c>
      <c r="AJ141" s="197">
        <f>vlookup(B141,'Annual Leave-2026'!$B:$T,4,0)-countif(E141:AI141,"a")-(countif(E141:AI141,"a1")*0.5)-(countif(E141:AI141,"a2")*0.5)-(countif(E141:AI141,"b*")*0.5)-(countif(E141:AI141,"c*")*0.5)-(countif(E141:AI141,"d*")*0.5)-(countif(E141:AI141,"e*")*0.5)+1</f>
        <v>0</v>
      </c>
      <c r="AK141" s="197">
        <f t="shared" si="3"/>
        <v>26</v>
      </c>
      <c r="AL141" s="214">
        <f>VLOOKUP(B141,'Working Time-January-2026'!$B:$AK,35,0)/60</f>
        <v>0</v>
      </c>
      <c r="AM141" s="214">
        <f>VLOOKUP(B141,'Working Time-January-2026'!$B:$AK,36,0)/60</f>
        <v>0</v>
      </c>
      <c r="AN141" s="214"/>
      <c r="AO141" s="507"/>
      <c r="AP141" s="220"/>
      <c r="AQ141" s="209"/>
      <c r="AR141" s="209"/>
      <c r="AS141" s="209"/>
      <c r="AT141" s="209"/>
      <c r="AU141" s="209">
        <f t="shared" si="4"/>
        <v>4</v>
      </c>
      <c r="AV141" s="209">
        <f t="shared" si="5"/>
        <v>0</v>
      </c>
      <c r="AW141" s="210">
        <f t="shared" si="6"/>
        <v>1</v>
      </c>
      <c r="AX141" s="222"/>
      <c r="AY141" s="226">
        <v>0.0</v>
      </c>
    </row>
    <row r="142">
      <c r="A142" s="204">
        <v>138.0</v>
      </c>
      <c r="B142" s="218" t="s">
        <v>880</v>
      </c>
      <c r="C142" s="219" t="s">
        <v>881</v>
      </c>
      <c r="D142" s="218" t="s">
        <v>14</v>
      </c>
      <c r="E142" s="194" t="s">
        <v>715</v>
      </c>
      <c r="F142" s="194" t="s">
        <v>715</v>
      </c>
      <c r="G142" s="194" t="s">
        <v>715</v>
      </c>
      <c r="H142" s="194">
        <v>0.0</v>
      </c>
      <c r="I142" s="194" t="s">
        <v>591</v>
      </c>
      <c r="J142" s="194" t="s">
        <v>591</v>
      </c>
      <c r="K142" s="194" t="s">
        <v>591</v>
      </c>
      <c r="L142" s="508" t="s">
        <v>15</v>
      </c>
      <c r="M142" s="194" t="s">
        <v>591</v>
      </c>
      <c r="N142" s="194">
        <v>0.0</v>
      </c>
      <c r="O142" s="194" t="s">
        <v>591</v>
      </c>
      <c r="P142" s="194" t="s">
        <v>591</v>
      </c>
      <c r="Q142" s="194" t="s">
        <v>591</v>
      </c>
      <c r="R142" s="194" t="s">
        <v>591</v>
      </c>
      <c r="S142" s="194" t="s">
        <v>591</v>
      </c>
      <c r="T142" s="194" t="s">
        <v>591</v>
      </c>
      <c r="U142" s="194" t="s">
        <v>591</v>
      </c>
      <c r="V142" s="194">
        <v>0.0</v>
      </c>
      <c r="W142" s="194" t="s">
        <v>593</v>
      </c>
      <c r="X142" s="194" t="s">
        <v>593</v>
      </c>
      <c r="Y142" s="194" t="s">
        <v>593</v>
      </c>
      <c r="Z142" s="194" t="s">
        <v>593</v>
      </c>
      <c r="AA142" s="194" t="s">
        <v>593</v>
      </c>
      <c r="AB142" s="194">
        <v>0.0</v>
      </c>
      <c r="AC142" s="194" t="s">
        <v>593</v>
      </c>
      <c r="AD142" s="194" t="s">
        <v>593</v>
      </c>
      <c r="AE142" s="194" t="s">
        <v>593</v>
      </c>
      <c r="AF142" s="194" t="s">
        <v>593</v>
      </c>
      <c r="AG142" s="194" t="s">
        <v>593</v>
      </c>
      <c r="AH142" s="194" t="s">
        <v>593</v>
      </c>
      <c r="AI142" s="194" t="s">
        <v>593</v>
      </c>
      <c r="AJ142" s="197">
        <f>vlookup(B142,'Annual Leave-2026'!$B:$T,4,0)-countif(E142:AI142,"a")-(countif(E142:AI142,"a1")*0.5)-(countif(E142:AI142,"a2")*0.5)-(countif(E142:AI142,"b*")*0.5)-(countif(E142:AI142,"c*")*0.5)-(countif(E142:AI142,"d*")*0.5)-(countif(E142:AI142,"e*")*0.5)+1</f>
        <v>2.5</v>
      </c>
      <c r="AK142" s="197">
        <f t="shared" si="3"/>
        <v>27</v>
      </c>
      <c r="AL142" s="214">
        <f>VLOOKUP(B142,'Working Time-January-2026'!$B:$AK,35,0)/60</f>
        <v>0</v>
      </c>
      <c r="AM142" s="214">
        <f>VLOOKUP(B142,'Working Time-January-2026'!$B:$AK,36,0)/60</f>
        <v>0</v>
      </c>
      <c r="AN142" s="214"/>
      <c r="AO142" s="507"/>
      <c r="AP142" s="220"/>
      <c r="AQ142" s="209"/>
      <c r="AR142" s="209"/>
      <c r="AS142" s="209"/>
      <c r="AT142" s="209"/>
      <c r="AU142" s="209">
        <f t="shared" si="4"/>
        <v>4</v>
      </c>
      <c r="AV142" s="209">
        <f t="shared" si="5"/>
        <v>0</v>
      </c>
      <c r="AW142" s="210">
        <f t="shared" si="6"/>
        <v>0</v>
      </c>
      <c r="AX142" s="222"/>
      <c r="AY142" s="226" t="s">
        <v>10</v>
      </c>
    </row>
    <row r="143">
      <c r="A143" s="209">
        <v>139.0</v>
      </c>
      <c r="B143" s="218" t="s">
        <v>882</v>
      </c>
      <c r="C143" s="219" t="s">
        <v>883</v>
      </c>
      <c r="D143" s="218" t="s">
        <v>14</v>
      </c>
      <c r="E143" s="194" t="s">
        <v>717</v>
      </c>
      <c r="F143" s="194" t="s">
        <v>717</v>
      </c>
      <c r="G143" s="194">
        <v>0.0</v>
      </c>
      <c r="H143" s="194" t="s">
        <v>717</v>
      </c>
      <c r="I143" s="194" t="s">
        <v>717</v>
      </c>
      <c r="J143" s="194" t="s">
        <v>717</v>
      </c>
      <c r="K143" s="194" t="s">
        <v>717</v>
      </c>
      <c r="L143" s="508" t="s">
        <v>15</v>
      </c>
      <c r="M143" s="194" t="s">
        <v>6</v>
      </c>
      <c r="N143" s="194" t="s">
        <v>6</v>
      </c>
      <c r="O143" s="194">
        <v>0.0</v>
      </c>
      <c r="P143" s="194" t="s">
        <v>715</v>
      </c>
      <c r="Q143" s="194" t="s">
        <v>715</v>
      </c>
      <c r="R143" s="194" t="s">
        <v>715</v>
      </c>
      <c r="S143" s="194" t="s">
        <v>715</v>
      </c>
      <c r="T143" s="194" t="s">
        <v>715</v>
      </c>
      <c r="U143" s="194">
        <v>0.0</v>
      </c>
      <c r="V143" s="194" t="s">
        <v>715</v>
      </c>
      <c r="W143" s="194" t="s">
        <v>715</v>
      </c>
      <c r="X143" s="194" t="s">
        <v>6</v>
      </c>
      <c r="Y143" s="194" t="s">
        <v>715</v>
      </c>
      <c r="Z143" s="194" t="s">
        <v>715</v>
      </c>
      <c r="AA143" s="194" t="s">
        <v>715</v>
      </c>
      <c r="AB143" s="194" t="s">
        <v>715</v>
      </c>
      <c r="AC143" s="194">
        <v>0.0</v>
      </c>
      <c r="AD143" s="194" t="s">
        <v>591</v>
      </c>
      <c r="AE143" s="221" t="s">
        <v>163</v>
      </c>
      <c r="AF143" s="194" t="s">
        <v>591</v>
      </c>
      <c r="AG143" s="194" t="s">
        <v>591</v>
      </c>
      <c r="AH143" s="194" t="s">
        <v>591</v>
      </c>
      <c r="AI143" s="194" t="s">
        <v>591</v>
      </c>
      <c r="AJ143" s="197">
        <f>vlookup(B143,'Annual Leave-2026'!$B:$T,4,0)-countif(E143:AI143,"a")-(countif(E143:AI143,"a1")*0.5)-(countif(E143:AI143,"a2")*0.5)-(countif(E143:AI143,"b*")*0.5)-(countif(E143:AI143,"c*")*0.5)-(countif(E143:AI143,"d*")*0.5)-(countif(E143:AI143,"e*")*0.5)+1</f>
        <v>1.5</v>
      </c>
      <c r="AK143" s="197">
        <f t="shared" si="3"/>
        <v>27</v>
      </c>
      <c r="AL143" s="214">
        <f>VLOOKUP(B143,'Working Time-January-2026'!$B:$AK,35,0)/60</f>
        <v>0</v>
      </c>
      <c r="AM143" s="214">
        <f>VLOOKUP(B143,'Working Time-January-2026'!$B:$AK,36,0)/60</f>
        <v>0</v>
      </c>
      <c r="AN143" s="214"/>
      <c r="AO143" s="507"/>
      <c r="AP143" s="220"/>
      <c r="AQ143" s="209"/>
      <c r="AR143" s="209"/>
      <c r="AS143" s="209"/>
      <c r="AT143" s="209"/>
      <c r="AU143" s="209">
        <f t="shared" si="4"/>
        <v>4</v>
      </c>
      <c r="AV143" s="209">
        <f t="shared" si="5"/>
        <v>0</v>
      </c>
      <c r="AW143" s="210">
        <f t="shared" si="6"/>
        <v>0</v>
      </c>
      <c r="AX143" s="222"/>
      <c r="AY143" s="226">
        <v>0.0</v>
      </c>
    </row>
    <row r="144">
      <c r="A144" s="204">
        <v>140.0</v>
      </c>
      <c r="B144" s="218" t="s">
        <v>884</v>
      </c>
      <c r="C144" s="219" t="s">
        <v>885</v>
      </c>
      <c r="D144" s="218" t="s">
        <v>14</v>
      </c>
      <c r="E144" s="194" t="s">
        <v>593</v>
      </c>
      <c r="F144" s="194" t="s">
        <v>593</v>
      </c>
      <c r="G144" s="194" t="s">
        <v>593</v>
      </c>
      <c r="H144" s="194">
        <v>0.0</v>
      </c>
      <c r="I144" s="194" t="s">
        <v>593</v>
      </c>
      <c r="J144" s="194" t="s">
        <v>593</v>
      </c>
      <c r="K144" s="194" t="s">
        <v>593</v>
      </c>
      <c r="L144" s="508" t="s">
        <v>15</v>
      </c>
      <c r="M144" s="194" t="s">
        <v>593</v>
      </c>
      <c r="N144" s="194">
        <v>0.0</v>
      </c>
      <c r="O144" s="194" t="s">
        <v>593</v>
      </c>
      <c r="P144" s="194" t="s">
        <v>593</v>
      </c>
      <c r="Q144" s="194" t="s">
        <v>593</v>
      </c>
      <c r="R144" s="194" t="s">
        <v>592</v>
      </c>
      <c r="S144" s="194" t="s">
        <v>593</v>
      </c>
      <c r="T144" s="194" t="s">
        <v>593</v>
      </c>
      <c r="U144" s="194">
        <v>0.0</v>
      </c>
      <c r="V144" s="194" t="s">
        <v>6</v>
      </c>
      <c r="W144" s="194" t="s">
        <v>588</v>
      </c>
      <c r="X144" s="194" t="s">
        <v>588</v>
      </c>
      <c r="Y144" s="194" t="s">
        <v>588</v>
      </c>
      <c r="Z144" s="194" t="s">
        <v>588</v>
      </c>
      <c r="AA144" s="194" t="s">
        <v>588</v>
      </c>
      <c r="AB144" s="194" t="s">
        <v>588</v>
      </c>
      <c r="AC144" s="194">
        <v>0.0</v>
      </c>
      <c r="AD144" s="194" t="s">
        <v>588</v>
      </c>
      <c r="AE144" s="194" t="s">
        <v>6</v>
      </c>
      <c r="AF144" s="194" t="s">
        <v>588</v>
      </c>
      <c r="AG144" s="194" t="s">
        <v>588</v>
      </c>
      <c r="AH144" s="194" t="s">
        <v>588</v>
      </c>
      <c r="AI144" s="194" t="s">
        <v>588</v>
      </c>
      <c r="AJ144" s="197">
        <f>vlookup(B144,'Annual Leave-2026'!$B:$T,4,0)-countif(E144:AI144,"a")-(countif(E144:AI144,"a1")*0.5)-(countif(E144:AI144,"a2")*0.5)-(countif(E144:AI144,"b*")*0.5)-(countif(E144:AI144,"c*")*0.5)-(countif(E144:AI144,"d*")*0.5)-(countif(E144:AI144,"e*")*0.5)+1</f>
        <v>2</v>
      </c>
      <c r="AK144" s="197">
        <f t="shared" si="3"/>
        <v>26</v>
      </c>
      <c r="AL144" s="214">
        <f>VLOOKUP(B144,'Working Time-January-2026'!$B:$AK,35,0)/60</f>
        <v>0</v>
      </c>
      <c r="AM144" s="214">
        <f>VLOOKUP(B144,'Working Time-January-2026'!$B:$AK,36,0)/60</f>
        <v>0</v>
      </c>
      <c r="AN144" s="214"/>
      <c r="AO144" s="507"/>
      <c r="AP144" s="220"/>
      <c r="AQ144" s="209"/>
      <c r="AR144" s="209"/>
      <c r="AS144" s="209"/>
      <c r="AT144" s="209"/>
      <c r="AU144" s="209">
        <f t="shared" si="4"/>
        <v>4</v>
      </c>
      <c r="AV144" s="209">
        <f t="shared" si="5"/>
        <v>1</v>
      </c>
      <c r="AW144" s="210">
        <f t="shared" si="6"/>
        <v>0</v>
      </c>
      <c r="AX144" s="222"/>
      <c r="AY144" s="226" t="s">
        <v>9</v>
      </c>
    </row>
    <row r="145">
      <c r="A145" s="209">
        <v>141.0</v>
      </c>
      <c r="B145" s="218" t="s">
        <v>886</v>
      </c>
      <c r="C145" s="219" t="s">
        <v>887</v>
      </c>
      <c r="D145" s="218" t="s">
        <v>14</v>
      </c>
      <c r="E145" s="194" t="s">
        <v>715</v>
      </c>
      <c r="F145" s="194" t="s">
        <v>715</v>
      </c>
      <c r="G145" s="194">
        <v>0.0</v>
      </c>
      <c r="H145" s="194" t="s">
        <v>715</v>
      </c>
      <c r="I145" s="194" t="s">
        <v>715</v>
      </c>
      <c r="J145" s="194" t="s">
        <v>715</v>
      </c>
      <c r="K145" s="194" t="s">
        <v>715</v>
      </c>
      <c r="L145" s="508" t="s">
        <v>15</v>
      </c>
      <c r="M145" s="194" t="s">
        <v>715</v>
      </c>
      <c r="N145" s="194" t="s">
        <v>715</v>
      </c>
      <c r="O145" s="194">
        <v>0.0</v>
      </c>
      <c r="P145" s="194" t="s">
        <v>591</v>
      </c>
      <c r="Q145" s="194" t="s">
        <v>591</v>
      </c>
      <c r="R145" s="194" t="s">
        <v>591</v>
      </c>
      <c r="S145" s="194" t="s">
        <v>591</v>
      </c>
      <c r="T145" s="194" t="s">
        <v>591</v>
      </c>
      <c r="U145" s="194">
        <v>0.0</v>
      </c>
      <c r="V145" s="194" t="s">
        <v>591</v>
      </c>
      <c r="W145" s="194" t="s">
        <v>591</v>
      </c>
      <c r="X145" s="194" t="s">
        <v>591</v>
      </c>
      <c r="Y145" s="194" t="s">
        <v>591</v>
      </c>
      <c r="Z145" s="194" t="s">
        <v>591</v>
      </c>
      <c r="AA145" s="194" t="s">
        <v>591</v>
      </c>
      <c r="AB145" s="194" t="s">
        <v>591</v>
      </c>
      <c r="AC145" s="194">
        <v>0.0</v>
      </c>
      <c r="AD145" s="194" t="s">
        <v>593</v>
      </c>
      <c r="AE145" s="194" t="s">
        <v>593</v>
      </c>
      <c r="AF145" s="194"/>
      <c r="AG145" s="194"/>
      <c r="AH145" s="194"/>
      <c r="AI145" s="194"/>
      <c r="AJ145" s="197">
        <f>vlookup(B145,'Annual Leave-2026'!$B:$T,4,0)-countif(E145:AI145,"a")-(countif(E145:AI145,"a1")*0.5)-(countif(E145:AI145,"a2")*0.5)-(countif(E145:AI145,"b*")*0.5)-(countif(E145:AI145,"c*")*0.5)-(countif(E145:AI145,"d*")*0.5)-(countif(E145:AI145,"e*")*0.5)+1</f>
        <v>5</v>
      </c>
      <c r="AK145" s="197">
        <f t="shared" si="3"/>
        <v>23</v>
      </c>
      <c r="AL145" s="214">
        <f>VLOOKUP(B145,'Working Time-January-2026'!$B:$AK,35,0)/60</f>
        <v>0</v>
      </c>
      <c r="AM145" s="214">
        <f>VLOOKUP(B145,'Working Time-January-2026'!$B:$AK,36,0)/60</f>
        <v>0</v>
      </c>
      <c r="AN145" s="214"/>
      <c r="AO145" s="507"/>
      <c r="AP145" s="220"/>
      <c r="AQ145" s="209"/>
      <c r="AR145" s="209"/>
      <c r="AS145" s="209"/>
      <c r="AT145" s="209"/>
      <c r="AU145" s="209">
        <f t="shared" si="4"/>
        <v>4</v>
      </c>
      <c r="AV145" s="209">
        <f t="shared" si="5"/>
        <v>0</v>
      </c>
      <c r="AW145" s="210">
        <f t="shared" si="6"/>
        <v>0</v>
      </c>
      <c r="AX145" s="222"/>
      <c r="AY145" s="226"/>
    </row>
    <row r="146">
      <c r="A146" s="204">
        <v>142.0</v>
      </c>
      <c r="B146" s="324" t="s">
        <v>888</v>
      </c>
      <c r="C146" s="325" t="s">
        <v>889</v>
      </c>
      <c r="D146" s="324" t="s">
        <v>14</v>
      </c>
      <c r="E146" s="194" t="s">
        <v>588</v>
      </c>
      <c r="F146" s="194" t="s">
        <v>588</v>
      </c>
      <c r="G146" s="194" t="s">
        <v>588</v>
      </c>
      <c r="H146" s="194" t="s">
        <v>588</v>
      </c>
      <c r="I146" s="194">
        <v>0.0</v>
      </c>
      <c r="J146" s="194" t="s">
        <v>717</v>
      </c>
      <c r="K146" s="194" t="s">
        <v>717</v>
      </c>
      <c r="L146" s="508" t="s">
        <v>15</v>
      </c>
      <c r="M146" s="194" t="s">
        <v>717</v>
      </c>
      <c r="N146" s="194">
        <v>0.0</v>
      </c>
      <c r="O146" s="194" t="s">
        <v>717</v>
      </c>
      <c r="P146" s="194" t="s">
        <v>717</v>
      </c>
      <c r="Q146" s="194" t="s">
        <v>717</v>
      </c>
      <c r="R146" s="194" t="s">
        <v>717</v>
      </c>
      <c r="S146" s="194" t="s">
        <v>717</v>
      </c>
      <c r="T146" s="194" t="s">
        <v>717</v>
      </c>
      <c r="U146" s="194" t="s">
        <v>717</v>
      </c>
      <c r="V146" s="194">
        <v>0.0</v>
      </c>
      <c r="W146" s="194" t="s">
        <v>715</v>
      </c>
      <c r="X146" s="194" t="s">
        <v>715</v>
      </c>
      <c r="Y146" s="194" t="s">
        <v>715</v>
      </c>
      <c r="Z146" s="194" t="s">
        <v>715</v>
      </c>
      <c r="AA146" s="194" t="s">
        <v>715</v>
      </c>
      <c r="AB146" s="194">
        <v>0.0</v>
      </c>
      <c r="AC146" s="194" t="s">
        <v>715</v>
      </c>
      <c r="AD146" s="194" t="s">
        <v>715</v>
      </c>
      <c r="AE146" s="194" t="s">
        <v>715</v>
      </c>
      <c r="AF146" s="194" t="s">
        <v>715</v>
      </c>
      <c r="AG146" s="194" t="s">
        <v>715</v>
      </c>
      <c r="AH146" s="194" t="s">
        <v>715</v>
      </c>
      <c r="AI146" s="194" t="s">
        <v>715</v>
      </c>
      <c r="AJ146" s="197">
        <f>vlookup(B146,'Annual Leave-2026'!$B:$T,4,0)-countif(E146:AI146,"a")-(countif(E146:AI146,"a1")*0.5)-(countif(E146:AI146,"a2")*0.5)-(countif(E146:AI146,"b*")*0.5)-(countif(E146:AI146,"c*")*0.5)-(countif(E146:AI146,"d*")*0.5)-(countif(E146:AI146,"e*")*0.5)+1</f>
        <v>2</v>
      </c>
      <c r="AK146" s="197">
        <f t="shared" si="3"/>
        <v>27</v>
      </c>
      <c r="AL146" s="214">
        <f>VLOOKUP(B146,'Working Time-January-2026'!$B:$AK,35,0)/60</f>
        <v>-1.116666667</v>
      </c>
      <c r="AM146" s="214">
        <f>VLOOKUP(B146,'Working Time-January-2026'!$B:$AK,36,0)/60</f>
        <v>0</v>
      </c>
      <c r="AN146" s="214"/>
      <c r="AO146" s="507"/>
      <c r="AP146" s="220"/>
      <c r="AQ146" s="209"/>
      <c r="AR146" s="209"/>
      <c r="AS146" s="209"/>
      <c r="AT146" s="209"/>
      <c r="AU146" s="209">
        <f t="shared" si="4"/>
        <v>4</v>
      </c>
      <c r="AV146" s="209">
        <f t="shared" si="5"/>
        <v>0</v>
      </c>
      <c r="AW146" s="210">
        <f t="shared" si="6"/>
        <v>0</v>
      </c>
      <c r="AX146" s="222"/>
      <c r="AY146" s="226" t="s">
        <v>7</v>
      </c>
    </row>
    <row r="147">
      <c r="A147" s="209">
        <v>143.0</v>
      </c>
      <c r="B147" s="218" t="s">
        <v>890</v>
      </c>
      <c r="C147" s="219" t="s">
        <v>891</v>
      </c>
      <c r="D147" s="218" t="s">
        <v>14</v>
      </c>
      <c r="E147" s="194" t="s">
        <v>715</v>
      </c>
      <c r="F147" s="194" t="s">
        <v>602</v>
      </c>
      <c r="G147" s="194">
        <v>0.0</v>
      </c>
      <c r="H147" s="194" t="s">
        <v>592</v>
      </c>
      <c r="I147" s="194" t="s">
        <v>592</v>
      </c>
      <c r="J147" s="194" t="s">
        <v>592</v>
      </c>
      <c r="K147" s="194" t="s">
        <v>602</v>
      </c>
      <c r="L147" s="508" t="s">
        <v>15</v>
      </c>
      <c r="M147" s="194" t="s">
        <v>715</v>
      </c>
      <c r="N147" s="194" t="s">
        <v>6</v>
      </c>
      <c r="O147" s="194">
        <v>0.0</v>
      </c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218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7">
        <f>vlookup(B147,'Annual Leave-2026'!$B:$T,4,0)-countif(E147:AI147,"a")-(countif(E147:AI147,"a1")*0.5)-(countif(E147:AI147,"a2")*0.5)-(countif(E147:AI147,"b*")*0.5)-(countif(E147:AI147,"c*")*0.5)-(countif(E147:AI147,"d*")*0.5)-(countif(E147:AI147,"e*")*0.5)+1</f>
        <v>0</v>
      </c>
      <c r="AK147" s="197">
        <f t="shared" si="3"/>
        <v>4</v>
      </c>
      <c r="AL147" s="214">
        <f>VLOOKUP(B147,'Working Time-January-2026'!$B:$AK,35,0)/60</f>
        <v>0</v>
      </c>
      <c r="AM147" s="214">
        <f>VLOOKUP(B147,'Working Time-January-2026'!$B:$AK,36,0)/60</f>
        <v>0</v>
      </c>
      <c r="AN147" s="214"/>
      <c r="AO147" s="507"/>
      <c r="AP147" s="220"/>
      <c r="AQ147" s="209"/>
      <c r="AR147" s="209"/>
      <c r="AS147" s="209"/>
      <c r="AT147" s="209"/>
      <c r="AU147" s="209">
        <f t="shared" si="4"/>
        <v>2</v>
      </c>
      <c r="AV147" s="209">
        <f t="shared" si="5"/>
        <v>3</v>
      </c>
      <c r="AW147" s="210">
        <f t="shared" si="6"/>
        <v>2</v>
      </c>
      <c r="AX147" s="222"/>
      <c r="AY147" s="226"/>
    </row>
    <row r="148">
      <c r="A148" s="204">
        <v>144.0</v>
      </c>
      <c r="B148" s="324" t="s">
        <v>892</v>
      </c>
      <c r="C148" s="325" t="s">
        <v>893</v>
      </c>
      <c r="D148" s="324" t="s">
        <v>14</v>
      </c>
      <c r="E148" s="194" t="s">
        <v>591</v>
      </c>
      <c r="F148" s="194" t="s">
        <v>591</v>
      </c>
      <c r="G148" s="194" t="s">
        <v>591</v>
      </c>
      <c r="H148" s="194">
        <v>0.0</v>
      </c>
      <c r="I148" s="194" t="s">
        <v>593</v>
      </c>
      <c r="J148" s="194" t="s">
        <v>593</v>
      </c>
      <c r="K148" s="194" t="s">
        <v>593</v>
      </c>
      <c r="L148" s="508" t="s">
        <v>15</v>
      </c>
      <c r="M148" s="194" t="s">
        <v>6</v>
      </c>
      <c r="N148" s="194" t="s">
        <v>6</v>
      </c>
      <c r="O148" s="194">
        <v>0.0</v>
      </c>
      <c r="P148" s="194" t="s">
        <v>593</v>
      </c>
      <c r="Q148" s="194" t="s">
        <v>593</v>
      </c>
      <c r="R148" s="194" t="s">
        <v>593</v>
      </c>
      <c r="S148" s="194" t="s">
        <v>593</v>
      </c>
      <c r="T148" s="194" t="s">
        <v>593</v>
      </c>
      <c r="U148" s="194" t="s">
        <v>593</v>
      </c>
      <c r="V148" s="194">
        <v>0.0</v>
      </c>
      <c r="W148" s="194" t="s">
        <v>593</v>
      </c>
      <c r="X148" s="194" t="s">
        <v>593</v>
      </c>
      <c r="Y148" s="194" t="s">
        <v>593</v>
      </c>
      <c r="Z148" s="194" t="s">
        <v>593</v>
      </c>
      <c r="AA148" s="194" t="s">
        <v>593</v>
      </c>
      <c r="AB148" s="194">
        <v>0.0</v>
      </c>
      <c r="AC148" s="194" t="s">
        <v>588</v>
      </c>
      <c r="AD148" s="194" t="s">
        <v>588</v>
      </c>
      <c r="AE148" s="194" t="s">
        <v>588</v>
      </c>
      <c r="AF148" s="194" t="s">
        <v>588</v>
      </c>
      <c r="AG148" s="194" t="s">
        <v>588</v>
      </c>
      <c r="AH148" s="194" t="s">
        <v>588</v>
      </c>
      <c r="AI148" s="194" t="s">
        <v>588</v>
      </c>
      <c r="AJ148" s="197">
        <f>vlookup(B148,'Annual Leave-2026'!$B:$T,4,0)-countif(E148:AI148,"a")-(countif(E148:AI148,"a1")*0.5)-(countif(E148:AI148,"a2")*0.5)-(countif(E148:AI148,"b*")*0.5)-(countif(E148:AI148,"c*")*0.5)-(countif(E148:AI148,"d*")*0.5)-(countif(E148:AI148,"e*")*0.5)+1</f>
        <v>0</v>
      </c>
      <c r="AK148" s="197">
        <f t="shared" si="3"/>
        <v>27</v>
      </c>
      <c r="AL148" s="214">
        <f>VLOOKUP(B148,'Working Time-January-2026'!$B:$AK,35,0)/60</f>
        <v>0</v>
      </c>
      <c r="AM148" s="214">
        <f>VLOOKUP(B148,'Working Time-January-2026'!$B:$AK,36,0)/60</f>
        <v>0</v>
      </c>
      <c r="AN148" s="214"/>
      <c r="AO148" s="507"/>
      <c r="AP148" s="220"/>
      <c r="AQ148" s="209"/>
      <c r="AR148" s="209"/>
      <c r="AS148" s="209"/>
      <c r="AT148" s="209"/>
      <c r="AU148" s="209">
        <f t="shared" si="4"/>
        <v>4</v>
      </c>
      <c r="AV148" s="209">
        <f t="shared" si="5"/>
        <v>0</v>
      </c>
      <c r="AW148" s="210">
        <f t="shared" si="6"/>
        <v>0</v>
      </c>
      <c r="AX148" s="222"/>
      <c r="AY148" s="226" t="s">
        <v>9</v>
      </c>
    </row>
    <row r="149">
      <c r="A149" s="209">
        <v>145.0</v>
      </c>
      <c r="B149" s="324" t="s">
        <v>894</v>
      </c>
      <c r="C149" s="325" t="s">
        <v>895</v>
      </c>
      <c r="D149" s="324" t="s">
        <v>14</v>
      </c>
      <c r="E149" s="509" t="s">
        <v>717</v>
      </c>
      <c r="F149" s="509" t="s">
        <v>717</v>
      </c>
      <c r="G149" s="509" t="s">
        <v>717</v>
      </c>
      <c r="H149" s="194">
        <v>0.0</v>
      </c>
      <c r="I149" s="194" t="s">
        <v>715</v>
      </c>
      <c r="J149" s="194" t="s">
        <v>715</v>
      </c>
      <c r="K149" s="194" t="s">
        <v>715</v>
      </c>
      <c r="L149" s="510" t="s">
        <v>15</v>
      </c>
      <c r="M149" s="194" t="s">
        <v>715</v>
      </c>
      <c r="N149" s="194">
        <v>0.0</v>
      </c>
      <c r="O149" s="194" t="s">
        <v>715</v>
      </c>
      <c r="P149" s="194" t="s">
        <v>715</v>
      </c>
      <c r="Q149" s="194" t="s">
        <v>715</v>
      </c>
      <c r="R149" s="194" t="s">
        <v>715</v>
      </c>
      <c r="S149" s="194" t="s">
        <v>715</v>
      </c>
      <c r="T149" s="194" t="s">
        <v>715</v>
      </c>
      <c r="U149" s="509" t="s">
        <v>715</v>
      </c>
      <c r="V149" s="194">
        <v>0.0</v>
      </c>
      <c r="W149" s="194" t="s">
        <v>591</v>
      </c>
      <c r="X149" s="509" t="s">
        <v>591</v>
      </c>
      <c r="Y149" s="509" t="s">
        <v>591</v>
      </c>
      <c r="Z149" s="324" t="s">
        <v>163</v>
      </c>
      <c r="AA149" s="509" t="s">
        <v>6</v>
      </c>
      <c r="AB149" s="194">
        <v>0.0</v>
      </c>
      <c r="AC149" s="509" t="s">
        <v>591</v>
      </c>
      <c r="AD149" s="194" t="s">
        <v>591</v>
      </c>
      <c r="AE149" s="194" t="s">
        <v>591</v>
      </c>
      <c r="AF149" s="194" t="s">
        <v>591</v>
      </c>
      <c r="AG149" s="509" t="s">
        <v>591</v>
      </c>
      <c r="AH149" s="509" t="s">
        <v>591</v>
      </c>
      <c r="AI149" s="509" t="s">
        <v>591</v>
      </c>
      <c r="AJ149" s="197">
        <f>vlookup(B149,'Annual Leave-2026'!$B:$T,4,0)-countif(E149:AI149,"a")-(countif(E149:AI149,"a1")*0.5)-(countif(E149:AI149,"a2")*0.5)-(countif(E149:AI149,"b*")*0.5)-(countif(E149:AI149,"c*")*0.5)-(countif(E149:AI149,"d*")*0.5)-(countif(E149:AI149,"e*")*0.5)+1</f>
        <v>5.5</v>
      </c>
      <c r="AK149" s="197">
        <f t="shared" si="3"/>
        <v>27</v>
      </c>
      <c r="AL149" s="214">
        <f>VLOOKUP(B149,'Working Time-January-2026'!$B:$AK,35,0)/60</f>
        <v>0</v>
      </c>
      <c r="AM149" s="214">
        <f>VLOOKUP(B149,'Working Time-January-2026'!$B:$AK,36,0)/60</f>
        <v>0</v>
      </c>
      <c r="AN149" s="511"/>
      <c r="AO149" s="512"/>
      <c r="AP149" s="513"/>
      <c r="AQ149" s="514"/>
      <c r="AR149" s="514"/>
      <c r="AS149" s="514"/>
      <c r="AT149" s="209"/>
      <c r="AU149" s="209">
        <f t="shared" si="4"/>
        <v>4</v>
      </c>
      <c r="AV149" s="209">
        <f t="shared" si="5"/>
        <v>0</v>
      </c>
      <c r="AW149" s="210">
        <f t="shared" si="6"/>
        <v>0</v>
      </c>
      <c r="AX149" s="515"/>
      <c r="AY149" s="330" t="s">
        <v>6</v>
      </c>
    </row>
    <row r="150">
      <c r="A150" s="204">
        <v>146.0</v>
      </c>
      <c r="B150" s="324" t="s">
        <v>896</v>
      </c>
      <c r="C150" s="325" t="s">
        <v>897</v>
      </c>
      <c r="D150" s="324" t="s">
        <v>14</v>
      </c>
      <c r="E150" s="194" t="s">
        <v>593</v>
      </c>
      <c r="F150" s="194" t="s">
        <v>593</v>
      </c>
      <c r="G150" s="194" t="s">
        <v>593</v>
      </c>
      <c r="H150" s="194">
        <v>0.0</v>
      </c>
      <c r="I150" s="194" t="s">
        <v>593</v>
      </c>
      <c r="J150" s="194" t="s">
        <v>593</v>
      </c>
      <c r="K150" s="194" t="s">
        <v>593</v>
      </c>
      <c r="L150" s="508" t="s">
        <v>15</v>
      </c>
      <c r="M150" s="194" t="s">
        <v>593</v>
      </c>
      <c r="N150" s="194">
        <v>0.0</v>
      </c>
      <c r="O150" s="194" t="s">
        <v>593</v>
      </c>
      <c r="P150" s="194" t="s">
        <v>593</v>
      </c>
      <c r="Q150" s="194" t="s">
        <v>593</v>
      </c>
      <c r="R150" s="194" t="s">
        <v>593</v>
      </c>
      <c r="S150" s="194" t="s">
        <v>593</v>
      </c>
      <c r="T150" s="194" t="s">
        <v>6</v>
      </c>
      <c r="U150" s="194">
        <v>0.0</v>
      </c>
      <c r="V150" s="194" t="s">
        <v>602</v>
      </c>
      <c r="W150" s="194" t="s">
        <v>588</v>
      </c>
      <c r="X150" s="194" t="s">
        <v>588</v>
      </c>
      <c r="Y150" s="194" t="s">
        <v>588</v>
      </c>
      <c r="Z150" s="194" t="s">
        <v>588</v>
      </c>
      <c r="AA150" s="194" t="s">
        <v>588</v>
      </c>
      <c r="AB150" s="194" t="s">
        <v>588</v>
      </c>
      <c r="AC150" s="194">
        <v>0.0</v>
      </c>
      <c r="AD150" s="194" t="s">
        <v>588</v>
      </c>
      <c r="AE150" s="194" t="s">
        <v>588</v>
      </c>
      <c r="AF150" s="194" t="s">
        <v>588</v>
      </c>
      <c r="AG150" s="194" t="s">
        <v>588</v>
      </c>
      <c r="AH150" s="194" t="s">
        <v>588</v>
      </c>
      <c r="AI150" s="194" t="s">
        <v>588</v>
      </c>
      <c r="AJ150" s="197">
        <f>vlookup(B150,'Annual Leave-2026'!$B:$T,4,0)-countif(E150:AI150,"a")-(countif(E150:AI150,"a1")*0.5)-(countif(E150:AI150,"a2")*0.5)-(countif(E150:AI150,"b*")*0.5)-(countif(E150:AI150,"c*")*0.5)-(countif(E150:AI150,"d*")*0.5)-(countif(E150:AI150,"e*")*0.5)+1</f>
        <v>0.5</v>
      </c>
      <c r="AK150" s="197">
        <f t="shared" si="3"/>
        <v>26</v>
      </c>
      <c r="AL150" s="214">
        <f>VLOOKUP(B150,'Working Time-January-2026'!$B:$AK,35,0)/60</f>
        <v>-2</v>
      </c>
      <c r="AM150" s="214">
        <f>VLOOKUP(B150,'Working Time-January-2026'!$B:$AK,36,0)/60</f>
        <v>0</v>
      </c>
      <c r="AN150" s="214"/>
      <c r="AO150" s="507"/>
      <c r="AP150" s="220"/>
      <c r="AQ150" s="209"/>
      <c r="AR150" s="209"/>
      <c r="AS150" s="209"/>
      <c r="AT150" s="209"/>
      <c r="AU150" s="209">
        <f t="shared" si="4"/>
        <v>4</v>
      </c>
      <c r="AV150" s="209">
        <f t="shared" si="5"/>
        <v>0</v>
      </c>
      <c r="AW150" s="210">
        <f t="shared" si="6"/>
        <v>1</v>
      </c>
      <c r="AX150" s="222"/>
      <c r="AY150" s="226" t="s">
        <v>9</v>
      </c>
    </row>
    <row r="151">
      <c r="A151" s="209">
        <v>147.0</v>
      </c>
      <c r="B151" s="324" t="s">
        <v>898</v>
      </c>
      <c r="C151" s="325" t="s">
        <v>899</v>
      </c>
      <c r="D151" s="324" t="s">
        <v>14</v>
      </c>
      <c r="E151" s="194" t="s">
        <v>591</v>
      </c>
      <c r="F151" s="194" t="s">
        <v>591</v>
      </c>
      <c r="G151" s="194">
        <v>0.0</v>
      </c>
      <c r="H151" s="194" t="s">
        <v>591</v>
      </c>
      <c r="I151" s="194" t="s">
        <v>591</v>
      </c>
      <c r="J151" s="194" t="s">
        <v>591</v>
      </c>
      <c r="K151" s="194" t="s">
        <v>591</v>
      </c>
      <c r="L151" s="508" t="s">
        <v>15</v>
      </c>
      <c r="M151" s="194" t="s">
        <v>591</v>
      </c>
      <c r="N151" s="194" t="s">
        <v>591</v>
      </c>
      <c r="O151" s="194">
        <v>0.0</v>
      </c>
      <c r="P151" s="194" t="s">
        <v>593</v>
      </c>
      <c r="Q151" s="194" t="s">
        <v>593</v>
      </c>
      <c r="R151" s="194" t="s">
        <v>593</v>
      </c>
      <c r="S151" s="194" t="s">
        <v>593</v>
      </c>
      <c r="T151" s="194" t="s">
        <v>593</v>
      </c>
      <c r="U151" s="194">
        <v>0.0</v>
      </c>
      <c r="V151" s="194" t="s">
        <v>593</v>
      </c>
      <c r="W151" s="194" t="s">
        <v>593</v>
      </c>
      <c r="X151" s="194" t="s">
        <v>593</v>
      </c>
      <c r="Y151" s="194" t="s">
        <v>593</v>
      </c>
      <c r="Z151" s="194" t="s">
        <v>593</v>
      </c>
      <c r="AA151" s="194" t="s">
        <v>593</v>
      </c>
      <c r="AB151" s="194" t="s">
        <v>593</v>
      </c>
      <c r="AC151" s="194">
        <v>0.0</v>
      </c>
      <c r="AD151" s="194" t="s">
        <v>593</v>
      </c>
      <c r="AE151" s="194" t="s">
        <v>593</v>
      </c>
      <c r="AF151" s="194" t="s">
        <v>593</v>
      </c>
      <c r="AG151" s="194" t="s">
        <v>593</v>
      </c>
      <c r="AH151" s="194" t="s">
        <v>593</v>
      </c>
      <c r="AI151" s="194" t="s">
        <v>593</v>
      </c>
      <c r="AJ151" s="197">
        <f>vlookup(B151,'Annual Leave-2026'!$B:$T,4,0)-countif(E151:AI151,"a")-(countif(E151:AI151,"a1")*0.5)-(countif(E151:AI151,"a2")*0.5)-(countif(E151:AI151,"b*")*0.5)-(countif(E151:AI151,"c*")*0.5)-(countif(E151:AI151,"d*")*0.5)-(countif(E151:AI151,"e*")*0.5)+1</f>
        <v>7</v>
      </c>
      <c r="AK151" s="197">
        <f t="shared" si="3"/>
        <v>27</v>
      </c>
      <c r="AL151" s="214">
        <f>VLOOKUP(B151,'Working Time-January-2026'!$B:$AK,35,0)/60</f>
        <v>0</v>
      </c>
      <c r="AM151" s="214">
        <f>VLOOKUP(B151,'Working Time-January-2026'!$B:$AK,36,0)/60</f>
        <v>0</v>
      </c>
      <c r="AN151" s="214"/>
      <c r="AO151" s="507"/>
      <c r="AP151" s="220"/>
      <c r="AQ151" s="209"/>
      <c r="AR151" s="209"/>
      <c r="AS151" s="209"/>
      <c r="AT151" s="209"/>
      <c r="AU151" s="209">
        <f t="shared" si="4"/>
        <v>4</v>
      </c>
      <c r="AV151" s="209">
        <f t="shared" si="5"/>
        <v>0</v>
      </c>
      <c r="AW151" s="210">
        <f t="shared" si="6"/>
        <v>0</v>
      </c>
      <c r="AX151" s="222"/>
      <c r="AY151" s="226">
        <v>0.0</v>
      </c>
    </row>
    <row r="152">
      <c r="A152" s="204">
        <v>148.0</v>
      </c>
      <c r="B152" s="324" t="s">
        <v>900</v>
      </c>
      <c r="C152" s="325" t="s">
        <v>901</v>
      </c>
      <c r="D152" s="324" t="s">
        <v>14</v>
      </c>
      <c r="E152" s="194" t="s">
        <v>717</v>
      </c>
      <c r="F152" s="194" t="s">
        <v>717</v>
      </c>
      <c r="G152" s="194" t="s">
        <v>717</v>
      </c>
      <c r="H152" s="194">
        <v>0.0</v>
      </c>
      <c r="I152" s="194" t="s">
        <v>715</v>
      </c>
      <c r="J152" s="194" t="s">
        <v>715</v>
      </c>
      <c r="K152" s="194" t="s">
        <v>715</v>
      </c>
      <c r="L152" s="508" t="s">
        <v>15</v>
      </c>
      <c r="M152" s="194" t="s">
        <v>715</v>
      </c>
      <c r="N152" s="194">
        <v>0.0</v>
      </c>
      <c r="O152" s="194" t="s">
        <v>715</v>
      </c>
      <c r="P152" s="194" t="s">
        <v>715</v>
      </c>
      <c r="Q152" s="194" t="s">
        <v>715</v>
      </c>
      <c r="R152" s="194" t="s">
        <v>715</v>
      </c>
      <c r="S152" s="194" t="s">
        <v>715</v>
      </c>
      <c r="T152" s="194" t="s">
        <v>715</v>
      </c>
      <c r="U152" s="194" t="s">
        <v>715</v>
      </c>
      <c r="V152" s="194">
        <v>0.0</v>
      </c>
      <c r="W152" s="194" t="s">
        <v>591</v>
      </c>
      <c r="X152" s="194" t="s">
        <v>591</v>
      </c>
      <c r="Y152" s="194" t="s">
        <v>591</v>
      </c>
      <c r="Z152" s="194" t="s">
        <v>591</v>
      </c>
      <c r="AA152" s="194" t="s">
        <v>591</v>
      </c>
      <c r="AB152" s="194">
        <v>0.0</v>
      </c>
      <c r="AC152" s="194" t="s">
        <v>591</v>
      </c>
      <c r="AD152" s="194" t="s">
        <v>591</v>
      </c>
      <c r="AE152" s="194" t="s">
        <v>591</v>
      </c>
      <c r="AF152" s="194" t="s">
        <v>591</v>
      </c>
      <c r="AG152" s="194" t="s">
        <v>591</v>
      </c>
      <c r="AH152" s="194" t="s">
        <v>591</v>
      </c>
      <c r="AI152" s="194" t="s">
        <v>591</v>
      </c>
      <c r="AJ152" s="197">
        <f>vlookup(B152,'Annual Leave-2026'!$B:$T,4,0)-countif(E152:AI152,"a")-(countif(E152:AI152,"a1")*0.5)-(countif(E152:AI152,"a2")*0.5)-(countif(E152:AI152,"b*")*0.5)-(countif(E152:AI152,"c*")*0.5)-(countif(E152:AI152,"d*")*0.5)-(countif(E152:AI152,"e*")*0.5)+1</f>
        <v>3</v>
      </c>
      <c r="AK152" s="197">
        <f t="shared" si="3"/>
        <v>27</v>
      </c>
      <c r="AL152" s="214">
        <f>VLOOKUP(B152,'Working Time-January-2026'!$B:$AK,35,0)/60</f>
        <v>0</v>
      </c>
      <c r="AM152" s="214">
        <f>VLOOKUP(B152,'Working Time-January-2026'!$B:$AK,36,0)/60</f>
        <v>0</v>
      </c>
      <c r="AN152" s="214"/>
      <c r="AO152" s="507"/>
      <c r="AP152" s="220"/>
      <c r="AQ152" s="209"/>
      <c r="AR152" s="209"/>
      <c r="AS152" s="209"/>
      <c r="AT152" s="209"/>
      <c r="AU152" s="209">
        <f t="shared" si="4"/>
        <v>4</v>
      </c>
      <c r="AV152" s="209">
        <f t="shared" si="5"/>
        <v>0</v>
      </c>
      <c r="AW152" s="210">
        <f t="shared" si="6"/>
        <v>0</v>
      </c>
      <c r="AX152" s="222"/>
      <c r="AY152" s="226" t="s">
        <v>6</v>
      </c>
    </row>
    <row r="153">
      <c r="A153" s="228"/>
      <c r="B153" s="221"/>
      <c r="C153" s="229"/>
      <c r="D153" s="230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2"/>
      <c r="AD153" s="232"/>
      <c r="AE153" s="231"/>
      <c r="AF153" s="231"/>
      <c r="AG153" s="231" t="s">
        <v>971</v>
      </c>
      <c r="AH153" s="231"/>
      <c r="AI153" s="231"/>
      <c r="AJ153" s="233"/>
      <c r="AK153" s="233"/>
      <c r="AL153" s="234"/>
      <c r="AM153" s="234"/>
      <c r="AN153" s="234"/>
      <c r="AO153" s="221"/>
      <c r="AP153" s="235"/>
      <c r="AQ153" s="228"/>
      <c r="AR153" s="228"/>
      <c r="AS153" s="228"/>
      <c r="AT153" s="228"/>
      <c r="AU153" s="228"/>
      <c r="AV153" s="230"/>
      <c r="AW153" s="236"/>
      <c r="AX153" s="237"/>
      <c r="AY153" s="72"/>
    </row>
    <row r="154">
      <c r="A154" s="72"/>
      <c r="B154" s="72"/>
      <c r="C154" s="238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</row>
    <row r="155">
      <c r="A155" s="221" t="s">
        <v>591</v>
      </c>
      <c r="B155" s="221"/>
      <c r="C155" s="229" t="s">
        <v>714</v>
      </c>
      <c r="D155" s="230"/>
      <c r="E155" s="230"/>
      <c r="F155" s="230"/>
      <c r="G155" s="230"/>
      <c r="H155" s="230"/>
      <c r="I155" s="230"/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408">
        <f t="shared" ref="AL155:AO155" si="7">SUM(AL5:AL153)</f>
        <v>-12.15</v>
      </c>
      <c r="AM155" s="408">
        <f t="shared" si="7"/>
        <v>-1</v>
      </c>
      <c r="AN155" s="503">
        <f t="shared" si="7"/>
        <v>118</v>
      </c>
      <c r="AO155" s="408">
        <f t="shared" si="7"/>
        <v>16</v>
      </c>
      <c r="AP155" s="230"/>
      <c r="AQ155" s="230"/>
      <c r="AR155" s="230"/>
      <c r="AS155" s="230"/>
      <c r="AT155" s="230"/>
      <c r="AU155" s="230"/>
      <c r="AV155" s="230"/>
      <c r="AW155" s="237"/>
      <c r="AX155" s="237"/>
      <c r="AY155" s="237"/>
    </row>
    <row r="156">
      <c r="A156" s="221" t="s">
        <v>715</v>
      </c>
      <c r="B156" s="221"/>
      <c r="C156" s="229" t="s">
        <v>716</v>
      </c>
      <c r="D156" s="230"/>
      <c r="E156" s="230"/>
      <c r="F156" s="230"/>
      <c r="G156" s="230"/>
      <c r="H156" s="230"/>
      <c r="I156" s="230"/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  <c r="Z156" s="230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230"/>
      <c r="AL156" s="230"/>
      <c r="AM156" s="230"/>
      <c r="AN156" s="230"/>
      <c r="AO156" s="230"/>
      <c r="AP156" s="230"/>
      <c r="AQ156" s="230"/>
      <c r="AR156" s="230"/>
      <c r="AS156" s="230"/>
      <c r="AT156" s="230"/>
      <c r="AU156" s="230"/>
      <c r="AV156" s="230"/>
      <c r="AW156" s="237"/>
      <c r="AX156" s="237"/>
      <c r="AY156" s="237"/>
    </row>
    <row r="157">
      <c r="A157" s="221" t="s">
        <v>717</v>
      </c>
      <c r="B157" s="221"/>
      <c r="C157" s="229" t="s">
        <v>718</v>
      </c>
      <c r="D157" s="230"/>
      <c r="E157" s="230"/>
      <c r="F157" s="230"/>
      <c r="G157" s="230"/>
      <c r="H157" s="230"/>
      <c r="I157" s="230"/>
      <c r="J157" s="230"/>
      <c r="K157" s="230"/>
      <c r="L157" s="230"/>
      <c r="M157" s="221" t="s">
        <v>570</v>
      </c>
      <c r="N157" s="230"/>
      <c r="O157" s="230"/>
      <c r="P157" s="230"/>
      <c r="Q157" s="230"/>
      <c r="R157" s="230"/>
      <c r="S157" s="221"/>
      <c r="T157" s="230"/>
      <c r="U157" s="230"/>
      <c r="V157" s="230"/>
      <c r="W157" s="230"/>
      <c r="X157" s="230"/>
      <c r="Y157" s="230"/>
      <c r="Z157" s="230"/>
      <c r="AA157" s="230"/>
      <c r="AB157" s="230"/>
      <c r="AC157" s="230"/>
      <c r="AD157" s="230"/>
      <c r="AE157" s="230"/>
      <c r="AF157" s="230"/>
      <c r="AG157" s="230"/>
      <c r="AH157" s="230"/>
      <c r="AI157" s="230"/>
      <c r="AJ157" s="230"/>
      <c r="AK157" s="230"/>
      <c r="AL157" s="230"/>
      <c r="AM157" s="230"/>
      <c r="AN157" s="230"/>
      <c r="AO157" s="230"/>
      <c r="AP157" s="230"/>
      <c r="AQ157" s="230"/>
      <c r="AR157" s="230"/>
      <c r="AS157" s="230"/>
      <c r="AT157" s="230"/>
      <c r="AU157" s="230"/>
      <c r="AV157" s="230"/>
      <c r="AW157" s="237"/>
      <c r="AX157" s="237"/>
      <c r="AY157" s="237"/>
    </row>
    <row r="158">
      <c r="A158" s="221" t="s">
        <v>588</v>
      </c>
      <c r="B158" s="221"/>
      <c r="C158" s="229" t="s">
        <v>719</v>
      </c>
      <c r="D158" s="230"/>
      <c r="E158" s="230"/>
      <c r="F158" s="230"/>
      <c r="G158" s="230"/>
      <c r="H158" s="230"/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30"/>
      <c r="Z158" s="230"/>
      <c r="AA158" s="230"/>
      <c r="AB158" s="230"/>
      <c r="AC158" s="230"/>
      <c r="AD158" s="230"/>
      <c r="AE158" s="230"/>
      <c r="AF158" s="230"/>
      <c r="AG158" s="230"/>
      <c r="AH158" s="230"/>
      <c r="AI158" s="230"/>
      <c r="AJ158" s="230"/>
      <c r="AK158" s="230"/>
      <c r="AL158" s="230"/>
      <c r="AM158" s="230"/>
      <c r="AN158" s="230"/>
      <c r="AO158" s="230"/>
      <c r="AP158" s="230"/>
      <c r="AQ158" s="230"/>
      <c r="AR158" s="230"/>
      <c r="AS158" s="230"/>
      <c r="AT158" s="230"/>
      <c r="AU158" s="230"/>
      <c r="AV158" s="230"/>
      <c r="AW158" s="237"/>
      <c r="AX158" s="237"/>
      <c r="AY158" s="237"/>
    </row>
    <row r="159">
      <c r="A159" s="221" t="s">
        <v>593</v>
      </c>
      <c r="B159" s="221"/>
      <c r="C159" s="229" t="s">
        <v>720</v>
      </c>
      <c r="D159" s="230"/>
      <c r="E159" s="230"/>
      <c r="F159" s="230"/>
      <c r="G159" s="230"/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30"/>
      <c r="Z159" s="230"/>
      <c r="AA159" s="230"/>
      <c r="AB159" s="230"/>
      <c r="AC159" s="230"/>
      <c r="AD159" s="230"/>
      <c r="AE159" s="230"/>
      <c r="AF159" s="230"/>
      <c r="AG159" s="230"/>
      <c r="AH159" s="230"/>
      <c r="AI159" s="230"/>
      <c r="AJ159" s="230"/>
      <c r="AK159" s="230"/>
      <c r="AL159" s="230"/>
      <c r="AM159" s="230"/>
      <c r="AN159" s="230"/>
      <c r="AO159" s="230"/>
      <c r="AP159" s="230"/>
      <c r="AQ159" s="230"/>
      <c r="AR159" s="230"/>
      <c r="AS159" s="230"/>
      <c r="AT159" s="230"/>
      <c r="AU159" s="230"/>
      <c r="AV159" s="230"/>
      <c r="AW159" s="237"/>
      <c r="AX159" s="237"/>
      <c r="AY159" s="237"/>
    </row>
    <row r="160">
      <c r="A160" s="221" t="s">
        <v>721</v>
      </c>
      <c r="B160" s="221"/>
      <c r="C160" s="229" t="s">
        <v>722</v>
      </c>
      <c r="D160" s="230"/>
      <c r="E160" s="230"/>
      <c r="F160" s="230"/>
      <c r="G160" s="230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30"/>
      <c r="Z160" s="230"/>
      <c r="AA160" s="230"/>
      <c r="AB160" s="230"/>
      <c r="AC160" s="230"/>
      <c r="AD160" s="230"/>
      <c r="AE160" s="230"/>
      <c r="AF160" s="230"/>
      <c r="AG160" s="230"/>
      <c r="AH160" s="230"/>
      <c r="AI160" s="230"/>
      <c r="AJ160" s="230"/>
      <c r="AK160" s="230"/>
      <c r="AL160" s="230"/>
      <c r="AM160" s="230"/>
      <c r="AN160" s="230"/>
      <c r="AO160" s="230"/>
      <c r="AP160" s="230"/>
      <c r="AQ160" s="230"/>
      <c r="AR160" s="230"/>
      <c r="AS160" s="230"/>
      <c r="AT160" s="230"/>
      <c r="AU160" s="230"/>
      <c r="AV160" s="230"/>
      <c r="AW160" s="237"/>
      <c r="AX160" s="237"/>
      <c r="AY160" s="237"/>
    </row>
    <row r="161">
      <c r="A161" s="221" t="s">
        <v>723</v>
      </c>
      <c r="B161" s="221"/>
      <c r="C161" s="229" t="s">
        <v>724</v>
      </c>
      <c r="D161" s="230"/>
      <c r="E161" s="230"/>
      <c r="F161" s="230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230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0"/>
      <c r="AL161" s="230"/>
      <c r="AM161" s="230"/>
      <c r="AN161" s="230"/>
      <c r="AO161" s="230"/>
      <c r="AP161" s="230"/>
      <c r="AQ161" s="230"/>
      <c r="AR161" s="230"/>
      <c r="AS161" s="230"/>
      <c r="AT161" s="230"/>
      <c r="AU161" s="230"/>
      <c r="AV161" s="230"/>
      <c r="AW161" s="237"/>
      <c r="AX161" s="237"/>
      <c r="AY161" s="237"/>
    </row>
    <row r="162">
      <c r="A162" s="221" t="s">
        <v>725</v>
      </c>
      <c r="B162" s="221"/>
      <c r="C162" s="229" t="s">
        <v>726</v>
      </c>
      <c r="D162" s="230"/>
      <c r="E162" s="230"/>
      <c r="F162" s="230"/>
      <c r="G162" s="230"/>
      <c r="H162" s="230"/>
      <c r="I162" s="230"/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  <c r="Z162" s="230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230"/>
      <c r="AL162" s="230"/>
      <c r="AM162" s="230"/>
      <c r="AN162" s="230"/>
      <c r="AO162" s="230"/>
      <c r="AP162" s="230"/>
      <c r="AQ162" s="230"/>
      <c r="AR162" s="230"/>
      <c r="AS162" s="230"/>
      <c r="AT162" s="230"/>
      <c r="AU162" s="230"/>
      <c r="AV162" s="230"/>
      <c r="AW162" s="237"/>
      <c r="AX162" s="237"/>
      <c r="AY162" s="237"/>
    </row>
    <row r="163">
      <c r="A163" s="221" t="s">
        <v>727</v>
      </c>
      <c r="B163" s="221"/>
      <c r="C163" s="229" t="s">
        <v>728</v>
      </c>
      <c r="D163" s="230"/>
      <c r="E163" s="230"/>
      <c r="F163" s="230"/>
      <c r="G163" s="23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30"/>
      <c r="Z163" s="230"/>
      <c r="AA163" s="230"/>
      <c r="AB163" s="230"/>
      <c r="AC163" s="230"/>
      <c r="AD163" s="230"/>
      <c r="AE163" s="230"/>
      <c r="AF163" s="230"/>
      <c r="AG163" s="230"/>
      <c r="AH163" s="230"/>
      <c r="AI163" s="230"/>
      <c r="AJ163" s="230"/>
      <c r="AK163" s="230"/>
      <c r="AL163" s="230"/>
      <c r="AM163" s="230"/>
      <c r="AN163" s="230"/>
      <c r="AO163" s="230"/>
      <c r="AP163" s="230"/>
      <c r="AQ163" s="230"/>
      <c r="AR163" s="230"/>
      <c r="AS163" s="230"/>
      <c r="AT163" s="230"/>
      <c r="AU163" s="230"/>
      <c r="AV163" s="230"/>
      <c r="AW163" s="237"/>
      <c r="AX163" s="237"/>
      <c r="AY163" s="237"/>
    </row>
    <row r="164">
      <c r="A164" s="221" t="s">
        <v>729</v>
      </c>
      <c r="B164" s="230"/>
      <c r="C164" s="229" t="s">
        <v>730</v>
      </c>
      <c r="D164" s="230"/>
      <c r="E164" s="230"/>
      <c r="F164" s="230"/>
      <c r="G164" s="23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  <c r="Z164" s="230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230"/>
      <c r="AL164" s="230"/>
      <c r="AM164" s="230"/>
      <c r="AN164" s="230"/>
      <c r="AO164" s="230"/>
      <c r="AP164" s="230"/>
      <c r="AQ164" s="230"/>
      <c r="AR164" s="230"/>
      <c r="AS164" s="230"/>
      <c r="AT164" s="230"/>
      <c r="AU164" s="230"/>
      <c r="AV164" s="230"/>
      <c r="AW164" s="237"/>
      <c r="AX164" s="237"/>
      <c r="AY164" s="237"/>
    </row>
    <row r="165">
      <c r="A165" s="221" t="s">
        <v>731</v>
      </c>
      <c r="B165" s="230"/>
      <c r="C165" s="229" t="s">
        <v>732</v>
      </c>
      <c r="D165" s="230"/>
      <c r="E165" s="230"/>
      <c r="F165" s="230"/>
      <c r="G165" s="230"/>
      <c r="H165" s="230"/>
      <c r="I165" s="230"/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230"/>
      <c r="AH165" s="230"/>
      <c r="AI165" s="230"/>
      <c r="AJ165" s="230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230"/>
      <c r="AV165" s="230"/>
      <c r="AW165" s="237"/>
      <c r="AX165" s="237"/>
      <c r="AY165" s="237"/>
    </row>
    <row r="166">
      <c r="A166" s="221" t="s">
        <v>733</v>
      </c>
      <c r="B166" s="230"/>
      <c r="C166" s="229" t="s">
        <v>734</v>
      </c>
      <c r="D166" s="230"/>
      <c r="E166" s="230"/>
      <c r="F166" s="230"/>
      <c r="G166" s="230"/>
      <c r="H166" s="230"/>
      <c r="I166" s="230"/>
      <c r="J166" s="221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  <c r="Z166" s="230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230"/>
      <c r="AL166" s="230"/>
      <c r="AM166" s="230"/>
      <c r="AN166" s="230"/>
      <c r="AO166" s="230"/>
      <c r="AP166" s="230"/>
      <c r="AQ166" s="230"/>
      <c r="AR166" s="230"/>
      <c r="AS166" s="230"/>
      <c r="AT166" s="230"/>
      <c r="AU166" s="230"/>
      <c r="AV166" s="230"/>
      <c r="AW166" s="237"/>
      <c r="AX166" s="237"/>
      <c r="AY166" s="237"/>
    </row>
    <row r="167">
      <c r="A167" s="221" t="s">
        <v>735</v>
      </c>
      <c r="B167" s="230"/>
      <c r="C167" s="229" t="s">
        <v>736</v>
      </c>
      <c r="D167" s="230"/>
      <c r="E167" s="230"/>
      <c r="F167" s="230"/>
      <c r="G167" s="230"/>
      <c r="H167" s="230"/>
      <c r="I167" s="230"/>
      <c r="J167" s="221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30"/>
      <c r="Z167" s="230"/>
      <c r="AA167" s="230"/>
      <c r="AB167" s="230"/>
      <c r="AC167" s="230"/>
      <c r="AD167" s="230"/>
      <c r="AE167" s="230"/>
      <c r="AF167" s="230"/>
      <c r="AG167" s="230"/>
      <c r="AH167" s="230"/>
      <c r="AI167" s="230"/>
      <c r="AJ167" s="230"/>
      <c r="AK167" s="230"/>
      <c r="AL167" s="230"/>
      <c r="AM167" s="230"/>
      <c r="AN167" s="230"/>
      <c r="AO167" s="230"/>
      <c r="AP167" s="230"/>
      <c r="AQ167" s="230"/>
      <c r="AR167" s="230"/>
      <c r="AS167" s="230"/>
      <c r="AT167" s="230"/>
      <c r="AU167" s="230"/>
      <c r="AV167" s="230"/>
      <c r="AW167" s="237"/>
      <c r="AX167" s="237"/>
      <c r="AY167" s="237"/>
    </row>
    <row r="168">
      <c r="A168" s="221" t="s">
        <v>737</v>
      </c>
      <c r="B168" s="230"/>
      <c r="C168" s="229" t="s">
        <v>738</v>
      </c>
      <c r="D168" s="230"/>
      <c r="E168" s="230"/>
      <c r="F168" s="230"/>
      <c r="G168" s="230"/>
      <c r="H168" s="230"/>
      <c r="I168" s="230"/>
      <c r="J168" s="221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0"/>
      <c r="Y168" s="230"/>
      <c r="Z168" s="230"/>
      <c r="AA168" s="230"/>
      <c r="AB168" s="230"/>
      <c r="AC168" s="230"/>
      <c r="AD168" s="230"/>
      <c r="AE168" s="230"/>
      <c r="AF168" s="230"/>
      <c r="AG168" s="230"/>
      <c r="AH168" s="230"/>
      <c r="AI168" s="230"/>
      <c r="AJ168" s="230"/>
      <c r="AK168" s="230"/>
      <c r="AL168" s="230"/>
      <c r="AM168" s="230"/>
      <c r="AN168" s="230"/>
      <c r="AO168" s="230"/>
      <c r="AP168" s="230"/>
      <c r="AQ168" s="230"/>
      <c r="AR168" s="230"/>
      <c r="AS168" s="230"/>
      <c r="AT168" s="230"/>
      <c r="AU168" s="230"/>
      <c r="AV168" s="230"/>
      <c r="AW168" s="237"/>
      <c r="AX168" s="237"/>
      <c r="AY168" s="237"/>
    </row>
    <row r="169">
      <c r="A169" s="221" t="s">
        <v>739</v>
      </c>
      <c r="B169" s="230"/>
      <c r="C169" s="229" t="s">
        <v>740</v>
      </c>
      <c r="D169" s="230"/>
      <c r="E169" s="230"/>
      <c r="F169" s="230"/>
      <c r="G169" s="230"/>
      <c r="H169" s="230"/>
      <c r="I169" s="230"/>
      <c r="J169" s="239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30"/>
      <c r="Z169" s="230"/>
      <c r="AA169" s="230"/>
      <c r="AB169" s="230"/>
      <c r="AC169" s="230"/>
      <c r="AD169" s="230"/>
      <c r="AE169" s="230"/>
      <c r="AF169" s="230"/>
      <c r="AG169" s="230"/>
      <c r="AH169" s="230"/>
      <c r="AI169" s="230"/>
      <c r="AJ169" s="230"/>
      <c r="AK169" s="230"/>
      <c r="AL169" s="230"/>
      <c r="AM169" s="230"/>
      <c r="AN169" s="230"/>
      <c r="AO169" s="230"/>
      <c r="AP169" s="230"/>
      <c r="AQ169" s="230"/>
      <c r="AR169" s="230"/>
      <c r="AS169" s="230"/>
      <c r="AT169" s="230"/>
      <c r="AU169" s="230"/>
      <c r="AV169" s="230"/>
      <c r="AW169" s="237"/>
      <c r="AX169" s="237"/>
      <c r="AY169" s="237"/>
    </row>
    <row r="170">
      <c r="A170" s="221" t="s">
        <v>741</v>
      </c>
      <c r="B170" s="230"/>
      <c r="C170" s="229" t="s">
        <v>742</v>
      </c>
      <c r="D170" s="230"/>
      <c r="E170" s="230"/>
      <c r="F170" s="230"/>
      <c r="G170" s="230"/>
      <c r="H170" s="230"/>
      <c r="I170" s="230"/>
      <c r="J170" s="221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0"/>
      <c r="Y170" s="230"/>
      <c r="Z170" s="230"/>
      <c r="AA170" s="230"/>
      <c r="AB170" s="230"/>
      <c r="AC170" s="230"/>
      <c r="AD170" s="230"/>
      <c r="AE170" s="230"/>
      <c r="AF170" s="230"/>
      <c r="AG170" s="230"/>
      <c r="AH170" s="230"/>
      <c r="AI170" s="230"/>
      <c r="AJ170" s="230"/>
      <c r="AK170" s="230"/>
      <c r="AL170" s="230"/>
      <c r="AM170" s="230"/>
      <c r="AN170" s="230"/>
      <c r="AO170" s="230"/>
      <c r="AP170" s="230"/>
      <c r="AQ170" s="230"/>
      <c r="AR170" s="230"/>
      <c r="AS170" s="230"/>
      <c r="AT170" s="230"/>
      <c r="AU170" s="230"/>
      <c r="AV170" s="230"/>
      <c r="AW170" s="237"/>
      <c r="AX170" s="237"/>
      <c r="AY170" s="237"/>
    </row>
    <row r="171">
      <c r="A171" s="221" t="s">
        <v>743</v>
      </c>
      <c r="B171" s="230"/>
      <c r="C171" s="229" t="s">
        <v>744</v>
      </c>
      <c r="D171" s="230"/>
      <c r="E171" s="230"/>
      <c r="F171" s="230"/>
      <c r="G171" s="230"/>
      <c r="H171" s="230"/>
      <c r="I171" s="230"/>
      <c r="J171" s="221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30"/>
      <c r="Z171" s="230"/>
      <c r="AA171" s="230"/>
      <c r="AB171" s="230"/>
      <c r="AC171" s="230"/>
      <c r="AD171" s="230"/>
      <c r="AE171" s="230"/>
      <c r="AF171" s="230"/>
      <c r="AG171" s="230"/>
      <c r="AH171" s="230"/>
      <c r="AI171" s="230"/>
      <c r="AJ171" s="230"/>
      <c r="AK171" s="230"/>
      <c r="AL171" s="230"/>
      <c r="AM171" s="230"/>
      <c r="AN171" s="230"/>
      <c r="AO171" s="230"/>
      <c r="AP171" s="230"/>
      <c r="AQ171" s="230"/>
      <c r="AR171" s="230"/>
      <c r="AS171" s="230"/>
      <c r="AT171" s="230"/>
      <c r="AU171" s="230"/>
      <c r="AV171" s="230"/>
      <c r="AW171" s="237"/>
      <c r="AX171" s="237"/>
      <c r="AY171" s="237"/>
    </row>
    <row r="172">
      <c r="A172" s="221" t="s">
        <v>745</v>
      </c>
      <c r="B172" s="230"/>
      <c r="C172" s="229" t="s">
        <v>746</v>
      </c>
      <c r="D172" s="230"/>
      <c r="E172" s="230"/>
      <c r="F172" s="230"/>
      <c r="G172" s="230"/>
      <c r="H172" s="230"/>
      <c r="I172" s="230"/>
      <c r="J172" s="221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  <c r="V172" s="230"/>
      <c r="W172" s="230"/>
      <c r="X172" s="230"/>
      <c r="Y172" s="230"/>
      <c r="Z172" s="230"/>
      <c r="AA172" s="230"/>
      <c r="AB172" s="230"/>
      <c r="AC172" s="230"/>
      <c r="AD172" s="230"/>
      <c r="AE172" s="230"/>
      <c r="AF172" s="230"/>
      <c r="AG172" s="230"/>
      <c r="AH172" s="230"/>
      <c r="AI172" s="230"/>
      <c r="AJ172" s="230"/>
      <c r="AK172" s="230"/>
      <c r="AL172" s="230"/>
      <c r="AM172" s="230"/>
      <c r="AN172" s="230"/>
      <c r="AO172" s="230"/>
      <c r="AP172" s="230"/>
      <c r="AQ172" s="230"/>
      <c r="AR172" s="230"/>
      <c r="AS172" s="230"/>
      <c r="AT172" s="230"/>
      <c r="AU172" s="230"/>
      <c r="AV172" s="230"/>
      <c r="AW172" s="237"/>
      <c r="AX172" s="237"/>
      <c r="AY172" s="237"/>
    </row>
    <row r="173">
      <c r="A173" s="221" t="s">
        <v>747</v>
      </c>
      <c r="B173" s="230"/>
      <c r="C173" s="229" t="s">
        <v>748</v>
      </c>
      <c r="D173" s="230"/>
      <c r="E173" s="230"/>
      <c r="F173" s="230"/>
      <c r="G173" s="230"/>
      <c r="H173" s="230"/>
      <c r="I173" s="230"/>
      <c r="J173" s="221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  <c r="V173" s="230"/>
      <c r="W173" s="230"/>
      <c r="X173" s="230"/>
      <c r="Y173" s="230"/>
      <c r="Z173" s="230"/>
      <c r="AA173" s="230"/>
      <c r="AB173" s="230"/>
      <c r="AC173" s="230"/>
      <c r="AD173" s="230"/>
      <c r="AE173" s="230"/>
      <c r="AF173" s="230"/>
      <c r="AG173" s="230"/>
      <c r="AH173" s="230"/>
      <c r="AI173" s="230"/>
      <c r="AJ173" s="230"/>
      <c r="AK173" s="230"/>
      <c r="AL173" s="230"/>
      <c r="AM173" s="230"/>
      <c r="AN173" s="230"/>
      <c r="AO173" s="230"/>
      <c r="AP173" s="230"/>
      <c r="AQ173" s="230"/>
      <c r="AR173" s="230"/>
      <c r="AS173" s="230"/>
      <c r="AT173" s="230"/>
      <c r="AU173" s="230"/>
      <c r="AV173" s="230"/>
      <c r="AW173" s="237"/>
      <c r="AX173" s="237"/>
      <c r="AY173" s="237"/>
    </row>
    <row r="174">
      <c r="A174" s="221" t="s">
        <v>749</v>
      </c>
      <c r="B174" s="230"/>
      <c r="C174" s="229" t="s">
        <v>750</v>
      </c>
      <c r="D174" s="230"/>
      <c r="E174" s="230"/>
      <c r="F174" s="230"/>
      <c r="G174" s="230"/>
      <c r="H174" s="230"/>
      <c r="I174" s="230"/>
      <c r="J174" s="221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  <c r="V174" s="230"/>
      <c r="W174" s="230"/>
      <c r="X174" s="230"/>
      <c r="Y174" s="230"/>
      <c r="Z174" s="230"/>
      <c r="AA174" s="230"/>
      <c r="AB174" s="230"/>
      <c r="AC174" s="230"/>
      <c r="AD174" s="230"/>
      <c r="AE174" s="230"/>
      <c r="AF174" s="230"/>
      <c r="AG174" s="230"/>
      <c r="AH174" s="230"/>
      <c r="AI174" s="230"/>
      <c r="AJ174" s="230"/>
      <c r="AK174" s="230"/>
      <c r="AL174" s="230"/>
      <c r="AM174" s="230"/>
      <c r="AN174" s="230"/>
      <c r="AO174" s="230"/>
      <c r="AP174" s="230"/>
      <c r="AQ174" s="230"/>
      <c r="AR174" s="230"/>
      <c r="AS174" s="230"/>
      <c r="AT174" s="230"/>
      <c r="AU174" s="230"/>
      <c r="AV174" s="230"/>
      <c r="AW174" s="237"/>
      <c r="AX174" s="237"/>
      <c r="AY174" s="237"/>
    </row>
    <row r="175">
      <c r="A175" s="221" t="s">
        <v>163</v>
      </c>
      <c r="B175" s="230"/>
      <c r="C175" s="229" t="s">
        <v>751</v>
      </c>
      <c r="D175" s="230"/>
      <c r="E175" s="230"/>
      <c r="F175" s="230"/>
      <c r="G175" s="230"/>
      <c r="H175" s="230"/>
      <c r="I175" s="230"/>
      <c r="J175" s="221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  <c r="V175" s="230"/>
      <c r="W175" s="230"/>
      <c r="X175" s="230"/>
      <c r="Y175" s="230"/>
      <c r="Z175" s="230"/>
      <c r="AA175" s="230"/>
      <c r="AB175" s="230"/>
      <c r="AC175" s="230"/>
      <c r="AD175" s="230"/>
      <c r="AE175" s="230"/>
      <c r="AF175" s="230"/>
      <c r="AG175" s="230"/>
      <c r="AH175" s="230"/>
      <c r="AI175" s="230"/>
      <c r="AJ175" s="230"/>
      <c r="AK175" s="230"/>
      <c r="AL175" s="230"/>
      <c r="AM175" s="230"/>
      <c r="AN175" s="230"/>
      <c r="AO175" s="230"/>
      <c r="AP175" s="230"/>
      <c r="AQ175" s="230"/>
      <c r="AR175" s="230"/>
      <c r="AS175" s="230"/>
      <c r="AT175" s="230"/>
      <c r="AU175" s="230"/>
      <c r="AV175" s="230"/>
      <c r="AW175" s="237"/>
      <c r="AX175" s="237"/>
      <c r="AY175" s="237"/>
    </row>
    <row r="176">
      <c r="A176" s="221" t="s">
        <v>164</v>
      </c>
      <c r="B176" s="221"/>
      <c r="C176" s="229" t="s">
        <v>752</v>
      </c>
      <c r="D176" s="240"/>
      <c r="E176" s="230"/>
      <c r="F176" s="230"/>
      <c r="G176" s="230"/>
      <c r="H176" s="230"/>
      <c r="I176" s="230"/>
      <c r="J176" s="221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  <c r="V176" s="230"/>
      <c r="W176" s="230"/>
      <c r="X176" s="230"/>
      <c r="Y176" s="230"/>
      <c r="Z176" s="230"/>
      <c r="AA176" s="230"/>
      <c r="AB176" s="230"/>
      <c r="AC176" s="230"/>
      <c r="AD176" s="230"/>
      <c r="AE176" s="230"/>
      <c r="AF176" s="230"/>
      <c r="AG176" s="230"/>
      <c r="AH176" s="230"/>
      <c r="AI176" s="230"/>
      <c r="AJ176" s="230"/>
      <c r="AK176" s="230"/>
      <c r="AL176" s="230"/>
      <c r="AM176" s="230"/>
      <c r="AN176" s="230"/>
      <c r="AO176" s="230"/>
      <c r="AP176" s="230"/>
      <c r="AQ176" s="230"/>
      <c r="AR176" s="230"/>
      <c r="AS176" s="230"/>
      <c r="AT176" s="230"/>
      <c r="AU176" s="230"/>
      <c r="AV176" s="230"/>
      <c r="AW176" s="237"/>
      <c r="AX176" s="237"/>
      <c r="AY176" s="237"/>
    </row>
    <row r="177">
      <c r="A177" s="221" t="s">
        <v>165</v>
      </c>
      <c r="B177" s="221"/>
      <c r="C177" s="229" t="s">
        <v>753</v>
      </c>
      <c r="D177" s="240"/>
      <c r="E177" s="230"/>
      <c r="F177" s="230"/>
      <c r="G177" s="230"/>
      <c r="H177" s="230"/>
      <c r="I177" s="230"/>
      <c r="J177" s="221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  <c r="V177" s="230"/>
      <c r="W177" s="230"/>
      <c r="X177" s="230"/>
      <c r="Y177" s="230"/>
      <c r="Z177" s="230"/>
      <c r="AA177" s="230"/>
      <c r="AB177" s="230"/>
      <c r="AC177" s="230"/>
      <c r="AD177" s="230"/>
      <c r="AE177" s="230"/>
      <c r="AF177" s="230"/>
      <c r="AG177" s="230"/>
      <c r="AH177" s="230"/>
      <c r="AI177" s="230"/>
      <c r="AJ177" s="230"/>
      <c r="AK177" s="230"/>
      <c r="AL177" s="230"/>
      <c r="AM177" s="230"/>
      <c r="AN177" s="230"/>
      <c r="AO177" s="230"/>
      <c r="AP177" s="230"/>
      <c r="AQ177" s="230"/>
      <c r="AR177" s="230"/>
      <c r="AS177" s="230"/>
      <c r="AT177" s="230"/>
      <c r="AU177" s="230"/>
      <c r="AV177" s="230"/>
      <c r="AW177" s="237"/>
      <c r="AX177" s="237"/>
      <c r="AY177" s="237"/>
    </row>
    <row r="178">
      <c r="A178" s="221" t="s">
        <v>166</v>
      </c>
      <c r="B178" s="221"/>
      <c r="C178" s="229" t="s">
        <v>754</v>
      </c>
      <c r="D178" s="240"/>
      <c r="E178" s="230"/>
      <c r="F178" s="230"/>
      <c r="G178" s="230"/>
      <c r="H178" s="230"/>
      <c r="I178" s="230"/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  <c r="V178" s="230"/>
      <c r="W178" s="230"/>
      <c r="X178" s="230"/>
      <c r="Y178" s="230"/>
      <c r="Z178" s="230"/>
      <c r="AA178" s="230"/>
      <c r="AB178" s="230"/>
      <c r="AC178" s="230"/>
      <c r="AD178" s="230"/>
      <c r="AE178" s="230"/>
      <c r="AF178" s="230"/>
      <c r="AG178" s="230"/>
      <c r="AH178" s="230"/>
      <c r="AI178" s="230"/>
      <c r="AJ178" s="230"/>
      <c r="AK178" s="230"/>
      <c r="AL178" s="230"/>
      <c r="AM178" s="230"/>
      <c r="AN178" s="230"/>
      <c r="AO178" s="230"/>
      <c r="AP178" s="230"/>
      <c r="AQ178" s="230"/>
      <c r="AR178" s="230"/>
      <c r="AS178" s="230"/>
      <c r="AT178" s="230"/>
      <c r="AU178" s="230"/>
      <c r="AV178" s="230"/>
      <c r="AW178" s="237"/>
      <c r="AX178" s="237"/>
      <c r="AY178" s="237"/>
    </row>
    <row r="179">
      <c r="A179" s="221" t="s">
        <v>167</v>
      </c>
      <c r="B179" s="221"/>
      <c r="C179" s="229" t="s">
        <v>755</v>
      </c>
      <c r="D179" s="240"/>
      <c r="E179" s="230"/>
      <c r="F179" s="230"/>
      <c r="G179" s="230"/>
      <c r="H179" s="230"/>
      <c r="I179" s="230"/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  <c r="V179" s="230"/>
      <c r="W179" s="230"/>
      <c r="X179" s="230"/>
      <c r="Y179" s="230"/>
      <c r="Z179" s="230"/>
      <c r="AA179" s="230"/>
      <c r="AB179" s="230"/>
      <c r="AC179" s="230"/>
      <c r="AD179" s="230"/>
      <c r="AE179" s="230"/>
      <c r="AF179" s="230"/>
      <c r="AG179" s="230"/>
      <c r="AH179" s="230"/>
      <c r="AI179" s="230"/>
      <c r="AJ179" s="230"/>
      <c r="AK179" s="230"/>
      <c r="AL179" s="230"/>
      <c r="AM179" s="230"/>
      <c r="AN179" s="230"/>
      <c r="AO179" s="230"/>
      <c r="AP179" s="230"/>
      <c r="AQ179" s="230"/>
      <c r="AR179" s="230"/>
      <c r="AS179" s="230"/>
      <c r="AT179" s="230"/>
      <c r="AU179" s="230"/>
      <c r="AV179" s="230"/>
      <c r="AW179" s="237"/>
      <c r="AX179" s="237"/>
      <c r="AY179" s="237"/>
    </row>
    <row r="180">
      <c r="A180" s="221" t="s">
        <v>168</v>
      </c>
      <c r="B180" s="221"/>
      <c r="C180" s="229" t="s">
        <v>756</v>
      </c>
      <c r="D180" s="240"/>
      <c r="E180" s="230"/>
      <c r="F180" s="230"/>
      <c r="G180" s="230"/>
      <c r="H180" s="230"/>
      <c r="I180" s="230"/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  <c r="V180" s="230"/>
      <c r="W180" s="230"/>
      <c r="X180" s="230"/>
      <c r="Y180" s="230"/>
      <c r="Z180" s="230"/>
      <c r="AA180" s="230"/>
      <c r="AB180" s="230"/>
      <c r="AC180" s="230"/>
      <c r="AD180" s="230"/>
      <c r="AE180" s="230"/>
      <c r="AF180" s="230"/>
      <c r="AG180" s="230"/>
      <c r="AH180" s="230"/>
      <c r="AI180" s="230"/>
      <c r="AJ180" s="230"/>
      <c r="AK180" s="230"/>
      <c r="AL180" s="230"/>
      <c r="AM180" s="230"/>
      <c r="AN180" s="230"/>
      <c r="AO180" s="230"/>
      <c r="AP180" s="230"/>
      <c r="AQ180" s="230"/>
      <c r="AR180" s="230"/>
      <c r="AS180" s="230"/>
      <c r="AT180" s="230"/>
      <c r="AU180" s="230"/>
      <c r="AV180" s="230"/>
      <c r="AW180" s="237"/>
      <c r="AX180" s="237"/>
      <c r="AY180" s="237"/>
    </row>
    <row r="181">
      <c r="A181" s="221" t="s">
        <v>169</v>
      </c>
      <c r="B181" s="221"/>
      <c r="C181" s="229" t="s">
        <v>757</v>
      </c>
      <c r="D181" s="240"/>
      <c r="E181" s="230"/>
      <c r="F181" s="230"/>
      <c r="G181" s="230"/>
      <c r="H181" s="230"/>
      <c r="I181" s="230"/>
      <c r="J181" s="230"/>
      <c r="K181" s="221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  <c r="V181" s="230"/>
      <c r="W181" s="230"/>
      <c r="X181" s="230"/>
      <c r="Y181" s="230"/>
      <c r="Z181" s="230"/>
      <c r="AA181" s="230"/>
      <c r="AB181" s="230"/>
      <c r="AC181" s="230"/>
      <c r="AD181" s="230"/>
      <c r="AE181" s="230"/>
      <c r="AF181" s="230"/>
      <c r="AG181" s="230"/>
      <c r="AH181" s="230"/>
      <c r="AI181" s="230"/>
      <c r="AJ181" s="230"/>
      <c r="AK181" s="230"/>
      <c r="AL181" s="230"/>
      <c r="AM181" s="230"/>
      <c r="AN181" s="230"/>
      <c r="AO181" s="230"/>
      <c r="AP181" s="230"/>
      <c r="AQ181" s="230"/>
      <c r="AR181" s="230"/>
      <c r="AS181" s="230"/>
      <c r="AT181" s="230"/>
      <c r="AU181" s="230"/>
      <c r="AV181" s="230"/>
      <c r="AW181" s="237"/>
      <c r="AX181" s="237"/>
      <c r="AY181" s="237"/>
    </row>
    <row r="182">
      <c r="A182" s="221" t="s">
        <v>170</v>
      </c>
      <c r="B182" s="221"/>
      <c r="C182" s="229" t="s">
        <v>758</v>
      </c>
      <c r="D182" s="240"/>
      <c r="E182" s="230"/>
      <c r="F182" s="230"/>
      <c r="G182" s="230"/>
      <c r="H182" s="230"/>
      <c r="I182" s="230"/>
      <c r="J182" s="230"/>
      <c r="K182" s="221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  <c r="V182" s="230"/>
      <c r="W182" s="230"/>
      <c r="X182" s="230"/>
      <c r="Y182" s="230"/>
      <c r="Z182" s="230"/>
      <c r="AA182" s="230"/>
      <c r="AB182" s="230"/>
      <c r="AC182" s="230"/>
      <c r="AD182" s="230"/>
      <c r="AE182" s="230"/>
      <c r="AF182" s="230"/>
      <c r="AG182" s="230"/>
      <c r="AH182" s="230"/>
      <c r="AI182" s="230"/>
      <c r="AJ182" s="230"/>
      <c r="AK182" s="230"/>
      <c r="AL182" s="230"/>
      <c r="AM182" s="230"/>
      <c r="AN182" s="230"/>
      <c r="AO182" s="230"/>
      <c r="AP182" s="230"/>
      <c r="AQ182" s="230"/>
      <c r="AR182" s="230"/>
      <c r="AS182" s="230"/>
      <c r="AT182" s="230"/>
      <c r="AU182" s="230"/>
      <c r="AV182" s="230"/>
      <c r="AW182" s="237"/>
      <c r="AX182" s="237"/>
      <c r="AY182" s="237"/>
    </row>
    <row r="183">
      <c r="A183" s="221" t="s">
        <v>171</v>
      </c>
      <c r="B183" s="221"/>
      <c r="C183" s="229" t="s">
        <v>759</v>
      </c>
      <c r="D183" s="240"/>
      <c r="E183" s="230"/>
      <c r="F183" s="230"/>
      <c r="G183" s="230"/>
      <c r="H183" s="230"/>
      <c r="I183" s="230"/>
      <c r="J183" s="230"/>
      <c r="K183" s="221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  <c r="V183" s="230"/>
      <c r="W183" s="230"/>
      <c r="X183" s="230"/>
      <c r="Y183" s="230"/>
      <c r="Z183" s="230"/>
      <c r="AA183" s="230"/>
      <c r="AB183" s="230"/>
      <c r="AC183" s="230"/>
      <c r="AD183" s="230"/>
      <c r="AE183" s="230"/>
      <c r="AF183" s="230"/>
      <c r="AG183" s="230"/>
      <c r="AH183" s="230"/>
      <c r="AI183" s="230"/>
      <c r="AJ183" s="230"/>
      <c r="AK183" s="230"/>
      <c r="AL183" s="230"/>
      <c r="AM183" s="230"/>
      <c r="AN183" s="230"/>
      <c r="AO183" s="230"/>
      <c r="AP183" s="230"/>
      <c r="AQ183" s="230"/>
      <c r="AR183" s="230"/>
      <c r="AS183" s="230"/>
      <c r="AT183" s="230"/>
      <c r="AU183" s="230"/>
      <c r="AV183" s="230"/>
      <c r="AW183" s="237"/>
      <c r="AX183" s="237"/>
      <c r="AY183" s="237"/>
    </row>
    <row r="184">
      <c r="A184" s="221" t="s">
        <v>172</v>
      </c>
      <c r="B184" s="221"/>
      <c r="C184" s="229" t="s">
        <v>760</v>
      </c>
      <c r="D184" s="240"/>
      <c r="E184" s="230"/>
      <c r="F184" s="230"/>
      <c r="G184" s="230"/>
      <c r="H184" s="230"/>
      <c r="I184" s="230"/>
      <c r="J184" s="230"/>
      <c r="K184" s="221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  <c r="V184" s="230"/>
      <c r="W184" s="230"/>
      <c r="X184" s="230"/>
      <c r="Y184" s="230"/>
      <c r="Z184" s="230"/>
      <c r="AA184" s="230"/>
      <c r="AB184" s="230"/>
      <c r="AC184" s="230"/>
      <c r="AD184" s="230"/>
      <c r="AE184" s="230"/>
      <c r="AF184" s="230"/>
      <c r="AG184" s="230"/>
      <c r="AH184" s="230"/>
      <c r="AI184" s="230"/>
      <c r="AJ184" s="230"/>
      <c r="AK184" s="230"/>
      <c r="AL184" s="230"/>
      <c r="AM184" s="230"/>
      <c r="AN184" s="230"/>
      <c r="AO184" s="230"/>
      <c r="AP184" s="230"/>
      <c r="AQ184" s="230"/>
      <c r="AR184" s="230"/>
      <c r="AS184" s="230"/>
      <c r="AT184" s="230"/>
      <c r="AU184" s="230"/>
      <c r="AV184" s="230"/>
      <c r="AW184" s="237"/>
      <c r="AX184" s="237"/>
      <c r="AY184" s="237"/>
    </row>
    <row r="185">
      <c r="A185" s="221" t="s">
        <v>650</v>
      </c>
      <c r="B185" s="221"/>
      <c r="C185" s="229" t="s">
        <v>761</v>
      </c>
      <c r="D185" s="240"/>
      <c r="E185" s="230"/>
      <c r="F185" s="230"/>
      <c r="G185" s="230"/>
      <c r="H185" s="230"/>
      <c r="I185" s="230"/>
      <c r="J185" s="230"/>
      <c r="K185" s="221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  <c r="V185" s="230"/>
      <c r="W185" s="230"/>
      <c r="X185" s="230"/>
      <c r="Y185" s="230"/>
      <c r="Z185" s="230"/>
      <c r="AA185" s="230"/>
      <c r="AB185" s="230"/>
      <c r="AC185" s="230"/>
      <c r="AD185" s="230"/>
      <c r="AE185" s="230"/>
      <c r="AF185" s="230"/>
      <c r="AG185" s="230"/>
      <c r="AH185" s="230"/>
      <c r="AI185" s="230"/>
      <c r="AJ185" s="230"/>
      <c r="AK185" s="230"/>
      <c r="AL185" s="230"/>
      <c r="AM185" s="230"/>
      <c r="AN185" s="230"/>
      <c r="AO185" s="230"/>
      <c r="AP185" s="230"/>
      <c r="AQ185" s="230"/>
      <c r="AR185" s="230"/>
      <c r="AS185" s="230"/>
      <c r="AT185" s="230"/>
      <c r="AU185" s="230"/>
      <c r="AV185" s="230"/>
      <c r="AW185" s="237"/>
      <c r="AX185" s="237"/>
      <c r="AY185" s="237"/>
    </row>
    <row r="186">
      <c r="A186" s="221" t="s">
        <v>641</v>
      </c>
      <c r="B186" s="221"/>
      <c r="C186" s="229" t="s">
        <v>762</v>
      </c>
      <c r="D186" s="240"/>
      <c r="E186" s="230"/>
      <c r="F186" s="230"/>
      <c r="G186" s="230"/>
      <c r="H186" s="230"/>
      <c r="I186" s="230"/>
      <c r="J186" s="230"/>
      <c r="K186" s="221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  <c r="V186" s="230"/>
      <c r="W186" s="230"/>
      <c r="X186" s="230"/>
      <c r="Y186" s="230"/>
      <c r="Z186" s="230"/>
      <c r="AA186" s="230"/>
      <c r="AB186" s="230"/>
      <c r="AC186" s="230"/>
      <c r="AD186" s="230"/>
      <c r="AE186" s="230"/>
      <c r="AF186" s="230"/>
      <c r="AG186" s="230"/>
      <c r="AH186" s="230"/>
      <c r="AI186" s="230"/>
      <c r="AJ186" s="230"/>
      <c r="AK186" s="230"/>
      <c r="AL186" s="230"/>
      <c r="AM186" s="230"/>
      <c r="AN186" s="230"/>
      <c r="AO186" s="230"/>
      <c r="AP186" s="230"/>
      <c r="AQ186" s="230"/>
      <c r="AR186" s="230"/>
      <c r="AS186" s="230"/>
      <c r="AT186" s="230"/>
      <c r="AU186" s="230"/>
      <c r="AV186" s="230"/>
      <c r="AW186" s="237"/>
      <c r="AX186" s="237"/>
      <c r="AY186" s="237"/>
    </row>
    <row r="187">
      <c r="A187" s="221" t="s">
        <v>763</v>
      </c>
      <c r="B187" s="221"/>
      <c r="C187" s="229" t="s">
        <v>764</v>
      </c>
      <c r="D187" s="240"/>
      <c r="E187" s="230"/>
      <c r="F187" s="230"/>
      <c r="G187" s="230"/>
      <c r="H187" s="230"/>
      <c r="I187" s="230"/>
      <c r="J187" s="230"/>
      <c r="K187" s="221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  <c r="V187" s="230"/>
      <c r="W187" s="230"/>
      <c r="X187" s="230"/>
      <c r="Y187" s="230"/>
      <c r="Z187" s="230"/>
      <c r="AA187" s="230"/>
      <c r="AB187" s="230"/>
      <c r="AC187" s="230"/>
      <c r="AD187" s="230"/>
      <c r="AE187" s="230"/>
      <c r="AF187" s="230"/>
      <c r="AG187" s="230"/>
      <c r="AH187" s="230"/>
      <c r="AI187" s="230"/>
      <c r="AJ187" s="230"/>
      <c r="AK187" s="230"/>
      <c r="AL187" s="230"/>
      <c r="AM187" s="230"/>
      <c r="AN187" s="230"/>
      <c r="AO187" s="230"/>
      <c r="AP187" s="230"/>
      <c r="AQ187" s="230"/>
      <c r="AR187" s="230"/>
      <c r="AS187" s="230"/>
      <c r="AT187" s="230"/>
      <c r="AU187" s="230"/>
      <c r="AV187" s="230"/>
      <c r="AW187" s="237"/>
      <c r="AX187" s="237"/>
      <c r="AY187" s="237"/>
    </row>
    <row r="188">
      <c r="A188" s="221" t="s">
        <v>765</v>
      </c>
      <c r="B188" s="221"/>
      <c r="C188" s="229" t="s">
        <v>766</v>
      </c>
      <c r="D188" s="240"/>
      <c r="E188" s="230"/>
      <c r="F188" s="230"/>
      <c r="G188" s="230"/>
      <c r="H188" s="230"/>
      <c r="I188" s="230"/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  <c r="V188" s="230"/>
      <c r="W188" s="230"/>
      <c r="X188" s="230"/>
      <c r="Y188" s="230"/>
      <c r="Z188" s="230"/>
      <c r="AA188" s="230"/>
      <c r="AB188" s="230"/>
      <c r="AC188" s="230"/>
      <c r="AD188" s="230"/>
      <c r="AE188" s="230"/>
      <c r="AF188" s="230"/>
      <c r="AG188" s="230"/>
      <c r="AH188" s="230"/>
      <c r="AI188" s="230"/>
      <c r="AJ188" s="230"/>
      <c r="AK188" s="230"/>
      <c r="AL188" s="230"/>
      <c r="AM188" s="230"/>
      <c r="AN188" s="230"/>
      <c r="AO188" s="230"/>
      <c r="AP188" s="230"/>
      <c r="AQ188" s="230"/>
      <c r="AR188" s="230"/>
      <c r="AS188" s="230"/>
      <c r="AT188" s="230"/>
      <c r="AU188" s="230"/>
      <c r="AV188" s="230"/>
      <c r="AW188" s="237"/>
      <c r="AX188" s="237"/>
      <c r="AY188" s="237"/>
    </row>
    <row r="189">
      <c r="A189" s="221" t="s">
        <v>767</v>
      </c>
      <c r="B189" s="221"/>
      <c r="C189" s="229" t="s">
        <v>768</v>
      </c>
      <c r="D189" s="240"/>
      <c r="E189" s="230"/>
      <c r="F189" s="230"/>
      <c r="G189" s="230"/>
      <c r="H189" s="230"/>
      <c r="I189" s="230"/>
      <c r="J189" s="230"/>
      <c r="K189" s="230"/>
      <c r="L189" s="72"/>
      <c r="M189" s="230"/>
      <c r="N189" s="230"/>
      <c r="O189" s="230"/>
      <c r="P189" s="230"/>
      <c r="Q189" s="230"/>
      <c r="R189" s="230"/>
      <c r="S189" s="230"/>
      <c r="T189" s="230"/>
      <c r="U189" s="230"/>
      <c r="V189" s="230"/>
      <c r="W189" s="230"/>
      <c r="X189" s="230"/>
      <c r="Y189" s="230"/>
      <c r="Z189" s="230"/>
      <c r="AA189" s="230"/>
      <c r="AB189" s="230"/>
      <c r="AC189" s="230"/>
      <c r="AD189" s="230"/>
      <c r="AE189" s="230"/>
      <c r="AF189" s="230"/>
      <c r="AG189" s="230"/>
      <c r="AH189" s="230"/>
      <c r="AI189" s="230"/>
      <c r="AJ189" s="230"/>
      <c r="AK189" s="230"/>
      <c r="AL189" s="230"/>
      <c r="AM189" s="230"/>
      <c r="AN189" s="230"/>
      <c r="AO189" s="230"/>
      <c r="AP189" s="230"/>
      <c r="AQ189" s="230"/>
      <c r="AR189" s="230"/>
      <c r="AS189" s="230"/>
      <c r="AT189" s="230"/>
      <c r="AU189" s="230"/>
      <c r="AV189" s="230"/>
      <c r="AW189" s="237"/>
      <c r="AX189" s="237"/>
      <c r="AY189" s="237"/>
    </row>
    <row r="190">
      <c r="A190" s="221" t="s">
        <v>769</v>
      </c>
      <c r="B190" s="221"/>
      <c r="C190" s="229" t="s">
        <v>770</v>
      </c>
      <c r="D190" s="240"/>
      <c r="E190" s="230"/>
      <c r="F190" s="230"/>
      <c r="G190" s="230"/>
      <c r="H190" s="230"/>
      <c r="I190" s="230"/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  <c r="V190" s="230"/>
      <c r="W190" s="230"/>
      <c r="X190" s="230"/>
      <c r="Y190" s="230"/>
      <c r="Z190" s="230"/>
      <c r="AA190" s="230"/>
      <c r="AB190" s="230"/>
      <c r="AC190" s="230"/>
      <c r="AD190" s="230"/>
      <c r="AE190" s="230"/>
      <c r="AF190" s="230"/>
      <c r="AG190" s="230"/>
      <c r="AH190" s="230"/>
      <c r="AI190" s="230"/>
      <c r="AJ190" s="230"/>
      <c r="AK190" s="230"/>
      <c r="AL190" s="230"/>
      <c r="AM190" s="230"/>
      <c r="AN190" s="230"/>
      <c r="AO190" s="230"/>
      <c r="AP190" s="230"/>
      <c r="AQ190" s="230"/>
      <c r="AR190" s="230"/>
      <c r="AS190" s="230"/>
      <c r="AT190" s="230"/>
      <c r="AU190" s="230"/>
      <c r="AV190" s="230"/>
      <c r="AW190" s="237"/>
      <c r="AX190" s="237"/>
      <c r="AY190" s="237"/>
    </row>
    <row r="191">
      <c r="A191" s="221" t="s">
        <v>771</v>
      </c>
      <c r="B191" s="221"/>
      <c r="C191" s="229" t="s">
        <v>772</v>
      </c>
      <c r="D191" s="240"/>
      <c r="E191" s="230"/>
      <c r="F191" s="230"/>
      <c r="G191" s="230"/>
      <c r="H191" s="230"/>
      <c r="I191" s="230"/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  <c r="V191" s="230"/>
      <c r="W191" s="230"/>
      <c r="X191" s="230"/>
      <c r="Y191" s="230"/>
      <c r="Z191" s="230"/>
      <c r="AA191" s="230"/>
      <c r="AB191" s="230"/>
      <c r="AC191" s="230"/>
      <c r="AD191" s="230"/>
      <c r="AE191" s="230"/>
      <c r="AF191" s="230"/>
      <c r="AG191" s="230"/>
      <c r="AH191" s="230"/>
      <c r="AI191" s="230"/>
      <c r="AJ191" s="230"/>
      <c r="AK191" s="230"/>
      <c r="AL191" s="230"/>
      <c r="AM191" s="230"/>
      <c r="AN191" s="230"/>
      <c r="AO191" s="230"/>
      <c r="AP191" s="230"/>
      <c r="AQ191" s="230"/>
      <c r="AR191" s="230"/>
      <c r="AS191" s="230"/>
      <c r="AT191" s="230"/>
      <c r="AU191" s="230"/>
      <c r="AV191" s="230"/>
      <c r="AW191" s="237"/>
      <c r="AX191" s="237"/>
      <c r="AY191" s="237"/>
    </row>
    <row r="192">
      <c r="A192" s="221" t="s">
        <v>773</v>
      </c>
      <c r="B192" s="221"/>
      <c r="C192" s="229" t="s">
        <v>774</v>
      </c>
      <c r="D192" s="240"/>
      <c r="E192" s="230"/>
      <c r="F192" s="230"/>
      <c r="G192" s="230"/>
      <c r="H192" s="230"/>
      <c r="I192" s="230"/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  <c r="V192" s="230"/>
      <c r="W192" s="230"/>
      <c r="X192" s="230"/>
      <c r="Y192" s="230"/>
      <c r="Z192" s="230"/>
      <c r="AA192" s="230"/>
      <c r="AB192" s="230"/>
      <c r="AC192" s="230"/>
      <c r="AD192" s="230"/>
      <c r="AE192" s="230"/>
      <c r="AF192" s="230"/>
      <c r="AG192" s="230"/>
      <c r="AH192" s="230"/>
      <c r="AI192" s="230"/>
      <c r="AJ192" s="230"/>
      <c r="AK192" s="230"/>
      <c r="AL192" s="230"/>
      <c r="AM192" s="230"/>
      <c r="AN192" s="230"/>
      <c r="AO192" s="230"/>
      <c r="AP192" s="230"/>
      <c r="AQ192" s="230"/>
      <c r="AR192" s="230"/>
      <c r="AS192" s="230"/>
      <c r="AT192" s="230"/>
      <c r="AU192" s="230"/>
      <c r="AV192" s="230"/>
      <c r="AW192" s="237"/>
      <c r="AX192" s="237"/>
      <c r="AY192" s="237"/>
    </row>
    <row r="193">
      <c r="A193" s="221" t="s">
        <v>775</v>
      </c>
      <c r="B193" s="221"/>
      <c r="C193" s="229" t="s">
        <v>776</v>
      </c>
      <c r="D193" s="240"/>
      <c r="E193" s="230"/>
      <c r="F193" s="230"/>
      <c r="G193" s="230"/>
      <c r="H193" s="230"/>
      <c r="I193" s="230"/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  <c r="V193" s="230"/>
      <c r="W193" s="230"/>
      <c r="X193" s="230"/>
      <c r="Y193" s="230"/>
      <c r="Z193" s="230"/>
      <c r="AA193" s="230"/>
      <c r="AB193" s="230"/>
      <c r="AC193" s="230"/>
      <c r="AD193" s="230"/>
      <c r="AE193" s="230"/>
      <c r="AF193" s="230"/>
      <c r="AG193" s="230"/>
      <c r="AH193" s="230"/>
      <c r="AI193" s="230"/>
      <c r="AJ193" s="230"/>
      <c r="AK193" s="230"/>
      <c r="AL193" s="230"/>
      <c r="AM193" s="230"/>
      <c r="AN193" s="230"/>
      <c r="AO193" s="230"/>
      <c r="AP193" s="230"/>
      <c r="AQ193" s="230"/>
      <c r="AR193" s="230"/>
      <c r="AS193" s="230"/>
      <c r="AT193" s="230"/>
      <c r="AU193" s="230"/>
      <c r="AV193" s="230"/>
      <c r="AW193" s="237"/>
      <c r="AX193" s="237"/>
      <c r="AY193" s="237"/>
    </row>
    <row r="194">
      <c r="A194" s="221" t="s">
        <v>633</v>
      </c>
      <c r="B194" s="221"/>
      <c r="C194" s="229" t="s">
        <v>777</v>
      </c>
      <c r="D194" s="240"/>
      <c r="E194" s="230"/>
      <c r="F194" s="230"/>
      <c r="G194" s="230"/>
      <c r="H194" s="230"/>
      <c r="I194" s="230"/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  <c r="V194" s="230"/>
      <c r="W194" s="230"/>
      <c r="X194" s="230"/>
      <c r="Y194" s="230"/>
      <c r="Z194" s="230"/>
      <c r="AA194" s="230"/>
      <c r="AB194" s="230"/>
      <c r="AC194" s="230"/>
      <c r="AD194" s="230"/>
      <c r="AE194" s="230"/>
      <c r="AF194" s="230"/>
      <c r="AG194" s="230"/>
      <c r="AH194" s="230"/>
      <c r="AI194" s="230"/>
      <c r="AJ194" s="230"/>
      <c r="AK194" s="230"/>
      <c r="AL194" s="230"/>
      <c r="AM194" s="230"/>
      <c r="AN194" s="230"/>
      <c r="AO194" s="230"/>
      <c r="AP194" s="230"/>
      <c r="AQ194" s="230"/>
      <c r="AR194" s="230"/>
      <c r="AS194" s="230"/>
      <c r="AT194" s="230"/>
      <c r="AU194" s="230"/>
      <c r="AV194" s="230"/>
      <c r="AW194" s="237"/>
      <c r="AX194" s="237"/>
      <c r="AY194" s="237"/>
    </row>
    <row r="195">
      <c r="A195" s="221" t="s">
        <v>6</v>
      </c>
      <c r="B195" s="221"/>
      <c r="C195" s="229" t="s">
        <v>778</v>
      </c>
      <c r="D195" s="240"/>
      <c r="E195" s="230"/>
      <c r="F195" s="230"/>
      <c r="G195" s="230"/>
      <c r="H195" s="230"/>
      <c r="I195" s="230"/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  <c r="V195" s="230"/>
      <c r="W195" s="230"/>
      <c r="X195" s="230"/>
      <c r="Y195" s="230"/>
      <c r="Z195" s="230"/>
      <c r="AA195" s="230"/>
      <c r="AB195" s="230"/>
      <c r="AC195" s="230"/>
      <c r="AD195" s="230"/>
      <c r="AE195" s="230"/>
      <c r="AF195" s="230"/>
      <c r="AG195" s="230"/>
      <c r="AH195" s="230"/>
      <c r="AI195" s="230"/>
      <c r="AJ195" s="230"/>
      <c r="AK195" s="230"/>
      <c r="AL195" s="230"/>
      <c r="AM195" s="230"/>
      <c r="AN195" s="230"/>
      <c r="AO195" s="230"/>
      <c r="AP195" s="230"/>
      <c r="AQ195" s="230"/>
      <c r="AR195" s="230"/>
      <c r="AS195" s="230"/>
      <c r="AT195" s="230"/>
      <c r="AU195" s="230"/>
      <c r="AV195" s="230"/>
      <c r="AW195" s="237"/>
      <c r="AX195" s="237"/>
      <c r="AY195" s="237"/>
    </row>
    <row r="196">
      <c r="A196" s="221" t="s">
        <v>15</v>
      </c>
      <c r="B196" s="221"/>
      <c r="C196" s="229" t="s">
        <v>779</v>
      </c>
      <c r="D196" s="240"/>
      <c r="E196" s="230"/>
      <c r="F196" s="230"/>
      <c r="G196" s="230"/>
      <c r="H196" s="230"/>
      <c r="I196" s="230"/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  <c r="V196" s="230"/>
      <c r="W196" s="230"/>
      <c r="X196" s="230"/>
      <c r="Y196" s="230"/>
      <c r="Z196" s="230"/>
      <c r="AA196" s="230"/>
      <c r="AB196" s="230"/>
      <c r="AC196" s="230"/>
      <c r="AD196" s="230"/>
      <c r="AE196" s="230"/>
      <c r="AF196" s="230"/>
      <c r="AG196" s="230"/>
      <c r="AH196" s="230"/>
      <c r="AI196" s="230"/>
      <c r="AJ196" s="230"/>
      <c r="AK196" s="230"/>
      <c r="AL196" s="230"/>
      <c r="AM196" s="230"/>
      <c r="AN196" s="230"/>
      <c r="AO196" s="230"/>
      <c r="AP196" s="230"/>
      <c r="AQ196" s="230"/>
      <c r="AR196" s="230"/>
      <c r="AS196" s="230"/>
      <c r="AT196" s="230"/>
      <c r="AU196" s="230"/>
      <c r="AV196" s="230"/>
      <c r="AW196" s="237"/>
      <c r="AX196" s="237"/>
      <c r="AY196" s="237"/>
    </row>
    <row r="197">
      <c r="A197" s="241">
        <v>0.0</v>
      </c>
      <c r="B197" s="221"/>
      <c r="C197" s="229" t="s">
        <v>780</v>
      </c>
      <c r="D197" s="240"/>
      <c r="E197" s="230"/>
      <c r="F197" s="230"/>
      <c r="G197" s="230"/>
      <c r="H197" s="230"/>
      <c r="I197" s="230"/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  <c r="V197" s="230"/>
      <c r="W197" s="230"/>
      <c r="X197" s="230"/>
      <c r="Y197" s="230"/>
      <c r="Z197" s="230"/>
      <c r="AA197" s="230"/>
      <c r="AB197" s="230"/>
      <c r="AC197" s="230"/>
      <c r="AD197" s="230"/>
      <c r="AE197" s="230"/>
      <c r="AF197" s="230"/>
      <c r="AG197" s="230"/>
      <c r="AH197" s="230"/>
      <c r="AI197" s="230"/>
      <c r="AJ197" s="230"/>
      <c r="AK197" s="230"/>
      <c r="AL197" s="230"/>
      <c r="AM197" s="230"/>
      <c r="AN197" s="230"/>
      <c r="AO197" s="230"/>
      <c r="AP197" s="230"/>
      <c r="AQ197" s="230"/>
      <c r="AR197" s="230"/>
      <c r="AS197" s="230"/>
      <c r="AT197" s="230"/>
      <c r="AU197" s="230"/>
      <c r="AV197" s="230"/>
      <c r="AW197" s="237"/>
      <c r="AX197" s="237"/>
      <c r="AY197" s="237"/>
    </row>
    <row r="198">
      <c r="A198" s="221" t="s">
        <v>602</v>
      </c>
      <c r="B198" s="221"/>
      <c r="C198" s="229" t="s">
        <v>781</v>
      </c>
      <c r="D198" s="240"/>
      <c r="E198" s="230"/>
      <c r="F198" s="230"/>
      <c r="G198" s="230"/>
      <c r="H198" s="230"/>
      <c r="I198" s="230"/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  <c r="V198" s="230"/>
      <c r="W198" s="230"/>
      <c r="X198" s="230"/>
      <c r="Y198" s="230"/>
      <c r="Z198" s="230"/>
      <c r="AA198" s="230"/>
      <c r="AB198" s="230"/>
      <c r="AC198" s="230"/>
      <c r="AD198" s="230"/>
      <c r="AE198" s="230"/>
      <c r="AF198" s="230"/>
      <c r="AG198" s="230"/>
      <c r="AH198" s="230"/>
      <c r="AI198" s="230"/>
      <c r="AJ198" s="230"/>
      <c r="AK198" s="230"/>
      <c r="AL198" s="230"/>
      <c r="AM198" s="230"/>
      <c r="AN198" s="230"/>
      <c r="AO198" s="230"/>
      <c r="AP198" s="230"/>
      <c r="AQ198" s="230"/>
      <c r="AR198" s="230"/>
      <c r="AS198" s="230"/>
      <c r="AT198" s="230"/>
      <c r="AU198" s="230"/>
      <c r="AV198" s="230"/>
      <c r="AW198" s="237"/>
      <c r="AX198" s="237"/>
      <c r="AY198" s="237"/>
    </row>
    <row r="199">
      <c r="A199" s="221" t="s">
        <v>592</v>
      </c>
      <c r="B199" s="230"/>
      <c r="C199" s="229" t="s">
        <v>782</v>
      </c>
      <c r="D199" s="240"/>
      <c r="E199" s="230"/>
      <c r="F199" s="230"/>
      <c r="G199" s="230"/>
      <c r="H199" s="230"/>
      <c r="I199" s="230"/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  <c r="V199" s="230"/>
      <c r="W199" s="230"/>
      <c r="X199" s="230"/>
      <c r="Y199" s="230"/>
      <c r="Z199" s="230"/>
      <c r="AA199" s="230"/>
      <c r="AB199" s="230"/>
      <c r="AC199" s="230"/>
      <c r="AD199" s="230"/>
      <c r="AE199" s="230"/>
      <c r="AF199" s="230"/>
      <c r="AG199" s="230"/>
      <c r="AH199" s="230"/>
      <c r="AI199" s="230"/>
      <c r="AJ199" s="230"/>
      <c r="AK199" s="230"/>
      <c r="AL199" s="230"/>
      <c r="AM199" s="230"/>
      <c r="AN199" s="230"/>
      <c r="AO199" s="230"/>
      <c r="AP199" s="230"/>
      <c r="AQ199" s="230"/>
      <c r="AR199" s="230"/>
      <c r="AS199" s="230"/>
      <c r="AT199" s="230"/>
      <c r="AU199" s="230"/>
      <c r="AV199" s="230"/>
      <c r="AW199" s="237"/>
      <c r="AX199" s="237"/>
      <c r="AY199" s="237"/>
    </row>
    <row r="200">
      <c r="A200" s="242" t="s">
        <v>600</v>
      </c>
      <c r="B200" s="230"/>
      <c r="C200" s="229" t="s">
        <v>783</v>
      </c>
      <c r="D200" s="240"/>
      <c r="E200" s="230"/>
      <c r="F200" s="230"/>
      <c r="G200" s="230"/>
      <c r="H200" s="230"/>
      <c r="I200" s="230"/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  <c r="V200" s="230"/>
      <c r="W200" s="230"/>
      <c r="X200" s="230"/>
      <c r="Y200" s="230"/>
      <c r="Z200" s="230"/>
      <c r="AA200" s="230"/>
      <c r="AB200" s="230"/>
      <c r="AC200" s="230"/>
      <c r="AD200" s="230"/>
      <c r="AE200" s="230"/>
      <c r="AF200" s="230"/>
      <c r="AG200" s="230"/>
      <c r="AH200" s="230"/>
      <c r="AI200" s="230"/>
      <c r="AJ200" s="230"/>
      <c r="AK200" s="230"/>
      <c r="AL200" s="230"/>
      <c r="AM200" s="230"/>
      <c r="AN200" s="230"/>
      <c r="AO200" s="230"/>
      <c r="AP200" s="230"/>
      <c r="AQ200" s="230"/>
      <c r="AR200" s="230"/>
      <c r="AS200" s="230"/>
      <c r="AT200" s="230"/>
      <c r="AU200" s="230"/>
      <c r="AV200" s="230"/>
      <c r="AW200" s="237"/>
      <c r="AX200" s="237"/>
      <c r="AY200" s="237"/>
    </row>
    <row r="201">
      <c r="A201" s="230"/>
      <c r="B201" s="230"/>
      <c r="C201" s="243"/>
      <c r="D201" s="240"/>
      <c r="E201" s="230"/>
      <c r="F201" s="230"/>
      <c r="G201" s="230"/>
      <c r="H201" s="230"/>
      <c r="I201" s="230"/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  <c r="V201" s="230"/>
      <c r="W201" s="230"/>
      <c r="X201" s="230"/>
      <c r="Y201" s="230"/>
      <c r="Z201" s="230"/>
      <c r="AA201" s="230"/>
      <c r="AB201" s="230"/>
      <c r="AC201" s="230"/>
      <c r="AD201" s="230"/>
      <c r="AE201" s="230"/>
      <c r="AF201" s="230"/>
      <c r="AG201" s="230"/>
      <c r="AH201" s="230"/>
      <c r="AI201" s="230"/>
      <c r="AJ201" s="230"/>
      <c r="AK201" s="230"/>
      <c r="AL201" s="230"/>
      <c r="AM201" s="230"/>
      <c r="AN201" s="230"/>
      <c r="AO201" s="230"/>
      <c r="AP201" s="230"/>
      <c r="AQ201" s="230"/>
      <c r="AR201" s="230"/>
      <c r="AS201" s="230"/>
      <c r="AT201" s="230"/>
      <c r="AU201" s="230"/>
      <c r="AV201" s="230"/>
      <c r="AW201" s="237"/>
      <c r="AX201" s="237"/>
      <c r="AY201" s="237"/>
    </row>
  </sheetData>
  <autoFilter ref="$A$4:$AY$153"/>
  <customSheetViews>
    <customSheetView guid="{D07C4982-03A0-4B18-8D58-201E5E00EA3D}" filter="1" showAutoFilter="1">
      <autoFilter ref="$A$4:$AY$153">
        <filterColumn colId="50">
          <filters>
            <filter val="B"/>
          </filters>
        </filterColumn>
      </autoFilter>
    </customSheetView>
  </customSheetViews>
  <mergeCells count="16">
    <mergeCell ref="A1:A3"/>
    <mergeCell ref="B1:B3"/>
    <mergeCell ref="C1:C3"/>
    <mergeCell ref="D1:D3"/>
    <mergeCell ref="AJ1:AJ3"/>
    <mergeCell ref="AK1:AK3"/>
    <mergeCell ref="AL1:AL3"/>
    <mergeCell ref="AW1:AW3"/>
    <mergeCell ref="AX1:AX3"/>
    <mergeCell ref="AM1:AM3"/>
    <mergeCell ref="AN1:AN3"/>
    <mergeCell ref="AO1:AP2"/>
    <mergeCell ref="AQ1:AR2"/>
    <mergeCell ref="AS1:AT2"/>
    <mergeCell ref="AU1:AU3"/>
    <mergeCell ref="AV1:AV3"/>
  </mergeCells>
  <conditionalFormatting sqref="E5:AI153 A155:A200">
    <cfRule type="containsText" dxfId="3" priority="1" operator="containsText" text="X4">
      <formula>NOT(ISERROR(SEARCH(("X4"),(E5))))</formula>
    </cfRule>
  </conditionalFormatting>
  <conditionalFormatting sqref="E5:AI153 A155:A200">
    <cfRule type="containsText" dxfId="3" priority="2" operator="containsText" text="X3">
      <formula>NOT(ISERROR(SEARCH(("X3"),(E5))))</formula>
    </cfRule>
  </conditionalFormatting>
  <conditionalFormatting sqref="E5:AI153 A155:A200">
    <cfRule type="containsText" dxfId="3" priority="3" operator="containsText" text="X2">
      <formula>NOT(ISERROR(SEARCH(("X2"),(E5))))</formula>
    </cfRule>
  </conditionalFormatting>
  <conditionalFormatting sqref="E5:AK153 A155:A200">
    <cfRule type="beginsWith" dxfId="4" priority="4" operator="beginsWith" text="X">
      <formula>LEFT((E5),LEN("X"))=("X")</formula>
    </cfRule>
  </conditionalFormatting>
  <conditionalFormatting sqref="E5:AI154 A155:A201">
    <cfRule type="cellIs" dxfId="5" priority="5" operator="equal">
      <formula>"H"</formula>
    </cfRule>
  </conditionalFormatting>
  <conditionalFormatting sqref="E5:AI153 A155:A200">
    <cfRule type="cellIs" dxfId="6" priority="6" operator="equal">
      <formula>0</formula>
    </cfRule>
  </conditionalFormatting>
  <conditionalFormatting sqref="E5:AI154 A155:A201">
    <cfRule type="cellIs" dxfId="7" priority="7" operator="equal">
      <formula>"S"</formula>
    </cfRule>
  </conditionalFormatting>
  <conditionalFormatting sqref="E5:AI154 A155:A201">
    <cfRule type="cellIs" dxfId="8" priority="8" operator="equal">
      <formula>"A"</formula>
    </cfRule>
  </conditionalFormatting>
  <conditionalFormatting sqref="E5:AI153 A198">
    <cfRule type="cellIs" dxfId="9" priority="9" operator="equal">
      <formula>"U"</formula>
    </cfRule>
  </conditionalFormatting>
  <conditionalFormatting sqref="E5:AI153 A155:A200">
    <cfRule type="endsWith" dxfId="10" priority="10" operator="endsWith" text="2">
      <formula>RIGHT((E5),LEN("2"))=("2")</formula>
    </cfRule>
  </conditionalFormatting>
  <conditionalFormatting sqref="E5:AO154 AP5:AP108 AP120:AP154">
    <cfRule type="containsText" dxfId="11" priority="11" operator="containsText" text="L">
      <formula>NOT(ISERROR(SEARCH(("L"),(E5))))</formula>
    </cfRule>
  </conditionalFormatting>
  <conditionalFormatting sqref="E5:AI153 A155:A200">
    <cfRule type="endsWith" dxfId="10" priority="12" operator="endsWith" text="1">
      <formula>RIGHT((E5),LEN("1"))=("1")</formula>
    </cfRule>
  </conditionalFormatting>
  <conditionalFormatting sqref="E2:AI2">
    <cfRule type="cellIs" dxfId="0" priority="13" operator="equal">
      <formula>"Sun"</formula>
    </cfRule>
  </conditionalFormatting>
  <conditionalFormatting sqref="E1:AI1">
    <cfRule type="timePeriod" dxfId="1" priority="14" timePeriod="today"/>
  </conditionalFormatting>
  <conditionalFormatting sqref="E1:AI1">
    <cfRule type="expression" dxfId="2" priority="15">
      <formula>E1=46023.0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3.75"/>
    <col customWidth="1" min="2" max="2" width="8.88"/>
    <col customWidth="1" min="3" max="3" width="24.75"/>
    <col customWidth="1" min="4" max="4" width="19.0"/>
    <col customWidth="1" min="5" max="10" width="9.13"/>
  </cols>
  <sheetData>
    <row r="1">
      <c r="A1" s="177" t="s">
        <v>0</v>
      </c>
      <c r="B1" s="177" t="s">
        <v>571</v>
      </c>
      <c r="C1" s="177" t="s">
        <v>572</v>
      </c>
      <c r="D1" s="177" t="s">
        <v>573</v>
      </c>
      <c r="E1" s="454">
        <v>46021.0</v>
      </c>
      <c r="F1" s="276"/>
      <c r="G1" s="276"/>
      <c r="H1" s="455" t="s">
        <v>936</v>
      </c>
      <c r="I1" s="456"/>
      <c r="J1" s="180"/>
    </row>
    <row r="2">
      <c r="A2" s="182"/>
      <c r="B2" s="182"/>
      <c r="C2" s="182"/>
      <c r="D2" s="182"/>
      <c r="E2" s="457" t="str">
        <f>CHOOSE(WEEKDAY(E1),"Sun","Mon","Tue","Wed","Thu","Fri","Sat")</f>
        <v>Tue</v>
      </c>
      <c r="F2" s="276"/>
      <c r="G2" s="276"/>
      <c r="H2" s="458" t="s">
        <v>937</v>
      </c>
      <c r="I2" s="458" t="s">
        <v>938</v>
      </c>
      <c r="J2" s="458" t="s">
        <v>939</v>
      </c>
    </row>
    <row r="3" ht="31.5" customHeight="1">
      <c r="A3" s="459"/>
      <c r="B3" s="459"/>
      <c r="C3" s="459"/>
      <c r="D3" s="459"/>
      <c r="E3" s="460" t="s">
        <v>940</v>
      </c>
      <c r="F3" s="460" t="s">
        <v>941</v>
      </c>
      <c r="G3" s="461" t="s">
        <v>942</v>
      </c>
      <c r="H3" s="14"/>
      <c r="I3" s="14"/>
      <c r="J3" s="14"/>
    </row>
    <row r="4">
      <c r="A4" s="462">
        <v>1.0</v>
      </c>
      <c r="B4" s="462" t="s">
        <v>596</v>
      </c>
      <c r="C4" s="447" t="s">
        <v>457</v>
      </c>
      <c r="D4" s="463" t="s">
        <v>450</v>
      </c>
      <c r="E4" s="464">
        <v>0.2708333333333333</v>
      </c>
      <c r="F4" s="464">
        <v>0.3541666666666667</v>
      </c>
      <c r="G4" s="465">
        <f t="shared" ref="G4:G20" si="1">(F4-E4)*24</f>
        <v>2</v>
      </c>
      <c r="H4" s="467">
        <f>IF(ISBLANK(#REF!),SUMIFS(E4:G4,$E$3:$G$3,"WD")+SUMIFS(#REF!,$E$3:$G$3,"WD"),SUMIFS(E4:G4,$E$3:$G$3,"WD"))</f>
        <v>2</v>
      </c>
      <c r="I4" s="467">
        <f>IF(ISBLANK(#REF!),SUMIFS(E4:G4,$E$3:$G$3,"WE")+SUMIFS(#REF!,$E$3:$G$3,"WE"),SUMIFS(E4:G4,$E$3:$G$3,"WE"))</f>
        <v>0</v>
      </c>
      <c r="J4" s="467">
        <f>IF(ISBLANK(#REF!),SUMIFS(E4:G4,$E$3:$G$3,"H")+SUMIFS(#REF!,$E$3:$G$3,"H"),SUMIFS(E4:G4,$E$3:$G$3,"H"))</f>
        <v>0</v>
      </c>
    </row>
    <row r="5">
      <c r="A5" s="449">
        <v>2.0</v>
      </c>
      <c r="B5" s="449" t="s">
        <v>598</v>
      </c>
      <c r="C5" s="449" t="s">
        <v>136</v>
      </c>
      <c r="D5" s="450" t="s">
        <v>137</v>
      </c>
      <c r="E5" s="464">
        <v>0.25</v>
      </c>
      <c r="F5" s="464">
        <v>0.3333333333333333</v>
      </c>
      <c r="G5" s="465">
        <f t="shared" si="1"/>
        <v>2</v>
      </c>
      <c r="H5" s="467">
        <f t="shared" ref="H5:H17" si="2">IF(ISBLANK(C6),SUMIFS(E5:G5,$E$3:$G$3,"WD")+SUMIFS(E6:G6,$E$3:$G$3,"WD"),SUMIFS(E5:G5,$E$3:$G$3,"WD"))</f>
        <v>2</v>
      </c>
      <c r="I5" s="467">
        <f t="shared" ref="I5:I17" si="3">IF(ISBLANK(C6),SUMIFS(E5:G5,$E$3:$G$3,"WE")+SUMIFS(E6:G6,$E$3:$G$3,"WE"),SUMIFS(E5:G5,$E$3:$G$3,"WE"))</f>
        <v>0</v>
      </c>
      <c r="J5" s="467">
        <f t="shared" ref="J5:J17" si="4">IF(ISBLANK(C6),SUMIFS(E5:G5,$E$3:$G$3,"H")+SUMIFS(E6:G6,$E$3:$G$3,"H"),SUMIFS(E5:G5,$E$3:$G$3,"H"))</f>
        <v>0</v>
      </c>
    </row>
    <row r="6">
      <c r="A6" s="449">
        <v>3.0</v>
      </c>
      <c r="B6" s="449" t="s">
        <v>606</v>
      </c>
      <c r="C6" s="449" t="s">
        <v>150</v>
      </c>
      <c r="D6" s="450" t="s">
        <v>148</v>
      </c>
      <c r="E6" s="464">
        <v>0.25</v>
      </c>
      <c r="F6" s="464">
        <v>0.3333333333333333</v>
      </c>
      <c r="G6" s="465">
        <f t="shared" si="1"/>
        <v>2</v>
      </c>
      <c r="H6" s="467">
        <f t="shared" si="2"/>
        <v>2</v>
      </c>
      <c r="I6" s="467">
        <f t="shared" si="3"/>
        <v>0</v>
      </c>
      <c r="J6" s="467">
        <f t="shared" si="4"/>
        <v>0</v>
      </c>
    </row>
    <row r="7">
      <c r="A7" s="449">
        <v>4.0</v>
      </c>
      <c r="B7" s="449" t="s">
        <v>634</v>
      </c>
      <c r="C7" s="449" t="s">
        <v>85</v>
      </c>
      <c r="D7" s="450" t="s">
        <v>76</v>
      </c>
      <c r="E7" s="464">
        <v>0.25</v>
      </c>
      <c r="F7" s="464">
        <v>0.3333333333333333</v>
      </c>
      <c r="G7" s="465">
        <f t="shared" si="1"/>
        <v>2</v>
      </c>
      <c r="H7" s="467">
        <f t="shared" si="2"/>
        <v>2</v>
      </c>
      <c r="I7" s="467">
        <f t="shared" si="3"/>
        <v>0</v>
      </c>
      <c r="J7" s="467">
        <f t="shared" si="4"/>
        <v>0</v>
      </c>
    </row>
    <row r="8">
      <c r="A8" s="449">
        <v>5.0</v>
      </c>
      <c r="B8" s="451" t="s">
        <v>638</v>
      </c>
      <c r="C8" s="451" t="s">
        <v>90</v>
      </c>
      <c r="D8" s="450" t="s">
        <v>76</v>
      </c>
      <c r="E8" s="464">
        <v>0.25</v>
      </c>
      <c r="F8" s="464">
        <v>0.3333333333333333</v>
      </c>
      <c r="G8" s="465">
        <f t="shared" si="1"/>
        <v>2</v>
      </c>
      <c r="H8" s="467">
        <f t="shared" si="2"/>
        <v>2</v>
      </c>
      <c r="I8" s="467">
        <f t="shared" si="3"/>
        <v>0</v>
      </c>
      <c r="J8" s="467">
        <f t="shared" si="4"/>
        <v>0</v>
      </c>
    </row>
    <row r="9">
      <c r="A9" s="449">
        <v>6.0</v>
      </c>
      <c r="B9" s="449" t="s">
        <v>643</v>
      </c>
      <c r="C9" s="449" t="s">
        <v>88</v>
      </c>
      <c r="D9" s="450" t="s">
        <v>76</v>
      </c>
      <c r="E9" s="464">
        <v>0.25</v>
      </c>
      <c r="F9" s="464">
        <v>0.3333333333333333</v>
      </c>
      <c r="G9" s="465">
        <f t="shared" si="1"/>
        <v>2</v>
      </c>
      <c r="H9" s="467">
        <f t="shared" si="2"/>
        <v>2</v>
      </c>
      <c r="I9" s="467">
        <f t="shared" si="3"/>
        <v>0</v>
      </c>
      <c r="J9" s="467">
        <f t="shared" si="4"/>
        <v>0</v>
      </c>
    </row>
    <row r="10">
      <c r="A10" s="449">
        <v>7.0</v>
      </c>
      <c r="B10" s="449" t="s">
        <v>655</v>
      </c>
      <c r="C10" s="449" t="s">
        <v>82</v>
      </c>
      <c r="D10" s="450" t="s">
        <v>76</v>
      </c>
      <c r="E10" s="464">
        <v>0.25</v>
      </c>
      <c r="F10" s="464">
        <v>0.3333333333333333</v>
      </c>
      <c r="G10" s="465">
        <f t="shared" si="1"/>
        <v>2</v>
      </c>
      <c r="H10" s="467">
        <f t="shared" si="2"/>
        <v>2</v>
      </c>
      <c r="I10" s="467">
        <f t="shared" si="3"/>
        <v>0</v>
      </c>
      <c r="J10" s="467">
        <f t="shared" si="4"/>
        <v>0</v>
      </c>
    </row>
    <row r="11">
      <c r="A11" s="449">
        <v>8.0</v>
      </c>
      <c r="B11" s="449" t="s">
        <v>664</v>
      </c>
      <c r="C11" s="449" t="s">
        <v>89</v>
      </c>
      <c r="D11" s="450" t="s">
        <v>76</v>
      </c>
      <c r="E11" s="464">
        <v>0.25</v>
      </c>
      <c r="F11" s="464">
        <v>0.3333333333333333</v>
      </c>
      <c r="G11" s="465">
        <f t="shared" si="1"/>
        <v>2</v>
      </c>
      <c r="H11" s="467">
        <f t="shared" si="2"/>
        <v>2</v>
      </c>
      <c r="I11" s="467">
        <f t="shared" si="3"/>
        <v>0</v>
      </c>
      <c r="J11" s="467">
        <f t="shared" si="4"/>
        <v>0</v>
      </c>
    </row>
    <row r="12">
      <c r="A12" s="449">
        <v>9.0</v>
      </c>
      <c r="B12" s="449"/>
      <c r="C12" s="449"/>
      <c r="D12" s="450"/>
      <c r="E12" s="464"/>
      <c r="F12" s="464"/>
      <c r="G12" s="465">
        <f t="shared" si="1"/>
        <v>0</v>
      </c>
      <c r="H12" s="467">
        <f t="shared" si="2"/>
        <v>0</v>
      </c>
      <c r="I12" s="467">
        <f t="shared" si="3"/>
        <v>0</v>
      </c>
      <c r="J12" s="467">
        <f t="shared" si="4"/>
        <v>0</v>
      </c>
    </row>
    <row r="13">
      <c r="A13" s="449">
        <v>10.0</v>
      </c>
      <c r="B13" s="449"/>
      <c r="C13" s="449"/>
      <c r="D13" s="450"/>
      <c r="E13" s="464"/>
      <c r="F13" s="464"/>
      <c r="G13" s="465">
        <f t="shared" si="1"/>
        <v>0</v>
      </c>
      <c r="H13" s="467">
        <f t="shared" si="2"/>
        <v>0</v>
      </c>
      <c r="I13" s="467">
        <f t="shared" si="3"/>
        <v>0</v>
      </c>
      <c r="J13" s="467">
        <f t="shared" si="4"/>
        <v>0</v>
      </c>
    </row>
    <row r="14">
      <c r="A14" s="449">
        <v>11.0</v>
      </c>
      <c r="B14" s="472"/>
      <c r="C14" s="473"/>
      <c r="D14" s="474"/>
      <c r="E14" s="464"/>
      <c r="F14" s="464"/>
      <c r="G14" s="465">
        <f t="shared" si="1"/>
        <v>0</v>
      </c>
      <c r="H14" s="467">
        <f t="shared" si="2"/>
        <v>0</v>
      </c>
      <c r="I14" s="467">
        <f t="shared" si="3"/>
        <v>0</v>
      </c>
      <c r="J14" s="467">
        <f t="shared" si="4"/>
        <v>0</v>
      </c>
    </row>
    <row r="15">
      <c r="A15" s="449">
        <v>12.0</v>
      </c>
      <c r="B15" s="430"/>
      <c r="C15" s="430"/>
      <c r="D15" s="450"/>
      <c r="E15" s="464"/>
      <c r="F15" s="464"/>
      <c r="G15" s="465">
        <f t="shared" si="1"/>
        <v>0</v>
      </c>
      <c r="H15" s="467">
        <f t="shared" si="2"/>
        <v>0</v>
      </c>
      <c r="I15" s="467">
        <f t="shared" si="3"/>
        <v>0</v>
      </c>
      <c r="J15" s="467">
        <f t="shared" si="4"/>
        <v>0</v>
      </c>
    </row>
    <row r="16">
      <c r="A16" s="449">
        <v>13.0</v>
      </c>
      <c r="B16" s="449"/>
      <c r="C16" s="449"/>
      <c r="D16" s="450"/>
      <c r="E16" s="464"/>
      <c r="F16" s="464"/>
      <c r="G16" s="465">
        <f t="shared" si="1"/>
        <v>0</v>
      </c>
      <c r="H16" s="467">
        <f t="shared" si="2"/>
        <v>0</v>
      </c>
      <c r="I16" s="467">
        <f t="shared" si="3"/>
        <v>0</v>
      </c>
      <c r="J16" s="467">
        <f t="shared" si="4"/>
        <v>0</v>
      </c>
    </row>
    <row r="17">
      <c r="A17" s="449">
        <v>14.0</v>
      </c>
      <c r="B17" s="449"/>
      <c r="C17" s="449"/>
      <c r="D17" s="450"/>
      <c r="E17" s="464"/>
      <c r="F17" s="464"/>
      <c r="G17" s="465">
        <f t="shared" si="1"/>
        <v>0</v>
      </c>
      <c r="H17" s="467">
        <f t="shared" si="2"/>
        <v>0</v>
      </c>
      <c r="I17" s="467">
        <f t="shared" si="3"/>
        <v>0</v>
      </c>
      <c r="J17" s="467">
        <f t="shared" si="4"/>
        <v>0</v>
      </c>
    </row>
    <row r="18">
      <c r="A18" s="449">
        <v>15.0</v>
      </c>
      <c r="B18" s="449"/>
      <c r="C18" s="449"/>
      <c r="D18" s="450"/>
      <c r="E18" s="464"/>
      <c r="F18" s="464"/>
      <c r="G18" s="465">
        <f t="shared" si="1"/>
        <v>0</v>
      </c>
      <c r="H18" s="467">
        <f t="shared" ref="H18:H20" si="5">IF(ISBLANK(#REF!),SUMIFS(E18:G18,$E$3:$G$3,"WD")+SUMIFS(#REF!,$E$3:$G$3,"WD"),SUMIFS(E18:G18,$E$3:$G$3,"WD"))</f>
        <v>0</v>
      </c>
      <c r="I18" s="467">
        <f t="shared" ref="I18:I20" si="6">IF(ISBLANK(#REF!),SUMIFS(E18:G18,$E$3:$G$3,"WE")+SUMIFS(#REF!,$E$3:$G$3,"WE"),SUMIFS(E18:G18,$E$3:$G$3,"WE"))</f>
        <v>0</v>
      </c>
      <c r="J18" s="467">
        <f t="shared" ref="J18:J20" si="7">IF(ISBLANK(#REF!),SUMIFS(E18:G18,$E$3:$G$3,"H")+SUMIFS(#REF!,$E$3:$G$3,"H"),SUMIFS(E18:G18,$E$3:$G$3,"H"))</f>
        <v>0</v>
      </c>
    </row>
    <row r="19">
      <c r="A19" s="449">
        <v>15.0</v>
      </c>
      <c r="B19" s="449"/>
      <c r="C19" s="449"/>
      <c r="D19" s="450"/>
      <c r="E19" s="464"/>
      <c r="F19" s="464"/>
      <c r="G19" s="465">
        <f t="shared" si="1"/>
        <v>0</v>
      </c>
      <c r="H19" s="467">
        <f t="shared" si="5"/>
        <v>0</v>
      </c>
      <c r="I19" s="467">
        <f t="shared" si="6"/>
        <v>0</v>
      </c>
      <c r="J19" s="467">
        <f t="shared" si="7"/>
        <v>0</v>
      </c>
    </row>
    <row r="20">
      <c r="A20" s="449">
        <v>15.0</v>
      </c>
      <c r="B20" s="449"/>
      <c r="C20" s="449"/>
      <c r="D20" s="450"/>
      <c r="E20" s="464"/>
      <c r="F20" s="464"/>
      <c r="G20" s="465">
        <f t="shared" si="1"/>
        <v>0</v>
      </c>
      <c r="H20" s="467">
        <f t="shared" si="5"/>
        <v>0</v>
      </c>
      <c r="I20" s="467">
        <f t="shared" si="6"/>
        <v>0</v>
      </c>
      <c r="J20" s="467">
        <f t="shared" si="7"/>
        <v>0</v>
      </c>
    </row>
  </sheetData>
  <mergeCells count="10">
    <mergeCell ref="H2:H3"/>
    <mergeCell ref="I2:I3"/>
    <mergeCell ref="J2:J3"/>
    <mergeCell ref="A1:A2"/>
    <mergeCell ref="B1:B2"/>
    <mergeCell ref="C1:C2"/>
    <mergeCell ref="D1:D2"/>
    <mergeCell ref="E1:G1"/>
    <mergeCell ref="H1:J1"/>
    <mergeCell ref="E2:G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3.75"/>
    <col customWidth="1" min="2" max="2" width="8.88"/>
    <col customWidth="1" min="3" max="3" width="24.75"/>
    <col customWidth="1" min="4" max="4" width="19.0"/>
    <col customWidth="1" min="5" max="19" width="9.13"/>
  </cols>
  <sheetData>
    <row r="1">
      <c r="A1" s="177" t="s">
        <v>0</v>
      </c>
      <c r="B1" s="177" t="s">
        <v>571</v>
      </c>
      <c r="C1" s="177" t="s">
        <v>572</v>
      </c>
      <c r="D1" s="177" t="s">
        <v>573</v>
      </c>
      <c r="E1" s="454">
        <v>46021.0</v>
      </c>
      <c r="F1" s="276"/>
      <c r="G1" s="276"/>
      <c r="H1" s="454">
        <v>46028.0</v>
      </c>
      <c r="I1" s="276"/>
      <c r="J1" s="276"/>
      <c r="K1" s="454">
        <v>46035.0</v>
      </c>
      <c r="L1" s="276"/>
      <c r="M1" s="276"/>
      <c r="N1" s="454">
        <v>46042.0</v>
      </c>
      <c r="O1" s="276"/>
      <c r="P1" s="276"/>
      <c r="Q1" s="455" t="s">
        <v>936</v>
      </c>
      <c r="R1" s="456"/>
      <c r="S1" s="180"/>
    </row>
    <row r="2">
      <c r="A2" s="182"/>
      <c r="B2" s="182"/>
      <c r="C2" s="182"/>
      <c r="D2" s="182"/>
      <c r="E2" s="457" t="str">
        <f>CHOOSE(WEEKDAY(E1),"Sun","Mon","Tue","Wed","Thu","Fri","Sat")</f>
        <v>Tue</v>
      </c>
      <c r="F2" s="276"/>
      <c r="G2" s="276"/>
      <c r="H2" s="457" t="str">
        <f>CHOOSE(WEEKDAY(H1),"Sun","Mon","Tue","Wed","Thu","Fri","Sat")</f>
        <v>Tue</v>
      </c>
      <c r="I2" s="276"/>
      <c r="J2" s="276"/>
      <c r="K2" s="457" t="str">
        <f>CHOOSE(WEEKDAY(K1),"Sun","Mon","Tue","Wed","Thu","Fri","Sat")</f>
        <v>Tue</v>
      </c>
      <c r="L2" s="276"/>
      <c r="M2" s="276"/>
      <c r="N2" s="457" t="str">
        <f>CHOOSE(WEEKDAY(N1),"Sun","Mon","Tue","Wed","Thu","Fri","Sat")</f>
        <v>Tue</v>
      </c>
      <c r="O2" s="276"/>
      <c r="P2" s="276"/>
      <c r="Q2" s="458" t="s">
        <v>937</v>
      </c>
      <c r="R2" s="458" t="s">
        <v>938</v>
      </c>
      <c r="S2" s="458" t="s">
        <v>939</v>
      </c>
    </row>
    <row r="3" ht="31.5" customHeight="1">
      <c r="A3" s="459"/>
      <c r="B3" s="459"/>
      <c r="C3" s="459"/>
      <c r="D3" s="459"/>
      <c r="E3" s="460" t="s">
        <v>940</v>
      </c>
      <c r="F3" s="460" t="s">
        <v>941</v>
      </c>
      <c r="G3" s="461" t="s">
        <v>942</v>
      </c>
      <c r="H3" s="460" t="s">
        <v>940</v>
      </c>
      <c r="I3" s="460" t="s">
        <v>941</v>
      </c>
      <c r="J3" s="461" t="s">
        <v>942</v>
      </c>
      <c r="K3" s="460" t="s">
        <v>940</v>
      </c>
      <c r="L3" s="460" t="s">
        <v>941</v>
      </c>
      <c r="M3" s="461" t="s">
        <v>942</v>
      </c>
      <c r="N3" s="460" t="s">
        <v>940</v>
      </c>
      <c r="O3" s="460" t="s">
        <v>941</v>
      </c>
      <c r="P3" s="461" t="s">
        <v>942</v>
      </c>
      <c r="Q3" s="14"/>
      <c r="R3" s="14"/>
      <c r="S3" s="14"/>
    </row>
    <row r="4">
      <c r="A4" s="462">
        <v>1.0</v>
      </c>
      <c r="B4" s="462" t="s">
        <v>586</v>
      </c>
      <c r="C4" s="447" t="s">
        <v>443</v>
      </c>
      <c r="D4" s="463" t="s">
        <v>446</v>
      </c>
      <c r="E4" s="464">
        <v>0.6354166666666666</v>
      </c>
      <c r="F4" s="464">
        <v>0.71875</v>
      </c>
      <c r="G4" s="465">
        <f>(F4-E4)*24</f>
        <v>2</v>
      </c>
      <c r="H4" s="464">
        <v>0.6354166666666666</v>
      </c>
      <c r="I4" s="464">
        <v>0.71875</v>
      </c>
      <c r="J4" s="465">
        <f t="shared" ref="J4:J19" si="1">(I4-H4)*24</f>
        <v>2</v>
      </c>
      <c r="K4" s="464">
        <v>0.6354166666666666</v>
      </c>
      <c r="L4" s="464">
        <v>0.71875</v>
      </c>
      <c r="M4" s="465">
        <f>(L4-K4)*24</f>
        <v>2</v>
      </c>
      <c r="N4" s="464">
        <v>0.6354166666666666</v>
      </c>
      <c r="O4" s="464">
        <v>0.71875</v>
      </c>
      <c r="P4" s="465">
        <f t="shared" ref="P4:P19" si="2">(O4-N4)*24</f>
        <v>2</v>
      </c>
      <c r="Q4" s="467">
        <f>IF(ISBLANK(C6),SUMIFS(E6:P6,$E$3:$P$3,"WD")+SUMIFS(E4:P4,$E$3:$P$3,"WD"),SUMIFS(E4:P4,$E$3:$P$3,"WD"))</f>
        <v>8</v>
      </c>
      <c r="R4" s="467">
        <f>IF(ISBLANK(#REF!),SUMIFS(E4:P4,$E$3:$P$3,"WE")+SUMIFS(#REF!,$E$3:$P$3,"WE"),SUMIFS(E4:P4,$E$3:$P$3,"WE"))</f>
        <v>0</v>
      </c>
      <c r="S4" s="467">
        <f>IF(ISBLANK(#REF!),SUMIFS(E4:P4,$E$3:$P$3,"H")+SUMIFS(#REF!,$E$3:$P$3,"H"),SUMIFS(E4:P4,$E$3:$P$3,"H"))</f>
        <v>0</v>
      </c>
    </row>
    <row r="5">
      <c r="A5" s="468">
        <v>2.0</v>
      </c>
      <c r="B5" s="468" t="s">
        <v>589</v>
      </c>
      <c r="C5" s="447" t="s">
        <v>447</v>
      </c>
      <c r="D5" s="469" t="s">
        <v>450</v>
      </c>
      <c r="E5" s="464"/>
      <c r="F5" s="464"/>
      <c r="G5" s="465"/>
      <c r="H5" s="464">
        <v>0.6354166666666666</v>
      </c>
      <c r="I5" s="464">
        <v>0.71875</v>
      </c>
      <c r="J5" s="465">
        <f t="shared" si="1"/>
        <v>2</v>
      </c>
      <c r="K5" s="464"/>
      <c r="L5" s="464"/>
      <c r="M5" s="465"/>
      <c r="N5" s="464">
        <v>0.6354166666666666</v>
      </c>
      <c r="O5" s="464">
        <v>0.71875</v>
      </c>
      <c r="P5" s="465">
        <f t="shared" si="2"/>
        <v>2</v>
      </c>
      <c r="Q5" s="467">
        <f t="shared" ref="Q5:Q19" si="3">IF(ISBLANK(C6),SUMIFS(E6:P6,$E$3:$P$3,"WD")+SUMIFS(E5:P5,$E$3:$P$3,"WD"),SUMIFS(E5:P5,$E$3:$P$3,"WD"))</f>
        <v>4</v>
      </c>
      <c r="R5" s="467">
        <f t="shared" ref="R5:R18" si="4">IF(ISBLANK(C6),SUMIFS(E5:P5,$E$3:$P$3,"WE")+SUMIFS(E6:P6,$E$3:$P$3,"WE"),SUMIFS(E5:P5,$E$3:$P$3,"WE"))</f>
        <v>0</v>
      </c>
      <c r="S5" s="467">
        <f t="shared" ref="S5:S18" si="5">IF(ISBLANK(C6),SUMIFS(E5:P5,$E$3:$P$3,"H")+SUMIFS(E6:P6,$E$3:$P$3,"H"),SUMIFS(E5:P5,$E$3:$P$3,"H"))</f>
        <v>0</v>
      </c>
    </row>
    <row r="6">
      <c r="A6" s="449">
        <v>3.0</v>
      </c>
      <c r="B6" s="449" t="s">
        <v>594</v>
      </c>
      <c r="C6" s="449" t="s">
        <v>451</v>
      </c>
      <c r="D6" s="450" t="s">
        <v>450</v>
      </c>
      <c r="E6" s="464">
        <v>0.6354166666666666</v>
      </c>
      <c r="F6" s="464">
        <v>0.71875</v>
      </c>
      <c r="G6" s="465">
        <f t="shared" ref="G6:G19" si="6">(F6-E6)*24</f>
        <v>2</v>
      </c>
      <c r="H6" s="464"/>
      <c r="I6" s="464"/>
      <c r="J6" s="465">
        <f t="shared" si="1"/>
        <v>0</v>
      </c>
      <c r="K6" s="464">
        <v>0.6354166666666666</v>
      </c>
      <c r="L6" s="464">
        <v>0.71875</v>
      </c>
      <c r="M6" s="465">
        <f t="shared" ref="M6:M19" si="7">(L6-K6)*24</f>
        <v>2</v>
      </c>
      <c r="N6" s="464">
        <v>0.6354166666666666</v>
      </c>
      <c r="O6" s="464">
        <v>0.71875</v>
      </c>
      <c r="P6" s="465">
        <f t="shared" si="2"/>
        <v>2</v>
      </c>
      <c r="Q6" s="467">
        <f t="shared" si="3"/>
        <v>6</v>
      </c>
      <c r="R6" s="467">
        <f t="shared" si="4"/>
        <v>0</v>
      </c>
      <c r="S6" s="467">
        <f t="shared" si="5"/>
        <v>0</v>
      </c>
    </row>
    <row r="7">
      <c r="A7" s="449">
        <v>4.0</v>
      </c>
      <c r="B7" s="449" t="s">
        <v>595</v>
      </c>
      <c r="C7" s="449" t="s">
        <v>454</v>
      </c>
      <c r="D7" s="450" t="s">
        <v>450</v>
      </c>
      <c r="E7" s="464">
        <v>0.6354166666666666</v>
      </c>
      <c r="F7" s="464">
        <v>0.71875</v>
      </c>
      <c r="G7" s="465">
        <f t="shared" si="6"/>
        <v>2</v>
      </c>
      <c r="H7" s="464"/>
      <c r="I7" s="464"/>
      <c r="J7" s="465">
        <f t="shared" si="1"/>
        <v>0</v>
      </c>
      <c r="K7" s="464">
        <v>0.6354166666666666</v>
      </c>
      <c r="L7" s="464">
        <v>0.71875</v>
      </c>
      <c r="M7" s="465">
        <f t="shared" si="7"/>
        <v>2</v>
      </c>
      <c r="N7" s="464">
        <v>0.6354166666666666</v>
      </c>
      <c r="O7" s="464">
        <v>0.71875</v>
      </c>
      <c r="P7" s="465">
        <f t="shared" si="2"/>
        <v>2</v>
      </c>
      <c r="Q7" s="467">
        <f t="shared" si="3"/>
        <v>6</v>
      </c>
      <c r="R7" s="467">
        <f t="shared" si="4"/>
        <v>0</v>
      </c>
      <c r="S7" s="467">
        <f t="shared" si="5"/>
        <v>0</v>
      </c>
    </row>
    <row r="8">
      <c r="A8" s="449">
        <v>5.0</v>
      </c>
      <c r="B8" s="449" t="s">
        <v>596</v>
      </c>
      <c r="C8" s="449" t="s">
        <v>457</v>
      </c>
      <c r="D8" s="450" t="s">
        <v>450</v>
      </c>
      <c r="E8" s="464">
        <v>0.6354166666666666</v>
      </c>
      <c r="F8" s="464">
        <v>0.71875</v>
      </c>
      <c r="G8" s="465">
        <f t="shared" si="6"/>
        <v>2</v>
      </c>
      <c r="H8" s="464"/>
      <c r="I8" s="464"/>
      <c r="J8" s="465">
        <f t="shared" si="1"/>
        <v>0</v>
      </c>
      <c r="K8" s="464">
        <v>0.6354166666666666</v>
      </c>
      <c r="L8" s="464">
        <v>0.71875</v>
      </c>
      <c r="M8" s="465">
        <f t="shared" si="7"/>
        <v>2</v>
      </c>
      <c r="N8" s="464">
        <v>0.6354166666666666</v>
      </c>
      <c r="O8" s="464">
        <v>0.71875</v>
      </c>
      <c r="P8" s="465">
        <f t="shared" si="2"/>
        <v>2</v>
      </c>
      <c r="Q8" s="467">
        <f t="shared" si="3"/>
        <v>6</v>
      </c>
      <c r="R8" s="467">
        <f t="shared" si="4"/>
        <v>0</v>
      </c>
      <c r="S8" s="467">
        <f t="shared" si="5"/>
        <v>0</v>
      </c>
    </row>
    <row r="9">
      <c r="A9" s="449">
        <v>6.0</v>
      </c>
      <c r="B9" s="470" t="s">
        <v>597</v>
      </c>
      <c r="C9" s="451" t="s">
        <v>460</v>
      </c>
      <c r="D9" s="450" t="s">
        <v>450</v>
      </c>
      <c r="E9" s="464">
        <v>0.6354166666666666</v>
      </c>
      <c r="F9" s="464">
        <v>0.71875</v>
      </c>
      <c r="G9" s="465">
        <f t="shared" si="6"/>
        <v>2</v>
      </c>
      <c r="H9" s="464">
        <v>0.6354166666666666</v>
      </c>
      <c r="I9" s="464">
        <v>0.71875</v>
      </c>
      <c r="J9" s="465">
        <f t="shared" si="1"/>
        <v>2</v>
      </c>
      <c r="K9" s="464">
        <v>0.6354166666666666</v>
      </c>
      <c r="L9" s="464">
        <v>0.71875</v>
      </c>
      <c r="M9" s="465">
        <f t="shared" si="7"/>
        <v>2</v>
      </c>
      <c r="N9" s="464">
        <v>0.6354166666666666</v>
      </c>
      <c r="O9" s="464">
        <v>0.71875</v>
      </c>
      <c r="P9" s="465">
        <f t="shared" si="2"/>
        <v>2</v>
      </c>
      <c r="Q9" s="467">
        <f t="shared" si="3"/>
        <v>8</v>
      </c>
      <c r="R9" s="467">
        <f t="shared" si="4"/>
        <v>0</v>
      </c>
      <c r="S9" s="467">
        <f t="shared" si="5"/>
        <v>0</v>
      </c>
    </row>
    <row r="10">
      <c r="A10" s="449">
        <v>7.0</v>
      </c>
      <c r="B10" s="449" t="s">
        <v>598</v>
      </c>
      <c r="C10" s="449" t="s">
        <v>136</v>
      </c>
      <c r="D10" s="450" t="s">
        <v>137</v>
      </c>
      <c r="E10" s="464">
        <v>0.6354166666666666</v>
      </c>
      <c r="F10" s="464">
        <v>0.71875</v>
      </c>
      <c r="G10" s="465">
        <f t="shared" si="6"/>
        <v>2</v>
      </c>
      <c r="H10" s="464">
        <v>0.6354166666666666</v>
      </c>
      <c r="I10" s="464">
        <v>0.71875</v>
      </c>
      <c r="J10" s="465">
        <f t="shared" si="1"/>
        <v>2</v>
      </c>
      <c r="K10" s="464">
        <v>0.6354166666666666</v>
      </c>
      <c r="L10" s="464">
        <v>0.71875</v>
      </c>
      <c r="M10" s="465">
        <f t="shared" si="7"/>
        <v>2</v>
      </c>
      <c r="N10" s="464">
        <v>0.6354166666666666</v>
      </c>
      <c r="O10" s="464">
        <v>0.71875</v>
      </c>
      <c r="P10" s="465">
        <f t="shared" si="2"/>
        <v>2</v>
      </c>
      <c r="Q10" s="467">
        <f t="shared" si="3"/>
        <v>8</v>
      </c>
      <c r="R10" s="467">
        <f t="shared" si="4"/>
        <v>0</v>
      </c>
      <c r="S10" s="467">
        <f t="shared" si="5"/>
        <v>0</v>
      </c>
    </row>
    <row r="11">
      <c r="A11" s="449">
        <v>8.0</v>
      </c>
      <c r="B11" s="471" t="s">
        <v>599</v>
      </c>
      <c r="C11" s="449" t="s">
        <v>139</v>
      </c>
      <c r="D11" s="450" t="s">
        <v>137</v>
      </c>
      <c r="E11" s="464">
        <v>0.6354166666666666</v>
      </c>
      <c r="F11" s="464">
        <v>0.71875</v>
      </c>
      <c r="G11" s="465">
        <f t="shared" si="6"/>
        <v>2</v>
      </c>
      <c r="H11" s="464">
        <v>0.6354166666666666</v>
      </c>
      <c r="I11" s="464">
        <v>0.71875</v>
      </c>
      <c r="J11" s="465">
        <f t="shared" si="1"/>
        <v>2</v>
      </c>
      <c r="K11" s="464">
        <v>0.6354166666666666</v>
      </c>
      <c r="L11" s="464">
        <v>0.71875</v>
      </c>
      <c r="M11" s="465">
        <f t="shared" si="7"/>
        <v>2</v>
      </c>
      <c r="N11" s="464">
        <v>0.6354166666666666</v>
      </c>
      <c r="O11" s="464">
        <v>0.71875</v>
      </c>
      <c r="P11" s="465">
        <f t="shared" si="2"/>
        <v>2</v>
      </c>
      <c r="Q11" s="467">
        <f t="shared" si="3"/>
        <v>8</v>
      </c>
      <c r="R11" s="467">
        <f t="shared" si="4"/>
        <v>0</v>
      </c>
      <c r="S11" s="467">
        <f t="shared" si="5"/>
        <v>0</v>
      </c>
    </row>
    <row r="12">
      <c r="A12" s="449">
        <v>9.0</v>
      </c>
      <c r="B12" s="449" t="s">
        <v>601</v>
      </c>
      <c r="C12" s="449" t="s">
        <v>141</v>
      </c>
      <c r="D12" s="450" t="s">
        <v>137</v>
      </c>
      <c r="E12" s="464">
        <v>0.6354166666666666</v>
      </c>
      <c r="F12" s="464">
        <v>0.71875</v>
      </c>
      <c r="G12" s="465">
        <f t="shared" si="6"/>
        <v>2</v>
      </c>
      <c r="H12" s="464">
        <v>0.6354166666666666</v>
      </c>
      <c r="I12" s="464">
        <v>0.71875</v>
      </c>
      <c r="J12" s="465">
        <f t="shared" si="1"/>
        <v>2</v>
      </c>
      <c r="K12" s="464">
        <v>0.6354166666666666</v>
      </c>
      <c r="L12" s="464">
        <v>0.71875</v>
      </c>
      <c r="M12" s="465">
        <f t="shared" si="7"/>
        <v>2</v>
      </c>
      <c r="N12" s="464">
        <v>0.6354166666666666</v>
      </c>
      <c r="O12" s="464">
        <v>0.71875</v>
      </c>
      <c r="P12" s="465">
        <f t="shared" si="2"/>
        <v>2</v>
      </c>
      <c r="Q12" s="467">
        <f t="shared" si="3"/>
        <v>8</v>
      </c>
      <c r="R12" s="467">
        <f t="shared" si="4"/>
        <v>0</v>
      </c>
      <c r="S12" s="467">
        <f t="shared" si="5"/>
        <v>0</v>
      </c>
    </row>
    <row r="13">
      <c r="A13" s="449">
        <v>10.0</v>
      </c>
      <c r="B13" s="471" t="s">
        <v>603</v>
      </c>
      <c r="C13" s="449" t="s">
        <v>143</v>
      </c>
      <c r="D13" s="450" t="s">
        <v>137</v>
      </c>
      <c r="E13" s="464">
        <v>0.6354166666666666</v>
      </c>
      <c r="F13" s="464">
        <v>0.71875</v>
      </c>
      <c r="G13" s="465">
        <f t="shared" si="6"/>
        <v>2</v>
      </c>
      <c r="H13" s="464">
        <v>0.6354166666666666</v>
      </c>
      <c r="I13" s="464">
        <v>0.71875</v>
      </c>
      <c r="J13" s="465">
        <f t="shared" si="1"/>
        <v>2</v>
      </c>
      <c r="K13" s="464">
        <v>0.6354166666666666</v>
      </c>
      <c r="L13" s="464">
        <v>0.71875</v>
      </c>
      <c r="M13" s="465">
        <f t="shared" si="7"/>
        <v>2</v>
      </c>
      <c r="N13" s="464">
        <v>0.6354166666666666</v>
      </c>
      <c r="O13" s="464">
        <v>0.71875</v>
      </c>
      <c r="P13" s="465">
        <f t="shared" si="2"/>
        <v>2</v>
      </c>
      <c r="Q13" s="467">
        <f t="shared" si="3"/>
        <v>8</v>
      </c>
      <c r="R13" s="467">
        <f t="shared" si="4"/>
        <v>0</v>
      </c>
      <c r="S13" s="467">
        <f t="shared" si="5"/>
        <v>0</v>
      </c>
    </row>
    <row r="14">
      <c r="A14" s="449">
        <v>11.0</v>
      </c>
      <c r="B14" s="449" t="s">
        <v>604</v>
      </c>
      <c r="C14" s="449" t="s">
        <v>145</v>
      </c>
      <c r="D14" s="450" t="s">
        <v>137</v>
      </c>
      <c r="E14" s="464">
        <v>0.6354166666666666</v>
      </c>
      <c r="F14" s="464">
        <v>0.71875</v>
      </c>
      <c r="G14" s="465">
        <f t="shared" si="6"/>
        <v>2</v>
      </c>
      <c r="H14" s="464">
        <v>0.6354166666666666</v>
      </c>
      <c r="I14" s="464">
        <v>0.71875</v>
      </c>
      <c r="J14" s="465">
        <f t="shared" si="1"/>
        <v>2</v>
      </c>
      <c r="K14" s="464">
        <v>0.6354166666666666</v>
      </c>
      <c r="L14" s="464">
        <v>0.71875</v>
      </c>
      <c r="M14" s="465">
        <f t="shared" si="7"/>
        <v>2</v>
      </c>
      <c r="N14" s="464">
        <v>0.6770833333333334</v>
      </c>
      <c r="O14" s="464">
        <v>0.7604166666666666</v>
      </c>
      <c r="P14" s="465">
        <f t="shared" si="2"/>
        <v>2</v>
      </c>
      <c r="Q14" s="467">
        <f t="shared" si="3"/>
        <v>8</v>
      </c>
      <c r="R14" s="467">
        <f t="shared" si="4"/>
        <v>0</v>
      </c>
      <c r="S14" s="467">
        <f t="shared" si="5"/>
        <v>0</v>
      </c>
    </row>
    <row r="15">
      <c r="A15" s="449">
        <v>12.0</v>
      </c>
      <c r="B15" s="472" t="s">
        <v>605</v>
      </c>
      <c r="C15" s="473" t="s">
        <v>147</v>
      </c>
      <c r="D15" s="474" t="s">
        <v>148</v>
      </c>
      <c r="E15" s="464">
        <v>0.6354166666666666</v>
      </c>
      <c r="F15" s="464">
        <v>0.71875</v>
      </c>
      <c r="G15" s="465">
        <f t="shared" si="6"/>
        <v>2</v>
      </c>
      <c r="H15" s="464">
        <v>0.6354166666666666</v>
      </c>
      <c r="I15" s="464">
        <v>0.71875</v>
      </c>
      <c r="J15" s="465">
        <f t="shared" si="1"/>
        <v>2</v>
      </c>
      <c r="K15" s="464">
        <v>0.6354166666666666</v>
      </c>
      <c r="L15" s="464">
        <v>0.71875</v>
      </c>
      <c r="M15" s="465">
        <f t="shared" si="7"/>
        <v>2</v>
      </c>
      <c r="N15" s="464">
        <v>0.6354166666666666</v>
      </c>
      <c r="O15" s="464">
        <v>0.71875</v>
      </c>
      <c r="P15" s="465">
        <f t="shared" si="2"/>
        <v>2</v>
      </c>
      <c r="Q15" s="467">
        <f t="shared" si="3"/>
        <v>8</v>
      </c>
      <c r="R15" s="467">
        <f t="shared" si="4"/>
        <v>0</v>
      </c>
      <c r="S15" s="467">
        <f t="shared" si="5"/>
        <v>0</v>
      </c>
    </row>
    <row r="16">
      <c r="A16" s="449">
        <v>13.0</v>
      </c>
      <c r="B16" s="475" t="s">
        <v>606</v>
      </c>
      <c r="C16" s="430" t="s">
        <v>150</v>
      </c>
      <c r="D16" s="450" t="s">
        <v>148</v>
      </c>
      <c r="E16" s="464">
        <v>0.6354166666666666</v>
      </c>
      <c r="F16" s="464">
        <v>0.71875</v>
      </c>
      <c r="G16" s="465">
        <f t="shared" si="6"/>
        <v>2</v>
      </c>
      <c r="H16" s="464">
        <v>0.6354166666666666</v>
      </c>
      <c r="I16" s="464">
        <v>0.71875</v>
      </c>
      <c r="J16" s="465">
        <f t="shared" si="1"/>
        <v>2</v>
      </c>
      <c r="K16" s="464">
        <v>0.6354166666666666</v>
      </c>
      <c r="L16" s="464">
        <v>0.71875</v>
      </c>
      <c r="M16" s="465">
        <f t="shared" si="7"/>
        <v>2</v>
      </c>
      <c r="N16" s="464">
        <v>0.6354166666666666</v>
      </c>
      <c r="O16" s="464">
        <v>0.71875</v>
      </c>
      <c r="P16" s="465">
        <f t="shared" si="2"/>
        <v>2</v>
      </c>
      <c r="Q16" s="467">
        <f t="shared" si="3"/>
        <v>8</v>
      </c>
      <c r="R16" s="467">
        <f t="shared" si="4"/>
        <v>0</v>
      </c>
      <c r="S16" s="467">
        <f t="shared" si="5"/>
        <v>0</v>
      </c>
    </row>
    <row r="17">
      <c r="A17" s="449">
        <v>14.0</v>
      </c>
      <c r="B17" s="476" t="s">
        <v>607</v>
      </c>
      <c r="C17" s="449" t="s">
        <v>152</v>
      </c>
      <c r="D17" s="450" t="s">
        <v>148</v>
      </c>
      <c r="E17" s="464">
        <v>0.6354166666666666</v>
      </c>
      <c r="F17" s="464">
        <v>0.71875</v>
      </c>
      <c r="G17" s="465">
        <f t="shared" si="6"/>
        <v>2</v>
      </c>
      <c r="H17" s="464">
        <v>0.6354166666666666</v>
      </c>
      <c r="I17" s="464">
        <v>0.71875</v>
      </c>
      <c r="J17" s="465">
        <f t="shared" si="1"/>
        <v>2</v>
      </c>
      <c r="K17" s="464">
        <v>0.6354166666666666</v>
      </c>
      <c r="L17" s="464">
        <v>0.71875</v>
      </c>
      <c r="M17" s="465">
        <f t="shared" si="7"/>
        <v>2</v>
      </c>
      <c r="N17" s="464">
        <v>0.6354166666666666</v>
      </c>
      <c r="O17" s="464">
        <v>0.71875</v>
      </c>
      <c r="P17" s="465">
        <f t="shared" si="2"/>
        <v>2</v>
      </c>
      <c r="Q17" s="467">
        <f t="shared" si="3"/>
        <v>8</v>
      </c>
      <c r="R17" s="467">
        <f t="shared" si="4"/>
        <v>0</v>
      </c>
      <c r="S17" s="467">
        <f t="shared" si="5"/>
        <v>0</v>
      </c>
    </row>
    <row r="18">
      <c r="A18" s="449">
        <v>15.0</v>
      </c>
      <c r="B18" s="476" t="s">
        <v>608</v>
      </c>
      <c r="C18" s="449" t="s">
        <v>156</v>
      </c>
      <c r="D18" s="450" t="s">
        <v>148</v>
      </c>
      <c r="E18" s="464">
        <v>0.6354166666666666</v>
      </c>
      <c r="F18" s="464">
        <v>0.71875</v>
      </c>
      <c r="G18" s="465">
        <f t="shared" si="6"/>
        <v>2</v>
      </c>
      <c r="H18" s="464">
        <v>0.6354166666666666</v>
      </c>
      <c r="I18" s="464">
        <v>0.71875</v>
      </c>
      <c r="J18" s="465">
        <f t="shared" si="1"/>
        <v>2</v>
      </c>
      <c r="K18" s="464">
        <v>0.6354166666666666</v>
      </c>
      <c r="L18" s="464">
        <v>0.71875</v>
      </c>
      <c r="M18" s="465">
        <f t="shared" si="7"/>
        <v>2</v>
      </c>
      <c r="N18" s="464">
        <v>0.6354166666666666</v>
      </c>
      <c r="O18" s="464">
        <v>0.71875</v>
      </c>
      <c r="P18" s="465">
        <f t="shared" si="2"/>
        <v>2</v>
      </c>
      <c r="Q18" s="467">
        <f t="shared" si="3"/>
        <v>8</v>
      </c>
      <c r="R18" s="467">
        <f t="shared" si="4"/>
        <v>0</v>
      </c>
      <c r="S18" s="467">
        <f t="shared" si="5"/>
        <v>0</v>
      </c>
    </row>
    <row r="19">
      <c r="A19" s="449">
        <v>16.0</v>
      </c>
      <c r="B19" s="476" t="s">
        <v>609</v>
      </c>
      <c r="C19" s="449" t="s">
        <v>154</v>
      </c>
      <c r="D19" s="450" t="s">
        <v>148</v>
      </c>
      <c r="E19" s="464">
        <v>0.6354166666666666</v>
      </c>
      <c r="F19" s="464">
        <v>0.71875</v>
      </c>
      <c r="G19" s="465">
        <f t="shared" si="6"/>
        <v>2</v>
      </c>
      <c r="H19" s="464">
        <v>0.6354166666666666</v>
      </c>
      <c r="I19" s="464">
        <v>0.71875</v>
      </c>
      <c r="J19" s="465">
        <f t="shared" si="1"/>
        <v>2</v>
      </c>
      <c r="K19" s="464">
        <v>0.6354166666666666</v>
      </c>
      <c r="L19" s="464">
        <v>0.71875</v>
      </c>
      <c r="M19" s="465">
        <f t="shared" si="7"/>
        <v>2</v>
      </c>
      <c r="N19" s="464">
        <v>0.6354166666666666</v>
      </c>
      <c r="O19" s="464">
        <v>0.71875</v>
      </c>
      <c r="P19" s="465">
        <f t="shared" si="2"/>
        <v>2</v>
      </c>
      <c r="Q19" s="467">
        <f t="shared" si="3"/>
        <v>8</v>
      </c>
      <c r="R19" s="467">
        <f>IF(ISBLANK(#REF!),SUMIFS(E19:P19,$E$3:$P$3,"WE")+SUMIFS(#REF!,$E$3:$P$3,"WE"),SUMIFS(E19:P19,$E$3:$P$3,"WE"))</f>
        <v>0</v>
      </c>
      <c r="S19" s="467">
        <f>IF(ISBLANK(#REF!),SUMIFS(E19:P19,$E$3:$P$3,"H")+SUMIFS(#REF!,$E$3:$P$3,"H"),SUMIFS(E19:P19,$E$3:$P$3,"H"))</f>
        <v>0</v>
      </c>
    </row>
    <row r="20">
      <c r="A20" s="436"/>
      <c r="B20" s="477"/>
      <c r="C20" s="436"/>
      <c r="D20" s="478"/>
      <c r="E20" s="479"/>
      <c r="F20" s="479"/>
      <c r="G20" s="480"/>
      <c r="H20" s="479"/>
      <c r="I20" s="479"/>
      <c r="J20" s="480"/>
      <c r="K20" s="479"/>
      <c r="L20" s="479"/>
      <c r="M20" s="480"/>
      <c r="N20" s="479"/>
      <c r="O20" s="479"/>
      <c r="P20" s="480"/>
      <c r="Q20" s="481"/>
      <c r="R20" s="481"/>
      <c r="S20" s="481"/>
    </row>
  </sheetData>
  <mergeCells count="16">
    <mergeCell ref="N1:P1"/>
    <mergeCell ref="Q1:S1"/>
    <mergeCell ref="E2:G2"/>
    <mergeCell ref="H2:J2"/>
    <mergeCell ref="K2:M2"/>
    <mergeCell ref="N2:P2"/>
    <mergeCell ref="Q2:Q3"/>
    <mergeCell ref="R2:R3"/>
    <mergeCell ref="S2:S3"/>
    <mergeCell ref="A1:A2"/>
    <mergeCell ref="B1:B2"/>
    <mergeCell ref="C1:C2"/>
    <mergeCell ref="D1:D2"/>
    <mergeCell ref="E1:G1"/>
    <mergeCell ref="H1:J1"/>
    <mergeCell ref="K1:M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5.63"/>
    <col customWidth="1" min="4" max="4" width="22.63"/>
    <col customWidth="1" min="5" max="21" width="5.13"/>
    <col customWidth="1" min="22" max="22" width="5.0"/>
    <col customWidth="1" min="23" max="35" width="5.13"/>
    <col customWidth="1" min="36" max="36" width="6.63"/>
    <col customWidth="1" min="37" max="40" width="8.88"/>
    <col customWidth="1" min="41" max="42" width="5.75"/>
    <col customWidth="1" min="43" max="46" width="6.88"/>
    <col customWidth="1" min="47" max="47" width="6.63"/>
    <col customWidth="1" min="48" max="48" width="6.38"/>
    <col customWidth="1" min="49" max="49" width="9.13"/>
    <col customWidth="1" min="50" max="51" width="6.38"/>
  </cols>
  <sheetData>
    <row r="1">
      <c r="A1" s="177" t="s">
        <v>0</v>
      </c>
      <c r="B1" s="177" t="s">
        <v>571</v>
      </c>
      <c r="C1" s="177" t="s">
        <v>572</v>
      </c>
      <c r="D1" s="177" t="s">
        <v>573</v>
      </c>
      <c r="E1" s="178">
        <v>46016.0</v>
      </c>
      <c r="F1" s="178">
        <v>46017.0</v>
      </c>
      <c r="G1" s="178">
        <v>46018.0</v>
      </c>
      <c r="H1" s="178">
        <v>46019.0</v>
      </c>
      <c r="I1" s="178">
        <v>46020.0</v>
      </c>
      <c r="J1" s="178">
        <v>46021.0</v>
      </c>
      <c r="K1" s="178">
        <v>46022.0</v>
      </c>
      <c r="L1" s="504">
        <v>46023.0</v>
      </c>
      <c r="M1" s="178">
        <v>46024.0</v>
      </c>
      <c r="N1" s="178">
        <v>46025.0</v>
      </c>
      <c r="O1" s="178">
        <v>46026.0</v>
      </c>
      <c r="P1" s="178">
        <v>46027.0</v>
      </c>
      <c r="Q1" s="178">
        <v>46028.0</v>
      </c>
      <c r="R1" s="178">
        <v>46029.0</v>
      </c>
      <c r="S1" s="178">
        <v>46030.0</v>
      </c>
      <c r="T1" s="178">
        <v>46031.0</v>
      </c>
      <c r="U1" s="178">
        <v>46032.0</v>
      </c>
      <c r="V1" s="178">
        <v>46033.0</v>
      </c>
      <c r="W1" s="178">
        <v>46034.0</v>
      </c>
      <c r="X1" s="178">
        <v>46035.0</v>
      </c>
      <c r="Y1" s="178">
        <v>46036.0</v>
      </c>
      <c r="Z1" s="178">
        <v>46037.0</v>
      </c>
      <c r="AA1" s="178">
        <v>46038.0</v>
      </c>
      <c r="AB1" s="178">
        <v>46039.0</v>
      </c>
      <c r="AC1" s="178">
        <v>46040.0</v>
      </c>
      <c r="AD1" s="178">
        <v>46041.0</v>
      </c>
      <c r="AE1" s="178">
        <v>46042.0</v>
      </c>
      <c r="AF1" s="178">
        <v>46043.0</v>
      </c>
      <c r="AG1" s="178">
        <v>46044.0</v>
      </c>
      <c r="AH1" s="178">
        <v>46045.0</v>
      </c>
      <c r="AI1" s="178">
        <v>46046.0</v>
      </c>
      <c r="AJ1" s="177" t="s">
        <v>574</v>
      </c>
      <c r="AK1" s="177" t="s">
        <v>4</v>
      </c>
      <c r="AL1" s="177" t="s">
        <v>972</v>
      </c>
      <c r="AM1" s="177" t="s">
        <v>973</v>
      </c>
      <c r="AN1" s="401" t="s">
        <v>974</v>
      </c>
      <c r="AO1" s="179" t="s">
        <v>975</v>
      </c>
      <c r="AP1" s="180"/>
      <c r="AQ1" s="179" t="s">
        <v>976</v>
      </c>
      <c r="AR1" s="180"/>
      <c r="AS1" s="179" t="s">
        <v>977</v>
      </c>
      <c r="AT1" s="180"/>
      <c r="AU1" s="177" t="s">
        <v>580</v>
      </c>
      <c r="AV1" s="177" t="s">
        <v>581</v>
      </c>
      <c r="AW1" s="177" t="s">
        <v>582</v>
      </c>
      <c r="AX1" s="177" t="s">
        <v>583</v>
      </c>
      <c r="AY1" s="181"/>
    </row>
    <row r="2">
      <c r="A2" s="182"/>
      <c r="B2" s="182"/>
      <c r="C2" s="182"/>
      <c r="D2" s="182"/>
      <c r="E2" s="183" t="str">
        <f t="shared" ref="E2:AI2" si="1">CHOOSE(WEEKDAY(E1),"Sun","Mon","Tue","Wed","Thu","Fri","Sat")</f>
        <v>Thu</v>
      </c>
      <c r="F2" s="183" t="str">
        <f t="shared" si="1"/>
        <v>Fri</v>
      </c>
      <c r="G2" s="183" t="str">
        <f t="shared" si="1"/>
        <v>Sat</v>
      </c>
      <c r="H2" s="183" t="str">
        <f t="shared" si="1"/>
        <v>Sun</v>
      </c>
      <c r="I2" s="183" t="str">
        <f t="shared" si="1"/>
        <v>Mon</v>
      </c>
      <c r="J2" s="183" t="str">
        <f t="shared" si="1"/>
        <v>Tue</v>
      </c>
      <c r="K2" s="183" t="str">
        <f t="shared" si="1"/>
        <v>Wed</v>
      </c>
      <c r="L2" s="183" t="str">
        <f t="shared" si="1"/>
        <v>Thu</v>
      </c>
      <c r="M2" s="183" t="str">
        <f t="shared" si="1"/>
        <v>Fri</v>
      </c>
      <c r="N2" s="183" t="str">
        <f t="shared" si="1"/>
        <v>Sat</v>
      </c>
      <c r="O2" s="183" t="str">
        <f t="shared" si="1"/>
        <v>Sun</v>
      </c>
      <c r="P2" s="183" t="str">
        <f t="shared" si="1"/>
        <v>Mon</v>
      </c>
      <c r="Q2" s="183" t="str">
        <f t="shared" si="1"/>
        <v>Tue</v>
      </c>
      <c r="R2" s="183" t="str">
        <f t="shared" si="1"/>
        <v>Wed</v>
      </c>
      <c r="S2" s="183" t="str">
        <f t="shared" si="1"/>
        <v>Thu</v>
      </c>
      <c r="T2" s="183" t="str">
        <f t="shared" si="1"/>
        <v>Fri</v>
      </c>
      <c r="U2" s="183" t="str">
        <f t="shared" si="1"/>
        <v>Sat</v>
      </c>
      <c r="V2" s="183" t="str">
        <f t="shared" si="1"/>
        <v>Sun</v>
      </c>
      <c r="W2" s="183" t="str">
        <f t="shared" si="1"/>
        <v>Mon</v>
      </c>
      <c r="X2" s="183" t="str">
        <f t="shared" si="1"/>
        <v>Tue</v>
      </c>
      <c r="Y2" s="183" t="str">
        <f t="shared" si="1"/>
        <v>Wed</v>
      </c>
      <c r="Z2" s="183" t="str">
        <f t="shared" si="1"/>
        <v>Thu</v>
      </c>
      <c r="AA2" s="183" t="str">
        <f t="shared" si="1"/>
        <v>Fri</v>
      </c>
      <c r="AB2" s="183" t="str">
        <f t="shared" si="1"/>
        <v>Sat</v>
      </c>
      <c r="AC2" s="183" t="str">
        <f t="shared" si="1"/>
        <v>Sun</v>
      </c>
      <c r="AD2" s="183" t="str">
        <f t="shared" si="1"/>
        <v>Mon</v>
      </c>
      <c r="AE2" s="183" t="str">
        <f t="shared" si="1"/>
        <v>Tue</v>
      </c>
      <c r="AF2" s="183" t="str">
        <f t="shared" si="1"/>
        <v>Wed</v>
      </c>
      <c r="AG2" s="183" t="str">
        <f t="shared" si="1"/>
        <v>Thu</v>
      </c>
      <c r="AH2" s="183" t="str">
        <f t="shared" si="1"/>
        <v>Fri</v>
      </c>
      <c r="AI2" s="183" t="str">
        <f t="shared" si="1"/>
        <v>Sat</v>
      </c>
      <c r="AJ2" s="182"/>
      <c r="AK2" s="182"/>
      <c r="AL2" s="182"/>
      <c r="AM2" s="182"/>
      <c r="AN2" s="182"/>
      <c r="AO2" s="184"/>
      <c r="AP2" s="185"/>
      <c r="AQ2" s="184"/>
      <c r="AR2" s="185"/>
      <c r="AS2" s="184"/>
      <c r="AT2" s="185"/>
      <c r="AU2" s="182"/>
      <c r="AV2" s="182"/>
      <c r="AW2" s="182"/>
      <c r="AX2" s="182"/>
      <c r="AY2" s="181"/>
    </row>
    <row r="3">
      <c r="A3" s="14"/>
      <c r="B3" s="14"/>
      <c r="C3" s="14"/>
      <c r="D3" s="14"/>
      <c r="E3" s="186">
        <f t="shared" ref="E3:AI3" si="2">countif(E5:E151,"x*")+countif(E5:E151,"b*")+countif(E5:E151,"a1")+countif(E5:E151,"a2")+countif(E5:E151,"c*")+countif(E5:E151,"d*")</f>
        <v>143</v>
      </c>
      <c r="F3" s="186">
        <f t="shared" si="2"/>
        <v>139</v>
      </c>
      <c r="G3" s="186">
        <f t="shared" si="2"/>
        <v>77</v>
      </c>
      <c r="H3" s="186">
        <f t="shared" si="2"/>
        <v>59</v>
      </c>
      <c r="I3" s="186">
        <f t="shared" si="2"/>
        <v>122</v>
      </c>
      <c r="J3" s="186">
        <f t="shared" si="2"/>
        <v>138</v>
      </c>
      <c r="K3" s="186">
        <f t="shared" si="2"/>
        <v>137</v>
      </c>
      <c r="L3" s="186">
        <f t="shared" si="2"/>
        <v>94</v>
      </c>
      <c r="M3" s="186">
        <f t="shared" si="2"/>
        <v>132</v>
      </c>
      <c r="N3" s="186">
        <f t="shared" si="2"/>
        <v>75</v>
      </c>
      <c r="O3" s="186">
        <f t="shared" si="2"/>
        <v>60</v>
      </c>
      <c r="P3" s="186">
        <f t="shared" si="2"/>
        <v>123</v>
      </c>
      <c r="Q3" s="186">
        <f t="shared" si="2"/>
        <v>130</v>
      </c>
      <c r="R3" s="186">
        <f t="shared" si="2"/>
        <v>134</v>
      </c>
      <c r="S3" s="186">
        <f t="shared" si="2"/>
        <v>136</v>
      </c>
      <c r="T3" s="186">
        <f t="shared" si="2"/>
        <v>133</v>
      </c>
      <c r="U3" s="186">
        <f t="shared" si="2"/>
        <v>78</v>
      </c>
      <c r="V3" s="186">
        <f t="shared" si="2"/>
        <v>61</v>
      </c>
      <c r="W3" s="186">
        <f t="shared" si="2"/>
        <v>119</v>
      </c>
      <c r="X3" s="186">
        <f t="shared" si="2"/>
        <v>138</v>
      </c>
      <c r="Y3" s="186">
        <f t="shared" si="2"/>
        <v>138</v>
      </c>
      <c r="Z3" s="186">
        <f t="shared" si="2"/>
        <v>130</v>
      </c>
      <c r="AA3" s="186">
        <f t="shared" si="2"/>
        <v>129</v>
      </c>
      <c r="AB3" s="186">
        <f t="shared" si="2"/>
        <v>75</v>
      </c>
      <c r="AC3" s="186">
        <f t="shared" si="2"/>
        <v>62</v>
      </c>
      <c r="AD3" s="186">
        <f t="shared" si="2"/>
        <v>122</v>
      </c>
      <c r="AE3" s="186">
        <f t="shared" si="2"/>
        <v>139</v>
      </c>
      <c r="AF3" s="186">
        <f t="shared" si="2"/>
        <v>140</v>
      </c>
      <c r="AG3" s="186">
        <f t="shared" si="2"/>
        <v>138</v>
      </c>
      <c r="AH3" s="186">
        <f t="shared" si="2"/>
        <v>136</v>
      </c>
      <c r="AI3" s="186">
        <f t="shared" si="2"/>
        <v>85</v>
      </c>
      <c r="AJ3" s="14"/>
      <c r="AK3" s="14"/>
      <c r="AL3" s="14"/>
      <c r="AM3" s="14"/>
      <c r="AN3" s="14"/>
      <c r="AO3" s="187" t="s">
        <v>584</v>
      </c>
      <c r="AP3" s="188" t="s">
        <v>585</v>
      </c>
      <c r="AQ3" s="187" t="s">
        <v>584</v>
      </c>
      <c r="AR3" s="188" t="s">
        <v>585</v>
      </c>
      <c r="AS3" s="187" t="s">
        <v>584</v>
      </c>
      <c r="AT3" s="188" t="s">
        <v>585</v>
      </c>
      <c r="AU3" s="14"/>
      <c r="AV3" s="14"/>
      <c r="AW3" s="14"/>
      <c r="AX3" s="14"/>
      <c r="AY3" s="181"/>
    </row>
    <row r="4">
      <c r="A4" s="492"/>
      <c r="B4" s="492">
        <v>1.0</v>
      </c>
      <c r="C4" s="492">
        <v>2.0</v>
      </c>
      <c r="D4" s="492">
        <v>3.0</v>
      </c>
      <c r="E4" s="492">
        <v>4.0</v>
      </c>
      <c r="F4" s="492">
        <v>5.0</v>
      </c>
      <c r="G4" s="492">
        <v>6.0</v>
      </c>
      <c r="H4" s="492">
        <v>7.0</v>
      </c>
      <c r="I4" s="492">
        <v>8.0</v>
      </c>
      <c r="J4" s="492">
        <v>9.0</v>
      </c>
      <c r="K4" s="492">
        <v>10.0</v>
      </c>
      <c r="L4" s="492">
        <v>11.0</v>
      </c>
      <c r="M4" s="492">
        <v>12.0</v>
      </c>
      <c r="N4" s="492">
        <v>13.0</v>
      </c>
      <c r="O4" s="492">
        <v>14.0</v>
      </c>
      <c r="P4" s="492">
        <v>15.0</v>
      </c>
      <c r="Q4" s="492">
        <v>16.0</v>
      </c>
      <c r="R4" s="492">
        <v>17.0</v>
      </c>
      <c r="S4" s="492">
        <v>18.0</v>
      </c>
      <c r="T4" s="492">
        <v>19.0</v>
      </c>
      <c r="U4" s="492">
        <v>20.0</v>
      </c>
      <c r="V4" s="492">
        <v>21.0</v>
      </c>
      <c r="W4" s="492">
        <v>22.0</v>
      </c>
      <c r="X4" s="492">
        <v>23.0</v>
      </c>
      <c r="Y4" s="492">
        <v>24.0</v>
      </c>
      <c r="Z4" s="492">
        <v>25.0</v>
      </c>
      <c r="AA4" s="492">
        <v>26.0</v>
      </c>
      <c r="AB4" s="492">
        <v>27.0</v>
      </c>
      <c r="AC4" s="492">
        <v>28.0</v>
      </c>
      <c r="AD4" s="492">
        <v>29.0</v>
      </c>
      <c r="AE4" s="492">
        <v>30.0</v>
      </c>
      <c r="AF4" s="492">
        <v>31.0</v>
      </c>
      <c r="AG4" s="492">
        <v>32.0</v>
      </c>
      <c r="AH4" s="492">
        <v>33.0</v>
      </c>
      <c r="AI4" s="492">
        <v>34.0</v>
      </c>
      <c r="AJ4" s="492">
        <v>35.0</v>
      </c>
      <c r="AK4" s="492">
        <v>36.0</v>
      </c>
      <c r="AL4" s="492">
        <v>37.0</v>
      </c>
      <c r="AM4" s="492">
        <v>38.0</v>
      </c>
      <c r="AN4" s="492">
        <v>39.0</v>
      </c>
      <c r="AO4" s="492">
        <v>40.0</v>
      </c>
      <c r="AP4" s="492">
        <v>41.0</v>
      </c>
      <c r="AQ4" s="492">
        <v>42.0</v>
      </c>
      <c r="AR4" s="492">
        <v>43.0</v>
      </c>
      <c r="AS4" s="492">
        <v>44.0</v>
      </c>
      <c r="AT4" s="492">
        <v>45.0</v>
      </c>
      <c r="AU4" s="492">
        <v>46.0</v>
      </c>
      <c r="AV4" s="492">
        <v>47.0</v>
      </c>
      <c r="AW4" s="492">
        <v>48.0</v>
      </c>
      <c r="AX4" s="492">
        <v>49.0</v>
      </c>
      <c r="AY4" s="505"/>
    </row>
    <row r="5">
      <c r="A5" s="192">
        <v>1.0</v>
      </c>
      <c r="B5" s="192" t="s">
        <v>586</v>
      </c>
      <c r="C5" s="193" t="s">
        <v>443</v>
      </c>
      <c r="D5" s="192" t="s">
        <v>446</v>
      </c>
      <c r="E5" s="195" t="s">
        <v>717</v>
      </c>
      <c r="F5" s="195" t="s">
        <v>6</v>
      </c>
      <c r="G5" s="195" t="s">
        <v>6</v>
      </c>
      <c r="H5" s="195">
        <v>0.0</v>
      </c>
      <c r="I5" s="194" t="s">
        <v>717</v>
      </c>
      <c r="J5" s="194" t="s">
        <v>717</v>
      </c>
      <c r="K5" s="194" t="s">
        <v>717</v>
      </c>
      <c r="L5" s="196" t="s">
        <v>725</v>
      </c>
      <c r="M5" s="196" t="s">
        <v>717</v>
      </c>
      <c r="N5" s="196" t="s">
        <v>717</v>
      </c>
      <c r="O5" s="196">
        <v>0.0</v>
      </c>
      <c r="P5" s="196" t="s">
        <v>717</v>
      </c>
      <c r="Q5" s="196" t="s">
        <v>717</v>
      </c>
      <c r="R5" s="196" t="s">
        <v>717</v>
      </c>
      <c r="S5" s="196" t="s">
        <v>717</v>
      </c>
      <c r="T5" s="196" t="s">
        <v>717</v>
      </c>
      <c r="U5" s="196" t="s">
        <v>717</v>
      </c>
      <c r="V5" s="196">
        <v>0.0</v>
      </c>
      <c r="W5" s="196" t="s">
        <v>717</v>
      </c>
      <c r="X5" s="196" t="s">
        <v>717</v>
      </c>
      <c r="Y5" s="195" t="s">
        <v>6</v>
      </c>
      <c r="Z5" s="195" t="s">
        <v>6</v>
      </c>
      <c r="AA5" s="195" t="s">
        <v>6</v>
      </c>
      <c r="AB5" s="195" t="s">
        <v>6</v>
      </c>
      <c r="AC5" s="196">
        <v>0.0</v>
      </c>
      <c r="AD5" s="196" t="s">
        <v>717</v>
      </c>
      <c r="AE5" s="196" t="s">
        <v>717</v>
      </c>
      <c r="AF5" s="196" t="s">
        <v>717</v>
      </c>
      <c r="AG5" s="196" t="s">
        <v>717</v>
      </c>
      <c r="AH5" s="196" t="s">
        <v>717</v>
      </c>
      <c r="AI5" s="195" t="s">
        <v>717</v>
      </c>
      <c r="AJ5" s="197">
        <f>vlookup(B5,'Annual Leave-2026'!$B:$T,4,0)-countif(E5:AI5,"a")-(countif(E5:AI5,"a1")*0.5)-(countif(E5:AI5,"a2")*0.5)-(countif(E5:AI5,"b*")*0.5)-(countif(E5:AI5,"c*")*0.5)-(countif(E5:AI5,"d*")*0.5)-(countif(E5:AI5,"e*")*0.5)+1</f>
        <v>11</v>
      </c>
      <c r="AK5" s="197">
        <f t="shared" ref="AK5:AK152" si="3">countif(E5:AI5,"x*")+countif(E5:AI5,"h")+countif(E5:AI5,"a*")+countif(E5:AI5,"b*")+countif(E5:AI5,"c*")+countif(E5:AI5,"d*")+countif(E5:AI5,"e*")+countif(E5:AI5,"u*1")*0.5+countif(E5:AI5,"u*2")*0.5+countif(E5:AI5,"l")</f>
        <v>27</v>
      </c>
      <c r="AL5" s="198"/>
      <c r="AM5" s="198"/>
      <c r="AN5" s="198">
        <v>8.0</v>
      </c>
      <c r="AO5" s="199"/>
      <c r="AP5" s="200"/>
      <c r="AQ5" s="192"/>
      <c r="AR5" s="192"/>
      <c r="AS5" s="192"/>
      <c r="AT5" s="192"/>
      <c r="AU5" s="192">
        <f t="shared" ref="AU5:AU152" si="4">countif(E5:AI5,"0")</f>
        <v>4</v>
      </c>
      <c r="AV5" s="192">
        <f t="shared" ref="AV5:AV152" si="5">countif(E5:AI5,"S")</f>
        <v>0</v>
      </c>
      <c r="AW5" s="201">
        <f t="shared" ref="AW5:AW152" si="6">countif(E5:AI5,"U")+(countif(E5:AI5,"U*1")*0.5)+(countif(E5:AI5,"U*2")*0.5)</f>
        <v>0</v>
      </c>
      <c r="AX5" s="202"/>
      <c r="AY5" s="203"/>
    </row>
    <row r="6">
      <c r="A6" s="204">
        <v>2.0</v>
      </c>
      <c r="B6" s="204" t="s">
        <v>589</v>
      </c>
      <c r="C6" s="205" t="s">
        <v>447</v>
      </c>
      <c r="D6" s="204" t="s">
        <v>450</v>
      </c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4" t="s">
        <v>593</v>
      </c>
      <c r="S6" s="194" t="s">
        <v>593</v>
      </c>
      <c r="T6" s="194" t="s">
        <v>593</v>
      </c>
      <c r="U6" s="195" t="s">
        <v>593</v>
      </c>
      <c r="V6" s="195">
        <v>0.0</v>
      </c>
      <c r="W6" s="195" t="s">
        <v>592</v>
      </c>
      <c r="X6" s="195" t="s">
        <v>592</v>
      </c>
      <c r="Y6" s="195" t="s">
        <v>592</v>
      </c>
      <c r="Z6" s="195" t="s">
        <v>592</v>
      </c>
      <c r="AA6" s="195" t="s">
        <v>592</v>
      </c>
      <c r="AB6" s="195" t="s">
        <v>592</v>
      </c>
      <c r="AC6" s="195">
        <v>0.0</v>
      </c>
      <c r="AD6" s="195" t="s">
        <v>593</v>
      </c>
      <c r="AE6" s="195" t="s">
        <v>593</v>
      </c>
      <c r="AF6" s="195" t="s">
        <v>593</v>
      </c>
      <c r="AG6" s="195" t="s">
        <v>593</v>
      </c>
      <c r="AH6" s="195" t="s">
        <v>775</v>
      </c>
      <c r="AI6" s="195">
        <v>0.0</v>
      </c>
      <c r="AJ6" s="197">
        <f>vlookup(B6,'Annual Leave-2026'!$B:$T,4,0)-countif(E6:AI6,"a")-(countif(E6:AI6,"a1")*0.5)-(countif(E6:AI6,"a2")*0.5)-(countif(E6:AI6,"b*")*0.5)-(countif(E6:AI6,"c*")*0.5)-(countif(E6:AI6,"d*")*0.5)-(countif(E6:AI6,"e*")*0.5)+1</f>
        <v>4</v>
      </c>
      <c r="AK6" s="197">
        <f t="shared" si="3"/>
        <v>8.5</v>
      </c>
      <c r="AL6" s="206"/>
      <c r="AM6" s="206"/>
      <c r="AN6" s="495">
        <v>4.000000000000002</v>
      </c>
      <c r="AO6" s="207"/>
      <c r="AP6" s="208"/>
      <c r="AQ6" s="204"/>
      <c r="AR6" s="204"/>
      <c r="AS6" s="204"/>
      <c r="AT6" s="209"/>
      <c r="AU6" s="209">
        <f t="shared" si="4"/>
        <v>3</v>
      </c>
      <c r="AV6" s="209">
        <f t="shared" si="5"/>
        <v>6</v>
      </c>
      <c r="AW6" s="210">
        <f t="shared" si="6"/>
        <v>0.5</v>
      </c>
      <c r="AX6" s="211"/>
      <c r="AY6" s="203"/>
    </row>
    <row r="7">
      <c r="A7" s="209">
        <v>3.0</v>
      </c>
      <c r="B7" s="212" t="s">
        <v>594</v>
      </c>
      <c r="C7" s="213" t="s">
        <v>451</v>
      </c>
      <c r="D7" s="212" t="s">
        <v>450</v>
      </c>
      <c r="E7" s="194" t="s">
        <v>593</v>
      </c>
      <c r="F7" s="194" t="s">
        <v>593</v>
      </c>
      <c r="G7" s="194" t="s">
        <v>593</v>
      </c>
      <c r="H7" s="194">
        <v>0.0</v>
      </c>
      <c r="I7" s="194" t="s">
        <v>593</v>
      </c>
      <c r="J7" s="194" t="s">
        <v>593</v>
      </c>
      <c r="K7" s="194" t="s">
        <v>593</v>
      </c>
      <c r="L7" s="194" t="s">
        <v>729</v>
      </c>
      <c r="M7" s="194" t="s">
        <v>593</v>
      </c>
      <c r="N7" s="194" t="s">
        <v>171</v>
      </c>
      <c r="O7" s="194">
        <v>0.0</v>
      </c>
      <c r="P7" s="194" t="s">
        <v>6</v>
      </c>
      <c r="Q7" s="194" t="s">
        <v>6</v>
      </c>
      <c r="R7" s="194" t="s">
        <v>6</v>
      </c>
      <c r="S7" s="194" t="s">
        <v>593</v>
      </c>
      <c r="T7" s="194" t="s">
        <v>593</v>
      </c>
      <c r="U7" s="194" t="s">
        <v>593</v>
      </c>
      <c r="V7" s="194">
        <v>0.0</v>
      </c>
      <c r="W7" s="194" t="s">
        <v>593</v>
      </c>
      <c r="X7" s="194" t="s">
        <v>593</v>
      </c>
      <c r="Y7" s="194" t="s">
        <v>593</v>
      </c>
      <c r="Z7" s="194" t="s">
        <v>593</v>
      </c>
      <c r="AA7" s="194" t="s">
        <v>593</v>
      </c>
      <c r="AB7" s="194" t="s">
        <v>593</v>
      </c>
      <c r="AC7" s="194">
        <v>0.0</v>
      </c>
      <c r="AD7" s="194" t="s">
        <v>593</v>
      </c>
      <c r="AE7" s="195" t="s">
        <v>593</v>
      </c>
      <c r="AF7" s="195" t="s">
        <v>593</v>
      </c>
      <c r="AG7" s="195" t="s">
        <v>593</v>
      </c>
      <c r="AH7" s="195" t="s">
        <v>593</v>
      </c>
      <c r="AI7" s="194" t="s">
        <v>593</v>
      </c>
      <c r="AJ7" s="197">
        <f>vlookup(B7,'Annual Leave-2026'!$B:$T,4,0)-countif(E7:AI7,"a")-(countif(E7:AI7,"a1")*0.5)-(countif(E7:AI7,"a2")*0.5)-(countif(E7:AI7,"b*")*0.5)-(countif(E7:AI7,"c*")*0.5)-(countif(E7:AI7,"d*")*0.5)-(countif(E7:AI7,"e*")*0.5)+1</f>
        <v>7.5</v>
      </c>
      <c r="AK7" s="197">
        <f t="shared" si="3"/>
        <v>27</v>
      </c>
      <c r="AL7" s="214"/>
      <c r="AM7" s="214"/>
      <c r="AN7" s="214">
        <v>6.0</v>
      </c>
      <c r="AO7" s="215"/>
      <c r="AP7" s="216"/>
      <c r="AQ7" s="209"/>
      <c r="AR7" s="209"/>
      <c r="AS7" s="209"/>
      <c r="AT7" s="209"/>
      <c r="AU7" s="209">
        <f t="shared" si="4"/>
        <v>4</v>
      </c>
      <c r="AV7" s="209">
        <f t="shared" si="5"/>
        <v>0</v>
      </c>
      <c r="AW7" s="210">
        <f t="shared" si="6"/>
        <v>0</v>
      </c>
      <c r="AX7" s="212"/>
      <c r="AY7" s="217"/>
    </row>
    <row r="8">
      <c r="A8" s="204">
        <v>4.0</v>
      </c>
      <c r="B8" s="212" t="s">
        <v>595</v>
      </c>
      <c r="C8" s="213" t="s">
        <v>454</v>
      </c>
      <c r="D8" s="212" t="s">
        <v>450</v>
      </c>
      <c r="E8" s="194" t="s">
        <v>166</v>
      </c>
      <c r="F8" s="194" t="s">
        <v>717</v>
      </c>
      <c r="G8" s="194" t="s">
        <v>717</v>
      </c>
      <c r="H8" s="194">
        <v>0.0</v>
      </c>
      <c r="I8" s="194" t="s">
        <v>715</v>
      </c>
      <c r="J8" s="194" t="s">
        <v>715</v>
      </c>
      <c r="K8" s="194" t="s">
        <v>6</v>
      </c>
      <c r="L8" s="194" t="s">
        <v>15</v>
      </c>
      <c r="M8" s="194" t="s">
        <v>6</v>
      </c>
      <c r="N8" s="194">
        <v>0.0</v>
      </c>
      <c r="O8" s="194" t="s">
        <v>6</v>
      </c>
      <c r="P8" s="194" t="s">
        <v>6</v>
      </c>
      <c r="Q8" s="194" t="s">
        <v>600</v>
      </c>
      <c r="R8" s="194" t="s">
        <v>600</v>
      </c>
      <c r="S8" s="194" t="s">
        <v>600</v>
      </c>
      <c r="T8" s="194" t="s">
        <v>6</v>
      </c>
      <c r="U8" s="194">
        <v>0.0</v>
      </c>
      <c r="V8" s="194" t="s">
        <v>717</v>
      </c>
      <c r="W8" s="194" t="s">
        <v>715</v>
      </c>
      <c r="X8" s="194" t="s">
        <v>715</v>
      </c>
      <c r="Y8" s="194" t="s">
        <v>717</v>
      </c>
      <c r="Z8" s="194" t="s">
        <v>717</v>
      </c>
      <c r="AA8" s="194" t="s">
        <v>717</v>
      </c>
      <c r="AB8" s="194" t="s">
        <v>717</v>
      </c>
      <c r="AC8" s="194">
        <v>0.0</v>
      </c>
      <c r="AD8" s="194" t="s">
        <v>715</v>
      </c>
      <c r="AE8" s="194" t="s">
        <v>715</v>
      </c>
      <c r="AF8" s="194" t="s">
        <v>715</v>
      </c>
      <c r="AG8" s="194" t="s">
        <v>715</v>
      </c>
      <c r="AH8" s="194" t="s">
        <v>715</v>
      </c>
      <c r="AI8" s="194">
        <v>0.0</v>
      </c>
      <c r="AJ8" s="197">
        <f>vlookup(B8,'Annual Leave-2026'!$B:$T,4,0)-countif(E8:AI8,"a")-(countif(E8:AI8,"a1")*0.5)-(countif(E8:AI8,"a2")*0.5)-(countif(E8:AI8,"b*")*0.5)-(countif(E8:AI8,"c*")*0.5)-(countif(E8:AI8,"d*")*0.5)-(countif(E8:AI8,"e*")*0.5)+1</f>
        <v>4.5</v>
      </c>
      <c r="AK8" s="197">
        <f t="shared" si="3"/>
        <v>26</v>
      </c>
      <c r="AL8" s="214"/>
      <c r="AM8" s="214"/>
      <c r="AN8" s="214">
        <v>6.0</v>
      </c>
      <c r="AO8" s="215"/>
      <c r="AP8" s="216"/>
      <c r="AQ8" s="209"/>
      <c r="AR8" s="209"/>
      <c r="AS8" s="209"/>
      <c r="AT8" s="209"/>
      <c r="AU8" s="209">
        <f t="shared" si="4"/>
        <v>5</v>
      </c>
      <c r="AV8" s="209">
        <f t="shared" si="5"/>
        <v>0</v>
      </c>
      <c r="AW8" s="210">
        <f t="shared" si="6"/>
        <v>0</v>
      </c>
      <c r="AX8" s="212"/>
      <c r="AY8" s="217"/>
    </row>
    <row r="9">
      <c r="A9" s="209">
        <v>5.0</v>
      </c>
      <c r="B9" s="212" t="s">
        <v>596</v>
      </c>
      <c r="C9" s="213" t="s">
        <v>457</v>
      </c>
      <c r="D9" s="212" t="s">
        <v>450</v>
      </c>
      <c r="E9" s="194" t="s">
        <v>717</v>
      </c>
      <c r="F9" s="194" t="s">
        <v>717</v>
      </c>
      <c r="G9" s="194" t="s">
        <v>717</v>
      </c>
      <c r="H9" s="194">
        <v>0.0</v>
      </c>
      <c r="I9" s="194" t="s">
        <v>717</v>
      </c>
      <c r="J9" s="194" t="s">
        <v>717</v>
      </c>
      <c r="K9" s="194" t="s">
        <v>717</v>
      </c>
      <c r="L9" s="194" t="s">
        <v>725</v>
      </c>
      <c r="M9" s="194" t="s">
        <v>717</v>
      </c>
      <c r="N9" s="194" t="s">
        <v>717</v>
      </c>
      <c r="O9" s="194">
        <v>0.0</v>
      </c>
      <c r="P9" s="194" t="s">
        <v>6</v>
      </c>
      <c r="Q9" s="194" t="s">
        <v>6</v>
      </c>
      <c r="R9" s="194" t="s">
        <v>717</v>
      </c>
      <c r="S9" s="194" t="s">
        <v>717</v>
      </c>
      <c r="T9" s="194" t="s">
        <v>717</v>
      </c>
      <c r="U9" s="194" t="s">
        <v>717</v>
      </c>
      <c r="V9" s="194">
        <v>0.0</v>
      </c>
      <c r="W9" s="194" t="s">
        <v>717</v>
      </c>
      <c r="X9" s="194" t="s">
        <v>717</v>
      </c>
      <c r="Y9" s="194" t="s">
        <v>717</v>
      </c>
      <c r="Z9" s="194" t="s">
        <v>717</v>
      </c>
      <c r="AA9" s="194" t="s">
        <v>717</v>
      </c>
      <c r="AB9" s="194" t="s">
        <v>717</v>
      </c>
      <c r="AC9" s="194">
        <v>0.0</v>
      </c>
      <c r="AD9" s="194" t="s">
        <v>591</v>
      </c>
      <c r="AE9" s="194" t="s">
        <v>591</v>
      </c>
      <c r="AF9" s="194" t="s">
        <v>591</v>
      </c>
      <c r="AG9" s="194" t="s">
        <v>591</v>
      </c>
      <c r="AH9" s="194" t="s">
        <v>591</v>
      </c>
      <c r="AI9" s="194">
        <v>0.0</v>
      </c>
      <c r="AJ9" s="197">
        <f>vlookup(B9,'Annual Leave-2026'!$B:$T,4,0)-countif(E9:AI9,"a")-(countif(E9:AI9,"a1")*0.5)-(countif(E9:AI9,"a2")*0.5)-(countif(E9:AI9,"b*")*0.5)-(countif(E9:AI9,"c*")*0.5)-(countif(E9:AI9,"d*")*0.5)-(countif(E9:AI9,"e*")*0.5)+1</f>
        <v>6</v>
      </c>
      <c r="AK9" s="197">
        <f t="shared" si="3"/>
        <v>26</v>
      </c>
      <c r="AL9" s="214"/>
      <c r="AM9" s="214"/>
      <c r="AN9" s="214">
        <v>6.0</v>
      </c>
      <c r="AO9" s="214">
        <v>2.0</v>
      </c>
      <c r="AP9" s="216"/>
      <c r="AQ9" s="209"/>
      <c r="AR9" s="209"/>
      <c r="AS9" s="209"/>
      <c r="AT9" s="209"/>
      <c r="AU9" s="209">
        <f t="shared" si="4"/>
        <v>5</v>
      </c>
      <c r="AV9" s="209">
        <f t="shared" si="5"/>
        <v>0</v>
      </c>
      <c r="AW9" s="210">
        <f t="shared" si="6"/>
        <v>0</v>
      </c>
      <c r="AX9" s="212"/>
      <c r="AY9" s="217"/>
    </row>
    <row r="10">
      <c r="A10" s="204">
        <v>6.0</v>
      </c>
      <c r="B10" s="212" t="s">
        <v>597</v>
      </c>
      <c r="C10" s="213" t="s">
        <v>460</v>
      </c>
      <c r="D10" s="212" t="s">
        <v>450</v>
      </c>
      <c r="E10" s="194" t="s">
        <v>593</v>
      </c>
      <c r="F10" s="194" t="s">
        <v>593</v>
      </c>
      <c r="G10" s="194">
        <v>0.0</v>
      </c>
      <c r="H10" s="194" t="s">
        <v>6</v>
      </c>
      <c r="I10" s="194" t="s">
        <v>6</v>
      </c>
      <c r="J10" s="194" t="s">
        <v>6</v>
      </c>
      <c r="K10" s="194" t="s">
        <v>6</v>
      </c>
      <c r="L10" s="194" t="s">
        <v>729</v>
      </c>
      <c r="M10" s="194" t="s">
        <v>593</v>
      </c>
      <c r="N10" s="194">
        <v>0.0</v>
      </c>
      <c r="O10" s="194" t="s">
        <v>593</v>
      </c>
      <c r="P10" s="194" t="s">
        <v>593</v>
      </c>
      <c r="Q10" s="194" t="s">
        <v>593</v>
      </c>
      <c r="R10" s="194" t="s">
        <v>593</v>
      </c>
      <c r="S10" s="194" t="s">
        <v>593</v>
      </c>
      <c r="T10" s="194" t="s">
        <v>593</v>
      </c>
      <c r="U10" s="194">
        <v>0.0</v>
      </c>
      <c r="V10" s="194" t="s">
        <v>593</v>
      </c>
      <c r="W10" s="194" t="s">
        <v>593</v>
      </c>
      <c r="X10" s="194" t="s">
        <v>593</v>
      </c>
      <c r="Y10" s="194" t="s">
        <v>593</v>
      </c>
      <c r="Z10" s="194" t="s">
        <v>593</v>
      </c>
      <c r="AA10" s="194" t="s">
        <v>593</v>
      </c>
      <c r="AB10" s="194">
        <v>0.0</v>
      </c>
      <c r="AC10" s="194" t="s">
        <v>717</v>
      </c>
      <c r="AD10" s="194" t="s">
        <v>717</v>
      </c>
      <c r="AE10" s="194" t="s">
        <v>717</v>
      </c>
      <c r="AF10" s="194" t="s">
        <v>717</v>
      </c>
      <c r="AG10" s="194" t="s">
        <v>717</v>
      </c>
      <c r="AH10" s="194" t="s">
        <v>717</v>
      </c>
      <c r="AI10" s="194" t="s">
        <v>717</v>
      </c>
      <c r="AJ10" s="197">
        <f>vlookup(B10,'Annual Leave-2026'!$B:$T,4,0)-countif(E10:AI10,"a")-(countif(E10:AI10,"a1")*0.5)-(countif(E10:AI10,"a2")*0.5)-(countif(E10:AI10,"b*")*0.5)-(countif(E10:AI10,"c*")*0.5)-(countif(E10:AI10,"d*")*0.5)-(countif(E10:AI10,"e*")*0.5)+1</f>
        <v>9</v>
      </c>
      <c r="AK10" s="197">
        <f t="shared" si="3"/>
        <v>27</v>
      </c>
      <c r="AL10" s="214"/>
      <c r="AM10" s="214"/>
      <c r="AN10" s="214">
        <v>8.0</v>
      </c>
      <c r="AO10" s="215"/>
      <c r="AP10" s="216"/>
      <c r="AQ10" s="209"/>
      <c r="AR10" s="209"/>
      <c r="AS10" s="209"/>
      <c r="AT10" s="209"/>
      <c r="AU10" s="209">
        <f t="shared" si="4"/>
        <v>4</v>
      </c>
      <c r="AV10" s="209">
        <f t="shared" si="5"/>
        <v>0</v>
      </c>
      <c r="AW10" s="210">
        <f t="shared" si="6"/>
        <v>0</v>
      </c>
      <c r="AX10" s="212"/>
      <c r="AY10" s="217"/>
    </row>
    <row r="11">
      <c r="A11" s="209">
        <v>7.0</v>
      </c>
      <c r="B11" s="212" t="s">
        <v>598</v>
      </c>
      <c r="C11" s="213" t="s">
        <v>136</v>
      </c>
      <c r="D11" s="212" t="s">
        <v>137</v>
      </c>
      <c r="E11" s="194" t="s">
        <v>715</v>
      </c>
      <c r="F11" s="194" t="s">
        <v>715</v>
      </c>
      <c r="G11" s="194" t="s">
        <v>715</v>
      </c>
      <c r="H11" s="194">
        <v>0.0</v>
      </c>
      <c r="I11" s="194" t="s">
        <v>717</v>
      </c>
      <c r="J11" s="194" t="s">
        <v>717</v>
      </c>
      <c r="K11" s="194" t="s">
        <v>717</v>
      </c>
      <c r="L11" s="221" t="s">
        <v>725</v>
      </c>
      <c r="M11" s="194" t="s">
        <v>717</v>
      </c>
      <c r="N11" s="194" t="s">
        <v>717</v>
      </c>
      <c r="O11" s="194">
        <v>0.0</v>
      </c>
      <c r="P11" s="194" t="s">
        <v>717</v>
      </c>
      <c r="Q11" s="194" t="s">
        <v>717</v>
      </c>
      <c r="R11" s="194" t="s">
        <v>717</v>
      </c>
      <c r="S11" s="194" t="s">
        <v>717</v>
      </c>
      <c r="T11" s="194" t="s">
        <v>717</v>
      </c>
      <c r="U11" s="194" t="s">
        <v>717</v>
      </c>
      <c r="V11" s="194">
        <v>0.0</v>
      </c>
      <c r="W11" s="194" t="s">
        <v>717</v>
      </c>
      <c r="X11" s="194" t="s">
        <v>717</v>
      </c>
      <c r="Y11" s="194" t="s">
        <v>717</v>
      </c>
      <c r="Z11" s="218" t="s">
        <v>717</v>
      </c>
      <c r="AA11" s="218" t="s">
        <v>717</v>
      </c>
      <c r="AB11" s="194">
        <v>0.0</v>
      </c>
      <c r="AC11" s="194" t="s">
        <v>717</v>
      </c>
      <c r="AD11" s="194" t="s">
        <v>717</v>
      </c>
      <c r="AE11" s="194" t="s">
        <v>717</v>
      </c>
      <c r="AF11" s="194" t="s">
        <v>717</v>
      </c>
      <c r="AG11" s="194" t="s">
        <v>717</v>
      </c>
      <c r="AH11" s="194" t="s">
        <v>717</v>
      </c>
      <c r="AI11" s="194" t="s">
        <v>717</v>
      </c>
      <c r="AJ11" s="197">
        <f>vlookup(B11,'Annual Leave-2026'!$B:$T,4,0)-countif(E11:AI11,"a")-(countif(E11:AI11,"a1")*0.5)-(countif(E11:AI11,"a2")*0.5)-(countif(E11:AI11,"b*")*0.5)-(countif(E11:AI11,"c*")*0.5)-(countif(E11:AI11,"d*")*0.5)-(countif(E11:AI11,"e*")*0.5)+1+1</f>
        <v>10</v>
      </c>
      <c r="AK11" s="197">
        <f t="shared" si="3"/>
        <v>27</v>
      </c>
      <c r="AL11" s="214">
        <f>VLOOKUP(B11,'Working Time-January-2026'!$B:$AK,35,0)/60</f>
        <v>0</v>
      </c>
      <c r="AM11" s="214">
        <f>VLOOKUP(B11,'Working Time-January-2026'!$B:$AK,36,0)/60</f>
        <v>0</v>
      </c>
      <c r="AN11" s="214">
        <v>8.0</v>
      </c>
      <c r="AO11" s="214">
        <v>2.0</v>
      </c>
      <c r="AP11" s="216"/>
      <c r="AQ11" s="209"/>
      <c r="AR11" s="209"/>
      <c r="AS11" s="209"/>
      <c r="AT11" s="209"/>
      <c r="AU11" s="209">
        <f t="shared" si="4"/>
        <v>4</v>
      </c>
      <c r="AV11" s="209">
        <f t="shared" si="5"/>
        <v>0</v>
      </c>
      <c r="AW11" s="210">
        <f t="shared" si="6"/>
        <v>0</v>
      </c>
      <c r="AX11" s="212"/>
      <c r="AY11" s="217" t="str">
        <f t="array" ref="AY11:AY139">XLOOKUP(C11:C151,'Schedule 1225-01-2026'!D4:D149,'Schedule 1225-01-2026'!AZ4:AZ149)</f>
        <v>#REF!</v>
      </c>
    </row>
    <row r="12">
      <c r="A12" s="204">
        <v>8.0</v>
      </c>
      <c r="B12" s="212" t="s">
        <v>599</v>
      </c>
      <c r="C12" s="213" t="s">
        <v>139</v>
      </c>
      <c r="D12" s="212" t="s">
        <v>137</v>
      </c>
      <c r="E12" s="194" t="s">
        <v>593</v>
      </c>
      <c r="F12" s="194" t="s">
        <v>593</v>
      </c>
      <c r="G12" s="194" t="s">
        <v>593</v>
      </c>
      <c r="H12" s="194">
        <v>0.0</v>
      </c>
      <c r="I12" s="194" t="s">
        <v>588</v>
      </c>
      <c r="J12" s="194" t="s">
        <v>588</v>
      </c>
      <c r="K12" s="194" t="s">
        <v>588</v>
      </c>
      <c r="L12" s="194" t="s">
        <v>727</v>
      </c>
      <c r="M12" s="194" t="s">
        <v>588</v>
      </c>
      <c r="N12" s="194" t="s">
        <v>588</v>
      </c>
      <c r="O12" s="194">
        <v>0.0</v>
      </c>
      <c r="P12" s="194" t="s">
        <v>588</v>
      </c>
      <c r="Q12" s="194" t="s">
        <v>588</v>
      </c>
      <c r="R12" s="194" t="s">
        <v>588</v>
      </c>
      <c r="S12" s="194" t="s">
        <v>588</v>
      </c>
      <c r="T12" s="194" t="s">
        <v>588</v>
      </c>
      <c r="U12" s="194" t="s">
        <v>588</v>
      </c>
      <c r="V12" s="194">
        <v>0.0</v>
      </c>
      <c r="W12" s="194" t="s">
        <v>588</v>
      </c>
      <c r="X12" s="194" t="s">
        <v>588</v>
      </c>
      <c r="Y12" s="194" t="s">
        <v>588</v>
      </c>
      <c r="Z12" s="194" t="s">
        <v>588</v>
      </c>
      <c r="AA12" s="194" t="s">
        <v>588</v>
      </c>
      <c r="AB12" s="194" t="s">
        <v>588</v>
      </c>
      <c r="AC12" s="194">
        <v>0.0</v>
      </c>
      <c r="AD12" s="194" t="s">
        <v>588</v>
      </c>
      <c r="AE12" s="194" t="s">
        <v>588</v>
      </c>
      <c r="AF12" s="194" t="s">
        <v>588</v>
      </c>
      <c r="AG12" s="194" t="s">
        <v>588</v>
      </c>
      <c r="AH12" s="194" t="s">
        <v>588</v>
      </c>
      <c r="AI12" s="194" t="s">
        <v>588</v>
      </c>
      <c r="AJ12" s="197">
        <f>vlookup(B12,'Annual Leave-2026'!$B:$T,4,0)-countif(E12:AI12,"a")-(countif(E12:AI12,"a1")*0.5)-(countif(E12:AI12,"a2")*0.5)-(countif(E12:AI12,"b*")*0.5)-(countif(E12:AI12,"c*")*0.5)-(countif(E12:AI12,"d*")*0.5)-(countif(E12:AI12,"e*")*0.5)+1</f>
        <v>12.5</v>
      </c>
      <c r="AK12" s="197">
        <f t="shared" si="3"/>
        <v>27</v>
      </c>
      <c r="AL12" s="214">
        <f>VLOOKUP(B12,'Working Time-January-2026'!$B:$AK,35,0)/60</f>
        <v>0</v>
      </c>
      <c r="AM12" s="214">
        <f>VLOOKUP(B12,'Working Time-January-2026'!$B:$AK,36,0)/60</f>
        <v>0</v>
      </c>
      <c r="AN12" s="214">
        <v>8.0</v>
      </c>
      <c r="AO12" s="215"/>
      <c r="AP12" s="216"/>
      <c r="AQ12" s="209"/>
      <c r="AR12" s="209"/>
      <c r="AS12" s="209"/>
      <c r="AT12" s="209"/>
      <c r="AU12" s="209">
        <f t="shared" si="4"/>
        <v>4</v>
      </c>
      <c r="AV12" s="209">
        <f t="shared" si="5"/>
        <v>0</v>
      </c>
      <c r="AW12" s="210">
        <f t="shared" si="6"/>
        <v>0</v>
      </c>
      <c r="AX12" s="212"/>
      <c r="AY12" s="217"/>
    </row>
    <row r="13">
      <c r="A13" s="209">
        <v>9.0</v>
      </c>
      <c r="B13" s="212" t="s">
        <v>601</v>
      </c>
      <c r="C13" s="213" t="s">
        <v>141</v>
      </c>
      <c r="D13" s="212" t="s">
        <v>137</v>
      </c>
      <c r="E13" s="194" t="s">
        <v>591</v>
      </c>
      <c r="F13" s="194" t="s">
        <v>591</v>
      </c>
      <c r="G13" s="194">
        <v>0.0</v>
      </c>
      <c r="H13" s="194" t="s">
        <v>593</v>
      </c>
      <c r="I13" s="194" t="s">
        <v>593</v>
      </c>
      <c r="J13" s="194" t="s">
        <v>593</v>
      </c>
      <c r="K13" s="194" t="s">
        <v>593</v>
      </c>
      <c r="L13" s="194" t="s">
        <v>729</v>
      </c>
      <c r="M13" s="194" t="s">
        <v>593</v>
      </c>
      <c r="N13" s="194" t="s">
        <v>593</v>
      </c>
      <c r="O13" s="194">
        <v>0.0</v>
      </c>
      <c r="P13" s="194" t="s">
        <v>593</v>
      </c>
      <c r="Q13" s="194" t="s">
        <v>593</v>
      </c>
      <c r="R13" s="194" t="s">
        <v>593</v>
      </c>
      <c r="S13" s="194" t="s">
        <v>593</v>
      </c>
      <c r="T13" s="194" t="s">
        <v>6</v>
      </c>
      <c r="U13" s="194" t="s">
        <v>6</v>
      </c>
      <c r="V13" s="194">
        <v>0.0</v>
      </c>
      <c r="W13" s="194" t="s">
        <v>593</v>
      </c>
      <c r="X13" s="194" t="s">
        <v>593</v>
      </c>
      <c r="Y13" s="194" t="s">
        <v>593</v>
      </c>
      <c r="Z13" s="194" t="s">
        <v>593</v>
      </c>
      <c r="AA13" s="194" t="s">
        <v>593</v>
      </c>
      <c r="AB13" s="194">
        <v>0.0</v>
      </c>
      <c r="AC13" s="194" t="s">
        <v>593</v>
      </c>
      <c r="AD13" s="194" t="s">
        <v>593</v>
      </c>
      <c r="AE13" s="194" t="s">
        <v>593</v>
      </c>
      <c r="AF13" s="194" t="s">
        <v>593</v>
      </c>
      <c r="AG13" s="194" t="s">
        <v>593</v>
      </c>
      <c r="AH13" s="194" t="s">
        <v>6</v>
      </c>
      <c r="AI13" s="194" t="s">
        <v>6</v>
      </c>
      <c r="AJ13" s="197">
        <f>vlookup(B13,'Annual Leave-2026'!$B:$T,4,0)-countif(E13:AI13,"a")-(countif(E13:AI13,"a1")*0.5)-(countif(E13:AI13,"a2")*0.5)-(countif(E13:AI13,"b*")*0.5)-(countif(E13:AI13,"c*")*0.5)-(countif(E13:AI13,"d*")*0.5)-(countif(E13:AI13,"e*")*0.5)+1</f>
        <v>11</v>
      </c>
      <c r="AK13" s="197">
        <f t="shared" si="3"/>
        <v>27</v>
      </c>
      <c r="AL13" s="214">
        <f>VLOOKUP(B13,'Working Time-January-2026'!$B:$AK,35,0)/60</f>
        <v>-0.1666666667</v>
      </c>
      <c r="AM13" s="214">
        <f>VLOOKUP(B13,'Working Time-January-2026'!$B:$AK,36,0)/60</f>
        <v>0</v>
      </c>
      <c r="AN13" s="214">
        <v>8.0</v>
      </c>
      <c r="AO13" s="215"/>
      <c r="AP13" s="216"/>
      <c r="AQ13" s="209"/>
      <c r="AR13" s="209"/>
      <c r="AS13" s="209"/>
      <c r="AT13" s="209"/>
      <c r="AU13" s="209">
        <f t="shared" si="4"/>
        <v>4</v>
      </c>
      <c r="AV13" s="209">
        <f t="shared" si="5"/>
        <v>0</v>
      </c>
      <c r="AW13" s="210">
        <f t="shared" si="6"/>
        <v>0</v>
      </c>
      <c r="AX13" s="212"/>
      <c r="AY13" s="217"/>
    </row>
    <row r="14">
      <c r="A14" s="204">
        <v>10.0</v>
      </c>
      <c r="B14" s="212" t="s">
        <v>603</v>
      </c>
      <c r="C14" s="213" t="s">
        <v>143</v>
      </c>
      <c r="D14" s="212" t="s">
        <v>137</v>
      </c>
      <c r="E14" s="194" t="s">
        <v>717</v>
      </c>
      <c r="F14" s="194" t="s">
        <v>717</v>
      </c>
      <c r="G14" s="194" t="s">
        <v>717</v>
      </c>
      <c r="H14" s="194">
        <v>0.0</v>
      </c>
      <c r="I14" s="194" t="s">
        <v>591</v>
      </c>
      <c r="J14" s="194" t="s">
        <v>591</v>
      </c>
      <c r="K14" s="194" t="s">
        <v>591</v>
      </c>
      <c r="L14" s="221" t="s">
        <v>721</v>
      </c>
      <c r="M14" s="194" t="s">
        <v>591</v>
      </c>
      <c r="N14" s="194" t="s">
        <v>591</v>
      </c>
      <c r="O14" s="194">
        <v>0.0</v>
      </c>
      <c r="P14" s="194" t="s">
        <v>591</v>
      </c>
      <c r="Q14" s="194" t="s">
        <v>591</v>
      </c>
      <c r="R14" s="194" t="s">
        <v>591</v>
      </c>
      <c r="S14" s="194" t="s">
        <v>591</v>
      </c>
      <c r="T14" s="194" t="s">
        <v>591</v>
      </c>
      <c r="U14" s="194" t="s">
        <v>591</v>
      </c>
      <c r="V14" s="194">
        <v>0.0</v>
      </c>
      <c r="W14" s="194" t="s">
        <v>591</v>
      </c>
      <c r="X14" s="194" t="s">
        <v>591</v>
      </c>
      <c r="Y14" s="194" t="s">
        <v>591</v>
      </c>
      <c r="Z14" s="194" t="s">
        <v>591</v>
      </c>
      <c r="AA14" s="194" t="s">
        <v>591</v>
      </c>
      <c r="AB14" s="194">
        <v>0.0</v>
      </c>
      <c r="AC14" s="194" t="s">
        <v>591</v>
      </c>
      <c r="AD14" s="194" t="s">
        <v>591</v>
      </c>
      <c r="AE14" s="194" t="s">
        <v>591</v>
      </c>
      <c r="AF14" s="194" t="s">
        <v>591</v>
      </c>
      <c r="AG14" s="194" t="s">
        <v>591</v>
      </c>
      <c r="AH14" s="194" t="s">
        <v>591</v>
      </c>
      <c r="AI14" s="194" t="s">
        <v>591</v>
      </c>
      <c r="AJ14" s="197">
        <f>vlookup(B14,'Annual Leave-2026'!$B:$T,4,0)-countif(E14:AI14,"a")-(countif(E14:AI14,"a1")*0.5)-(countif(E14:AI14,"a2")*0.5)-(countif(E14:AI14,"b*")*0.5)-(countif(E14:AI14,"c*")*0.5)-(countif(E14:AI14,"d*")*0.5)-(countif(E14:AI14,"e*")*0.5)+1</f>
        <v>14</v>
      </c>
      <c r="AK14" s="197">
        <f t="shared" si="3"/>
        <v>27</v>
      </c>
      <c r="AL14" s="214">
        <f>VLOOKUP(B14,'Working Time-January-2026'!$B:$AK,35,0)/60</f>
        <v>0</v>
      </c>
      <c r="AM14" s="214">
        <f>VLOOKUP(B14,'Working Time-January-2026'!$B:$AK,36,0)/60</f>
        <v>0</v>
      </c>
      <c r="AN14" s="214">
        <v>8.0</v>
      </c>
      <c r="AO14" s="215"/>
      <c r="AP14" s="216"/>
      <c r="AQ14" s="209"/>
      <c r="AR14" s="209"/>
      <c r="AS14" s="209"/>
      <c r="AT14" s="209"/>
      <c r="AU14" s="209">
        <f t="shared" si="4"/>
        <v>4</v>
      </c>
      <c r="AV14" s="209">
        <f t="shared" si="5"/>
        <v>0</v>
      </c>
      <c r="AW14" s="210">
        <f t="shared" si="6"/>
        <v>0</v>
      </c>
      <c r="AX14" s="212"/>
      <c r="AY14" s="217"/>
    </row>
    <row r="15">
      <c r="A15" s="209">
        <v>11.0</v>
      </c>
      <c r="B15" s="212" t="s">
        <v>604</v>
      </c>
      <c r="C15" s="213" t="s">
        <v>145</v>
      </c>
      <c r="D15" s="212" t="s">
        <v>137</v>
      </c>
      <c r="E15" s="194" t="s">
        <v>588</v>
      </c>
      <c r="F15" s="194" t="s">
        <v>588</v>
      </c>
      <c r="G15" s="194" t="s">
        <v>588</v>
      </c>
      <c r="H15" s="194">
        <v>0.0</v>
      </c>
      <c r="I15" s="194" t="s">
        <v>6</v>
      </c>
      <c r="J15" s="194" t="s">
        <v>715</v>
      </c>
      <c r="K15" s="194" t="s">
        <v>715</v>
      </c>
      <c r="L15" s="194" t="s">
        <v>723</v>
      </c>
      <c r="M15" s="194" t="s">
        <v>715</v>
      </c>
      <c r="N15" s="194" t="s">
        <v>715</v>
      </c>
      <c r="O15" s="194">
        <v>0.0</v>
      </c>
      <c r="P15" s="194" t="s">
        <v>715</v>
      </c>
      <c r="Q15" s="194" t="s">
        <v>715</v>
      </c>
      <c r="R15" s="194" t="s">
        <v>715</v>
      </c>
      <c r="S15" s="194" t="s">
        <v>715</v>
      </c>
      <c r="T15" s="194" t="s">
        <v>715</v>
      </c>
      <c r="U15" s="194" t="s">
        <v>715</v>
      </c>
      <c r="V15" s="194">
        <v>0.0</v>
      </c>
      <c r="W15" s="194" t="s">
        <v>715</v>
      </c>
      <c r="X15" s="194" t="s">
        <v>715</v>
      </c>
      <c r="Y15" s="194" t="s">
        <v>715</v>
      </c>
      <c r="Z15" s="194" t="s">
        <v>715</v>
      </c>
      <c r="AA15" s="194" t="s">
        <v>715</v>
      </c>
      <c r="AB15" s="194" t="s">
        <v>715</v>
      </c>
      <c r="AC15" s="194">
        <v>0.0</v>
      </c>
      <c r="AD15" s="194" t="s">
        <v>715</v>
      </c>
      <c r="AE15" s="194" t="s">
        <v>715</v>
      </c>
      <c r="AF15" s="194" t="s">
        <v>715</v>
      </c>
      <c r="AG15" s="194" t="s">
        <v>715</v>
      </c>
      <c r="AH15" s="194" t="s">
        <v>715</v>
      </c>
      <c r="AI15" s="194">
        <v>0.0</v>
      </c>
      <c r="AJ15" s="197">
        <f>vlookup(B15,'Annual Leave-2026'!$B:$T,4,0)-countif(E15:AI15,"a")-(countif(E15:AI15,"a1")*0.5)-(countif(E15:AI15,"a2")*0.5)-(countif(E15:AI15,"b*")*0.5)-(countif(E15:AI15,"c*")*0.5)-(countif(E15:AI15,"d*")*0.5)-(countif(E15:AI15,"e*")*0.5)+1</f>
        <v>6</v>
      </c>
      <c r="AK15" s="197">
        <f t="shared" si="3"/>
        <v>26</v>
      </c>
      <c r="AL15" s="214">
        <f>VLOOKUP(B15,'Working Time-January-2026'!$B:$AK,35,0)/60</f>
        <v>0</v>
      </c>
      <c r="AM15" s="214">
        <f>VLOOKUP(B15,'Working Time-January-2026'!$B:$AK,36,0)/60</f>
        <v>0</v>
      </c>
      <c r="AN15" s="214">
        <v>8.0</v>
      </c>
      <c r="AO15" s="215"/>
      <c r="AP15" s="216"/>
      <c r="AQ15" s="209"/>
      <c r="AR15" s="209"/>
      <c r="AS15" s="209"/>
      <c r="AT15" s="209"/>
      <c r="AU15" s="209">
        <f t="shared" si="4"/>
        <v>5</v>
      </c>
      <c r="AV15" s="209">
        <f t="shared" si="5"/>
        <v>0</v>
      </c>
      <c r="AW15" s="210">
        <f t="shared" si="6"/>
        <v>0</v>
      </c>
      <c r="AX15" s="212"/>
      <c r="AY15" s="217"/>
    </row>
    <row r="16">
      <c r="A16" s="204">
        <v>12.0</v>
      </c>
      <c r="B16" s="212" t="s">
        <v>605</v>
      </c>
      <c r="C16" s="213" t="s">
        <v>147</v>
      </c>
      <c r="D16" s="212" t="s">
        <v>148</v>
      </c>
      <c r="E16" s="194" t="s">
        <v>591</v>
      </c>
      <c r="F16" s="194" t="s">
        <v>591</v>
      </c>
      <c r="G16" s="194" t="s">
        <v>591</v>
      </c>
      <c r="H16" s="194">
        <v>0.0</v>
      </c>
      <c r="I16" s="194" t="s">
        <v>591</v>
      </c>
      <c r="J16" s="194" t="s">
        <v>591</v>
      </c>
      <c r="K16" s="194" t="s">
        <v>591</v>
      </c>
      <c r="L16" s="221" t="s">
        <v>721</v>
      </c>
      <c r="M16" s="194" t="s">
        <v>591</v>
      </c>
      <c r="N16" s="194">
        <v>0.0</v>
      </c>
      <c r="O16" s="194" t="s">
        <v>591</v>
      </c>
      <c r="P16" s="194" t="s">
        <v>591</v>
      </c>
      <c r="Q16" s="194" t="s">
        <v>591</v>
      </c>
      <c r="R16" s="194" t="s">
        <v>591</v>
      </c>
      <c r="S16" s="194" t="s">
        <v>591</v>
      </c>
      <c r="T16" s="194" t="s">
        <v>591</v>
      </c>
      <c r="U16" s="194">
        <v>0.0</v>
      </c>
      <c r="V16" s="194" t="s">
        <v>715</v>
      </c>
      <c r="W16" s="194" t="s">
        <v>715</v>
      </c>
      <c r="X16" s="194" t="s">
        <v>715</v>
      </c>
      <c r="Y16" s="194" t="s">
        <v>165</v>
      </c>
      <c r="Z16" s="218" t="s">
        <v>6</v>
      </c>
      <c r="AA16" s="194" t="s">
        <v>6</v>
      </c>
      <c r="AB16" s="194">
        <v>0.0</v>
      </c>
      <c r="AC16" s="194" t="s">
        <v>6</v>
      </c>
      <c r="AD16" s="194" t="s">
        <v>715</v>
      </c>
      <c r="AE16" s="194" t="s">
        <v>715</v>
      </c>
      <c r="AF16" s="194" t="s">
        <v>715</v>
      </c>
      <c r="AG16" s="194" t="s">
        <v>715</v>
      </c>
      <c r="AH16" s="194" t="s">
        <v>715</v>
      </c>
      <c r="AI16" s="194" t="s">
        <v>715</v>
      </c>
      <c r="AJ16" s="197">
        <f>vlookup(B16,'Annual Leave-2026'!$B:$T,4,0)-countif(E16:AI16,"a")-(countif(E16:AI16,"a1")*0.5)-(countif(E16:AI16,"a2")*0.5)-(countif(E16:AI16,"b*")*0.5)-(countif(E16:AI16,"c*")*0.5)-(countif(E16:AI16,"d*")*0.5)-(countif(E16:AI16,"e*")*0.5)+1</f>
        <v>5</v>
      </c>
      <c r="AK16" s="197">
        <f t="shared" si="3"/>
        <v>27</v>
      </c>
      <c r="AL16" s="214">
        <f>VLOOKUP(B16,'Working Time-January-2026'!$B:$AK,35,0)/60</f>
        <v>-0.3</v>
      </c>
      <c r="AM16" s="214">
        <f>VLOOKUP(B16,'Working Time-January-2026'!$B:$AK,36,0)/60</f>
        <v>0</v>
      </c>
      <c r="AN16" s="214">
        <v>8.0</v>
      </c>
      <c r="AO16" s="215"/>
      <c r="AP16" s="216"/>
      <c r="AQ16" s="209"/>
      <c r="AR16" s="209"/>
      <c r="AS16" s="209"/>
      <c r="AT16" s="209"/>
      <c r="AU16" s="209">
        <f t="shared" si="4"/>
        <v>4</v>
      </c>
      <c r="AV16" s="209">
        <f t="shared" si="5"/>
        <v>0</v>
      </c>
      <c r="AW16" s="210">
        <f t="shared" si="6"/>
        <v>0</v>
      </c>
      <c r="AX16" s="212"/>
      <c r="AY16" s="217"/>
    </row>
    <row r="17">
      <c r="A17" s="209">
        <v>13.0</v>
      </c>
      <c r="B17" s="212" t="s">
        <v>606</v>
      </c>
      <c r="C17" s="213" t="s">
        <v>150</v>
      </c>
      <c r="D17" s="212" t="s">
        <v>148</v>
      </c>
      <c r="E17" s="194" t="s">
        <v>717</v>
      </c>
      <c r="F17" s="194" t="s">
        <v>717</v>
      </c>
      <c r="G17" s="194">
        <v>0.0</v>
      </c>
      <c r="H17" s="194" t="s">
        <v>717</v>
      </c>
      <c r="I17" s="194" t="s">
        <v>717</v>
      </c>
      <c r="J17" s="194" t="s">
        <v>717</v>
      </c>
      <c r="K17" s="194" t="s">
        <v>717</v>
      </c>
      <c r="L17" s="221" t="s">
        <v>725</v>
      </c>
      <c r="M17" s="194" t="s">
        <v>717</v>
      </c>
      <c r="N17" s="194">
        <v>0.0</v>
      </c>
      <c r="O17" s="194" t="s">
        <v>717</v>
      </c>
      <c r="P17" s="194" t="s">
        <v>717</v>
      </c>
      <c r="Q17" s="194" t="s">
        <v>717</v>
      </c>
      <c r="R17" s="194" t="s">
        <v>717</v>
      </c>
      <c r="S17" s="194" t="s">
        <v>717</v>
      </c>
      <c r="T17" s="194" t="s">
        <v>717</v>
      </c>
      <c r="U17" s="194">
        <v>0.0</v>
      </c>
      <c r="V17" s="194" t="s">
        <v>591</v>
      </c>
      <c r="W17" s="194" t="s">
        <v>591</v>
      </c>
      <c r="X17" s="194" t="s">
        <v>591</v>
      </c>
      <c r="Y17" s="194" t="s">
        <v>591</v>
      </c>
      <c r="Z17" s="194" t="s">
        <v>591</v>
      </c>
      <c r="AA17" s="194" t="s">
        <v>591</v>
      </c>
      <c r="AB17" s="194" t="s">
        <v>591</v>
      </c>
      <c r="AC17" s="194">
        <v>0.0</v>
      </c>
      <c r="AD17" s="194" t="s">
        <v>591</v>
      </c>
      <c r="AE17" s="194" t="s">
        <v>591</v>
      </c>
      <c r="AF17" s="194" t="s">
        <v>591</v>
      </c>
      <c r="AG17" s="194" t="s">
        <v>591</v>
      </c>
      <c r="AH17" s="194" t="s">
        <v>591</v>
      </c>
      <c r="AI17" s="194">
        <v>0.0</v>
      </c>
      <c r="AJ17" s="197">
        <f>vlookup(B17,'Annual Leave-2026'!$B:$T,4,0)-countif(E17:AI17,"a")-(countif(E17:AI17,"a1")*0.5)-(countif(E17:AI17,"a2")*0.5)-(countif(E17:AI17,"b*")*0.5)-(countif(E17:AI17,"c*")*0.5)-(countif(E17:AI17,"d*")*0.5)-(countif(E17:AI17,"e*")*0.5)+1</f>
        <v>9</v>
      </c>
      <c r="AK17" s="197">
        <f t="shared" si="3"/>
        <v>26</v>
      </c>
      <c r="AL17" s="214">
        <f>VLOOKUP(B17,'Working Time-January-2026'!$B:$AK,35,0)/60</f>
        <v>0</v>
      </c>
      <c r="AM17" s="214">
        <f>VLOOKUP(B17,'Working Time-January-2026'!$B:$AK,36,0)/60</f>
        <v>0</v>
      </c>
      <c r="AN17" s="214">
        <v>8.0</v>
      </c>
      <c r="AO17" s="214">
        <v>2.0</v>
      </c>
      <c r="AP17" s="216"/>
      <c r="AQ17" s="209"/>
      <c r="AR17" s="209"/>
      <c r="AS17" s="209"/>
      <c r="AT17" s="209"/>
      <c r="AU17" s="209">
        <f t="shared" si="4"/>
        <v>5</v>
      </c>
      <c r="AV17" s="209">
        <f t="shared" si="5"/>
        <v>0</v>
      </c>
      <c r="AW17" s="210">
        <f t="shared" si="6"/>
        <v>0</v>
      </c>
      <c r="AX17" s="212"/>
      <c r="AY17" s="217"/>
    </row>
    <row r="18">
      <c r="A18" s="204">
        <v>14.0</v>
      </c>
      <c r="B18" s="212" t="s">
        <v>607</v>
      </c>
      <c r="C18" s="213" t="s">
        <v>152</v>
      </c>
      <c r="D18" s="212" t="s">
        <v>148</v>
      </c>
      <c r="E18" s="194" t="s">
        <v>588</v>
      </c>
      <c r="F18" s="194" t="s">
        <v>588</v>
      </c>
      <c r="G18" s="194">
        <v>0.0</v>
      </c>
      <c r="H18" s="194" t="s">
        <v>588</v>
      </c>
      <c r="I18" s="194" t="s">
        <v>588</v>
      </c>
      <c r="J18" s="194" t="s">
        <v>588</v>
      </c>
      <c r="K18" s="194" t="s">
        <v>588</v>
      </c>
      <c r="L18" s="194" t="s">
        <v>727</v>
      </c>
      <c r="M18" s="194" t="s">
        <v>588</v>
      </c>
      <c r="N18" s="194">
        <v>0.0</v>
      </c>
      <c r="O18" s="194" t="s">
        <v>588</v>
      </c>
      <c r="P18" s="194" t="s">
        <v>588</v>
      </c>
      <c r="Q18" s="194" t="s">
        <v>588</v>
      </c>
      <c r="R18" s="194" t="s">
        <v>588</v>
      </c>
      <c r="S18" s="194" t="s">
        <v>588</v>
      </c>
      <c r="T18" s="194" t="s">
        <v>588</v>
      </c>
      <c r="U18" s="194">
        <v>0.0</v>
      </c>
      <c r="V18" s="194" t="s">
        <v>717</v>
      </c>
      <c r="W18" s="194" t="s">
        <v>717</v>
      </c>
      <c r="X18" s="194" t="s">
        <v>717</v>
      </c>
      <c r="Y18" s="194" t="s">
        <v>717</v>
      </c>
      <c r="Z18" s="218" t="s">
        <v>717</v>
      </c>
      <c r="AA18" s="218" t="s">
        <v>717</v>
      </c>
      <c r="AB18" s="218" t="s">
        <v>717</v>
      </c>
      <c r="AC18" s="194">
        <v>0.0</v>
      </c>
      <c r="AD18" s="194" t="s">
        <v>717</v>
      </c>
      <c r="AE18" s="194" t="s">
        <v>717</v>
      </c>
      <c r="AF18" s="194" t="s">
        <v>717</v>
      </c>
      <c r="AG18" s="194" t="s">
        <v>717</v>
      </c>
      <c r="AH18" s="194" t="s">
        <v>717</v>
      </c>
      <c r="AI18" s="194">
        <v>0.0</v>
      </c>
      <c r="AJ18" s="197">
        <f>vlookup(B18,'Annual Leave-2026'!$B:$T,4,0)-countif(E18:AI18,"a")-(countif(E18:AI18,"a1")*0.5)-(countif(E18:AI18,"a2")*0.5)-(countif(E18:AI18,"b*")*0.5)-(countif(E18:AI18,"c*")*0.5)-(countif(E18:AI18,"d*")*0.5)-(countif(E18:AI18,"e*")*0.5)+1</f>
        <v>9</v>
      </c>
      <c r="AK18" s="197">
        <f t="shared" si="3"/>
        <v>26</v>
      </c>
      <c r="AL18" s="214">
        <f>VLOOKUP(B18,'Working Time-January-2026'!$B:$AK,35,0)/60</f>
        <v>0</v>
      </c>
      <c r="AM18" s="214">
        <f>VLOOKUP(B18,'Working Time-January-2026'!$B:$AK,36,0)/60</f>
        <v>0</v>
      </c>
      <c r="AN18" s="214">
        <v>8.0</v>
      </c>
      <c r="AO18" s="214"/>
      <c r="AP18" s="216"/>
      <c r="AQ18" s="209"/>
      <c r="AR18" s="209"/>
      <c r="AS18" s="209"/>
      <c r="AT18" s="209"/>
      <c r="AU18" s="209">
        <f t="shared" si="4"/>
        <v>5</v>
      </c>
      <c r="AV18" s="209">
        <f t="shared" si="5"/>
        <v>0</v>
      </c>
      <c r="AW18" s="210">
        <f t="shared" si="6"/>
        <v>0</v>
      </c>
      <c r="AX18" s="212"/>
      <c r="AY18" s="217"/>
    </row>
    <row r="19">
      <c r="A19" s="209">
        <v>15.0</v>
      </c>
      <c r="B19" s="212" t="s">
        <v>608</v>
      </c>
      <c r="C19" s="213" t="s">
        <v>156</v>
      </c>
      <c r="D19" s="212" t="s">
        <v>148</v>
      </c>
      <c r="E19" s="194" t="s">
        <v>715</v>
      </c>
      <c r="F19" s="194" t="s">
        <v>715</v>
      </c>
      <c r="G19" s="194">
        <v>0.0</v>
      </c>
      <c r="H19" s="194" t="s">
        <v>715</v>
      </c>
      <c r="I19" s="194" t="s">
        <v>715</v>
      </c>
      <c r="J19" s="194" t="s">
        <v>715</v>
      </c>
      <c r="K19" s="194" t="s">
        <v>715</v>
      </c>
      <c r="L19" s="194" t="s">
        <v>723</v>
      </c>
      <c r="M19" s="194" t="s">
        <v>6</v>
      </c>
      <c r="N19" s="194">
        <v>0.0</v>
      </c>
      <c r="O19" s="194" t="s">
        <v>715</v>
      </c>
      <c r="P19" s="194" t="s">
        <v>715</v>
      </c>
      <c r="Q19" s="194" t="s">
        <v>715</v>
      </c>
      <c r="R19" s="194" t="s">
        <v>715</v>
      </c>
      <c r="S19" s="194" t="s">
        <v>715</v>
      </c>
      <c r="T19" s="194" t="s">
        <v>715</v>
      </c>
      <c r="U19" s="194">
        <v>0.0</v>
      </c>
      <c r="V19" s="194" t="s">
        <v>593</v>
      </c>
      <c r="W19" s="194" t="s">
        <v>593</v>
      </c>
      <c r="X19" s="194" t="s">
        <v>593</v>
      </c>
      <c r="Y19" s="194" t="s">
        <v>593</v>
      </c>
      <c r="Z19" s="194" t="s">
        <v>593</v>
      </c>
      <c r="AA19" s="194" t="s">
        <v>593</v>
      </c>
      <c r="AB19" s="194" t="s">
        <v>593</v>
      </c>
      <c r="AC19" s="194">
        <v>0.0</v>
      </c>
      <c r="AD19" s="194" t="s">
        <v>593</v>
      </c>
      <c r="AE19" s="194" t="s">
        <v>593</v>
      </c>
      <c r="AF19" s="194" t="s">
        <v>593</v>
      </c>
      <c r="AG19" s="194" t="s">
        <v>593</v>
      </c>
      <c r="AH19" s="194" t="s">
        <v>593</v>
      </c>
      <c r="AI19" s="194">
        <v>0.0</v>
      </c>
      <c r="AJ19" s="197">
        <f>vlookup(B19,'Annual Leave-2026'!$B:$T,4,0)-countif(E19:AI19,"a")-(countif(E19:AI19,"a1")*0.5)-(countif(E19:AI19,"a2")*0.5)-(countif(E19:AI19,"b*")*0.5)-(countif(E19:AI19,"c*")*0.5)-(countif(E19:AI19,"d*")*0.5)-(countif(E19:AI19,"e*")*0.5)+1</f>
        <v>5</v>
      </c>
      <c r="AK19" s="197">
        <f t="shared" si="3"/>
        <v>26</v>
      </c>
      <c r="AL19" s="214">
        <f>VLOOKUP(B19,'Working Time-January-2026'!$B:$AK,35,0)/60</f>
        <v>0</v>
      </c>
      <c r="AM19" s="214">
        <f>VLOOKUP(B19,'Working Time-January-2026'!$B:$AK,36,0)/60</f>
        <v>0</v>
      </c>
      <c r="AN19" s="214">
        <v>8.0</v>
      </c>
      <c r="AO19" s="214"/>
      <c r="AP19" s="216"/>
      <c r="AQ19" s="209"/>
      <c r="AR19" s="209"/>
      <c r="AS19" s="209"/>
      <c r="AT19" s="209"/>
      <c r="AU19" s="209">
        <f t="shared" si="4"/>
        <v>5</v>
      </c>
      <c r="AV19" s="209">
        <f t="shared" si="5"/>
        <v>0</v>
      </c>
      <c r="AW19" s="210">
        <f t="shared" si="6"/>
        <v>0</v>
      </c>
      <c r="AX19" s="212"/>
      <c r="AY19" s="217"/>
    </row>
    <row r="20">
      <c r="A20" s="204">
        <v>16.0</v>
      </c>
      <c r="B20" s="212" t="s">
        <v>609</v>
      </c>
      <c r="C20" s="213" t="s">
        <v>154</v>
      </c>
      <c r="D20" s="212" t="s">
        <v>148</v>
      </c>
      <c r="E20" s="194" t="s">
        <v>593</v>
      </c>
      <c r="F20" s="194" t="s">
        <v>593</v>
      </c>
      <c r="G20" s="194">
        <v>0.0</v>
      </c>
      <c r="H20" s="194" t="s">
        <v>6</v>
      </c>
      <c r="I20" s="194" t="s">
        <v>593</v>
      </c>
      <c r="J20" s="194" t="s">
        <v>593</v>
      </c>
      <c r="K20" s="194" t="s">
        <v>593</v>
      </c>
      <c r="L20" s="194" t="s">
        <v>729</v>
      </c>
      <c r="M20" s="194" t="s">
        <v>593</v>
      </c>
      <c r="N20" s="194">
        <v>0.0</v>
      </c>
      <c r="O20" s="194" t="s">
        <v>593</v>
      </c>
      <c r="P20" s="194" t="s">
        <v>593</v>
      </c>
      <c r="Q20" s="194" t="s">
        <v>593</v>
      </c>
      <c r="R20" s="194" t="s">
        <v>593</v>
      </c>
      <c r="S20" s="194" t="s">
        <v>593</v>
      </c>
      <c r="T20" s="194" t="s">
        <v>171</v>
      </c>
      <c r="U20" s="194">
        <v>0.0</v>
      </c>
      <c r="V20" s="194" t="s">
        <v>588</v>
      </c>
      <c r="W20" s="194" t="s">
        <v>588</v>
      </c>
      <c r="X20" s="194" t="s">
        <v>588</v>
      </c>
      <c r="Y20" s="194" t="s">
        <v>169</v>
      </c>
      <c r="Z20" s="218" t="s">
        <v>6</v>
      </c>
      <c r="AA20" s="194" t="s">
        <v>588</v>
      </c>
      <c r="AB20" s="194">
        <v>0.0</v>
      </c>
      <c r="AC20" s="194" t="s">
        <v>588</v>
      </c>
      <c r="AD20" s="194" t="s">
        <v>588</v>
      </c>
      <c r="AE20" s="194" t="s">
        <v>588</v>
      </c>
      <c r="AF20" s="194" t="s">
        <v>588</v>
      </c>
      <c r="AG20" s="194" t="s">
        <v>588</v>
      </c>
      <c r="AH20" s="194" t="s">
        <v>588</v>
      </c>
      <c r="AI20" s="194">
        <v>0.0</v>
      </c>
      <c r="AJ20" s="197">
        <f>vlookup(B20,'Annual Leave-2026'!$B:$T,4,0)-countif(E20:AI20,"a")-(countif(E20:AI20,"a1")*0.5)-(countif(E20:AI20,"a2")*0.5)-(countif(E20:AI20,"b*")*0.5)-(countif(E20:AI20,"c*")*0.5)-(countif(E20:AI20,"d*")*0.5)-(countif(E20:AI20,"e*")*0.5)+1</f>
        <v>4</v>
      </c>
      <c r="AK20" s="197">
        <f t="shared" si="3"/>
        <v>26</v>
      </c>
      <c r="AL20" s="214">
        <f>VLOOKUP(B20,'Working Time-January-2026'!$B:$AK,35,0)/60</f>
        <v>0</v>
      </c>
      <c r="AM20" s="214">
        <f>VLOOKUP(B20,'Working Time-January-2026'!$B:$AK,36,0)/60</f>
        <v>0</v>
      </c>
      <c r="AN20" s="214">
        <v>8.0</v>
      </c>
      <c r="AO20" s="214"/>
      <c r="AP20" s="216"/>
      <c r="AQ20" s="209"/>
      <c r="AR20" s="209"/>
      <c r="AS20" s="209"/>
      <c r="AT20" s="209"/>
      <c r="AU20" s="209">
        <f t="shared" si="4"/>
        <v>5</v>
      </c>
      <c r="AV20" s="209">
        <f t="shared" si="5"/>
        <v>0</v>
      </c>
      <c r="AW20" s="210">
        <f t="shared" si="6"/>
        <v>0</v>
      </c>
      <c r="AX20" s="212"/>
      <c r="AY20" s="217"/>
    </row>
    <row r="21">
      <c r="A21" s="209">
        <v>17.0</v>
      </c>
      <c r="B21" s="212" t="s">
        <v>610</v>
      </c>
      <c r="C21" s="213" t="s">
        <v>108</v>
      </c>
      <c r="D21" s="212" t="s">
        <v>80</v>
      </c>
      <c r="E21" s="194" t="s">
        <v>715</v>
      </c>
      <c r="F21" s="194" t="s">
        <v>715</v>
      </c>
      <c r="G21" s="194">
        <v>0.0</v>
      </c>
      <c r="H21" s="194" t="s">
        <v>715</v>
      </c>
      <c r="I21" s="194" t="s">
        <v>715</v>
      </c>
      <c r="J21" s="194" t="s">
        <v>715</v>
      </c>
      <c r="K21" s="194" t="s">
        <v>715</v>
      </c>
      <c r="L21" s="194" t="s">
        <v>723</v>
      </c>
      <c r="M21" s="194" t="s">
        <v>715</v>
      </c>
      <c r="N21" s="194">
        <v>0.0</v>
      </c>
      <c r="O21" s="194" t="s">
        <v>591</v>
      </c>
      <c r="P21" s="194" t="s">
        <v>591</v>
      </c>
      <c r="Q21" s="194" t="s">
        <v>591</v>
      </c>
      <c r="R21" s="194" t="s">
        <v>591</v>
      </c>
      <c r="S21" s="194" t="s">
        <v>591</v>
      </c>
      <c r="T21" s="194" t="s">
        <v>591</v>
      </c>
      <c r="U21" s="194" t="s">
        <v>591</v>
      </c>
      <c r="V21" s="194">
        <v>0.0</v>
      </c>
      <c r="W21" s="194" t="s">
        <v>591</v>
      </c>
      <c r="X21" s="194" t="s">
        <v>591</v>
      </c>
      <c r="Y21" s="194" t="s">
        <v>591</v>
      </c>
      <c r="Z21" s="194" t="s">
        <v>591</v>
      </c>
      <c r="AA21" s="194" t="s">
        <v>591</v>
      </c>
      <c r="AB21" s="194">
        <v>0.0</v>
      </c>
      <c r="AC21" s="194" t="s">
        <v>593</v>
      </c>
      <c r="AD21" s="194" t="s">
        <v>593</v>
      </c>
      <c r="AE21" s="194" t="s">
        <v>593</v>
      </c>
      <c r="AF21" s="194" t="s">
        <v>593</v>
      </c>
      <c r="AG21" s="194" t="s">
        <v>593</v>
      </c>
      <c r="AH21" s="194" t="s">
        <v>593</v>
      </c>
      <c r="AI21" s="194" t="s">
        <v>593</v>
      </c>
      <c r="AJ21" s="197">
        <f>vlookup(B21,'Annual Leave-2026'!$B:$T,4,0)-countif(E21:AI21,"a")-(countif(E21:AI21,"a1")*0.5)-(countif(E21:AI21,"a2")*0.5)-(countif(E21:AI21,"b*")*0.5)-(countif(E21:AI21,"c*")*0.5)-(countif(E21:AI21,"d*")*0.5)-(countif(E21:AI21,"e*")*0.5)+1</f>
        <v>6.5</v>
      </c>
      <c r="AK21" s="197">
        <f t="shared" si="3"/>
        <v>27</v>
      </c>
      <c r="AL21" s="214">
        <f>VLOOKUP(B21,'Working Time-January-2026'!$B:$AK,35,0)/60</f>
        <v>0</v>
      </c>
      <c r="AM21" s="214">
        <f>VLOOKUP(B21,'Working Time-January-2026'!$B:$AK,36,0)/60</f>
        <v>0</v>
      </c>
      <c r="AN21" s="214"/>
      <c r="AO21" s="214"/>
      <c r="AP21" s="216"/>
      <c r="AQ21" s="209"/>
      <c r="AR21" s="209"/>
      <c r="AS21" s="209"/>
      <c r="AT21" s="209"/>
      <c r="AU21" s="209">
        <f t="shared" si="4"/>
        <v>4</v>
      </c>
      <c r="AV21" s="209">
        <f t="shared" si="5"/>
        <v>0</v>
      </c>
      <c r="AW21" s="210">
        <f t="shared" si="6"/>
        <v>0</v>
      </c>
      <c r="AX21" s="212"/>
      <c r="AY21" s="217"/>
    </row>
    <row r="22" ht="15.0" customHeight="1">
      <c r="A22" s="204">
        <v>18.0</v>
      </c>
      <c r="B22" s="212" t="s">
        <v>611</v>
      </c>
      <c r="C22" s="213" t="s">
        <v>128</v>
      </c>
      <c r="D22" s="212" t="s">
        <v>80</v>
      </c>
      <c r="E22" s="194" t="s">
        <v>593</v>
      </c>
      <c r="F22" s="194" t="s">
        <v>593</v>
      </c>
      <c r="G22" s="194">
        <v>0.0</v>
      </c>
      <c r="H22" s="194" t="s">
        <v>588</v>
      </c>
      <c r="I22" s="194" t="s">
        <v>588</v>
      </c>
      <c r="J22" s="194" t="s">
        <v>588</v>
      </c>
      <c r="K22" s="194" t="s">
        <v>588</v>
      </c>
      <c r="L22" s="194" t="s">
        <v>727</v>
      </c>
      <c r="M22" s="194" t="s">
        <v>588</v>
      </c>
      <c r="N22" s="194">
        <v>0.0</v>
      </c>
      <c r="O22" s="194" t="s">
        <v>588</v>
      </c>
      <c r="P22" s="194" t="s">
        <v>588</v>
      </c>
      <c r="Q22" s="194" t="s">
        <v>588</v>
      </c>
      <c r="R22" s="194" t="s">
        <v>6</v>
      </c>
      <c r="S22" s="194" t="s">
        <v>588</v>
      </c>
      <c r="T22" s="194" t="s">
        <v>588</v>
      </c>
      <c r="U22" s="194" t="s">
        <v>588</v>
      </c>
      <c r="V22" s="194">
        <v>0.0</v>
      </c>
      <c r="W22" s="194" t="s">
        <v>717</v>
      </c>
      <c r="X22" s="194" t="s">
        <v>717</v>
      </c>
      <c r="Y22" s="194" t="s">
        <v>717</v>
      </c>
      <c r="Z22" s="218" t="s">
        <v>717</v>
      </c>
      <c r="AA22" s="218" t="s">
        <v>717</v>
      </c>
      <c r="AB22" s="218" t="s">
        <v>717</v>
      </c>
      <c r="AC22" s="194">
        <v>0.0</v>
      </c>
      <c r="AD22" s="194" t="s">
        <v>717</v>
      </c>
      <c r="AE22" s="194" t="s">
        <v>717</v>
      </c>
      <c r="AF22" s="194" t="s">
        <v>717</v>
      </c>
      <c r="AG22" s="194" t="s">
        <v>717</v>
      </c>
      <c r="AH22" s="194" t="s">
        <v>717</v>
      </c>
      <c r="AI22" s="194" t="s">
        <v>717</v>
      </c>
      <c r="AJ22" s="197">
        <f>vlookup(B22,'Annual Leave-2026'!$B:$T,4,0)-countif(E22:AI22,"a")-(countif(E22:AI22,"a1")*0.5)-(countif(E22:AI22,"a2")*0.5)-(countif(E22:AI22,"b*")*0.5)-(countif(E22:AI22,"c*")*0.5)-(countif(E22:AI22,"d*")*0.5)-(countif(E22:AI22,"e*")*0.5)+1</f>
        <v>6</v>
      </c>
      <c r="AK22" s="197">
        <f t="shared" si="3"/>
        <v>27</v>
      </c>
      <c r="AL22" s="214">
        <f>VLOOKUP(B22,'Working Time-January-2026'!$B:$AK,35,0)/60</f>
        <v>0</v>
      </c>
      <c r="AM22" s="214">
        <f>VLOOKUP(B22,'Working Time-January-2026'!$B:$AK,36,0)/60</f>
        <v>0</v>
      </c>
      <c r="AN22" s="214"/>
      <c r="AO22" s="214"/>
      <c r="AP22" s="209"/>
      <c r="AQ22" s="209"/>
      <c r="AR22" s="209"/>
      <c r="AS22" s="209"/>
      <c r="AT22" s="209"/>
      <c r="AU22" s="209">
        <f t="shared" si="4"/>
        <v>4</v>
      </c>
      <c r="AV22" s="209">
        <f t="shared" si="5"/>
        <v>0</v>
      </c>
      <c r="AW22" s="210">
        <f t="shared" si="6"/>
        <v>0</v>
      </c>
      <c r="AX22" s="212"/>
      <c r="AY22" s="217"/>
    </row>
    <row r="23">
      <c r="A23" s="209">
        <v>19.0</v>
      </c>
      <c r="B23" s="212" t="s">
        <v>612</v>
      </c>
      <c r="C23" s="213" t="s">
        <v>98</v>
      </c>
      <c r="D23" s="212" t="s">
        <v>80</v>
      </c>
      <c r="E23" s="194" t="s">
        <v>717</v>
      </c>
      <c r="F23" s="194" t="s">
        <v>717</v>
      </c>
      <c r="G23" s="194" t="s">
        <v>717</v>
      </c>
      <c r="H23" s="194">
        <v>0.0</v>
      </c>
      <c r="I23" s="194" t="s">
        <v>715</v>
      </c>
      <c r="J23" s="194" t="s">
        <v>715</v>
      </c>
      <c r="K23" s="194" t="s">
        <v>715</v>
      </c>
      <c r="L23" s="194" t="s">
        <v>723</v>
      </c>
      <c r="M23" s="194" t="s">
        <v>715</v>
      </c>
      <c r="N23" s="194" t="s">
        <v>715</v>
      </c>
      <c r="O23" s="194">
        <v>0.0</v>
      </c>
      <c r="P23" s="194" t="s">
        <v>715</v>
      </c>
      <c r="Q23" s="194" t="s">
        <v>715</v>
      </c>
      <c r="R23" s="194" t="s">
        <v>715</v>
      </c>
      <c r="S23" s="194" t="s">
        <v>715</v>
      </c>
      <c r="T23" s="194" t="s">
        <v>715</v>
      </c>
      <c r="U23" s="194">
        <v>0.0</v>
      </c>
      <c r="V23" s="194" t="s">
        <v>715</v>
      </c>
      <c r="W23" s="194" t="s">
        <v>715</v>
      </c>
      <c r="X23" s="194" t="s">
        <v>715</v>
      </c>
      <c r="Y23" s="194" t="s">
        <v>165</v>
      </c>
      <c r="Z23" s="218" t="s">
        <v>6</v>
      </c>
      <c r="AA23" s="194" t="s">
        <v>6</v>
      </c>
      <c r="AB23" s="194" t="s">
        <v>6</v>
      </c>
      <c r="AC23" s="194">
        <v>0.0</v>
      </c>
      <c r="AD23" s="194" t="s">
        <v>591</v>
      </c>
      <c r="AE23" s="194" t="s">
        <v>591</v>
      </c>
      <c r="AF23" s="194" t="s">
        <v>591</v>
      </c>
      <c r="AG23" s="194" t="s">
        <v>591</v>
      </c>
      <c r="AH23" s="194" t="s">
        <v>591</v>
      </c>
      <c r="AI23" s="194" t="s">
        <v>591</v>
      </c>
      <c r="AJ23" s="197">
        <f>vlookup(B23,'Annual Leave-2026'!$B:$T,4,0)-countif(E23:AI23,"a")-(countif(E23:AI23,"a1")*0.5)-(countif(E23:AI23,"a2")*0.5)-(countif(E23:AI23,"b*")*0.5)-(countif(E23:AI23,"c*")*0.5)-(countif(E23:AI23,"d*")*0.5)-(countif(E23:AI23,"e*")*0.5)+1</f>
        <v>1.5</v>
      </c>
      <c r="AK23" s="197">
        <f t="shared" si="3"/>
        <v>27</v>
      </c>
      <c r="AL23" s="214">
        <f>VLOOKUP(B23,'Working Time-January-2026'!$B:$AK,35,0)/60</f>
        <v>-0.4</v>
      </c>
      <c r="AM23" s="214">
        <f>VLOOKUP(B23,'Working Time-January-2026'!$B:$AK,36,0)/60</f>
        <v>0</v>
      </c>
      <c r="AN23" s="214"/>
      <c r="AO23" s="214"/>
      <c r="AP23" s="216"/>
      <c r="AQ23" s="209"/>
      <c r="AR23" s="209"/>
      <c r="AS23" s="209"/>
      <c r="AT23" s="209"/>
      <c r="AU23" s="209">
        <f t="shared" si="4"/>
        <v>4</v>
      </c>
      <c r="AV23" s="209">
        <f t="shared" si="5"/>
        <v>0</v>
      </c>
      <c r="AW23" s="210">
        <f t="shared" si="6"/>
        <v>0</v>
      </c>
      <c r="AX23" s="212"/>
      <c r="AY23" s="217"/>
    </row>
    <row r="24">
      <c r="A24" s="204">
        <v>20.0</v>
      </c>
      <c r="B24" s="212" t="s">
        <v>613</v>
      </c>
      <c r="C24" s="213" t="s">
        <v>103</v>
      </c>
      <c r="D24" s="212" t="s">
        <v>80</v>
      </c>
      <c r="E24" s="194" t="s">
        <v>715</v>
      </c>
      <c r="F24" s="194" t="s">
        <v>715</v>
      </c>
      <c r="G24" s="194" t="s">
        <v>715</v>
      </c>
      <c r="H24" s="194">
        <v>0.0</v>
      </c>
      <c r="I24" s="194" t="s">
        <v>715</v>
      </c>
      <c r="J24" s="194" t="s">
        <v>715</v>
      </c>
      <c r="K24" s="194" t="s">
        <v>715</v>
      </c>
      <c r="L24" s="194" t="s">
        <v>723</v>
      </c>
      <c r="M24" s="194" t="s">
        <v>715</v>
      </c>
      <c r="N24" s="194">
        <v>0.0</v>
      </c>
      <c r="O24" s="194" t="s">
        <v>6</v>
      </c>
      <c r="P24" s="194" t="s">
        <v>6</v>
      </c>
      <c r="Q24" s="194" t="s">
        <v>6</v>
      </c>
      <c r="R24" s="194" t="s">
        <v>6</v>
      </c>
      <c r="S24" s="194" t="s">
        <v>6</v>
      </c>
      <c r="T24" s="194" t="s">
        <v>6</v>
      </c>
      <c r="U24" s="194" t="s">
        <v>6</v>
      </c>
      <c r="V24" s="194">
        <v>0.0</v>
      </c>
      <c r="W24" s="194" t="s">
        <v>591</v>
      </c>
      <c r="X24" s="194" t="s">
        <v>591</v>
      </c>
      <c r="Y24" s="194" t="s">
        <v>591</v>
      </c>
      <c r="Z24" s="194" t="s">
        <v>591</v>
      </c>
      <c r="AA24" s="194" t="s">
        <v>591</v>
      </c>
      <c r="AB24" s="194" t="s">
        <v>591</v>
      </c>
      <c r="AC24" s="194">
        <v>0.0</v>
      </c>
      <c r="AD24" s="194" t="s">
        <v>591</v>
      </c>
      <c r="AE24" s="194" t="s">
        <v>591</v>
      </c>
      <c r="AF24" s="194" t="s">
        <v>591</v>
      </c>
      <c r="AG24" s="194" t="s">
        <v>591</v>
      </c>
      <c r="AH24" s="194" t="s">
        <v>591</v>
      </c>
      <c r="AI24" s="194">
        <v>0.0</v>
      </c>
      <c r="AJ24" s="197">
        <f>vlookup(B24,'Annual Leave-2026'!$B:$T,4,0)-countif(E24:AI24,"a")-(countif(E24:AI24,"a1")*0.5)-(countif(E24:AI24,"a2")*0.5)-(countif(E24:AI24,"b*")*0.5)-(countif(E24:AI24,"c*")*0.5)-(countif(E24:AI24,"d*")*0.5)-(countif(E24:AI24,"e*")*0.5)+1</f>
        <v>5.5</v>
      </c>
      <c r="AK24" s="197">
        <f t="shared" si="3"/>
        <v>26</v>
      </c>
      <c r="AL24" s="214">
        <f>VLOOKUP(B24,'Working Time-January-2026'!$B:$AK,35,0)/60</f>
        <v>0</v>
      </c>
      <c r="AM24" s="214">
        <f>VLOOKUP(B24,'Working Time-January-2026'!$B:$AK,36,0)/60</f>
        <v>0</v>
      </c>
      <c r="AN24" s="214"/>
      <c r="AO24" s="214"/>
      <c r="AP24" s="216"/>
      <c r="AQ24" s="209"/>
      <c r="AR24" s="209"/>
      <c r="AS24" s="209"/>
      <c r="AT24" s="209"/>
      <c r="AU24" s="209">
        <f t="shared" si="4"/>
        <v>5</v>
      </c>
      <c r="AV24" s="209">
        <f t="shared" si="5"/>
        <v>0</v>
      </c>
      <c r="AW24" s="210">
        <f t="shared" si="6"/>
        <v>0</v>
      </c>
      <c r="AX24" s="212"/>
      <c r="AY24" s="217"/>
    </row>
    <row r="25">
      <c r="A25" s="209">
        <v>21.0</v>
      </c>
      <c r="B25" s="212" t="s">
        <v>614</v>
      </c>
      <c r="C25" s="213" t="s">
        <v>113</v>
      </c>
      <c r="D25" s="212" t="s">
        <v>80</v>
      </c>
      <c r="E25" s="194" t="s">
        <v>588</v>
      </c>
      <c r="F25" s="194" t="s">
        <v>588</v>
      </c>
      <c r="G25" s="194">
        <v>0.0</v>
      </c>
      <c r="H25" s="194" t="s">
        <v>591</v>
      </c>
      <c r="I25" s="194" t="s">
        <v>591</v>
      </c>
      <c r="J25" s="194" t="s">
        <v>591</v>
      </c>
      <c r="K25" s="194" t="s">
        <v>591</v>
      </c>
      <c r="L25" s="221" t="s">
        <v>721</v>
      </c>
      <c r="M25" s="194" t="s">
        <v>591</v>
      </c>
      <c r="N25" s="194" t="s">
        <v>591</v>
      </c>
      <c r="O25" s="194">
        <v>0.0</v>
      </c>
      <c r="P25" s="194" t="s">
        <v>591</v>
      </c>
      <c r="Q25" s="194" t="s">
        <v>591</v>
      </c>
      <c r="R25" s="194" t="s">
        <v>591</v>
      </c>
      <c r="S25" s="194" t="s">
        <v>591</v>
      </c>
      <c r="T25" s="194" t="s">
        <v>591</v>
      </c>
      <c r="U25" s="194">
        <v>0.0</v>
      </c>
      <c r="V25" s="194" t="s">
        <v>6</v>
      </c>
      <c r="W25" s="194" t="s">
        <v>593</v>
      </c>
      <c r="X25" s="194" t="s">
        <v>593</v>
      </c>
      <c r="Y25" s="194" t="s">
        <v>593</v>
      </c>
      <c r="Z25" s="194" t="s">
        <v>593</v>
      </c>
      <c r="AA25" s="194" t="s">
        <v>593</v>
      </c>
      <c r="AB25" s="194" t="s">
        <v>593</v>
      </c>
      <c r="AC25" s="194">
        <v>0.0</v>
      </c>
      <c r="AD25" s="194" t="s">
        <v>588</v>
      </c>
      <c r="AE25" s="194" t="s">
        <v>588</v>
      </c>
      <c r="AF25" s="194" t="s">
        <v>588</v>
      </c>
      <c r="AG25" s="194" t="s">
        <v>588</v>
      </c>
      <c r="AH25" s="194" t="s">
        <v>588</v>
      </c>
      <c r="AI25" s="194">
        <v>0.0</v>
      </c>
      <c r="AJ25" s="197">
        <f>vlookup(B25,'Annual Leave-2026'!$B:$T,4,0)-countif(E25:AI25,"a")-(countif(E25:AI25,"a1")*0.5)-(countif(E25:AI25,"a2")*0.5)-(countif(E25:AI25,"b*")*0.5)-(countif(E25:AI25,"c*")*0.5)-(countif(E25:AI25,"d*")*0.5)-(countif(E25:AI25,"e*")*0.5)+1</f>
        <v>5.5</v>
      </c>
      <c r="AK25" s="197">
        <f t="shared" si="3"/>
        <v>26</v>
      </c>
      <c r="AL25" s="214">
        <f>VLOOKUP(B25,'Working Time-January-2026'!$B:$AK,35,0)/60</f>
        <v>0</v>
      </c>
      <c r="AM25" s="214">
        <f>VLOOKUP(B25,'Working Time-January-2026'!$B:$AK,36,0)/60</f>
        <v>0</v>
      </c>
      <c r="AN25" s="214"/>
      <c r="AO25" s="214"/>
      <c r="AP25" s="216"/>
      <c r="AQ25" s="209"/>
      <c r="AR25" s="209"/>
      <c r="AS25" s="209"/>
      <c r="AT25" s="209"/>
      <c r="AU25" s="209">
        <f t="shared" si="4"/>
        <v>5</v>
      </c>
      <c r="AV25" s="209">
        <f t="shared" si="5"/>
        <v>0</v>
      </c>
      <c r="AW25" s="210">
        <f t="shared" si="6"/>
        <v>0</v>
      </c>
      <c r="AX25" s="212"/>
      <c r="AY25" s="217"/>
    </row>
    <row r="26">
      <c r="A26" s="204">
        <v>22.0</v>
      </c>
      <c r="B26" s="218" t="s">
        <v>615</v>
      </c>
      <c r="C26" s="219" t="s">
        <v>92</v>
      </c>
      <c r="D26" s="212" t="s">
        <v>80</v>
      </c>
      <c r="E26" s="194" t="s">
        <v>717</v>
      </c>
      <c r="F26" s="194" t="s">
        <v>717</v>
      </c>
      <c r="G26" s="194" t="s">
        <v>717</v>
      </c>
      <c r="H26" s="194">
        <v>0.0</v>
      </c>
      <c r="I26" s="194" t="s">
        <v>717</v>
      </c>
      <c r="J26" s="194" t="s">
        <v>717</v>
      </c>
      <c r="K26" s="194" t="s">
        <v>717</v>
      </c>
      <c r="L26" s="221" t="s">
        <v>725</v>
      </c>
      <c r="M26" s="194" t="s">
        <v>717</v>
      </c>
      <c r="N26" s="506" t="s">
        <v>717</v>
      </c>
      <c r="O26" s="194">
        <v>0.0</v>
      </c>
      <c r="P26" s="194" t="s">
        <v>715</v>
      </c>
      <c r="Q26" s="194" t="s">
        <v>715</v>
      </c>
      <c r="R26" s="194" t="s">
        <v>715</v>
      </c>
      <c r="S26" s="194" t="s">
        <v>715</v>
      </c>
      <c r="T26" s="194" t="s">
        <v>715</v>
      </c>
      <c r="U26" s="194" t="s">
        <v>715</v>
      </c>
      <c r="V26" s="194">
        <v>0.0</v>
      </c>
      <c r="W26" s="194" t="s">
        <v>715</v>
      </c>
      <c r="X26" s="194" t="s">
        <v>715</v>
      </c>
      <c r="Y26" s="194" t="s">
        <v>715</v>
      </c>
      <c r="Z26" s="194" t="s">
        <v>715</v>
      </c>
      <c r="AA26" s="194" t="s">
        <v>715</v>
      </c>
      <c r="AB26" s="194">
        <v>0.0</v>
      </c>
      <c r="AC26" s="194" t="s">
        <v>715</v>
      </c>
      <c r="AD26" s="194" t="s">
        <v>715</v>
      </c>
      <c r="AE26" s="194" t="s">
        <v>715</v>
      </c>
      <c r="AF26" s="194" t="s">
        <v>715</v>
      </c>
      <c r="AG26" s="194" t="s">
        <v>715</v>
      </c>
      <c r="AH26" s="194" t="s">
        <v>715</v>
      </c>
      <c r="AI26" s="194">
        <v>0.0</v>
      </c>
      <c r="AJ26" s="197">
        <f>vlookup(B26,'Annual Leave-2026'!$B:$T,4,0)-countif(E26:AI26,"a")-(countif(E26:AI26,"a1")*0.5)-(countif(E26:AI26,"a2")*0.5)-(countif(E26:AI26,"b*")*0.5)-(countif(E26:AI26,"c*")*0.5)-(countif(E26:AI26,"d*")*0.5)-(countif(E26:AI26,"e*")*0.5)+1</f>
        <v>2</v>
      </c>
      <c r="AK26" s="197">
        <f t="shared" si="3"/>
        <v>26</v>
      </c>
      <c r="AL26" s="214">
        <f>VLOOKUP(B26,'Working Time-January-2026'!$B:$AK,35,0)/60</f>
        <v>0</v>
      </c>
      <c r="AM26" s="214">
        <f>VLOOKUP(B26,'Working Time-January-2026'!$B:$AK,36,0)/60</f>
        <v>0</v>
      </c>
      <c r="AN26" s="214"/>
      <c r="AO26" s="214"/>
      <c r="AP26" s="220"/>
      <c r="AQ26" s="209"/>
      <c r="AR26" s="209"/>
      <c r="AS26" s="209"/>
      <c r="AT26" s="209"/>
      <c r="AU26" s="209">
        <f t="shared" si="4"/>
        <v>5</v>
      </c>
      <c r="AV26" s="209">
        <f t="shared" si="5"/>
        <v>0</v>
      </c>
      <c r="AW26" s="210">
        <f t="shared" si="6"/>
        <v>0</v>
      </c>
      <c r="AX26" s="212"/>
      <c r="AY26" s="217"/>
    </row>
    <row r="27">
      <c r="A27" s="209">
        <v>23.0</v>
      </c>
      <c r="B27" s="218" t="s">
        <v>616</v>
      </c>
      <c r="C27" s="219" t="s">
        <v>79</v>
      </c>
      <c r="D27" s="212" t="s">
        <v>80</v>
      </c>
      <c r="E27" s="194" t="s">
        <v>717</v>
      </c>
      <c r="F27" s="194" t="s">
        <v>717</v>
      </c>
      <c r="G27" s="194">
        <v>0.0</v>
      </c>
      <c r="H27" s="194" t="s">
        <v>717</v>
      </c>
      <c r="I27" s="194" t="s">
        <v>717</v>
      </c>
      <c r="J27" s="194" t="s">
        <v>717</v>
      </c>
      <c r="K27" s="194" t="s">
        <v>717</v>
      </c>
      <c r="L27" s="221" t="s">
        <v>725</v>
      </c>
      <c r="M27" s="194" t="s">
        <v>717</v>
      </c>
      <c r="N27" s="194">
        <v>0.0</v>
      </c>
      <c r="O27" s="194" t="s">
        <v>717</v>
      </c>
      <c r="P27" s="194" t="s">
        <v>717</v>
      </c>
      <c r="Q27" s="194" t="s">
        <v>717</v>
      </c>
      <c r="R27" s="194" t="s">
        <v>717</v>
      </c>
      <c r="S27" s="194" t="s">
        <v>717</v>
      </c>
      <c r="T27" s="194" t="s">
        <v>717</v>
      </c>
      <c r="U27" s="194">
        <v>0.0</v>
      </c>
      <c r="V27" s="194" t="s">
        <v>717</v>
      </c>
      <c r="W27" s="194" t="s">
        <v>717</v>
      </c>
      <c r="X27" s="194" t="s">
        <v>717</v>
      </c>
      <c r="Y27" s="194" t="s">
        <v>6</v>
      </c>
      <c r="Z27" s="218" t="s">
        <v>6</v>
      </c>
      <c r="AA27" s="194" t="s">
        <v>6</v>
      </c>
      <c r="AB27" s="194">
        <v>0.0</v>
      </c>
      <c r="AC27" s="194" t="s">
        <v>6</v>
      </c>
      <c r="AD27" s="194" t="s">
        <v>715</v>
      </c>
      <c r="AE27" s="194" t="s">
        <v>715</v>
      </c>
      <c r="AF27" s="194" t="s">
        <v>715</v>
      </c>
      <c r="AG27" s="194" t="s">
        <v>715</v>
      </c>
      <c r="AH27" s="194" t="s">
        <v>715</v>
      </c>
      <c r="AI27" s="194">
        <v>0.0</v>
      </c>
      <c r="AJ27" s="197">
        <f>vlookup(B27,'Annual Leave-2026'!$B:$T,4,0)-countif(E27:AI27,"a")-(countif(E27:AI27,"a1")*0.5)-(countif(E27:AI27,"a2")*0.5)-(countif(E27:AI27,"b*")*0.5)-(countif(E27:AI27,"c*")*0.5)-(countif(E27:AI27,"d*")*0.5)-(countif(E27:AI27,"e*")*0.5)+1</f>
        <v>3.5</v>
      </c>
      <c r="AK27" s="197">
        <f t="shared" si="3"/>
        <v>26</v>
      </c>
      <c r="AL27" s="214">
        <f>VLOOKUP(B27,'Working Time-January-2026'!$B:$AK,35,0)/60</f>
        <v>0</v>
      </c>
      <c r="AM27" s="214">
        <f>VLOOKUP(B27,'Working Time-January-2026'!$B:$AK,36,0)/60</f>
        <v>0</v>
      </c>
      <c r="AN27" s="214"/>
      <c r="AO27" s="214"/>
      <c r="AP27" s="220"/>
      <c r="AQ27" s="209"/>
      <c r="AR27" s="209"/>
      <c r="AS27" s="209"/>
      <c r="AT27" s="209"/>
      <c r="AU27" s="209">
        <f t="shared" si="4"/>
        <v>5</v>
      </c>
      <c r="AV27" s="209">
        <f t="shared" si="5"/>
        <v>0</v>
      </c>
      <c r="AW27" s="210">
        <f t="shared" si="6"/>
        <v>0</v>
      </c>
      <c r="AX27" s="212"/>
      <c r="AY27" s="217"/>
    </row>
    <row r="28">
      <c r="A28" s="204">
        <v>24.0</v>
      </c>
      <c r="B28" s="218" t="s">
        <v>617</v>
      </c>
      <c r="C28" s="219" t="s">
        <v>133</v>
      </c>
      <c r="D28" s="212" t="s">
        <v>80</v>
      </c>
      <c r="E28" s="194" t="s">
        <v>593</v>
      </c>
      <c r="F28" s="194" t="s">
        <v>593</v>
      </c>
      <c r="G28" s="194" t="s">
        <v>593</v>
      </c>
      <c r="H28" s="194">
        <v>0.0</v>
      </c>
      <c r="I28" s="194" t="s">
        <v>588</v>
      </c>
      <c r="J28" s="194" t="s">
        <v>588</v>
      </c>
      <c r="K28" s="194" t="s">
        <v>588</v>
      </c>
      <c r="L28" s="194" t="s">
        <v>727</v>
      </c>
      <c r="M28" s="194" t="s">
        <v>588</v>
      </c>
      <c r="N28" s="194" t="s">
        <v>6</v>
      </c>
      <c r="O28" s="194">
        <v>0.0</v>
      </c>
      <c r="P28" s="194" t="s">
        <v>717</v>
      </c>
      <c r="Q28" s="194" t="s">
        <v>717</v>
      </c>
      <c r="R28" s="194" t="s">
        <v>717</v>
      </c>
      <c r="S28" s="194" t="s">
        <v>717</v>
      </c>
      <c r="T28" s="194" t="s">
        <v>717</v>
      </c>
      <c r="U28" s="194" t="s">
        <v>717</v>
      </c>
      <c r="V28" s="194">
        <v>0.0</v>
      </c>
      <c r="W28" s="194" t="s">
        <v>717</v>
      </c>
      <c r="X28" s="194" t="s">
        <v>717</v>
      </c>
      <c r="Y28" s="194" t="s">
        <v>717</v>
      </c>
      <c r="Z28" s="218" t="s">
        <v>717</v>
      </c>
      <c r="AA28" s="218" t="s">
        <v>717</v>
      </c>
      <c r="AB28" s="194">
        <v>0.0</v>
      </c>
      <c r="AC28" s="194" t="s">
        <v>717</v>
      </c>
      <c r="AD28" s="194" t="s">
        <v>717</v>
      </c>
      <c r="AE28" s="194" t="s">
        <v>717</v>
      </c>
      <c r="AF28" s="194" t="s">
        <v>717</v>
      </c>
      <c r="AG28" s="194" t="s">
        <v>717</v>
      </c>
      <c r="AH28" s="194" t="s">
        <v>717</v>
      </c>
      <c r="AI28" s="194">
        <v>0.0</v>
      </c>
      <c r="AJ28" s="197">
        <f>vlookup(B28,'Annual Leave-2026'!$B:$T,4,0)-countif(E28:AI28,"a")-(countif(E28:AI28,"a1")*0.5)-(countif(E28:AI28,"a2")*0.5)-(countif(E28:AI28,"b*")*0.5)-(countif(E28:AI28,"c*")*0.5)-(countif(E28:AI28,"d*")*0.5)-(countif(E28:AI28,"e*")*0.5)+1</f>
        <v>4</v>
      </c>
      <c r="AK28" s="197">
        <f t="shared" si="3"/>
        <v>26</v>
      </c>
      <c r="AL28" s="214">
        <f>VLOOKUP(B28,'Working Time-January-2026'!$B:$AK,35,0)/60</f>
        <v>0</v>
      </c>
      <c r="AM28" s="214">
        <f>VLOOKUP(B28,'Working Time-January-2026'!$B:$AK,36,0)/60</f>
        <v>0</v>
      </c>
      <c r="AN28" s="214"/>
      <c r="AO28" s="214"/>
      <c r="AP28" s="220"/>
      <c r="AQ28" s="209"/>
      <c r="AR28" s="209"/>
      <c r="AS28" s="209"/>
      <c r="AT28" s="209"/>
      <c r="AU28" s="209">
        <f t="shared" si="4"/>
        <v>5</v>
      </c>
      <c r="AV28" s="209">
        <f t="shared" si="5"/>
        <v>0</v>
      </c>
      <c r="AW28" s="210">
        <f t="shared" si="6"/>
        <v>0</v>
      </c>
      <c r="AX28" s="212"/>
      <c r="AY28" s="217"/>
    </row>
    <row r="29">
      <c r="A29" s="209">
        <v>25.0</v>
      </c>
      <c r="B29" s="218" t="s">
        <v>618</v>
      </c>
      <c r="C29" s="219" t="s">
        <v>86</v>
      </c>
      <c r="D29" s="212" t="s">
        <v>80</v>
      </c>
      <c r="E29" s="194" t="s">
        <v>588</v>
      </c>
      <c r="F29" s="194" t="s">
        <v>588</v>
      </c>
      <c r="G29" s="194" t="s">
        <v>588</v>
      </c>
      <c r="H29" s="194">
        <v>0.0</v>
      </c>
      <c r="I29" s="194" t="s">
        <v>717</v>
      </c>
      <c r="J29" s="194" t="s">
        <v>717</v>
      </c>
      <c r="K29" s="194" t="s">
        <v>717</v>
      </c>
      <c r="L29" s="221" t="s">
        <v>725</v>
      </c>
      <c r="M29" s="194" t="s">
        <v>717</v>
      </c>
      <c r="N29" s="194" t="s">
        <v>717</v>
      </c>
      <c r="O29" s="194">
        <v>0.0</v>
      </c>
      <c r="P29" s="194" t="s">
        <v>717</v>
      </c>
      <c r="Q29" s="194" t="s">
        <v>717</v>
      </c>
      <c r="R29" s="194" t="s">
        <v>717</v>
      </c>
      <c r="S29" s="194" t="s">
        <v>717</v>
      </c>
      <c r="T29" s="194" t="s">
        <v>717</v>
      </c>
      <c r="U29" s="194">
        <v>0.0</v>
      </c>
      <c r="V29" s="194" t="s">
        <v>166</v>
      </c>
      <c r="W29" s="194" t="s">
        <v>715</v>
      </c>
      <c r="X29" s="194" t="s">
        <v>715</v>
      </c>
      <c r="Y29" s="194" t="s">
        <v>715</v>
      </c>
      <c r="Z29" s="194" t="s">
        <v>715</v>
      </c>
      <c r="AA29" s="194" t="s">
        <v>715</v>
      </c>
      <c r="AB29" s="194" t="s">
        <v>715</v>
      </c>
      <c r="AC29" s="194">
        <v>0.0</v>
      </c>
      <c r="AD29" s="194" t="s">
        <v>715</v>
      </c>
      <c r="AE29" s="194" t="s">
        <v>715</v>
      </c>
      <c r="AF29" s="194" t="s">
        <v>715</v>
      </c>
      <c r="AG29" s="194" t="s">
        <v>715</v>
      </c>
      <c r="AH29" s="194" t="s">
        <v>715</v>
      </c>
      <c r="AI29" s="194" t="s">
        <v>715</v>
      </c>
      <c r="AJ29" s="197">
        <f>vlookup(B29,'Annual Leave-2026'!$B:$T,4,0)-countif(E29:AI29,"a")-(countif(E29:AI29,"a1")*0.5)-(countif(E29:AI29,"a2")*0.5)-(countif(E29:AI29,"b*")*0.5)-(countif(E29:AI29,"c*")*0.5)-(countif(E29:AI29,"d*")*0.5)-(countif(E29:AI29,"e*")*0.5)+1</f>
        <v>3.5</v>
      </c>
      <c r="AK29" s="197">
        <f t="shared" si="3"/>
        <v>27</v>
      </c>
      <c r="AL29" s="214">
        <f>VLOOKUP(B29,'Working Time-January-2026'!$B:$AK,35,0)/60</f>
        <v>0</v>
      </c>
      <c r="AM29" s="214">
        <f>VLOOKUP(B29,'Working Time-January-2026'!$B:$AK,36,0)/60</f>
        <v>0</v>
      </c>
      <c r="AN29" s="214"/>
      <c r="AO29" s="214"/>
      <c r="AP29" s="220"/>
      <c r="AQ29" s="209"/>
      <c r="AR29" s="209"/>
      <c r="AS29" s="209"/>
      <c r="AT29" s="209"/>
      <c r="AU29" s="209">
        <f t="shared" si="4"/>
        <v>4</v>
      </c>
      <c r="AV29" s="209">
        <f t="shared" si="5"/>
        <v>0</v>
      </c>
      <c r="AW29" s="210">
        <f t="shared" si="6"/>
        <v>0</v>
      </c>
      <c r="AX29" s="212"/>
      <c r="AY29" s="217"/>
    </row>
    <row r="30">
      <c r="A30" s="204">
        <v>26.0</v>
      </c>
      <c r="B30" s="212" t="s">
        <v>619</v>
      </c>
      <c r="C30" s="213" t="s">
        <v>118</v>
      </c>
      <c r="D30" s="212" t="s">
        <v>80</v>
      </c>
      <c r="E30" s="194" t="s">
        <v>591</v>
      </c>
      <c r="F30" s="194" t="s">
        <v>591</v>
      </c>
      <c r="G30" s="194" t="s">
        <v>591</v>
      </c>
      <c r="H30" s="194">
        <v>0.0</v>
      </c>
      <c r="I30" s="194" t="s">
        <v>591</v>
      </c>
      <c r="J30" s="194" t="s">
        <v>591</v>
      </c>
      <c r="K30" s="194" t="s">
        <v>591</v>
      </c>
      <c r="L30" s="221" t="s">
        <v>721</v>
      </c>
      <c r="M30" s="194" t="s">
        <v>591</v>
      </c>
      <c r="N30" s="194" t="s">
        <v>591</v>
      </c>
      <c r="O30" s="194">
        <v>0.0</v>
      </c>
      <c r="P30" s="194" t="s">
        <v>593</v>
      </c>
      <c r="Q30" s="194" t="s">
        <v>593</v>
      </c>
      <c r="R30" s="194" t="s">
        <v>593</v>
      </c>
      <c r="S30" s="194" t="s">
        <v>593</v>
      </c>
      <c r="T30" s="194" t="s">
        <v>593</v>
      </c>
      <c r="U30" s="194" t="s">
        <v>593</v>
      </c>
      <c r="V30" s="194">
        <v>0.0</v>
      </c>
      <c r="W30" s="194" t="s">
        <v>588</v>
      </c>
      <c r="X30" s="194" t="s">
        <v>588</v>
      </c>
      <c r="Y30" s="194" t="s">
        <v>588</v>
      </c>
      <c r="Z30" s="194" t="s">
        <v>588</v>
      </c>
      <c r="AA30" s="194" t="s">
        <v>6</v>
      </c>
      <c r="AB30" s="194">
        <v>0.0</v>
      </c>
      <c r="AC30" s="194" t="s">
        <v>588</v>
      </c>
      <c r="AD30" s="194" t="s">
        <v>588</v>
      </c>
      <c r="AE30" s="194" t="s">
        <v>588</v>
      </c>
      <c r="AF30" s="194" t="s">
        <v>588</v>
      </c>
      <c r="AG30" s="194" t="s">
        <v>588</v>
      </c>
      <c r="AH30" s="194" t="s">
        <v>588</v>
      </c>
      <c r="AI30" s="194" t="s">
        <v>588</v>
      </c>
      <c r="AJ30" s="197">
        <f>vlookup(B30,'Annual Leave-2026'!$B:$T,4,0)-countif(E30:AI30,"a")-(countif(E30:AI30,"a1")*0.5)-(countif(E30:AI30,"a2")*0.5)-(countif(E30:AI30,"b*")*0.5)-(countif(E30:AI30,"c*")*0.5)-(countif(E30:AI30,"d*")*0.5)-(countif(E30:AI30,"e*")*0.5)+1</f>
        <v>2</v>
      </c>
      <c r="AK30" s="197">
        <f t="shared" si="3"/>
        <v>27</v>
      </c>
      <c r="AL30" s="214">
        <f>VLOOKUP(B30,'Working Time-January-2026'!$B:$AK,35,0)/60</f>
        <v>0</v>
      </c>
      <c r="AM30" s="214">
        <f>VLOOKUP(B30,'Working Time-January-2026'!$B:$AK,36,0)/60</f>
        <v>0</v>
      </c>
      <c r="AN30" s="214"/>
      <c r="AO30" s="214"/>
      <c r="AP30" s="216"/>
      <c r="AQ30" s="209"/>
      <c r="AR30" s="209"/>
      <c r="AS30" s="209"/>
      <c r="AT30" s="209"/>
      <c r="AU30" s="209">
        <f t="shared" si="4"/>
        <v>4</v>
      </c>
      <c r="AV30" s="209">
        <f t="shared" si="5"/>
        <v>0</v>
      </c>
      <c r="AW30" s="210">
        <f t="shared" si="6"/>
        <v>0</v>
      </c>
      <c r="AX30" s="212"/>
      <c r="AY30" s="217"/>
    </row>
    <row r="31">
      <c r="A31" s="209">
        <v>27.0</v>
      </c>
      <c r="B31" s="212" t="s">
        <v>620</v>
      </c>
      <c r="C31" s="213" t="s">
        <v>123</v>
      </c>
      <c r="D31" s="212" t="s">
        <v>80</v>
      </c>
      <c r="E31" s="194" t="s">
        <v>591</v>
      </c>
      <c r="F31" s="194" t="s">
        <v>591</v>
      </c>
      <c r="G31" s="194">
        <v>0.0</v>
      </c>
      <c r="H31" s="194" t="s">
        <v>591</v>
      </c>
      <c r="I31" s="194" t="s">
        <v>591</v>
      </c>
      <c r="J31" s="194" t="s">
        <v>591</v>
      </c>
      <c r="K31" s="194" t="s">
        <v>591</v>
      </c>
      <c r="L31" s="221" t="s">
        <v>721</v>
      </c>
      <c r="M31" s="194" t="s">
        <v>591</v>
      </c>
      <c r="N31" s="194" t="s">
        <v>591</v>
      </c>
      <c r="O31" s="194">
        <v>0.0</v>
      </c>
      <c r="P31" s="194" t="s">
        <v>170</v>
      </c>
      <c r="Q31" s="194" t="s">
        <v>588</v>
      </c>
      <c r="R31" s="194" t="s">
        <v>588</v>
      </c>
      <c r="S31" s="194" t="s">
        <v>588</v>
      </c>
      <c r="T31" s="194" t="s">
        <v>588</v>
      </c>
      <c r="U31" s="194">
        <v>0.0</v>
      </c>
      <c r="V31" s="194" t="s">
        <v>588</v>
      </c>
      <c r="W31" s="194" t="s">
        <v>588</v>
      </c>
      <c r="X31" s="194" t="s">
        <v>588</v>
      </c>
      <c r="Y31" s="194" t="s">
        <v>588</v>
      </c>
      <c r="Z31" s="218" t="s">
        <v>6</v>
      </c>
      <c r="AA31" s="194" t="s">
        <v>6</v>
      </c>
      <c r="AB31" s="194" t="s">
        <v>6</v>
      </c>
      <c r="AC31" s="194">
        <v>0.0</v>
      </c>
      <c r="AD31" s="194" t="s">
        <v>717</v>
      </c>
      <c r="AE31" s="194" t="s">
        <v>717</v>
      </c>
      <c r="AF31" s="194" t="s">
        <v>717</v>
      </c>
      <c r="AG31" s="194" t="s">
        <v>717</v>
      </c>
      <c r="AH31" s="194" t="s">
        <v>717</v>
      </c>
      <c r="AI31" s="194">
        <v>0.0</v>
      </c>
      <c r="AJ31" s="197">
        <f>vlookup(B31,'Annual Leave-2026'!$B:$T,4,0)-countif(E31:AI31,"a")-(countif(E31:AI31,"a1")*0.5)-(countif(E31:AI31,"a2")*0.5)-(countif(E31:AI31,"b*")*0.5)-(countif(E31:AI31,"c*")*0.5)-(countif(E31:AI31,"d*")*0.5)-(countif(E31:AI31,"e*")*0.5)+1</f>
        <v>5</v>
      </c>
      <c r="AK31" s="197">
        <f t="shared" si="3"/>
        <v>26</v>
      </c>
      <c r="AL31" s="214">
        <f>VLOOKUP(B31,'Working Time-January-2026'!$B:$AK,35,0)/60</f>
        <v>0</v>
      </c>
      <c r="AM31" s="214">
        <f>VLOOKUP(B31,'Working Time-January-2026'!$B:$AK,36,0)/60</f>
        <v>0</v>
      </c>
      <c r="AN31" s="214"/>
      <c r="AO31" s="214"/>
      <c r="AP31" s="216"/>
      <c r="AQ31" s="209"/>
      <c r="AR31" s="209"/>
      <c r="AS31" s="209"/>
      <c r="AT31" s="209"/>
      <c r="AU31" s="209">
        <f t="shared" si="4"/>
        <v>5</v>
      </c>
      <c r="AV31" s="209">
        <f t="shared" si="5"/>
        <v>0</v>
      </c>
      <c r="AW31" s="210">
        <f t="shared" si="6"/>
        <v>0</v>
      </c>
      <c r="AX31" s="212"/>
      <c r="AY31" s="217"/>
    </row>
    <row r="32">
      <c r="A32" s="204">
        <v>28.0</v>
      </c>
      <c r="B32" s="212" t="s">
        <v>621</v>
      </c>
      <c r="C32" s="213" t="s">
        <v>130</v>
      </c>
      <c r="D32" s="212" t="s">
        <v>76</v>
      </c>
      <c r="E32" s="194" t="s">
        <v>593</v>
      </c>
      <c r="F32" s="194" t="s">
        <v>593</v>
      </c>
      <c r="G32" s="194" t="s">
        <v>593</v>
      </c>
      <c r="H32" s="194">
        <v>0.0</v>
      </c>
      <c r="I32" s="194" t="s">
        <v>588</v>
      </c>
      <c r="J32" s="194" t="s">
        <v>588</v>
      </c>
      <c r="K32" s="194" t="s">
        <v>588</v>
      </c>
      <c r="L32" s="194" t="s">
        <v>727</v>
      </c>
      <c r="M32" s="194" t="s">
        <v>588</v>
      </c>
      <c r="N32" s="194" t="s">
        <v>588</v>
      </c>
      <c r="O32" s="194">
        <v>0.0</v>
      </c>
      <c r="P32" s="194" t="s">
        <v>717</v>
      </c>
      <c r="Q32" s="194" t="s">
        <v>717</v>
      </c>
      <c r="R32" s="194" t="s">
        <v>717</v>
      </c>
      <c r="S32" s="194" t="s">
        <v>717</v>
      </c>
      <c r="T32" s="194" t="s">
        <v>717</v>
      </c>
      <c r="U32" s="194" t="s">
        <v>717</v>
      </c>
      <c r="V32" s="194" t="s">
        <v>717</v>
      </c>
      <c r="W32" s="194">
        <v>0.0</v>
      </c>
      <c r="X32" s="194" t="s">
        <v>717</v>
      </c>
      <c r="Y32" s="194" t="s">
        <v>717</v>
      </c>
      <c r="Z32" s="218" t="s">
        <v>717</v>
      </c>
      <c r="AA32" s="218" t="s">
        <v>717</v>
      </c>
      <c r="AB32" s="194">
        <v>0.0</v>
      </c>
      <c r="AC32" s="194" t="s">
        <v>717</v>
      </c>
      <c r="AD32" s="194" t="s">
        <v>717</v>
      </c>
      <c r="AE32" s="194" t="s">
        <v>717</v>
      </c>
      <c r="AF32" s="194" t="s">
        <v>717</v>
      </c>
      <c r="AG32" s="194" t="s">
        <v>717</v>
      </c>
      <c r="AH32" s="194" t="s">
        <v>717</v>
      </c>
      <c r="AI32" s="194" t="s">
        <v>717</v>
      </c>
      <c r="AJ32" s="197">
        <f>vlookup(B32,'Annual Leave-2026'!$B:$T,4,0)-countif(E32:AI32,"a")-(countif(E32:AI32,"a1")*0.5)-(countif(E32:AI32,"a2")*0.5)-(countif(E32:AI32,"b*")*0.5)-(countif(E32:AI32,"c*")*0.5)-(countif(E32:AI32,"d*")*0.5)-(countif(E32:AI32,"e*")*0.5)+1</f>
        <v>10</v>
      </c>
      <c r="AK32" s="197">
        <f t="shared" si="3"/>
        <v>27</v>
      </c>
      <c r="AL32" s="214">
        <f>VLOOKUP(B32,'Working Time-January-2026'!$B:$AK,35,0)/60</f>
        <v>0</v>
      </c>
      <c r="AM32" s="214">
        <f>VLOOKUP(B32,'Working Time-January-2026'!$B:$AK,36,0)/60</f>
        <v>0</v>
      </c>
      <c r="AN32" s="214"/>
      <c r="AO32" s="214"/>
      <c r="AP32" s="216"/>
      <c r="AQ32" s="209"/>
      <c r="AR32" s="209"/>
      <c r="AS32" s="209"/>
      <c r="AT32" s="209"/>
      <c r="AU32" s="209">
        <f t="shared" si="4"/>
        <v>4</v>
      </c>
      <c r="AV32" s="209">
        <f t="shared" si="5"/>
        <v>0</v>
      </c>
      <c r="AW32" s="210">
        <f t="shared" si="6"/>
        <v>0</v>
      </c>
      <c r="AX32" s="212"/>
      <c r="AY32" s="217"/>
    </row>
    <row r="33" ht="16.5" customHeight="1">
      <c r="A33" s="209">
        <v>29.0</v>
      </c>
      <c r="B33" s="212" t="s">
        <v>622</v>
      </c>
      <c r="C33" s="213" t="s">
        <v>107</v>
      </c>
      <c r="D33" s="212" t="s">
        <v>76</v>
      </c>
      <c r="E33" s="194" t="s">
        <v>715</v>
      </c>
      <c r="F33" s="194" t="s">
        <v>715</v>
      </c>
      <c r="G33" s="194" t="s">
        <v>715</v>
      </c>
      <c r="H33" s="194">
        <v>0.0</v>
      </c>
      <c r="I33" s="194" t="s">
        <v>715</v>
      </c>
      <c r="J33" s="194" t="s">
        <v>715</v>
      </c>
      <c r="K33" s="194" t="s">
        <v>715</v>
      </c>
      <c r="L33" s="194" t="s">
        <v>723</v>
      </c>
      <c r="M33" s="194" t="s">
        <v>715</v>
      </c>
      <c r="N33" s="194">
        <v>0.0</v>
      </c>
      <c r="O33" s="194" t="s">
        <v>591</v>
      </c>
      <c r="P33" s="194" t="s">
        <v>591</v>
      </c>
      <c r="Q33" s="194" t="s">
        <v>591</v>
      </c>
      <c r="R33" s="194" t="s">
        <v>591</v>
      </c>
      <c r="S33" s="194" t="s">
        <v>591</v>
      </c>
      <c r="T33" s="194" t="s">
        <v>591</v>
      </c>
      <c r="U33" s="194" t="s">
        <v>163</v>
      </c>
      <c r="V33" s="194">
        <v>0.0</v>
      </c>
      <c r="W33" s="194" t="s">
        <v>591</v>
      </c>
      <c r="X33" s="194" t="s">
        <v>591</v>
      </c>
      <c r="Y33" s="194" t="s">
        <v>591</v>
      </c>
      <c r="Z33" s="218" t="s">
        <v>6</v>
      </c>
      <c r="AA33" s="194" t="s">
        <v>6</v>
      </c>
      <c r="AB33" s="194" t="s">
        <v>602</v>
      </c>
      <c r="AC33" s="194">
        <v>0.0</v>
      </c>
      <c r="AD33" s="194" t="s">
        <v>593</v>
      </c>
      <c r="AE33" s="194" t="s">
        <v>593</v>
      </c>
      <c r="AF33" s="194" t="s">
        <v>593</v>
      </c>
      <c r="AG33" s="194" t="s">
        <v>593</v>
      </c>
      <c r="AH33" s="194" t="s">
        <v>593</v>
      </c>
      <c r="AI33" s="194">
        <v>0.0</v>
      </c>
      <c r="AJ33" s="197">
        <f>vlookup(B33,'Annual Leave-2026'!$B:$T,4,0)-countif(E33:AI33,"a")-(countif(E33:AI33,"a1")*0.5)-(countif(E33:AI33,"a2")*0.5)-(countif(E33:AI33,"b*")*0.5)-(countif(E33:AI33,"c*")*0.5)-(countif(E33:AI33,"d*")*0.5)-(countif(E33:AI33,"e*")*0.5)+1</f>
        <v>0</v>
      </c>
      <c r="AK33" s="197">
        <f t="shared" si="3"/>
        <v>25</v>
      </c>
      <c r="AL33" s="214">
        <f>VLOOKUP(B33,'Working Time-January-2026'!$B:$AK,35,0)/60</f>
        <v>-0.15</v>
      </c>
      <c r="AM33" s="214">
        <f>VLOOKUP(B33,'Working Time-January-2026'!$B:$AK,36,0)/60</f>
        <v>0</v>
      </c>
      <c r="AN33" s="214"/>
      <c r="AO33" s="214"/>
      <c r="AP33" s="216"/>
      <c r="AQ33" s="209"/>
      <c r="AR33" s="209"/>
      <c r="AS33" s="209"/>
      <c r="AT33" s="209"/>
      <c r="AU33" s="209">
        <f t="shared" si="4"/>
        <v>5</v>
      </c>
      <c r="AV33" s="209">
        <f t="shared" si="5"/>
        <v>0</v>
      </c>
      <c r="AW33" s="210">
        <f t="shared" si="6"/>
        <v>1</v>
      </c>
      <c r="AX33" s="212"/>
      <c r="AY33" s="217"/>
    </row>
    <row r="34">
      <c r="A34" s="204">
        <v>30.0</v>
      </c>
      <c r="B34" s="212" t="s">
        <v>623</v>
      </c>
      <c r="C34" s="213" t="s">
        <v>96</v>
      </c>
      <c r="D34" s="212" t="s">
        <v>76</v>
      </c>
      <c r="E34" s="194" t="s">
        <v>717</v>
      </c>
      <c r="F34" s="194" t="s">
        <v>717</v>
      </c>
      <c r="G34" s="194">
        <v>0.0</v>
      </c>
      <c r="H34" s="194" t="s">
        <v>602</v>
      </c>
      <c r="I34" s="194" t="s">
        <v>715</v>
      </c>
      <c r="J34" s="194" t="s">
        <v>592</v>
      </c>
      <c r="K34" s="194" t="s">
        <v>592</v>
      </c>
      <c r="L34" s="194" t="s">
        <v>723</v>
      </c>
      <c r="M34" s="194" t="s">
        <v>715</v>
      </c>
      <c r="N34" s="194" t="s">
        <v>715</v>
      </c>
      <c r="O34" s="194">
        <v>0.0</v>
      </c>
      <c r="P34" s="194" t="s">
        <v>715</v>
      </c>
      <c r="Q34" s="194" t="s">
        <v>715</v>
      </c>
      <c r="R34" s="194" t="s">
        <v>715</v>
      </c>
      <c r="S34" s="194" t="s">
        <v>715</v>
      </c>
      <c r="T34" s="194" t="s">
        <v>715</v>
      </c>
      <c r="U34" s="194" t="s">
        <v>715</v>
      </c>
      <c r="V34" s="194" t="s">
        <v>715</v>
      </c>
      <c r="W34" s="194">
        <v>0.0</v>
      </c>
      <c r="X34" s="194" t="s">
        <v>715</v>
      </c>
      <c r="Y34" s="194" t="s">
        <v>715</v>
      </c>
      <c r="Z34" s="194" t="s">
        <v>715</v>
      </c>
      <c r="AA34" s="194" t="s">
        <v>715</v>
      </c>
      <c r="AB34" s="194">
        <v>0.0</v>
      </c>
      <c r="AC34" s="194" t="s">
        <v>591</v>
      </c>
      <c r="AD34" s="194" t="s">
        <v>591</v>
      </c>
      <c r="AE34" s="194" t="s">
        <v>591</v>
      </c>
      <c r="AF34" s="194" t="s">
        <v>591</v>
      </c>
      <c r="AG34" s="194" t="s">
        <v>591</v>
      </c>
      <c r="AH34" s="194" t="s">
        <v>591</v>
      </c>
      <c r="AI34" s="194">
        <v>0.0</v>
      </c>
      <c r="AJ34" s="197">
        <f>vlookup(B34,'Annual Leave-2026'!$B:$T,4,0)-countif(E34:AI34,"a")-(countif(E34:AI34,"a1")*0.5)-(countif(E34:AI34,"a2")*0.5)-(countif(E34:AI34,"b*")*0.5)-(countif(E34:AI34,"c*")*0.5)-(countif(E34:AI34,"d*")*0.5)-(countif(E34:AI34,"e*")*0.5)+1</f>
        <v>3</v>
      </c>
      <c r="AK34" s="197">
        <f t="shared" si="3"/>
        <v>23</v>
      </c>
      <c r="AL34" s="214">
        <f>VLOOKUP(B34,'Working Time-January-2026'!$B:$AK,35,0)/60</f>
        <v>-0.03333333333</v>
      </c>
      <c r="AM34" s="214">
        <f>VLOOKUP(B34,'Working Time-January-2026'!$B:$AK,36,0)/60</f>
        <v>0</v>
      </c>
      <c r="AN34" s="214"/>
      <c r="AO34" s="214"/>
      <c r="AP34" s="220"/>
      <c r="AQ34" s="209"/>
      <c r="AR34" s="209"/>
      <c r="AS34" s="209"/>
      <c r="AT34" s="209"/>
      <c r="AU34" s="209">
        <f t="shared" si="4"/>
        <v>5</v>
      </c>
      <c r="AV34" s="209">
        <f t="shared" si="5"/>
        <v>2</v>
      </c>
      <c r="AW34" s="210">
        <f t="shared" si="6"/>
        <v>1</v>
      </c>
      <c r="AX34" s="212"/>
      <c r="AY34" s="217"/>
    </row>
    <row r="35">
      <c r="A35" s="209">
        <v>31.0</v>
      </c>
      <c r="B35" s="212" t="s">
        <v>624</v>
      </c>
      <c r="C35" s="213" t="s">
        <v>112</v>
      </c>
      <c r="D35" s="212" t="s">
        <v>76</v>
      </c>
      <c r="E35" s="194" t="s">
        <v>715</v>
      </c>
      <c r="F35" s="194" t="s">
        <v>715</v>
      </c>
      <c r="G35" s="194">
        <v>0.0</v>
      </c>
      <c r="H35" s="194" t="s">
        <v>591</v>
      </c>
      <c r="I35" s="194" t="s">
        <v>591</v>
      </c>
      <c r="J35" s="194" t="s">
        <v>591</v>
      </c>
      <c r="K35" s="194" t="s">
        <v>591</v>
      </c>
      <c r="L35" s="221" t="s">
        <v>721</v>
      </c>
      <c r="M35" s="194" t="s">
        <v>591</v>
      </c>
      <c r="N35" s="194" t="s">
        <v>591</v>
      </c>
      <c r="O35" s="194">
        <v>0.0</v>
      </c>
      <c r="P35" s="194" t="s">
        <v>591</v>
      </c>
      <c r="Q35" s="194" t="s">
        <v>591</v>
      </c>
      <c r="R35" s="194" t="s">
        <v>591</v>
      </c>
      <c r="S35" s="194" t="s">
        <v>591</v>
      </c>
      <c r="T35" s="194" t="s">
        <v>591</v>
      </c>
      <c r="U35" s="194" t="s">
        <v>591</v>
      </c>
      <c r="V35" s="194">
        <v>0.0</v>
      </c>
      <c r="W35" s="194" t="s">
        <v>593</v>
      </c>
      <c r="X35" s="194" t="s">
        <v>593</v>
      </c>
      <c r="Y35" s="194" t="s">
        <v>593</v>
      </c>
      <c r="Z35" s="194" t="s">
        <v>593</v>
      </c>
      <c r="AA35" s="194" t="s">
        <v>593</v>
      </c>
      <c r="AB35" s="194">
        <v>0.0</v>
      </c>
      <c r="AC35" s="194" t="s">
        <v>588</v>
      </c>
      <c r="AD35" s="194" t="s">
        <v>588</v>
      </c>
      <c r="AE35" s="194" t="s">
        <v>588</v>
      </c>
      <c r="AF35" s="194" t="s">
        <v>588</v>
      </c>
      <c r="AG35" s="194" t="s">
        <v>588</v>
      </c>
      <c r="AH35" s="194" t="s">
        <v>588</v>
      </c>
      <c r="AI35" s="194" t="s">
        <v>588</v>
      </c>
      <c r="AJ35" s="197">
        <f>vlookup(B35,'Annual Leave-2026'!$B:$T,4,0)-countif(E35:AI35,"a")-(countif(E35:AI35,"a1")*0.5)-(countif(E35:AI35,"a2")*0.5)-(countif(E35:AI35,"b*")*0.5)-(countif(E35:AI35,"c*")*0.5)-(countif(E35:AI35,"d*")*0.5)-(countif(E35:AI35,"e*")*0.5)+1</f>
        <v>4</v>
      </c>
      <c r="AK35" s="197">
        <f t="shared" si="3"/>
        <v>27</v>
      </c>
      <c r="AL35" s="214">
        <f>VLOOKUP(B35,'Working Time-January-2026'!$B:$AK,35,0)/60</f>
        <v>0</v>
      </c>
      <c r="AM35" s="214">
        <f>VLOOKUP(B35,'Working Time-January-2026'!$B:$AK,36,0)/60</f>
        <v>0</v>
      </c>
      <c r="AN35" s="214"/>
      <c r="AO35" s="214"/>
      <c r="AP35" s="216"/>
      <c r="AQ35" s="209"/>
      <c r="AR35" s="209"/>
      <c r="AS35" s="209"/>
      <c r="AT35" s="209"/>
      <c r="AU35" s="209">
        <f t="shared" si="4"/>
        <v>4</v>
      </c>
      <c r="AV35" s="209">
        <f t="shared" si="5"/>
        <v>0</v>
      </c>
      <c r="AW35" s="210">
        <f t="shared" si="6"/>
        <v>0</v>
      </c>
      <c r="AX35" s="212"/>
      <c r="AY35" s="217"/>
    </row>
    <row r="36">
      <c r="A36" s="204">
        <v>32.0</v>
      </c>
      <c r="B36" s="218" t="s">
        <v>816</v>
      </c>
      <c r="C36" s="219" t="s">
        <v>101</v>
      </c>
      <c r="D36" s="212" t="s">
        <v>76</v>
      </c>
      <c r="E36" s="194" t="s">
        <v>715</v>
      </c>
      <c r="F36" s="194" t="s">
        <v>715</v>
      </c>
      <c r="G36" s="194" t="s">
        <v>765</v>
      </c>
      <c r="H36" s="194">
        <v>0.0</v>
      </c>
      <c r="I36" s="194" t="s">
        <v>715</v>
      </c>
      <c r="J36" s="194" t="s">
        <v>715</v>
      </c>
      <c r="K36" s="194" t="s">
        <v>715</v>
      </c>
      <c r="L36" s="194" t="s">
        <v>723</v>
      </c>
      <c r="M36" s="194" t="s">
        <v>715</v>
      </c>
      <c r="N36" s="194">
        <v>0.0</v>
      </c>
      <c r="O36" s="194" t="s">
        <v>602</v>
      </c>
      <c r="P36" s="194" t="s">
        <v>715</v>
      </c>
      <c r="Q36" s="194" t="s">
        <v>715</v>
      </c>
      <c r="R36" s="194" t="s">
        <v>715</v>
      </c>
      <c r="S36" s="194" t="s">
        <v>715</v>
      </c>
      <c r="T36" s="194" t="s">
        <v>715</v>
      </c>
      <c r="U36" s="194">
        <v>0.0</v>
      </c>
      <c r="V36" s="194" t="s">
        <v>591</v>
      </c>
      <c r="W36" s="194" t="s">
        <v>591</v>
      </c>
      <c r="X36" s="194" t="s">
        <v>591</v>
      </c>
      <c r="Y36" s="194" t="s">
        <v>591</v>
      </c>
      <c r="Z36" s="194" t="s">
        <v>591</v>
      </c>
      <c r="AA36" s="218" t="s">
        <v>6</v>
      </c>
      <c r="AB36" s="218" t="s">
        <v>6</v>
      </c>
      <c r="AC36" s="194">
        <v>0.0</v>
      </c>
      <c r="AD36" s="194" t="s">
        <v>591</v>
      </c>
      <c r="AE36" s="194" t="s">
        <v>591</v>
      </c>
      <c r="AF36" s="194" t="s">
        <v>591</v>
      </c>
      <c r="AG36" s="194" t="s">
        <v>591</v>
      </c>
      <c r="AH36" s="194" t="s">
        <v>591</v>
      </c>
      <c r="AI36" s="194" t="s">
        <v>591</v>
      </c>
      <c r="AJ36" s="197">
        <f>vlookup(B36,'Annual Leave-2026'!$B:$T,4,0)-countif(E36:AI36,"a")-(countif(E36:AI36,"a1")*0.5)-(countif(E36:AI36,"a2")*0.5)-(countif(E36:AI36,"b*")*0.5)-(countif(E36:AI36,"c*")*0.5)-(countif(E36:AI36,"d*")*0.5)-(countif(E36:AI36,"e*")*0.5)+1</f>
        <v>0</v>
      </c>
      <c r="AK36" s="197">
        <f t="shared" si="3"/>
        <v>25.5</v>
      </c>
      <c r="AL36" s="214">
        <f>VLOOKUP(B36,'Working Time-January-2026'!$B:$AK,35,0)/60</f>
        <v>0</v>
      </c>
      <c r="AM36" s="214">
        <f>VLOOKUP(B36,'Working Time-January-2026'!$B:$AK,36,0)/60</f>
        <v>0</v>
      </c>
      <c r="AN36" s="214"/>
      <c r="AO36" s="214"/>
      <c r="AP36" s="220"/>
      <c r="AQ36" s="209"/>
      <c r="AR36" s="209"/>
      <c r="AS36" s="209"/>
      <c r="AT36" s="209"/>
      <c r="AU36" s="209">
        <f t="shared" si="4"/>
        <v>4</v>
      </c>
      <c r="AV36" s="209">
        <f t="shared" si="5"/>
        <v>0</v>
      </c>
      <c r="AW36" s="210">
        <f t="shared" si="6"/>
        <v>1.5</v>
      </c>
      <c r="AX36" s="212"/>
      <c r="AY36" s="217"/>
    </row>
    <row r="37">
      <c r="A37" s="209">
        <v>33.0</v>
      </c>
      <c r="B37" s="218" t="s">
        <v>625</v>
      </c>
      <c r="C37" s="219" t="s">
        <v>127</v>
      </c>
      <c r="D37" s="212" t="s">
        <v>76</v>
      </c>
      <c r="E37" s="194" t="s">
        <v>588</v>
      </c>
      <c r="F37" s="194" t="s">
        <v>588</v>
      </c>
      <c r="G37" s="194">
        <v>0.0</v>
      </c>
      <c r="H37" s="194" t="s">
        <v>588</v>
      </c>
      <c r="I37" s="194" t="s">
        <v>588</v>
      </c>
      <c r="J37" s="194" t="s">
        <v>588</v>
      </c>
      <c r="K37" s="194" t="s">
        <v>588</v>
      </c>
      <c r="L37" s="194" t="s">
        <v>727</v>
      </c>
      <c r="M37" s="194" t="s">
        <v>588</v>
      </c>
      <c r="N37" s="194" t="s">
        <v>588</v>
      </c>
      <c r="O37" s="194">
        <v>0.0</v>
      </c>
      <c r="P37" s="194" t="s">
        <v>588</v>
      </c>
      <c r="Q37" s="194" t="s">
        <v>588</v>
      </c>
      <c r="R37" s="194" t="s">
        <v>592</v>
      </c>
      <c r="S37" s="194" t="s">
        <v>592</v>
      </c>
      <c r="T37" s="194" t="s">
        <v>592</v>
      </c>
      <c r="U37" s="194" t="s">
        <v>592</v>
      </c>
      <c r="V37" s="194">
        <v>0.0</v>
      </c>
      <c r="W37" s="194" t="s">
        <v>592</v>
      </c>
      <c r="X37" s="194" t="s">
        <v>592</v>
      </c>
      <c r="Y37" s="194" t="s">
        <v>592</v>
      </c>
      <c r="Z37" s="218" t="s">
        <v>717</v>
      </c>
      <c r="AA37" s="218" t="s">
        <v>717</v>
      </c>
      <c r="AB37" s="218" t="s">
        <v>717</v>
      </c>
      <c r="AC37" s="194" t="s">
        <v>717</v>
      </c>
      <c r="AD37" s="194">
        <v>0.0</v>
      </c>
      <c r="AE37" s="194" t="s">
        <v>717</v>
      </c>
      <c r="AF37" s="194" t="s">
        <v>717</v>
      </c>
      <c r="AG37" s="194" t="s">
        <v>717</v>
      </c>
      <c r="AH37" s="194" t="s">
        <v>717</v>
      </c>
      <c r="AI37" s="194" t="s">
        <v>717</v>
      </c>
      <c r="AJ37" s="197">
        <f>vlookup(B37,'Annual Leave-2026'!$B:$T,4,0)-countif(E37:AI37,"a")-(countif(E37:AI37,"a1")*0.5)-(countif(E37:AI37,"a2")*0.5)-(countif(E37:AI37,"b*")*0.5)-(countif(E37:AI37,"c*")*0.5)-(countif(E37:AI37,"d*")*0.5)-(countif(E37:AI37,"e*")*0.5)+1</f>
        <v>2</v>
      </c>
      <c r="AK37" s="197">
        <f t="shared" si="3"/>
        <v>20</v>
      </c>
      <c r="AL37" s="214">
        <f>VLOOKUP(B37,'Working Time-January-2026'!$B:$AK,35,0)/60</f>
        <v>0</v>
      </c>
      <c r="AM37" s="214">
        <f>VLOOKUP(B37,'Working Time-January-2026'!$B:$AK,36,0)/60</f>
        <v>0</v>
      </c>
      <c r="AN37" s="214"/>
      <c r="AO37" s="214"/>
      <c r="AP37" s="220"/>
      <c r="AQ37" s="209"/>
      <c r="AR37" s="209"/>
      <c r="AS37" s="209"/>
      <c r="AT37" s="209"/>
      <c r="AU37" s="209">
        <f t="shared" si="4"/>
        <v>4</v>
      </c>
      <c r="AV37" s="209">
        <f t="shared" si="5"/>
        <v>7</v>
      </c>
      <c r="AW37" s="210">
        <f t="shared" si="6"/>
        <v>0</v>
      </c>
      <c r="AX37" s="212"/>
      <c r="AY37" s="217"/>
    </row>
    <row r="38">
      <c r="A38" s="204">
        <v>34.0</v>
      </c>
      <c r="B38" s="218" t="s">
        <v>626</v>
      </c>
      <c r="C38" s="219" t="s">
        <v>75</v>
      </c>
      <c r="D38" s="212" t="s">
        <v>76</v>
      </c>
      <c r="E38" s="194" t="s">
        <v>717</v>
      </c>
      <c r="F38" s="194" t="s">
        <v>717</v>
      </c>
      <c r="G38" s="194" t="s">
        <v>717</v>
      </c>
      <c r="H38" s="194">
        <v>0.0</v>
      </c>
      <c r="I38" s="194" t="s">
        <v>717</v>
      </c>
      <c r="J38" s="194" t="s">
        <v>717</v>
      </c>
      <c r="K38" s="194" t="s">
        <v>717</v>
      </c>
      <c r="L38" s="221" t="s">
        <v>725</v>
      </c>
      <c r="M38" s="194" t="s">
        <v>717</v>
      </c>
      <c r="N38" s="194">
        <v>0.0</v>
      </c>
      <c r="O38" s="194" t="s">
        <v>717</v>
      </c>
      <c r="P38" s="194" t="s">
        <v>717</v>
      </c>
      <c r="Q38" s="194" t="s">
        <v>717</v>
      </c>
      <c r="R38" s="194" t="s">
        <v>717</v>
      </c>
      <c r="S38" s="194" t="s">
        <v>717</v>
      </c>
      <c r="T38" s="194" t="s">
        <v>717</v>
      </c>
      <c r="U38" s="194">
        <v>0.0</v>
      </c>
      <c r="V38" s="194" t="s">
        <v>717</v>
      </c>
      <c r="W38" s="194" t="s">
        <v>717</v>
      </c>
      <c r="X38" s="194" t="s">
        <v>717</v>
      </c>
      <c r="Y38" s="194" t="s">
        <v>717</v>
      </c>
      <c r="Z38" s="218" t="s">
        <v>717</v>
      </c>
      <c r="AA38" s="218" t="s">
        <v>717</v>
      </c>
      <c r="AB38" s="218" t="s">
        <v>717</v>
      </c>
      <c r="AC38" s="194">
        <v>0.0</v>
      </c>
      <c r="AD38" s="194" t="s">
        <v>715</v>
      </c>
      <c r="AE38" s="194" t="s">
        <v>715</v>
      </c>
      <c r="AF38" s="194" t="s">
        <v>715</v>
      </c>
      <c r="AG38" s="194" t="s">
        <v>715</v>
      </c>
      <c r="AH38" s="194" t="s">
        <v>715</v>
      </c>
      <c r="AI38" s="194" t="s">
        <v>715</v>
      </c>
      <c r="AJ38" s="197">
        <f>vlookup(B38,'Annual Leave-2026'!$B:$T,4,0)-countif(E38:AI38,"a")-(countif(E38:AI38,"a1")*0.5)-(countif(E38:AI38,"a2")*0.5)-(countif(E38:AI38,"b*")*0.5)-(countif(E38:AI38,"c*")*0.5)-(countif(E38:AI38,"d*")*0.5)-(countif(E38:AI38,"e*")*0.5)+1</f>
        <v>7.5</v>
      </c>
      <c r="AK38" s="197">
        <f t="shared" si="3"/>
        <v>27</v>
      </c>
      <c r="AL38" s="214">
        <f>VLOOKUP(B38,'Working Time-January-2026'!$B:$AK,35,0)/60</f>
        <v>0</v>
      </c>
      <c r="AM38" s="214">
        <f>VLOOKUP(B38,'Working Time-January-2026'!$B:$AK,36,0)/60</f>
        <v>0</v>
      </c>
      <c r="AN38" s="214"/>
      <c r="AO38" s="214"/>
      <c r="AP38" s="220"/>
      <c r="AQ38" s="209"/>
      <c r="AR38" s="209"/>
      <c r="AS38" s="209"/>
      <c r="AT38" s="209"/>
      <c r="AU38" s="209">
        <f t="shared" si="4"/>
        <v>4</v>
      </c>
      <c r="AV38" s="209">
        <f t="shared" si="5"/>
        <v>0</v>
      </c>
      <c r="AW38" s="210">
        <f t="shared" si="6"/>
        <v>0</v>
      </c>
      <c r="AX38" s="212"/>
      <c r="AY38" s="217"/>
    </row>
    <row r="39">
      <c r="A39" s="209">
        <v>35.0</v>
      </c>
      <c r="B39" s="218" t="s">
        <v>627</v>
      </c>
      <c r="C39" s="219" t="s">
        <v>77</v>
      </c>
      <c r="D39" s="212" t="s">
        <v>76</v>
      </c>
      <c r="E39" s="194" t="s">
        <v>588</v>
      </c>
      <c r="F39" s="194" t="s">
        <v>588</v>
      </c>
      <c r="G39" s="194" t="s">
        <v>588</v>
      </c>
      <c r="H39" s="194" t="s">
        <v>170</v>
      </c>
      <c r="I39" s="194">
        <v>0.0</v>
      </c>
      <c r="J39" s="194" t="s">
        <v>717</v>
      </c>
      <c r="K39" s="194" t="s">
        <v>717</v>
      </c>
      <c r="L39" s="221" t="s">
        <v>725</v>
      </c>
      <c r="M39" s="194" t="s">
        <v>6</v>
      </c>
      <c r="N39" s="194">
        <v>0.0</v>
      </c>
      <c r="O39" s="221" t="s">
        <v>168</v>
      </c>
      <c r="P39" s="194" t="s">
        <v>717</v>
      </c>
      <c r="Q39" s="194" t="s">
        <v>717</v>
      </c>
      <c r="R39" s="194" t="s">
        <v>717</v>
      </c>
      <c r="S39" s="194" t="s">
        <v>717</v>
      </c>
      <c r="T39" s="194" t="s">
        <v>717</v>
      </c>
      <c r="U39" s="194">
        <v>0.0</v>
      </c>
      <c r="V39" s="194" t="s">
        <v>602</v>
      </c>
      <c r="W39" s="194" t="s">
        <v>593</v>
      </c>
      <c r="X39" s="194" t="s">
        <v>593</v>
      </c>
      <c r="Y39" s="194" t="s">
        <v>593</v>
      </c>
      <c r="Z39" s="194" t="s">
        <v>593</v>
      </c>
      <c r="AA39" s="194" t="s">
        <v>593</v>
      </c>
      <c r="AB39" s="194" t="s">
        <v>6</v>
      </c>
      <c r="AC39" s="194">
        <v>0.0</v>
      </c>
      <c r="AD39" s="194" t="s">
        <v>6</v>
      </c>
      <c r="AE39" s="194" t="s">
        <v>172</v>
      </c>
      <c r="AF39" s="194" t="s">
        <v>593</v>
      </c>
      <c r="AG39" s="194" t="s">
        <v>593</v>
      </c>
      <c r="AH39" s="194" t="s">
        <v>593</v>
      </c>
      <c r="AI39" s="194" t="s">
        <v>593</v>
      </c>
      <c r="AJ39" s="197">
        <f>vlookup(B39,'Annual Leave-2026'!$B:$T,4,0)-countif(E39:AI39,"a")-(countif(E39:AI39,"a1")*0.5)-(countif(E39:AI39,"a2")*0.5)-(countif(E39:AI39,"b*")*0.5)-(countif(E39:AI39,"c*")*0.5)-(countif(E39:AI39,"d*")*0.5)-(countif(E39:AI39,"e*")*0.5)+1</f>
        <v>1.5</v>
      </c>
      <c r="AK39" s="197">
        <f t="shared" si="3"/>
        <v>26</v>
      </c>
      <c r="AL39" s="214">
        <f>VLOOKUP(B39,'Working Time-January-2026'!$B:$AK,35,0)/60</f>
        <v>0</v>
      </c>
      <c r="AM39" s="214">
        <f>VLOOKUP(B39,'Working Time-January-2026'!$B:$AK,36,0)/60</f>
        <v>0</v>
      </c>
      <c r="AN39" s="214"/>
      <c r="AO39" s="214"/>
      <c r="AP39" s="220"/>
      <c r="AQ39" s="209"/>
      <c r="AR39" s="209"/>
      <c r="AS39" s="209"/>
      <c r="AT39" s="209"/>
      <c r="AU39" s="209">
        <f t="shared" si="4"/>
        <v>4</v>
      </c>
      <c r="AV39" s="209">
        <f t="shared" si="5"/>
        <v>0</v>
      </c>
      <c r="AW39" s="210">
        <f t="shared" si="6"/>
        <v>1</v>
      </c>
      <c r="AX39" s="212"/>
      <c r="AY39" s="217"/>
    </row>
    <row r="40">
      <c r="A40" s="204">
        <v>36.0</v>
      </c>
      <c r="B40" s="218" t="s">
        <v>628</v>
      </c>
      <c r="C40" s="219" t="s">
        <v>115</v>
      </c>
      <c r="D40" s="212" t="s">
        <v>76</v>
      </c>
      <c r="E40" s="194" t="s">
        <v>591</v>
      </c>
      <c r="F40" s="194" t="s">
        <v>591</v>
      </c>
      <c r="G40" s="194" t="s">
        <v>591</v>
      </c>
      <c r="H40" s="194">
        <v>0.0</v>
      </c>
      <c r="I40" s="194" t="s">
        <v>591</v>
      </c>
      <c r="J40" s="194" t="s">
        <v>591</v>
      </c>
      <c r="K40" s="194" t="s">
        <v>591</v>
      </c>
      <c r="L40" s="221" t="s">
        <v>721</v>
      </c>
      <c r="M40" s="194" t="s">
        <v>591</v>
      </c>
      <c r="N40" s="194">
        <v>0.0</v>
      </c>
      <c r="O40" s="194" t="s">
        <v>593</v>
      </c>
      <c r="P40" s="194" t="s">
        <v>593</v>
      </c>
      <c r="Q40" s="194" t="s">
        <v>593</v>
      </c>
      <c r="R40" s="194" t="s">
        <v>593</v>
      </c>
      <c r="S40" s="194" t="s">
        <v>593</v>
      </c>
      <c r="T40" s="194" t="s">
        <v>593</v>
      </c>
      <c r="U40" s="194">
        <v>0.0</v>
      </c>
      <c r="V40" s="194" t="s">
        <v>588</v>
      </c>
      <c r="W40" s="194" t="s">
        <v>588</v>
      </c>
      <c r="X40" s="194" t="s">
        <v>588</v>
      </c>
      <c r="Y40" s="194" t="s">
        <v>588</v>
      </c>
      <c r="Z40" s="194" t="s">
        <v>588</v>
      </c>
      <c r="AA40" s="194" t="s">
        <v>588</v>
      </c>
      <c r="AB40" s="194" t="s">
        <v>588</v>
      </c>
      <c r="AC40" s="194">
        <v>0.0</v>
      </c>
      <c r="AD40" s="194" t="s">
        <v>588</v>
      </c>
      <c r="AE40" s="194" t="s">
        <v>588</v>
      </c>
      <c r="AF40" s="194" t="s">
        <v>588</v>
      </c>
      <c r="AG40" s="194" t="s">
        <v>588</v>
      </c>
      <c r="AH40" s="194" t="s">
        <v>588</v>
      </c>
      <c r="AI40" s="194" t="s">
        <v>588</v>
      </c>
      <c r="AJ40" s="197">
        <f>vlookup(B40,'Annual Leave-2026'!$B:$T,4,0)-countif(E40:AI40,"a")-(countif(E40:AI40,"a1")*0.5)-(countif(E40:AI40,"a2")*0.5)-(countif(E40:AI40,"b*")*0.5)-(countif(E40:AI40,"c*")*0.5)-(countif(E40:AI40,"d*")*0.5)-(countif(E40:AI40,"e*")*0.5)+1</f>
        <v>4.5</v>
      </c>
      <c r="AK40" s="197">
        <f t="shared" si="3"/>
        <v>27</v>
      </c>
      <c r="AL40" s="214">
        <f>VLOOKUP(B40,'Working Time-January-2026'!$B:$AK,35,0)/60</f>
        <v>0</v>
      </c>
      <c r="AM40" s="214">
        <f>VLOOKUP(B40,'Working Time-January-2026'!$B:$AK,36,0)/60</f>
        <v>0</v>
      </c>
      <c r="AN40" s="214"/>
      <c r="AO40" s="214"/>
      <c r="AP40" s="220"/>
      <c r="AQ40" s="209"/>
      <c r="AR40" s="209"/>
      <c r="AS40" s="209"/>
      <c r="AT40" s="209"/>
      <c r="AU40" s="209">
        <f t="shared" si="4"/>
        <v>4</v>
      </c>
      <c r="AV40" s="209">
        <f t="shared" si="5"/>
        <v>0</v>
      </c>
      <c r="AW40" s="210">
        <f t="shared" si="6"/>
        <v>0</v>
      </c>
      <c r="AX40" s="212"/>
      <c r="AY40" s="217"/>
    </row>
    <row r="41">
      <c r="A41" s="209">
        <v>37.0</v>
      </c>
      <c r="B41" s="212" t="s">
        <v>629</v>
      </c>
      <c r="C41" s="213" t="s">
        <v>100</v>
      </c>
      <c r="D41" s="212" t="s">
        <v>76</v>
      </c>
      <c r="E41" s="194" t="s">
        <v>715</v>
      </c>
      <c r="F41" s="194" t="s">
        <v>715</v>
      </c>
      <c r="G41" s="194" t="s">
        <v>715</v>
      </c>
      <c r="H41" s="194">
        <v>0.0</v>
      </c>
      <c r="I41" s="194" t="s">
        <v>715</v>
      </c>
      <c r="J41" s="194" t="s">
        <v>715</v>
      </c>
      <c r="K41" s="194" t="s">
        <v>715</v>
      </c>
      <c r="L41" s="194" t="s">
        <v>723</v>
      </c>
      <c r="M41" s="194" t="s">
        <v>715</v>
      </c>
      <c r="N41" s="194" t="s">
        <v>715</v>
      </c>
      <c r="O41" s="194" t="s">
        <v>715</v>
      </c>
      <c r="P41" s="194">
        <v>0.0</v>
      </c>
      <c r="Q41" s="194" t="s">
        <v>715</v>
      </c>
      <c r="R41" s="194" t="s">
        <v>715</v>
      </c>
      <c r="S41" s="194" t="s">
        <v>715</v>
      </c>
      <c r="T41" s="194" t="s">
        <v>715</v>
      </c>
      <c r="U41" s="194">
        <v>0.0</v>
      </c>
      <c r="V41" s="194" t="s">
        <v>591</v>
      </c>
      <c r="W41" s="194" t="s">
        <v>591</v>
      </c>
      <c r="X41" s="194" t="s">
        <v>591</v>
      </c>
      <c r="Y41" s="194" t="s">
        <v>591</v>
      </c>
      <c r="Z41" s="194" t="s">
        <v>591</v>
      </c>
      <c r="AA41" s="194" t="s">
        <v>591</v>
      </c>
      <c r="AB41" s="194" t="s">
        <v>591</v>
      </c>
      <c r="AC41" s="194">
        <v>0.0</v>
      </c>
      <c r="AD41" s="194" t="s">
        <v>591</v>
      </c>
      <c r="AE41" s="194" t="s">
        <v>591</v>
      </c>
      <c r="AF41" s="194" t="s">
        <v>591</v>
      </c>
      <c r="AG41" s="194" t="s">
        <v>591</v>
      </c>
      <c r="AH41" s="194" t="s">
        <v>591</v>
      </c>
      <c r="AI41" s="194" t="s">
        <v>164</v>
      </c>
      <c r="AJ41" s="197">
        <f>vlookup(B41,'Annual Leave-2026'!$B:$T,4,0)-countif(E41:AI41,"a")-(countif(E41:AI41,"a1")*0.5)-(countif(E41:AI41,"a2")*0.5)-(countif(E41:AI41,"b*")*0.5)-(countif(E41:AI41,"c*")*0.5)-(countif(E41:AI41,"d*")*0.5)-(countif(E41:AI41,"e*")*0.5)+1</f>
        <v>9.5</v>
      </c>
      <c r="AK41" s="197">
        <f t="shared" si="3"/>
        <v>27</v>
      </c>
      <c r="AL41" s="214">
        <f>VLOOKUP(B41,'Working Time-January-2026'!$B:$AK,35,0)/60</f>
        <v>0</v>
      </c>
      <c r="AM41" s="214">
        <f>VLOOKUP(B41,'Working Time-January-2026'!$B:$AK,36,0)/60</f>
        <v>0</v>
      </c>
      <c r="AN41" s="214"/>
      <c r="AO41" s="214"/>
      <c r="AP41" s="216"/>
      <c r="AQ41" s="209"/>
      <c r="AR41" s="209"/>
      <c r="AS41" s="209"/>
      <c r="AT41" s="209"/>
      <c r="AU41" s="209">
        <f t="shared" si="4"/>
        <v>4</v>
      </c>
      <c r="AV41" s="209">
        <f t="shared" si="5"/>
        <v>0</v>
      </c>
      <c r="AW41" s="210">
        <f t="shared" si="6"/>
        <v>0</v>
      </c>
      <c r="AX41" s="212"/>
      <c r="AY41" s="217"/>
    </row>
    <row r="42">
      <c r="A42" s="204">
        <v>38.0</v>
      </c>
      <c r="B42" s="212" t="s">
        <v>630</v>
      </c>
      <c r="C42" s="213" t="s">
        <v>120</v>
      </c>
      <c r="D42" s="212" t="s">
        <v>76</v>
      </c>
      <c r="E42" s="194" t="s">
        <v>591</v>
      </c>
      <c r="F42" s="194" t="s">
        <v>591</v>
      </c>
      <c r="G42" s="194">
        <v>0.0</v>
      </c>
      <c r="H42" s="194" t="s">
        <v>171</v>
      </c>
      <c r="I42" s="194" t="s">
        <v>593</v>
      </c>
      <c r="J42" s="194" t="s">
        <v>593</v>
      </c>
      <c r="K42" s="194" t="s">
        <v>593</v>
      </c>
      <c r="L42" s="194" t="s">
        <v>729</v>
      </c>
      <c r="M42" s="194" t="s">
        <v>593</v>
      </c>
      <c r="N42" s="194">
        <v>0.0</v>
      </c>
      <c r="O42" s="194" t="s">
        <v>588</v>
      </c>
      <c r="P42" s="194" t="s">
        <v>588</v>
      </c>
      <c r="Q42" s="194" t="s">
        <v>588</v>
      </c>
      <c r="R42" s="194" t="s">
        <v>588</v>
      </c>
      <c r="S42" s="194" t="s">
        <v>588</v>
      </c>
      <c r="T42" s="194" t="s">
        <v>588</v>
      </c>
      <c r="U42" s="194" t="s">
        <v>588</v>
      </c>
      <c r="V42" s="194">
        <v>0.0</v>
      </c>
      <c r="W42" s="194" t="s">
        <v>588</v>
      </c>
      <c r="X42" s="194" t="s">
        <v>588</v>
      </c>
      <c r="Y42" s="194" t="s">
        <v>588</v>
      </c>
      <c r="Z42" s="194" t="s">
        <v>588</v>
      </c>
      <c r="AA42" s="194" t="s">
        <v>588</v>
      </c>
      <c r="AB42" s="194" t="s">
        <v>592</v>
      </c>
      <c r="AC42" s="194" t="s">
        <v>592</v>
      </c>
      <c r="AD42" s="194">
        <v>0.0</v>
      </c>
      <c r="AE42" s="194" t="s">
        <v>717</v>
      </c>
      <c r="AF42" s="194" t="s">
        <v>717</v>
      </c>
      <c r="AG42" s="194" t="s">
        <v>717</v>
      </c>
      <c r="AH42" s="194" t="s">
        <v>717</v>
      </c>
      <c r="AI42" s="194" t="s">
        <v>717</v>
      </c>
      <c r="AJ42" s="197">
        <f>vlookup(B42,'Annual Leave-2026'!$B:$T,4,0)-countif(E42:AI42,"a")-(countif(E42:AI42,"a1")*0.5)-(countif(E42:AI42,"a2")*0.5)-(countif(E42:AI42,"b*")*0.5)-(countif(E42:AI42,"c*")*0.5)-(countif(E42:AI42,"d*")*0.5)-(countif(E42:AI42,"e*")*0.5)+1</f>
        <v>2</v>
      </c>
      <c r="AK42" s="197">
        <f t="shared" si="3"/>
        <v>25</v>
      </c>
      <c r="AL42" s="214">
        <f>VLOOKUP(B42,'Working Time-January-2026'!$B:$AK,35,0)/60</f>
        <v>0</v>
      </c>
      <c r="AM42" s="214">
        <f>VLOOKUP(B42,'Working Time-January-2026'!$B:$AK,36,0)/60</f>
        <v>0</v>
      </c>
      <c r="AN42" s="214"/>
      <c r="AO42" s="214"/>
      <c r="AP42" s="216"/>
      <c r="AQ42" s="209"/>
      <c r="AR42" s="209"/>
      <c r="AS42" s="209"/>
      <c r="AT42" s="209"/>
      <c r="AU42" s="209">
        <f t="shared" si="4"/>
        <v>4</v>
      </c>
      <c r="AV42" s="209">
        <f t="shared" si="5"/>
        <v>2</v>
      </c>
      <c r="AW42" s="210">
        <f t="shared" si="6"/>
        <v>0</v>
      </c>
      <c r="AX42" s="212"/>
      <c r="AY42" s="217"/>
    </row>
    <row r="43">
      <c r="A43" s="209">
        <v>39.0</v>
      </c>
      <c r="B43" s="218" t="s">
        <v>849</v>
      </c>
      <c r="C43" s="219" t="s">
        <v>131</v>
      </c>
      <c r="D43" s="212" t="s">
        <v>76</v>
      </c>
      <c r="E43" s="194" t="s">
        <v>588</v>
      </c>
      <c r="F43" s="194" t="s">
        <v>588</v>
      </c>
      <c r="G43" s="194" t="s">
        <v>588</v>
      </c>
      <c r="H43" s="194">
        <v>0.0</v>
      </c>
      <c r="I43" s="194" t="s">
        <v>588</v>
      </c>
      <c r="J43" s="194" t="s">
        <v>588</v>
      </c>
      <c r="K43" s="194" t="s">
        <v>588</v>
      </c>
      <c r="L43" s="194" t="s">
        <v>727</v>
      </c>
      <c r="M43" s="194" t="s">
        <v>588</v>
      </c>
      <c r="N43" s="194" t="s">
        <v>588</v>
      </c>
      <c r="O43" s="194">
        <v>0.0</v>
      </c>
      <c r="P43" s="194" t="s">
        <v>6</v>
      </c>
      <c r="Q43" s="194" t="s">
        <v>6</v>
      </c>
      <c r="R43" s="194" t="s">
        <v>6</v>
      </c>
      <c r="S43" s="194" t="s">
        <v>717</v>
      </c>
      <c r="T43" s="194" t="s">
        <v>717</v>
      </c>
      <c r="U43" s="194" t="s">
        <v>717</v>
      </c>
      <c r="V43" s="194">
        <v>0.0</v>
      </c>
      <c r="W43" s="194" t="s">
        <v>717</v>
      </c>
      <c r="X43" s="194" t="s">
        <v>717</v>
      </c>
      <c r="Y43" s="194" t="s">
        <v>717</v>
      </c>
      <c r="Z43" s="218" t="s">
        <v>717</v>
      </c>
      <c r="AA43" s="218" t="s">
        <v>717</v>
      </c>
      <c r="AB43" s="194">
        <v>0.0</v>
      </c>
      <c r="AC43" s="194" t="s">
        <v>717</v>
      </c>
      <c r="AD43" s="194" t="s">
        <v>717</v>
      </c>
      <c r="AE43" s="194" t="s">
        <v>717</v>
      </c>
      <c r="AF43" s="194" t="s">
        <v>717</v>
      </c>
      <c r="AG43" s="194" t="s">
        <v>717</v>
      </c>
      <c r="AH43" s="194" t="s">
        <v>717</v>
      </c>
      <c r="AI43" s="194" t="s">
        <v>717</v>
      </c>
      <c r="AJ43" s="197">
        <f>vlookup(B43,'Annual Leave-2026'!$B:$T,4,0)-countif(E43:AI43,"a")-(countif(E43:AI43,"a1")*0.5)-(countif(E43:AI43,"a2")*0.5)-(countif(E43:AI43,"b*")*0.5)-(countif(E43:AI43,"c*")*0.5)-(countif(E43:AI43,"d*")*0.5)-(countif(E43:AI43,"e*")*0.5)+1</f>
        <v>4</v>
      </c>
      <c r="AK43" s="197">
        <f t="shared" si="3"/>
        <v>27</v>
      </c>
      <c r="AL43" s="214">
        <f>VLOOKUP(B43,'Working Time-January-2026'!$B:$AK,35,0)/60</f>
        <v>0</v>
      </c>
      <c r="AM43" s="214">
        <f>VLOOKUP(B43,'Working Time-January-2026'!$B:$AK,36,0)/60</f>
        <v>0</v>
      </c>
      <c r="AN43" s="214"/>
      <c r="AO43" s="214"/>
      <c r="AP43" s="220"/>
      <c r="AQ43" s="209"/>
      <c r="AR43" s="209"/>
      <c r="AS43" s="209"/>
      <c r="AT43" s="209"/>
      <c r="AU43" s="209">
        <f t="shared" si="4"/>
        <v>4</v>
      </c>
      <c r="AV43" s="209">
        <f t="shared" si="5"/>
        <v>0</v>
      </c>
      <c r="AW43" s="210">
        <f t="shared" si="6"/>
        <v>0</v>
      </c>
      <c r="AX43" s="212"/>
      <c r="AY43" s="217"/>
    </row>
    <row r="44">
      <c r="A44" s="204">
        <v>40.0</v>
      </c>
      <c r="B44" s="218" t="s">
        <v>631</v>
      </c>
      <c r="C44" s="219" t="s">
        <v>97</v>
      </c>
      <c r="D44" s="212" t="s">
        <v>76</v>
      </c>
      <c r="E44" s="194" t="s">
        <v>717</v>
      </c>
      <c r="F44" s="194" t="s">
        <v>717</v>
      </c>
      <c r="G44" s="194">
        <v>0.0</v>
      </c>
      <c r="H44" s="194" t="s">
        <v>715</v>
      </c>
      <c r="I44" s="194" t="s">
        <v>715</v>
      </c>
      <c r="J44" s="194" t="s">
        <v>715</v>
      </c>
      <c r="K44" s="194" t="s">
        <v>715</v>
      </c>
      <c r="L44" s="194" t="s">
        <v>723</v>
      </c>
      <c r="M44" s="194" t="s">
        <v>715</v>
      </c>
      <c r="N44" s="194" t="s">
        <v>715</v>
      </c>
      <c r="O44" s="194">
        <v>0.0</v>
      </c>
      <c r="P44" s="194" t="s">
        <v>715</v>
      </c>
      <c r="Q44" s="194" t="s">
        <v>715</v>
      </c>
      <c r="R44" s="194" t="s">
        <v>715</v>
      </c>
      <c r="S44" s="194" t="s">
        <v>715</v>
      </c>
      <c r="T44" s="194" t="s">
        <v>715</v>
      </c>
      <c r="U44" s="194" t="s">
        <v>715</v>
      </c>
      <c r="V44" s="194" t="s">
        <v>715</v>
      </c>
      <c r="W44" s="194">
        <v>0.0</v>
      </c>
      <c r="X44" s="194" t="s">
        <v>715</v>
      </c>
      <c r="Y44" s="194" t="s">
        <v>715</v>
      </c>
      <c r="Z44" s="194" t="s">
        <v>715</v>
      </c>
      <c r="AA44" s="194" t="s">
        <v>715</v>
      </c>
      <c r="AB44" s="194">
        <v>0.0</v>
      </c>
      <c r="AC44" s="194" t="s">
        <v>591</v>
      </c>
      <c r="AD44" s="194" t="s">
        <v>591</v>
      </c>
      <c r="AE44" s="194" t="s">
        <v>591</v>
      </c>
      <c r="AF44" s="194" t="s">
        <v>591</v>
      </c>
      <c r="AG44" s="194" t="s">
        <v>591</v>
      </c>
      <c r="AH44" s="194" t="s">
        <v>591</v>
      </c>
      <c r="AI44" s="194" t="s">
        <v>591</v>
      </c>
      <c r="AJ44" s="197">
        <f>vlookup(B44,'Annual Leave-2026'!$B:$T,4,0)-countif(E44:AI44,"a")-(countif(E44:AI44,"a1")*0.5)-(countif(E44:AI44,"a2")*0.5)-(countif(E44:AI44,"b*")*0.5)-(countif(E44:AI44,"c*")*0.5)-(countif(E44:AI44,"d*")*0.5)-(countif(E44:AI44,"e*")*0.5)+1</f>
        <v>2</v>
      </c>
      <c r="AK44" s="197">
        <f t="shared" si="3"/>
        <v>27</v>
      </c>
      <c r="AL44" s="214">
        <f>VLOOKUP(B44,'Working Time-January-2026'!$B:$AK,35,0)/60</f>
        <v>-0.05</v>
      </c>
      <c r="AM44" s="214">
        <f>VLOOKUP(B44,'Working Time-January-2026'!$B:$AK,36,0)/60</f>
        <v>0</v>
      </c>
      <c r="AN44" s="214"/>
      <c r="AO44" s="214"/>
      <c r="AP44" s="220"/>
      <c r="AQ44" s="209"/>
      <c r="AR44" s="209"/>
      <c r="AS44" s="209"/>
      <c r="AT44" s="209"/>
      <c r="AU44" s="209">
        <f t="shared" si="4"/>
        <v>4</v>
      </c>
      <c r="AV44" s="209">
        <f t="shared" si="5"/>
        <v>0</v>
      </c>
      <c r="AW44" s="210">
        <f t="shared" si="6"/>
        <v>0</v>
      </c>
      <c r="AX44" s="212"/>
      <c r="AY44" s="217"/>
    </row>
    <row r="45">
      <c r="A45" s="209">
        <v>41.0</v>
      </c>
      <c r="B45" s="218" t="s">
        <v>632</v>
      </c>
      <c r="C45" s="219" t="s">
        <v>111</v>
      </c>
      <c r="D45" s="212" t="s">
        <v>76</v>
      </c>
      <c r="E45" s="194" t="s">
        <v>715</v>
      </c>
      <c r="F45" s="194" t="s">
        <v>715</v>
      </c>
      <c r="G45" s="194">
        <v>0.0</v>
      </c>
      <c r="H45" s="194" t="s">
        <v>164</v>
      </c>
      <c r="I45" s="194" t="s">
        <v>591</v>
      </c>
      <c r="J45" s="194" t="s">
        <v>591</v>
      </c>
      <c r="K45" s="194" t="s">
        <v>591</v>
      </c>
      <c r="L45" s="221" t="s">
        <v>721</v>
      </c>
      <c r="M45" s="194" t="s">
        <v>591</v>
      </c>
      <c r="N45" s="194" t="s">
        <v>591</v>
      </c>
      <c r="O45" s="194">
        <v>0.0</v>
      </c>
      <c r="P45" s="194" t="s">
        <v>6</v>
      </c>
      <c r="Q45" s="194" t="s">
        <v>6</v>
      </c>
      <c r="R45" s="194" t="s">
        <v>6</v>
      </c>
      <c r="S45" s="194" t="s">
        <v>6</v>
      </c>
      <c r="T45" s="194" t="s">
        <v>6</v>
      </c>
      <c r="U45" s="194">
        <v>0.0</v>
      </c>
      <c r="V45" s="194" t="s">
        <v>593</v>
      </c>
      <c r="W45" s="194" t="s">
        <v>593</v>
      </c>
      <c r="X45" s="194" t="s">
        <v>593</v>
      </c>
      <c r="Y45" s="194" t="s">
        <v>593</v>
      </c>
      <c r="Z45" s="194" t="s">
        <v>593</v>
      </c>
      <c r="AA45" s="194" t="s">
        <v>593</v>
      </c>
      <c r="AB45" s="194">
        <v>0.0</v>
      </c>
      <c r="AC45" s="194" t="s">
        <v>588</v>
      </c>
      <c r="AD45" s="194" t="s">
        <v>588</v>
      </c>
      <c r="AE45" s="194" t="s">
        <v>588</v>
      </c>
      <c r="AF45" s="194" t="s">
        <v>588</v>
      </c>
      <c r="AG45" s="194" t="s">
        <v>588</v>
      </c>
      <c r="AH45" s="194" t="s">
        <v>588</v>
      </c>
      <c r="AI45" s="194" t="s">
        <v>588</v>
      </c>
      <c r="AJ45" s="197">
        <f>vlookup(B45,'Annual Leave-2026'!$B:$T,4,0)-countif(E45:AI45,"a")-(countif(E45:AI45,"a1")*0.5)-(countif(E45:AI45,"a2")*0.5)-(countif(E45:AI45,"b*")*0.5)-(countif(E45:AI45,"c*")*0.5)-(countif(E45:AI45,"d*")*0.5)-(countif(E45:AI45,"e*")*0.5)+1</f>
        <v>2.5</v>
      </c>
      <c r="AK45" s="197">
        <f t="shared" si="3"/>
        <v>27</v>
      </c>
      <c r="AL45" s="214">
        <f>VLOOKUP(B45,'Working Time-January-2026'!$B:$AK,35,0)/60</f>
        <v>-0.15</v>
      </c>
      <c r="AM45" s="214">
        <f>VLOOKUP(B45,'Working Time-January-2026'!$B:$AK,36,0)/60</f>
        <v>0</v>
      </c>
      <c r="AN45" s="214"/>
      <c r="AO45" s="214"/>
      <c r="AP45" s="220"/>
      <c r="AQ45" s="209"/>
      <c r="AR45" s="209"/>
      <c r="AS45" s="209"/>
      <c r="AT45" s="209"/>
      <c r="AU45" s="209">
        <f t="shared" si="4"/>
        <v>4</v>
      </c>
      <c r="AV45" s="209">
        <f t="shared" si="5"/>
        <v>0</v>
      </c>
      <c r="AW45" s="210">
        <f t="shared" si="6"/>
        <v>0</v>
      </c>
      <c r="AX45" s="212"/>
      <c r="AY45" s="217"/>
    </row>
    <row r="46">
      <c r="A46" s="204">
        <v>42.0</v>
      </c>
      <c r="B46" s="218" t="s">
        <v>634</v>
      </c>
      <c r="C46" s="219" t="s">
        <v>85</v>
      </c>
      <c r="D46" s="212" t="s">
        <v>76</v>
      </c>
      <c r="E46" s="194" t="s">
        <v>717</v>
      </c>
      <c r="F46" s="194" t="s">
        <v>717</v>
      </c>
      <c r="G46" s="194" t="s">
        <v>717</v>
      </c>
      <c r="H46" s="194">
        <v>0.0</v>
      </c>
      <c r="I46" s="194" t="s">
        <v>717</v>
      </c>
      <c r="J46" s="194" t="s">
        <v>717</v>
      </c>
      <c r="K46" s="194" t="s">
        <v>717</v>
      </c>
      <c r="L46" s="221" t="s">
        <v>725</v>
      </c>
      <c r="M46" s="194" t="s">
        <v>717</v>
      </c>
      <c r="N46" s="194" t="s">
        <v>717</v>
      </c>
      <c r="O46" s="194">
        <v>0.0</v>
      </c>
      <c r="P46" s="194" t="s">
        <v>717</v>
      </c>
      <c r="Q46" s="194" t="s">
        <v>717</v>
      </c>
      <c r="R46" s="194" t="s">
        <v>6</v>
      </c>
      <c r="S46" s="194" t="s">
        <v>6</v>
      </c>
      <c r="T46" s="194" t="s">
        <v>6</v>
      </c>
      <c r="U46" s="194" t="s">
        <v>6</v>
      </c>
      <c r="V46" s="194">
        <v>0.0</v>
      </c>
      <c r="W46" s="194" t="s">
        <v>715</v>
      </c>
      <c r="X46" s="194" t="s">
        <v>715</v>
      </c>
      <c r="Y46" s="194" t="s">
        <v>715</v>
      </c>
      <c r="Z46" s="194" t="s">
        <v>715</v>
      </c>
      <c r="AA46" s="194" t="s">
        <v>715</v>
      </c>
      <c r="AB46" s="194" t="s">
        <v>715</v>
      </c>
      <c r="AC46" s="194" t="s">
        <v>715</v>
      </c>
      <c r="AD46" s="194">
        <v>0.0</v>
      </c>
      <c r="AE46" s="194" t="s">
        <v>715</v>
      </c>
      <c r="AF46" s="194" t="s">
        <v>715</v>
      </c>
      <c r="AG46" s="194" t="s">
        <v>715</v>
      </c>
      <c r="AH46" s="194" t="s">
        <v>715</v>
      </c>
      <c r="AI46" s="194" t="s">
        <v>6</v>
      </c>
      <c r="AJ46" s="197">
        <f>vlookup(B46,'Annual Leave-2026'!$B:$T,4,0)-countif(E46:AI46,"a")-(countif(E46:AI46,"a1")*0.5)-(countif(E46:AI46,"a2")*0.5)-(countif(E46:AI46,"b*")*0.5)-(countif(E46:AI46,"c*")*0.5)-(countif(E46:AI46,"d*")*0.5)-(countif(E46:AI46,"e*")*0.5)+1</f>
        <v>1</v>
      </c>
      <c r="AK46" s="197">
        <f t="shared" si="3"/>
        <v>27</v>
      </c>
      <c r="AL46" s="214">
        <f>VLOOKUP(B46,'Working Time-January-2026'!$B:$AK,35,0)/60</f>
        <v>0</v>
      </c>
      <c r="AM46" s="214">
        <f>VLOOKUP(B46,'Working Time-January-2026'!$B:$AK,36,0)/60</f>
        <v>0</v>
      </c>
      <c r="AN46" s="214"/>
      <c r="AO46" s="214">
        <v>2.0</v>
      </c>
      <c r="AP46" s="220"/>
      <c r="AQ46" s="209"/>
      <c r="AR46" s="209"/>
      <c r="AS46" s="209"/>
      <c r="AT46" s="209"/>
      <c r="AU46" s="209">
        <f t="shared" si="4"/>
        <v>4</v>
      </c>
      <c r="AV46" s="209">
        <f t="shared" si="5"/>
        <v>0</v>
      </c>
      <c r="AW46" s="210">
        <f t="shared" si="6"/>
        <v>0</v>
      </c>
      <c r="AX46" s="212"/>
      <c r="AY46" s="217"/>
    </row>
    <row r="47">
      <c r="A47" s="209">
        <v>43.0</v>
      </c>
      <c r="B47" s="218" t="s">
        <v>635</v>
      </c>
      <c r="C47" s="219" t="s">
        <v>94</v>
      </c>
      <c r="D47" s="212" t="s">
        <v>76</v>
      </c>
      <c r="E47" s="194" t="s">
        <v>168</v>
      </c>
      <c r="F47" s="194" t="s">
        <v>717</v>
      </c>
      <c r="G47" s="194" t="s">
        <v>717</v>
      </c>
      <c r="H47" s="194">
        <v>0.0</v>
      </c>
      <c r="I47" s="194" t="s">
        <v>715</v>
      </c>
      <c r="J47" s="194" t="s">
        <v>715</v>
      </c>
      <c r="K47" s="194" t="s">
        <v>715</v>
      </c>
      <c r="L47" s="194" t="s">
        <v>723</v>
      </c>
      <c r="M47" s="194" t="s">
        <v>715</v>
      </c>
      <c r="N47" s="194" t="s">
        <v>715</v>
      </c>
      <c r="O47" s="194">
        <v>0.0</v>
      </c>
      <c r="P47" s="194" t="s">
        <v>715</v>
      </c>
      <c r="Q47" s="194" t="s">
        <v>715</v>
      </c>
      <c r="R47" s="194" t="s">
        <v>715</v>
      </c>
      <c r="S47" s="194" t="s">
        <v>715</v>
      </c>
      <c r="T47" s="194" t="s">
        <v>715</v>
      </c>
      <c r="U47" s="194" t="s">
        <v>715</v>
      </c>
      <c r="V47" s="194" t="s">
        <v>715</v>
      </c>
      <c r="W47" s="194">
        <v>0.0</v>
      </c>
      <c r="X47" s="194" t="s">
        <v>715</v>
      </c>
      <c r="Y47" s="194" t="s">
        <v>715</v>
      </c>
      <c r="Z47" s="194" t="s">
        <v>715</v>
      </c>
      <c r="AA47" s="194" t="s">
        <v>715</v>
      </c>
      <c r="AB47" s="194">
        <v>0.0</v>
      </c>
      <c r="AC47" s="194" t="s">
        <v>591</v>
      </c>
      <c r="AD47" s="194" t="s">
        <v>591</v>
      </c>
      <c r="AE47" s="194" t="s">
        <v>591</v>
      </c>
      <c r="AF47" s="194" t="s">
        <v>591</v>
      </c>
      <c r="AG47" s="194" t="s">
        <v>591</v>
      </c>
      <c r="AH47" s="194" t="s">
        <v>163</v>
      </c>
      <c r="AI47" s="194" t="s">
        <v>6</v>
      </c>
      <c r="AJ47" s="197">
        <f>vlookup(B47,'Annual Leave-2026'!$B:$T,4,0)-countif(E47:AI47,"a")-(countif(E47:AI47,"a1")*0.5)-(countif(E47:AI47,"a2")*0.5)-(countif(E47:AI47,"b*")*0.5)-(countif(E47:AI47,"c*")*0.5)-(countif(E47:AI47,"d*")*0.5)-(countif(E47:AI47,"e*")*0.5)+1</f>
        <v>5</v>
      </c>
      <c r="AK47" s="197">
        <f t="shared" si="3"/>
        <v>27</v>
      </c>
      <c r="AL47" s="214">
        <f>VLOOKUP(B47,'Working Time-January-2026'!$B:$AK,35,0)/60</f>
        <v>0</v>
      </c>
      <c r="AM47" s="214">
        <f>VLOOKUP(B47,'Working Time-January-2026'!$B:$AK,36,0)/60</f>
        <v>0</v>
      </c>
      <c r="AN47" s="214"/>
      <c r="AO47" s="214"/>
      <c r="AP47" s="220"/>
      <c r="AQ47" s="209"/>
      <c r="AR47" s="209"/>
      <c r="AS47" s="209"/>
      <c r="AT47" s="209"/>
      <c r="AU47" s="209">
        <f t="shared" si="4"/>
        <v>4</v>
      </c>
      <c r="AV47" s="209">
        <f t="shared" si="5"/>
        <v>0</v>
      </c>
      <c r="AW47" s="210">
        <f t="shared" si="6"/>
        <v>0</v>
      </c>
      <c r="AX47" s="212"/>
      <c r="AY47" s="217"/>
    </row>
    <row r="48">
      <c r="A48" s="204">
        <v>44.0</v>
      </c>
      <c r="B48" s="218" t="s">
        <v>636</v>
      </c>
      <c r="C48" s="219" t="s">
        <v>126</v>
      </c>
      <c r="D48" s="212" t="s">
        <v>76</v>
      </c>
      <c r="E48" s="194" t="s">
        <v>593</v>
      </c>
      <c r="F48" s="194" t="s">
        <v>593</v>
      </c>
      <c r="G48" s="194">
        <v>0.0</v>
      </c>
      <c r="H48" s="194" t="s">
        <v>588</v>
      </c>
      <c r="I48" s="194" t="s">
        <v>588</v>
      </c>
      <c r="J48" s="194" t="s">
        <v>588</v>
      </c>
      <c r="K48" s="194" t="s">
        <v>588</v>
      </c>
      <c r="L48" s="194" t="s">
        <v>727</v>
      </c>
      <c r="M48" s="194" t="s">
        <v>588</v>
      </c>
      <c r="N48" s="194" t="s">
        <v>588</v>
      </c>
      <c r="O48" s="194">
        <v>0.0</v>
      </c>
      <c r="P48" s="194" t="s">
        <v>588</v>
      </c>
      <c r="Q48" s="194" t="s">
        <v>588</v>
      </c>
      <c r="R48" s="194" t="s">
        <v>588</v>
      </c>
      <c r="S48" s="194" t="s">
        <v>588</v>
      </c>
      <c r="T48" s="194" t="s">
        <v>588</v>
      </c>
      <c r="U48" s="194" t="s">
        <v>169</v>
      </c>
      <c r="V48" s="194" t="s">
        <v>6</v>
      </c>
      <c r="W48" s="194">
        <v>0.0</v>
      </c>
      <c r="X48" s="194" t="s">
        <v>168</v>
      </c>
      <c r="Y48" s="194" t="s">
        <v>717</v>
      </c>
      <c r="Z48" s="218" t="s">
        <v>717</v>
      </c>
      <c r="AA48" s="218" t="s">
        <v>717</v>
      </c>
      <c r="AB48" s="218" t="s">
        <v>717</v>
      </c>
      <c r="AC48" s="194" t="s">
        <v>717</v>
      </c>
      <c r="AD48" s="194">
        <v>0.0</v>
      </c>
      <c r="AE48" s="194" t="s">
        <v>717</v>
      </c>
      <c r="AF48" s="194" t="s">
        <v>717</v>
      </c>
      <c r="AG48" s="194" t="s">
        <v>717</v>
      </c>
      <c r="AH48" s="194" t="s">
        <v>717</v>
      </c>
      <c r="AI48" s="194">
        <v>0.0</v>
      </c>
      <c r="AJ48" s="197">
        <f>vlookup(B48,'Annual Leave-2026'!$B:$T,4,0)-countif(E48:AI48,"a")-(countif(E48:AI48,"a1")*0.5)-(countif(E48:AI48,"a2")*0.5)-(countif(E48:AI48,"b*")*0.5)-(countif(E48:AI48,"c*")*0.5)-(countif(E48:AI48,"d*")*0.5)-(countif(E48:AI48,"e*")*0.5)+1</f>
        <v>3.5</v>
      </c>
      <c r="AK48" s="197">
        <f t="shared" si="3"/>
        <v>26</v>
      </c>
      <c r="AL48" s="214">
        <f>VLOOKUP(B48,'Working Time-January-2026'!$B:$AK,35,0)/60</f>
        <v>0</v>
      </c>
      <c r="AM48" s="214">
        <f>VLOOKUP(B48,'Working Time-January-2026'!$B:$AK,36,0)/60</f>
        <v>0</v>
      </c>
      <c r="AN48" s="214"/>
      <c r="AO48" s="214"/>
      <c r="AP48" s="220"/>
      <c r="AQ48" s="209"/>
      <c r="AR48" s="209"/>
      <c r="AS48" s="209"/>
      <c r="AT48" s="209"/>
      <c r="AU48" s="209">
        <f t="shared" si="4"/>
        <v>5</v>
      </c>
      <c r="AV48" s="209">
        <f t="shared" si="5"/>
        <v>0</v>
      </c>
      <c r="AW48" s="210">
        <f t="shared" si="6"/>
        <v>0</v>
      </c>
      <c r="AX48" s="212"/>
      <c r="AY48" s="217"/>
    </row>
    <row r="49">
      <c r="A49" s="209">
        <v>45.0</v>
      </c>
      <c r="B49" s="218" t="s">
        <v>637</v>
      </c>
      <c r="C49" s="219" t="s">
        <v>78</v>
      </c>
      <c r="D49" s="212" t="s">
        <v>76</v>
      </c>
      <c r="E49" s="194" t="s">
        <v>588</v>
      </c>
      <c r="F49" s="194" t="s">
        <v>588</v>
      </c>
      <c r="G49" s="194" t="s">
        <v>588</v>
      </c>
      <c r="H49" s="194" t="s">
        <v>6</v>
      </c>
      <c r="I49" s="194">
        <v>0.0</v>
      </c>
      <c r="J49" s="194" t="s">
        <v>717</v>
      </c>
      <c r="K49" s="194" t="s">
        <v>717</v>
      </c>
      <c r="L49" s="221" t="s">
        <v>725</v>
      </c>
      <c r="M49" s="194" t="s">
        <v>717</v>
      </c>
      <c r="N49" s="194" t="s">
        <v>717</v>
      </c>
      <c r="O49" s="194" t="s">
        <v>717</v>
      </c>
      <c r="P49" s="194">
        <v>0.0</v>
      </c>
      <c r="Q49" s="194" t="s">
        <v>717</v>
      </c>
      <c r="R49" s="194" t="s">
        <v>717</v>
      </c>
      <c r="S49" s="194" t="s">
        <v>717</v>
      </c>
      <c r="T49" s="194" t="s">
        <v>717</v>
      </c>
      <c r="U49" s="194">
        <v>0.0</v>
      </c>
      <c r="V49" s="194" t="s">
        <v>717</v>
      </c>
      <c r="W49" s="194" t="s">
        <v>717</v>
      </c>
      <c r="X49" s="194" t="s">
        <v>717</v>
      </c>
      <c r="Y49" s="194" t="s">
        <v>717</v>
      </c>
      <c r="Z49" s="218" t="s">
        <v>717</v>
      </c>
      <c r="AA49" s="218" t="s">
        <v>717</v>
      </c>
      <c r="AB49" s="218" t="s">
        <v>717</v>
      </c>
      <c r="AC49" s="194">
        <v>0.0</v>
      </c>
      <c r="AD49" s="194" t="s">
        <v>715</v>
      </c>
      <c r="AE49" s="194" t="s">
        <v>715</v>
      </c>
      <c r="AF49" s="194" t="s">
        <v>715</v>
      </c>
      <c r="AG49" s="194" t="s">
        <v>715</v>
      </c>
      <c r="AH49" s="194" t="s">
        <v>715</v>
      </c>
      <c r="AI49" s="194" t="s">
        <v>715</v>
      </c>
      <c r="AJ49" s="197">
        <f>vlookup(B49,'Annual Leave-2026'!$B:$T,4,0)-countif(E49:AI49,"a")-(countif(E49:AI49,"a1")*0.5)-(countif(E49:AI49,"a2")*0.5)-(countif(E49:AI49,"b*")*0.5)-(countif(E49:AI49,"c*")*0.5)-(countif(E49:AI49,"d*")*0.5)-(countif(E49:AI49,"e*")*0.5)+1</f>
        <v>5</v>
      </c>
      <c r="AK49" s="197">
        <f t="shared" si="3"/>
        <v>27</v>
      </c>
      <c r="AL49" s="214">
        <f>VLOOKUP(B49,'Working Time-January-2026'!$B:$AK,35,0)/60</f>
        <v>0</v>
      </c>
      <c r="AM49" s="214">
        <f>VLOOKUP(B49,'Working Time-January-2026'!$B:$AK,36,0)/60</f>
        <v>0</v>
      </c>
      <c r="AN49" s="214"/>
      <c r="AO49" s="214"/>
      <c r="AP49" s="220"/>
      <c r="AQ49" s="209"/>
      <c r="AR49" s="209"/>
      <c r="AS49" s="209"/>
      <c r="AT49" s="209"/>
      <c r="AU49" s="209">
        <f t="shared" si="4"/>
        <v>4</v>
      </c>
      <c r="AV49" s="209">
        <f t="shared" si="5"/>
        <v>0</v>
      </c>
      <c r="AW49" s="210">
        <f t="shared" si="6"/>
        <v>0</v>
      </c>
      <c r="AX49" s="212"/>
      <c r="AY49" s="217"/>
    </row>
    <row r="50">
      <c r="A50" s="204">
        <v>46.0</v>
      </c>
      <c r="B50" s="218" t="s">
        <v>638</v>
      </c>
      <c r="C50" s="219" t="s">
        <v>90</v>
      </c>
      <c r="D50" s="212" t="s">
        <v>76</v>
      </c>
      <c r="E50" s="194" t="s">
        <v>717</v>
      </c>
      <c r="F50" s="194" t="s">
        <v>717</v>
      </c>
      <c r="G50" s="194">
        <v>0.0</v>
      </c>
      <c r="H50" s="194" t="s">
        <v>717</v>
      </c>
      <c r="I50" s="194" t="s">
        <v>717</v>
      </c>
      <c r="J50" s="194" t="s">
        <v>717</v>
      </c>
      <c r="K50" s="194" t="s">
        <v>717</v>
      </c>
      <c r="L50" s="221" t="s">
        <v>725</v>
      </c>
      <c r="M50" s="194" t="s">
        <v>717</v>
      </c>
      <c r="N50" s="194" t="s">
        <v>717</v>
      </c>
      <c r="O50" s="194">
        <v>0.0</v>
      </c>
      <c r="P50" s="194" t="s">
        <v>715</v>
      </c>
      <c r="Q50" s="194" t="s">
        <v>715</v>
      </c>
      <c r="R50" s="194" t="s">
        <v>715</v>
      </c>
      <c r="S50" s="194" t="s">
        <v>715</v>
      </c>
      <c r="T50" s="194" t="s">
        <v>715</v>
      </c>
      <c r="U50" s="194" t="s">
        <v>715</v>
      </c>
      <c r="V50" s="194" t="s">
        <v>715</v>
      </c>
      <c r="W50" s="194">
        <v>0.0</v>
      </c>
      <c r="X50" s="194" t="s">
        <v>715</v>
      </c>
      <c r="Y50" s="194" t="s">
        <v>715</v>
      </c>
      <c r="Z50" s="194" t="s">
        <v>715</v>
      </c>
      <c r="AA50" s="194" t="s">
        <v>715</v>
      </c>
      <c r="AB50" s="194" t="s">
        <v>715</v>
      </c>
      <c r="AC50" s="194" t="s">
        <v>715</v>
      </c>
      <c r="AD50" s="194">
        <v>0.0</v>
      </c>
      <c r="AE50" s="194" t="s">
        <v>715</v>
      </c>
      <c r="AF50" s="194" t="s">
        <v>715</v>
      </c>
      <c r="AG50" s="194" t="s">
        <v>715</v>
      </c>
      <c r="AH50" s="194" t="s">
        <v>715</v>
      </c>
      <c r="AI50" s="194">
        <v>0.0</v>
      </c>
      <c r="AJ50" s="197">
        <f>vlookup(B50,'Annual Leave-2026'!$B:$T,4,0)-countif(E50:AI50,"a")-(countif(E50:AI50,"a1")*0.5)-(countif(E50:AI50,"a2")*0.5)-(countif(E50:AI50,"b*")*0.5)-(countif(E50:AI50,"c*")*0.5)-(countif(E50:AI50,"d*")*0.5)-(countif(E50:AI50,"e*")*0.5)+1</f>
        <v>12.5</v>
      </c>
      <c r="AK50" s="197">
        <f t="shared" si="3"/>
        <v>26</v>
      </c>
      <c r="AL50" s="214">
        <f>VLOOKUP(B50,'Working Time-January-2026'!$B:$AK,35,0)/60</f>
        <v>0</v>
      </c>
      <c r="AM50" s="214">
        <f>VLOOKUP(B50,'Working Time-January-2026'!$B:$AK,36,0)/60</f>
        <v>0</v>
      </c>
      <c r="AN50" s="214"/>
      <c r="AO50" s="214">
        <v>2.0</v>
      </c>
      <c r="AP50" s="220"/>
      <c r="AQ50" s="209"/>
      <c r="AR50" s="209"/>
      <c r="AS50" s="209"/>
      <c r="AT50" s="209"/>
      <c r="AU50" s="209">
        <f t="shared" si="4"/>
        <v>5</v>
      </c>
      <c r="AV50" s="209">
        <f t="shared" si="5"/>
        <v>0</v>
      </c>
      <c r="AW50" s="210">
        <f t="shared" si="6"/>
        <v>0</v>
      </c>
      <c r="AX50" s="212"/>
      <c r="AY50" s="217"/>
    </row>
    <row r="51">
      <c r="A51" s="209">
        <v>47.0</v>
      </c>
      <c r="B51" s="218" t="s">
        <v>639</v>
      </c>
      <c r="C51" s="219" t="s">
        <v>106</v>
      </c>
      <c r="D51" s="212" t="s">
        <v>76</v>
      </c>
      <c r="E51" s="194" t="s">
        <v>715</v>
      </c>
      <c r="F51" s="194" t="s">
        <v>715</v>
      </c>
      <c r="G51" s="194" t="s">
        <v>715</v>
      </c>
      <c r="H51" s="194" t="s">
        <v>715</v>
      </c>
      <c r="I51" s="194">
        <v>0.0</v>
      </c>
      <c r="J51" s="194" t="s">
        <v>715</v>
      </c>
      <c r="K51" s="194" t="s">
        <v>715</v>
      </c>
      <c r="L51" s="194" t="s">
        <v>723</v>
      </c>
      <c r="M51" s="194" t="s">
        <v>715</v>
      </c>
      <c r="N51" s="194">
        <v>0.0</v>
      </c>
      <c r="O51" s="194" t="s">
        <v>591</v>
      </c>
      <c r="P51" s="194" t="s">
        <v>591</v>
      </c>
      <c r="Q51" s="194" t="s">
        <v>591</v>
      </c>
      <c r="R51" s="194" t="s">
        <v>591</v>
      </c>
      <c r="S51" s="194" t="s">
        <v>591</v>
      </c>
      <c r="T51" s="194" t="s">
        <v>591</v>
      </c>
      <c r="U51" s="194" t="s">
        <v>591</v>
      </c>
      <c r="V51" s="194">
        <v>0.0</v>
      </c>
      <c r="W51" s="194" t="s">
        <v>591</v>
      </c>
      <c r="X51" s="194" t="s">
        <v>591</v>
      </c>
      <c r="Y51" s="194" t="s">
        <v>591</v>
      </c>
      <c r="Z51" s="194" t="s">
        <v>591</v>
      </c>
      <c r="AA51" s="194" t="s">
        <v>591</v>
      </c>
      <c r="AB51" s="194">
        <v>0.0</v>
      </c>
      <c r="AC51" s="194" t="s">
        <v>593</v>
      </c>
      <c r="AD51" s="194" t="s">
        <v>593</v>
      </c>
      <c r="AE51" s="194" t="s">
        <v>593</v>
      </c>
      <c r="AF51" s="194" t="s">
        <v>593</v>
      </c>
      <c r="AG51" s="194" t="s">
        <v>593</v>
      </c>
      <c r="AH51" s="194" t="s">
        <v>593</v>
      </c>
      <c r="AI51" s="194">
        <v>0.0</v>
      </c>
      <c r="AJ51" s="197">
        <f>vlookup(B51,'Annual Leave-2026'!$B:$T,4,0)-countif(E51:AI51,"a")-(countif(E51:AI51,"a1")*0.5)-(countif(E51:AI51,"a2")*0.5)-(countif(E51:AI51,"b*")*0.5)-(countif(E51:AI51,"c*")*0.5)-(countif(E51:AI51,"d*")*0.5)-(countif(E51:AI51,"e*")*0.5)+1</f>
        <v>8</v>
      </c>
      <c r="AK51" s="197">
        <f t="shared" si="3"/>
        <v>26</v>
      </c>
      <c r="AL51" s="214">
        <f>VLOOKUP(B51,'Working Time-January-2026'!$B:$AK,35,0)/60</f>
        <v>0</v>
      </c>
      <c r="AM51" s="214">
        <f>VLOOKUP(B51,'Working Time-January-2026'!$B:$AK,36,0)/60</f>
        <v>0</v>
      </c>
      <c r="AN51" s="214"/>
      <c r="AO51" s="214"/>
      <c r="AP51" s="220"/>
      <c r="AQ51" s="209"/>
      <c r="AR51" s="209"/>
      <c r="AS51" s="209"/>
      <c r="AT51" s="209"/>
      <c r="AU51" s="209">
        <f t="shared" si="4"/>
        <v>5</v>
      </c>
      <c r="AV51" s="209">
        <f t="shared" si="5"/>
        <v>0</v>
      </c>
      <c r="AW51" s="210">
        <f t="shared" si="6"/>
        <v>0</v>
      </c>
      <c r="AX51" s="222"/>
      <c r="AY51" s="217"/>
    </row>
    <row r="52">
      <c r="A52" s="204">
        <v>48.0</v>
      </c>
      <c r="B52" s="218" t="s">
        <v>640</v>
      </c>
      <c r="C52" s="219" t="s">
        <v>109</v>
      </c>
      <c r="D52" s="212" t="s">
        <v>76</v>
      </c>
      <c r="E52" s="194" t="s">
        <v>715</v>
      </c>
      <c r="F52" s="194" t="s">
        <v>715</v>
      </c>
      <c r="G52" s="194">
        <v>0.0</v>
      </c>
      <c r="H52" s="194" t="s">
        <v>591</v>
      </c>
      <c r="I52" s="194" t="s">
        <v>591</v>
      </c>
      <c r="J52" s="194" t="s">
        <v>591</v>
      </c>
      <c r="K52" s="194" t="s">
        <v>591</v>
      </c>
      <c r="L52" s="221" t="s">
        <v>721</v>
      </c>
      <c r="M52" s="194" t="s">
        <v>163</v>
      </c>
      <c r="N52" s="194" t="s">
        <v>6</v>
      </c>
      <c r="O52" s="194">
        <v>0.0</v>
      </c>
      <c r="P52" s="194" t="s">
        <v>592</v>
      </c>
      <c r="Q52" s="194" t="s">
        <v>591</v>
      </c>
      <c r="R52" s="194" t="s">
        <v>591</v>
      </c>
      <c r="S52" s="194" t="s">
        <v>591</v>
      </c>
      <c r="T52" s="194" t="s">
        <v>591</v>
      </c>
      <c r="U52" s="194" t="s">
        <v>591</v>
      </c>
      <c r="V52" s="194">
        <v>0.0</v>
      </c>
      <c r="W52" s="194" t="s">
        <v>593</v>
      </c>
      <c r="X52" s="194" t="s">
        <v>593</v>
      </c>
      <c r="Y52" s="194" t="s">
        <v>593</v>
      </c>
      <c r="Z52" s="194" t="s">
        <v>593</v>
      </c>
      <c r="AA52" s="194" t="s">
        <v>593</v>
      </c>
      <c r="AB52" s="194" t="s">
        <v>593</v>
      </c>
      <c r="AC52" s="194">
        <v>0.0</v>
      </c>
      <c r="AD52" s="194" t="s">
        <v>588</v>
      </c>
      <c r="AE52" s="194" t="s">
        <v>588</v>
      </c>
      <c r="AF52" s="194" t="s">
        <v>588</v>
      </c>
      <c r="AG52" s="194" t="s">
        <v>588</v>
      </c>
      <c r="AH52" s="194" t="s">
        <v>588</v>
      </c>
      <c r="AI52" s="194" t="s">
        <v>588</v>
      </c>
      <c r="AJ52" s="197">
        <f>vlookup(B52,'Annual Leave-2026'!$B:$T,4,0)-countif(E52:AI52,"a")-(countif(E52:AI52,"a1")*0.5)-(countif(E52:AI52,"a2")*0.5)-(countif(E52:AI52,"b*")*0.5)-(countif(E52:AI52,"c*")*0.5)-(countif(E52:AI52,"d*")*0.5)-(countif(E52:AI52,"e*")*0.5)+1</f>
        <v>1</v>
      </c>
      <c r="AK52" s="197">
        <f t="shared" si="3"/>
        <v>26</v>
      </c>
      <c r="AL52" s="214">
        <f>VLOOKUP(B52,'Working Time-January-2026'!$B:$AK,35,0)/60</f>
        <v>-0.03333333333</v>
      </c>
      <c r="AM52" s="214">
        <f>VLOOKUP(B52,'Working Time-January-2026'!$B:$AK,36,0)/60</f>
        <v>0</v>
      </c>
      <c r="AN52" s="214"/>
      <c r="AO52" s="214"/>
      <c r="AP52" s="220"/>
      <c r="AQ52" s="209"/>
      <c r="AR52" s="209"/>
      <c r="AS52" s="209"/>
      <c r="AT52" s="209"/>
      <c r="AU52" s="209">
        <f t="shared" si="4"/>
        <v>4</v>
      </c>
      <c r="AV52" s="209">
        <f t="shared" si="5"/>
        <v>1</v>
      </c>
      <c r="AW52" s="210">
        <f t="shared" si="6"/>
        <v>0</v>
      </c>
      <c r="AX52" s="222"/>
      <c r="AY52" s="217"/>
    </row>
    <row r="53">
      <c r="A53" s="209">
        <v>49.0</v>
      </c>
      <c r="B53" s="218" t="s">
        <v>642</v>
      </c>
      <c r="C53" s="219" t="s">
        <v>117</v>
      </c>
      <c r="D53" s="212" t="s">
        <v>76</v>
      </c>
      <c r="E53" s="194" t="s">
        <v>591</v>
      </c>
      <c r="F53" s="194" t="s">
        <v>591</v>
      </c>
      <c r="G53" s="194" t="s">
        <v>591</v>
      </c>
      <c r="H53" s="194">
        <v>0.0</v>
      </c>
      <c r="I53" s="194" t="s">
        <v>591</v>
      </c>
      <c r="J53" s="194" t="s">
        <v>591</v>
      </c>
      <c r="K53" s="194" t="s">
        <v>591</v>
      </c>
      <c r="L53" s="221" t="s">
        <v>721</v>
      </c>
      <c r="M53" s="194" t="s">
        <v>591</v>
      </c>
      <c r="N53" s="194">
        <v>0.0</v>
      </c>
      <c r="O53" s="194" t="s">
        <v>593</v>
      </c>
      <c r="P53" s="194" t="s">
        <v>593</v>
      </c>
      <c r="Q53" s="194" t="s">
        <v>593</v>
      </c>
      <c r="R53" s="194" t="s">
        <v>593</v>
      </c>
      <c r="S53" s="194" t="s">
        <v>6</v>
      </c>
      <c r="T53" s="194" t="s">
        <v>6</v>
      </c>
      <c r="U53" s="194">
        <v>0.0</v>
      </c>
      <c r="V53" s="194" t="s">
        <v>588</v>
      </c>
      <c r="W53" s="194" t="s">
        <v>588</v>
      </c>
      <c r="X53" s="194" t="s">
        <v>588</v>
      </c>
      <c r="Y53" s="194" t="s">
        <v>588</v>
      </c>
      <c r="Z53" s="194" t="s">
        <v>588</v>
      </c>
      <c r="AA53" s="194" t="s">
        <v>588</v>
      </c>
      <c r="AB53" s="194" t="s">
        <v>588</v>
      </c>
      <c r="AC53" s="194">
        <v>0.0</v>
      </c>
      <c r="AD53" s="194" t="s">
        <v>588</v>
      </c>
      <c r="AE53" s="194" t="s">
        <v>588</v>
      </c>
      <c r="AF53" s="194" t="s">
        <v>588</v>
      </c>
      <c r="AG53" s="194" t="s">
        <v>588</v>
      </c>
      <c r="AH53" s="194" t="s">
        <v>588</v>
      </c>
      <c r="AI53" s="194" t="s">
        <v>588</v>
      </c>
      <c r="AJ53" s="197">
        <f>vlookup(B53,'Annual Leave-2026'!$B:$T,4,0)-countif(E53:AI53,"a")-(countif(E53:AI53,"a1")*0.5)-(countif(E53:AI53,"a2")*0.5)-(countif(E53:AI53,"b*")*0.5)-(countif(E53:AI53,"c*")*0.5)-(countif(E53:AI53,"d*")*0.5)-(countif(E53:AI53,"e*")*0.5)+1</f>
        <v>10.5</v>
      </c>
      <c r="AK53" s="197">
        <f t="shared" si="3"/>
        <v>27</v>
      </c>
      <c r="AL53" s="214">
        <f>VLOOKUP(B53,'Working Time-January-2026'!$B:$AK,35,0)/60</f>
        <v>0</v>
      </c>
      <c r="AM53" s="214">
        <f>VLOOKUP(B53,'Working Time-January-2026'!$B:$AK,36,0)/60</f>
        <v>0</v>
      </c>
      <c r="AN53" s="214"/>
      <c r="AO53" s="214"/>
      <c r="AP53" s="220"/>
      <c r="AQ53" s="209"/>
      <c r="AR53" s="209"/>
      <c r="AS53" s="209"/>
      <c r="AT53" s="209"/>
      <c r="AU53" s="209">
        <f t="shared" si="4"/>
        <v>4</v>
      </c>
      <c r="AV53" s="209">
        <f t="shared" si="5"/>
        <v>0</v>
      </c>
      <c r="AW53" s="210">
        <f t="shared" si="6"/>
        <v>0</v>
      </c>
      <c r="AX53" s="222"/>
      <c r="AY53" s="217"/>
    </row>
    <row r="54">
      <c r="A54" s="204">
        <v>50.0</v>
      </c>
      <c r="B54" s="212" t="s">
        <v>643</v>
      </c>
      <c r="C54" s="213" t="s">
        <v>88</v>
      </c>
      <c r="D54" s="212" t="s">
        <v>76</v>
      </c>
      <c r="E54" s="194" t="s">
        <v>717</v>
      </c>
      <c r="F54" s="194" t="s">
        <v>717</v>
      </c>
      <c r="G54" s="194">
        <v>0.0</v>
      </c>
      <c r="H54" s="194" t="s">
        <v>168</v>
      </c>
      <c r="I54" s="194" t="s">
        <v>717</v>
      </c>
      <c r="J54" s="194" t="s">
        <v>717</v>
      </c>
      <c r="K54" s="194" t="s">
        <v>717</v>
      </c>
      <c r="L54" s="221" t="s">
        <v>725</v>
      </c>
      <c r="M54" s="194" t="s">
        <v>717</v>
      </c>
      <c r="N54" s="194">
        <v>0.0</v>
      </c>
      <c r="O54" s="194" t="s">
        <v>715</v>
      </c>
      <c r="P54" s="194" t="s">
        <v>715</v>
      </c>
      <c r="Q54" s="194" t="s">
        <v>715</v>
      </c>
      <c r="R54" s="194" t="s">
        <v>715</v>
      </c>
      <c r="S54" s="194" t="s">
        <v>715</v>
      </c>
      <c r="T54" s="194" t="s">
        <v>715</v>
      </c>
      <c r="U54" s="194">
        <v>0.0</v>
      </c>
      <c r="V54" s="194" t="s">
        <v>715</v>
      </c>
      <c r="W54" s="194" t="s">
        <v>715</v>
      </c>
      <c r="X54" s="194" t="s">
        <v>715</v>
      </c>
      <c r="Y54" s="194" t="s">
        <v>715</v>
      </c>
      <c r="Z54" s="194" t="s">
        <v>715</v>
      </c>
      <c r="AA54" s="194" t="s">
        <v>715</v>
      </c>
      <c r="AB54" s="194" t="s">
        <v>715</v>
      </c>
      <c r="AC54" s="194">
        <v>0.0</v>
      </c>
      <c r="AD54" s="194" t="s">
        <v>715</v>
      </c>
      <c r="AE54" s="194" t="s">
        <v>715</v>
      </c>
      <c r="AF54" s="194" t="s">
        <v>715</v>
      </c>
      <c r="AG54" s="194" t="s">
        <v>6</v>
      </c>
      <c r="AH54" s="194" t="s">
        <v>6</v>
      </c>
      <c r="AI54" s="194">
        <v>0.0</v>
      </c>
      <c r="AJ54" s="197">
        <f>vlookup(B54,'Annual Leave-2026'!$B:$T,4,0)-countif(E54:AI54,"a")-(countif(E54:AI54,"a1")*0.5)-(countif(E54:AI54,"a2")*0.5)-(countif(E54:AI54,"b*")*0.5)-(countif(E54:AI54,"c*")*0.5)-(countif(E54:AI54,"d*")*0.5)-(countif(E54:AI54,"e*")*0.5)+1</f>
        <v>1.5</v>
      </c>
      <c r="AK54" s="197">
        <f t="shared" si="3"/>
        <v>26</v>
      </c>
      <c r="AL54" s="214">
        <f>VLOOKUP(B54,'Working Time-January-2026'!$B:$AK,35,0)/60</f>
        <v>0</v>
      </c>
      <c r="AM54" s="214">
        <f>VLOOKUP(B54,'Working Time-January-2026'!$B:$AK,36,0)/60</f>
        <v>0</v>
      </c>
      <c r="AN54" s="214"/>
      <c r="AO54" s="214">
        <v>2.0</v>
      </c>
      <c r="AP54" s="216"/>
      <c r="AQ54" s="209"/>
      <c r="AR54" s="209"/>
      <c r="AS54" s="209"/>
      <c r="AT54" s="209"/>
      <c r="AU54" s="209">
        <f t="shared" si="4"/>
        <v>5</v>
      </c>
      <c r="AV54" s="209">
        <f t="shared" si="5"/>
        <v>0</v>
      </c>
      <c r="AW54" s="210">
        <f t="shared" si="6"/>
        <v>0</v>
      </c>
      <c r="AX54" s="212"/>
      <c r="AY54" s="217"/>
    </row>
    <row r="55">
      <c r="A55" s="209">
        <v>51.0</v>
      </c>
      <c r="B55" s="212" t="s">
        <v>644</v>
      </c>
      <c r="C55" s="213" t="s">
        <v>125</v>
      </c>
      <c r="D55" s="212" t="s">
        <v>76</v>
      </c>
      <c r="E55" s="194" t="s">
        <v>593</v>
      </c>
      <c r="F55" s="194" t="s">
        <v>593</v>
      </c>
      <c r="G55" s="194" t="s">
        <v>593</v>
      </c>
      <c r="H55" s="194">
        <v>0.0</v>
      </c>
      <c r="I55" s="194" t="s">
        <v>588</v>
      </c>
      <c r="J55" s="194" t="s">
        <v>588</v>
      </c>
      <c r="K55" s="194" t="s">
        <v>588</v>
      </c>
      <c r="L55" s="194" t="s">
        <v>727</v>
      </c>
      <c r="M55" s="194" t="s">
        <v>588</v>
      </c>
      <c r="N55" s="194" t="s">
        <v>588</v>
      </c>
      <c r="O55" s="194" t="s">
        <v>588</v>
      </c>
      <c r="P55" s="194">
        <v>0.0</v>
      </c>
      <c r="Q55" s="194" t="s">
        <v>588</v>
      </c>
      <c r="R55" s="194" t="s">
        <v>588</v>
      </c>
      <c r="S55" s="194" t="s">
        <v>588</v>
      </c>
      <c r="T55" s="194" t="s">
        <v>588</v>
      </c>
      <c r="U55" s="194" t="s">
        <v>588</v>
      </c>
      <c r="V55" s="194" t="s">
        <v>588</v>
      </c>
      <c r="W55" s="194">
        <v>0.0</v>
      </c>
      <c r="X55" s="194" t="s">
        <v>717</v>
      </c>
      <c r="Y55" s="194" t="s">
        <v>717</v>
      </c>
      <c r="Z55" s="218" t="s">
        <v>717</v>
      </c>
      <c r="AA55" s="218" t="s">
        <v>717</v>
      </c>
      <c r="AB55" s="218" t="s">
        <v>717</v>
      </c>
      <c r="AC55" s="194" t="s">
        <v>717</v>
      </c>
      <c r="AD55" s="194">
        <v>0.0</v>
      </c>
      <c r="AE55" s="194" t="s">
        <v>717</v>
      </c>
      <c r="AF55" s="194" t="s">
        <v>717</v>
      </c>
      <c r="AG55" s="194" t="s">
        <v>717</v>
      </c>
      <c r="AH55" s="194" t="s">
        <v>717</v>
      </c>
      <c r="AI55" s="194">
        <v>0.0</v>
      </c>
      <c r="AJ55" s="197">
        <f>vlookup(B55,'Annual Leave-2026'!$B:$T,4,0)-countif(E55:AI55,"a")-(countif(E55:AI55,"a1")*0.5)-(countif(E55:AI55,"a2")*0.5)-(countif(E55:AI55,"b*")*0.5)-(countif(E55:AI55,"c*")*0.5)-(countif(E55:AI55,"d*")*0.5)-(countif(E55:AI55,"e*")*0.5)+1</f>
        <v>7</v>
      </c>
      <c r="AK55" s="197">
        <f t="shared" si="3"/>
        <v>26</v>
      </c>
      <c r="AL55" s="214">
        <f>VLOOKUP(B55,'Working Time-January-2026'!$B:$AK,35,0)/60</f>
        <v>0</v>
      </c>
      <c r="AM55" s="214">
        <f>VLOOKUP(B55,'Working Time-January-2026'!$B:$AK,36,0)/60</f>
        <v>0</v>
      </c>
      <c r="AN55" s="214"/>
      <c r="AO55" s="214"/>
      <c r="AP55" s="216"/>
      <c r="AQ55" s="209"/>
      <c r="AR55" s="209"/>
      <c r="AS55" s="209"/>
      <c r="AT55" s="209"/>
      <c r="AU55" s="209">
        <f t="shared" si="4"/>
        <v>5</v>
      </c>
      <c r="AV55" s="209">
        <f t="shared" si="5"/>
        <v>0</v>
      </c>
      <c r="AW55" s="210">
        <f t="shared" si="6"/>
        <v>0</v>
      </c>
      <c r="AX55" s="212"/>
      <c r="AY55" s="217"/>
    </row>
    <row r="56">
      <c r="A56" s="204">
        <v>52.0</v>
      </c>
      <c r="B56" s="212" t="s">
        <v>645</v>
      </c>
      <c r="C56" s="213" t="s">
        <v>87</v>
      </c>
      <c r="D56" s="212" t="s">
        <v>76</v>
      </c>
      <c r="E56" s="194" t="s">
        <v>717</v>
      </c>
      <c r="F56" s="194" t="s">
        <v>717</v>
      </c>
      <c r="G56" s="194">
        <v>0.0</v>
      </c>
      <c r="H56" s="194" t="s">
        <v>602</v>
      </c>
      <c r="I56" s="194" t="s">
        <v>717</v>
      </c>
      <c r="J56" s="194" t="s">
        <v>717</v>
      </c>
      <c r="K56" s="194" t="s">
        <v>717</v>
      </c>
      <c r="L56" s="221" t="s">
        <v>725</v>
      </c>
      <c r="M56" s="194" t="s">
        <v>717</v>
      </c>
      <c r="N56" s="194">
        <v>0.0</v>
      </c>
      <c r="O56" s="194" t="s">
        <v>715</v>
      </c>
      <c r="P56" s="194" t="s">
        <v>6</v>
      </c>
      <c r="Q56" s="194" t="s">
        <v>715</v>
      </c>
      <c r="R56" s="194" t="s">
        <v>715</v>
      </c>
      <c r="S56" s="194" t="s">
        <v>715</v>
      </c>
      <c r="T56" s="194" t="s">
        <v>715</v>
      </c>
      <c r="U56" s="194">
        <v>0.0</v>
      </c>
      <c r="V56" s="194" t="s">
        <v>715</v>
      </c>
      <c r="W56" s="194" t="s">
        <v>715</v>
      </c>
      <c r="X56" s="194" t="s">
        <v>715</v>
      </c>
      <c r="Y56" s="194" t="s">
        <v>715</v>
      </c>
      <c r="Z56" s="194" t="s">
        <v>715</v>
      </c>
      <c r="AA56" s="194" t="s">
        <v>715</v>
      </c>
      <c r="AB56" s="194" t="s">
        <v>715</v>
      </c>
      <c r="AC56" s="194">
        <v>0.0</v>
      </c>
      <c r="AD56" s="194" t="s">
        <v>715</v>
      </c>
      <c r="AE56" s="194" t="s">
        <v>715</v>
      </c>
      <c r="AF56" s="194" t="s">
        <v>715</v>
      </c>
      <c r="AG56" s="194" t="s">
        <v>715</v>
      </c>
      <c r="AH56" s="194" t="s">
        <v>715</v>
      </c>
      <c r="AI56" s="194">
        <v>0.0</v>
      </c>
      <c r="AJ56" s="197">
        <f>vlookup(B56,'Annual Leave-2026'!$B:$T,4,0)-countif(E56:AI56,"a")-(countif(E56:AI56,"a1")*0.5)-(countif(E56:AI56,"a2")*0.5)-(countif(E56:AI56,"b*")*0.5)-(countif(E56:AI56,"c*")*0.5)-(countif(E56:AI56,"d*")*0.5)-(countif(E56:AI56,"e*")*0.5)+1</f>
        <v>2</v>
      </c>
      <c r="AK56" s="197">
        <f t="shared" si="3"/>
        <v>25</v>
      </c>
      <c r="AL56" s="214">
        <f>VLOOKUP(B56,'Working Time-January-2026'!$B:$AK,35,0)/60</f>
        <v>-0.1833333333</v>
      </c>
      <c r="AM56" s="214">
        <f>VLOOKUP(B56,'Working Time-January-2026'!$B:$AK,36,0)/60</f>
        <v>0</v>
      </c>
      <c r="AN56" s="214"/>
      <c r="AO56" s="214"/>
      <c r="AP56" s="216"/>
      <c r="AQ56" s="209"/>
      <c r="AR56" s="209"/>
      <c r="AS56" s="209"/>
      <c r="AT56" s="209"/>
      <c r="AU56" s="209">
        <f t="shared" si="4"/>
        <v>5</v>
      </c>
      <c r="AV56" s="209">
        <f t="shared" si="5"/>
        <v>0</v>
      </c>
      <c r="AW56" s="210">
        <f t="shared" si="6"/>
        <v>1</v>
      </c>
      <c r="AX56" s="212"/>
      <c r="AY56" s="217"/>
    </row>
    <row r="57">
      <c r="A57" s="209">
        <v>53.0</v>
      </c>
      <c r="B57" s="218" t="s">
        <v>646</v>
      </c>
      <c r="C57" s="219" t="s">
        <v>124</v>
      </c>
      <c r="D57" s="218" t="s">
        <v>76</v>
      </c>
      <c r="E57" s="194" t="s">
        <v>588</v>
      </c>
      <c r="F57" s="194" t="s">
        <v>588</v>
      </c>
      <c r="G57" s="194" t="s">
        <v>588</v>
      </c>
      <c r="H57" s="194">
        <v>0.0</v>
      </c>
      <c r="I57" s="194" t="s">
        <v>588</v>
      </c>
      <c r="J57" s="194" t="s">
        <v>588</v>
      </c>
      <c r="K57" s="194" t="s">
        <v>588</v>
      </c>
      <c r="L57" s="194" t="s">
        <v>727</v>
      </c>
      <c r="M57" s="194" t="s">
        <v>588</v>
      </c>
      <c r="N57" s="194" t="s">
        <v>588</v>
      </c>
      <c r="O57" s="194">
        <v>0.0</v>
      </c>
      <c r="P57" s="194" t="s">
        <v>602</v>
      </c>
      <c r="Q57" s="194" t="s">
        <v>588</v>
      </c>
      <c r="R57" s="194" t="s">
        <v>588</v>
      </c>
      <c r="S57" s="194" t="s">
        <v>588</v>
      </c>
      <c r="T57" s="194" t="s">
        <v>588</v>
      </c>
      <c r="U57" s="194" t="s">
        <v>588</v>
      </c>
      <c r="V57" s="194" t="s">
        <v>588</v>
      </c>
      <c r="W57" s="194">
        <v>0.0</v>
      </c>
      <c r="X57" s="194" t="s">
        <v>717</v>
      </c>
      <c r="Y57" s="194" t="s">
        <v>717</v>
      </c>
      <c r="Z57" s="218" t="s">
        <v>717</v>
      </c>
      <c r="AA57" s="218" t="s">
        <v>717</v>
      </c>
      <c r="AB57" s="218" t="s">
        <v>717</v>
      </c>
      <c r="AC57" s="194" t="s">
        <v>717</v>
      </c>
      <c r="AD57" s="194">
        <v>0.0</v>
      </c>
      <c r="AE57" s="194" t="s">
        <v>717</v>
      </c>
      <c r="AF57" s="194" t="s">
        <v>717</v>
      </c>
      <c r="AG57" s="194" t="s">
        <v>717</v>
      </c>
      <c r="AH57" s="194" t="s">
        <v>717</v>
      </c>
      <c r="AI57" s="194">
        <v>0.0</v>
      </c>
      <c r="AJ57" s="197">
        <f>vlookup(B57,'Annual Leave-2026'!$B:$T,4,0)-countif(E57:AI57,"a")-(countif(E57:AI57,"a1")*0.5)-(countif(E57:AI57,"a2")*0.5)-(countif(E57:AI57,"b*")*0.5)-(countif(E57:AI57,"c*")*0.5)-(countif(E57:AI57,"d*")*0.5)-(countif(E57:AI57,"e*")*0.5)+1</f>
        <v>10</v>
      </c>
      <c r="AK57" s="197">
        <f t="shared" si="3"/>
        <v>25</v>
      </c>
      <c r="AL57" s="214">
        <f>VLOOKUP(B57,'Working Time-January-2026'!$B:$AK,35,0)/60</f>
        <v>0</v>
      </c>
      <c r="AM57" s="214">
        <f>VLOOKUP(B57,'Working Time-January-2026'!$B:$AK,36,0)/60</f>
        <v>0</v>
      </c>
      <c r="AN57" s="214"/>
      <c r="AO57" s="214"/>
      <c r="AP57" s="220"/>
      <c r="AQ57" s="209"/>
      <c r="AR57" s="209"/>
      <c r="AS57" s="209"/>
      <c r="AT57" s="209"/>
      <c r="AU57" s="209">
        <f t="shared" si="4"/>
        <v>5</v>
      </c>
      <c r="AV57" s="209">
        <f t="shared" si="5"/>
        <v>0</v>
      </c>
      <c r="AW57" s="210">
        <f t="shared" si="6"/>
        <v>1</v>
      </c>
      <c r="AX57" s="222"/>
      <c r="AY57" s="217"/>
    </row>
    <row r="58">
      <c r="A58" s="204">
        <v>54.0</v>
      </c>
      <c r="B58" s="218" t="s">
        <v>647</v>
      </c>
      <c r="C58" s="219" t="s">
        <v>84</v>
      </c>
      <c r="D58" s="212" t="s">
        <v>76</v>
      </c>
      <c r="E58" s="194" t="s">
        <v>717</v>
      </c>
      <c r="F58" s="194" t="s">
        <v>717</v>
      </c>
      <c r="G58" s="194" t="s">
        <v>717</v>
      </c>
      <c r="H58" s="194" t="s">
        <v>6</v>
      </c>
      <c r="I58" s="194">
        <v>0.0</v>
      </c>
      <c r="J58" s="194" t="s">
        <v>717</v>
      </c>
      <c r="K58" s="194" t="s">
        <v>717</v>
      </c>
      <c r="L58" s="221" t="s">
        <v>725</v>
      </c>
      <c r="M58" s="194" t="s">
        <v>717</v>
      </c>
      <c r="N58" s="194" t="s">
        <v>717</v>
      </c>
      <c r="O58" s="194">
        <v>0.0</v>
      </c>
      <c r="P58" s="194" t="s">
        <v>717</v>
      </c>
      <c r="Q58" s="194" t="s">
        <v>717</v>
      </c>
      <c r="R58" s="194" t="s">
        <v>717</v>
      </c>
      <c r="S58" s="194" t="s">
        <v>717</v>
      </c>
      <c r="T58" s="194" t="s">
        <v>717</v>
      </c>
      <c r="U58" s="194" t="s">
        <v>717</v>
      </c>
      <c r="V58" s="194">
        <v>0.0</v>
      </c>
      <c r="W58" s="194" t="s">
        <v>715</v>
      </c>
      <c r="X58" s="194" t="s">
        <v>715</v>
      </c>
      <c r="Y58" s="194" t="s">
        <v>715</v>
      </c>
      <c r="Z58" s="194" t="s">
        <v>715</v>
      </c>
      <c r="AA58" s="194" t="s">
        <v>715</v>
      </c>
      <c r="AB58" s="194" t="s">
        <v>715</v>
      </c>
      <c r="AC58" s="194" t="s">
        <v>6</v>
      </c>
      <c r="AD58" s="194">
        <v>0.0</v>
      </c>
      <c r="AE58" s="194" t="s">
        <v>715</v>
      </c>
      <c r="AF58" s="194" t="s">
        <v>715</v>
      </c>
      <c r="AG58" s="194" t="s">
        <v>715</v>
      </c>
      <c r="AH58" s="194" t="s">
        <v>715</v>
      </c>
      <c r="AI58" s="194" t="s">
        <v>715</v>
      </c>
      <c r="AJ58" s="197">
        <f>vlookup(B58,'Annual Leave-2026'!$B:$T,4,0)-countif(E58:AI58,"a")-(countif(E58:AI58,"a1")*0.5)-(countif(E58:AI58,"a2")*0.5)-(countif(E58:AI58,"b*")*0.5)-(countif(E58:AI58,"c*")*0.5)-(countif(E58:AI58,"d*")*0.5)-(countif(E58:AI58,"e*")*0.5)+1</f>
        <v>1</v>
      </c>
      <c r="AK58" s="197">
        <f t="shared" si="3"/>
        <v>27</v>
      </c>
      <c r="AL58" s="214">
        <f>VLOOKUP(B58,'Working Time-January-2026'!$B:$AK,35,0)/60</f>
        <v>0</v>
      </c>
      <c r="AM58" s="214">
        <f>VLOOKUP(B58,'Working Time-January-2026'!$B:$AK,36,0)/60</f>
        <v>0</v>
      </c>
      <c r="AN58" s="214"/>
      <c r="AO58" s="214"/>
      <c r="AP58" s="220"/>
      <c r="AQ58" s="209"/>
      <c r="AR58" s="209"/>
      <c r="AS58" s="209"/>
      <c r="AT58" s="209"/>
      <c r="AU58" s="209">
        <f t="shared" si="4"/>
        <v>4</v>
      </c>
      <c r="AV58" s="209">
        <f t="shared" si="5"/>
        <v>0</v>
      </c>
      <c r="AW58" s="210">
        <f t="shared" si="6"/>
        <v>0</v>
      </c>
      <c r="AX58" s="212"/>
      <c r="AY58" s="217"/>
    </row>
    <row r="59">
      <c r="A59" s="209">
        <v>55.0</v>
      </c>
      <c r="B59" s="218" t="s">
        <v>648</v>
      </c>
      <c r="C59" s="219" t="s">
        <v>121</v>
      </c>
      <c r="D59" s="212" t="s">
        <v>76</v>
      </c>
      <c r="E59" s="194" t="s">
        <v>591</v>
      </c>
      <c r="F59" s="194" t="s">
        <v>591</v>
      </c>
      <c r="G59" s="194">
        <v>0.0</v>
      </c>
      <c r="H59" s="194" t="s">
        <v>593</v>
      </c>
      <c r="I59" s="194" t="s">
        <v>593</v>
      </c>
      <c r="J59" s="194" t="s">
        <v>593</v>
      </c>
      <c r="K59" s="194" t="s">
        <v>593</v>
      </c>
      <c r="L59" s="194" t="s">
        <v>729</v>
      </c>
      <c r="M59" s="194" t="s">
        <v>593</v>
      </c>
      <c r="N59" s="194" t="s">
        <v>593</v>
      </c>
      <c r="O59" s="194">
        <v>0.0</v>
      </c>
      <c r="P59" s="194" t="s">
        <v>588</v>
      </c>
      <c r="Q59" s="194" t="s">
        <v>588</v>
      </c>
      <c r="R59" s="194" t="s">
        <v>588</v>
      </c>
      <c r="S59" s="194" t="s">
        <v>169</v>
      </c>
      <c r="T59" s="194" t="s">
        <v>588</v>
      </c>
      <c r="U59" s="194" t="s">
        <v>588</v>
      </c>
      <c r="V59" s="194">
        <v>0.0</v>
      </c>
      <c r="W59" s="194" t="s">
        <v>588</v>
      </c>
      <c r="X59" s="194" t="s">
        <v>588</v>
      </c>
      <c r="Y59" s="194" t="s">
        <v>588</v>
      </c>
      <c r="Z59" s="194" t="s">
        <v>588</v>
      </c>
      <c r="AA59" s="194" t="s">
        <v>588</v>
      </c>
      <c r="AB59" s="194" t="s">
        <v>588</v>
      </c>
      <c r="AC59" s="194">
        <v>0.0</v>
      </c>
      <c r="AD59" s="194" t="s">
        <v>717</v>
      </c>
      <c r="AE59" s="194" t="s">
        <v>717</v>
      </c>
      <c r="AF59" s="194" t="s">
        <v>717</v>
      </c>
      <c r="AG59" s="194" t="s">
        <v>717</v>
      </c>
      <c r="AH59" s="194" t="s">
        <v>717</v>
      </c>
      <c r="AI59" s="194" t="s">
        <v>717</v>
      </c>
      <c r="AJ59" s="197">
        <f>vlookup(B59,'Annual Leave-2026'!$B:$T,4,0)-countif(E59:AI59,"a")-(countif(E59:AI59,"a1")*0.5)-(countif(E59:AI59,"a2")*0.5)-(countif(E59:AI59,"b*")*0.5)-(countif(E59:AI59,"c*")*0.5)-(countif(E59:AI59,"d*")*0.5)-(countif(E59:AI59,"e*")*0.5)+1</f>
        <v>4</v>
      </c>
      <c r="AK59" s="197">
        <f t="shared" si="3"/>
        <v>27</v>
      </c>
      <c r="AL59" s="214">
        <f>VLOOKUP(B59,'Working Time-January-2026'!$B:$AK,35,0)/60</f>
        <v>0</v>
      </c>
      <c r="AM59" s="214">
        <f>VLOOKUP(B59,'Working Time-January-2026'!$B:$AK,36,0)/60</f>
        <v>0</v>
      </c>
      <c r="AN59" s="214"/>
      <c r="AO59" s="214"/>
      <c r="AP59" s="220"/>
      <c r="AQ59" s="209"/>
      <c r="AR59" s="209"/>
      <c r="AS59" s="209"/>
      <c r="AT59" s="209"/>
      <c r="AU59" s="209">
        <f t="shared" si="4"/>
        <v>4</v>
      </c>
      <c r="AV59" s="209">
        <f t="shared" si="5"/>
        <v>0</v>
      </c>
      <c r="AW59" s="210">
        <f t="shared" si="6"/>
        <v>0</v>
      </c>
      <c r="AX59" s="212"/>
      <c r="AY59" s="217"/>
    </row>
    <row r="60">
      <c r="A60" s="204">
        <v>56.0</v>
      </c>
      <c r="B60" s="218" t="s">
        <v>649</v>
      </c>
      <c r="C60" s="219" t="s">
        <v>110</v>
      </c>
      <c r="D60" s="212" t="s">
        <v>76</v>
      </c>
      <c r="E60" s="194" t="s">
        <v>715</v>
      </c>
      <c r="F60" s="194" t="s">
        <v>715</v>
      </c>
      <c r="G60" s="194">
        <v>0.0</v>
      </c>
      <c r="H60" s="194" t="s">
        <v>591</v>
      </c>
      <c r="I60" s="194" t="s">
        <v>591</v>
      </c>
      <c r="J60" s="194" t="s">
        <v>591</v>
      </c>
      <c r="K60" s="194" t="s">
        <v>591</v>
      </c>
      <c r="L60" s="221" t="s">
        <v>721</v>
      </c>
      <c r="M60" s="194" t="s">
        <v>591</v>
      </c>
      <c r="N60" s="194" t="s">
        <v>591</v>
      </c>
      <c r="O60" s="194">
        <v>0.0</v>
      </c>
      <c r="P60" s="194" t="s">
        <v>591</v>
      </c>
      <c r="Q60" s="194" t="s">
        <v>591</v>
      </c>
      <c r="R60" s="194" t="s">
        <v>591</v>
      </c>
      <c r="S60" s="194" t="s">
        <v>591</v>
      </c>
      <c r="T60" s="194" t="s">
        <v>650</v>
      </c>
      <c r="U60" s="194">
        <v>0.0</v>
      </c>
      <c r="V60" s="194" t="s">
        <v>6</v>
      </c>
      <c r="W60" s="194" t="s">
        <v>6</v>
      </c>
      <c r="X60" s="194" t="s">
        <v>602</v>
      </c>
      <c r="Y60" s="194" t="s">
        <v>602</v>
      </c>
      <c r="Z60" s="218" t="s">
        <v>602</v>
      </c>
      <c r="AA60" s="194" t="s">
        <v>602</v>
      </c>
      <c r="AB60" s="194">
        <v>0.0</v>
      </c>
      <c r="AC60" s="194" t="s">
        <v>602</v>
      </c>
      <c r="AD60" s="194" t="s">
        <v>588</v>
      </c>
      <c r="AE60" s="194" t="s">
        <v>588</v>
      </c>
      <c r="AF60" s="194" t="s">
        <v>588</v>
      </c>
      <c r="AG60" s="194" t="s">
        <v>588</v>
      </c>
      <c r="AH60" s="194" t="s">
        <v>588</v>
      </c>
      <c r="AI60" s="194" t="s">
        <v>588</v>
      </c>
      <c r="AJ60" s="197">
        <f>vlookup(B60,'Annual Leave-2026'!$B:$T,4,0)-countif(E60:AI60,"a")-(countif(E60:AI60,"a1")*0.5)-(countif(E60:AI60,"a2")*0.5)-(countif(E60:AI60,"b*")*0.5)-(countif(E60:AI60,"c*")*0.5)-(countif(E60:AI60,"d*")*0.5)-(countif(E60:AI60,"e*")*0.5)+1</f>
        <v>0</v>
      </c>
      <c r="AK60" s="197">
        <f t="shared" si="3"/>
        <v>21.5</v>
      </c>
      <c r="AL60" s="214">
        <f>VLOOKUP(B60,'Working Time-January-2026'!$B:$AK,35,0)/60</f>
        <v>0</v>
      </c>
      <c r="AM60" s="214">
        <f>VLOOKUP(B60,'Working Time-January-2026'!$B:$AK,36,0)/60</f>
        <v>0</v>
      </c>
      <c r="AN60" s="214"/>
      <c r="AO60" s="214"/>
      <c r="AP60" s="220"/>
      <c r="AQ60" s="209"/>
      <c r="AR60" s="209"/>
      <c r="AS60" s="209"/>
      <c r="AT60" s="209"/>
      <c r="AU60" s="209">
        <f t="shared" si="4"/>
        <v>4</v>
      </c>
      <c r="AV60" s="209">
        <f t="shared" si="5"/>
        <v>0</v>
      </c>
      <c r="AW60" s="210">
        <f t="shared" si="6"/>
        <v>5.5</v>
      </c>
      <c r="AX60" s="212"/>
      <c r="AY60" s="217"/>
    </row>
    <row r="61">
      <c r="A61" s="209">
        <v>57.0</v>
      </c>
      <c r="B61" s="218" t="s">
        <v>712</v>
      </c>
      <c r="C61" s="219" t="s">
        <v>105</v>
      </c>
      <c r="D61" s="212" t="s">
        <v>76</v>
      </c>
      <c r="E61" s="194" t="s">
        <v>715</v>
      </c>
      <c r="F61" s="194" t="s">
        <v>592</v>
      </c>
      <c r="G61" s="194" t="s">
        <v>715</v>
      </c>
      <c r="H61" s="194" t="s">
        <v>715</v>
      </c>
      <c r="I61" s="194">
        <v>0.0</v>
      </c>
      <c r="J61" s="194" t="s">
        <v>715</v>
      </c>
      <c r="K61" s="194" t="s">
        <v>715</v>
      </c>
      <c r="L61" s="194" t="s">
        <v>723</v>
      </c>
      <c r="M61" s="194" t="s">
        <v>715</v>
      </c>
      <c r="N61" s="194">
        <v>0.0</v>
      </c>
      <c r="O61" s="194" t="s">
        <v>163</v>
      </c>
      <c r="P61" s="194" t="s">
        <v>591</v>
      </c>
      <c r="Q61" s="194" t="s">
        <v>591</v>
      </c>
      <c r="R61" s="194" t="s">
        <v>591</v>
      </c>
      <c r="S61" s="194" t="s">
        <v>591</v>
      </c>
      <c r="T61" s="194" t="s">
        <v>591</v>
      </c>
      <c r="U61" s="194" t="s">
        <v>591</v>
      </c>
      <c r="V61" s="194">
        <v>0.0</v>
      </c>
      <c r="W61" s="194" t="s">
        <v>591</v>
      </c>
      <c r="X61" s="194" t="s">
        <v>591</v>
      </c>
      <c r="Y61" s="194" t="s">
        <v>591</v>
      </c>
      <c r="Z61" s="194" t="s">
        <v>591</v>
      </c>
      <c r="AA61" s="194" t="s">
        <v>591</v>
      </c>
      <c r="AB61" s="194" t="s">
        <v>591</v>
      </c>
      <c r="AC61" s="194">
        <v>0.0</v>
      </c>
      <c r="AD61" s="194" t="s">
        <v>593</v>
      </c>
      <c r="AE61" s="194" t="s">
        <v>593</v>
      </c>
      <c r="AF61" s="194" t="s">
        <v>593</v>
      </c>
      <c r="AG61" s="194" t="s">
        <v>593</v>
      </c>
      <c r="AH61" s="194" t="s">
        <v>593</v>
      </c>
      <c r="AI61" s="194">
        <v>0.0</v>
      </c>
      <c r="AJ61" s="197">
        <f>vlookup(B61,'Annual Leave-2026'!$B:$T,4,0)-countif(E61:AI61,"a")-(countif(E61:AI61,"a1")*0.5)-(countif(E61:AI61,"a2")*0.5)-(countif(E61:AI61,"b*")*0.5)-(countif(E61:AI61,"c*")*0.5)-(countif(E61:AI61,"d*")*0.5)-(countif(E61:AI61,"e*")*0.5)+1</f>
        <v>2.5</v>
      </c>
      <c r="AK61" s="197">
        <f t="shared" si="3"/>
        <v>25</v>
      </c>
      <c r="AL61" s="214">
        <f>VLOOKUP(B61,'Working Time-January-2026'!$B:$AK,35,0)/60</f>
        <v>0</v>
      </c>
      <c r="AM61" s="214">
        <f>VLOOKUP(B61,'Working Time-January-2026'!$B:$AK,36,0)/60</f>
        <v>0</v>
      </c>
      <c r="AN61" s="214"/>
      <c r="AO61" s="214"/>
      <c r="AP61" s="220"/>
      <c r="AQ61" s="209"/>
      <c r="AR61" s="209"/>
      <c r="AS61" s="209"/>
      <c r="AT61" s="209"/>
      <c r="AU61" s="209">
        <f t="shared" si="4"/>
        <v>5</v>
      </c>
      <c r="AV61" s="209">
        <f t="shared" si="5"/>
        <v>1</v>
      </c>
      <c r="AW61" s="210">
        <f t="shared" si="6"/>
        <v>0</v>
      </c>
      <c r="AX61" s="212"/>
      <c r="AY61" s="217"/>
    </row>
    <row r="62">
      <c r="A62" s="204">
        <v>58.0</v>
      </c>
      <c r="B62" s="218" t="s">
        <v>651</v>
      </c>
      <c r="C62" s="219" t="s">
        <v>122</v>
      </c>
      <c r="D62" s="212" t="s">
        <v>76</v>
      </c>
      <c r="E62" s="194" t="s">
        <v>588</v>
      </c>
      <c r="F62" s="194" t="s">
        <v>588</v>
      </c>
      <c r="G62" s="194" t="s">
        <v>588</v>
      </c>
      <c r="H62" s="194" t="s">
        <v>588</v>
      </c>
      <c r="I62" s="194">
        <v>0.0</v>
      </c>
      <c r="J62" s="194" t="s">
        <v>588</v>
      </c>
      <c r="K62" s="194" t="s">
        <v>588</v>
      </c>
      <c r="L62" s="194" t="s">
        <v>727</v>
      </c>
      <c r="M62" s="194" t="s">
        <v>588</v>
      </c>
      <c r="N62" s="194" t="s">
        <v>588</v>
      </c>
      <c r="O62" s="194" t="s">
        <v>588</v>
      </c>
      <c r="P62" s="194">
        <v>0.0</v>
      </c>
      <c r="Q62" s="194" t="s">
        <v>588</v>
      </c>
      <c r="R62" s="194" t="s">
        <v>588</v>
      </c>
      <c r="S62" s="194" t="s">
        <v>588</v>
      </c>
      <c r="T62" s="194" t="s">
        <v>588</v>
      </c>
      <c r="U62" s="194" t="s">
        <v>169</v>
      </c>
      <c r="V62" s="194">
        <v>0.0</v>
      </c>
      <c r="W62" s="194" t="s">
        <v>6</v>
      </c>
      <c r="X62" s="194" t="s">
        <v>6</v>
      </c>
      <c r="Y62" s="194" t="s">
        <v>588</v>
      </c>
      <c r="Z62" s="194" t="s">
        <v>588</v>
      </c>
      <c r="AA62" s="194" t="s">
        <v>588</v>
      </c>
      <c r="AB62" s="194" t="s">
        <v>588</v>
      </c>
      <c r="AC62" s="194" t="s">
        <v>588</v>
      </c>
      <c r="AD62" s="194">
        <v>0.0</v>
      </c>
      <c r="AE62" s="194" t="s">
        <v>717</v>
      </c>
      <c r="AF62" s="194" t="s">
        <v>717</v>
      </c>
      <c r="AG62" s="194" t="s">
        <v>717</v>
      </c>
      <c r="AH62" s="194" t="s">
        <v>717</v>
      </c>
      <c r="AI62" s="194">
        <v>0.0</v>
      </c>
      <c r="AJ62" s="197">
        <f>vlookup(B62,'Annual Leave-2026'!$B:$T,4,0)-countif(E62:AI62,"a")-(countif(E62:AI62,"a1")*0.5)-(countif(E62:AI62,"a2")*0.5)-(countif(E62:AI62,"b*")*0.5)-(countif(E62:AI62,"c*")*0.5)-(countif(E62:AI62,"d*")*0.5)-(countif(E62:AI62,"e*")*0.5)+1</f>
        <v>2</v>
      </c>
      <c r="AK62" s="197">
        <f t="shared" si="3"/>
        <v>26</v>
      </c>
      <c r="AL62" s="214">
        <f>VLOOKUP(B62,'Working Time-January-2026'!$B:$AK,35,0)/60</f>
        <v>0</v>
      </c>
      <c r="AM62" s="214">
        <f>VLOOKUP(B62,'Working Time-January-2026'!$B:$AK,36,0)/60</f>
        <v>0</v>
      </c>
      <c r="AN62" s="214"/>
      <c r="AO62" s="214"/>
      <c r="AP62" s="220"/>
      <c r="AQ62" s="209"/>
      <c r="AR62" s="209"/>
      <c r="AS62" s="209"/>
      <c r="AT62" s="209"/>
      <c r="AU62" s="209">
        <f t="shared" si="4"/>
        <v>5</v>
      </c>
      <c r="AV62" s="209">
        <f t="shared" si="5"/>
        <v>0</v>
      </c>
      <c r="AW62" s="210">
        <f t="shared" si="6"/>
        <v>0</v>
      </c>
      <c r="AX62" s="222"/>
      <c r="AY62" s="217"/>
    </row>
    <row r="63">
      <c r="A63" s="209">
        <v>59.0</v>
      </c>
      <c r="B63" s="218" t="s">
        <v>818</v>
      </c>
      <c r="C63" s="219" t="s">
        <v>93</v>
      </c>
      <c r="D63" s="212" t="s">
        <v>76</v>
      </c>
      <c r="E63" s="194" t="s">
        <v>717</v>
      </c>
      <c r="F63" s="194" t="s">
        <v>717</v>
      </c>
      <c r="G63" s="194" t="s">
        <v>717</v>
      </c>
      <c r="H63" s="194">
        <v>0.0</v>
      </c>
      <c r="I63" s="194" t="s">
        <v>715</v>
      </c>
      <c r="J63" s="194" t="s">
        <v>715</v>
      </c>
      <c r="K63" s="194" t="s">
        <v>715</v>
      </c>
      <c r="L63" s="194" t="s">
        <v>723</v>
      </c>
      <c r="M63" s="194" t="s">
        <v>715</v>
      </c>
      <c r="N63" s="194" t="s">
        <v>715</v>
      </c>
      <c r="O63" s="194" t="s">
        <v>715</v>
      </c>
      <c r="P63" s="194">
        <v>0.0</v>
      </c>
      <c r="Q63" s="194" t="s">
        <v>715</v>
      </c>
      <c r="R63" s="194" t="s">
        <v>715</v>
      </c>
      <c r="S63" s="194" t="s">
        <v>715</v>
      </c>
      <c r="T63" s="194" t="s">
        <v>715</v>
      </c>
      <c r="U63" s="194" t="s">
        <v>715</v>
      </c>
      <c r="V63" s="194">
        <v>0.0</v>
      </c>
      <c r="W63" s="194" t="s">
        <v>715</v>
      </c>
      <c r="X63" s="194" t="s">
        <v>715</v>
      </c>
      <c r="Y63" s="194" t="s">
        <v>715</v>
      </c>
      <c r="Z63" s="194" t="s">
        <v>715</v>
      </c>
      <c r="AA63" s="194" t="s">
        <v>715</v>
      </c>
      <c r="AB63" s="194">
        <v>0.0</v>
      </c>
      <c r="AC63" s="194" t="s">
        <v>591</v>
      </c>
      <c r="AD63" s="194" t="s">
        <v>591</v>
      </c>
      <c r="AE63" s="194" t="s">
        <v>591</v>
      </c>
      <c r="AF63" s="194" t="s">
        <v>591</v>
      </c>
      <c r="AG63" s="194" t="s">
        <v>591</v>
      </c>
      <c r="AH63" s="194" t="s">
        <v>591</v>
      </c>
      <c r="AI63" s="194" t="s">
        <v>591</v>
      </c>
      <c r="AJ63" s="197">
        <f>vlookup(B63,'Annual Leave-2026'!$B:$T,4,0)-countif(E63:AI63,"a")-(countif(E63:AI63,"a1")*0.5)-(countif(E63:AI63,"a2")*0.5)-(countif(E63:AI63,"b*")*0.5)-(countif(E63:AI63,"c*")*0.5)-(countif(E63:AI63,"d*")*0.5)-(countif(E63:AI63,"e*")*0.5)+1</f>
        <v>2</v>
      </c>
      <c r="AK63" s="197">
        <f t="shared" si="3"/>
        <v>27</v>
      </c>
      <c r="AL63" s="214">
        <f>VLOOKUP(B63,'Working Time-January-2026'!$B:$AK,35,0)/60</f>
        <v>0</v>
      </c>
      <c r="AM63" s="214">
        <f>VLOOKUP(B63,'Working Time-January-2026'!$B:$AK,36,0)/60</f>
        <v>0</v>
      </c>
      <c r="AN63" s="214"/>
      <c r="AO63" s="214"/>
      <c r="AP63" s="220"/>
      <c r="AQ63" s="209"/>
      <c r="AR63" s="209"/>
      <c r="AS63" s="209"/>
      <c r="AT63" s="209"/>
      <c r="AU63" s="209">
        <f t="shared" si="4"/>
        <v>4</v>
      </c>
      <c r="AV63" s="209">
        <f t="shared" si="5"/>
        <v>0</v>
      </c>
      <c r="AW63" s="210">
        <f t="shared" si="6"/>
        <v>0</v>
      </c>
      <c r="AX63" s="222"/>
      <c r="AY63" s="217"/>
    </row>
    <row r="64">
      <c r="A64" s="204">
        <v>60.0</v>
      </c>
      <c r="B64" s="218" t="s">
        <v>652</v>
      </c>
      <c r="C64" s="219" t="s">
        <v>114</v>
      </c>
      <c r="D64" s="212" t="s">
        <v>76</v>
      </c>
      <c r="E64" s="194" t="s">
        <v>591</v>
      </c>
      <c r="F64" s="194" t="s">
        <v>591</v>
      </c>
      <c r="G64" s="194" t="s">
        <v>591</v>
      </c>
      <c r="H64" s="194">
        <v>0.0</v>
      </c>
      <c r="I64" s="194" t="s">
        <v>591</v>
      </c>
      <c r="J64" s="194" t="s">
        <v>591</v>
      </c>
      <c r="K64" s="194" t="s">
        <v>591</v>
      </c>
      <c r="L64" s="221" t="s">
        <v>721</v>
      </c>
      <c r="M64" s="194" t="s">
        <v>591</v>
      </c>
      <c r="N64" s="194" t="s">
        <v>591</v>
      </c>
      <c r="O64" s="194">
        <v>0.0</v>
      </c>
      <c r="P64" s="194" t="s">
        <v>593</v>
      </c>
      <c r="Q64" s="194" t="s">
        <v>593</v>
      </c>
      <c r="R64" s="194" t="s">
        <v>593</v>
      </c>
      <c r="S64" s="194" t="s">
        <v>593</v>
      </c>
      <c r="T64" s="194" t="s">
        <v>593</v>
      </c>
      <c r="U64" s="194" t="s">
        <v>593</v>
      </c>
      <c r="V64" s="194">
        <v>0.0</v>
      </c>
      <c r="W64" s="194" t="s">
        <v>6</v>
      </c>
      <c r="X64" s="194" t="s">
        <v>588</v>
      </c>
      <c r="Y64" s="194" t="s">
        <v>588</v>
      </c>
      <c r="Z64" s="194" t="s">
        <v>588</v>
      </c>
      <c r="AA64" s="194" t="s">
        <v>588</v>
      </c>
      <c r="AB64" s="194" t="s">
        <v>588</v>
      </c>
      <c r="AC64" s="194">
        <v>0.0</v>
      </c>
      <c r="AD64" s="194" t="s">
        <v>588</v>
      </c>
      <c r="AE64" s="194" t="s">
        <v>588</v>
      </c>
      <c r="AF64" s="194" t="s">
        <v>588</v>
      </c>
      <c r="AG64" s="194" t="s">
        <v>588</v>
      </c>
      <c r="AH64" s="194" t="s">
        <v>588</v>
      </c>
      <c r="AI64" s="194" t="s">
        <v>588</v>
      </c>
      <c r="AJ64" s="197">
        <f>vlookup(B64,'Annual Leave-2026'!$B:$T,4,0)-countif(E64:AI64,"a")-(countif(E64:AI64,"a1")*0.5)-(countif(E64:AI64,"a2")*0.5)-(countif(E64:AI64,"b*")*0.5)-(countif(E64:AI64,"c*")*0.5)-(countif(E64:AI64,"d*")*0.5)-(countif(E64:AI64,"e*")*0.5)+1</f>
        <v>4.5</v>
      </c>
      <c r="AK64" s="197">
        <f t="shared" si="3"/>
        <v>27</v>
      </c>
      <c r="AL64" s="214">
        <f>VLOOKUP(B64,'Working Time-January-2026'!$B:$AK,35,0)/60</f>
        <v>0</v>
      </c>
      <c r="AM64" s="214">
        <f>VLOOKUP(B64,'Working Time-January-2026'!$B:$AK,36,0)/60</f>
        <v>0</v>
      </c>
      <c r="AN64" s="214"/>
      <c r="AO64" s="214"/>
      <c r="AP64" s="220"/>
      <c r="AQ64" s="209"/>
      <c r="AR64" s="209"/>
      <c r="AS64" s="209"/>
      <c r="AT64" s="209"/>
      <c r="AU64" s="209">
        <f t="shared" si="4"/>
        <v>4</v>
      </c>
      <c r="AV64" s="209">
        <f t="shared" si="5"/>
        <v>0</v>
      </c>
      <c r="AW64" s="210">
        <f t="shared" si="6"/>
        <v>0</v>
      </c>
      <c r="AX64" s="222"/>
      <c r="AY64" s="217"/>
    </row>
    <row r="65">
      <c r="A65" s="209">
        <v>61.0</v>
      </c>
      <c r="B65" s="218" t="s">
        <v>653</v>
      </c>
      <c r="C65" s="219" t="s">
        <v>119</v>
      </c>
      <c r="D65" s="212" t="s">
        <v>76</v>
      </c>
      <c r="E65" s="194" t="s">
        <v>591</v>
      </c>
      <c r="F65" s="194" t="s">
        <v>591</v>
      </c>
      <c r="G65" s="194" t="s">
        <v>591</v>
      </c>
      <c r="H65" s="194">
        <v>0.0</v>
      </c>
      <c r="I65" s="194" t="s">
        <v>6</v>
      </c>
      <c r="J65" s="194" t="s">
        <v>593</v>
      </c>
      <c r="K65" s="194" t="s">
        <v>593</v>
      </c>
      <c r="L65" s="194" t="s">
        <v>729</v>
      </c>
      <c r="M65" s="194" t="s">
        <v>593</v>
      </c>
      <c r="N65" s="194">
        <v>0.0</v>
      </c>
      <c r="O65" s="194" t="s">
        <v>588</v>
      </c>
      <c r="P65" s="194" t="s">
        <v>588</v>
      </c>
      <c r="Q65" s="194" t="s">
        <v>588</v>
      </c>
      <c r="R65" s="194" t="s">
        <v>588</v>
      </c>
      <c r="S65" s="194" t="s">
        <v>588</v>
      </c>
      <c r="T65" s="194" t="s">
        <v>588</v>
      </c>
      <c r="U65" s="194" t="s">
        <v>588</v>
      </c>
      <c r="V65" s="194">
        <v>0.0</v>
      </c>
      <c r="W65" s="194" t="s">
        <v>588</v>
      </c>
      <c r="X65" s="194" t="s">
        <v>588</v>
      </c>
      <c r="Y65" s="194" t="s">
        <v>588</v>
      </c>
      <c r="Z65" s="194" t="s">
        <v>588</v>
      </c>
      <c r="AA65" s="194" t="s">
        <v>588</v>
      </c>
      <c r="AB65" s="194" t="s">
        <v>588</v>
      </c>
      <c r="AC65" s="194" t="s">
        <v>588</v>
      </c>
      <c r="AD65" s="194">
        <v>0.0</v>
      </c>
      <c r="AE65" s="194" t="s">
        <v>717</v>
      </c>
      <c r="AF65" s="194" t="s">
        <v>717</v>
      </c>
      <c r="AG65" s="194" t="s">
        <v>717</v>
      </c>
      <c r="AH65" s="194" t="s">
        <v>717</v>
      </c>
      <c r="AI65" s="194" t="s">
        <v>717</v>
      </c>
      <c r="AJ65" s="197">
        <f>vlookup(B65,'Annual Leave-2026'!$B:$T,4,0)-countif(E65:AI65,"a")-(countif(E65:AI65,"a1")*0.5)-(countif(E65:AI65,"a2")*0.5)-(countif(E65:AI65,"b*")*0.5)-(countif(E65:AI65,"c*")*0.5)-(countif(E65:AI65,"d*")*0.5)-(countif(E65:AI65,"e*")*0.5)+1</f>
        <v>5.5</v>
      </c>
      <c r="AK65" s="197">
        <f t="shared" si="3"/>
        <v>27</v>
      </c>
      <c r="AL65" s="214">
        <f>VLOOKUP(B65,'Working Time-January-2026'!$B:$AK,35,0)/60</f>
        <v>0</v>
      </c>
      <c r="AM65" s="214">
        <f>VLOOKUP(B65,'Working Time-January-2026'!$B:$AK,36,0)/60</f>
        <v>0</v>
      </c>
      <c r="AN65" s="214"/>
      <c r="AO65" s="214"/>
      <c r="AP65" s="220"/>
      <c r="AQ65" s="209"/>
      <c r="AR65" s="209"/>
      <c r="AS65" s="209"/>
      <c r="AT65" s="209"/>
      <c r="AU65" s="209">
        <f t="shared" si="4"/>
        <v>4</v>
      </c>
      <c r="AV65" s="209">
        <f t="shared" si="5"/>
        <v>0</v>
      </c>
      <c r="AW65" s="210">
        <f t="shared" si="6"/>
        <v>0</v>
      </c>
      <c r="AX65" s="222"/>
      <c r="AY65" s="217"/>
    </row>
    <row r="66">
      <c r="A66" s="204">
        <v>62.0</v>
      </c>
      <c r="B66" s="218" t="s">
        <v>654</v>
      </c>
      <c r="C66" s="219" t="s">
        <v>99</v>
      </c>
      <c r="D66" s="212" t="s">
        <v>76</v>
      </c>
      <c r="E66" s="194" t="s">
        <v>715</v>
      </c>
      <c r="F66" s="194" t="s">
        <v>715</v>
      </c>
      <c r="G66" s="194" t="s">
        <v>715</v>
      </c>
      <c r="H66" s="194">
        <v>0.0</v>
      </c>
      <c r="I66" s="194" t="s">
        <v>715</v>
      </c>
      <c r="J66" s="194" t="s">
        <v>715</v>
      </c>
      <c r="K66" s="194" t="s">
        <v>715</v>
      </c>
      <c r="L66" s="194" t="s">
        <v>723</v>
      </c>
      <c r="M66" s="194" t="s">
        <v>166</v>
      </c>
      <c r="N66" s="194" t="s">
        <v>715</v>
      </c>
      <c r="O66" s="194">
        <v>0.0</v>
      </c>
      <c r="P66" s="194" t="s">
        <v>715</v>
      </c>
      <c r="Q66" s="194" t="s">
        <v>715</v>
      </c>
      <c r="R66" s="194" t="s">
        <v>715</v>
      </c>
      <c r="S66" s="194" t="s">
        <v>715</v>
      </c>
      <c r="T66" s="194" t="s">
        <v>715</v>
      </c>
      <c r="U66" s="194">
        <v>0.0</v>
      </c>
      <c r="V66" s="194" t="s">
        <v>591</v>
      </c>
      <c r="W66" s="194" t="s">
        <v>591</v>
      </c>
      <c r="X66" s="194" t="s">
        <v>591</v>
      </c>
      <c r="Y66" s="194" t="s">
        <v>591</v>
      </c>
      <c r="Z66" s="194" t="s">
        <v>591</v>
      </c>
      <c r="AA66" s="194" t="s">
        <v>591</v>
      </c>
      <c r="AB66" s="194" t="s">
        <v>591</v>
      </c>
      <c r="AC66" s="194">
        <v>0.0</v>
      </c>
      <c r="AD66" s="194" t="s">
        <v>591</v>
      </c>
      <c r="AE66" s="194" t="s">
        <v>591</v>
      </c>
      <c r="AF66" s="194" t="s">
        <v>591</v>
      </c>
      <c r="AG66" s="194" t="s">
        <v>591</v>
      </c>
      <c r="AH66" s="194" t="s">
        <v>163</v>
      </c>
      <c r="AI66" s="194">
        <v>0.0</v>
      </c>
      <c r="AJ66" s="197">
        <f>vlookup(B66,'Annual Leave-2026'!$B:$T,4,0)-countif(E66:AI66,"a")-(countif(E66:AI66,"a1")*0.5)-(countif(E66:AI66,"a2")*0.5)-(countif(E66:AI66,"b*")*0.5)-(countif(E66:AI66,"c*")*0.5)-(countif(E66:AI66,"d*")*0.5)-(countif(E66:AI66,"e*")*0.5)+1</f>
        <v>4</v>
      </c>
      <c r="AK66" s="197">
        <f t="shared" si="3"/>
        <v>26</v>
      </c>
      <c r="AL66" s="214">
        <f>VLOOKUP(B66,'Working Time-January-2026'!$B:$AK,35,0)/60</f>
        <v>-0.25</v>
      </c>
      <c r="AM66" s="214">
        <f>VLOOKUP(B66,'Working Time-January-2026'!$B:$AK,36,0)/60</f>
        <v>0</v>
      </c>
      <c r="AN66" s="214"/>
      <c r="AO66" s="214"/>
      <c r="AP66" s="220"/>
      <c r="AQ66" s="209"/>
      <c r="AR66" s="209"/>
      <c r="AS66" s="209"/>
      <c r="AT66" s="209"/>
      <c r="AU66" s="209">
        <f t="shared" si="4"/>
        <v>5</v>
      </c>
      <c r="AV66" s="209">
        <f t="shared" si="5"/>
        <v>0</v>
      </c>
      <c r="AW66" s="210">
        <f t="shared" si="6"/>
        <v>0</v>
      </c>
      <c r="AX66" s="222"/>
      <c r="AY66" s="217"/>
    </row>
    <row r="67">
      <c r="A67" s="209">
        <v>63.0</v>
      </c>
      <c r="B67" s="218" t="s">
        <v>655</v>
      </c>
      <c r="C67" s="219" t="s">
        <v>82</v>
      </c>
      <c r="D67" s="218" t="s">
        <v>76</v>
      </c>
      <c r="E67" s="194" t="s">
        <v>717</v>
      </c>
      <c r="F67" s="194" t="s">
        <v>717</v>
      </c>
      <c r="G67" s="194" t="s">
        <v>717</v>
      </c>
      <c r="H67" s="194">
        <v>0.0</v>
      </c>
      <c r="I67" s="194" t="s">
        <v>717</v>
      </c>
      <c r="J67" s="194" t="s">
        <v>717</v>
      </c>
      <c r="K67" s="194" t="s">
        <v>717</v>
      </c>
      <c r="L67" s="221" t="s">
        <v>725</v>
      </c>
      <c r="M67" s="194" t="s">
        <v>717</v>
      </c>
      <c r="N67" s="194">
        <v>0.0</v>
      </c>
      <c r="O67" s="194" t="s">
        <v>717</v>
      </c>
      <c r="P67" s="194" t="s">
        <v>717</v>
      </c>
      <c r="Q67" s="194" t="s">
        <v>717</v>
      </c>
      <c r="R67" s="194" t="s">
        <v>717</v>
      </c>
      <c r="S67" s="194" t="s">
        <v>717</v>
      </c>
      <c r="T67" s="194" t="s">
        <v>717</v>
      </c>
      <c r="U67" s="194" t="s">
        <v>717</v>
      </c>
      <c r="V67" s="194">
        <v>0.0</v>
      </c>
      <c r="W67" s="194" t="s">
        <v>715</v>
      </c>
      <c r="X67" s="194" t="s">
        <v>715</v>
      </c>
      <c r="Y67" s="194" t="s">
        <v>715</v>
      </c>
      <c r="Z67" s="194" t="s">
        <v>715</v>
      </c>
      <c r="AA67" s="194" t="s">
        <v>715</v>
      </c>
      <c r="AB67" s="194" t="s">
        <v>715</v>
      </c>
      <c r="AC67" s="194" t="s">
        <v>715</v>
      </c>
      <c r="AD67" s="194">
        <v>0.0</v>
      </c>
      <c r="AE67" s="194" t="s">
        <v>715</v>
      </c>
      <c r="AF67" s="194" t="s">
        <v>715</v>
      </c>
      <c r="AG67" s="194" t="s">
        <v>715</v>
      </c>
      <c r="AH67" s="194" t="s">
        <v>715</v>
      </c>
      <c r="AI67" s="194" t="s">
        <v>715</v>
      </c>
      <c r="AJ67" s="197">
        <f>vlookup(B67,'Annual Leave-2026'!$B:$T,4,0)-countif(E67:AI67,"a")-(countif(E67:AI67,"a1")*0.5)-(countif(E67:AI67,"a2")*0.5)-(countif(E67:AI67,"b*")*0.5)-(countif(E67:AI67,"c*")*0.5)-(countif(E67:AI67,"d*")*0.5)-(countif(E67:AI67,"e*")*0.5)+1</f>
        <v>3</v>
      </c>
      <c r="AK67" s="197">
        <f t="shared" si="3"/>
        <v>27</v>
      </c>
      <c r="AL67" s="214">
        <f>VLOOKUP(B67,'Working Time-January-2026'!$B:$AK,35,0)/60</f>
        <v>0</v>
      </c>
      <c r="AM67" s="214">
        <f>VLOOKUP(B67,'Working Time-January-2026'!$B:$AK,36,0)/60</f>
        <v>0</v>
      </c>
      <c r="AN67" s="214"/>
      <c r="AO67" s="214">
        <v>2.0</v>
      </c>
      <c r="AP67" s="220"/>
      <c r="AQ67" s="209"/>
      <c r="AR67" s="209"/>
      <c r="AS67" s="209"/>
      <c r="AT67" s="209"/>
      <c r="AU67" s="209">
        <f t="shared" si="4"/>
        <v>4</v>
      </c>
      <c r="AV67" s="209">
        <f t="shared" si="5"/>
        <v>0</v>
      </c>
      <c r="AW67" s="210">
        <f t="shared" si="6"/>
        <v>0</v>
      </c>
      <c r="AX67" s="222"/>
      <c r="AY67" s="217"/>
    </row>
    <row r="68">
      <c r="A68" s="204">
        <v>64.0</v>
      </c>
      <c r="B68" s="212" t="s">
        <v>656</v>
      </c>
      <c r="C68" s="213" t="s">
        <v>104</v>
      </c>
      <c r="D68" s="212" t="s">
        <v>76</v>
      </c>
      <c r="E68" s="194" t="s">
        <v>715</v>
      </c>
      <c r="F68" s="194" t="s">
        <v>715</v>
      </c>
      <c r="G68" s="194" t="s">
        <v>6</v>
      </c>
      <c r="H68" s="194" t="s">
        <v>6</v>
      </c>
      <c r="I68" s="194">
        <v>0.0</v>
      </c>
      <c r="J68" s="194" t="s">
        <v>715</v>
      </c>
      <c r="K68" s="194" t="s">
        <v>715</v>
      </c>
      <c r="L68" s="194" t="s">
        <v>723</v>
      </c>
      <c r="M68" s="194" t="s">
        <v>715</v>
      </c>
      <c r="N68" s="194">
        <v>0.0</v>
      </c>
      <c r="O68" s="194" t="s">
        <v>591</v>
      </c>
      <c r="P68" s="194" t="s">
        <v>591</v>
      </c>
      <c r="Q68" s="194" t="s">
        <v>591</v>
      </c>
      <c r="R68" s="194" t="s">
        <v>591</v>
      </c>
      <c r="S68" s="194" t="s">
        <v>591</v>
      </c>
      <c r="T68" s="194" t="s">
        <v>591</v>
      </c>
      <c r="U68" s="194" t="s">
        <v>591</v>
      </c>
      <c r="V68" s="194">
        <v>0.0</v>
      </c>
      <c r="W68" s="194" t="s">
        <v>591</v>
      </c>
      <c r="X68" s="194" t="s">
        <v>591</v>
      </c>
      <c r="Y68" s="194" t="s">
        <v>591</v>
      </c>
      <c r="Z68" s="194" t="s">
        <v>591</v>
      </c>
      <c r="AA68" s="194" t="s">
        <v>591</v>
      </c>
      <c r="AB68" s="194" t="s">
        <v>591</v>
      </c>
      <c r="AC68" s="194">
        <v>0.0</v>
      </c>
      <c r="AD68" s="194" t="s">
        <v>593</v>
      </c>
      <c r="AE68" s="194" t="s">
        <v>593</v>
      </c>
      <c r="AF68" s="194" t="s">
        <v>593</v>
      </c>
      <c r="AG68" s="194" t="s">
        <v>593</v>
      </c>
      <c r="AH68" s="194" t="s">
        <v>593</v>
      </c>
      <c r="AI68" s="194" t="s">
        <v>593</v>
      </c>
      <c r="AJ68" s="197">
        <f>vlookup(B68,'Annual Leave-2026'!$B:$T,4,0)-countif(E68:AI68,"a")-(countif(E68:AI68,"a1")*0.5)-(countif(E68:AI68,"a2")*0.5)-(countif(E68:AI68,"b*")*0.5)-(countif(E68:AI68,"c*")*0.5)-(countif(E68:AI68,"d*")*0.5)-(countif(E68:AI68,"e*")*0.5)+1</f>
        <v>2</v>
      </c>
      <c r="AK68" s="197">
        <f t="shared" si="3"/>
        <v>27</v>
      </c>
      <c r="AL68" s="214">
        <f>VLOOKUP(B68,'Working Time-January-2026'!$B:$AK,35,0)/60</f>
        <v>0</v>
      </c>
      <c r="AM68" s="214">
        <f>VLOOKUP(B68,'Working Time-January-2026'!$B:$AK,36,0)/60</f>
        <v>0</v>
      </c>
      <c r="AN68" s="214"/>
      <c r="AO68" s="214"/>
      <c r="AP68" s="216"/>
      <c r="AQ68" s="209"/>
      <c r="AR68" s="209"/>
      <c r="AS68" s="209"/>
      <c r="AT68" s="209"/>
      <c r="AU68" s="209">
        <f t="shared" si="4"/>
        <v>4</v>
      </c>
      <c r="AV68" s="209">
        <f t="shared" si="5"/>
        <v>0</v>
      </c>
      <c r="AW68" s="210">
        <f t="shared" si="6"/>
        <v>0</v>
      </c>
      <c r="AX68" s="212"/>
      <c r="AY68" s="217"/>
    </row>
    <row r="69">
      <c r="A69" s="209">
        <v>65.0</v>
      </c>
      <c r="B69" s="212" t="s">
        <v>710</v>
      </c>
      <c r="C69" s="213" t="s">
        <v>91</v>
      </c>
      <c r="D69" s="212" t="s">
        <v>76</v>
      </c>
      <c r="E69" s="194" t="s">
        <v>717</v>
      </c>
      <c r="F69" s="194" t="s">
        <v>717</v>
      </c>
      <c r="G69" s="194" t="s">
        <v>717</v>
      </c>
      <c r="H69" s="194">
        <v>0.0</v>
      </c>
      <c r="I69" s="194" t="s">
        <v>717</v>
      </c>
      <c r="J69" s="194" t="s">
        <v>717</v>
      </c>
      <c r="K69" s="194" t="s">
        <v>168</v>
      </c>
      <c r="L69" s="221" t="s">
        <v>725</v>
      </c>
      <c r="M69" s="194" t="s">
        <v>717</v>
      </c>
      <c r="N69" s="194" t="s">
        <v>717</v>
      </c>
      <c r="O69" s="194">
        <v>0.0</v>
      </c>
      <c r="P69" s="194" t="s">
        <v>715</v>
      </c>
      <c r="Q69" s="194" t="s">
        <v>715</v>
      </c>
      <c r="R69" s="194" t="s">
        <v>715</v>
      </c>
      <c r="S69" s="194" t="s">
        <v>715</v>
      </c>
      <c r="T69" s="194" t="s">
        <v>715</v>
      </c>
      <c r="U69" s="194" t="s">
        <v>715</v>
      </c>
      <c r="V69" s="194">
        <v>0.0</v>
      </c>
      <c r="W69" s="194" t="s">
        <v>715</v>
      </c>
      <c r="X69" s="194" t="s">
        <v>715</v>
      </c>
      <c r="Y69" s="194" t="s">
        <v>715</v>
      </c>
      <c r="Z69" s="194" t="s">
        <v>715</v>
      </c>
      <c r="AA69" s="194" t="s">
        <v>715</v>
      </c>
      <c r="AB69" s="194" t="s">
        <v>715</v>
      </c>
      <c r="AC69" s="194">
        <v>0.0</v>
      </c>
      <c r="AD69" s="194" t="s">
        <v>715</v>
      </c>
      <c r="AE69" s="194" t="s">
        <v>715</v>
      </c>
      <c r="AF69" s="194" t="s">
        <v>715</v>
      </c>
      <c r="AG69" s="194" t="s">
        <v>715</v>
      </c>
      <c r="AH69" s="194" t="s">
        <v>715</v>
      </c>
      <c r="AI69" s="194" t="s">
        <v>715</v>
      </c>
      <c r="AJ69" s="197">
        <f>vlookup(B69,'Annual Leave-2026'!$B:$T,4,0)-countif(E69:AI69,"a")-(countif(E69:AI69,"a1")*0.5)-(countif(E69:AI69,"a2")*0.5)-(countif(E69:AI69,"b*")*0.5)-(countif(E69:AI69,"c*")*0.5)-(countif(E69:AI69,"d*")*0.5)-(countif(E69:AI69,"e*")*0.5)+1</f>
        <v>3</v>
      </c>
      <c r="AK69" s="197">
        <f t="shared" si="3"/>
        <v>27</v>
      </c>
      <c r="AL69" s="214">
        <f>VLOOKUP(B69,'Working Time-January-2026'!$B:$AK,35,0)/60</f>
        <v>0</v>
      </c>
      <c r="AM69" s="214">
        <f>VLOOKUP(B69,'Working Time-January-2026'!$B:$AK,36,0)/60</f>
        <v>0</v>
      </c>
      <c r="AN69" s="214"/>
      <c r="AO69" s="214"/>
      <c r="AP69" s="216"/>
      <c r="AQ69" s="209"/>
      <c r="AR69" s="209"/>
      <c r="AS69" s="209"/>
      <c r="AT69" s="209"/>
      <c r="AU69" s="209">
        <f t="shared" si="4"/>
        <v>4</v>
      </c>
      <c r="AV69" s="209">
        <f t="shared" si="5"/>
        <v>0</v>
      </c>
      <c r="AW69" s="210">
        <f t="shared" si="6"/>
        <v>0</v>
      </c>
      <c r="AX69" s="212"/>
      <c r="AY69" s="217"/>
    </row>
    <row r="70">
      <c r="A70" s="204">
        <v>66.0</v>
      </c>
      <c r="B70" s="218" t="s">
        <v>850</v>
      </c>
      <c r="C70" s="219" t="s">
        <v>134</v>
      </c>
      <c r="D70" s="212" t="s">
        <v>76</v>
      </c>
      <c r="E70" s="194" t="s">
        <v>717</v>
      </c>
      <c r="F70" s="194" t="s">
        <v>717</v>
      </c>
      <c r="G70" s="194" t="s">
        <v>717</v>
      </c>
      <c r="H70" s="194" t="s">
        <v>717</v>
      </c>
      <c r="I70" s="194">
        <v>0.0</v>
      </c>
      <c r="J70" s="194" t="s">
        <v>717</v>
      </c>
      <c r="K70" s="194" t="s">
        <v>717</v>
      </c>
      <c r="L70" s="221" t="s">
        <v>725</v>
      </c>
      <c r="M70" s="194" t="s">
        <v>717</v>
      </c>
      <c r="N70" s="194" t="s">
        <v>717</v>
      </c>
      <c r="O70" s="194" t="s">
        <v>717</v>
      </c>
      <c r="P70" s="194">
        <v>0.0</v>
      </c>
      <c r="Q70" s="194" t="s">
        <v>717</v>
      </c>
      <c r="R70" s="194" t="s">
        <v>717</v>
      </c>
      <c r="S70" s="194" t="s">
        <v>717</v>
      </c>
      <c r="T70" s="194" t="s">
        <v>717</v>
      </c>
      <c r="U70" s="194">
        <v>0.0</v>
      </c>
      <c r="V70" s="194" t="s">
        <v>717</v>
      </c>
      <c r="W70" s="194" t="s">
        <v>717</v>
      </c>
      <c r="X70" s="194" t="s">
        <v>717</v>
      </c>
      <c r="Y70" s="194" t="s">
        <v>717</v>
      </c>
      <c r="Z70" s="218" t="s">
        <v>717</v>
      </c>
      <c r="AA70" s="218" t="s">
        <v>717</v>
      </c>
      <c r="AB70" s="218" t="s">
        <v>717</v>
      </c>
      <c r="AC70" s="194">
        <v>0.0</v>
      </c>
      <c r="AD70" s="194" t="s">
        <v>715</v>
      </c>
      <c r="AE70" s="194" t="s">
        <v>592</v>
      </c>
      <c r="AF70" s="194" t="s">
        <v>715</v>
      </c>
      <c r="AG70" s="194" t="s">
        <v>715</v>
      </c>
      <c r="AH70" s="194" t="s">
        <v>715</v>
      </c>
      <c r="AI70" s="194" t="s">
        <v>6</v>
      </c>
      <c r="AJ70" s="197">
        <f>vlookup(B70,'Annual Leave-2026'!$B:$T,4,0)-countif(E70:AI70,"a")-(countif(E70:AI70,"a1")*0.5)-(countif(E70:AI70,"a2")*0.5)-(countif(E70:AI70,"b*")*0.5)-(countif(E70:AI70,"c*")*0.5)-(countif(E70:AI70,"d*")*0.5)-(countif(E70:AI70,"e*")*0.5)+1</f>
        <v>2</v>
      </c>
      <c r="AK70" s="197">
        <f t="shared" si="3"/>
        <v>26</v>
      </c>
      <c r="AL70" s="214">
        <f>VLOOKUP(B70,'Working Time-January-2026'!$B:$AK,35,0)/60</f>
        <v>0</v>
      </c>
      <c r="AM70" s="214">
        <f>VLOOKUP(B70,'Working Time-January-2026'!$B:$AK,36,0)/60</f>
        <v>0</v>
      </c>
      <c r="AN70" s="214"/>
      <c r="AO70" s="214"/>
      <c r="AP70" s="220"/>
      <c r="AQ70" s="209"/>
      <c r="AR70" s="209"/>
      <c r="AS70" s="209"/>
      <c r="AT70" s="209"/>
      <c r="AU70" s="209">
        <f t="shared" si="4"/>
        <v>4</v>
      </c>
      <c r="AV70" s="209">
        <f t="shared" si="5"/>
        <v>1</v>
      </c>
      <c r="AW70" s="210">
        <f t="shared" si="6"/>
        <v>0</v>
      </c>
      <c r="AX70" s="212"/>
      <c r="AY70" s="217"/>
    </row>
    <row r="71">
      <c r="A71" s="209">
        <v>67.0</v>
      </c>
      <c r="B71" s="218" t="s">
        <v>657</v>
      </c>
      <c r="C71" s="219" t="s">
        <v>132</v>
      </c>
      <c r="D71" s="212" t="s">
        <v>76</v>
      </c>
      <c r="E71" s="194" t="s">
        <v>588</v>
      </c>
      <c r="F71" s="194" t="s">
        <v>588</v>
      </c>
      <c r="G71" s="194">
        <v>0.0</v>
      </c>
      <c r="H71" s="194" t="s">
        <v>588</v>
      </c>
      <c r="I71" s="194" t="s">
        <v>588</v>
      </c>
      <c r="J71" s="194" t="s">
        <v>588</v>
      </c>
      <c r="K71" s="194" t="s">
        <v>588</v>
      </c>
      <c r="L71" s="194" t="s">
        <v>727</v>
      </c>
      <c r="M71" s="194" t="s">
        <v>588</v>
      </c>
      <c r="N71" s="194" t="s">
        <v>588</v>
      </c>
      <c r="O71" s="194">
        <v>0.0</v>
      </c>
      <c r="P71" s="194" t="s">
        <v>717</v>
      </c>
      <c r="Q71" s="194" t="s">
        <v>717</v>
      </c>
      <c r="R71" s="194" t="s">
        <v>717</v>
      </c>
      <c r="S71" s="194" t="s">
        <v>717</v>
      </c>
      <c r="T71" s="194" t="s">
        <v>717</v>
      </c>
      <c r="U71" s="194" t="s">
        <v>717</v>
      </c>
      <c r="V71" s="194">
        <v>0.0</v>
      </c>
      <c r="W71" s="194" t="s">
        <v>717</v>
      </c>
      <c r="X71" s="194" t="s">
        <v>717</v>
      </c>
      <c r="Y71" s="194" t="s">
        <v>717</v>
      </c>
      <c r="Z71" s="218" t="s">
        <v>717</v>
      </c>
      <c r="AA71" s="218" t="s">
        <v>717</v>
      </c>
      <c r="AB71" s="194">
        <v>0.0</v>
      </c>
      <c r="AC71" s="194" t="s">
        <v>717</v>
      </c>
      <c r="AD71" s="194" t="s">
        <v>717</v>
      </c>
      <c r="AE71" s="194" t="s">
        <v>717</v>
      </c>
      <c r="AF71" s="194" t="s">
        <v>717</v>
      </c>
      <c r="AG71" s="194" t="s">
        <v>717</v>
      </c>
      <c r="AH71" s="194" t="s">
        <v>717</v>
      </c>
      <c r="AI71" s="194" t="s">
        <v>717</v>
      </c>
      <c r="AJ71" s="197">
        <f>vlookup(B71,'Annual Leave-2026'!$B:$T,4,0)-countif(E71:AI71,"a")-(countif(E71:AI71,"a1")*0.5)-(countif(E71:AI71,"a2")*0.5)-(countif(E71:AI71,"b*")*0.5)-(countif(E71:AI71,"c*")*0.5)-(countif(E71:AI71,"d*")*0.5)-(countif(E71:AI71,"e*")*0.5)+1</f>
        <v>6</v>
      </c>
      <c r="AK71" s="197">
        <f t="shared" si="3"/>
        <v>27</v>
      </c>
      <c r="AL71" s="214">
        <f>VLOOKUP(B71,'Working Time-January-2026'!$B:$AK,35,0)/60</f>
        <v>0</v>
      </c>
      <c r="AM71" s="214">
        <f>VLOOKUP(B71,'Working Time-January-2026'!$B:$AK,36,0)/60</f>
        <v>0</v>
      </c>
      <c r="AN71" s="214"/>
      <c r="AO71" s="214"/>
      <c r="AP71" s="220"/>
      <c r="AQ71" s="209"/>
      <c r="AR71" s="209"/>
      <c r="AS71" s="209"/>
      <c r="AT71" s="209"/>
      <c r="AU71" s="209">
        <f t="shared" si="4"/>
        <v>4</v>
      </c>
      <c r="AV71" s="209">
        <f t="shared" si="5"/>
        <v>0</v>
      </c>
      <c r="AW71" s="210">
        <f t="shared" si="6"/>
        <v>0</v>
      </c>
      <c r="AX71" s="212"/>
      <c r="AY71" s="217"/>
    </row>
    <row r="72">
      <c r="A72" s="204">
        <v>68.0</v>
      </c>
      <c r="B72" s="218" t="s">
        <v>658</v>
      </c>
      <c r="C72" s="219" t="s">
        <v>95</v>
      </c>
      <c r="D72" s="212" t="s">
        <v>76</v>
      </c>
      <c r="E72" s="194" t="s">
        <v>717</v>
      </c>
      <c r="F72" s="194" t="s">
        <v>717</v>
      </c>
      <c r="G72" s="194">
        <v>0.0</v>
      </c>
      <c r="H72" s="194" t="s">
        <v>715</v>
      </c>
      <c r="I72" s="194" t="s">
        <v>715</v>
      </c>
      <c r="J72" s="194" t="s">
        <v>715</v>
      </c>
      <c r="K72" s="194" t="s">
        <v>715</v>
      </c>
      <c r="L72" s="194" t="s">
        <v>723</v>
      </c>
      <c r="M72" s="194" t="s">
        <v>715</v>
      </c>
      <c r="N72" s="194" t="s">
        <v>715</v>
      </c>
      <c r="O72" s="194">
        <v>0.0</v>
      </c>
      <c r="P72" s="194" t="s">
        <v>715</v>
      </c>
      <c r="Q72" s="194" t="s">
        <v>715</v>
      </c>
      <c r="R72" s="194" t="s">
        <v>715</v>
      </c>
      <c r="S72" s="194" t="s">
        <v>715</v>
      </c>
      <c r="T72" s="194" t="s">
        <v>715</v>
      </c>
      <c r="U72" s="194" t="s">
        <v>715</v>
      </c>
      <c r="V72" s="194" t="s">
        <v>602</v>
      </c>
      <c r="W72" s="194">
        <v>0.0</v>
      </c>
      <c r="X72" s="194" t="s">
        <v>715</v>
      </c>
      <c r="Y72" s="194" t="s">
        <v>715</v>
      </c>
      <c r="Z72" s="194" t="s">
        <v>715</v>
      </c>
      <c r="AA72" s="194" t="s">
        <v>715</v>
      </c>
      <c r="AB72" s="194">
        <v>0.0</v>
      </c>
      <c r="AC72" s="194" t="s">
        <v>591</v>
      </c>
      <c r="AD72" s="194" t="s">
        <v>591</v>
      </c>
      <c r="AE72" s="194" t="s">
        <v>591</v>
      </c>
      <c r="AF72" s="194" t="s">
        <v>591</v>
      </c>
      <c r="AG72" s="194" t="s">
        <v>591</v>
      </c>
      <c r="AH72" s="194" t="s">
        <v>591</v>
      </c>
      <c r="AI72" s="194" t="s">
        <v>591</v>
      </c>
      <c r="AJ72" s="197">
        <f>vlookup(B72,'Annual Leave-2026'!$B:$T,4,0)-countif(E72:AI72,"a")-(countif(E72:AI72,"a1")*0.5)-(countif(E72:AI72,"a2")*0.5)-(countif(E72:AI72,"b*")*0.5)-(countif(E72:AI72,"c*")*0.5)-(countif(E72:AI72,"d*")*0.5)-(countif(E72:AI72,"e*")*0.5)+1</f>
        <v>3.5</v>
      </c>
      <c r="AK72" s="197">
        <f t="shared" si="3"/>
        <v>26</v>
      </c>
      <c r="AL72" s="214">
        <f>VLOOKUP(B72,'Working Time-January-2026'!$B:$AK,35,0)/60</f>
        <v>0</v>
      </c>
      <c r="AM72" s="214">
        <f>VLOOKUP(B72,'Working Time-January-2026'!$B:$AK,36,0)/60</f>
        <v>0</v>
      </c>
      <c r="AN72" s="214"/>
      <c r="AO72" s="214"/>
      <c r="AP72" s="220"/>
      <c r="AQ72" s="209"/>
      <c r="AR72" s="209"/>
      <c r="AS72" s="209"/>
      <c r="AT72" s="209"/>
      <c r="AU72" s="209">
        <f t="shared" si="4"/>
        <v>4</v>
      </c>
      <c r="AV72" s="209">
        <f t="shared" si="5"/>
        <v>0</v>
      </c>
      <c r="AW72" s="210">
        <f t="shared" si="6"/>
        <v>1</v>
      </c>
      <c r="AX72" s="212"/>
      <c r="AY72" s="217"/>
    </row>
    <row r="73">
      <c r="A73" s="209">
        <v>69.0</v>
      </c>
      <c r="B73" s="218" t="s">
        <v>659</v>
      </c>
      <c r="C73" s="219" t="s">
        <v>102</v>
      </c>
      <c r="D73" s="212" t="s">
        <v>76</v>
      </c>
      <c r="E73" s="194" t="s">
        <v>715</v>
      </c>
      <c r="F73" s="194" t="s">
        <v>715</v>
      </c>
      <c r="G73" s="194" t="s">
        <v>715</v>
      </c>
      <c r="H73" s="194">
        <v>0.0</v>
      </c>
      <c r="I73" s="194" t="s">
        <v>715</v>
      </c>
      <c r="J73" s="194" t="s">
        <v>715</v>
      </c>
      <c r="K73" s="194" t="s">
        <v>715</v>
      </c>
      <c r="L73" s="194" t="s">
        <v>723</v>
      </c>
      <c r="M73" s="194" t="s">
        <v>715</v>
      </c>
      <c r="N73" s="194" t="s">
        <v>715</v>
      </c>
      <c r="O73" s="194" t="s">
        <v>715</v>
      </c>
      <c r="P73" s="194">
        <v>0.0</v>
      </c>
      <c r="Q73" s="194" t="s">
        <v>6</v>
      </c>
      <c r="R73" s="194" t="s">
        <v>592</v>
      </c>
      <c r="S73" s="194" t="s">
        <v>715</v>
      </c>
      <c r="T73" s="194" t="s">
        <v>715</v>
      </c>
      <c r="U73" s="194">
        <v>0.0</v>
      </c>
      <c r="V73" s="194" t="s">
        <v>591</v>
      </c>
      <c r="W73" s="194" t="s">
        <v>591</v>
      </c>
      <c r="X73" s="194" t="s">
        <v>591</v>
      </c>
      <c r="Y73" s="194" t="s">
        <v>591</v>
      </c>
      <c r="Z73" s="194" t="s">
        <v>591</v>
      </c>
      <c r="AA73" s="194" t="s">
        <v>591</v>
      </c>
      <c r="AB73" s="194" t="s">
        <v>591</v>
      </c>
      <c r="AC73" s="194">
        <v>0.0</v>
      </c>
      <c r="AD73" s="194" t="s">
        <v>591</v>
      </c>
      <c r="AE73" s="194" t="s">
        <v>591</v>
      </c>
      <c r="AF73" s="194" t="s">
        <v>591</v>
      </c>
      <c r="AG73" s="194" t="s">
        <v>591</v>
      </c>
      <c r="AH73" s="194" t="s">
        <v>591</v>
      </c>
      <c r="AI73" s="194">
        <v>0.0</v>
      </c>
      <c r="AJ73" s="197">
        <f>vlookup(B73,'Annual Leave-2026'!$B:$T,4,0)-countif(E73:AI73,"a")-(countif(E73:AI73,"a1")*0.5)-(countif(E73:AI73,"a2")*0.5)-(countif(E73:AI73,"b*")*0.5)-(countif(E73:AI73,"c*")*0.5)-(countif(E73:AI73,"d*")*0.5)-(countif(E73:AI73,"e*")*0.5)+1</f>
        <v>2</v>
      </c>
      <c r="AK73" s="197">
        <f t="shared" si="3"/>
        <v>25</v>
      </c>
      <c r="AL73" s="214">
        <f>VLOOKUP(B73,'Working Time-January-2026'!$B:$AK,35,0)/60</f>
        <v>0</v>
      </c>
      <c r="AM73" s="214">
        <f>VLOOKUP(B73,'Working Time-January-2026'!$B:$AK,36,0)/60</f>
        <v>0</v>
      </c>
      <c r="AN73" s="214"/>
      <c r="AO73" s="214"/>
      <c r="AP73" s="220"/>
      <c r="AQ73" s="209"/>
      <c r="AR73" s="209"/>
      <c r="AS73" s="209"/>
      <c r="AT73" s="209"/>
      <c r="AU73" s="209">
        <f t="shared" si="4"/>
        <v>5</v>
      </c>
      <c r="AV73" s="209">
        <f t="shared" si="5"/>
        <v>1</v>
      </c>
      <c r="AW73" s="210">
        <f t="shared" si="6"/>
        <v>0</v>
      </c>
      <c r="AX73" s="222"/>
      <c r="AY73" s="217"/>
    </row>
    <row r="74">
      <c r="A74" s="204">
        <v>70.0</v>
      </c>
      <c r="B74" s="218" t="s">
        <v>660</v>
      </c>
      <c r="C74" s="219" t="s">
        <v>116</v>
      </c>
      <c r="D74" s="212" t="s">
        <v>76</v>
      </c>
      <c r="E74" s="194" t="s">
        <v>163</v>
      </c>
      <c r="F74" s="194" t="s">
        <v>591</v>
      </c>
      <c r="G74" s="194" t="s">
        <v>591</v>
      </c>
      <c r="H74" s="194">
        <v>0.0</v>
      </c>
      <c r="I74" s="194" t="s">
        <v>591</v>
      </c>
      <c r="J74" s="194" t="s">
        <v>591</v>
      </c>
      <c r="K74" s="194" t="s">
        <v>591</v>
      </c>
      <c r="L74" s="221" t="s">
        <v>721</v>
      </c>
      <c r="M74" s="194" t="s">
        <v>6</v>
      </c>
      <c r="N74" s="194" t="s">
        <v>591</v>
      </c>
      <c r="O74" s="194">
        <v>0.0</v>
      </c>
      <c r="P74" s="194" t="s">
        <v>593</v>
      </c>
      <c r="Q74" s="194" t="s">
        <v>593</v>
      </c>
      <c r="R74" s="194" t="s">
        <v>593</v>
      </c>
      <c r="S74" s="194" t="s">
        <v>593</v>
      </c>
      <c r="T74" s="194" t="s">
        <v>593</v>
      </c>
      <c r="U74" s="194" t="s">
        <v>593</v>
      </c>
      <c r="V74" s="194">
        <v>0.0</v>
      </c>
      <c r="W74" s="194" t="s">
        <v>588</v>
      </c>
      <c r="X74" s="194" t="s">
        <v>588</v>
      </c>
      <c r="Y74" s="194" t="s">
        <v>588</v>
      </c>
      <c r="Z74" s="194" t="s">
        <v>588</v>
      </c>
      <c r="AA74" s="194" t="s">
        <v>588</v>
      </c>
      <c r="AB74" s="194" t="s">
        <v>588</v>
      </c>
      <c r="AC74" s="194">
        <v>0.0</v>
      </c>
      <c r="AD74" s="194" t="s">
        <v>588</v>
      </c>
      <c r="AE74" s="194" t="s">
        <v>588</v>
      </c>
      <c r="AF74" s="194" t="s">
        <v>588</v>
      </c>
      <c r="AG74" s="194" t="s">
        <v>588</v>
      </c>
      <c r="AH74" s="194" t="s">
        <v>588</v>
      </c>
      <c r="AI74" s="194" t="s">
        <v>588</v>
      </c>
      <c r="AJ74" s="197">
        <f>vlookup(B74,'Annual Leave-2026'!$B:$T,4,0)-countif(E74:AI74,"a")-(countif(E74:AI74,"a1")*0.5)-(countif(E74:AI74,"a2")*0.5)-(countif(E74:AI74,"b*")*0.5)-(countif(E74:AI74,"c*")*0.5)-(countif(E74:AI74,"d*")*0.5)-(countif(E74:AI74,"e*")*0.5)+1</f>
        <v>5.5</v>
      </c>
      <c r="AK74" s="197">
        <f t="shared" si="3"/>
        <v>27</v>
      </c>
      <c r="AL74" s="214">
        <f>VLOOKUP(B74,'Working Time-January-2026'!$B:$AK,35,0)/60</f>
        <v>0</v>
      </c>
      <c r="AM74" s="214">
        <f>VLOOKUP(B74,'Working Time-January-2026'!$B:$AK,36,0)/60</f>
        <v>0</v>
      </c>
      <c r="AN74" s="214"/>
      <c r="AO74" s="214"/>
      <c r="AP74" s="220"/>
      <c r="AQ74" s="209"/>
      <c r="AR74" s="209"/>
      <c r="AS74" s="209"/>
      <c r="AT74" s="209"/>
      <c r="AU74" s="209">
        <f t="shared" si="4"/>
        <v>4</v>
      </c>
      <c r="AV74" s="209">
        <f t="shared" si="5"/>
        <v>0</v>
      </c>
      <c r="AW74" s="210">
        <f t="shared" si="6"/>
        <v>0</v>
      </c>
      <c r="AX74" s="222"/>
      <c r="AY74" s="217"/>
    </row>
    <row r="75">
      <c r="A75" s="209">
        <v>71.0</v>
      </c>
      <c r="B75" s="218" t="s">
        <v>661</v>
      </c>
      <c r="C75" s="219" t="s">
        <v>83</v>
      </c>
      <c r="D75" s="212" t="s">
        <v>76</v>
      </c>
      <c r="E75" s="194" t="s">
        <v>717</v>
      </c>
      <c r="F75" s="194" t="s">
        <v>717</v>
      </c>
      <c r="G75" s="194" t="s">
        <v>717</v>
      </c>
      <c r="H75" s="194" t="s">
        <v>717</v>
      </c>
      <c r="I75" s="194">
        <v>0.0</v>
      </c>
      <c r="J75" s="194" t="s">
        <v>717</v>
      </c>
      <c r="K75" s="194" t="s">
        <v>717</v>
      </c>
      <c r="L75" s="221" t="s">
        <v>725</v>
      </c>
      <c r="M75" s="194" t="s">
        <v>717</v>
      </c>
      <c r="N75" s="194">
        <v>0.0</v>
      </c>
      <c r="O75" s="194" t="s">
        <v>717</v>
      </c>
      <c r="P75" s="194" t="s">
        <v>717</v>
      </c>
      <c r="Q75" s="194" t="s">
        <v>717</v>
      </c>
      <c r="R75" s="194" t="s">
        <v>717</v>
      </c>
      <c r="S75" s="194" t="s">
        <v>717</v>
      </c>
      <c r="T75" s="194" t="s">
        <v>717</v>
      </c>
      <c r="U75" s="194" t="s">
        <v>717</v>
      </c>
      <c r="V75" s="194">
        <v>0.0</v>
      </c>
      <c r="W75" s="194" t="s">
        <v>715</v>
      </c>
      <c r="X75" s="194" t="s">
        <v>715</v>
      </c>
      <c r="Y75" s="194" t="s">
        <v>715</v>
      </c>
      <c r="Z75" s="194" t="s">
        <v>715</v>
      </c>
      <c r="AA75" s="194" t="s">
        <v>715</v>
      </c>
      <c r="AB75" s="194" t="s">
        <v>6</v>
      </c>
      <c r="AC75" s="194" t="s">
        <v>6</v>
      </c>
      <c r="AD75" s="194">
        <v>0.0</v>
      </c>
      <c r="AE75" s="194" t="s">
        <v>715</v>
      </c>
      <c r="AF75" s="194" t="s">
        <v>715</v>
      </c>
      <c r="AG75" s="194" t="s">
        <v>715</v>
      </c>
      <c r="AH75" s="194" t="s">
        <v>715</v>
      </c>
      <c r="AI75" s="194" t="s">
        <v>715</v>
      </c>
      <c r="AJ75" s="197">
        <f>vlookup(B75,'Annual Leave-2026'!$B:$T,4,0)-countif(E75:AI75,"a")-(countif(E75:AI75,"a1")*0.5)-(countif(E75:AI75,"a2")*0.5)-(countif(E75:AI75,"b*")*0.5)-(countif(E75:AI75,"c*")*0.5)-(countif(E75:AI75,"d*")*0.5)-(countif(E75:AI75,"e*")*0.5)+1</f>
        <v>0</v>
      </c>
      <c r="AK75" s="197">
        <f t="shared" si="3"/>
        <v>27</v>
      </c>
      <c r="AL75" s="214">
        <f>VLOOKUP(B75,'Working Time-January-2026'!$B:$AK,35,0)/60</f>
        <v>0</v>
      </c>
      <c r="AM75" s="214">
        <f>VLOOKUP(B75,'Working Time-January-2026'!$B:$AK,36,0)/60</f>
        <v>0</v>
      </c>
      <c r="AN75" s="214"/>
      <c r="AO75" s="214"/>
      <c r="AP75" s="220"/>
      <c r="AQ75" s="209"/>
      <c r="AR75" s="209"/>
      <c r="AS75" s="209"/>
      <c r="AT75" s="209"/>
      <c r="AU75" s="209">
        <f t="shared" si="4"/>
        <v>4</v>
      </c>
      <c r="AV75" s="209">
        <f t="shared" si="5"/>
        <v>0</v>
      </c>
      <c r="AW75" s="210">
        <f t="shared" si="6"/>
        <v>0</v>
      </c>
      <c r="AX75" s="222"/>
      <c r="AY75" s="217"/>
    </row>
    <row r="76">
      <c r="A76" s="204">
        <v>72.0</v>
      </c>
      <c r="B76" s="218" t="s">
        <v>662</v>
      </c>
      <c r="C76" s="219" t="s">
        <v>129</v>
      </c>
      <c r="D76" s="212" t="s">
        <v>76</v>
      </c>
      <c r="E76" s="194" t="s">
        <v>588</v>
      </c>
      <c r="F76" s="194" t="s">
        <v>588</v>
      </c>
      <c r="G76" s="194" t="s">
        <v>588</v>
      </c>
      <c r="H76" s="194" t="s">
        <v>588</v>
      </c>
      <c r="I76" s="194">
        <v>0.0</v>
      </c>
      <c r="J76" s="194" t="s">
        <v>588</v>
      </c>
      <c r="K76" s="194" t="s">
        <v>588</v>
      </c>
      <c r="L76" s="194" t="s">
        <v>727</v>
      </c>
      <c r="M76" s="194" t="s">
        <v>588</v>
      </c>
      <c r="N76" s="194" t="s">
        <v>588</v>
      </c>
      <c r="O76" s="194" t="s">
        <v>588</v>
      </c>
      <c r="P76" s="194">
        <v>0.0</v>
      </c>
      <c r="Q76" s="194" t="s">
        <v>717</v>
      </c>
      <c r="R76" s="194" t="s">
        <v>717</v>
      </c>
      <c r="S76" s="194" t="s">
        <v>717</v>
      </c>
      <c r="T76" s="194" t="s">
        <v>717</v>
      </c>
      <c r="U76" s="194" t="s">
        <v>717</v>
      </c>
      <c r="V76" s="194" t="s">
        <v>717</v>
      </c>
      <c r="W76" s="194">
        <v>0.0</v>
      </c>
      <c r="X76" s="194" t="s">
        <v>717</v>
      </c>
      <c r="Y76" s="194" t="s">
        <v>717</v>
      </c>
      <c r="Z76" s="218" t="s">
        <v>717</v>
      </c>
      <c r="AA76" s="218" t="s">
        <v>717</v>
      </c>
      <c r="AB76" s="194">
        <v>0.0</v>
      </c>
      <c r="AC76" s="194" t="s">
        <v>717</v>
      </c>
      <c r="AD76" s="194" t="s">
        <v>717</v>
      </c>
      <c r="AE76" s="194" t="s">
        <v>717</v>
      </c>
      <c r="AF76" s="194" t="s">
        <v>717</v>
      </c>
      <c r="AG76" s="194" t="s">
        <v>717</v>
      </c>
      <c r="AH76" s="194" t="s">
        <v>717</v>
      </c>
      <c r="AI76" s="194" t="s">
        <v>717</v>
      </c>
      <c r="AJ76" s="197">
        <f>vlookup(B76,'Annual Leave-2026'!$B:$T,4,0)-countif(E76:AI76,"a")-(countif(E76:AI76,"a1")*0.5)-(countif(E76:AI76,"a2")*0.5)-(countif(E76:AI76,"b*")*0.5)-(countif(E76:AI76,"c*")*0.5)-(countif(E76:AI76,"d*")*0.5)-(countif(E76:AI76,"e*")*0.5)+1</f>
        <v>4</v>
      </c>
      <c r="AK76" s="197">
        <f t="shared" si="3"/>
        <v>27</v>
      </c>
      <c r="AL76" s="214">
        <f>VLOOKUP(B76,'Working Time-January-2026'!$B:$AK,35,0)/60</f>
        <v>0</v>
      </c>
      <c r="AM76" s="214">
        <f>VLOOKUP(B76,'Working Time-January-2026'!$B:$AK,36,0)/60</f>
        <v>0</v>
      </c>
      <c r="AN76" s="214"/>
      <c r="AO76" s="214"/>
      <c r="AP76" s="220"/>
      <c r="AQ76" s="209"/>
      <c r="AR76" s="209"/>
      <c r="AS76" s="209"/>
      <c r="AT76" s="209"/>
      <c r="AU76" s="209">
        <f t="shared" si="4"/>
        <v>4</v>
      </c>
      <c r="AV76" s="209">
        <f t="shared" si="5"/>
        <v>0</v>
      </c>
      <c r="AW76" s="210">
        <f t="shared" si="6"/>
        <v>0</v>
      </c>
      <c r="AX76" s="222"/>
      <c r="AY76" s="217"/>
    </row>
    <row r="77">
      <c r="A77" s="209">
        <v>73.0</v>
      </c>
      <c r="B77" s="218" t="s">
        <v>663</v>
      </c>
      <c r="C77" s="219" t="s">
        <v>81</v>
      </c>
      <c r="D77" s="218" t="s">
        <v>76</v>
      </c>
      <c r="E77" s="194" t="s">
        <v>717</v>
      </c>
      <c r="F77" s="194" t="s">
        <v>717</v>
      </c>
      <c r="G77" s="194" t="s">
        <v>717</v>
      </c>
      <c r="H77" s="194" t="s">
        <v>6</v>
      </c>
      <c r="I77" s="194">
        <v>0.0</v>
      </c>
      <c r="J77" s="194" t="s">
        <v>717</v>
      </c>
      <c r="K77" s="194" t="s">
        <v>717</v>
      </c>
      <c r="L77" s="221" t="s">
        <v>725</v>
      </c>
      <c r="M77" s="194" t="s">
        <v>717</v>
      </c>
      <c r="N77" s="194">
        <v>0.0</v>
      </c>
      <c r="O77" s="194" t="s">
        <v>717</v>
      </c>
      <c r="P77" s="194" t="s">
        <v>717</v>
      </c>
      <c r="Q77" s="194" t="s">
        <v>717</v>
      </c>
      <c r="R77" s="194" t="s">
        <v>717</v>
      </c>
      <c r="S77" s="194" t="s">
        <v>717</v>
      </c>
      <c r="T77" s="194" t="s">
        <v>717</v>
      </c>
      <c r="U77" s="194" t="s">
        <v>717</v>
      </c>
      <c r="V77" s="194">
        <v>0.0</v>
      </c>
      <c r="W77" s="194" t="s">
        <v>715</v>
      </c>
      <c r="X77" s="194" t="s">
        <v>715</v>
      </c>
      <c r="Y77" s="194" t="s">
        <v>715</v>
      </c>
      <c r="Z77" s="194" t="s">
        <v>715</v>
      </c>
      <c r="AA77" s="194" t="s">
        <v>715</v>
      </c>
      <c r="AB77" s="194" t="s">
        <v>715</v>
      </c>
      <c r="AC77" s="194">
        <v>0.0</v>
      </c>
      <c r="AD77" s="194" t="s">
        <v>715</v>
      </c>
      <c r="AE77" s="194" t="s">
        <v>715</v>
      </c>
      <c r="AF77" s="194" t="s">
        <v>715</v>
      </c>
      <c r="AG77" s="194" t="s">
        <v>715</v>
      </c>
      <c r="AH77" s="194" t="s">
        <v>715</v>
      </c>
      <c r="AI77" s="194" t="s">
        <v>715</v>
      </c>
      <c r="AJ77" s="197">
        <f>vlookup(B77,'Annual Leave-2026'!$B:$T,4,0)-countif(E77:AI77,"a")-(countif(E77:AI77,"a1")*0.5)-(countif(E77:AI77,"a2")*0.5)-(countif(E77:AI77,"b*")*0.5)-(countif(E77:AI77,"c*")*0.5)-(countif(E77:AI77,"d*")*0.5)-(countif(E77:AI77,"e*")*0.5)+1</f>
        <v>5</v>
      </c>
      <c r="AK77" s="197">
        <f t="shared" si="3"/>
        <v>27</v>
      </c>
      <c r="AL77" s="214">
        <f>VLOOKUP(B77,'Working Time-January-2026'!$B:$AK,35,0)/60</f>
        <v>0</v>
      </c>
      <c r="AM77" s="214">
        <f>VLOOKUP(B77,'Working Time-January-2026'!$B:$AK,36,0)/60</f>
        <v>0</v>
      </c>
      <c r="AN77" s="214"/>
      <c r="AO77" s="214"/>
      <c r="AP77" s="220"/>
      <c r="AQ77" s="209"/>
      <c r="AR77" s="209"/>
      <c r="AS77" s="209"/>
      <c r="AT77" s="209"/>
      <c r="AU77" s="209">
        <f t="shared" si="4"/>
        <v>4</v>
      </c>
      <c r="AV77" s="209">
        <f t="shared" si="5"/>
        <v>0</v>
      </c>
      <c r="AW77" s="210">
        <f t="shared" si="6"/>
        <v>0</v>
      </c>
      <c r="AX77" s="222"/>
      <c r="AY77" s="217"/>
    </row>
    <row r="78">
      <c r="A78" s="204">
        <v>74.0</v>
      </c>
      <c r="B78" s="218" t="s">
        <v>664</v>
      </c>
      <c r="C78" s="219" t="s">
        <v>89</v>
      </c>
      <c r="D78" s="218" t="s">
        <v>76</v>
      </c>
      <c r="E78" s="194" t="s">
        <v>717</v>
      </c>
      <c r="F78" s="194" t="s">
        <v>717</v>
      </c>
      <c r="G78" s="194">
        <v>0.0</v>
      </c>
      <c r="H78" s="194" t="s">
        <v>717</v>
      </c>
      <c r="I78" s="194" t="s">
        <v>717</v>
      </c>
      <c r="J78" s="194" t="s">
        <v>717</v>
      </c>
      <c r="K78" s="194" t="s">
        <v>717</v>
      </c>
      <c r="L78" s="221" t="s">
        <v>725</v>
      </c>
      <c r="M78" s="194" t="s">
        <v>717</v>
      </c>
      <c r="N78" s="194">
        <v>0.0</v>
      </c>
      <c r="O78" s="194" t="s">
        <v>715</v>
      </c>
      <c r="P78" s="194" t="s">
        <v>715</v>
      </c>
      <c r="Q78" s="194" t="s">
        <v>715</v>
      </c>
      <c r="R78" s="194" t="s">
        <v>715</v>
      </c>
      <c r="S78" s="194" t="s">
        <v>715</v>
      </c>
      <c r="T78" s="194" t="s">
        <v>6</v>
      </c>
      <c r="U78" s="194">
        <v>0.0</v>
      </c>
      <c r="V78" s="194" t="s">
        <v>6</v>
      </c>
      <c r="W78" s="194" t="s">
        <v>715</v>
      </c>
      <c r="X78" s="194" t="s">
        <v>715</v>
      </c>
      <c r="Y78" s="194" t="s">
        <v>715</v>
      </c>
      <c r="Z78" s="194" t="s">
        <v>715</v>
      </c>
      <c r="AA78" s="194" t="s">
        <v>715</v>
      </c>
      <c r="AB78" s="194" t="s">
        <v>715</v>
      </c>
      <c r="AC78" s="194">
        <v>0.0</v>
      </c>
      <c r="AD78" s="194" t="s">
        <v>715</v>
      </c>
      <c r="AE78" s="194" t="s">
        <v>715</v>
      </c>
      <c r="AF78" s="194" t="s">
        <v>715</v>
      </c>
      <c r="AG78" s="194" t="s">
        <v>715</v>
      </c>
      <c r="AH78" s="194" t="s">
        <v>715</v>
      </c>
      <c r="AI78" s="194">
        <v>0.0</v>
      </c>
      <c r="AJ78" s="197">
        <f>vlookup(B78,'Annual Leave-2026'!$B:$T,4,0)-countif(E78:AI78,"a")-(countif(E78:AI78,"a1")*0.5)-(countif(E78:AI78,"a2")*0.5)-(countif(E78:AI78,"b*")*0.5)-(countif(E78:AI78,"c*")*0.5)-(countif(E78:AI78,"d*")*0.5)-(countif(E78:AI78,"e*")*0.5)+1</f>
        <v>5</v>
      </c>
      <c r="AK78" s="197">
        <f t="shared" si="3"/>
        <v>26</v>
      </c>
      <c r="AL78" s="214">
        <f>VLOOKUP(B78,'Working Time-January-2026'!$B:$AK,35,0)/60</f>
        <v>0</v>
      </c>
      <c r="AM78" s="214">
        <f>VLOOKUP(B78,'Working Time-January-2026'!$B:$AK,36,0)/60</f>
        <v>0</v>
      </c>
      <c r="AN78" s="214"/>
      <c r="AO78" s="214">
        <v>2.0</v>
      </c>
      <c r="AP78" s="220"/>
      <c r="AQ78" s="209"/>
      <c r="AR78" s="209"/>
      <c r="AS78" s="209"/>
      <c r="AT78" s="209"/>
      <c r="AU78" s="209">
        <f t="shared" si="4"/>
        <v>5</v>
      </c>
      <c r="AV78" s="209">
        <f t="shared" si="5"/>
        <v>0</v>
      </c>
      <c r="AW78" s="210">
        <f t="shared" si="6"/>
        <v>0</v>
      </c>
      <c r="AX78" s="222"/>
      <c r="AY78" s="217"/>
    </row>
    <row r="79">
      <c r="A79" s="209">
        <v>75.0</v>
      </c>
      <c r="B79" s="212" t="s">
        <v>665</v>
      </c>
      <c r="C79" s="213" t="s">
        <v>27</v>
      </c>
      <c r="D79" s="212" t="s">
        <v>14</v>
      </c>
      <c r="E79" s="194" t="s">
        <v>717</v>
      </c>
      <c r="F79" s="194" t="s">
        <v>717</v>
      </c>
      <c r="G79" s="194">
        <v>0.0</v>
      </c>
      <c r="H79" s="194" t="s">
        <v>715</v>
      </c>
      <c r="I79" s="194" t="s">
        <v>715</v>
      </c>
      <c r="J79" s="194" t="s">
        <v>715</v>
      </c>
      <c r="K79" s="194" t="s">
        <v>715</v>
      </c>
      <c r="L79" s="194" t="s">
        <v>723</v>
      </c>
      <c r="M79" s="194" t="s">
        <v>715</v>
      </c>
      <c r="N79" s="194">
        <v>0.0</v>
      </c>
      <c r="O79" s="194" t="s">
        <v>6</v>
      </c>
      <c r="P79" s="194" t="s">
        <v>715</v>
      </c>
      <c r="Q79" s="194" t="s">
        <v>715</v>
      </c>
      <c r="R79" s="194" t="s">
        <v>715</v>
      </c>
      <c r="S79" s="194" t="s">
        <v>715</v>
      </c>
      <c r="T79" s="194" t="s">
        <v>715</v>
      </c>
      <c r="U79" s="194" t="s">
        <v>715</v>
      </c>
      <c r="V79" s="194">
        <v>0.0</v>
      </c>
      <c r="W79" s="194" t="s">
        <v>591</v>
      </c>
      <c r="X79" s="194" t="s">
        <v>591</v>
      </c>
      <c r="Y79" s="194" t="s">
        <v>591</v>
      </c>
      <c r="Z79" s="194" t="s">
        <v>591</v>
      </c>
      <c r="AA79" s="194" t="s">
        <v>591</v>
      </c>
      <c r="AB79" s="194">
        <v>0.0</v>
      </c>
      <c r="AC79" s="194" t="s">
        <v>591</v>
      </c>
      <c r="AD79" s="194" t="s">
        <v>591</v>
      </c>
      <c r="AE79" s="194" t="s">
        <v>591</v>
      </c>
      <c r="AF79" s="194" t="s">
        <v>591</v>
      </c>
      <c r="AG79" s="194" t="s">
        <v>591</v>
      </c>
      <c r="AH79" s="194" t="s">
        <v>591</v>
      </c>
      <c r="AI79" s="194" t="s">
        <v>591</v>
      </c>
      <c r="AJ79" s="197">
        <f>vlookup(B79,'Annual Leave-2026'!$B:$T,4,0)-countif(E79:AI79,"a")-(countif(E79:AI79,"a1")*0.5)-(countif(E79:AI79,"a2")*0.5)-(countif(E79:AI79,"b*")*0.5)-(countif(E79:AI79,"c*")*0.5)-(countif(E79:AI79,"d*")*0.5)-(countif(E79:AI79,"e*")*0.5)+1</f>
        <v>2.5</v>
      </c>
      <c r="AK79" s="197">
        <f t="shared" si="3"/>
        <v>27</v>
      </c>
      <c r="AL79" s="214">
        <f>VLOOKUP(B79,'Working Time-January-2026'!$B:$AK,35,0)/60</f>
        <v>0</v>
      </c>
      <c r="AM79" s="214">
        <f>VLOOKUP(B79,'Working Time-January-2026'!$B:$AK,36,0)/60</f>
        <v>0</v>
      </c>
      <c r="AN79" s="214"/>
      <c r="AO79" s="214"/>
      <c r="AP79" s="216"/>
      <c r="AQ79" s="209"/>
      <c r="AR79" s="209"/>
      <c r="AS79" s="209"/>
      <c r="AT79" s="209"/>
      <c r="AU79" s="209">
        <f t="shared" si="4"/>
        <v>4</v>
      </c>
      <c r="AV79" s="209">
        <f t="shared" si="5"/>
        <v>0</v>
      </c>
      <c r="AW79" s="210">
        <f t="shared" si="6"/>
        <v>0</v>
      </c>
      <c r="AX79" s="212"/>
      <c r="AY79" s="217"/>
    </row>
    <row r="80">
      <c r="A80" s="204">
        <v>76.0</v>
      </c>
      <c r="B80" s="212" t="s">
        <v>666</v>
      </c>
      <c r="C80" s="213" t="s">
        <v>23</v>
      </c>
      <c r="D80" s="212" t="s">
        <v>14</v>
      </c>
      <c r="E80" s="194" t="s">
        <v>717</v>
      </c>
      <c r="F80" s="194" t="s">
        <v>717</v>
      </c>
      <c r="G80" s="194">
        <v>0.0</v>
      </c>
      <c r="H80" s="194" t="s">
        <v>717</v>
      </c>
      <c r="I80" s="194" t="s">
        <v>717</v>
      </c>
      <c r="J80" s="194" t="s">
        <v>717</v>
      </c>
      <c r="K80" s="194" t="s">
        <v>717</v>
      </c>
      <c r="L80" s="221" t="s">
        <v>725</v>
      </c>
      <c r="M80" s="194" t="s">
        <v>717</v>
      </c>
      <c r="N80" s="194">
        <v>0.0</v>
      </c>
      <c r="O80" s="194" t="s">
        <v>715</v>
      </c>
      <c r="P80" s="194" t="s">
        <v>715</v>
      </c>
      <c r="Q80" s="194" t="s">
        <v>715</v>
      </c>
      <c r="R80" s="194" t="s">
        <v>715</v>
      </c>
      <c r="S80" s="194" t="s">
        <v>715</v>
      </c>
      <c r="T80" s="194" t="s">
        <v>715</v>
      </c>
      <c r="U80" s="194">
        <v>0.0</v>
      </c>
      <c r="V80" s="194" t="s">
        <v>715</v>
      </c>
      <c r="W80" s="194" t="s">
        <v>715</v>
      </c>
      <c r="X80" s="194" t="s">
        <v>715</v>
      </c>
      <c r="Y80" s="194" t="s">
        <v>715</v>
      </c>
      <c r="Z80" s="194" t="s">
        <v>715</v>
      </c>
      <c r="AA80" s="194" t="s">
        <v>715</v>
      </c>
      <c r="AB80" s="194" t="s">
        <v>715</v>
      </c>
      <c r="AC80" s="194">
        <v>0.0</v>
      </c>
      <c r="AD80" s="194" t="s">
        <v>591</v>
      </c>
      <c r="AE80" s="194" t="s">
        <v>591</v>
      </c>
      <c r="AF80" s="194" t="s">
        <v>591</v>
      </c>
      <c r="AG80" s="194" t="s">
        <v>591</v>
      </c>
      <c r="AH80" s="194" t="s">
        <v>591</v>
      </c>
      <c r="AI80" s="194">
        <v>0.0</v>
      </c>
      <c r="AJ80" s="197">
        <f>vlookup(B80,'Annual Leave-2026'!$B:$T,4,0)-countif(E80:AI80,"a")-(countif(E80:AI80,"a1")*0.5)-(countif(E80:AI80,"a2")*0.5)-(countif(E80:AI80,"b*")*0.5)-(countif(E80:AI80,"c*")*0.5)-(countif(E80:AI80,"d*")*0.5)-(countif(E80:AI80,"e*")*0.5)+1</f>
        <v>3</v>
      </c>
      <c r="AK80" s="197">
        <f t="shared" si="3"/>
        <v>26</v>
      </c>
      <c r="AL80" s="214">
        <f>VLOOKUP(B80,'Working Time-January-2026'!$B:$AK,35,0)/60</f>
        <v>0</v>
      </c>
      <c r="AM80" s="214">
        <f>VLOOKUP(B80,'Working Time-January-2026'!$B:$AK,36,0)/60</f>
        <v>0</v>
      </c>
      <c r="AN80" s="214"/>
      <c r="AO80" s="214"/>
      <c r="AP80" s="216"/>
      <c r="AQ80" s="209"/>
      <c r="AR80" s="209"/>
      <c r="AS80" s="209"/>
      <c r="AT80" s="209"/>
      <c r="AU80" s="209">
        <f t="shared" si="4"/>
        <v>5</v>
      </c>
      <c r="AV80" s="209">
        <f t="shared" si="5"/>
        <v>0</v>
      </c>
      <c r="AW80" s="210">
        <f t="shared" si="6"/>
        <v>0</v>
      </c>
      <c r="AX80" s="212"/>
      <c r="AY80" s="217"/>
    </row>
    <row r="81">
      <c r="A81" s="209">
        <v>77.0</v>
      </c>
      <c r="B81" s="212" t="s">
        <v>667</v>
      </c>
      <c r="C81" s="213" t="s">
        <v>72</v>
      </c>
      <c r="D81" s="212" t="s">
        <v>186</v>
      </c>
      <c r="E81" s="194" t="s">
        <v>717</v>
      </c>
      <c r="F81" s="194" t="s">
        <v>717</v>
      </c>
      <c r="G81" s="194" t="s">
        <v>167</v>
      </c>
      <c r="H81" s="194">
        <v>0.0</v>
      </c>
      <c r="I81" s="194" t="s">
        <v>717</v>
      </c>
      <c r="J81" s="194" t="s">
        <v>717</v>
      </c>
      <c r="K81" s="194" t="s">
        <v>717</v>
      </c>
      <c r="L81" s="221" t="s">
        <v>725</v>
      </c>
      <c r="M81" s="194" t="s">
        <v>717</v>
      </c>
      <c r="N81" s="194" t="s">
        <v>717</v>
      </c>
      <c r="O81" s="221" t="s">
        <v>592</v>
      </c>
      <c r="P81" s="194">
        <v>0.0</v>
      </c>
      <c r="Q81" s="221" t="s">
        <v>592</v>
      </c>
      <c r="R81" s="194" t="s">
        <v>717</v>
      </c>
      <c r="S81" s="194" t="s">
        <v>717</v>
      </c>
      <c r="T81" s="194" t="s">
        <v>717</v>
      </c>
      <c r="U81" s="194">
        <v>0.0</v>
      </c>
      <c r="V81" s="194" t="s">
        <v>717</v>
      </c>
      <c r="W81" s="194" t="s">
        <v>717</v>
      </c>
      <c r="X81" s="194" t="s">
        <v>717</v>
      </c>
      <c r="Y81" s="194" t="s">
        <v>717</v>
      </c>
      <c r="Z81" s="218" t="s">
        <v>717</v>
      </c>
      <c r="AA81" s="218" t="s">
        <v>717</v>
      </c>
      <c r="AB81" s="194" t="s">
        <v>168</v>
      </c>
      <c r="AC81" s="194">
        <v>0.0</v>
      </c>
      <c r="AD81" s="194" t="s">
        <v>715</v>
      </c>
      <c r="AE81" s="194" t="s">
        <v>715</v>
      </c>
      <c r="AF81" s="194" t="s">
        <v>715</v>
      </c>
      <c r="AG81" s="194" t="s">
        <v>715</v>
      </c>
      <c r="AH81" s="194" t="s">
        <v>715</v>
      </c>
      <c r="AI81" s="194">
        <v>0.0</v>
      </c>
      <c r="AJ81" s="197">
        <f>vlookup(B81,'Annual Leave-2026'!$B:$T,4,0)-countif(E81:AI81,"a")-(countif(E81:AI81,"a1")*0.5)-(countif(E81:AI81,"a2")*0.5)-(countif(E81:AI81,"b*")*0.5)-(countif(E81:AI81,"c*")*0.5)-(countif(E81:AI81,"d*")*0.5)-(countif(E81:AI81,"e*")*0.5)+1</f>
        <v>2</v>
      </c>
      <c r="AK81" s="197">
        <f t="shared" si="3"/>
        <v>24</v>
      </c>
      <c r="AL81" s="214">
        <f>VLOOKUP(B81,'Working Time-January-2026'!$B:$AK,35,0)/60</f>
        <v>-0.3333333333</v>
      </c>
      <c r="AM81" s="214">
        <f>VLOOKUP(B81,'Working Time-January-2026'!$B:$AK,36,0)/60</f>
        <v>0</v>
      </c>
      <c r="AN81" s="214"/>
      <c r="AO81" s="214"/>
      <c r="AP81" s="216"/>
      <c r="AQ81" s="209"/>
      <c r="AR81" s="209"/>
      <c r="AS81" s="209"/>
      <c r="AT81" s="209"/>
      <c r="AU81" s="209">
        <f t="shared" si="4"/>
        <v>5</v>
      </c>
      <c r="AV81" s="209">
        <f t="shared" si="5"/>
        <v>2</v>
      </c>
      <c r="AW81" s="210">
        <f t="shared" si="6"/>
        <v>0</v>
      </c>
      <c r="AX81" s="212"/>
      <c r="AY81" s="217"/>
    </row>
    <row r="82">
      <c r="A82" s="204">
        <v>78.0</v>
      </c>
      <c r="B82" s="212" t="s">
        <v>668</v>
      </c>
      <c r="C82" s="213" t="s">
        <v>62</v>
      </c>
      <c r="D82" s="212" t="s">
        <v>186</v>
      </c>
      <c r="E82" s="194" t="s">
        <v>593</v>
      </c>
      <c r="F82" s="194" t="s">
        <v>593</v>
      </c>
      <c r="G82" s="194" t="s">
        <v>593</v>
      </c>
      <c r="H82" s="194">
        <v>0.0</v>
      </c>
      <c r="I82" s="194" t="s">
        <v>593</v>
      </c>
      <c r="J82" s="194" t="s">
        <v>593</v>
      </c>
      <c r="K82" s="194" t="s">
        <v>593</v>
      </c>
      <c r="L82" s="194" t="s">
        <v>729</v>
      </c>
      <c r="M82" s="194" t="s">
        <v>593</v>
      </c>
      <c r="N82" s="194">
        <v>0.0</v>
      </c>
      <c r="O82" s="194" t="s">
        <v>773</v>
      </c>
      <c r="P82" s="194" t="s">
        <v>588</v>
      </c>
      <c r="Q82" s="194" t="s">
        <v>773</v>
      </c>
      <c r="R82" s="194" t="s">
        <v>588</v>
      </c>
      <c r="S82" s="194" t="s">
        <v>588</v>
      </c>
      <c r="T82" s="194" t="s">
        <v>588</v>
      </c>
      <c r="U82" s="194" t="s">
        <v>169</v>
      </c>
      <c r="V82" s="194">
        <v>0.0</v>
      </c>
      <c r="W82" s="194" t="s">
        <v>588</v>
      </c>
      <c r="X82" s="194" t="s">
        <v>592</v>
      </c>
      <c r="Y82" s="194" t="s">
        <v>588</v>
      </c>
      <c r="Z82" s="194" t="s">
        <v>588</v>
      </c>
      <c r="AA82" s="194" t="s">
        <v>588</v>
      </c>
      <c r="AB82" s="194" t="s">
        <v>6</v>
      </c>
      <c r="AC82" s="194">
        <v>0.0</v>
      </c>
      <c r="AD82" s="194" t="s">
        <v>593</v>
      </c>
      <c r="AE82" s="194" t="s">
        <v>593</v>
      </c>
      <c r="AF82" s="194" t="s">
        <v>593</v>
      </c>
      <c r="AG82" s="194" t="s">
        <v>172</v>
      </c>
      <c r="AH82" s="194" t="s">
        <v>593</v>
      </c>
      <c r="AI82" s="194">
        <v>0.0</v>
      </c>
      <c r="AJ82" s="197">
        <f>vlookup(B82,'Annual Leave-2026'!$B:$T,4,0)-countif(E82:AI82,"a")-(countif(E82:AI82,"a1")*0.5)-(countif(E82:AI82,"a2")*0.5)-(countif(E82:AI82,"b*")*0.5)-(countif(E82:AI82,"c*")*0.5)-(countif(E82:AI82,"d*")*0.5)-(countif(E82:AI82,"e*")*0.5)+1</f>
        <v>4</v>
      </c>
      <c r="AK82" s="197">
        <f t="shared" si="3"/>
        <v>24</v>
      </c>
      <c r="AL82" s="214">
        <f>VLOOKUP(B82,'Working Time-January-2026'!$B:$AK,35,0)/60</f>
        <v>-0.03333333333</v>
      </c>
      <c r="AM82" s="214">
        <f>VLOOKUP(B82,'Working Time-January-2026'!$B:$AK,36,0)/60</f>
        <v>0</v>
      </c>
      <c r="AN82" s="214"/>
      <c r="AO82" s="214"/>
      <c r="AP82" s="216"/>
      <c r="AQ82" s="209"/>
      <c r="AR82" s="209"/>
      <c r="AS82" s="209"/>
      <c r="AT82" s="209"/>
      <c r="AU82" s="209">
        <f t="shared" si="4"/>
        <v>5</v>
      </c>
      <c r="AV82" s="209">
        <f t="shared" si="5"/>
        <v>1</v>
      </c>
      <c r="AW82" s="210">
        <f t="shared" si="6"/>
        <v>1</v>
      </c>
      <c r="AX82" s="212"/>
      <c r="AY82" s="217"/>
    </row>
    <row r="83">
      <c r="A83" s="209">
        <v>79.0</v>
      </c>
      <c r="B83" s="212" t="s">
        <v>669</v>
      </c>
      <c r="C83" s="213" t="s">
        <v>38</v>
      </c>
      <c r="D83" s="212" t="s">
        <v>186</v>
      </c>
      <c r="E83" s="194" t="s">
        <v>715</v>
      </c>
      <c r="F83" s="194" t="s">
        <v>715</v>
      </c>
      <c r="G83" s="194" t="s">
        <v>715</v>
      </c>
      <c r="H83" s="194">
        <v>0.0</v>
      </c>
      <c r="I83" s="194" t="s">
        <v>591</v>
      </c>
      <c r="J83" s="194" t="s">
        <v>591</v>
      </c>
      <c r="K83" s="194" t="s">
        <v>591</v>
      </c>
      <c r="L83" s="221" t="s">
        <v>721</v>
      </c>
      <c r="M83" s="194" t="s">
        <v>591</v>
      </c>
      <c r="N83" s="194">
        <v>0.0</v>
      </c>
      <c r="O83" s="194" t="s">
        <v>591</v>
      </c>
      <c r="P83" s="194" t="s">
        <v>591</v>
      </c>
      <c r="Q83" s="194" t="s">
        <v>602</v>
      </c>
      <c r="R83" s="194" t="s">
        <v>591</v>
      </c>
      <c r="S83" s="194" t="s">
        <v>602</v>
      </c>
      <c r="T83" s="194" t="s">
        <v>591</v>
      </c>
      <c r="U83" s="194" t="s">
        <v>591</v>
      </c>
      <c r="V83" s="194">
        <v>0.0</v>
      </c>
      <c r="W83" s="194" t="s">
        <v>593</v>
      </c>
      <c r="X83" s="194" t="s">
        <v>593</v>
      </c>
      <c r="Y83" s="194" t="s">
        <v>593</v>
      </c>
      <c r="Z83" s="194" t="s">
        <v>593</v>
      </c>
      <c r="AA83" s="194" t="s">
        <v>593</v>
      </c>
      <c r="AB83" s="194">
        <v>0.0</v>
      </c>
      <c r="AC83" s="194" t="s">
        <v>593</v>
      </c>
      <c r="AD83" s="194" t="s">
        <v>593</v>
      </c>
      <c r="AE83" s="194" t="s">
        <v>593</v>
      </c>
      <c r="AF83" s="194" t="s">
        <v>593</v>
      </c>
      <c r="AG83" s="194" t="s">
        <v>593</v>
      </c>
      <c r="AH83" s="194" t="s">
        <v>593</v>
      </c>
      <c r="AI83" s="194" t="s">
        <v>593</v>
      </c>
      <c r="AJ83" s="197">
        <f>vlookup(B83,'Annual Leave-2026'!$B:$T,4,0)-countif(E83:AI83,"a")-(countif(E83:AI83,"a1")*0.5)-(countif(E83:AI83,"a2")*0.5)-(countif(E83:AI83,"b*")*0.5)-(countif(E83:AI83,"c*")*0.5)-(countif(E83:AI83,"d*")*0.5)-(countif(E83:AI83,"e*")*0.5)+1</f>
        <v>2.5</v>
      </c>
      <c r="AK83" s="197">
        <f t="shared" si="3"/>
        <v>25</v>
      </c>
      <c r="AL83" s="214">
        <f>VLOOKUP(B83,'Working Time-January-2026'!$B:$AK,35,0)/60</f>
        <v>0</v>
      </c>
      <c r="AM83" s="214">
        <f>VLOOKUP(B83,'Working Time-January-2026'!$B:$AK,36,0)/60</f>
        <v>0</v>
      </c>
      <c r="AN83" s="214"/>
      <c r="AO83" s="214"/>
      <c r="AP83" s="216"/>
      <c r="AQ83" s="209"/>
      <c r="AR83" s="209"/>
      <c r="AS83" s="209"/>
      <c r="AT83" s="209"/>
      <c r="AU83" s="209">
        <f t="shared" si="4"/>
        <v>4</v>
      </c>
      <c r="AV83" s="209">
        <f t="shared" si="5"/>
        <v>0</v>
      </c>
      <c r="AW83" s="210">
        <f t="shared" si="6"/>
        <v>2</v>
      </c>
      <c r="AX83" s="212"/>
      <c r="AY83" s="217"/>
    </row>
    <row r="84">
      <c r="A84" s="204">
        <v>80.0</v>
      </c>
      <c r="B84" s="212" t="s">
        <v>670</v>
      </c>
      <c r="C84" s="213" t="s">
        <v>71</v>
      </c>
      <c r="D84" s="212" t="s">
        <v>186</v>
      </c>
      <c r="E84" s="194" t="s">
        <v>588</v>
      </c>
      <c r="F84" s="194" t="s">
        <v>588</v>
      </c>
      <c r="G84" s="194">
        <v>0.0</v>
      </c>
      <c r="H84" s="194" t="s">
        <v>588</v>
      </c>
      <c r="I84" s="194" t="s">
        <v>588</v>
      </c>
      <c r="J84" s="194" t="s">
        <v>588</v>
      </c>
      <c r="K84" s="194" t="s">
        <v>588</v>
      </c>
      <c r="L84" s="194" t="s">
        <v>727</v>
      </c>
      <c r="M84" s="194" t="s">
        <v>588</v>
      </c>
      <c r="N84" s="194" t="s">
        <v>588</v>
      </c>
      <c r="O84" s="194">
        <v>0.0</v>
      </c>
      <c r="P84" s="194" t="s">
        <v>717</v>
      </c>
      <c r="Q84" s="194" t="s">
        <v>6</v>
      </c>
      <c r="R84" s="194" t="s">
        <v>717</v>
      </c>
      <c r="S84" s="194" t="s">
        <v>717</v>
      </c>
      <c r="T84" s="194" t="s">
        <v>717</v>
      </c>
      <c r="U84" s="194">
        <v>0.0</v>
      </c>
      <c r="V84" s="194" t="s">
        <v>717</v>
      </c>
      <c r="W84" s="194" t="s">
        <v>717</v>
      </c>
      <c r="X84" s="194" t="s">
        <v>717</v>
      </c>
      <c r="Y84" s="194" t="s">
        <v>717</v>
      </c>
      <c r="Z84" s="218" t="s">
        <v>717</v>
      </c>
      <c r="AA84" s="218" t="s">
        <v>717</v>
      </c>
      <c r="AB84" s="218" t="s">
        <v>717</v>
      </c>
      <c r="AC84" s="194">
        <v>0.0</v>
      </c>
      <c r="AD84" s="194" t="s">
        <v>715</v>
      </c>
      <c r="AE84" s="194" t="s">
        <v>715</v>
      </c>
      <c r="AF84" s="194" t="s">
        <v>715</v>
      </c>
      <c r="AG84" s="194" t="s">
        <v>715</v>
      </c>
      <c r="AH84" s="194" t="s">
        <v>715</v>
      </c>
      <c r="AI84" s="194">
        <v>0.0</v>
      </c>
      <c r="AJ84" s="197">
        <f>vlookup(B84,'Annual Leave-2026'!$B:$T,4,0)-countif(E84:AI84,"a")-(countif(E84:AI84,"a1")*0.5)-(countif(E84:AI84,"a2")*0.5)-(countif(E84:AI84,"b*")*0.5)-(countif(E84:AI84,"c*")*0.5)-(countif(E84:AI84,"d*")*0.5)-(countif(E84:AI84,"e*")*0.5)+1</f>
        <v>3.5</v>
      </c>
      <c r="AK84" s="197">
        <f t="shared" si="3"/>
        <v>26</v>
      </c>
      <c r="AL84" s="214">
        <f>VLOOKUP(B84,'Working Time-January-2026'!$B:$AK,35,0)/60</f>
        <v>-3.016666667</v>
      </c>
      <c r="AM84" s="214">
        <f>VLOOKUP(B84,'Working Time-January-2026'!$B:$AK,36,0)/60</f>
        <v>0</v>
      </c>
      <c r="AN84" s="214"/>
      <c r="AO84" s="214"/>
      <c r="AP84" s="216"/>
      <c r="AQ84" s="209"/>
      <c r="AR84" s="209"/>
      <c r="AS84" s="209"/>
      <c r="AT84" s="209"/>
      <c r="AU84" s="209">
        <f t="shared" si="4"/>
        <v>5</v>
      </c>
      <c r="AV84" s="209">
        <f t="shared" si="5"/>
        <v>0</v>
      </c>
      <c r="AW84" s="210">
        <f t="shared" si="6"/>
        <v>0</v>
      </c>
      <c r="AX84" s="212"/>
      <c r="AY84" s="217"/>
    </row>
    <row r="85">
      <c r="A85" s="209">
        <v>81.0</v>
      </c>
      <c r="B85" s="218" t="s">
        <v>671</v>
      </c>
      <c r="C85" s="219" t="s">
        <v>60</v>
      </c>
      <c r="D85" s="212" t="s">
        <v>186</v>
      </c>
      <c r="E85" s="194" t="s">
        <v>593</v>
      </c>
      <c r="F85" s="194" t="s">
        <v>593</v>
      </c>
      <c r="G85" s="194" t="s">
        <v>593</v>
      </c>
      <c r="H85" s="194">
        <v>0.0</v>
      </c>
      <c r="I85" s="194" t="s">
        <v>593</v>
      </c>
      <c r="J85" s="194" t="s">
        <v>593</v>
      </c>
      <c r="K85" s="194" t="s">
        <v>593</v>
      </c>
      <c r="L85" s="194" t="s">
        <v>729</v>
      </c>
      <c r="M85" s="194" t="s">
        <v>593</v>
      </c>
      <c r="N85" s="194">
        <v>0.0</v>
      </c>
      <c r="O85" s="194" t="s">
        <v>602</v>
      </c>
      <c r="P85" s="194" t="s">
        <v>588</v>
      </c>
      <c r="Q85" s="194" t="s">
        <v>592</v>
      </c>
      <c r="R85" s="194" t="s">
        <v>592</v>
      </c>
      <c r="S85" s="194" t="s">
        <v>592</v>
      </c>
      <c r="T85" s="194" t="s">
        <v>588</v>
      </c>
      <c r="U85" s="194" t="s">
        <v>588</v>
      </c>
      <c r="V85" s="194">
        <v>0.0</v>
      </c>
      <c r="W85" s="194" t="s">
        <v>588</v>
      </c>
      <c r="X85" s="194" t="s">
        <v>588</v>
      </c>
      <c r="Y85" s="194" t="s">
        <v>588</v>
      </c>
      <c r="Z85" s="194" t="s">
        <v>588</v>
      </c>
      <c r="AA85" s="194" t="s">
        <v>588</v>
      </c>
      <c r="AB85" s="194" t="s">
        <v>588</v>
      </c>
      <c r="AC85" s="194" t="s">
        <v>602</v>
      </c>
      <c r="AD85" s="194">
        <v>0.0</v>
      </c>
      <c r="AE85" s="194" t="s">
        <v>717</v>
      </c>
      <c r="AF85" s="194" t="s">
        <v>717</v>
      </c>
      <c r="AG85" s="194" t="s">
        <v>717</v>
      </c>
      <c r="AH85" s="194" t="s">
        <v>717</v>
      </c>
      <c r="AI85" s="194">
        <v>0.0</v>
      </c>
      <c r="AJ85" s="197">
        <f>vlookup(B85,'Annual Leave-2026'!$B:$T,4,0)-countif(E85:AI85,"a")-(countif(E85:AI85,"a1")*0.5)-(countif(E85:AI85,"a2")*0.5)-(countif(E85:AI85,"b*")*0.5)-(countif(E85:AI85,"c*")*0.5)-(countif(E85:AI85,"d*")*0.5)-(countif(E85:AI85,"e*")*0.5)+1</f>
        <v>2</v>
      </c>
      <c r="AK85" s="197">
        <f t="shared" si="3"/>
        <v>21</v>
      </c>
      <c r="AL85" s="214">
        <f>VLOOKUP(B85,'Working Time-January-2026'!$B:$AK,35,0)/60</f>
        <v>-0.3166666667</v>
      </c>
      <c r="AM85" s="214">
        <f>VLOOKUP(B85,'Working Time-January-2026'!$B:$AK,36,0)/60</f>
        <v>0</v>
      </c>
      <c r="AN85" s="214"/>
      <c r="AO85" s="214"/>
      <c r="AP85" s="220"/>
      <c r="AQ85" s="209"/>
      <c r="AR85" s="209"/>
      <c r="AS85" s="209"/>
      <c r="AT85" s="209"/>
      <c r="AU85" s="209">
        <f t="shared" si="4"/>
        <v>5</v>
      </c>
      <c r="AV85" s="209">
        <f t="shared" si="5"/>
        <v>3</v>
      </c>
      <c r="AW85" s="210">
        <f t="shared" si="6"/>
        <v>2</v>
      </c>
      <c r="AX85" s="212"/>
      <c r="AY85" s="217"/>
    </row>
    <row r="86">
      <c r="A86" s="204">
        <v>82.0</v>
      </c>
      <c r="B86" s="218" t="s">
        <v>672</v>
      </c>
      <c r="C86" s="219" t="s">
        <v>56</v>
      </c>
      <c r="D86" s="212" t="s">
        <v>14</v>
      </c>
      <c r="E86" s="194" t="s">
        <v>593</v>
      </c>
      <c r="F86" s="194" t="s">
        <v>593</v>
      </c>
      <c r="G86" s="194">
        <v>0.0</v>
      </c>
      <c r="H86" s="194" t="s">
        <v>593</v>
      </c>
      <c r="I86" s="194" t="s">
        <v>593</v>
      </c>
      <c r="J86" s="194" t="s">
        <v>593</v>
      </c>
      <c r="K86" s="194" t="s">
        <v>593</v>
      </c>
      <c r="L86" s="194" t="s">
        <v>729</v>
      </c>
      <c r="M86" s="194" t="s">
        <v>593</v>
      </c>
      <c r="N86" s="194" t="s">
        <v>593</v>
      </c>
      <c r="O86" s="194">
        <v>0.0</v>
      </c>
      <c r="P86" s="194" t="s">
        <v>593</v>
      </c>
      <c r="Q86" s="194" t="s">
        <v>593</v>
      </c>
      <c r="R86" s="194" t="s">
        <v>593</v>
      </c>
      <c r="S86" s="194" t="s">
        <v>593</v>
      </c>
      <c r="T86" s="194" t="s">
        <v>593</v>
      </c>
      <c r="U86" s="194">
        <v>0.0</v>
      </c>
      <c r="V86" s="194" t="s">
        <v>588</v>
      </c>
      <c r="W86" s="194" t="s">
        <v>588</v>
      </c>
      <c r="X86" s="194" t="s">
        <v>588</v>
      </c>
      <c r="Y86" s="194" t="s">
        <v>588</v>
      </c>
      <c r="Z86" s="194" t="s">
        <v>588</v>
      </c>
      <c r="AA86" s="194" t="s">
        <v>588</v>
      </c>
      <c r="AB86" s="194" t="s">
        <v>588</v>
      </c>
      <c r="AC86" s="194">
        <v>0.0</v>
      </c>
      <c r="AD86" s="194" t="s">
        <v>6</v>
      </c>
      <c r="AE86" s="194" t="s">
        <v>588</v>
      </c>
      <c r="AF86" s="194" t="s">
        <v>588</v>
      </c>
      <c r="AG86" s="194" t="s">
        <v>588</v>
      </c>
      <c r="AH86" s="194" t="s">
        <v>588</v>
      </c>
      <c r="AI86" s="194" t="s">
        <v>588</v>
      </c>
      <c r="AJ86" s="197">
        <f>vlookup(B86,'Annual Leave-2026'!$B:$T,4,0)-countif(E86:AI86,"a")-(countif(E86:AI86,"a1")*0.5)-(countif(E86:AI86,"a2")*0.5)-(countif(E86:AI86,"b*")*0.5)-(countif(E86:AI86,"c*")*0.5)-(countif(E86:AI86,"d*")*0.5)-(countif(E86:AI86,"e*")*0.5)+1</f>
        <v>5</v>
      </c>
      <c r="AK86" s="197">
        <f t="shared" si="3"/>
        <v>27</v>
      </c>
      <c r="AL86" s="214">
        <f>VLOOKUP(B86,'Working Time-January-2026'!$B:$AK,35,0)/60</f>
        <v>0</v>
      </c>
      <c r="AM86" s="214">
        <f>VLOOKUP(B86,'Working Time-January-2026'!$B:$AK,36,0)/60</f>
        <v>0</v>
      </c>
      <c r="AN86" s="214"/>
      <c r="AO86" s="214"/>
      <c r="AP86" s="220"/>
      <c r="AQ86" s="209"/>
      <c r="AR86" s="209"/>
      <c r="AS86" s="209"/>
      <c r="AT86" s="209"/>
      <c r="AU86" s="209">
        <f t="shared" si="4"/>
        <v>4</v>
      </c>
      <c r="AV86" s="209">
        <f t="shared" si="5"/>
        <v>0</v>
      </c>
      <c r="AW86" s="210">
        <f t="shared" si="6"/>
        <v>0</v>
      </c>
      <c r="AX86" s="212"/>
      <c r="AY86" s="217"/>
    </row>
    <row r="87">
      <c r="A87" s="209">
        <v>83.0</v>
      </c>
      <c r="B87" s="218" t="s">
        <v>711</v>
      </c>
      <c r="C87" s="219" t="s">
        <v>44</v>
      </c>
      <c r="D87" s="212" t="s">
        <v>14</v>
      </c>
      <c r="E87" s="194" t="s">
        <v>591</v>
      </c>
      <c r="F87" s="194" t="s">
        <v>591</v>
      </c>
      <c r="G87" s="194">
        <v>0.0</v>
      </c>
      <c r="H87" s="194" t="s">
        <v>591</v>
      </c>
      <c r="I87" s="194" t="s">
        <v>591</v>
      </c>
      <c r="J87" s="194" t="s">
        <v>591</v>
      </c>
      <c r="K87" s="194" t="s">
        <v>591</v>
      </c>
      <c r="L87" s="194" t="s">
        <v>15</v>
      </c>
      <c r="M87" s="194" t="s">
        <v>591</v>
      </c>
      <c r="N87" s="194" t="s">
        <v>591</v>
      </c>
      <c r="O87" s="194">
        <v>0.0</v>
      </c>
      <c r="P87" s="194" t="s">
        <v>593</v>
      </c>
      <c r="Q87" s="194" t="s">
        <v>593</v>
      </c>
      <c r="R87" s="194" t="s">
        <v>593</v>
      </c>
      <c r="S87" s="194" t="s">
        <v>593</v>
      </c>
      <c r="T87" s="194" t="s">
        <v>593</v>
      </c>
      <c r="U87" s="194">
        <v>0.0</v>
      </c>
      <c r="V87" s="194" t="s">
        <v>593</v>
      </c>
      <c r="W87" s="194" t="s">
        <v>593</v>
      </c>
      <c r="X87" s="194" t="s">
        <v>593</v>
      </c>
      <c r="Y87" s="194" t="s">
        <v>593</v>
      </c>
      <c r="Z87" s="194" t="s">
        <v>593</v>
      </c>
      <c r="AA87" s="194" t="s">
        <v>171</v>
      </c>
      <c r="AB87" s="194" t="s">
        <v>593</v>
      </c>
      <c r="AC87" s="194">
        <v>0.0</v>
      </c>
      <c r="AD87" s="194" t="s">
        <v>593</v>
      </c>
      <c r="AE87" s="194" t="s">
        <v>593</v>
      </c>
      <c r="AF87" s="194" t="s">
        <v>593</v>
      </c>
      <c r="AG87" s="194" t="s">
        <v>593</v>
      </c>
      <c r="AH87" s="194" t="s">
        <v>593</v>
      </c>
      <c r="AI87" s="194">
        <v>0.0</v>
      </c>
      <c r="AJ87" s="197">
        <f>vlookup(B87,'Annual Leave-2026'!$B:$T,4,0)-countif(E87:AI87,"a")-(countif(E87:AI87,"a1")*0.5)-(countif(E87:AI87,"a2")*0.5)-(countif(E87:AI87,"b*")*0.5)-(countif(E87:AI87,"c*")*0.5)-(countif(E87:AI87,"d*")*0.5)-(countif(E87:AI87,"e*")*0.5)+1</f>
        <v>3</v>
      </c>
      <c r="AK87" s="197">
        <f t="shared" si="3"/>
        <v>26</v>
      </c>
      <c r="AL87" s="214">
        <f>VLOOKUP(B87,'Working Time-January-2026'!$B:$AK,35,0)/60</f>
        <v>-0.1833333333</v>
      </c>
      <c r="AM87" s="214">
        <f>VLOOKUP(B87,'Working Time-January-2026'!$B:$AK,36,0)/60</f>
        <v>0</v>
      </c>
      <c r="AN87" s="214"/>
      <c r="AO87" s="214"/>
      <c r="AP87" s="220"/>
      <c r="AQ87" s="209"/>
      <c r="AR87" s="209"/>
      <c r="AS87" s="209"/>
      <c r="AT87" s="209"/>
      <c r="AU87" s="209">
        <f t="shared" si="4"/>
        <v>5</v>
      </c>
      <c r="AV87" s="209">
        <f t="shared" si="5"/>
        <v>0</v>
      </c>
      <c r="AW87" s="210">
        <f t="shared" si="6"/>
        <v>0</v>
      </c>
      <c r="AX87" s="212"/>
      <c r="AY87" s="217"/>
    </row>
    <row r="88">
      <c r="A88" s="204">
        <v>84.0</v>
      </c>
      <c r="B88" s="218" t="s">
        <v>673</v>
      </c>
      <c r="C88" s="219" t="s">
        <v>13</v>
      </c>
      <c r="D88" s="212" t="s">
        <v>14</v>
      </c>
      <c r="E88" s="194" t="s">
        <v>6</v>
      </c>
      <c r="F88" s="194" t="s">
        <v>602</v>
      </c>
      <c r="G88" s="194" t="s">
        <v>602</v>
      </c>
      <c r="H88" s="194">
        <v>0.0</v>
      </c>
      <c r="I88" s="194" t="s">
        <v>717</v>
      </c>
      <c r="J88" s="194" t="s">
        <v>717</v>
      </c>
      <c r="K88" s="194" t="s">
        <v>717</v>
      </c>
      <c r="L88" s="221" t="s">
        <v>725</v>
      </c>
      <c r="M88" s="194" t="s">
        <v>717</v>
      </c>
      <c r="N88" s="194">
        <v>0.0</v>
      </c>
      <c r="O88" s="194" t="s">
        <v>717</v>
      </c>
      <c r="P88" s="194" t="s">
        <v>717</v>
      </c>
      <c r="Q88" s="194" t="s">
        <v>717</v>
      </c>
      <c r="R88" s="194" t="s">
        <v>717</v>
      </c>
      <c r="S88" s="194" t="s">
        <v>717</v>
      </c>
      <c r="T88" s="194" t="s">
        <v>717</v>
      </c>
      <c r="U88" s="194" t="s">
        <v>717</v>
      </c>
      <c r="V88" s="194">
        <v>0.0</v>
      </c>
      <c r="W88" s="194" t="s">
        <v>715</v>
      </c>
      <c r="X88" s="194" t="s">
        <v>715</v>
      </c>
      <c r="Y88" s="194" t="s">
        <v>715</v>
      </c>
      <c r="Z88" s="194" t="s">
        <v>715</v>
      </c>
      <c r="AA88" s="194" t="s">
        <v>715</v>
      </c>
      <c r="AB88" s="194">
        <v>0.0</v>
      </c>
      <c r="AC88" s="194" t="s">
        <v>715</v>
      </c>
      <c r="AD88" s="194" t="s">
        <v>715</v>
      </c>
      <c r="AE88" s="194" t="s">
        <v>715</v>
      </c>
      <c r="AF88" s="194" t="s">
        <v>715</v>
      </c>
      <c r="AG88" s="194" t="s">
        <v>715</v>
      </c>
      <c r="AH88" s="194" t="s">
        <v>715</v>
      </c>
      <c r="AI88" s="194" t="s">
        <v>715</v>
      </c>
      <c r="AJ88" s="197">
        <f>vlookup(B88,'Annual Leave-2026'!$B:$T,4,0)-countif(E88:AI88,"a")-(countif(E88:AI88,"a1")*0.5)-(countif(E88:AI88,"a2")*0.5)-(countif(E88:AI88,"b*")*0.5)-(countif(E88:AI88,"c*")*0.5)-(countif(E88:AI88,"d*")*0.5)-(countif(E88:AI88,"e*")*0.5)+1</f>
        <v>4</v>
      </c>
      <c r="AK88" s="197">
        <f t="shared" si="3"/>
        <v>25</v>
      </c>
      <c r="AL88" s="214">
        <f>VLOOKUP(B88,'Working Time-January-2026'!$B:$AK,35,0)/60</f>
        <v>0</v>
      </c>
      <c r="AM88" s="214">
        <f>VLOOKUP(B88,'Working Time-January-2026'!$B:$AK,36,0)/60</f>
        <v>0</v>
      </c>
      <c r="AN88" s="214"/>
      <c r="AO88" s="214"/>
      <c r="AP88" s="220"/>
      <c r="AQ88" s="209"/>
      <c r="AR88" s="209"/>
      <c r="AS88" s="209"/>
      <c r="AT88" s="209"/>
      <c r="AU88" s="209">
        <f t="shared" si="4"/>
        <v>4</v>
      </c>
      <c r="AV88" s="209">
        <f t="shared" si="5"/>
        <v>0</v>
      </c>
      <c r="AW88" s="210">
        <f t="shared" si="6"/>
        <v>2</v>
      </c>
      <c r="AX88" s="212"/>
      <c r="AY88" s="217"/>
    </row>
    <row r="89">
      <c r="A89" s="209">
        <v>85.0</v>
      </c>
      <c r="B89" s="218" t="s">
        <v>674</v>
      </c>
      <c r="C89" s="219" t="s">
        <v>52</v>
      </c>
      <c r="D89" s="212" t="s">
        <v>14</v>
      </c>
      <c r="E89" s="194" t="s">
        <v>591</v>
      </c>
      <c r="F89" s="194" t="s">
        <v>591</v>
      </c>
      <c r="G89" s="194" t="s">
        <v>591</v>
      </c>
      <c r="H89" s="194">
        <v>0.0</v>
      </c>
      <c r="I89" s="194" t="s">
        <v>593</v>
      </c>
      <c r="J89" s="194" t="s">
        <v>593</v>
      </c>
      <c r="K89" s="194" t="s">
        <v>593</v>
      </c>
      <c r="L89" s="194" t="s">
        <v>729</v>
      </c>
      <c r="M89" s="194" t="s">
        <v>593</v>
      </c>
      <c r="N89" s="194">
        <v>0.0</v>
      </c>
      <c r="O89" s="194" t="s">
        <v>593</v>
      </c>
      <c r="P89" s="194" t="s">
        <v>593</v>
      </c>
      <c r="Q89" s="194" t="s">
        <v>593</v>
      </c>
      <c r="R89" s="194" t="s">
        <v>593</v>
      </c>
      <c r="S89" s="194" t="s">
        <v>171</v>
      </c>
      <c r="T89" s="194" t="s">
        <v>593</v>
      </c>
      <c r="U89" s="194">
        <v>0.0</v>
      </c>
      <c r="V89" s="194" t="s">
        <v>593</v>
      </c>
      <c r="W89" s="194" t="s">
        <v>593</v>
      </c>
      <c r="X89" s="194" t="s">
        <v>593</v>
      </c>
      <c r="Y89" s="194" t="s">
        <v>593</v>
      </c>
      <c r="Z89" s="194" t="s">
        <v>593</v>
      </c>
      <c r="AA89" s="194" t="s">
        <v>593</v>
      </c>
      <c r="AB89" s="194">
        <v>0.0</v>
      </c>
      <c r="AC89" s="194" t="s">
        <v>588</v>
      </c>
      <c r="AD89" s="194" t="s">
        <v>588</v>
      </c>
      <c r="AE89" s="194" t="s">
        <v>588</v>
      </c>
      <c r="AF89" s="194" t="s">
        <v>588</v>
      </c>
      <c r="AG89" s="194" t="s">
        <v>588</v>
      </c>
      <c r="AH89" s="194" t="s">
        <v>588</v>
      </c>
      <c r="AI89" s="194" t="s">
        <v>588</v>
      </c>
      <c r="AJ89" s="197">
        <f>vlookup(B89,'Annual Leave-2026'!$B:$T,4,0)-countif(E89:AI89,"a")-(countif(E89:AI89,"a1")*0.5)-(countif(E89:AI89,"a2")*0.5)-(countif(E89:AI89,"b*")*0.5)-(countif(E89:AI89,"c*")*0.5)-(countif(E89:AI89,"d*")*0.5)-(countif(E89:AI89,"e*")*0.5)+1</f>
        <v>10</v>
      </c>
      <c r="AK89" s="197">
        <f t="shared" si="3"/>
        <v>27</v>
      </c>
      <c r="AL89" s="214">
        <f>VLOOKUP(B89,'Working Time-January-2026'!$B:$AK,35,0)/60</f>
        <v>0</v>
      </c>
      <c r="AM89" s="214">
        <f>VLOOKUP(B89,'Working Time-January-2026'!$B:$AK,36,0)/60</f>
        <v>0</v>
      </c>
      <c r="AN89" s="214"/>
      <c r="AO89" s="214"/>
      <c r="AP89" s="220"/>
      <c r="AQ89" s="209"/>
      <c r="AR89" s="209"/>
      <c r="AS89" s="209"/>
      <c r="AT89" s="209"/>
      <c r="AU89" s="209">
        <f t="shared" si="4"/>
        <v>4</v>
      </c>
      <c r="AV89" s="209">
        <f t="shared" si="5"/>
        <v>0</v>
      </c>
      <c r="AW89" s="210">
        <f t="shared" si="6"/>
        <v>0</v>
      </c>
      <c r="AX89" s="212"/>
      <c r="AY89" s="217"/>
    </row>
    <row r="90">
      <c r="A90" s="204">
        <v>86.0</v>
      </c>
      <c r="B90" s="218" t="s">
        <v>675</v>
      </c>
      <c r="C90" s="219" t="s">
        <v>63</v>
      </c>
      <c r="D90" s="212" t="s">
        <v>14</v>
      </c>
      <c r="E90" s="194" t="s">
        <v>593</v>
      </c>
      <c r="F90" s="194" t="s">
        <v>593</v>
      </c>
      <c r="G90" s="194" t="s">
        <v>171</v>
      </c>
      <c r="H90" s="194">
        <v>0.0</v>
      </c>
      <c r="I90" s="194" t="s">
        <v>593</v>
      </c>
      <c r="J90" s="194" t="s">
        <v>593</v>
      </c>
      <c r="K90" s="194" t="s">
        <v>593</v>
      </c>
      <c r="L90" s="194" t="s">
        <v>729</v>
      </c>
      <c r="M90" s="194" t="s">
        <v>593</v>
      </c>
      <c r="N90" s="194">
        <v>0.0</v>
      </c>
      <c r="O90" s="194" t="s">
        <v>6</v>
      </c>
      <c r="P90" s="194" t="s">
        <v>6</v>
      </c>
      <c r="Q90" s="194" t="s">
        <v>588</v>
      </c>
      <c r="R90" s="194" t="s">
        <v>588</v>
      </c>
      <c r="S90" s="194" t="s">
        <v>588</v>
      </c>
      <c r="T90" s="194" t="s">
        <v>588</v>
      </c>
      <c r="U90" s="194" t="s">
        <v>588</v>
      </c>
      <c r="V90" s="194">
        <v>0.0</v>
      </c>
      <c r="W90" s="194" t="s">
        <v>773</v>
      </c>
      <c r="X90" s="194" t="s">
        <v>588</v>
      </c>
      <c r="Y90" s="194" t="s">
        <v>588</v>
      </c>
      <c r="Z90" s="218" t="s">
        <v>6</v>
      </c>
      <c r="AA90" s="194" t="s">
        <v>588</v>
      </c>
      <c r="AB90" s="194" t="s">
        <v>588</v>
      </c>
      <c r="AC90" s="194" t="s">
        <v>588</v>
      </c>
      <c r="AD90" s="194">
        <v>0.0</v>
      </c>
      <c r="AE90" s="194" t="s">
        <v>717</v>
      </c>
      <c r="AF90" s="194" t="s">
        <v>717</v>
      </c>
      <c r="AG90" s="194" t="s">
        <v>717</v>
      </c>
      <c r="AH90" s="194" t="s">
        <v>717</v>
      </c>
      <c r="AI90" s="194">
        <v>0.0</v>
      </c>
      <c r="AJ90" s="197">
        <f>vlookup(B90,'Annual Leave-2026'!$B:$T,4,0)-countif(E90:AI90,"a")-(countif(E90:AI90,"a1")*0.5)-(countif(E90:AI90,"a2")*0.5)-(countif(E90:AI90,"b*")*0.5)-(countif(E90:AI90,"c*")*0.5)-(countif(E90:AI90,"d*")*0.5)-(countif(E90:AI90,"e*")*0.5)+1</f>
        <v>0</v>
      </c>
      <c r="AK90" s="197">
        <f t="shared" si="3"/>
        <v>25.5</v>
      </c>
      <c r="AL90" s="214">
        <f>VLOOKUP(B90,'Working Time-January-2026'!$B:$AK,35,0)/60</f>
        <v>0</v>
      </c>
      <c r="AM90" s="214">
        <f>VLOOKUP(B90,'Working Time-January-2026'!$B:$AK,36,0)/60</f>
        <v>0</v>
      </c>
      <c r="AN90" s="214"/>
      <c r="AO90" s="214"/>
      <c r="AP90" s="220"/>
      <c r="AQ90" s="209"/>
      <c r="AR90" s="209"/>
      <c r="AS90" s="209"/>
      <c r="AT90" s="209"/>
      <c r="AU90" s="209">
        <f t="shared" si="4"/>
        <v>5</v>
      </c>
      <c r="AV90" s="209">
        <f t="shared" si="5"/>
        <v>0</v>
      </c>
      <c r="AW90" s="210">
        <f t="shared" si="6"/>
        <v>0.5</v>
      </c>
      <c r="AX90" s="212"/>
      <c r="AY90" s="217"/>
    </row>
    <row r="91">
      <c r="A91" s="209">
        <v>87.0</v>
      </c>
      <c r="B91" s="218" t="s">
        <v>676</v>
      </c>
      <c r="C91" s="219" t="s">
        <v>57</v>
      </c>
      <c r="D91" s="212" t="s">
        <v>14</v>
      </c>
      <c r="E91" s="194" t="s">
        <v>593</v>
      </c>
      <c r="F91" s="194" t="s">
        <v>593</v>
      </c>
      <c r="G91" s="194">
        <v>0.0</v>
      </c>
      <c r="H91" s="194" t="s">
        <v>6</v>
      </c>
      <c r="I91" s="194" t="s">
        <v>593</v>
      </c>
      <c r="J91" s="194" t="s">
        <v>593</v>
      </c>
      <c r="K91" s="194" t="s">
        <v>593</v>
      </c>
      <c r="L91" s="194" t="s">
        <v>729</v>
      </c>
      <c r="M91" s="194" t="s">
        <v>593</v>
      </c>
      <c r="N91" s="194" t="s">
        <v>593</v>
      </c>
      <c r="O91" s="194">
        <v>0.0</v>
      </c>
      <c r="P91" s="194" t="s">
        <v>593</v>
      </c>
      <c r="Q91" s="194" t="s">
        <v>592</v>
      </c>
      <c r="R91" s="194" t="s">
        <v>592</v>
      </c>
      <c r="S91" s="194" t="s">
        <v>593</v>
      </c>
      <c r="T91" s="194" t="s">
        <v>593</v>
      </c>
      <c r="U91" s="194">
        <v>0.0</v>
      </c>
      <c r="V91" s="194" t="s">
        <v>6</v>
      </c>
      <c r="W91" s="194" t="s">
        <v>6</v>
      </c>
      <c r="X91" s="194" t="s">
        <v>588</v>
      </c>
      <c r="Y91" s="194" t="s">
        <v>588</v>
      </c>
      <c r="Z91" s="194" t="s">
        <v>588</v>
      </c>
      <c r="AA91" s="194" t="s">
        <v>588</v>
      </c>
      <c r="AB91" s="194" t="s">
        <v>588</v>
      </c>
      <c r="AC91" s="194">
        <v>0.0</v>
      </c>
      <c r="AD91" s="194" t="s">
        <v>6</v>
      </c>
      <c r="AE91" s="194" t="s">
        <v>602</v>
      </c>
      <c r="AF91" s="194" t="s">
        <v>588</v>
      </c>
      <c r="AG91" s="194" t="s">
        <v>588</v>
      </c>
      <c r="AH91" s="194" t="s">
        <v>588</v>
      </c>
      <c r="AI91" s="194" t="s">
        <v>588</v>
      </c>
      <c r="AJ91" s="197">
        <f>vlookup(B91,'Annual Leave-2026'!$B:$T,4,0)-countif(E91:AI91,"a")-(countif(E91:AI91,"a1")*0.5)-(countif(E91:AI91,"a2")*0.5)-(countif(E91:AI91,"b*")*0.5)-(countif(E91:AI91,"c*")*0.5)-(countif(E91:AI91,"d*")*0.5)-(countif(E91:AI91,"e*")*0.5)+1</f>
        <v>0</v>
      </c>
      <c r="AK91" s="197">
        <f t="shared" si="3"/>
        <v>24</v>
      </c>
      <c r="AL91" s="214">
        <f>VLOOKUP(B91,'Working Time-January-2026'!$B:$AK,35,0)/60</f>
        <v>0</v>
      </c>
      <c r="AM91" s="214">
        <f>VLOOKUP(B91,'Working Time-January-2026'!$B:$AK,36,0)/60</f>
        <v>0</v>
      </c>
      <c r="AN91" s="214"/>
      <c r="AO91" s="214"/>
      <c r="AP91" s="220"/>
      <c r="AQ91" s="209"/>
      <c r="AR91" s="209"/>
      <c r="AS91" s="209"/>
      <c r="AT91" s="209"/>
      <c r="AU91" s="209">
        <f t="shared" si="4"/>
        <v>4</v>
      </c>
      <c r="AV91" s="209">
        <f t="shared" si="5"/>
        <v>2</v>
      </c>
      <c r="AW91" s="210">
        <f t="shared" si="6"/>
        <v>1</v>
      </c>
      <c r="AX91" s="212"/>
      <c r="AY91" s="217"/>
    </row>
    <row r="92">
      <c r="A92" s="204">
        <v>88.0</v>
      </c>
      <c r="B92" s="218" t="s">
        <v>854</v>
      </c>
      <c r="C92" s="219" t="s">
        <v>855</v>
      </c>
      <c r="D92" s="212" t="s">
        <v>14</v>
      </c>
      <c r="E92" s="194" t="s">
        <v>588</v>
      </c>
      <c r="F92" s="194" t="s">
        <v>588</v>
      </c>
      <c r="G92" s="194" t="s">
        <v>588</v>
      </c>
      <c r="H92" s="194">
        <v>0.0</v>
      </c>
      <c r="I92" s="194" t="s">
        <v>588</v>
      </c>
      <c r="J92" s="194" t="s">
        <v>588</v>
      </c>
      <c r="K92" s="194" t="s">
        <v>588</v>
      </c>
      <c r="L92" s="194" t="s">
        <v>727</v>
      </c>
      <c r="M92" s="194" t="s">
        <v>170</v>
      </c>
      <c r="N92" s="194" t="s">
        <v>588</v>
      </c>
      <c r="O92" s="194">
        <v>0.0</v>
      </c>
      <c r="P92" s="194" t="s">
        <v>717</v>
      </c>
      <c r="Q92" s="194" t="s">
        <v>717</v>
      </c>
      <c r="R92" s="194" t="s">
        <v>717</v>
      </c>
      <c r="S92" s="194" t="s">
        <v>717</v>
      </c>
      <c r="T92" s="194" t="s">
        <v>717</v>
      </c>
      <c r="U92" s="194">
        <v>0.0</v>
      </c>
      <c r="V92" s="194" t="s">
        <v>717</v>
      </c>
      <c r="W92" s="194" t="s">
        <v>717</v>
      </c>
      <c r="X92" s="194" t="s">
        <v>717</v>
      </c>
      <c r="Y92" s="194" t="s">
        <v>6</v>
      </c>
      <c r="Z92" s="218" t="s">
        <v>6</v>
      </c>
      <c r="AA92" s="194" t="s">
        <v>6</v>
      </c>
      <c r="AB92" s="194" t="s">
        <v>6</v>
      </c>
      <c r="AC92" s="194">
        <v>0.0</v>
      </c>
      <c r="AD92" s="194" t="s">
        <v>6</v>
      </c>
      <c r="AE92" s="194" t="s">
        <v>6</v>
      </c>
      <c r="AF92" s="194" t="s">
        <v>6</v>
      </c>
      <c r="AG92" s="194" t="s">
        <v>715</v>
      </c>
      <c r="AH92" s="194" t="s">
        <v>715</v>
      </c>
      <c r="AI92" s="194">
        <v>0.0</v>
      </c>
      <c r="AJ92" s="197">
        <f>vlookup(B92,'Annual Leave-2026'!$B:$T,4,0)-countif(E92:AI92,"a")-(countif(E92:AI92,"a1")*0.5)-(countif(E92:AI92,"a2")*0.5)-(countif(E92:AI92,"b*")*0.5)-(countif(E92:AI92,"c*")*0.5)-(countif(E92:AI92,"d*")*0.5)-(countif(E92:AI92,"e*")*0.5)+1</f>
        <v>1.5</v>
      </c>
      <c r="AK92" s="197">
        <f t="shared" si="3"/>
        <v>26</v>
      </c>
      <c r="AL92" s="214">
        <f>VLOOKUP(B92,'Working Time-January-2026'!$B:$AK,35,0)/60</f>
        <v>-0.4</v>
      </c>
      <c r="AM92" s="214">
        <f>VLOOKUP(B92,'Working Time-January-2026'!$B:$AK,36,0)/60</f>
        <v>0</v>
      </c>
      <c r="AN92" s="214"/>
      <c r="AO92" s="214"/>
      <c r="AP92" s="220"/>
      <c r="AQ92" s="209"/>
      <c r="AR92" s="209"/>
      <c r="AS92" s="209"/>
      <c r="AT92" s="209"/>
      <c r="AU92" s="209">
        <f t="shared" si="4"/>
        <v>5</v>
      </c>
      <c r="AV92" s="209">
        <f t="shared" si="5"/>
        <v>0</v>
      </c>
      <c r="AW92" s="210">
        <f t="shared" si="6"/>
        <v>0</v>
      </c>
      <c r="AX92" s="212"/>
      <c r="AY92" s="217"/>
    </row>
    <row r="93">
      <c r="A93" s="209">
        <v>89.0</v>
      </c>
      <c r="B93" s="218" t="s">
        <v>677</v>
      </c>
      <c r="C93" s="219" t="s">
        <v>16</v>
      </c>
      <c r="D93" s="212" t="s">
        <v>14</v>
      </c>
      <c r="E93" s="194" t="s">
        <v>588</v>
      </c>
      <c r="F93" s="194" t="s">
        <v>588</v>
      </c>
      <c r="G93" s="194" t="s">
        <v>592</v>
      </c>
      <c r="H93" s="194" t="s">
        <v>6</v>
      </c>
      <c r="I93" s="194">
        <v>0.0</v>
      </c>
      <c r="J93" s="194" t="s">
        <v>717</v>
      </c>
      <c r="K93" s="194" t="s">
        <v>717</v>
      </c>
      <c r="L93" s="221" t="s">
        <v>725</v>
      </c>
      <c r="M93" s="194" t="s">
        <v>717</v>
      </c>
      <c r="N93" s="194">
        <v>0.0</v>
      </c>
      <c r="O93" s="194" t="s">
        <v>717</v>
      </c>
      <c r="P93" s="194" t="s">
        <v>717</v>
      </c>
      <c r="Q93" s="194" t="s">
        <v>717</v>
      </c>
      <c r="R93" s="194" t="s">
        <v>717</v>
      </c>
      <c r="S93" s="194" t="s">
        <v>717</v>
      </c>
      <c r="T93" s="194" t="s">
        <v>717</v>
      </c>
      <c r="U93" s="194" t="s">
        <v>717</v>
      </c>
      <c r="V93" s="194">
        <v>0.0</v>
      </c>
      <c r="W93" s="194" t="s">
        <v>715</v>
      </c>
      <c r="X93" s="194" t="s">
        <v>715</v>
      </c>
      <c r="Y93" s="194" t="s">
        <v>715</v>
      </c>
      <c r="Z93" s="194" t="s">
        <v>715</v>
      </c>
      <c r="AA93" s="194" t="s">
        <v>715</v>
      </c>
      <c r="AB93" s="194">
        <v>0.0</v>
      </c>
      <c r="AC93" s="194" t="s">
        <v>715</v>
      </c>
      <c r="AD93" s="194" t="s">
        <v>715</v>
      </c>
      <c r="AE93" s="194" t="s">
        <v>715</v>
      </c>
      <c r="AF93" s="194" t="s">
        <v>715</v>
      </c>
      <c r="AG93" s="194" t="s">
        <v>715</v>
      </c>
      <c r="AH93" s="194" t="s">
        <v>715</v>
      </c>
      <c r="AI93" s="194" t="s">
        <v>715</v>
      </c>
      <c r="AJ93" s="197">
        <f>vlookup(B93,'Annual Leave-2026'!$B:$T,4,0)-countif(E93:AI93,"a")-(countif(E93:AI93,"a1")*0.5)-(countif(E93:AI93,"a2")*0.5)-(countif(E93:AI93,"b*")*0.5)-(countif(E93:AI93,"c*")*0.5)-(countif(E93:AI93,"d*")*0.5)-(countif(E93:AI93,"e*")*0.5)+1</f>
        <v>2</v>
      </c>
      <c r="AK93" s="197">
        <f t="shared" si="3"/>
        <v>26</v>
      </c>
      <c r="AL93" s="214">
        <f>VLOOKUP(B93,'Working Time-January-2026'!$B:$AK,35,0)/60</f>
        <v>0</v>
      </c>
      <c r="AM93" s="214">
        <f>VLOOKUP(B93,'Working Time-January-2026'!$B:$AK,36,0)/60</f>
        <v>-1</v>
      </c>
      <c r="AN93" s="214"/>
      <c r="AO93" s="214"/>
      <c r="AP93" s="220"/>
      <c r="AQ93" s="209"/>
      <c r="AR93" s="209"/>
      <c r="AS93" s="209"/>
      <c r="AT93" s="209"/>
      <c r="AU93" s="209">
        <f t="shared" si="4"/>
        <v>4</v>
      </c>
      <c r="AV93" s="209">
        <f t="shared" si="5"/>
        <v>1</v>
      </c>
      <c r="AW93" s="210">
        <f t="shared" si="6"/>
        <v>0</v>
      </c>
      <c r="AX93" s="212"/>
      <c r="AY93" s="217"/>
    </row>
    <row r="94">
      <c r="A94" s="204">
        <v>90.0</v>
      </c>
      <c r="B94" s="218" t="s">
        <v>678</v>
      </c>
      <c r="C94" s="219" t="s">
        <v>21</v>
      </c>
      <c r="D94" s="212" t="s">
        <v>14</v>
      </c>
      <c r="E94" s="194" t="s">
        <v>717</v>
      </c>
      <c r="F94" s="194" t="s">
        <v>717</v>
      </c>
      <c r="G94" s="194">
        <v>0.0</v>
      </c>
      <c r="H94" s="194" t="s">
        <v>717</v>
      </c>
      <c r="I94" s="194" t="s">
        <v>717</v>
      </c>
      <c r="J94" s="194" t="s">
        <v>717</v>
      </c>
      <c r="K94" s="194" t="s">
        <v>717</v>
      </c>
      <c r="L94" s="221" t="s">
        <v>725</v>
      </c>
      <c r="M94" s="194" t="s">
        <v>717</v>
      </c>
      <c r="N94" s="194" t="s">
        <v>717</v>
      </c>
      <c r="O94" s="194">
        <v>0.0</v>
      </c>
      <c r="P94" s="194" t="s">
        <v>715</v>
      </c>
      <c r="Q94" s="194" t="s">
        <v>592</v>
      </c>
      <c r="R94" s="194" t="s">
        <v>715</v>
      </c>
      <c r="S94" s="194" t="s">
        <v>715</v>
      </c>
      <c r="T94" s="194" t="s">
        <v>715</v>
      </c>
      <c r="U94" s="194">
        <v>0.0</v>
      </c>
      <c r="V94" s="194" t="s">
        <v>6</v>
      </c>
      <c r="W94" s="194" t="s">
        <v>715</v>
      </c>
      <c r="X94" s="194" t="s">
        <v>715</v>
      </c>
      <c r="Y94" s="194" t="s">
        <v>592</v>
      </c>
      <c r="Z94" s="218" t="s">
        <v>592</v>
      </c>
      <c r="AA94" s="194" t="s">
        <v>715</v>
      </c>
      <c r="AB94" s="194" t="s">
        <v>715</v>
      </c>
      <c r="AC94" s="194">
        <v>0.0</v>
      </c>
      <c r="AD94" s="194" t="s">
        <v>591</v>
      </c>
      <c r="AE94" s="194" t="s">
        <v>591</v>
      </c>
      <c r="AF94" s="194" t="s">
        <v>591</v>
      </c>
      <c r="AG94" s="194" t="s">
        <v>592</v>
      </c>
      <c r="AH94" s="194" t="s">
        <v>592</v>
      </c>
      <c r="AI94" s="194">
        <v>0.0</v>
      </c>
      <c r="AJ94" s="197">
        <f>vlookup(B94,'Annual Leave-2026'!$B:$T,4,0)-countif(E94:AI94,"a")-(countif(E94:AI94,"a1")*0.5)-(countif(E94:AI94,"a2")*0.5)-(countif(E94:AI94,"b*")*0.5)-(countif(E94:AI94,"c*")*0.5)-(countif(E94:AI94,"d*")*0.5)-(countif(E94:AI94,"e*")*0.5)+1</f>
        <v>4</v>
      </c>
      <c r="AK94" s="197">
        <f t="shared" si="3"/>
        <v>21</v>
      </c>
      <c r="AL94" s="214">
        <f>VLOOKUP(B94,'Working Time-January-2026'!$B:$AK,35,0)/60</f>
        <v>0</v>
      </c>
      <c r="AM94" s="214">
        <f>VLOOKUP(B94,'Working Time-January-2026'!$B:$AK,36,0)/60</f>
        <v>0</v>
      </c>
      <c r="AN94" s="214"/>
      <c r="AO94" s="214"/>
      <c r="AP94" s="220"/>
      <c r="AQ94" s="209"/>
      <c r="AR94" s="209"/>
      <c r="AS94" s="209"/>
      <c r="AT94" s="209"/>
      <c r="AU94" s="209">
        <f t="shared" si="4"/>
        <v>5</v>
      </c>
      <c r="AV94" s="209">
        <f t="shared" si="5"/>
        <v>5</v>
      </c>
      <c r="AW94" s="210">
        <f t="shared" si="6"/>
        <v>0</v>
      </c>
      <c r="AX94" s="212"/>
      <c r="AY94" s="217"/>
    </row>
    <row r="95">
      <c r="A95" s="209">
        <v>91.0</v>
      </c>
      <c r="B95" s="218" t="s">
        <v>679</v>
      </c>
      <c r="C95" s="219" t="s">
        <v>46</v>
      </c>
      <c r="D95" s="212" t="s">
        <v>14</v>
      </c>
      <c r="E95" s="194" t="s">
        <v>591</v>
      </c>
      <c r="F95" s="194" t="s">
        <v>164</v>
      </c>
      <c r="G95" s="194">
        <v>0.0</v>
      </c>
      <c r="H95" s="194" t="s">
        <v>591</v>
      </c>
      <c r="I95" s="194" t="s">
        <v>591</v>
      </c>
      <c r="J95" s="194" t="s">
        <v>6</v>
      </c>
      <c r="K95" s="194" t="s">
        <v>591</v>
      </c>
      <c r="L95" s="221" t="s">
        <v>721</v>
      </c>
      <c r="M95" s="194" t="s">
        <v>591</v>
      </c>
      <c r="N95" s="194" t="s">
        <v>591</v>
      </c>
      <c r="O95" s="194">
        <v>0.0</v>
      </c>
      <c r="P95" s="194" t="s">
        <v>593</v>
      </c>
      <c r="Q95" s="194" t="s">
        <v>593</v>
      </c>
      <c r="R95" s="194" t="s">
        <v>593</v>
      </c>
      <c r="S95" s="194" t="s">
        <v>593</v>
      </c>
      <c r="T95" s="194" t="s">
        <v>593</v>
      </c>
      <c r="U95" s="194">
        <v>0.0</v>
      </c>
      <c r="V95" s="194" t="s">
        <v>6</v>
      </c>
      <c r="W95" s="194" t="s">
        <v>593</v>
      </c>
      <c r="X95" s="194" t="s">
        <v>593</v>
      </c>
      <c r="Y95" s="194" t="s">
        <v>593</v>
      </c>
      <c r="Z95" s="218" t="s">
        <v>592</v>
      </c>
      <c r="AA95" s="194" t="s">
        <v>171</v>
      </c>
      <c r="AB95" s="194" t="s">
        <v>593</v>
      </c>
      <c r="AC95" s="194">
        <v>0.0</v>
      </c>
      <c r="AD95" s="194" t="s">
        <v>593</v>
      </c>
      <c r="AE95" s="194" t="s">
        <v>593</v>
      </c>
      <c r="AF95" s="194" t="s">
        <v>171</v>
      </c>
      <c r="AG95" s="194" t="s">
        <v>593</v>
      </c>
      <c r="AH95" s="194" t="s">
        <v>6</v>
      </c>
      <c r="AI95" s="194">
        <v>0.0</v>
      </c>
      <c r="AJ95" s="197">
        <f>vlookup(B95,'Annual Leave-2026'!$B:$T,4,0)-countif(E95:AI95,"a")-(countif(E95:AI95,"a1")*0.5)-(countif(E95:AI95,"a2")*0.5)-(countif(E95:AI95,"b*")*0.5)-(countif(E95:AI95,"c*")*0.5)-(countif(E95:AI95,"d*")*0.5)-(countif(E95:AI95,"e*")*0.5)+1</f>
        <v>6</v>
      </c>
      <c r="AK95" s="197">
        <f t="shared" si="3"/>
        <v>25</v>
      </c>
      <c r="AL95" s="214">
        <f>VLOOKUP(B95,'Working Time-January-2026'!$B:$AK,35,0)/60</f>
        <v>-0.1166666667</v>
      </c>
      <c r="AM95" s="214">
        <f>VLOOKUP(B95,'Working Time-January-2026'!$B:$AK,36,0)/60</f>
        <v>0</v>
      </c>
      <c r="AN95" s="214"/>
      <c r="AO95" s="214"/>
      <c r="AP95" s="220"/>
      <c r="AQ95" s="209"/>
      <c r="AR95" s="209"/>
      <c r="AS95" s="209"/>
      <c r="AT95" s="209"/>
      <c r="AU95" s="209">
        <f t="shared" si="4"/>
        <v>5</v>
      </c>
      <c r="AV95" s="209">
        <f t="shared" si="5"/>
        <v>1</v>
      </c>
      <c r="AW95" s="210">
        <f t="shared" si="6"/>
        <v>0</v>
      </c>
      <c r="AX95" s="212"/>
      <c r="AY95" s="217"/>
    </row>
    <row r="96">
      <c r="A96" s="204">
        <v>92.0</v>
      </c>
      <c r="B96" s="218" t="s">
        <v>680</v>
      </c>
      <c r="C96" s="219" t="s">
        <v>50</v>
      </c>
      <c r="D96" s="212" t="s">
        <v>14</v>
      </c>
      <c r="E96" s="194" t="s">
        <v>591</v>
      </c>
      <c r="F96" s="194" t="s">
        <v>591</v>
      </c>
      <c r="G96" s="194" t="s">
        <v>163</v>
      </c>
      <c r="H96" s="194">
        <v>0.0</v>
      </c>
      <c r="I96" s="194" t="s">
        <v>593</v>
      </c>
      <c r="J96" s="194" t="s">
        <v>172</v>
      </c>
      <c r="K96" s="194" t="s">
        <v>593</v>
      </c>
      <c r="L96" s="194" t="s">
        <v>729</v>
      </c>
      <c r="M96" s="194" t="s">
        <v>593</v>
      </c>
      <c r="N96" s="194">
        <v>0.0</v>
      </c>
      <c r="O96" s="194" t="s">
        <v>593</v>
      </c>
      <c r="P96" s="194" t="s">
        <v>593</v>
      </c>
      <c r="Q96" s="194" t="s">
        <v>593</v>
      </c>
      <c r="R96" s="194" t="s">
        <v>593</v>
      </c>
      <c r="S96" s="194" t="s">
        <v>593</v>
      </c>
      <c r="T96" s="194" t="s">
        <v>593</v>
      </c>
      <c r="U96" s="194" t="s">
        <v>171</v>
      </c>
      <c r="V96" s="194">
        <v>0.0</v>
      </c>
      <c r="W96" s="194" t="s">
        <v>593</v>
      </c>
      <c r="X96" s="194" t="s">
        <v>593</v>
      </c>
      <c r="Y96" s="194" t="s">
        <v>593</v>
      </c>
      <c r="Z96" s="194" t="s">
        <v>593</v>
      </c>
      <c r="AA96" s="194" t="s">
        <v>593</v>
      </c>
      <c r="AB96" s="194">
        <v>0.0</v>
      </c>
      <c r="AC96" s="194" t="s">
        <v>588</v>
      </c>
      <c r="AD96" s="194" t="s">
        <v>588</v>
      </c>
      <c r="AE96" s="194" t="s">
        <v>588</v>
      </c>
      <c r="AF96" s="194" t="s">
        <v>588</v>
      </c>
      <c r="AG96" s="194" t="s">
        <v>588</v>
      </c>
      <c r="AH96" s="194" t="s">
        <v>588</v>
      </c>
      <c r="AI96" s="194" t="s">
        <v>588</v>
      </c>
      <c r="AJ96" s="197">
        <f>vlookup(B96,'Annual Leave-2026'!$B:$T,4,0)-countif(E96:AI96,"a")-(countif(E96:AI96,"a1")*0.5)-(countif(E96:AI96,"a2")*0.5)-(countif(E96:AI96,"b*")*0.5)-(countif(E96:AI96,"c*")*0.5)-(countif(E96:AI96,"d*")*0.5)-(countif(E96:AI96,"e*")*0.5)+1</f>
        <v>3</v>
      </c>
      <c r="AK96" s="197">
        <f t="shared" si="3"/>
        <v>27</v>
      </c>
      <c r="AL96" s="214">
        <f>VLOOKUP(B96,'Working Time-January-2026'!$B:$AK,35,0)/60</f>
        <v>0</v>
      </c>
      <c r="AM96" s="214">
        <f>VLOOKUP(B96,'Working Time-January-2026'!$B:$AK,36,0)/60</f>
        <v>0</v>
      </c>
      <c r="AN96" s="214"/>
      <c r="AO96" s="214"/>
      <c r="AP96" s="220"/>
      <c r="AQ96" s="209"/>
      <c r="AR96" s="209"/>
      <c r="AS96" s="209"/>
      <c r="AT96" s="209"/>
      <c r="AU96" s="209">
        <f t="shared" si="4"/>
        <v>4</v>
      </c>
      <c r="AV96" s="209">
        <f t="shared" si="5"/>
        <v>0</v>
      </c>
      <c r="AW96" s="210">
        <f t="shared" si="6"/>
        <v>0</v>
      </c>
      <c r="AX96" s="212"/>
      <c r="AY96" s="217"/>
    </row>
    <row r="97">
      <c r="A97" s="209">
        <v>93.0</v>
      </c>
      <c r="B97" s="218" t="s">
        <v>851</v>
      </c>
      <c r="C97" s="219" t="s">
        <v>74</v>
      </c>
      <c r="D97" s="212" t="s">
        <v>14</v>
      </c>
      <c r="E97" s="194" t="s">
        <v>593</v>
      </c>
      <c r="F97" s="194" t="s">
        <v>6</v>
      </c>
      <c r="G97" s="194">
        <v>0.0</v>
      </c>
      <c r="H97" s="194" t="s">
        <v>6</v>
      </c>
      <c r="I97" s="194" t="s">
        <v>6</v>
      </c>
      <c r="J97" s="194" t="s">
        <v>6</v>
      </c>
      <c r="K97" s="194" t="s">
        <v>6</v>
      </c>
      <c r="L97" s="194" t="s">
        <v>727</v>
      </c>
      <c r="M97" s="194" t="s">
        <v>588</v>
      </c>
      <c r="N97" s="194" t="s">
        <v>588</v>
      </c>
      <c r="O97" s="194">
        <v>0.0</v>
      </c>
      <c r="P97" s="194" t="s">
        <v>588</v>
      </c>
      <c r="Q97" s="194" t="s">
        <v>588</v>
      </c>
      <c r="R97" s="194" t="s">
        <v>588</v>
      </c>
      <c r="S97" s="194" t="s">
        <v>588</v>
      </c>
      <c r="T97" s="194" t="s">
        <v>588</v>
      </c>
      <c r="U97" s="194" t="s">
        <v>588</v>
      </c>
      <c r="V97" s="194" t="s">
        <v>588</v>
      </c>
      <c r="W97" s="194">
        <v>0.0</v>
      </c>
      <c r="X97" s="194" t="s">
        <v>717</v>
      </c>
      <c r="Y97" s="194" t="s">
        <v>717</v>
      </c>
      <c r="Z97" s="218" t="s">
        <v>717</v>
      </c>
      <c r="AA97" s="218" t="s">
        <v>717</v>
      </c>
      <c r="AB97" s="194">
        <v>0.0</v>
      </c>
      <c r="AC97" s="194" t="s">
        <v>717</v>
      </c>
      <c r="AD97" s="194" t="s">
        <v>717</v>
      </c>
      <c r="AE97" s="194" t="s">
        <v>717</v>
      </c>
      <c r="AF97" s="194" t="s">
        <v>717</v>
      </c>
      <c r="AG97" s="194" t="s">
        <v>717</v>
      </c>
      <c r="AH97" s="194" t="s">
        <v>717</v>
      </c>
      <c r="AI97" s="194" t="s">
        <v>717</v>
      </c>
      <c r="AJ97" s="197">
        <f>vlookup(B97,'Annual Leave-2026'!$B:$T,4,0)-countif(E97:AI97,"a")-(countif(E97:AI97,"a1")*0.5)-(countif(E97:AI97,"a2")*0.5)-(countif(E97:AI97,"b*")*0.5)-(countif(E97:AI97,"c*")*0.5)-(countif(E97:AI97,"d*")*0.5)-(countif(E97:AI97,"e*")*0.5)+1</f>
        <v>7</v>
      </c>
      <c r="AK97" s="197">
        <f t="shared" si="3"/>
        <v>27</v>
      </c>
      <c r="AL97" s="214">
        <f>VLOOKUP(B97,'Working Time-January-2026'!$B:$AK,35,0)/60</f>
        <v>0</v>
      </c>
      <c r="AM97" s="214">
        <f>VLOOKUP(B97,'Working Time-January-2026'!$B:$AK,36,0)/60</f>
        <v>0</v>
      </c>
      <c r="AN97" s="214"/>
      <c r="AO97" s="214"/>
      <c r="AP97" s="220"/>
      <c r="AQ97" s="209"/>
      <c r="AR97" s="209"/>
      <c r="AS97" s="209"/>
      <c r="AT97" s="209"/>
      <c r="AU97" s="209">
        <f t="shared" si="4"/>
        <v>4</v>
      </c>
      <c r="AV97" s="209">
        <f t="shared" si="5"/>
        <v>0</v>
      </c>
      <c r="AW97" s="210">
        <f t="shared" si="6"/>
        <v>0</v>
      </c>
      <c r="AX97" s="212"/>
      <c r="AY97" s="217"/>
    </row>
    <row r="98">
      <c r="A98" s="204">
        <v>94.0</v>
      </c>
      <c r="B98" s="218" t="s">
        <v>681</v>
      </c>
      <c r="C98" s="219" t="s">
        <v>41</v>
      </c>
      <c r="D98" s="212" t="s">
        <v>14</v>
      </c>
      <c r="E98" s="194" t="s">
        <v>715</v>
      </c>
      <c r="F98" s="194" t="s">
        <v>715</v>
      </c>
      <c r="G98" s="194" t="s">
        <v>715</v>
      </c>
      <c r="H98" s="194">
        <v>0.0</v>
      </c>
      <c r="I98" s="194" t="s">
        <v>6</v>
      </c>
      <c r="J98" s="194" t="s">
        <v>591</v>
      </c>
      <c r="K98" s="194" t="s">
        <v>591</v>
      </c>
      <c r="L98" s="221" t="s">
        <v>721</v>
      </c>
      <c r="M98" s="194" t="s">
        <v>591</v>
      </c>
      <c r="N98" s="194">
        <v>0.0</v>
      </c>
      <c r="O98" s="194" t="s">
        <v>591</v>
      </c>
      <c r="P98" s="194" t="s">
        <v>591</v>
      </c>
      <c r="Q98" s="194" t="s">
        <v>591</v>
      </c>
      <c r="R98" s="194" t="s">
        <v>591</v>
      </c>
      <c r="S98" s="194" t="s">
        <v>591</v>
      </c>
      <c r="T98" s="194" t="s">
        <v>591</v>
      </c>
      <c r="U98" s="194" t="s">
        <v>591</v>
      </c>
      <c r="V98" s="194">
        <v>0.0</v>
      </c>
      <c r="W98" s="194" t="s">
        <v>593</v>
      </c>
      <c r="X98" s="194" t="s">
        <v>593</v>
      </c>
      <c r="Y98" s="194" t="s">
        <v>593</v>
      </c>
      <c r="Z98" s="194" t="s">
        <v>593</v>
      </c>
      <c r="AA98" s="194" t="s">
        <v>593</v>
      </c>
      <c r="AB98" s="194">
        <v>0.0</v>
      </c>
      <c r="AC98" s="194" t="s">
        <v>593</v>
      </c>
      <c r="AD98" s="194" t="s">
        <v>593</v>
      </c>
      <c r="AE98" s="194" t="s">
        <v>593</v>
      </c>
      <c r="AF98" s="194" t="s">
        <v>593</v>
      </c>
      <c r="AG98" s="194" t="s">
        <v>593</v>
      </c>
      <c r="AH98" s="194" t="s">
        <v>593</v>
      </c>
      <c r="AI98" s="194" t="s">
        <v>593</v>
      </c>
      <c r="AJ98" s="197">
        <f>vlookup(B98,'Annual Leave-2026'!$B:$T,4,0)-countif(E98:AI98,"a")-(countif(E98:AI98,"a1")*0.5)-(countif(E98:AI98,"a2")*0.5)-(countif(E98:AI98,"b*")*0.5)-(countif(E98:AI98,"c*")*0.5)-(countif(E98:AI98,"d*")*0.5)-(countif(E98:AI98,"e*")*0.5)+1</f>
        <v>4</v>
      </c>
      <c r="AK98" s="197">
        <f t="shared" si="3"/>
        <v>27</v>
      </c>
      <c r="AL98" s="214">
        <f>VLOOKUP(B98,'Working Time-January-2026'!$B:$AK,35,0)/60</f>
        <v>-0.03333333333</v>
      </c>
      <c r="AM98" s="214">
        <f>VLOOKUP(B98,'Working Time-January-2026'!$B:$AK,36,0)/60</f>
        <v>0</v>
      </c>
      <c r="AN98" s="214"/>
      <c r="AO98" s="214"/>
      <c r="AP98" s="220"/>
      <c r="AQ98" s="209"/>
      <c r="AR98" s="209"/>
      <c r="AS98" s="209"/>
      <c r="AT98" s="209"/>
      <c r="AU98" s="209">
        <f t="shared" si="4"/>
        <v>4</v>
      </c>
      <c r="AV98" s="209">
        <f t="shared" si="5"/>
        <v>0</v>
      </c>
      <c r="AW98" s="210">
        <f t="shared" si="6"/>
        <v>0</v>
      </c>
      <c r="AX98" s="212"/>
      <c r="AY98" s="217"/>
    </row>
    <row r="99">
      <c r="A99" s="209">
        <v>95.0</v>
      </c>
      <c r="B99" s="218" t="s">
        <v>682</v>
      </c>
      <c r="C99" s="219" t="s">
        <v>25</v>
      </c>
      <c r="D99" s="212" t="s">
        <v>14</v>
      </c>
      <c r="E99" s="194" t="s">
        <v>717</v>
      </c>
      <c r="F99" s="194" t="s">
        <v>717</v>
      </c>
      <c r="G99" s="194">
        <v>0.0</v>
      </c>
      <c r="H99" s="194" t="s">
        <v>717</v>
      </c>
      <c r="I99" s="194" t="s">
        <v>717</v>
      </c>
      <c r="J99" s="194" t="s">
        <v>717</v>
      </c>
      <c r="K99" s="194" t="s">
        <v>717</v>
      </c>
      <c r="L99" s="221" t="s">
        <v>725</v>
      </c>
      <c r="M99" s="194" t="s">
        <v>717</v>
      </c>
      <c r="N99" s="194" t="s">
        <v>6</v>
      </c>
      <c r="O99" s="194">
        <v>0.0</v>
      </c>
      <c r="P99" s="194" t="s">
        <v>715</v>
      </c>
      <c r="Q99" s="194" t="s">
        <v>715</v>
      </c>
      <c r="R99" s="194" t="s">
        <v>715</v>
      </c>
      <c r="S99" s="194" t="s">
        <v>715</v>
      </c>
      <c r="T99" s="194" t="s">
        <v>715</v>
      </c>
      <c r="U99" s="194">
        <v>0.0</v>
      </c>
      <c r="V99" s="194" t="s">
        <v>715</v>
      </c>
      <c r="W99" s="194" t="s">
        <v>715</v>
      </c>
      <c r="X99" s="194" t="s">
        <v>715</v>
      </c>
      <c r="Y99" s="194" t="s">
        <v>715</v>
      </c>
      <c r="Z99" s="194" t="s">
        <v>715</v>
      </c>
      <c r="AA99" s="194" t="s">
        <v>715</v>
      </c>
      <c r="AB99" s="194" t="s">
        <v>6</v>
      </c>
      <c r="AC99" s="194">
        <v>0.0</v>
      </c>
      <c r="AD99" s="194" t="s">
        <v>591</v>
      </c>
      <c r="AE99" s="194" t="s">
        <v>591</v>
      </c>
      <c r="AF99" s="194" t="s">
        <v>591</v>
      </c>
      <c r="AG99" s="194" t="s">
        <v>591</v>
      </c>
      <c r="AH99" s="194" t="s">
        <v>591</v>
      </c>
      <c r="AI99" s="194">
        <v>0.0</v>
      </c>
      <c r="AJ99" s="197">
        <f>vlookup(B99,'Annual Leave-2026'!$B:$T,4,0)-countif(E99:AI99,"a")-(countif(E99:AI99,"a1")*0.5)-(countif(E99:AI99,"a2")*0.5)-(countif(E99:AI99,"b*")*0.5)-(countif(E99:AI99,"c*")*0.5)-(countif(E99:AI99,"d*")*0.5)-(countif(E99:AI99,"e*")*0.5)+1</f>
        <v>5</v>
      </c>
      <c r="AK99" s="197">
        <f t="shared" si="3"/>
        <v>26</v>
      </c>
      <c r="AL99" s="214">
        <f>VLOOKUP(B99,'Working Time-January-2026'!$B:$AK,35,0)/60</f>
        <v>0</v>
      </c>
      <c r="AM99" s="214">
        <f>VLOOKUP(B99,'Working Time-January-2026'!$B:$AK,36,0)/60</f>
        <v>0</v>
      </c>
      <c r="AN99" s="214"/>
      <c r="AO99" s="214"/>
      <c r="AP99" s="220"/>
      <c r="AQ99" s="209"/>
      <c r="AR99" s="209"/>
      <c r="AS99" s="209"/>
      <c r="AT99" s="209"/>
      <c r="AU99" s="209">
        <f t="shared" si="4"/>
        <v>5</v>
      </c>
      <c r="AV99" s="209">
        <f t="shared" si="5"/>
        <v>0</v>
      </c>
      <c r="AW99" s="210">
        <f t="shared" si="6"/>
        <v>0</v>
      </c>
      <c r="AX99" s="212"/>
      <c r="AY99" s="217"/>
    </row>
    <row r="100">
      <c r="A100" s="204">
        <v>96.0</v>
      </c>
      <c r="B100" s="218" t="s">
        <v>683</v>
      </c>
      <c r="C100" s="219" t="s">
        <v>28</v>
      </c>
      <c r="D100" s="212" t="s">
        <v>14</v>
      </c>
      <c r="E100" s="194" t="s">
        <v>769</v>
      </c>
      <c r="F100" s="194" t="s">
        <v>717</v>
      </c>
      <c r="G100" s="194" t="s">
        <v>767</v>
      </c>
      <c r="H100" s="221" t="s">
        <v>592</v>
      </c>
      <c r="I100" s="194">
        <v>0.0</v>
      </c>
      <c r="J100" s="194" t="s">
        <v>6</v>
      </c>
      <c r="K100" s="194" t="s">
        <v>6</v>
      </c>
      <c r="L100" s="194" t="s">
        <v>723</v>
      </c>
      <c r="M100" s="194" t="s">
        <v>715</v>
      </c>
      <c r="N100" s="194">
        <v>0.0</v>
      </c>
      <c r="O100" s="194" t="s">
        <v>715</v>
      </c>
      <c r="P100" s="194" t="s">
        <v>715</v>
      </c>
      <c r="Q100" s="194" t="s">
        <v>715</v>
      </c>
      <c r="R100" s="194" t="s">
        <v>715</v>
      </c>
      <c r="S100" s="194" t="s">
        <v>715</v>
      </c>
      <c r="T100" s="194" t="s">
        <v>592</v>
      </c>
      <c r="U100" s="194" t="s">
        <v>592</v>
      </c>
      <c r="V100" s="194">
        <v>0.0</v>
      </c>
      <c r="W100" s="194" t="s">
        <v>602</v>
      </c>
      <c r="X100" s="194" t="s">
        <v>591</v>
      </c>
      <c r="Y100" s="194" t="s">
        <v>591</v>
      </c>
      <c r="Z100" s="194" t="s">
        <v>591</v>
      </c>
      <c r="AA100" s="194" t="s">
        <v>591</v>
      </c>
      <c r="AB100" s="194">
        <v>0.0</v>
      </c>
      <c r="AC100" s="194" t="s">
        <v>591</v>
      </c>
      <c r="AD100" s="194" t="s">
        <v>591</v>
      </c>
      <c r="AE100" s="194" t="s">
        <v>591</v>
      </c>
      <c r="AF100" s="194" t="s">
        <v>591</v>
      </c>
      <c r="AG100" s="194" t="s">
        <v>591</v>
      </c>
      <c r="AH100" s="194" t="s">
        <v>591</v>
      </c>
      <c r="AI100" s="194" t="s">
        <v>591</v>
      </c>
      <c r="AJ100" s="197">
        <f>vlookup(B100,'Annual Leave-2026'!$B:$T,4,0)-countif(E100:AI100,"a")-(countif(E100:AI100,"a1")*0.5)-(countif(E100:AI100,"a2")*0.5)-(countif(E100:AI100,"b*")*0.5)-(countif(E100:AI100,"c*")*0.5)-(countif(E100:AI100,"d*")*0.5)-(countif(E100:AI100,"e*")*0.5)+1</f>
        <v>0</v>
      </c>
      <c r="AK100" s="197">
        <f t="shared" si="3"/>
        <v>22</v>
      </c>
      <c r="AL100" s="214">
        <f>VLOOKUP(B100,'Working Time-January-2026'!$B:$AK,35,0)/60</f>
        <v>0</v>
      </c>
      <c r="AM100" s="214">
        <f>VLOOKUP(B100,'Working Time-January-2026'!$B:$AK,36,0)/60</f>
        <v>0</v>
      </c>
      <c r="AN100" s="214"/>
      <c r="AO100" s="214"/>
      <c r="AP100" s="220"/>
      <c r="AQ100" s="209"/>
      <c r="AR100" s="209"/>
      <c r="AS100" s="209"/>
      <c r="AT100" s="209"/>
      <c r="AU100" s="209">
        <f t="shared" si="4"/>
        <v>4</v>
      </c>
      <c r="AV100" s="209">
        <f t="shared" si="5"/>
        <v>3</v>
      </c>
      <c r="AW100" s="210">
        <f t="shared" si="6"/>
        <v>2</v>
      </c>
      <c r="AX100" s="212"/>
      <c r="AY100" s="217"/>
    </row>
    <row r="101">
      <c r="A101" s="209">
        <v>97.0</v>
      </c>
      <c r="B101" s="218" t="s">
        <v>684</v>
      </c>
      <c r="C101" s="219" t="s">
        <v>61</v>
      </c>
      <c r="D101" s="212" t="s">
        <v>14</v>
      </c>
      <c r="E101" s="194" t="s">
        <v>593</v>
      </c>
      <c r="F101" s="194" t="s">
        <v>593</v>
      </c>
      <c r="G101" s="194" t="s">
        <v>593</v>
      </c>
      <c r="H101" s="194">
        <v>0.0</v>
      </c>
      <c r="I101" s="194" t="s">
        <v>593</v>
      </c>
      <c r="J101" s="194" t="s">
        <v>593</v>
      </c>
      <c r="K101" s="194" t="s">
        <v>593</v>
      </c>
      <c r="L101" s="194" t="s">
        <v>729</v>
      </c>
      <c r="M101" s="194" t="s">
        <v>593</v>
      </c>
      <c r="N101" s="194">
        <v>0.0</v>
      </c>
      <c r="O101" s="194" t="s">
        <v>588</v>
      </c>
      <c r="P101" s="194" t="s">
        <v>588</v>
      </c>
      <c r="Q101" s="194" t="s">
        <v>588</v>
      </c>
      <c r="R101" s="194" t="s">
        <v>588</v>
      </c>
      <c r="S101" s="194" t="s">
        <v>588</v>
      </c>
      <c r="T101" s="194" t="s">
        <v>588</v>
      </c>
      <c r="U101" s="194" t="s">
        <v>588</v>
      </c>
      <c r="V101" s="194">
        <v>0.0</v>
      </c>
      <c r="W101" s="194" t="s">
        <v>588</v>
      </c>
      <c r="X101" s="194" t="s">
        <v>588</v>
      </c>
      <c r="Y101" s="194" t="s">
        <v>588</v>
      </c>
      <c r="Z101" s="194" t="s">
        <v>588</v>
      </c>
      <c r="AA101" s="194" t="s">
        <v>588</v>
      </c>
      <c r="AB101" s="194" t="s">
        <v>588</v>
      </c>
      <c r="AC101" s="194" t="s">
        <v>588</v>
      </c>
      <c r="AD101" s="194">
        <v>0.0</v>
      </c>
      <c r="AE101" s="194" t="s">
        <v>717</v>
      </c>
      <c r="AF101" s="194" t="s">
        <v>717</v>
      </c>
      <c r="AG101" s="194" t="s">
        <v>717</v>
      </c>
      <c r="AH101" s="194" t="s">
        <v>717</v>
      </c>
      <c r="AI101" s="194">
        <v>0.0</v>
      </c>
      <c r="AJ101" s="197">
        <f>vlookup(B101,'Annual Leave-2026'!$B:$T,4,0)-countif(E101:AI101,"a")-(countif(E101:AI101,"a1")*0.5)-(countif(E101:AI101,"a2")*0.5)-(countif(E101:AI101,"b*")*0.5)-(countif(E101:AI101,"c*")*0.5)-(countif(E101:AI101,"d*")*0.5)-(countif(E101:AI101,"e*")*0.5)+1</f>
        <v>3</v>
      </c>
      <c r="AK101" s="197">
        <f t="shared" si="3"/>
        <v>26</v>
      </c>
      <c r="AL101" s="214">
        <f>VLOOKUP(B101,'Working Time-January-2026'!$B:$AK,35,0)/60</f>
        <v>-0.3333333333</v>
      </c>
      <c r="AM101" s="214">
        <f>VLOOKUP(B101,'Working Time-January-2026'!$B:$AK,36,0)/60</f>
        <v>0</v>
      </c>
      <c r="AN101" s="214"/>
      <c r="AO101" s="214"/>
      <c r="AP101" s="220"/>
      <c r="AQ101" s="209"/>
      <c r="AR101" s="209"/>
      <c r="AS101" s="209"/>
      <c r="AT101" s="209"/>
      <c r="AU101" s="209">
        <f t="shared" si="4"/>
        <v>5</v>
      </c>
      <c r="AV101" s="209">
        <f t="shared" si="5"/>
        <v>0</v>
      </c>
      <c r="AW101" s="210">
        <f t="shared" si="6"/>
        <v>0</v>
      </c>
      <c r="AX101" s="212"/>
      <c r="AY101" s="217"/>
    </row>
    <row r="102">
      <c r="A102" s="204">
        <v>98.0</v>
      </c>
      <c r="B102" s="218" t="s">
        <v>853</v>
      </c>
      <c r="C102" s="219" t="s">
        <v>73</v>
      </c>
      <c r="D102" s="212" t="s">
        <v>14</v>
      </c>
      <c r="E102" s="194" t="s">
        <v>588</v>
      </c>
      <c r="F102" s="194" t="s">
        <v>588</v>
      </c>
      <c r="G102" s="194">
        <v>0.0</v>
      </c>
      <c r="H102" s="194" t="s">
        <v>588</v>
      </c>
      <c r="I102" s="194" t="s">
        <v>588</v>
      </c>
      <c r="J102" s="194" t="s">
        <v>588</v>
      </c>
      <c r="K102" s="194" t="s">
        <v>588</v>
      </c>
      <c r="L102" s="508" t="s">
        <v>15</v>
      </c>
      <c r="M102" s="194" t="s">
        <v>588</v>
      </c>
      <c r="N102" s="194" t="s">
        <v>588</v>
      </c>
      <c r="O102" s="194">
        <v>0.0</v>
      </c>
      <c r="P102" s="194" t="s">
        <v>588</v>
      </c>
      <c r="Q102" s="194" t="s">
        <v>588</v>
      </c>
      <c r="R102" s="194" t="s">
        <v>588</v>
      </c>
      <c r="S102" s="194" t="s">
        <v>588</v>
      </c>
      <c r="T102" s="194" t="s">
        <v>588</v>
      </c>
      <c r="U102" s="194" t="s">
        <v>588</v>
      </c>
      <c r="V102" s="194" t="s">
        <v>6</v>
      </c>
      <c r="W102" s="194">
        <v>0.0</v>
      </c>
      <c r="X102" s="194" t="s">
        <v>717</v>
      </c>
      <c r="Y102" s="194" t="s">
        <v>717</v>
      </c>
      <c r="Z102" s="218" t="s">
        <v>717</v>
      </c>
      <c r="AA102" s="218" t="s">
        <v>717</v>
      </c>
      <c r="AB102" s="194">
        <v>0.0</v>
      </c>
      <c r="AC102" s="194" t="s">
        <v>717</v>
      </c>
      <c r="AD102" s="194" t="s">
        <v>717</v>
      </c>
      <c r="AE102" s="194" t="s">
        <v>717</v>
      </c>
      <c r="AF102" s="194" t="s">
        <v>717</v>
      </c>
      <c r="AG102" s="194" t="s">
        <v>717</v>
      </c>
      <c r="AH102" s="194" t="s">
        <v>717</v>
      </c>
      <c r="AI102" s="194" t="s">
        <v>717</v>
      </c>
      <c r="AJ102" s="197">
        <f>vlookup(B102,'Annual Leave-2026'!$B:$T,4,0)-countif(E102:AI102,"a")-(countif(E102:AI102,"a1")*0.5)-(countif(E102:AI102,"a2")*0.5)-(countif(E102:AI102,"b*")*0.5)-(countif(E102:AI102,"c*")*0.5)-(countif(E102:AI102,"d*")*0.5)-(countif(E102:AI102,"e*")*0.5)+1</f>
        <v>7</v>
      </c>
      <c r="AK102" s="197">
        <f t="shared" si="3"/>
        <v>27</v>
      </c>
      <c r="AL102" s="214">
        <f>VLOOKUP(B102,'Working Time-January-2026'!$B:$AK,35,0)/60</f>
        <v>0</v>
      </c>
      <c r="AM102" s="214">
        <f>VLOOKUP(B102,'Working Time-January-2026'!$B:$AK,36,0)/60</f>
        <v>0</v>
      </c>
      <c r="AN102" s="214"/>
      <c r="AO102" s="214"/>
      <c r="AP102" s="220"/>
      <c r="AQ102" s="209"/>
      <c r="AR102" s="209"/>
      <c r="AS102" s="209"/>
      <c r="AT102" s="209"/>
      <c r="AU102" s="209">
        <f t="shared" si="4"/>
        <v>4</v>
      </c>
      <c r="AV102" s="209">
        <f t="shared" si="5"/>
        <v>0</v>
      </c>
      <c r="AW102" s="210">
        <f t="shared" si="6"/>
        <v>0</v>
      </c>
      <c r="AX102" s="222"/>
      <c r="AY102" s="217"/>
    </row>
    <row r="103">
      <c r="A103" s="209">
        <v>99.0</v>
      </c>
      <c r="B103" s="218" t="s">
        <v>685</v>
      </c>
      <c r="C103" s="219" t="s">
        <v>17</v>
      </c>
      <c r="D103" s="212" t="s">
        <v>14</v>
      </c>
      <c r="E103" s="194" t="s">
        <v>588</v>
      </c>
      <c r="F103" s="194" t="s">
        <v>588</v>
      </c>
      <c r="G103" s="194" t="s">
        <v>588</v>
      </c>
      <c r="H103" s="194" t="s">
        <v>588</v>
      </c>
      <c r="I103" s="194">
        <v>0.0</v>
      </c>
      <c r="J103" s="194" t="s">
        <v>717</v>
      </c>
      <c r="K103" s="194" t="s">
        <v>717</v>
      </c>
      <c r="L103" s="508" t="s">
        <v>15</v>
      </c>
      <c r="M103" s="194" t="s">
        <v>6</v>
      </c>
      <c r="N103" s="194">
        <v>0.0</v>
      </c>
      <c r="O103" s="194" t="s">
        <v>6</v>
      </c>
      <c r="P103" s="194" t="s">
        <v>717</v>
      </c>
      <c r="Q103" s="194" t="s">
        <v>717</v>
      </c>
      <c r="R103" s="194" t="s">
        <v>717</v>
      </c>
      <c r="S103" s="194" t="s">
        <v>717</v>
      </c>
      <c r="T103" s="194" t="s">
        <v>717</v>
      </c>
      <c r="U103" s="194" t="s">
        <v>717</v>
      </c>
      <c r="V103" s="194">
        <v>0.0</v>
      </c>
      <c r="W103" s="194" t="s">
        <v>715</v>
      </c>
      <c r="X103" s="194" t="s">
        <v>715</v>
      </c>
      <c r="Y103" s="194" t="s">
        <v>715</v>
      </c>
      <c r="Z103" s="194" t="s">
        <v>715</v>
      </c>
      <c r="AA103" s="194" t="s">
        <v>715</v>
      </c>
      <c r="AB103" s="194">
        <v>0.0</v>
      </c>
      <c r="AC103" s="194" t="s">
        <v>715</v>
      </c>
      <c r="AD103" s="194" t="s">
        <v>715</v>
      </c>
      <c r="AE103" s="194" t="s">
        <v>715</v>
      </c>
      <c r="AF103" s="194" t="s">
        <v>715</v>
      </c>
      <c r="AG103" s="194" t="s">
        <v>715</v>
      </c>
      <c r="AH103" s="194" t="s">
        <v>715</v>
      </c>
      <c r="AI103" s="194" t="s">
        <v>602</v>
      </c>
      <c r="AJ103" s="197">
        <f>vlookup(B103,'Annual Leave-2026'!$B:$T,4,0)-countif(E103:AI103,"a")-(countif(E103:AI103,"a1")*0.5)-(countif(E103:AI103,"a2")*0.5)-(countif(E103:AI103,"b*")*0.5)-(countif(E103:AI103,"c*")*0.5)-(countif(E103:AI103,"d*")*0.5)-(countif(E103:AI103,"e*")*0.5)+1</f>
        <v>0</v>
      </c>
      <c r="AK103" s="197">
        <f t="shared" si="3"/>
        <v>26</v>
      </c>
      <c r="AL103" s="214">
        <f>VLOOKUP(B103,'Working Time-January-2026'!$B:$AK,35,0)/60</f>
        <v>-1.316666667</v>
      </c>
      <c r="AM103" s="214">
        <f>VLOOKUP(B103,'Working Time-January-2026'!$B:$AK,36,0)/60</f>
        <v>0</v>
      </c>
      <c r="AN103" s="214"/>
      <c r="AO103" s="214"/>
      <c r="AP103" s="220"/>
      <c r="AQ103" s="209"/>
      <c r="AR103" s="209"/>
      <c r="AS103" s="209"/>
      <c r="AT103" s="209"/>
      <c r="AU103" s="209">
        <f t="shared" si="4"/>
        <v>4</v>
      </c>
      <c r="AV103" s="209">
        <f t="shared" si="5"/>
        <v>0</v>
      </c>
      <c r="AW103" s="210">
        <f t="shared" si="6"/>
        <v>1</v>
      </c>
      <c r="AX103" s="222"/>
      <c r="AY103" s="217"/>
    </row>
    <row r="104">
      <c r="A104" s="204">
        <v>100.0</v>
      </c>
      <c r="B104" s="218" t="s">
        <v>686</v>
      </c>
      <c r="C104" s="219" t="s">
        <v>49</v>
      </c>
      <c r="D104" s="212" t="s">
        <v>14</v>
      </c>
      <c r="E104" s="194" t="s">
        <v>591</v>
      </c>
      <c r="F104" s="194" t="s">
        <v>591</v>
      </c>
      <c r="G104" s="194" t="s">
        <v>591</v>
      </c>
      <c r="H104" s="194">
        <v>0.0</v>
      </c>
      <c r="I104" s="194" t="s">
        <v>593</v>
      </c>
      <c r="J104" s="194" t="s">
        <v>593</v>
      </c>
      <c r="K104" s="194" t="s">
        <v>593</v>
      </c>
      <c r="L104" s="508" t="s">
        <v>15</v>
      </c>
      <c r="M104" s="194" t="s">
        <v>593</v>
      </c>
      <c r="N104" s="194" t="s">
        <v>593</v>
      </c>
      <c r="O104" s="194">
        <v>0.0</v>
      </c>
      <c r="P104" s="194" t="s">
        <v>593</v>
      </c>
      <c r="Q104" s="194" t="s">
        <v>593</v>
      </c>
      <c r="R104" s="194" t="s">
        <v>593</v>
      </c>
      <c r="S104" s="194" t="s">
        <v>171</v>
      </c>
      <c r="T104" s="194" t="s">
        <v>593</v>
      </c>
      <c r="U104" s="194" t="s">
        <v>593</v>
      </c>
      <c r="V104" s="194">
        <v>0.0</v>
      </c>
      <c r="W104" s="194" t="s">
        <v>593</v>
      </c>
      <c r="X104" s="194" t="s">
        <v>593</v>
      </c>
      <c r="Y104" s="194" t="s">
        <v>593</v>
      </c>
      <c r="Z104" s="194" t="s">
        <v>593</v>
      </c>
      <c r="AA104" s="194" t="s">
        <v>593</v>
      </c>
      <c r="AB104" s="194">
        <v>0.0</v>
      </c>
      <c r="AC104" s="194" t="s">
        <v>169</v>
      </c>
      <c r="AD104" s="194" t="s">
        <v>588</v>
      </c>
      <c r="AE104" s="194" t="s">
        <v>588</v>
      </c>
      <c r="AF104" s="194" t="s">
        <v>588</v>
      </c>
      <c r="AG104" s="194" t="s">
        <v>588</v>
      </c>
      <c r="AH104" s="194" t="s">
        <v>588</v>
      </c>
      <c r="AI104" s="194" t="s">
        <v>588</v>
      </c>
      <c r="AJ104" s="197">
        <f>vlookup(B104,'Annual Leave-2026'!$B:$T,4,0)-countif(E104:AI104,"a")-(countif(E104:AI104,"a1")*0.5)-(countif(E104:AI104,"a2")*0.5)-(countif(E104:AI104,"b*")*0.5)-(countif(E104:AI104,"c*")*0.5)-(countif(E104:AI104,"d*")*0.5)-(countif(E104:AI104,"e*")*0.5)+1</f>
        <v>2</v>
      </c>
      <c r="AK104" s="197">
        <f t="shared" si="3"/>
        <v>27</v>
      </c>
      <c r="AL104" s="214">
        <f>VLOOKUP(B104,'Working Time-January-2026'!$B:$AK,35,0)/60</f>
        <v>0</v>
      </c>
      <c r="AM104" s="214">
        <f>VLOOKUP(B104,'Working Time-January-2026'!$B:$AK,36,0)/60</f>
        <v>0</v>
      </c>
      <c r="AN104" s="214"/>
      <c r="AO104" s="214"/>
      <c r="AP104" s="220"/>
      <c r="AQ104" s="209"/>
      <c r="AR104" s="209"/>
      <c r="AS104" s="209"/>
      <c r="AT104" s="209"/>
      <c r="AU104" s="209">
        <f t="shared" si="4"/>
        <v>4</v>
      </c>
      <c r="AV104" s="209">
        <f t="shared" si="5"/>
        <v>0</v>
      </c>
      <c r="AW104" s="210">
        <f t="shared" si="6"/>
        <v>0</v>
      </c>
      <c r="AX104" s="222"/>
      <c r="AY104" s="217"/>
    </row>
    <row r="105">
      <c r="A105" s="209">
        <v>101.0</v>
      </c>
      <c r="B105" s="218" t="s">
        <v>687</v>
      </c>
      <c r="C105" s="219" t="s">
        <v>66</v>
      </c>
      <c r="D105" s="212" t="s">
        <v>14</v>
      </c>
      <c r="E105" s="194" t="s">
        <v>593</v>
      </c>
      <c r="F105" s="194" t="s">
        <v>593</v>
      </c>
      <c r="G105" s="194">
        <v>0.0</v>
      </c>
      <c r="H105" s="194" t="s">
        <v>588</v>
      </c>
      <c r="I105" s="194" t="s">
        <v>588</v>
      </c>
      <c r="J105" s="194" t="s">
        <v>588</v>
      </c>
      <c r="K105" s="194" t="s">
        <v>588</v>
      </c>
      <c r="L105" s="508" t="s">
        <v>15</v>
      </c>
      <c r="M105" s="194" t="s">
        <v>588</v>
      </c>
      <c r="N105" s="194" t="s">
        <v>588</v>
      </c>
      <c r="O105" s="194">
        <v>0.0</v>
      </c>
      <c r="P105" s="194" t="s">
        <v>588</v>
      </c>
      <c r="Q105" s="194" t="s">
        <v>588</v>
      </c>
      <c r="R105" s="194" t="s">
        <v>588</v>
      </c>
      <c r="S105" s="194" t="s">
        <v>588</v>
      </c>
      <c r="T105" s="194" t="s">
        <v>588</v>
      </c>
      <c r="U105" s="194" t="s">
        <v>592</v>
      </c>
      <c r="V105" s="194" t="s">
        <v>588</v>
      </c>
      <c r="W105" s="194">
        <v>0.0</v>
      </c>
      <c r="X105" s="194" t="s">
        <v>717</v>
      </c>
      <c r="Y105" s="194" t="s">
        <v>717</v>
      </c>
      <c r="Z105" s="218" t="s">
        <v>717</v>
      </c>
      <c r="AA105" s="218" t="s">
        <v>717</v>
      </c>
      <c r="AB105" s="194">
        <v>0.0</v>
      </c>
      <c r="AC105" s="194" t="s">
        <v>717</v>
      </c>
      <c r="AD105" s="194" t="s">
        <v>717</v>
      </c>
      <c r="AE105" s="194" t="s">
        <v>717</v>
      </c>
      <c r="AF105" s="194" t="s">
        <v>717</v>
      </c>
      <c r="AG105" s="194" t="s">
        <v>717</v>
      </c>
      <c r="AH105" s="194" t="s">
        <v>717</v>
      </c>
      <c r="AI105" s="194" t="s">
        <v>717</v>
      </c>
      <c r="AJ105" s="197">
        <f>vlookup(B105,'Annual Leave-2026'!$B:$T,4,0)-countif(E105:AI105,"a")-(countif(E105:AI105,"a1")*0.5)-(countif(E105:AI105,"a2")*0.5)-(countif(E105:AI105,"b*")*0.5)-(countif(E105:AI105,"c*")*0.5)-(countif(E105:AI105,"d*")*0.5)-(countif(E105:AI105,"e*")*0.5)+1</f>
        <v>3.5</v>
      </c>
      <c r="AK105" s="197">
        <f t="shared" si="3"/>
        <v>26</v>
      </c>
      <c r="AL105" s="214">
        <f>VLOOKUP(B105,'Working Time-January-2026'!$B:$AK,35,0)/60</f>
        <v>0</v>
      </c>
      <c r="AM105" s="214">
        <f>VLOOKUP(B105,'Working Time-January-2026'!$B:$AK,36,0)/60</f>
        <v>0</v>
      </c>
      <c r="AN105" s="214"/>
      <c r="AO105" s="214"/>
      <c r="AP105" s="220"/>
      <c r="AQ105" s="209"/>
      <c r="AR105" s="209"/>
      <c r="AS105" s="209"/>
      <c r="AT105" s="209"/>
      <c r="AU105" s="209">
        <f t="shared" si="4"/>
        <v>4</v>
      </c>
      <c r="AV105" s="209">
        <f t="shared" si="5"/>
        <v>1</v>
      </c>
      <c r="AW105" s="210">
        <f t="shared" si="6"/>
        <v>0</v>
      </c>
      <c r="AX105" s="222"/>
      <c r="AY105" s="217"/>
    </row>
    <row r="106">
      <c r="A106" s="204">
        <v>102.0</v>
      </c>
      <c r="B106" s="218" t="s">
        <v>688</v>
      </c>
      <c r="C106" s="219" t="s">
        <v>22</v>
      </c>
      <c r="D106" s="212" t="s">
        <v>14</v>
      </c>
      <c r="E106" s="194" t="s">
        <v>717</v>
      </c>
      <c r="F106" s="194" t="s">
        <v>717</v>
      </c>
      <c r="G106" s="194">
        <v>0.0</v>
      </c>
      <c r="H106" s="194" t="s">
        <v>717</v>
      </c>
      <c r="I106" s="194" t="s">
        <v>717</v>
      </c>
      <c r="J106" s="194" t="s">
        <v>717</v>
      </c>
      <c r="K106" s="194" t="s">
        <v>717</v>
      </c>
      <c r="L106" s="508" t="s">
        <v>15</v>
      </c>
      <c r="M106" s="194" t="s">
        <v>717</v>
      </c>
      <c r="N106" s="194" t="s">
        <v>717</v>
      </c>
      <c r="O106" s="194">
        <v>0.0</v>
      </c>
      <c r="P106" s="194" t="s">
        <v>715</v>
      </c>
      <c r="Q106" s="194" t="s">
        <v>715</v>
      </c>
      <c r="R106" s="194" t="s">
        <v>715</v>
      </c>
      <c r="S106" s="194" t="s">
        <v>715</v>
      </c>
      <c r="T106" s="194" t="s">
        <v>715</v>
      </c>
      <c r="U106" s="194">
        <v>0.0</v>
      </c>
      <c r="V106" s="194" t="s">
        <v>6</v>
      </c>
      <c r="W106" s="194" t="s">
        <v>715</v>
      </c>
      <c r="X106" s="194" t="s">
        <v>715</v>
      </c>
      <c r="Y106" s="194" t="s">
        <v>715</v>
      </c>
      <c r="Z106" s="194" t="s">
        <v>715</v>
      </c>
      <c r="AA106" s="194" t="s">
        <v>715</v>
      </c>
      <c r="AB106" s="194" t="s">
        <v>715</v>
      </c>
      <c r="AC106" s="194">
        <v>0.0</v>
      </c>
      <c r="AD106" s="194" t="s">
        <v>591</v>
      </c>
      <c r="AE106" s="194" t="s">
        <v>591</v>
      </c>
      <c r="AF106" s="194" t="s">
        <v>591</v>
      </c>
      <c r="AG106" s="194" t="s">
        <v>591</v>
      </c>
      <c r="AH106" s="194" t="s">
        <v>591</v>
      </c>
      <c r="AI106" s="194">
        <v>0.0</v>
      </c>
      <c r="AJ106" s="197">
        <f>vlookup(B106,'Annual Leave-2026'!$B:$T,4,0)-countif(E106:AI106,"a")-(countif(E106:AI106,"a1")*0.5)-(countif(E106:AI106,"a2")*0.5)-(countif(E106:AI106,"b*")*0.5)-(countif(E106:AI106,"c*")*0.5)-(countif(E106:AI106,"d*")*0.5)-(countif(E106:AI106,"e*")*0.5)+1</f>
        <v>4.5</v>
      </c>
      <c r="AK106" s="197">
        <f t="shared" si="3"/>
        <v>26</v>
      </c>
      <c r="AL106" s="214">
        <f>VLOOKUP(B106,'Working Time-January-2026'!$B:$AK,35,0)/60</f>
        <v>0</v>
      </c>
      <c r="AM106" s="214">
        <f>VLOOKUP(B106,'Working Time-January-2026'!$B:$AK,36,0)/60</f>
        <v>0</v>
      </c>
      <c r="AN106" s="214"/>
      <c r="AO106" s="214"/>
      <c r="AP106" s="220"/>
      <c r="AQ106" s="209"/>
      <c r="AR106" s="209"/>
      <c r="AS106" s="209"/>
      <c r="AT106" s="209"/>
      <c r="AU106" s="209">
        <f t="shared" si="4"/>
        <v>5</v>
      </c>
      <c r="AV106" s="209">
        <f t="shared" si="5"/>
        <v>0</v>
      </c>
      <c r="AW106" s="210">
        <f t="shared" si="6"/>
        <v>0</v>
      </c>
      <c r="AX106" s="222"/>
      <c r="AY106" s="217"/>
    </row>
    <row r="107">
      <c r="A107" s="209">
        <v>103.0</v>
      </c>
      <c r="B107" s="218" t="s">
        <v>689</v>
      </c>
      <c r="C107" s="219" t="s">
        <v>55</v>
      </c>
      <c r="D107" s="212" t="s">
        <v>14</v>
      </c>
      <c r="E107" s="194" t="s">
        <v>593</v>
      </c>
      <c r="F107" s="194" t="s">
        <v>593</v>
      </c>
      <c r="G107" s="194">
        <v>0.0</v>
      </c>
      <c r="H107" s="194" t="s">
        <v>593</v>
      </c>
      <c r="I107" s="194" t="s">
        <v>593</v>
      </c>
      <c r="J107" s="194" t="s">
        <v>593</v>
      </c>
      <c r="K107" s="194" t="s">
        <v>593</v>
      </c>
      <c r="L107" s="508" t="s">
        <v>15</v>
      </c>
      <c r="M107" s="194" t="s">
        <v>593</v>
      </c>
      <c r="N107" s="194" t="s">
        <v>6</v>
      </c>
      <c r="O107" s="194">
        <v>0.0</v>
      </c>
      <c r="P107" s="194" t="s">
        <v>593</v>
      </c>
      <c r="Q107" s="194" t="s">
        <v>593</v>
      </c>
      <c r="R107" s="194" t="s">
        <v>593</v>
      </c>
      <c r="S107" s="194" t="s">
        <v>593</v>
      </c>
      <c r="T107" s="194" t="s">
        <v>593</v>
      </c>
      <c r="U107" s="194">
        <v>0.0</v>
      </c>
      <c r="V107" s="194" t="s">
        <v>588</v>
      </c>
      <c r="W107" s="194" t="s">
        <v>588</v>
      </c>
      <c r="X107" s="194" t="s">
        <v>588</v>
      </c>
      <c r="Y107" s="194" t="s">
        <v>588</v>
      </c>
      <c r="Z107" s="194" t="s">
        <v>588</v>
      </c>
      <c r="AA107" s="194" t="s">
        <v>588</v>
      </c>
      <c r="AB107" s="194" t="s">
        <v>588</v>
      </c>
      <c r="AC107" s="194">
        <v>0.0</v>
      </c>
      <c r="AD107" s="194" t="s">
        <v>588</v>
      </c>
      <c r="AE107" s="194" t="s">
        <v>588</v>
      </c>
      <c r="AF107" s="194" t="s">
        <v>588</v>
      </c>
      <c r="AG107" s="194" t="s">
        <v>588</v>
      </c>
      <c r="AH107" s="194" t="s">
        <v>588</v>
      </c>
      <c r="AI107" s="194" t="s">
        <v>588</v>
      </c>
      <c r="AJ107" s="197">
        <f>vlookup(B107,'Annual Leave-2026'!$B:$T,4,0)-countif(E107:AI107,"a")-(countif(E107:AI107,"a1")*0.5)-(countif(E107:AI107,"a2")*0.5)-(countif(E107:AI107,"b*")*0.5)-(countif(E107:AI107,"c*")*0.5)-(countif(E107:AI107,"d*")*0.5)-(countif(E107:AI107,"e*")*0.5)+1</f>
        <v>2.5</v>
      </c>
      <c r="AK107" s="197">
        <f t="shared" si="3"/>
        <v>27</v>
      </c>
      <c r="AL107" s="214">
        <f>VLOOKUP(B107,'Working Time-January-2026'!$B:$AK,35,0)/60</f>
        <v>0</v>
      </c>
      <c r="AM107" s="214">
        <f>VLOOKUP(B107,'Working Time-January-2026'!$B:$AK,36,0)/60</f>
        <v>0</v>
      </c>
      <c r="AN107" s="214"/>
      <c r="AO107" s="214"/>
      <c r="AP107" s="220"/>
      <c r="AQ107" s="209"/>
      <c r="AR107" s="209"/>
      <c r="AS107" s="209"/>
      <c r="AT107" s="209"/>
      <c r="AU107" s="209">
        <f t="shared" si="4"/>
        <v>4</v>
      </c>
      <c r="AV107" s="209">
        <f t="shared" si="5"/>
        <v>0</v>
      </c>
      <c r="AW107" s="210">
        <f t="shared" si="6"/>
        <v>0</v>
      </c>
      <c r="AX107" s="222"/>
      <c r="AY107" s="217"/>
    </row>
    <row r="108">
      <c r="A108" s="204">
        <v>104.0</v>
      </c>
      <c r="B108" s="218" t="s">
        <v>856</v>
      </c>
      <c r="C108" s="219" t="s">
        <v>857</v>
      </c>
      <c r="D108" s="212" t="s">
        <v>14</v>
      </c>
      <c r="E108" s="194" t="s">
        <v>593</v>
      </c>
      <c r="F108" s="194" t="s">
        <v>593</v>
      </c>
      <c r="G108" s="194">
        <v>0.0</v>
      </c>
      <c r="H108" s="194" t="s">
        <v>602</v>
      </c>
      <c r="I108" s="194" t="s">
        <v>593</v>
      </c>
      <c r="J108" s="194" t="s">
        <v>593</v>
      </c>
      <c r="K108" s="194" t="s">
        <v>633</v>
      </c>
      <c r="L108" s="508" t="s">
        <v>15</v>
      </c>
      <c r="M108" s="194" t="s">
        <v>593</v>
      </c>
      <c r="N108" s="194">
        <v>0.0</v>
      </c>
      <c r="O108" s="194" t="s">
        <v>602</v>
      </c>
      <c r="P108" s="194" t="s">
        <v>588</v>
      </c>
      <c r="Q108" s="194" t="s">
        <v>588</v>
      </c>
      <c r="R108" s="194" t="s">
        <v>588</v>
      </c>
      <c r="S108" s="194" t="s">
        <v>588</v>
      </c>
      <c r="T108" s="194" t="s">
        <v>588</v>
      </c>
      <c r="U108" s="194" t="s">
        <v>602</v>
      </c>
      <c r="V108" s="194">
        <v>0.0</v>
      </c>
      <c r="W108" s="194" t="s">
        <v>588</v>
      </c>
      <c r="X108" s="194" t="s">
        <v>588</v>
      </c>
      <c r="Y108" s="194" t="s">
        <v>588</v>
      </c>
      <c r="Z108" s="218" t="s">
        <v>6</v>
      </c>
      <c r="AA108" s="194" t="s">
        <v>6</v>
      </c>
      <c r="AB108" s="194" t="s">
        <v>602</v>
      </c>
      <c r="AC108" s="194" t="s">
        <v>602</v>
      </c>
      <c r="AD108" s="194">
        <v>0.0</v>
      </c>
      <c r="AE108" s="194" t="s">
        <v>717</v>
      </c>
      <c r="AF108" s="194" t="s">
        <v>717</v>
      </c>
      <c r="AG108" s="194" t="s">
        <v>602</v>
      </c>
      <c r="AH108" s="194" t="s">
        <v>602</v>
      </c>
      <c r="AI108" s="194">
        <v>0.0</v>
      </c>
      <c r="AJ108" s="197">
        <f>vlookup(B108,'Annual Leave-2026'!$B:$T,4,0)-countif(E108:AI108,"a")-(countif(E108:AI108,"a1")*0.5)-(countif(E108:AI108,"a2")*0.5)-(countif(E108:AI108,"b*")*0.5)-(countif(E108:AI108,"c*")*0.5)-(countif(E108:AI108,"d*")*0.5)-(countif(E108:AI108,"e*")*0.5)+1</f>
        <v>0</v>
      </c>
      <c r="AK108" s="197">
        <f t="shared" si="3"/>
        <v>18.5</v>
      </c>
      <c r="AL108" s="214">
        <f>VLOOKUP(B108,'Working Time-January-2026'!$B:$AK,35,0)/60</f>
        <v>0</v>
      </c>
      <c r="AM108" s="214">
        <f>VLOOKUP(B108,'Working Time-January-2026'!$B:$AK,36,0)/60</f>
        <v>0</v>
      </c>
      <c r="AN108" s="214"/>
      <c r="AO108" s="214"/>
      <c r="AP108" s="220"/>
      <c r="AQ108" s="209"/>
      <c r="AR108" s="209"/>
      <c r="AS108" s="209"/>
      <c r="AT108" s="209"/>
      <c r="AU108" s="209">
        <f t="shared" si="4"/>
        <v>5</v>
      </c>
      <c r="AV108" s="209">
        <f t="shared" si="5"/>
        <v>0</v>
      </c>
      <c r="AW108" s="210">
        <f t="shared" si="6"/>
        <v>7.5</v>
      </c>
      <c r="AX108" s="222"/>
      <c r="AY108" s="217"/>
    </row>
    <row r="109">
      <c r="A109" s="209">
        <v>105.0</v>
      </c>
      <c r="B109" s="218" t="s">
        <v>690</v>
      </c>
      <c r="C109" s="219" t="s">
        <v>45</v>
      </c>
      <c r="D109" s="212" t="s">
        <v>14</v>
      </c>
      <c r="E109" s="194" t="s">
        <v>591</v>
      </c>
      <c r="F109" s="194" t="s">
        <v>591</v>
      </c>
      <c r="G109" s="194">
        <v>0.0</v>
      </c>
      <c r="H109" s="194" t="s">
        <v>164</v>
      </c>
      <c r="I109" s="194" t="s">
        <v>591</v>
      </c>
      <c r="J109" s="194" t="s">
        <v>591</v>
      </c>
      <c r="K109" s="194" t="s">
        <v>591</v>
      </c>
      <c r="L109" s="508" t="s">
        <v>15</v>
      </c>
      <c r="M109" s="194" t="s">
        <v>591</v>
      </c>
      <c r="N109" s="194" t="s">
        <v>591</v>
      </c>
      <c r="O109" s="194">
        <v>0.0</v>
      </c>
      <c r="P109" s="194" t="s">
        <v>593</v>
      </c>
      <c r="Q109" s="194" t="s">
        <v>593</v>
      </c>
      <c r="R109" s="194" t="s">
        <v>593</v>
      </c>
      <c r="S109" s="194" t="s">
        <v>593</v>
      </c>
      <c r="T109" s="194" t="s">
        <v>593</v>
      </c>
      <c r="U109" s="194" t="s">
        <v>593</v>
      </c>
      <c r="V109" s="194">
        <v>0.0</v>
      </c>
      <c r="W109" s="194" t="s">
        <v>593</v>
      </c>
      <c r="X109" s="194" t="s">
        <v>593</v>
      </c>
      <c r="Y109" s="194" t="s">
        <v>593</v>
      </c>
      <c r="Z109" s="194" t="s">
        <v>593</v>
      </c>
      <c r="AA109" s="194" t="s">
        <v>593</v>
      </c>
      <c r="AB109" s="194" t="s">
        <v>593</v>
      </c>
      <c r="AC109" s="194">
        <v>0.0</v>
      </c>
      <c r="AD109" s="194" t="s">
        <v>593</v>
      </c>
      <c r="AE109" s="194" t="s">
        <v>593</v>
      </c>
      <c r="AF109" s="194" t="s">
        <v>593</v>
      </c>
      <c r="AG109" s="194" t="s">
        <v>593</v>
      </c>
      <c r="AH109" s="194" t="s">
        <v>6</v>
      </c>
      <c r="AI109" s="194">
        <v>0.0</v>
      </c>
      <c r="AJ109" s="197">
        <f>vlookup(B109,'Annual Leave-2026'!$B:$T,4,0)-countif(E109:AI109,"a")-(countif(E109:AI109,"a1")*0.5)-(countif(E109:AI109,"a2")*0.5)-(countif(E109:AI109,"b*")*0.5)-(countif(E109:AI109,"c*")*0.5)-(countif(E109:AI109,"d*")*0.5)-(countif(E109:AI109,"e*")*0.5)+1</f>
        <v>1.5</v>
      </c>
      <c r="AK109" s="197">
        <f t="shared" si="3"/>
        <v>26</v>
      </c>
      <c r="AL109" s="214">
        <f>VLOOKUP(B109,'Working Time-January-2026'!$B:$AK,35,0)/60</f>
        <v>0</v>
      </c>
      <c r="AM109" s="214">
        <f>VLOOKUP(B109,'Working Time-January-2026'!$B:$AK,36,0)/60</f>
        <v>0</v>
      </c>
      <c r="AN109" s="214"/>
      <c r="AO109" s="214"/>
      <c r="AP109" s="220"/>
      <c r="AQ109" s="209"/>
      <c r="AR109" s="209"/>
      <c r="AS109" s="209"/>
      <c r="AT109" s="209"/>
      <c r="AU109" s="209">
        <f t="shared" si="4"/>
        <v>5</v>
      </c>
      <c r="AV109" s="209">
        <f t="shared" si="5"/>
        <v>0</v>
      </c>
      <c r="AW109" s="210">
        <f t="shared" si="6"/>
        <v>0</v>
      </c>
      <c r="AX109" s="222"/>
      <c r="AY109" s="217"/>
    </row>
    <row r="110">
      <c r="A110" s="204">
        <v>106.0</v>
      </c>
      <c r="B110" s="218" t="s">
        <v>691</v>
      </c>
      <c r="C110" s="219" t="s">
        <v>31</v>
      </c>
      <c r="D110" s="212" t="s">
        <v>14</v>
      </c>
      <c r="E110" s="194" t="s">
        <v>717</v>
      </c>
      <c r="F110" s="194" t="s">
        <v>717</v>
      </c>
      <c r="G110" s="194" t="s">
        <v>602</v>
      </c>
      <c r="H110" s="194">
        <v>0.0</v>
      </c>
      <c r="I110" s="194" t="s">
        <v>715</v>
      </c>
      <c r="J110" s="194" t="s">
        <v>715</v>
      </c>
      <c r="K110" s="194" t="s">
        <v>6</v>
      </c>
      <c r="L110" s="508" t="s">
        <v>15</v>
      </c>
      <c r="M110" s="194" t="s">
        <v>715</v>
      </c>
      <c r="N110" s="194">
        <v>0.0</v>
      </c>
      <c r="O110" s="194" t="s">
        <v>715</v>
      </c>
      <c r="P110" s="194" t="s">
        <v>715</v>
      </c>
      <c r="Q110" s="194" t="s">
        <v>715</v>
      </c>
      <c r="R110" s="194" t="s">
        <v>715</v>
      </c>
      <c r="S110" s="194" t="s">
        <v>715</v>
      </c>
      <c r="T110" s="194" t="s">
        <v>715</v>
      </c>
      <c r="U110" s="194" t="s">
        <v>715</v>
      </c>
      <c r="V110" s="194">
        <v>0.0</v>
      </c>
      <c r="W110" s="194" t="s">
        <v>591</v>
      </c>
      <c r="X110" s="194" t="s">
        <v>641</v>
      </c>
      <c r="Y110" s="194" t="s">
        <v>591</v>
      </c>
      <c r="Z110" s="194" t="s">
        <v>591</v>
      </c>
      <c r="AA110" s="194" t="s">
        <v>591</v>
      </c>
      <c r="AB110" s="194">
        <v>0.0</v>
      </c>
      <c r="AC110" s="194" t="s">
        <v>6</v>
      </c>
      <c r="AD110" s="194" t="s">
        <v>591</v>
      </c>
      <c r="AE110" s="194" t="s">
        <v>591</v>
      </c>
      <c r="AF110" s="194" t="s">
        <v>591</v>
      </c>
      <c r="AG110" s="221" t="s">
        <v>641</v>
      </c>
      <c r="AH110" s="194" t="s">
        <v>591</v>
      </c>
      <c r="AI110" s="194" t="s">
        <v>164</v>
      </c>
      <c r="AJ110" s="197">
        <f>vlookup(B110,'Annual Leave-2026'!$B:$T,4,0)-countif(E110:AI110,"a")-(countif(E110:AI110,"a1")*0.5)-(countif(E110:AI110,"a2")*0.5)-(countif(E110:AI110,"b*")*0.5)-(countif(E110:AI110,"c*")*0.5)-(countif(E110:AI110,"d*")*0.5)-(countif(E110:AI110,"e*")*0.5)+1</f>
        <v>0.5</v>
      </c>
      <c r="AK110" s="197">
        <f t="shared" si="3"/>
        <v>25</v>
      </c>
      <c r="AL110" s="214">
        <f>VLOOKUP(B110,'Working Time-January-2026'!$B:$AK,35,0)/60</f>
        <v>0</v>
      </c>
      <c r="AM110" s="214">
        <f>VLOOKUP(B110,'Working Time-January-2026'!$B:$AK,36,0)/60</f>
        <v>0</v>
      </c>
      <c r="AN110" s="214"/>
      <c r="AO110" s="214"/>
      <c r="AP110" s="220"/>
      <c r="AQ110" s="209"/>
      <c r="AR110" s="209"/>
      <c r="AS110" s="209"/>
      <c r="AT110" s="209"/>
      <c r="AU110" s="209">
        <f t="shared" si="4"/>
        <v>4</v>
      </c>
      <c r="AV110" s="209">
        <f t="shared" si="5"/>
        <v>0</v>
      </c>
      <c r="AW110" s="210">
        <f t="shared" si="6"/>
        <v>2</v>
      </c>
      <c r="AX110" s="222"/>
      <c r="AY110" s="217"/>
    </row>
    <row r="111">
      <c r="A111" s="209">
        <v>107.0</v>
      </c>
      <c r="B111" s="218" t="s">
        <v>692</v>
      </c>
      <c r="C111" s="219" t="s">
        <v>24</v>
      </c>
      <c r="D111" s="212" t="s">
        <v>14</v>
      </c>
      <c r="E111" s="194" t="s">
        <v>717</v>
      </c>
      <c r="F111" s="194" t="s">
        <v>717</v>
      </c>
      <c r="G111" s="194">
        <v>0.0</v>
      </c>
      <c r="H111" s="194" t="s">
        <v>717</v>
      </c>
      <c r="I111" s="194" t="s">
        <v>717</v>
      </c>
      <c r="J111" s="194" t="s">
        <v>717</v>
      </c>
      <c r="K111" s="194" t="s">
        <v>717</v>
      </c>
      <c r="L111" s="508" t="s">
        <v>15</v>
      </c>
      <c r="M111" s="194" t="s">
        <v>717</v>
      </c>
      <c r="N111" s="194" t="s">
        <v>717</v>
      </c>
      <c r="O111" s="194">
        <v>0.0</v>
      </c>
      <c r="P111" s="194" t="s">
        <v>715</v>
      </c>
      <c r="Q111" s="194" t="s">
        <v>715</v>
      </c>
      <c r="R111" s="194" t="s">
        <v>715</v>
      </c>
      <c r="S111" s="194" t="s">
        <v>715</v>
      </c>
      <c r="T111" s="194" t="s">
        <v>715</v>
      </c>
      <c r="U111" s="194">
        <v>0.0</v>
      </c>
      <c r="V111" s="194" t="s">
        <v>715</v>
      </c>
      <c r="W111" s="194" t="s">
        <v>715</v>
      </c>
      <c r="X111" s="194" t="s">
        <v>715</v>
      </c>
      <c r="Y111" s="194" t="s">
        <v>715</v>
      </c>
      <c r="Z111" s="194" t="s">
        <v>715</v>
      </c>
      <c r="AA111" s="194" t="s">
        <v>715</v>
      </c>
      <c r="AB111" s="194" t="s">
        <v>715</v>
      </c>
      <c r="AC111" s="194">
        <v>0.0</v>
      </c>
      <c r="AD111" s="194" t="s">
        <v>591</v>
      </c>
      <c r="AE111" s="194" t="s">
        <v>591</v>
      </c>
      <c r="AF111" s="194" t="s">
        <v>591</v>
      </c>
      <c r="AG111" s="194" t="s">
        <v>591</v>
      </c>
      <c r="AH111" s="194" t="s">
        <v>591</v>
      </c>
      <c r="AI111" s="194">
        <v>0.0</v>
      </c>
      <c r="AJ111" s="197">
        <f>vlookup(B111,'Annual Leave-2026'!$B:$T,4,0)-countif(E111:AI111,"a")-(countif(E111:AI111,"a1")*0.5)-(countif(E111:AI111,"a2")*0.5)-(countif(E111:AI111,"b*")*0.5)-(countif(E111:AI111,"c*")*0.5)-(countif(E111:AI111,"d*")*0.5)-(countif(E111:AI111,"e*")*0.5)+1</f>
        <v>2.5</v>
      </c>
      <c r="AK111" s="197">
        <f t="shared" si="3"/>
        <v>26</v>
      </c>
      <c r="AL111" s="214">
        <f>VLOOKUP(B111,'Working Time-January-2026'!$B:$AK,35,0)/60</f>
        <v>0</v>
      </c>
      <c r="AM111" s="214">
        <f>VLOOKUP(B111,'Working Time-January-2026'!$B:$AK,36,0)/60</f>
        <v>0</v>
      </c>
      <c r="AN111" s="214"/>
      <c r="AO111" s="214"/>
      <c r="AP111" s="220"/>
      <c r="AQ111" s="209"/>
      <c r="AR111" s="209"/>
      <c r="AS111" s="209"/>
      <c r="AT111" s="209"/>
      <c r="AU111" s="209">
        <f t="shared" si="4"/>
        <v>5</v>
      </c>
      <c r="AV111" s="209">
        <f t="shared" si="5"/>
        <v>0</v>
      </c>
      <c r="AW111" s="210">
        <f t="shared" si="6"/>
        <v>0</v>
      </c>
      <c r="AX111" s="222"/>
      <c r="AY111" s="217"/>
    </row>
    <row r="112">
      <c r="A112" s="204">
        <v>108.0</v>
      </c>
      <c r="B112" s="218" t="s">
        <v>693</v>
      </c>
      <c r="C112" s="219" t="s">
        <v>35</v>
      </c>
      <c r="D112" s="212" t="s">
        <v>14</v>
      </c>
      <c r="E112" s="194" t="s">
        <v>715</v>
      </c>
      <c r="F112" s="194" t="s">
        <v>715</v>
      </c>
      <c r="G112" s="194">
        <v>0.0</v>
      </c>
      <c r="H112" s="194" t="s">
        <v>715</v>
      </c>
      <c r="I112" s="194" t="s">
        <v>715</v>
      </c>
      <c r="J112" s="194" t="s">
        <v>715</v>
      </c>
      <c r="K112" s="194" t="s">
        <v>715</v>
      </c>
      <c r="L112" s="508" t="s">
        <v>15</v>
      </c>
      <c r="M112" s="194" t="s">
        <v>6</v>
      </c>
      <c r="N112" s="194" t="s">
        <v>6</v>
      </c>
      <c r="O112" s="194">
        <v>0.0</v>
      </c>
      <c r="P112" s="194" t="s">
        <v>591</v>
      </c>
      <c r="Q112" s="194" t="s">
        <v>591</v>
      </c>
      <c r="R112" s="194" t="s">
        <v>591</v>
      </c>
      <c r="S112" s="194" t="s">
        <v>591</v>
      </c>
      <c r="T112" s="194" t="s">
        <v>591</v>
      </c>
      <c r="U112" s="194">
        <v>0.0</v>
      </c>
      <c r="V112" s="194" t="s">
        <v>591</v>
      </c>
      <c r="W112" s="194" t="s">
        <v>591</v>
      </c>
      <c r="X112" s="194" t="s">
        <v>591</v>
      </c>
      <c r="Y112" s="194" t="s">
        <v>591</v>
      </c>
      <c r="Z112" s="194" t="s">
        <v>591</v>
      </c>
      <c r="AA112" s="194" t="s">
        <v>591</v>
      </c>
      <c r="AB112" s="194" t="s">
        <v>591</v>
      </c>
      <c r="AC112" s="194">
        <v>0.0</v>
      </c>
      <c r="AD112" s="194" t="s">
        <v>593</v>
      </c>
      <c r="AE112" s="194" t="s">
        <v>593</v>
      </c>
      <c r="AF112" s="194" t="s">
        <v>593</v>
      </c>
      <c r="AG112" s="194" t="s">
        <v>593</v>
      </c>
      <c r="AH112" s="194" t="s">
        <v>593</v>
      </c>
      <c r="AI112" s="194">
        <v>0.0</v>
      </c>
      <c r="AJ112" s="197">
        <f>vlookup(B112,'Annual Leave-2026'!$B:$T,4,0)-countif(E112:AI112,"a")-(countif(E112:AI112,"a1")*0.5)-(countif(E112:AI112,"a2")*0.5)-(countif(E112:AI112,"b*")*0.5)-(countif(E112:AI112,"c*")*0.5)-(countif(E112:AI112,"d*")*0.5)-(countif(E112:AI112,"e*")*0.5)+1</f>
        <v>4</v>
      </c>
      <c r="AK112" s="197">
        <f t="shared" si="3"/>
        <v>26</v>
      </c>
      <c r="AL112" s="214">
        <f>VLOOKUP(B112,'Working Time-January-2026'!$B:$AK,35,0)/60</f>
        <v>-0.03333333333</v>
      </c>
      <c r="AM112" s="214">
        <f>VLOOKUP(B112,'Working Time-January-2026'!$B:$AK,36,0)/60</f>
        <v>0</v>
      </c>
      <c r="AN112" s="214"/>
      <c r="AO112" s="214"/>
      <c r="AP112" s="220"/>
      <c r="AQ112" s="209"/>
      <c r="AR112" s="209"/>
      <c r="AS112" s="209"/>
      <c r="AT112" s="209"/>
      <c r="AU112" s="209">
        <f t="shared" si="4"/>
        <v>5</v>
      </c>
      <c r="AV112" s="209">
        <f t="shared" si="5"/>
        <v>0</v>
      </c>
      <c r="AW112" s="210">
        <f t="shared" si="6"/>
        <v>0</v>
      </c>
      <c r="AX112" s="222"/>
      <c r="AY112" s="217"/>
    </row>
    <row r="113">
      <c r="A113" s="209">
        <v>109.0</v>
      </c>
      <c r="B113" s="218" t="s">
        <v>694</v>
      </c>
      <c r="C113" s="219" t="s">
        <v>48</v>
      </c>
      <c r="D113" s="212" t="s">
        <v>14</v>
      </c>
      <c r="E113" s="194" t="s">
        <v>591</v>
      </c>
      <c r="F113" s="194" t="s">
        <v>591</v>
      </c>
      <c r="G113" s="194" t="s">
        <v>591</v>
      </c>
      <c r="H113" s="194">
        <v>0.0</v>
      </c>
      <c r="I113" s="194" t="s">
        <v>593</v>
      </c>
      <c r="J113" s="194" t="s">
        <v>593</v>
      </c>
      <c r="K113" s="194" t="s">
        <v>593</v>
      </c>
      <c r="L113" s="508" t="s">
        <v>15</v>
      </c>
      <c r="M113" s="194" t="s">
        <v>593</v>
      </c>
      <c r="N113" s="194" t="s">
        <v>593</v>
      </c>
      <c r="O113" s="194">
        <v>0.0</v>
      </c>
      <c r="P113" s="194" t="s">
        <v>593</v>
      </c>
      <c r="Q113" s="194" t="s">
        <v>593</v>
      </c>
      <c r="R113" s="194" t="s">
        <v>593</v>
      </c>
      <c r="S113" s="194" t="s">
        <v>593</v>
      </c>
      <c r="T113" s="194" t="s">
        <v>593</v>
      </c>
      <c r="U113" s="194" t="s">
        <v>593</v>
      </c>
      <c r="V113" s="194">
        <v>0.0</v>
      </c>
      <c r="W113" s="194" t="s">
        <v>593</v>
      </c>
      <c r="X113" s="194" t="s">
        <v>593</v>
      </c>
      <c r="Y113" s="194" t="s">
        <v>593</v>
      </c>
      <c r="Z113" s="194" t="s">
        <v>593</v>
      </c>
      <c r="AA113" s="194" t="s">
        <v>593</v>
      </c>
      <c r="AB113" s="194">
        <v>0.0</v>
      </c>
      <c r="AC113" s="194" t="s">
        <v>6</v>
      </c>
      <c r="AD113" s="194" t="s">
        <v>588</v>
      </c>
      <c r="AE113" s="194" t="s">
        <v>588</v>
      </c>
      <c r="AF113" s="194" t="s">
        <v>588</v>
      </c>
      <c r="AG113" s="194" t="s">
        <v>588</v>
      </c>
      <c r="AH113" s="194" t="s">
        <v>588</v>
      </c>
      <c r="AI113" s="194" t="s">
        <v>588</v>
      </c>
      <c r="AJ113" s="197">
        <f>vlookup(B113,'Annual Leave-2026'!$B:$T,4,0)-countif(E113:AI113,"a")-(countif(E113:AI113,"a1")*0.5)-(countif(E113:AI113,"a2")*0.5)-(countif(E113:AI113,"b*")*0.5)-(countif(E113:AI113,"c*")*0.5)-(countif(E113:AI113,"d*")*0.5)-(countif(E113:AI113,"e*")*0.5)+1</f>
        <v>6.5</v>
      </c>
      <c r="AK113" s="197">
        <f t="shared" si="3"/>
        <v>27</v>
      </c>
      <c r="AL113" s="214">
        <f>VLOOKUP(B113,'Working Time-January-2026'!$B:$AK,35,0)/60</f>
        <v>0</v>
      </c>
      <c r="AM113" s="214">
        <f>VLOOKUP(B113,'Working Time-January-2026'!$B:$AK,36,0)/60</f>
        <v>0</v>
      </c>
      <c r="AN113" s="214"/>
      <c r="AO113" s="214"/>
      <c r="AP113" s="220"/>
      <c r="AQ113" s="209"/>
      <c r="AR113" s="209"/>
      <c r="AS113" s="209"/>
      <c r="AT113" s="209"/>
      <c r="AU113" s="209">
        <f t="shared" si="4"/>
        <v>4</v>
      </c>
      <c r="AV113" s="209">
        <f t="shared" si="5"/>
        <v>0</v>
      </c>
      <c r="AW113" s="210">
        <f t="shared" si="6"/>
        <v>0</v>
      </c>
      <c r="AX113" s="222"/>
      <c r="AY113" s="217"/>
    </row>
    <row r="114">
      <c r="A114" s="204">
        <v>110.0</v>
      </c>
      <c r="B114" s="218" t="s">
        <v>695</v>
      </c>
      <c r="C114" s="219" t="s">
        <v>67</v>
      </c>
      <c r="D114" s="212" t="s">
        <v>14</v>
      </c>
      <c r="E114" s="194" t="s">
        <v>588</v>
      </c>
      <c r="F114" s="194" t="s">
        <v>588</v>
      </c>
      <c r="G114" s="194">
        <v>0.0</v>
      </c>
      <c r="H114" s="194" t="s">
        <v>588</v>
      </c>
      <c r="I114" s="194" t="s">
        <v>588</v>
      </c>
      <c r="J114" s="194" t="s">
        <v>588</v>
      </c>
      <c r="K114" s="194" t="s">
        <v>588</v>
      </c>
      <c r="L114" s="508" t="s">
        <v>15</v>
      </c>
      <c r="M114" s="194" t="s">
        <v>6</v>
      </c>
      <c r="N114" s="194" t="s">
        <v>588</v>
      </c>
      <c r="O114" s="194">
        <v>0.0</v>
      </c>
      <c r="P114" s="194" t="s">
        <v>588</v>
      </c>
      <c r="Q114" s="194" t="s">
        <v>588</v>
      </c>
      <c r="R114" s="194" t="s">
        <v>588</v>
      </c>
      <c r="S114" s="194" t="s">
        <v>588</v>
      </c>
      <c r="T114" s="194" t="s">
        <v>588</v>
      </c>
      <c r="U114" s="194" t="s">
        <v>588</v>
      </c>
      <c r="V114" s="194" t="s">
        <v>588</v>
      </c>
      <c r="W114" s="194">
        <v>0.0</v>
      </c>
      <c r="X114" s="194" t="s">
        <v>717</v>
      </c>
      <c r="Y114" s="194" t="s">
        <v>717</v>
      </c>
      <c r="Z114" s="218" t="s">
        <v>717</v>
      </c>
      <c r="AA114" s="218" t="s">
        <v>717</v>
      </c>
      <c r="AB114" s="194">
        <v>0.0</v>
      </c>
      <c r="AC114" s="194" t="s">
        <v>717</v>
      </c>
      <c r="AD114" s="194" t="s">
        <v>717</v>
      </c>
      <c r="AE114" s="194" t="s">
        <v>717</v>
      </c>
      <c r="AF114" s="194" t="s">
        <v>592</v>
      </c>
      <c r="AG114" s="194" t="s">
        <v>592</v>
      </c>
      <c r="AH114" s="194" t="s">
        <v>592</v>
      </c>
      <c r="AI114" s="194" t="s">
        <v>717</v>
      </c>
      <c r="AJ114" s="197">
        <f>vlookup(B114,'Annual Leave-2026'!$B:$T,4,0)-countif(E114:AI114,"a")-(countif(E114:AI114,"a1")*0.5)-(countif(E114:AI114,"a2")*0.5)-(countif(E114:AI114,"b*")*0.5)-(countif(E114:AI114,"c*")*0.5)-(countif(E114:AI114,"d*")*0.5)-(countif(E114:AI114,"e*")*0.5)+1</f>
        <v>5</v>
      </c>
      <c r="AK114" s="197">
        <f t="shared" si="3"/>
        <v>24</v>
      </c>
      <c r="AL114" s="214">
        <f>VLOOKUP(B114,'Working Time-January-2026'!$B:$AK,35,0)/60</f>
        <v>0</v>
      </c>
      <c r="AM114" s="214">
        <f>VLOOKUP(B114,'Working Time-January-2026'!$B:$AK,36,0)/60</f>
        <v>0</v>
      </c>
      <c r="AN114" s="214"/>
      <c r="AO114" s="214"/>
      <c r="AP114" s="220"/>
      <c r="AQ114" s="209"/>
      <c r="AR114" s="209"/>
      <c r="AS114" s="209"/>
      <c r="AT114" s="209"/>
      <c r="AU114" s="209">
        <f t="shared" si="4"/>
        <v>4</v>
      </c>
      <c r="AV114" s="209">
        <f t="shared" si="5"/>
        <v>3</v>
      </c>
      <c r="AW114" s="210">
        <f t="shared" si="6"/>
        <v>0</v>
      </c>
      <c r="AX114" s="222"/>
      <c r="AY114" s="217"/>
    </row>
    <row r="115">
      <c r="A115" s="209">
        <v>111.0</v>
      </c>
      <c r="B115" s="218" t="s">
        <v>696</v>
      </c>
      <c r="C115" s="219" t="s">
        <v>54</v>
      </c>
      <c r="D115" s="212" t="s">
        <v>14</v>
      </c>
      <c r="E115" s="194" t="s">
        <v>593</v>
      </c>
      <c r="F115" s="194" t="s">
        <v>593</v>
      </c>
      <c r="G115" s="194">
        <v>0.0</v>
      </c>
      <c r="H115" s="194" t="s">
        <v>6</v>
      </c>
      <c r="I115" s="194" t="s">
        <v>593</v>
      </c>
      <c r="J115" s="194" t="s">
        <v>593</v>
      </c>
      <c r="K115" s="194" t="s">
        <v>593</v>
      </c>
      <c r="L115" s="508" t="s">
        <v>15</v>
      </c>
      <c r="M115" s="194" t="s">
        <v>593</v>
      </c>
      <c r="N115" s="194" t="s">
        <v>593</v>
      </c>
      <c r="O115" s="194">
        <v>0.0</v>
      </c>
      <c r="P115" s="194" t="s">
        <v>593</v>
      </c>
      <c r="Q115" s="194" t="s">
        <v>593</v>
      </c>
      <c r="R115" s="194" t="s">
        <v>593</v>
      </c>
      <c r="S115" s="194" t="s">
        <v>593</v>
      </c>
      <c r="T115" s="194" t="s">
        <v>593</v>
      </c>
      <c r="U115" s="194">
        <v>0.0</v>
      </c>
      <c r="V115" s="194" t="s">
        <v>169</v>
      </c>
      <c r="W115" s="194" t="s">
        <v>588</v>
      </c>
      <c r="X115" s="194" t="s">
        <v>588</v>
      </c>
      <c r="Y115" s="194" t="s">
        <v>588</v>
      </c>
      <c r="Z115" s="194" t="s">
        <v>588</v>
      </c>
      <c r="AA115" s="194" t="s">
        <v>588</v>
      </c>
      <c r="AB115" s="194" t="s">
        <v>588</v>
      </c>
      <c r="AC115" s="194">
        <v>0.0</v>
      </c>
      <c r="AD115" s="194" t="s">
        <v>588</v>
      </c>
      <c r="AE115" s="194" t="s">
        <v>588</v>
      </c>
      <c r="AF115" s="194" t="s">
        <v>588</v>
      </c>
      <c r="AG115" s="194" t="s">
        <v>588</v>
      </c>
      <c r="AH115" s="194" t="s">
        <v>588</v>
      </c>
      <c r="AI115" s="194" t="s">
        <v>588</v>
      </c>
      <c r="AJ115" s="197">
        <f>vlookup(B115,'Annual Leave-2026'!$B:$T,4,0)-countif(E115:AI115,"a")-(countif(E115:AI115,"a1")*0.5)-(countif(E115:AI115,"a2")*0.5)-(countif(E115:AI115,"b*")*0.5)-(countif(E115:AI115,"c*")*0.5)-(countif(E115:AI115,"d*")*0.5)-(countif(E115:AI115,"e*")*0.5)+1</f>
        <v>2</v>
      </c>
      <c r="AK115" s="197">
        <f t="shared" si="3"/>
        <v>27</v>
      </c>
      <c r="AL115" s="214">
        <f>VLOOKUP(B115,'Working Time-January-2026'!$B:$AK,35,0)/60</f>
        <v>0</v>
      </c>
      <c r="AM115" s="214">
        <f>VLOOKUP(B115,'Working Time-January-2026'!$B:$AK,36,0)/60</f>
        <v>0</v>
      </c>
      <c r="AN115" s="214"/>
      <c r="AO115" s="214"/>
      <c r="AP115" s="220"/>
      <c r="AQ115" s="209"/>
      <c r="AR115" s="209"/>
      <c r="AS115" s="209"/>
      <c r="AT115" s="209"/>
      <c r="AU115" s="209">
        <f t="shared" si="4"/>
        <v>4</v>
      </c>
      <c r="AV115" s="209">
        <f t="shared" si="5"/>
        <v>0</v>
      </c>
      <c r="AW115" s="210">
        <f t="shared" si="6"/>
        <v>0</v>
      </c>
      <c r="AX115" s="222"/>
      <c r="AY115" s="217"/>
    </row>
    <row r="116">
      <c r="A116" s="204">
        <v>112.0</v>
      </c>
      <c r="B116" s="218" t="s">
        <v>697</v>
      </c>
      <c r="C116" s="219" t="s">
        <v>70</v>
      </c>
      <c r="D116" s="212" t="s">
        <v>14</v>
      </c>
      <c r="E116" s="194" t="s">
        <v>588</v>
      </c>
      <c r="F116" s="194" t="s">
        <v>588</v>
      </c>
      <c r="G116" s="194" t="s">
        <v>588</v>
      </c>
      <c r="H116" s="194">
        <v>0.0</v>
      </c>
      <c r="I116" s="194" t="s">
        <v>588</v>
      </c>
      <c r="J116" s="194" t="s">
        <v>588</v>
      </c>
      <c r="K116" s="194" t="s">
        <v>588</v>
      </c>
      <c r="L116" s="508" t="s">
        <v>15</v>
      </c>
      <c r="M116" s="194" t="s">
        <v>6</v>
      </c>
      <c r="N116" s="194" t="s">
        <v>588</v>
      </c>
      <c r="O116" s="194">
        <v>0.0</v>
      </c>
      <c r="P116" s="194" t="s">
        <v>717</v>
      </c>
      <c r="Q116" s="194" t="s">
        <v>717</v>
      </c>
      <c r="R116" s="194" t="s">
        <v>717</v>
      </c>
      <c r="S116" s="194" t="s">
        <v>717</v>
      </c>
      <c r="T116" s="194" t="s">
        <v>717</v>
      </c>
      <c r="U116" s="194">
        <v>0.0</v>
      </c>
      <c r="V116" s="194" t="s">
        <v>717</v>
      </c>
      <c r="W116" s="194" t="s">
        <v>717</v>
      </c>
      <c r="X116" s="194" t="s">
        <v>717</v>
      </c>
      <c r="Y116" s="194" t="s">
        <v>717</v>
      </c>
      <c r="Z116" s="218" t="s">
        <v>717</v>
      </c>
      <c r="AA116" s="218" t="s">
        <v>717</v>
      </c>
      <c r="AB116" s="218" t="s">
        <v>717</v>
      </c>
      <c r="AC116" s="194">
        <v>0.0</v>
      </c>
      <c r="AD116" s="194" t="s">
        <v>6</v>
      </c>
      <c r="AE116" s="194" t="s">
        <v>6</v>
      </c>
      <c r="AF116" s="194" t="s">
        <v>6</v>
      </c>
      <c r="AG116" s="194" t="s">
        <v>715</v>
      </c>
      <c r="AH116" s="194" t="s">
        <v>715</v>
      </c>
      <c r="AI116" s="194">
        <v>0.0</v>
      </c>
      <c r="AJ116" s="197">
        <f>vlookup(B116,'Annual Leave-2026'!$B:$T,4,0)-countif(E116:AI116,"a")-(countif(E116:AI116,"a1")*0.5)-(countif(E116:AI116,"a2")*0.5)-(countif(E116:AI116,"b*")*0.5)-(countif(E116:AI116,"c*")*0.5)-(countif(E116:AI116,"d*")*0.5)-(countif(E116:AI116,"e*")*0.5)+1</f>
        <v>2.5</v>
      </c>
      <c r="AK116" s="197">
        <f t="shared" si="3"/>
        <v>26</v>
      </c>
      <c r="AL116" s="214">
        <f>VLOOKUP(B116,'Working Time-January-2026'!$B:$AK,35,0)/60</f>
        <v>0</v>
      </c>
      <c r="AM116" s="214">
        <f>VLOOKUP(B116,'Working Time-January-2026'!$B:$AK,36,0)/60</f>
        <v>0</v>
      </c>
      <c r="AN116" s="214"/>
      <c r="AO116" s="214"/>
      <c r="AP116" s="220"/>
      <c r="AQ116" s="209"/>
      <c r="AR116" s="209"/>
      <c r="AS116" s="209"/>
      <c r="AT116" s="209"/>
      <c r="AU116" s="209">
        <f t="shared" si="4"/>
        <v>5</v>
      </c>
      <c r="AV116" s="209">
        <f t="shared" si="5"/>
        <v>0</v>
      </c>
      <c r="AW116" s="210">
        <f t="shared" si="6"/>
        <v>0</v>
      </c>
      <c r="AX116" s="222"/>
      <c r="AY116" s="217"/>
    </row>
    <row r="117">
      <c r="A117" s="209">
        <v>113.0</v>
      </c>
      <c r="B117" s="218" t="s">
        <v>848</v>
      </c>
      <c r="C117" s="219" t="s">
        <v>40</v>
      </c>
      <c r="D117" s="218" t="s">
        <v>14</v>
      </c>
      <c r="E117" s="194" t="s">
        <v>592</v>
      </c>
      <c r="F117" s="194" t="s">
        <v>592</v>
      </c>
      <c r="G117" s="194" t="s">
        <v>715</v>
      </c>
      <c r="H117" s="194">
        <v>0.0</v>
      </c>
      <c r="I117" s="194" t="s">
        <v>591</v>
      </c>
      <c r="J117" s="194" t="s">
        <v>591</v>
      </c>
      <c r="K117" s="194" t="s">
        <v>591</v>
      </c>
      <c r="L117" s="508" t="s">
        <v>15</v>
      </c>
      <c r="M117" s="194" t="s">
        <v>6</v>
      </c>
      <c r="N117" s="194">
        <v>0.0</v>
      </c>
      <c r="O117" s="194" t="s">
        <v>591</v>
      </c>
      <c r="P117" s="194" t="s">
        <v>591</v>
      </c>
      <c r="Q117" s="194" t="s">
        <v>592</v>
      </c>
      <c r="R117" s="194" t="s">
        <v>591</v>
      </c>
      <c r="S117" s="194" t="s">
        <v>591</v>
      </c>
      <c r="T117" s="194" t="s">
        <v>591</v>
      </c>
      <c r="U117" s="194" t="s">
        <v>591</v>
      </c>
      <c r="V117" s="194">
        <v>0.0</v>
      </c>
      <c r="W117" s="194" t="s">
        <v>593</v>
      </c>
      <c r="X117" s="194" t="s">
        <v>593</v>
      </c>
      <c r="Y117" s="194" t="s">
        <v>593</v>
      </c>
      <c r="Z117" s="218" t="s">
        <v>172</v>
      </c>
      <c r="AA117" s="194" t="s">
        <v>593</v>
      </c>
      <c r="AB117" s="194">
        <v>0.0</v>
      </c>
      <c r="AC117" s="194" t="s">
        <v>593</v>
      </c>
      <c r="AD117" s="194" t="s">
        <v>593</v>
      </c>
      <c r="AE117" s="194" t="s">
        <v>593</v>
      </c>
      <c r="AF117" s="194" t="s">
        <v>593</v>
      </c>
      <c r="AG117" s="194" t="s">
        <v>593</v>
      </c>
      <c r="AH117" s="194" t="s">
        <v>593</v>
      </c>
      <c r="AI117" s="194" t="s">
        <v>593</v>
      </c>
      <c r="AJ117" s="197">
        <f>vlookup(B117,'Annual Leave-2026'!$B:$T,4,0)-countif(E117:AI117,"a")-(countif(E117:AI117,"a1")*0.5)-(countif(E117:AI117,"a2")*0.5)-(countif(E117:AI117,"b*")*0.5)-(countif(E117:AI117,"c*")*0.5)-(countif(E117:AI117,"d*")*0.5)-(countif(E117:AI117,"e*")*0.5)+1</f>
        <v>1</v>
      </c>
      <c r="AK117" s="197">
        <f t="shared" si="3"/>
        <v>24</v>
      </c>
      <c r="AL117" s="214">
        <f>VLOOKUP(B117,'Working Time-January-2026'!$B:$AK,35,0)/60</f>
        <v>0</v>
      </c>
      <c r="AM117" s="214">
        <f>VLOOKUP(B117,'Working Time-January-2026'!$B:$AK,36,0)/60</f>
        <v>0</v>
      </c>
      <c r="AN117" s="214"/>
      <c r="AO117" s="214"/>
      <c r="AP117" s="220"/>
      <c r="AQ117" s="209"/>
      <c r="AR117" s="209"/>
      <c r="AS117" s="209"/>
      <c r="AT117" s="209"/>
      <c r="AU117" s="209">
        <f t="shared" si="4"/>
        <v>4</v>
      </c>
      <c r="AV117" s="209">
        <f t="shared" si="5"/>
        <v>3</v>
      </c>
      <c r="AW117" s="210">
        <f t="shared" si="6"/>
        <v>0</v>
      </c>
      <c r="AX117" s="222"/>
      <c r="AY117" s="217"/>
    </row>
    <row r="118">
      <c r="A118" s="204">
        <v>114.0</v>
      </c>
      <c r="B118" s="218" t="s">
        <v>698</v>
      </c>
      <c r="C118" s="219" t="s">
        <v>19</v>
      </c>
      <c r="D118" s="218" t="s">
        <v>14</v>
      </c>
      <c r="E118" s="194" t="s">
        <v>717</v>
      </c>
      <c r="F118" s="194" t="s">
        <v>717</v>
      </c>
      <c r="G118" s="194" t="s">
        <v>717</v>
      </c>
      <c r="H118" s="194">
        <v>0.0</v>
      </c>
      <c r="I118" s="194" t="s">
        <v>717</v>
      </c>
      <c r="J118" s="194" t="s">
        <v>717</v>
      </c>
      <c r="K118" s="194" t="s">
        <v>717</v>
      </c>
      <c r="L118" s="508" t="s">
        <v>15</v>
      </c>
      <c r="M118" s="194" t="s">
        <v>717</v>
      </c>
      <c r="N118" s="194">
        <v>0.0</v>
      </c>
      <c r="O118" s="194" t="s">
        <v>717</v>
      </c>
      <c r="P118" s="194" t="s">
        <v>717</v>
      </c>
      <c r="Q118" s="194" t="s">
        <v>717</v>
      </c>
      <c r="R118" s="194" t="s">
        <v>717</v>
      </c>
      <c r="S118" s="194" t="s">
        <v>717</v>
      </c>
      <c r="T118" s="194" t="s">
        <v>717</v>
      </c>
      <c r="U118" s="194" t="s">
        <v>6</v>
      </c>
      <c r="V118" s="194">
        <v>0.0</v>
      </c>
      <c r="W118" s="194" t="s">
        <v>715</v>
      </c>
      <c r="X118" s="194" t="s">
        <v>715</v>
      </c>
      <c r="Y118" s="194" t="s">
        <v>715</v>
      </c>
      <c r="Z118" s="194" t="s">
        <v>715</v>
      </c>
      <c r="AA118" s="194" t="s">
        <v>715</v>
      </c>
      <c r="AB118" s="194">
        <v>0.0</v>
      </c>
      <c r="AC118" s="194" t="s">
        <v>715</v>
      </c>
      <c r="AD118" s="194" t="s">
        <v>715</v>
      </c>
      <c r="AE118" s="194" t="s">
        <v>715</v>
      </c>
      <c r="AF118" s="194" t="s">
        <v>715</v>
      </c>
      <c r="AG118" s="194" t="s">
        <v>715</v>
      </c>
      <c r="AH118" s="194" t="s">
        <v>715</v>
      </c>
      <c r="AI118" s="194" t="s">
        <v>715</v>
      </c>
      <c r="AJ118" s="197">
        <f>vlookup(B118,'Annual Leave-2026'!$B:$T,4,0)-countif(E118:AI118,"a")-(countif(E118:AI118,"a1")*0.5)-(countif(E118:AI118,"a2")*0.5)-(countif(E118:AI118,"b*")*0.5)-(countif(E118:AI118,"c*")*0.5)-(countif(E118:AI118,"d*")*0.5)-(countif(E118:AI118,"e*")*0.5)+1</f>
        <v>4.5</v>
      </c>
      <c r="AK118" s="197">
        <f t="shared" si="3"/>
        <v>27</v>
      </c>
      <c r="AL118" s="214">
        <f>VLOOKUP(B118,'Working Time-January-2026'!$B:$AK,35,0)/60</f>
        <v>0</v>
      </c>
      <c r="AM118" s="214">
        <f>VLOOKUP(B118,'Working Time-January-2026'!$B:$AK,36,0)/60</f>
        <v>0</v>
      </c>
      <c r="AN118" s="214"/>
      <c r="AO118" s="214"/>
      <c r="AP118" s="220"/>
      <c r="AQ118" s="209"/>
      <c r="AR118" s="209"/>
      <c r="AS118" s="209"/>
      <c r="AT118" s="209"/>
      <c r="AU118" s="209">
        <f t="shared" si="4"/>
        <v>4</v>
      </c>
      <c r="AV118" s="209">
        <f t="shared" si="5"/>
        <v>0</v>
      </c>
      <c r="AW118" s="210">
        <f t="shared" si="6"/>
        <v>0</v>
      </c>
      <c r="AX118" s="222"/>
      <c r="AY118" s="217"/>
    </row>
    <row r="119">
      <c r="A119" s="209">
        <v>115.0</v>
      </c>
      <c r="B119" s="218" t="s">
        <v>858</v>
      </c>
      <c r="C119" s="219" t="s">
        <v>859</v>
      </c>
      <c r="D119" s="218" t="s">
        <v>14</v>
      </c>
      <c r="E119" s="194" t="s">
        <v>593</v>
      </c>
      <c r="F119" s="194" t="s">
        <v>593</v>
      </c>
      <c r="G119" s="194" t="s">
        <v>593</v>
      </c>
      <c r="H119" s="194">
        <v>0.0</v>
      </c>
      <c r="I119" s="194" t="s">
        <v>593</v>
      </c>
      <c r="J119" s="194" t="s">
        <v>593</v>
      </c>
      <c r="K119" s="194" t="s">
        <v>593</v>
      </c>
      <c r="L119" s="508" t="s">
        <v>15</v>
      </c>
      <c r="M119" s="194" t="s">
        <v>593</v>
      </c>
      <c r="N119" s="194">
        <v>0.0</v>
      </c>
      <c r="O119" s="194" t="s">
        <v>593</v>
      </c>
      <c r="P119" s="194" t="s">
        <v>593</v>
      </c>
      <c r="Q119" s="194" t="s">
        <v>593</v>
      </c>
      <c r="R119" s="194" t="s">
        <v>593</v>
      </c>
      <c r="S119" s="194" t="s">
        <v>593</v>
      </c>
      <c r="T119" s="194" t="s">
        <v>593</v>
      </c>
      <c r="U119" s="194" t="s">
        <v>593</v>
      </c>
      <c r="V119" s="194">
        <v>0.0</v>
      </c>
      <c r="W119" s="194" t="s">
        <v>593</v>
      </c>
      <c r="X119" s="194" t="s">
        <v>593</v>
      </c>
      <c r="Y119" s="194" t="s">
        <v>593</v>
      </c>
      <c r="Z119" s="194" t="s">
        <v>593</v>
      </c>
      <c r="AA119" s="194" t="s">
        <v>593</v>
      </c>
      <c r="AB119" s="194">
        <v>0.0</v>
      </c>
      <c r="AC119" s="194" t="s">
        <v>593</v>
      </c>
      <c r="AD119" s="194" t="s">
        <v>593</v>
      </c>
      <c r="AE119" s="194" t="s">
        <v>593</v>
      </c>
      <c r="AF119" s="194" t="s">
        <v>593</v>
      </c>
      <c r="AG119" s="194" t="s">
        <v>593</v>
      </c>
      <c r="AH119" s="194" t="s">
        <v>593</v>
      </c>
      <c r="AI119" s="194" t="s">
        <v>593</v>
      </c>
      <c r="AJ119" s="197">
        <f>vlookup(B119,'Annual Leave-2026'!$B:$T,4,0)-countif(E119:AI119,"a")-(countif(E119:AI119,"a1")*0.5)-(countif(E119:AI119,"a2")*0.5)-(countif(E119:AI119,"b*")*0.5)-(countif(E119:AI119,"c*")*0.5)-(countif(E119:AI119,"d*")*0.5)-(countif(E119:AI119,"e*")*0.5)+1</f>
        <v>5.5</v>
      </c>
      <c r="AK119" s="197">
        <f t="shared" si="3"/>
        <v>27</v>
      </c>
      <c r="AL119" s="214">
        <f>VLOOKUP(B119,'Working Time-January-2026'!$B:$AK,35,0)/60</f>
        <v>0</v>
      </c>
      <c r="AM119" s="214">
        <f>VLOOKUP(B119,'Working Time-January-2026'!$B:$AK,36,0)/60</f>
        <v>0</v>
      </c>
      <c r="AN119" s="214"/>
      <c r="AO119" s="214"/>
      <c r="AP119" s="220"/>
      <c r="AQ119" s="209"/>
      <c r="AR119" s="209"/>
      <c r="AS119" s="209"/>
      <c r="AT119" s="209"/>
      <c r="AU119" s="209">
        <f t="shared" si="4"/>
        <v>4</v>
      </c>
      <c r="AV119" s="209">
        <f t="shared" si="5"/>
        <v>0</v>
      </c>
      <c r="AW119" s="210">
        <f t="shared" si="6"/>
        <v>0</v>
      </c>
      <c r="AX119" s="222"/>
      <c r="AY119" s="217"/>
    </row>
    <row r="120">
      <c r="A120" s="204">
        <v>116.0</v>
      </c>
      <c r="B120" s="218" t="s">
        <v>699</v>
      </c>
      <c r="C120" s="219" t="s">
        <v>33</v>
      </c>
      <c r="D120" s="218" t="s">
        <v>14</v>
      </c>
      <c r="E120" s="194" t="s">
        <v>715</v>
      </c>
      <c r="F120" s="194" t="s">
        <v>715</v>
      </c>
      <c r="G120" s="194">
        <v>0.0</v>
      </c>
      <c r="H120" s="194" t="s">
        <v>6</v>
      </c>
      <c r="I120" s="194" t="s">
        <v>715</v>
      </c>
      <c r="J120" s="194" t="s">
        <v>715</v>
      </c>
      <c r="K120" s="194" t="s">
        <v>715</v>
      </c>
      <c r="L120" s="508" t="s">
        <v>15</v>
      </c>
      <c r="M120" s="194" t="s">
        <v>715</v>
      </c>
      <c r="N120" s="194" t="s">
        <v>715</v>
      </c>
      <c r="O120" s="194">
        <v>0.0</v>
      </c>
      <c r="P120" s="194" t="s">
        <v>591</v>
      </c>
      <c r="Q120" s="194" t="s">
        <v>591</v>
      </c>
      <c r="R120" s="194" t="s">
        <v>163</v>
      </c>
      <c r="S120" s="194" t="s">
        <v>591</v>
      </c>
      <c r="T120" s="194" t="s">
        <v>591</v>
      </c>
      <c r="U120" s="194">
        <v>0.0</v>
      </c>
      <c r="V120" s="194" t="s">
        <v>591</v>
      </c>
      <c r="W120" s="194" t="s">
        <v>591</v>
      </c>
      <c r="X120" s="194" t="s">
        <v>591</v>
      </c>
      <c r="Y120" s="194" t="s">
        <v>591</v>
      </c>
      <c r="Z120" s="194" t="s">
        <v>591</v>
      </c>
      <c r="AA120" s="194" t="s">
        <v>591</v>
      </c>
      <c r="AB120" s="194" t="s">
        <v>591</v>
      </c>
      <c r="AC120" s="194">
        <v>0.0</v>
      </c>
      <c r="AD120" s="194" t="s">
        <v>593</v>
      </c>
      <c r="AE120" s="194" t="s">
        <v>593</v>
      </c>
      <c r="AF120" s="194" t="s">
        <v>593</v>
      </c>
      <c r="AG120" s="194" t="s">
        <v>593</v>
      </c>
      <c r="AH120" s="194" t="s">
        <v>593</v>
      </c>
      <c r="AI120" s="194">
        <v>0.0</v>
      </c>
      <c r="AJ120" s="197">
        <f>vlookup(B120,'Annual Leave-2026'!$B:$T,4,0)-countif(E120:AI120,"a")-(countif(E120:AI120,"a1")*0.5)-(countif(E120:AI120,"a2")*0.5)-(countif(E120:AI120,"b*")*0.5)-(countif(E120:AI120,"c*")*0.5)-(countif(E120:AI120,"d*")*0.5)-(countif(E120:AI120,"e*")*0.5)+1</f>
        <v>4.5</v>
      </c>
      <c r="AK120" s="197">
        <f t="shared" si="3"/>
        <v>26</v>
      </c>
      <c r="AL120" s="214">
        <f>VLOOKUP(B120,'Working Time-January-2026'!$B:$AK,35,0)/60</f>
        <v>0</v>
      </c>
      <c r="AM120" s="214">
        <f>VLOOKUP(B120,'Working Time-January-2026'!$B:$AK,36,0)/60</f>
        <v>0</v>
      </c>
      <c r="AN120" s="214"/>
      <c r="AO120" s="214"/>
      <c r="AP120" s="220"/>
      <c r="AQ120" s="209"/>
      <c r="AR120" s="209"/>
      <c r="AS120" s="209"/>
      <c r="AT120" s="209"/>
      <c r="AU120" s="209">
        <f t="shared" si="4"/>
        <v>5</v>
      </c>
      <c r="AV120" s="209">
        <f t="shared" si="5"/>
        <v>0</v>
      </c>
      <c r="AW120" s="210">
        <f t="shared" si="6"/>
        <v>0</v>
      </c>
      <c r="AX120" s="222"/>
      <c r="AY120" s="226"/>
    </row>
    <row r="121">
      <c r="A121" s="209">
        <v>117.0</v>
      </c>
      <c r="B121" s="224" t="s">
        <v>700</v>
      </c>
      <c r="C121" s="225" t="s">
        <v>65</v>
      </c>
      <c r="D121" s="224" t="s">
        <v>14</v>
      </c>
      <c r="E121" s="194" t="s">
        <v>588</v>
      </c>
      <c r="F121" s="194" t="s">
        <v>588</v>
      </c>
      <c r="G121" s="194" t="s">
        <v>588</v>
      </c>
      <c r="H121" s="194">
        <v>0.0</v>
      </c>
      <c r="I121" s="194" t="s">
        <v>588</v>
      </c>
      <c r="J121" s="194" t="s">
        <v>588</v>
      </c>
      <c r="K121" s="194" t="s">
        <v>588</v>
      </c>
      <c r="L121" s="508" t="s">
        <v>15</v>
      </c>
      <c r="M121" s="194" t="s">
        <v>588</v>
      </c>
      <c r="N121" s="194" t="s">
        <v>588</v>
      </c>
      <c r="O121" s="194">
        <v>0.0</v>
      </c>
      <c r="P121" s="194" t="s">
        <v>588</v>
      </c>
      <c r="Q121" s="194" t="s">
        <v>588</v>
      </c>
      <c r="R121" s="194" t="s">
        <v>588</v>
      </c>
      <c r="S121" s="194" t="s">
        <v>588</v>
      </c>
      <c r="T121" s="194" t="s">
        <v>588</v>
      </c>
      <c r="U121" s="194" t="s">
        <v>588</v>
      </c>
      <c r="V121" s="194" t="s">
        <v>588</v>
      </c>
      <c r="W121" s="194">
        <v>0.0</v>
      </c>
      <c r="X121" s="194" t="s">
        <v>717</v>
      </c>
      <c r="Y121" s="194" t="s">
        <v>717</v>
      </c>
      <c r="Z121" s="218" t="s">
        <v>717</v>
      </c>
      <c r="AA121" s="218" t="s">
        <v>717</v>
      </c>
      <c r="AB121" s="194">
        <v>0.0</v>
      </c>
      <c r="AC121" s="194" t="s">
        <v>717</v>
      </c>
      <c r="AD121" s="194" t="s">
        <v>717</v>
      </c>
      <c r="AE121" s="194" t="s">
        <v>717</v>
      </c>
      <c r="AF121" s="194" t="s">
        <v>717</v>
      </c>
      <c r="AG121" s="194" t="s">
        <v>717</v>
      </c>
      <c r="AH121" s="194" t="s">
        <v>717</v>
      </c>
      <c r="AI121" s="194" t="s">
        <v>717</v>
      </c>
      <c r="AJ121" s="197">
        <f>vlookup(B121,'Annual Leave-2026'!$B:$T,4,0)-countif(E121:AI121,"a")-(countif(E121:AI121,"a1")*0.5)-(countif(E121:AI121,"a2")*0.5)-(countif(E121:AI121,"b*")*0.5)-(countif(E121:AI121,"c*")*0.5)-(countif(E121:AI121,"d*")*0.5)-(countif(E121:AI121,"e*")*0.5)+1</f>
        <v>2</v>
      </c>
      <c r="AK121" s="197">
        <f t="shared" si="3"/>
        <v>27</v>
      </c>
      <c r="AL121" s="214">
        <f>VLOOKUP(B121,'Working Time-January-2026'!$B:$AK,35,0)/60</f>
        <v>0</v>
      </c>
      <c r="AM121" s="214">
        <f>VLOOKUP(B121,'Working Time-January-2026'!$B:$AK,36,0)/60</f>
        <v>0</v>
      </c>
      <c r="AN121" s="214"/>
      <c r="AO121" s="214"/>
      <c r="AP121" s="220"/>
      <c r="AQ121" s="209"/>
      <c r="AR121" s="209"/>
      <c r="AS121" s="209"/>
      <c r="AT121" s="209"/>
      <c r="AU121" s="209">
        <f t="shared" si="4"/>
        <v>4</v>
      </c>
      <c r="AV121" s="209">
        <f t="shared" si="5"/>
        <v>0</v>
      </c>
      <c r="AW121" s="210">
        <f t="shared" si="6"/>
        <v>0</v>
      </c>
      <c r="AX121" s="222"/>
      <c r="AY121" s="226"/>
    </row>
    <row r="122">
      <c r="A122" s="204">
        <v>118.0</v>
      </c>
      <c r="B122" s="218" t="s">
        <v>701</v>
      </c>
      <c r="C122" s="219" t="s">
        <v>51</v>
      </c>
      <c r="D122" s="218" t="s">
        <v>14</v>
      </c>
      <c r="E122" s="194" t="s">
        <v>593</v>
      </c>
      <c r="F122" s="194" t="s">
        <v>593</v>
      </c>
      <c r="G122" s="194" t="s">
        <v>593</v>
      </c>
      <c r="H122" s="194">
        <v>0.0</v>
      </c>
      <c r="I122" s="194" t="s">
        <v>593</v>
      </c>
      <c r="J122" s="194" t="s">
        <v>593</v>
      </c>
      <c r="K122" s="194" t="s">
        <v>593</v>
      </c>
      <c r="L122" s="508" t="s">
        <v>15</v>
      </c>
      <c r="M122" s="194" t="s">
        <v>593</v>
      </c>
      <c r="N122" s="194">
        <v>0.0</v>
      </c>
      <c r="O122" s="194" t="s">
        <v>593</v>
      </c>
      <c r="P122" s="194" t="s">
        <v>593</v>
      </c>
      <c r="Q122" s="194" t="s">
        <v>593</v>
      </c>
      <c r="R122" s="194" t="s">
        <v>593</v>
      </c>
      <c r="S122" s="194" t="s">
        <v>593</v>
      </c>
      <c r="T122" s="194" t="s">
        <v>593</v>
      </c>
      <c r="U122" s="194" t="s">
        <v>593</v>
      </c>
      <c r="V122" s="194">
        <v>0.0</v>
      </c>
      <c r="W122" s="194" t="s">
        <v>593</v>
      </c>
      <c r="X122" s="194" t="s">
        <v>593</v>
      </c>
      <c r="Y122" s="194" t="s">
        <v>593</v>
      </c>
      <c r="Z122" s="194" t="s">
        <v>593</v>
      </c>
      <c r="AA122" s="194" t="s">
        <v>593</v>
      </c>
      <c r="AB122" s="194">
        <v>0.0</v>
      </c>
      <c r="AC122" s="194" t="s">
        <v>588</v>
      </c>
      <c r="AD122" s="194" t="s">
        <v>588</v>
      </c>
      <c r="AE122" s="194" t="s">
        <v>588</v>
      </c>
      <c r="AF122" s="194" t="s">
        <v>588</v>
      </c>
      <c r="AG122" s="194" t="s">
        <v>588</v>
      </c>
      <c r="AH122" s="194" t="s">
        <v>588</v>
      </c>
      <c r="AI122" s="194" t="s">
        <v>588</v>
      </c>
      <c r="AJ122" s="197">
        <f>vlookup(B122,'Annual Leave-2026'!$B:$T,4,0)-countif(E122:AI122,"a")-(countif(E122:AI122,"a1")*0.5)-(countif(E122:AI122,"a2")*0.5)-(countif(E122:AI122,"b*")*0.5)-(countif(E122:AI122,"c*")*0.5)-(countif(E122:AI122,"d*")*0.5)-(countif(E122:AI122,"e*")*0.5)+1</f>
        <v>4.5</v>
      </c>
      <c r="AK122" s="197">
        <f t="shared" si="3"/>
        <v>27</v>
      </c>
      <c r="AL122" s="214">
        <f>VLOOKUP(B122,'Working Time-January-2026'!$B:$AK,35,0)/60</f>
        <v>0</v>
      </c>
      <c r="AM122" s="214">
        <f>VLOOKUP(B122,'Working Time-January-2026'!$B:$AK,36,0)/60</f>
        <v>0</v>
      </c>
      <c r="AN122" s="214"/>
      <c r="AO122" s="214"/>
      <c r="AP122" s="220"/>
      <c r="AQ122" s="209"/>
      <c r="AR122" s="209"/>
      <c r="AS122" s="209"/>
      <c r="AT122" s="209"/>
      <c r="AU122" s="209">
        <f t="shared" si="4"/>
        <v>4</v>
      </c>
      <c r="AV122" s="209">
        <f t="shared" si="5"/>
        <v>0</v>
      </c>
      <c r="AW122" s="210">
        <f t="shared" si="6"/>
        <v>0</v>
      </c>
      <c r="AX122" s="222"/>
      <c r="AY122" s="226"/>
    </row>
    <row r="123">
      <c r="A123" s="209">
        <v>119.0</v>
      </c>
      <c r="B123" s="218" t="s">
        <v>860</v>
      </c>
      <c r="C123" s="219" t="s">
        <v>861</v>
      </c>
      <c r="D123" s="218" t="s">
        <v>14</v>
      </c>
      <c r="E123" s="194" t="s">
        <v>591</v>
      </c>
      <c r="F123" s="194" t="s">
        <v>591</v>
      </c>
      <c r="G123" s="194">
        <v>0.0</v>
      </c>
      <c r="H123" s="194" t="s">
        <v>591</v>
      </c>
      <c r="I123" s="194" t="s">
        <v>591</v>
      </c>
      <c r="J123" s="194" t="s">
        <v>591</v>
      </c>
      <c r="K123" s="194" t="s">
        <v>591</v>
      </c>
      <c r="L123" s="508" t="s">
        <v>15</v>
      </c>
      <c r="M123" s="194" t="s">
        <v>591</v>
      </c>
      <c r="N123" s="194" t="s">
        <v>591</v>
      </c>
      <c r="O123" s="194">
        <v>0.0</v>
      </c>
      <c r="P123" s="194" t="s">
        <v>593</v>
      </c>
      <c r="Q123" s="194" t="s">
        <v>593</v>
      </c>
      <c r="R123" s="194" t="s">
        <v>593</v>
      </c>
      <c r="S123" s="194" t="s">
        <v>593</v>
      </c>
      <c r="T123" s="194" t="s">
        <v>593</v>
      </c>
      <c r="U123" s="194">
        <v>0.0</v>
      </c>
      <c r="V123" s="194" t="s">
        <v>6</v>
      </c>
      <c r="W123" s="194" t="s">
        <v>6</v>
      </c>
      <c r="X123" s="194" t="s">
        <v>593</v>
      </c>
      <c r="Y123" s="194" t="s">
        <v>593</v>
      </c>
      <c r="Z123" s="194" t="s">
        <v>593</v>
      </c>
      <c r="AA123" s="194" t="s">
        <v>593</v>
      </c>
      <c r="AB123" s="194" t="s">
        <v>593</v>
      </c>
      <c r="AC123" s="194">
        <v>0.0</v>
      </c>
      <c r="AD123" s="194" t="s">
        <v>593</v>
      </c>
      <c r="AE123" s="194" t="s">
        <v>593</v>
      </c>
      <c r="AF123" s="194" t="s">
        <v>593</v>
      </c>
      <c r="AG123" s="194" t="s">
        <v>593</v>
      </c>
      <c r="AH123" s="194" t="s">
        <v>593</v>
      </c>
      <c r="AI123" s="194">
        <v>0.0</v>
      </c>
      <c r="AJ123" s="197">
        <f>vlookup(B123,'Annual Leave-2026'!$B:$T,4,0)-countif(E123:AI123,"a")-(countif(E123:AI123,"a1")*0.5)-(countif(E123:AI123,"a2")*0.5)-(countif(E123:AI123,"b*")*0.5)-(countif(E123:AI123,"c*")*0.5)-(countif(E123:AI123,"d*")*0.5)-(countif(E123:AI123,"e*")*0.5)+1</f>
        <v>0</v>
      </c>
      <c r="AK123" s="197">
        <f t="shared" si="3"/>
        <v>26</v>
      </c>
      <c r="AL123" s="214">
        <f>VLOOKUP(B123,'Working Time-January-2026'!$B:$AK,35,0)/60</f>
        <v>0</v>
      </c>
      <c r="AM123" s="214">
        <f>VLOOKUP(B123,'Working Time-January-2026'!$B:$AK,36,0)/60</f>
        <v>0</v>
      </c>
      <c r="AN123" s="214"/>
      <c r="AO123" s="214"/>
      <c r="AP123" s="220"/>
      <c r="AQ123" s="209"/>
      <c r="AR123" s="209"/>
      <c r="AS123" s="209"/>
      <c r="AT123" s="209"/>
      <c r="AU123" s="209">
        <f t="shared" si="4"/>
        <v>5</v>
      </c>
      <c r="AV123" s="209">
        <f t="shared" si="5"/>
        <v>0</v>
      </c>
      <c r="AW123" s="210">
        <f t="shared" si="6"/>
        <v>0</v>
      </c>
      <c r="AX123" s="222"/>
      <c r="AY123" s="226"/>
    </row>
    <row r="124">
      <c r="A124" s="204">
        <v>120.0</v>
      </c>
      <c r="B124" s="224" t="s">
        <v>709</v>
      </c>
      <c r="C124" s="225" t="s">
        <v>30</v>
      </c>
      <c r="D124" s="224" t="s">
        <v>14</v>
      </c>
      <c r="E124" s="194" t="s">
        <v>717</v>
      </c>
      <c r="F124" s="194" t="s">
        <v>717</v>
      </c>
      <c r="G124" s="194" t="s">
        <v>717</v>
      </c>
      <c r="H124" s="194">
        <v>0.0</v>
      </c>
      <c r="I124" s="194" t="s">
        <v>715</v>
      </c>
      <c r="J124" s="194" t="s">
        <v>715</v>
      </c>
      <c r="K124" s="194" t="s">
        <v>715</v>
      </c>
      <c r="L124" s="508" t="s">
        <v>15</v>
      </c>
      <c r="M124" s="194" t="s">
        <v>6</v>
      </c>
      <c r="N124" s="194">
        <v>0.0</v>
      </c>
      <c r="O124" s="194" t="s">
        <v>715</v>
      </c>
      <c r="P124" s="194" t="s">
        <v>715</v>
      </c>
      <c r="Q124" s="194" t="s">
        <v>715</v>
      </c>
      <c r="R124" s="194" t="s">
        <v>715</v>
      </c>
      <c r="S124" s="194" t="s">
        <v>715</v>
      </c>
      <c r="T124" s="194" t="s">
        <v>715</v>
      </c>
      <c r="U124" s="194" t="s">
        <v>715</v>
      </c>
      <c r="V124" s="194">
        <v>0.0</v>
      </c>
      <c r="W124" s="194" t="s">
        <v>591</v>
      </c>
      <c r="X124" s="194" t="s">
        <v>591</v>
      </c>
      <c r="Y124" s="194" t="s">
        <v>591</v>
      </c>
      <c r="Z124" s="194" t="s">
        <v>591</v>
      </c>
      <c r="AA124" s="194" t="s">
        <v>591</v>
      </c>
      <c r="AB124" s="194">
        <v>0.0</v>
      </c>
      <c r="AC124" s="194" t="s">
        <v>6</v>
      </c>
      <c r="AD124" s="194" t="s">
        <v>591</v>
      </c>
      <c r="AE124" s="194" t="s">
        <v>591</v>
      </c>
      <c r="AF124" s="194" t="s">
        <v>591</v>
      </c>
      <c r="AG124" s="194" t="s">
        <v>591</v>
      </c>
      <c r="AH124" s="194" t="s">
        <v>591</v>
      </c>
      <c r="AI124" s="194" t="s">
        <v>591</v>
      </c>
      <c r="AJ124" s="197">
        <f>vlookup(B124,'Annual Leave-2026'!$B:$T,4,0)-countif(E124:AI124,"a")-(countif(E124:AI124,"a1")*0.5)-(countif(E124:AI124,"a2")*0.5)-(countif(E124:AI124,"b*")*0.5)-(countif(E124:AI124,"c*")*0.5)-(countif(E124:AI124,"d*")*0.5)-(countif(E124:AI124,"e*")*0.5)+1</f>
        <v>1</v>
      </c>
      <c r="AK124" s="197">
        <f t="shared" si="3"/>
        <v>27</v>
      </c>
      <c r="AL124" s="214">
        <f>VLOOKUP(B124,'Working Time-January-2026'!$B:$AK,35,0)/60</f>
        <v>0</v>
      </c>
      <c r="AM124" s="214">
        <f>VLOOKUP(B124,'Working Time-January-2026'!$B:$AK,36,0)/60</f>
        <v>0</v>
      </c>
      <c r="AN124" s="214"/>
      <c r="AO124" s="214"/>
      <c r="AP124" s="220"/>
      <c r="AQ124" s="209"/>
      <c r="AR124" s="209"/>
      <c r="AS124" s="209"/>
      <c r="AT124" s="209"/>
      <c r="AU124" s="209">
        <f t="shared" si="4"/>
        <v>4</v>
      </c>
      <c r="AV124" s="209">
        <f t="shared" si="5"/>
        <v>0</v>
      </c>
      <c r="AW124" s="210">
        <f t="shared" si="6"/>
        <v>0</v>
      </c>
      <c r="AX124" s="222"/>
      <c r="AY124" s="226"/>
    </row>
    <row r="125">
      <c r="A125" s="209">
        <v>121.0</v>
      </c>
      <c r="B125" s="218" t="s">
        <v>702</v>
      </c>
      <c r="C125" s="219" t="s">
        <v>58</v>
      </c>
      <c r="D125" s="218" t="s">
        <v>14</v>
      </c>
      <c r="E125" s="194" t="s">
        <v>593</v>
      </c>
      <c r="F125" s="194" t="s">
        <v>593</v>
      </c>
      <c r="G125" s="194" t="s">
        <v>593</v>
      </c>
      <c r="H125" s="194">
        <v>0.0</v>
      </c>
      <c r="I125" s="194" t="s">
        <v>593</v>
      </c>
      <c r="J125" s="194" t="s">
        <v>593</v>
      </c>
      <c r="K125" s="194" t="s">
        <v>593</v>
      </c>
      <c r="L125" s="508" t="s">
        <v>15</v>
      </c>
      <c r="M125" s="194" t="s">
        <v>6</v>
      </c>
      <c r="N125" s="194" t="s">
        <v>602</v>
      </c>
      <c r="O125" s="194">
        <v>0.0</v>
      </c>
      <c r="P125" s="194" t="s">
        <v>593</v>
      </c>
      <c r="Q125" s="194" t="s">
        <v>593</v>
      </c>
      <c r="R125" s="194" t="s">
        <v>593</v>
      </c>
      <c r="S125" s="194" t="s">
        <v>593</v>
      </c>
      <c r="T125" s="194" t="s">
        <v>593</v>
      </c>
      <c r="U125" s="194">
        <v>0.0</v>
      </c>
      <c r="V125" s="194" t="s">
        <v>588</v>
      </c>
      <c r="W125" s="194" t="s">
        <v>588</v>
      </c>
      <c r="X125" s="194" t="s">
        <v>588</v>
      </c>
      <c r="Y125" s="194" t="s">
        <v>588</v>
      </c>
      <c r="Z125" s="194" t="s">
        <v>588</v>
      </c>
      <c r="AA125" s="194" t="s">
        <v>588</v>
      </c>
      <c r="AB125" s="194" t="s">
        <v>588</v>
      </c>
      <c r="AC125" s="194">
        <v>0.0</v>
      </c>
      <c r="AD125" s="194" t="s">
        <v>588</v>
      </c>
      <c r="AE125" s="194" t="s">
        <v>588</v>
      </c>
      <c r="AF125" s="194" t="s">
        <v>588</v>
      </c>
      <c r="AG125" s="194" t="s">
        <v>588</v>
      </c>
      <c r="AH125" s="194" t="s">
        <v>588</v>
      </c>
      <c r="AI125" s="194" t="s">
        <v>588</v>
      </c>
      <c r="AJ125" s="197">
        <f>vlookup(B125,'Annual Leave-2026'!$B:$T,4,0)-countif(E125:AI125,"a")-(countif(E125:AI125,"a1")*0.5)-(countif(E125:AI125,"a2")*0.5)-(countif(E125:AI125,"b*")*0.5)-(countif(E125:AI125,"c*")*0.5)-(countif(E125:AI125,"d*")*0.5)-(countif(E125:AI125,"e*")*0.5)+1</f>
        <v>0.5</v>
      </c>
      <c r="AK125" s="197">
        <f t="shared" si="3"/>
        <v>26</v>
      </c>
      <c r="AL125" s="214">
        <f>VLOOKUP(B125,'Working Time-January-2026'!$B:$AK,35,0)/60</f>
        <v>-0.1</v>
      </c>
      <c r="AM125" s="214">
        <f>VLOOKUP(B125,'Working Time-January-2026'!$B:$AK,36,0)/60</f>
        <v>0</v>
      </c>
      <c r="AN125" s="214"/>
      <c r="AO125" s="214"/>
      <c r="AP125" s="220"/>
      <c r="AQ125" s="209"/>
      <c r="AR125" s="209"/>
      <c r="AS125" s="209"/>
      <c r="AT125" s="209"/>
      <c r="AU125" s="209">
        <f t="shared" si="4"/>
        <v>4</v>
      </c>
      <c r="AV125" s="209">
        <f t="shared" si="5"/>
        <v>0</v>
      </c>
      <c r="AW125" s="210">
        <f t="shared" si="6"/>
        <v>1</v>
      </c>
      <c r="AX125" s="222"/>
      <c r="AY125" s="226"/>
    </row>
    <row r="126">
      <c r="A126" s="204">
        <v>122.0</v>
      </c>
      <c r="B126" s="218" t="s">
        <v>703</v>
      </c>
      <c r="C126" s="219" t="s">
        <v>43</v>
      </c>
      <c r="D126" s="218" t="s">
        <v>14</v>
      </c>
      <c r="E126" s="194" t="s">
        <v>591</v>
      </c>
      <c r="F126" s="194" t="s">
        <v>591</v>
      </c>
      <c r="G126" s="194">
        <v>0.0</v>
      </c>
      <c r="H126" s="194" t="s">
        <v>591</v>
      </c>
      <c r="I126" s="194" t="s">
        <v>591</v>
      </c>
      <c r="J126" s="194" t="s">
        <v>591</v>
      </c>
      <c r="K126" s="194" t="s">
        <v>591</v>
      </c>
      <c r="L126" s="508" t="s">
        <v>15</v>
      </c>
      <c r="M126" s="194" t="s">
        <v>591</v>
      </c>
      <c r="N126" s="194" t="s">
        <v>591</v>
      </c>
      <c r="O126" s="194">
        <v>0.0</v>
      </c>
      <c r="P126" s="194" t="s">
        <v>593</v>
      </c>
      <c r="Q126" s="194" t="s">
        <v>593</v>
      </c>
      <c r="R126" s="194" t="s">
        <v>593</v>
      </c>
      <c r="S126" s="194" t="s">
        <v>593</v>
      </c>
      <c r="T126" s="194" t="s">
        <v>593</v>
      </c>
      <c r="U126" s="194">
        <v>0.0</v>
      </c>
      <c r="V126" s="194" t="s">
        <v>593</v>
      </c>
      <c r="W126" s="194" t="s">
        <v>593</v>
      </c>
      <c r="X126" s="194" t="s">
        <v>593</v>
      </c>
      <c r="Y126" s="194" t="s">
        <v>593</v>
      </c>
      <c r="Z126" s="194" t="s">
        <v>593</v>
      </c>
      <c r="AA126" s="194" t="s">
        <v>593</v>
      </c>
      <c r="AB126" s="194" t="s">
        <v>593</v>
      </c>
      <c r="AC126" s="194">
        <v>0.0</v>
      </c>
      <c r="AD126" s="194" t="s">
        <v>593</v>
      </c>
      <c r="AE126" s="194" t="s">
        <v>593</v>
      </c>
      <c r="AF126" s="194" t="s">
        <v>593</v>
      </c>
      <c r="AG126" s="194" t="s">
        <v>593</v>
      </c>
      <c r="AH126" s="194" t="s">
        <v>593</v>
      </c>
      <c r="AI126" s="194">
        <v>0.0</v>
      </c>
      <c r="AJ126" s="197">
        <f>vlookup(B126,'Annual Leave-2026'!$B:$T,4,0)-countif(E126:AI126,"a")-(countif(E126:AI126,"a1")*0.5)-(countif(E126:AI126,"a2")*0.5)-(countif(E126:AI126,"b*")*0.5)-(countif(E126:AI126,"c*")*0.5)-(countif(E126:AI126,"d*")*0.5)-(countif(E126:AI126,"e*")*0.5)+1</f>
        <v>1</v>
      </c>
      <c r="AK126" s="197">
        <f t="shared" si="3"/>
        <v>26</v>
      </c>
      <c r="AL126" s="214">
        <f>VLOOKUP(B126,'Working Time-January-2026'!$B:$AK,35,0)/60</f>
        <v>0</v>
      </c>
      <c r="AM126" s="214">
        <f>VLOOKUP(B126,'Working Time-January-2026'!$B:$AK,36,0)/60</f>
        <v>0</v>
      </c>
      <c r="AN126" s="214"/>
      <c r="AO126" s="214"/>
      <c r="AP126" s="220"/>
      <c r="AQ126" s="209"/>
      <c r="AR126" s="209"/>
      <c r="AS126" s="209"/>
      <c r="AT126" s="209"/>
      <c r="AU126" s="209">
        <f t="shared" si="4"/>
        <v>5</v>
      </c>
      <c r="AV126" s="209">
        <f t="shared" si="5"/>
        <v>0</v>
      </c>
      <c r="AW126" s="210">
        <f t="shared" si="6"/>
        <v>0</v>
      </c>
      <c r="AX126" s="222"/>
      <c r="AY126" s="226"/>
    </row>
    <row r="127">
      <c r="A127" s="209">
        <v>123.0</v>
      </c>
      <c r="B127" s="218" t="s">
        <v>713</v>
      </c>
      <c r="C127" s="219" t="s">
        <v>34</v>
      </c>
      <c r="D127" s="218" t="s">
        <v>14</v>
      </c>
      <c r="E127" s="194" t="s">
        <v>715</v>
      </c>
      <c r="F127" s="194" t="s">
        <v>715</v>
      </c>
      <c r="G127" s="194">
        <v>0.0</v>
      </c>
      <c r="H127" s="194" t="s">
        <v>715</v>
      </c>
      <c r="I127" s="194" t="s">
        <v>715</v>
      </c>
      <c r="J127" s="194" t="s">
        <v>715</v>
      </c>
      <c r="K127" s="194" t="s">
        <v>715</v>
      </c>
      <c r="L127" s="508" t="s">
        <v>15</v>
      </c>
      <c r="M127" s="194" t="s">
        <v>715</v>
      </c>
      <c r="N127" s="194" t="s">
        <v>715</v>
      </c>
      <c r="O127" s="194">
        <v>0.0</v>
      </c>
      <c r="P127" s="194" t="s">
        <v>591</v>
      </c>
      <c r="Q127" s="194" t="s">
        <v>591</v>
      </c>
      <c r="R127" s="194" t="s">
        <v>591</v>
      </c>
      <c r="S127" s="194" t="s">
        <v>591</v>
      </c>
      <c r="T127" s="194" t="s">
        <v>591</v>
      </c>
      <c r="U127" s="194">
        <v>0.0</v>
      </c>
      <c r="V127" s="194" t="s">
        <v>591</v>
      </c>
      <c r="W127" s="194" t="s">
        <v>591</v>
      </c>
      <c r="X127" s="194" t="s">
        <v>591</v>
      </c>
      <c r="Y127" s="194" t="s">
        <v>591</v>
      </c>
      <c r="Z127" s="194" t="s">
        <v>591</v>
      </c>
      <c r="AA127" s="194" t="s">
        <v>591</v>
      </c>
      <c r="AB127" s="194" t="s">
        <v>591</v>
      </c>
      <c r="AC127" s="194">
        <v>0.0</v>
      </c>
      <c r="AD127" s="194" t="s">
        <v>593</v>
      </c>
      <c r="AE127" s="194" t="s">
        <v>593</v>
      </c>
      <c r="AF127" s="194" t="s">
        <v>593</v>
      </c>
      <c r="AG127" s="194" t="s">
        <v>593</v>
      </c>
      <c r="AH127" s="194" t="s">
        <v>593</v>
      </c>
      <c r="AI127" s="194">
        <v>0.0</v>
      </c>
      <c r="AJ127" s="197">
        <f>vlookup(B127,'Annual Leave-2026'!$B:$T,4,0)-countif(E127:AI127,"a")-(countif(E127:AI127,"a1")*0.5)-(countif(E127:AI127,"a2")*0.5)-(countif(E127:AI127,"b*")*0.5)-(countif(E127:AI127,"c*")*0.5)-(countif(E127:AI127,"d*")*0.5)-(countif(E127:AI127,"e*")*0.5)+1</f>
        <v>4.5</v>
      </c>
      <c r="AK127" s="197">
        <f t="shared" si="3"/>
        <v>26</v>
      </c>
      <c r="AL127" s="214">
        <f>VLOOKUP(B127,'Working Time-January-2026'!$B:$AK,35,0)/60</f>
        <v>-0.65</v>
      </c>
      <c r="AM127" s="214">
        <f>VLOOKUP(B127,'Working Time-January-2026'!$B:$AK,36,0)/60</f>
        <v>0</v>
      </c>
      <c r="AN127" s="214"/>
      <c r="AO127" s="214"/>
      <c r="AP127" s="220"/>
      <c r="AQ127" s="209"/>
      <c r="AR127" s="209"/>
      <c r="AS127" s="209"/>
      <c r="AT127" s="209"/>
      <c r="AU127" s="209">
        <f t="shared" si="4"/>
        <v>5</v>
      </c>
      <c r="AV127" s="209">
        <f t="shared" si="5"/>
        <v>0</v>
      </c>
      <c r="AW127" s="210">
        <f t="shared" si="6"/>
        <v>0</v>
      </c>
      <c r="AX127" s="222"/>
      <c r="AY127" s="226"/>
    </row>
    <row r="128">
      <c r="A128" s="204">
        <v>124.0</v>
      </c>
      <c r="B128" s="218" t="s">
        <v>862</v>
      </c>
      <c r="C128" s="219" t="s">
        <v>863</v>
      </c>
      <c r="D128" s="218" t="s">
        <v>14</v>
      </c>
      <c r="E128" s="194" t="s">
        <v>715</v>
      </c>
      <c r="F128" s="194" t="s">
        <v>715</v>
      </c>
      <c r="G128" s="194" t="s">
        <v>715</v>
      </c>
      <c r="H128" s="194">
        <v>0.0</v>
      </c>
      <c r="I128" s="194" t="s">
        <v>715</v>
      </c>
      <c r="J128" s="194" t="s">
        <v>715</v>
      </c>
      <c r="K128" s="194" t="s">
        <v>715</v>
      </c>
      <c r="L128" s="508" t="s">
        <v>15</v>
      </c>
      <c r="M128" s="194" t="s">
        <v>715</v>
      </c>
      <c r="N128" s="194" t="s">
        <v>715</v>
      </c>
      <c r="O128" s="194">
        <v>0.0</v>
      </c>
      <c r="P128" s="194" t="s">
        <v>591</v>
      </c>
      <c r="Q128" s="194" t="s">
        <v>591</v>
      </c>
      <c r="R128" s="194" t="s">
        <v>591</v>
      </c>
      <c r="S128" s="194" t="s">
        <v>591</v>
      </c>
      <c r="T128" s="194" t="s">
        <v>591</v>
      </c>
      <c r="U128" s="194">
        <v>0.0</v>
      </c>
      <c r="V128" s="194" t="s">
        <v>591</v>
      </c>
      <c r="W128" s="194" t="s">
        <v>591</v>
      </c>
      <c r="X128" s="194" t="s">
        <v>591</v>
      </c>
      <c r="Y128" s="194" t="s">
        <v>591</v>
      </c>
      <c r="Z128" s="194" t="s">
        <v>591</v>
      </c>
      <c r="AA128" s="194" t="s">
        <v>591</v>
      </c>
      <c r="AB128" s="194" t="s">
        <v>591</v>
      </c>
      <c r="AC128" s="194">
        <v>0.0</v>
      </c>
      <c r="AD128" s="194" t="s">
        <v>172</v>
      </c>
      <c r="AE128" s="194" t="s">
        <v>593</v>
      </c>
      <c r="AF128" s="194" t="s">
        <v>593</v>
      </c>
      <c r="AG128" s="194" t="s">
        <v>593</v>
      </c>
      <c r="AH128" s="194" t="s">
        <v>593</v>
      </c>
      <c r="AI128" s="194">
        <v>0.0</v>
      </c>
      <c r="AJ128" s="197">
        <f>vlookup(B128,'Annual Leave-2026'!$B:$T,4,0)-countif(E128:AI128,"a")-(countif(E128:AI128,"a1")*0.5)-(countif(E128:AI128,"a2")*0.5)-(countif(E128:AI128,"b*")*0.5)-(countif(E128:AI128,"c*")*0.5)-(countif(E128:AI128,"d*")*0.5)-(countif(E128:AI128,"e*")*0.5)+1</f>
        <v>6</v>
      </c>
      <c r="AK128" s="197">
        <f t="shared" si="3"/>
        <v>26</v>
      </c>
      <c r="AL128" s="214">
        <f>VLOOKUP(B128,'Working Time-January-2026'!$B:$AK,35,0)/60</f>
        <v>0</v>
      </c>
      <c r="AM128" s="214">
        <f>VLOOKUP(B128,'Working Time-January-2026'!$B:$AK,36,0)/60</f>
        <v>0</v>
      </c>
      <c r="AN128" s="214"/>
      <c r="AO128" s="214"/>
      <c r="AP128" s="220"/>
      <c r="AQ128" s="209"/>
      <c r="AR128" s="209"/>
      <c r="AS128" s="209"/>
      <c r="AT128" s="209"/>
      <c r="AU128" s="209">
        <f t="shared" si="4"/>
        <v>5</v>
      </c>
      <c r="AV128" s="209">
        <f t="shared" si="5"/>
        <v>0</v>
      </c>
      <c r="AW128" s="210">
        <f t="shared" si="6"/>
        <v>0</v>
      </c>
      <c r="AX128" s="222"/>
      <c r="AY128" s="226"/>
    </row>
    <row r="129">
      <c r="A129" s="209">
        <v>125.0</v>
      </c>
      <c r="B129" s="218" t="s">
        <v>704</v>
      </c>
      <c r="C129" s="219" t="s">
        <v>36</v>
      </c>
      <c r="D129" s="218" t="s">
        <v>14</v>
      </c>
      <c r="E129" s="194" t="s">
        <v>715</v>
      </c>
      <c r="F129" s="194" t="s">
        <v>715</v>
      </c>
      <c r="G129" s="194">
        <v>0.0</v>
      </c>
      <c r="H129" s="194" t="s">
        <v>715</v>
      </c>
      <c r="I129" s="194" t="s">
        <v>715</v>
      </c>
      <c r="J129" s="194" t="s">
        <v>715</v>
      </c>
      <c r="K129" s="194" t="s">
        <v>165</v>
      </c>
      <c r="L129" s="508" t="s">
        <v>15</v>
      </c>
      <c r="M129" s="194" t="s">
        <v>715</v>
      </c>
      <c r="N129" s="194" t="s">
        <v>715</v>
      </c>
      <c r="O129" s="194">
        <v>0.0</v>
      </c>
      <c r="P129" s="194" t="s">
        <v>591</v>
      </c>
      <c r="Q129" s="194" t="s">
        <v>591</v>
      </c>
      <c r="R129" s="194" t="s">
        <v>591</v>
      </c>
      <c r="S129" s="194" t="s">
        <v>591</v>
      </c>
      <c r="T129" s="194" t="s">
        <v>591</v>
      </c>
      <c r="U129" s="194">
        <v>0.0</v>
      </c>
      <c r="V129" s="194" t="s">
        <v>591</v>
      </c>
      <c r="W129" s="194" t="s">
        <v>591</v>
      </c>
      <c r="X129" s="194" t="s">
        <v>591</v>
      </c>
      <c r="Y129" s="194" t="s">
        <v>591</v>
      </c>
      <c r="Z129" s="194" t="s">
        <v>591</v>
      </c>
      <c r="AA129" s="194" t="s">
        <v>591</v>
      </c>
      <c r="AB129" s="194" t="s">
        <v>163</v>
      </c>
      <c r="AC129" s="194">
        <v>0.0</v>
      </c>
      <c r="AD129" s="194" t="s">
        <v>593</v>
      </c>
      <c r="AE129" s="194" t="s">
        <v>593</v>
      </c>
      <c r="AF129" s="194" t="s">
        <v>593</v>
      </c>
      <c r="AG129" s="194" t="s">
        <v>593</v>
      </c>
      <c r="AH129" s="194" t="s">
        <v>593</v>
      </c>
      <c r="AI129" s="194">
        <v>0.0</v>
      </c>
      <c r="AJ129" s="197">
        <f>vlookup(B129,'Annual Leave-2026'!$B:$T,4,0)-countif(E129:AI129,"a")-(countif(E129:AI129,"a1")*0.5)-(countif(E129:AI129,"a2")*0.5)-(countif(E129:AI129,"b*")*0.5)-(countif(E129:AI129,"c*")*0.5)-(countif(E129:AI129,"d*")*0.5)-(countif(E129:AI129,"e*")*0.5)+1</f>
        <v>0</v>
      </c>
      <c r="AK129" s="197">
        <f t="shared" si="3"/>
        <v>26</v>
      </c>
      <c r="AL129" s="214">
        <f>VLOOKUP(B129,'Working Time-January-2026'!$B:$AK,35,0)/60</f>
        <v>0</v>
      </c>
      <c r="AM129" s="214">
        <f>VLOOKUP(B129,'Working Time-January-2026'!$B:$AK,36,0)/60</f>
        <v>0</v>
      </c>
      <c r="AN129" s="214"/>
      <c r="AO129" s="214"/>
      <c r="AP129" s="220"/>
      <c r="AQ129" s="209"/>
      <c r="AR129" s="209"/>
      <c r="AS129" s="209"/>
      <c r="AT129" s="209"/>
      <c r="AU129" s="209">
        <f t="shared" si="4"/>
        <v>5</v>
      </c>
      <c r="AV129" s="209">
        <f t="shared" si="5"/>
        <v>0</v>
      </c>
      <c r="AW129" s="210">
        <f t="shared" si="6"/>
        <v>0</v>
      </c>
      <c r="AX129" s="222"/>
      <c r="AY129" s="226"/>
    </row>
    <row r="130">
      <c r="A130" s="204">
        <v>126.0</v>
      </c>
      <c r="B130" s="218" t="s">
        <v>705</v>
      </c>
      <c r="C130" s="219" t="s">
        <v>18</v>
      </c>
      <c r="D130" s="218" t="s">
        <v>14</v>
      </c>
      <c r="E130" s="194" t="s">
        <v>588</v>
      </c>
      <c r="F130" s="194" t="s">
        <v>588</v>
      </c>
      <c r="G130" s="194" t="s">
        <v>588</v>
      </c>
      <c r="H130" s="194" t="s">
        <v>588</v>
      </c>
      <c r="I130" s="194">
        <v>0.0</v>
      </c>
      <c r="J130" s="194" t="s">
        <v>717</v>
      </c>
      <c r="K130" s="194" t="s">
        <v>717</v>
      </c>
      <c r="L130" s="508" t="s">
        <v>15</v>
      </c>
      <c r="M130" s="194" t="s">
        <v>717</v>
      </c>
      <c r="N130" s="194">
        <v>0.0</v>
      </c>
      <c r="O130" s="194" t="s">
        <v>717</v>
      </c>
      <c r="P130" s="194" t="s">
        <v>717</v>
      </c>
      <c r="Q130" s="194" t="s">
        <v>717</v>
      </c>
      <c r="R130" s="194" t="s">
        <v>717</v>
      </c>
      <c r="S130" s="194" t="s">
        <v>717</v>
      </c>
      <c r="T130" s="194" t="s">
        <v>717</v>
      </c>
      <c r="U130" s="194" t="s">
        <v>717</v>
      </c>
      <c r="V130" s="194">
        <v>0.0</v>
      </c>
      <c r="W130" s="194" t="s">
        <v>715</v>
      </c>
      <c r="X130" s="194" t="s">
        <v>715</v>
      </c>
      <c r="Y130" s="194" t="s">
        <v>715</v>
      </c>
      <c r="Z130" s="194" t="s">
        <v>715</v>
      </c>
      <c r="AA130" s="194" t="s">
        <v>715</v>
      </c>
      <c r="AB130" s="194">
        <v>0.0</v>
      </c>
      <c r="AC130" s="194" t="s">
        <v>715</v>
      </c>
      <c r="AD130" s="194" t="s">
        <v>715</v>
      </c>
      <c r="AE130" s="194" t="s">
        <v>715</v>
      </c>
      <c r="AF130" s="194" t="s">
        <v>715</v>
      </c>
      <c r="AG130" s="194" t="s">
        <v>715</v>
      </c>
      <c r="AH130" s="194" t="s">
        <v>715</v>
      </c>
      <c r="AI130" s="194" t="s">
        <v>592</v>
      </c>
      <c r="AJ130" s="197">
        <f>vlookup(B130,'Annual Leave-2026'!$B:$T,4,0)-countif(E130:AI130,"a")-(countif(E130:AI130,"a1")*0.5)-(countif(E130:AI130,"a2")*0.5)-(countif(E130:AI130,"b*")*0.5)-(countif(E130:AI130,"c*")*0.5)-(countif(E130:AI130,"d*")*0.5)-(countif(E130:AI130,"e*")*0.5)+1</f>
        <v>2.5</v>
      </c>
      <c r="AK130" s="197">
        <f t="shared" si="3"/>
        <v>26</v>
      </c>
      <c r="AL130" s="214">
        <f>VLOOKUP(B130,'Working Time-January-2026'!$B:$AK,35,0)/60</f>
        <v>0</v>
      </c>
      <c r="AM130" s="214">
        <f>VLOOKUP(B130,'Working Time-January-2026'!$B:$AK,36,0)/60</f>
        <v>0</v>
      </c>
      <c r="AN130" s="214"/>
      <c r="AO130" s="214"/>
      <c r="AP130" s="220"/>
      <c r="AQ130" s="209"/>
      <c r="AR130" s="209"/>
      <c r="AS130" s="209"/>
      <c r="AT130" s="209"/>
      <c r="AU130" s="209">
        <f t="shared" si="4"/>
        <v>4</v>
      </c>
      <c r="AV130" s="209">
        <f t="shared" si="5"/>
        <v>1</v>
      </c>
      <c r="AW130" s="210">
        <f t="shared" si="6"/>
        <v>0</v>
      </c>
      <c r="AX130" s="222"/>
      <c r="AY130" s="226"/>
    </row>
    <row r="131">
      <c r="A131" s="209">
        <v>127.0</v>
      </c>
      <c r="B131" s="218" t="s">
        <v>706</v>
      </c>
      <c r="C131" s="219" t="s">
        <v>39</v>
      </c>
      <c r="D131" s="218" t="s">
        <v>14</v>
      </c>
      <c r="E131" s="194" t="s">
        <v>715</v>
      </c>
      <c r="F131" s="194" t="s">
        <v>715</v>
      </c>
      <c r="G131" s="194">
        <v>0.0</v>
      </c>
      <c r="H131" s="194" t="s">
        <v>591</v>
      </c>
      <c r="I131" s="194" t="s">
        <v>591</v>
      </c>
      <c r="J131" s="194" t="s">
        <v>591</v>
      </c>
      <c r="K131" s="194" t="s">
        <v>591</v>
      </c>
      <c r="L131" s="508" t="s">
        <v>15</v>
      </c>
      <c r="M131" s="194" t="s">
        <v>591</v>
      </c>
      <c r="N131" s="194">
        <v>0.0</v>
      </c>
      <c r="O131" s="194" t="s">
        <v>591</v>
      </c>
      <c r="P131" s="194" t="s">
        <v>591</v>
      </c>
      <c r="Q131" s="194" t="s">
        <v>591</v>
      </c>
      <c r="R131" s="194" t="s">
        <v>591</v>
      </c>
      <c r="S131" s="194" t="s">
        <v>591</v>
      </c>
      <c r="T131" s="194" t="s">
        <v>591</v>
      </c>
      <c r="U131" s="194" t="s">
        <v>591</v>
      </c>
      <c r="V131" s="194">
        <v>0.0</v>
      </c>
      <c r="W131" s="194" t="s">
        <v>602</v>
      </c>
      <c r="X131" s="194" t="s">
        <v>593</v>
      </c>
      <c r="Y131" s="194" t="s">
        <v>593</v>
      </c>
      <c r="Z131" s="194" t="s">
        <v>593</v>
      </c>
      <c r="AA131" s="194" t="s">
        <v>593</v>
      </c>
      <c r="AB131" s="194">
        <v>0.0</v>
      </c>
      <c r="AC131" s="194" t="s">
        <v>593</v>
      </c>
      <c r="AD131" s="194" t="s">
        <v>593</v>
      </c>
      <c r="AE131" s="194" t="s">
        <v>593</v>
      </c>
      <c r="AF131" s="194" t="s">
        <v>593</v>
      </c>
      <c r="AG131" s="194" t="s">
        <v>593</v>
      </c>
      <c r="AH131" s="194" t="s">
        <v>593</v>
      </c>
      <c r="AI131" s="194" t="s">
        <v>593</v>
      </c>
      <c r="AJ131" s="197">
        <f>vlookup(B131,'Annual Leave-2026'!$B:$T,4,0)-countif(E131:AI131,"a")-(countif(E131:AI131,"a1")*0.5)-(countif(E131:AI131,"a2")*0.5)-(countif(E131:AI131,"b*")*0.5)-(countif(E131:AI131,"c*")*0.5)-(countif(E131:AI131,"d*")*0.5)-(countif(E131:AI131,"e*")*0.5)+1</f>
        <v>2.5</v>
      </c>
      <c r="AK131" s="197">
        <f t="shared" si="3"/>
        <v>26</v>
      </c>
      <c r="AL131" s="214">
        <f>VLOOKUP(B131,'Working Time-January-2026'!$B:$AK,35,0)/60</f>
        <v>0</v>
      </c>
      <c r="AM131" s="214">
        <f>VLOOKUP(B131,'Working Time-January-2026'!$B:$AK,36,0)/60</f>
        <v>0</v>
      </c>
      <c r="AN131" s="214"/>
      <c r="AO131" s="214"/>
      <c r="AP131" s="220"/>
      <c r="AQ131" s="209"/>
      <c r="AR131" s="209"/>
      <c r="AS131" s="209"/>
      <c r="AT131" s="209"/>
      <c r="AU131" s="209">
        <f t="shared" si="4"/>
        <v>4</v>
      </c>
      <c r="AV131" s="209">
        <f t="shared" si="5"/>
        <v>0</v>
      </c>
      <c r="AW131" s="210">
        <f t="shared" si="6"/>
        <v>1</v>
      </c>
      <c r="AX131" s="222"/>
      <c r="AY131" s="226"/>
    </row>
    <row r="132">
      <c r="A132" s="204">
        <v>128.0</v>
      </c>
      <c r="B132" s="218" t="s">
        <v>707</v>
      </c>
      <c r="C132" s="219" t="s">
        <v>69</v>
      </c>
      <c r="D132" s="218" t="s">
        <v>14</v>
      </c>
      <c r="E132" s="194" t="s">
        <v>588</v>
      </c>
      <c r="F132" s="194" t="s">
        <v>588</v>
      </c>
      <c r="G132" s="194" t="s">
        <v>588</v>
      </c>
      <c r="H132" s="194">
        <v>0.0</v>
      </c>
      <c r="I132" s="194" t="s">
        <v>588</v>
      </c>
      <c r="J132" s="194" t="s">
        <v>588</v>
      </c>
      <c r="K132" s="194" t="s">
        <v>588</v>
      </c>
      <c r="L132" s="508" t="s">
        <v>15</v>
      </c>
      <c r="M132" s="194" t="s">
        <v>588</v>
      </c>
      <c r="N132" s="194" t="s">
        <v>588</v>
      </c>
      <c r="O132" s="194" t="s">
        <v>588</v>
      </c>
      <c r="P132" s="194">
        <v>0.0</v>
      </c>
      <c r="Q132" s="194" t="s">
        <v>717</v>
      </c>
      <c r="R132" s="194" t="s">
        <v>717</v>
      </c>
      <c r="S132" s="194" t="s">
        <v>717</v>
      </c>
      <c r="T132" s="194" t="s">
        <v>717</v>
      </c>
      <c r="U132" s="194">
        <v>0.0</v>
      </c>
      <c r="V132" s="194" t="s">
        <v>717</v>
      </c>
      <c r="W132" s="194" t="s">
        <v>717</v>
      </c>
      <c r="X132" s="194" t="s">
        <v>717</v>
      </c>
      <c r="Y132" s="194" t="s">
        <v>717</v>
      </c>
      <c r="Z132" s="218" t="s">
        <v>717</v>
      </c>
      <c r="AA132" s="218" t="s">
        <v>717</v>
      </c>
      <c r="AB132" s="218" t="s">
        <v>717</v>
      </c>
      <c r="AC132" s="194">
        <v>0.0</v>
      </c>
      <c r="AD132" s="194" t="s">
        <v>715</v>
      </c>
      <c r="AE132" s="194" t="s">
        <v>715</v>
      </c>
      <c r="AF132" s="194" t="s">
        <v>715</v>
      </c>
      <c r="AG132" s="194" t="s">
        <v>715</v>
      </c>
      <c r="AH132" s="194" t="s">
        <v>715</v>
      </c>
      <c r="AI132" s="194">
        <v>0.0</v>
      </c>
      <c r="AJ132" s="197">
        <f>vlookup(B132,'Annual Leave-2026'!$B:$T,4,0)-countif(E132:AI132,"a")-(countif(E132:AI132,"a1")*0.5)-(countif(E132:AI132,"a2")*0.5)-(countif(E132:AI132,"b*")*0.5)-(countif(E132:AI132,"c*")*0.5)-(countif(E132:AI132,"d*")*0.5)-(countif(E132:AI132,"e*")*0.5)+1</f>
        <v>5.5</v>
      </c>
      <c r="AK132" s="197">
        <f t="shared" si="3"/>
        <v>26</v>
      </c>
      <c r="AL132" s="214">
        <f>VLOOKUP(B132,'Working Time-January-2026'!$B:$AK,35,0)/60</f>
        <v>0</v>
      </c>
      <c r="AM132" s="214">
        <f>VLOOKUP(B132,'Working Time-January-2026'!$B:$AK,36,0)/60</f>
        <v>0</v>
      </c>
      <c r="AN132" s="214"/>
      <c r="AO132" s="214"/>
      <c r="AP132" s="220"/>
      <c r="AQ132" s="209"/>
      <c r="AR132" s="209"/>
      <c r="AS132" s="209"/>
      <c r="AT132" s="209"/>
      <c r="AU132" s="209">
        <f t="shared" si="4"/>
        <v>5</v>
      </c>
      <c r="AV132" s="209">
        <f t="shared" si="5"/>
        <v>0</v>
      </c>
      <c r="AW132" s="210">
        <f t="shared" si="6"/>
        <v>0</v>
      </c>
      <c r="AX132" s="222"/>
      <c r="AY132" s="226"/>
    </row>
    <row r="133">
      <c r="A133" s="209">
        <v>129.0</v>
      </c>
      <c r="B133" s="218" t="s">
        <v>708</v>
      </c>
      <c r="C133" s="219" t="s">
        <v>29</v>
      </c>
      <c r="D133" s="218" t="s">
        <v>14</v>
      </c>
      <c r="E133" s="194" t="s">
        <v>717</v>
      </c>
      <c r="F133" s="194" t="s">
        <v>717</v>
      </c>
      <c r="G133" s="194" t="s">
        <v>717</v>
      </c>
      <c r="H133" s="194">
        <v>0.0</v>
      </c>
      <c r="I133" s="194" t="s">
        <v>715</v>
      </c>
      <c r="J133" s="194" t="s">
        <v>715</v>
      </c>
      <c r="K133" s="194" t="s">
        <v>715</v>
      </c>
      <c r="L133" s="508" t="s">
        <v>15</v>
      </c>
      <c r="M133" s="194" t="s">
        <v>715</v>
      </c>
      <c r="N133" s="194">
        <v>0.0</v>
      </c>
      <c r="O133" s="194" t="s">
        <v>715</v>
      </c>
      <c r="P133" s="194" t="s">
        <v>715</v>
      </c>
      <c r="Q133" s="194" t="s">
        <v>715</v>
      </c>
      <c r="R133" s="194" t="s">
        <v>715</v>
      </c>
      <c r="S133" s="194" t="s">
        <v>715</v>
      </c>
      <c r="T133" s="194" t="s">
        <v>715</v>
      </c>
      <c r="U133" s="194" t="s">
        <v>715</v>
      </c>
      <c r="V133" s="194">
        <v>0.0</v>
      </c>
      <c r="W133" s="194" t="s">
        <v>591</v>
      </c>
      <c r="X133" s="194" t="s">
        <v>591</v>
      </c>
      <c r="Y133" s="194" t="s">
        <v>591</v>
      </c>
      <c r="Z133" s="194" t="s">
        <v>591</v>
      </c>
      <c r="AA133" s="194" t="s">
        <v>591</v>
      </c>
      <c r="AB133" s="194">
        <v>0.0</v>
      </c>
      <c r="AC133" s="194" t="s">
        <v>591</v>
      </c>
      <c r="AD133" s="194" t="s">
        <v>591</v>
      </c>
      <c r="AE133" s="194" t="s">
        <v>591</v>
      </c>
      <c r="AF133" s="194" t="s">
        <v>591</v>
      </c>
      <c r="AG133" s="194" t="s">
        <v>591</v>
      </c>
      <c r="AH133" s="194" t="s">
        <v>591</v>
      </c>
      <c r="AI133" s="194" t="s">
        <v>591</v>
      </c>
      <c r="AJ133" s="197">
        <f>vlookup(B133,'Annual Leave-2026'!$B:$T,4,0)-countif(E133:AI133,"a")-(countif(E133:AI133,"a1")*0.5)-(countif(E133:AI133,"a2")*0.5)-(countif(E133:AI133,"b*")*0.5)-(countif(E133:AI133,"c*")*0.5)-(countif(E133:AI133,"d*")*0.5)-(countif(E133:AI133,"e*")*0.5)+1</f>
        <v>4</v>
      </c>
      <c r="AK133" s="197">
        <f t="shared" si="3"/>
        <v>27</v>
      </c>
      <c r="AL133" s="214">
        <f>VLOOKUP(B133,'Working Time-January-2026'!$B:$AK,35,0)/60</f>
        <v>-0.45</v>
      </c>
      <c r="AM133" s="214">
        <f>VLOOKUP(B133,'Working Time-January-2026'!$B:$AK,36,0)/60</f>
        <v>0</v>
      </c>
      <c r="AN133" s="214"/>
      <c r="AO133" s="214"/>
      <c r="AP133" s="220"/>
      <c r="AQ133" s="209"/>
      <c r="AR133" s="209"/>
      <c r="AS133" s="209"/>
      <c r="AT133" s="209"/>
      <c r="AU133" s="209">
        <f t="shared" si="4"/>
        <v>4</v>
      </c>
      <c r="AV133" s="209">
        <f t="shared" si="5"/>
        <v>0</v>
      </c>
      <c r="AW133" s="210">
        <f t="shared" si="6"/>
        <v>0</v>
      </c>
      <c r="AX133" s="222"/>
      <c r="AY133" s="226"/>
    </row>
    <row r="134">
      <c r="A134" s="204">
        <v>130.0</v>
      </c>
      <c r="B134" s="218" t="s">
        <v>870</v>
      </c>
      <c r="C134" s="219" t="s">
        <v>871</v>
      </c>
      <c r="D134" s="218" t="s">
        <v>14</v>
      </c>
      <c r="E134" s="194" t="s">
        <v>717</v>
      </c>
      <c r="F134" s="194" t="s">
        <v>717</v>
      </c>
      <c r="G134" s="194" t="s">
        <v>717</v>
      </c>
      <c r="H134" s="194">
        <v>0.0</v>
      </c>
      <c r="I134" s="194" t="s">
        <v>717</v>
      </c>
      <c r="J134" s="194" t="s">
        <v>717</v>
      </c>
      <c r="K134" s="194" t="s">
        <v>717</v>
      </c>
      <c r="L134" s="508" t="s">
        <v>15</v>
      </c>
      <c r="M134" s="194" t="s">
        <v>717</v>
      </c>
      <c r="N134" s="194">
        <v>0.0</v>
      </c>
      <c r="O134" s="194" t="s">
        <v>717</v>
      </c>
      <c r="P134" s="194" t="s">
        <v>717</v>
      </c>
      <c r="Q134" s="194" t="s">
        <v>717</v>
      </c>
      <c r="R134" s="194" t="s">
        <v>717</v>
      </c>
      <c r="S134" s="194" t="s">
        <v>717</v>
      </c>
      <c r="T134" s="194" t="s">
        <v>717</v>
      </c>
      <c r="U134" s="194" t="s">
        <v>717</v>
      </c>
      <c r="V134" s="194">
        <v>0.0</v>
      </c>
      <c r="W134" s="194" t="s">
        <v>715</v>
      </c>
      <c r="X134" s="194" t="s">
        <v>715</v>
      </c>
      <c r="Y134" s="194" t="s">
        <v>715</v>
      </c>
      <c r="Z134" s="194" t="s">
        <v>715</v>
      </c>
      <c r="AA134" s="194" t="s">
        <v>715</v>
      </c>
      <c r="AB134" s="194">
        <v>0.0</v>
      </c>
      <c r="AC134" s="194" t="s">
        <v>715</v>
      </c>
      <c r="AD134" s="194" t="s">
        <v>715</v>
      </c>
      <c r="AE134" s="194" t="s">
        <v>715</v>
      </c>
      <c r="AF134" s="194" t="s">
        <v>715</v>
      </c>
      <c r="AG134" s="194" t="s">
        <v>715</v>
      </c>
      <c r="AH134" s="194" t="s">
        <v>715</v>
      </c>
      <c r="AI134" s="194" t="s">
        <v>715</v>
      </c>
      <c r="AJ134" s="197">
        <f>vlookup(B134,'Annual Leave-2026'!$B:$T,4,0)-countif(E134:AI134,"a")-(countif(E134:AI134,"a1")*0.5)-(countif(E134:AI134,"a2")*0.5)-(countif(E134:AI134,"b*")*0.5)-(countif(E134:AI134,"c*")*0.5)-(countif(E134:AI134,"d*")*0.5)-(countif(E134:AI134,"e*")*0.5)+1</f>
        <v>1</v>
      </c>
      <c r="AK134" s="197">
        <f t="shared" si="3"/>
        <v>27</v>
      </c>
      <c r="AL134" s="214">
        <f>VLOOKUP(B134,'Working Time-January-2026'!$B:$AK,35,0)/60</f>
        <v>0</v>
      </c>
      <c r="AM134" s="214">
        <f>VLOOKUP(B134,'Working Time-January-2026'!$B:$AK,36,0)/60</f>
        <v>0</v>
      </c>
      <c r="AN134" s="214"/>
      <c r="AO134" s="214"/>
      <c r="AP134" s="220"/>
      <c r="AQ134" s="209"/>
      <c r="AR134" s="209"/>
      <c r="AS134" s="209"/>
      <c r="AT134" s="209"/>
      <c r="AU134" s="209">
        <f t="shared" si="4"/>
        <v>4</v>
      </c>
      <c r="AV134" s="209">
        <f t="shared" si="5"/>
        <v>0</v>
      </c>
      <c r="AW134" s="210">
        <f t="shared" si="6"/>
        <v>0</v>
      </c>
      <c r="AX134" s="222"/>
      <c r="AY134" s="226"/>
    </row>
    <row r="135">
      <c r="A135" s="209">
        <v>131.0</v>
      </c>
      <c r="B135" s="218" t="s">
        <v>872</v>
      </c>
      <c r="C135" s="219" t="s">
        <v>873</v>
      </c>
      <c r="D135" s="218" t="s">
        <v>14</v>
      </c>
      <c r="E135" s="194" t="s">
        <v>715</v>
      </c>
      <c r="F135" s="194" t="s">
        <v>715</v>
      </c>
      <c r="G135" s="194" t="s">
        <v>715</v>
      </c>
      <c r="H135" s="194">
        <v>0.0</v>
      </c>
      <c r="I135" s="194" t="s">
        <v>591</v>
      </c>
      <c r="J135" s="194" t="s">
        <v>591</v>
      </c>
      <c r="K135" s="194" t="s">
        <v>591</v>
      </c>
      <c r="L135" s="508" t="s">
        <v>15</v>
      </c>
      <c r="M135" s="194" t="s">
        <v>591</v>
      </c>
      <c r="N135" s="194">
        <v>0.0</v>
      </c>
      <c r="O135" s="194" t="s">
        <v>591</v>
      </c>
      <c r="P135" s="194" t="s">
        <v>591</v>
      </c>
      <c r="Q135" s="194" t="s">
        <v>591</v>
      </c>
      <c r="R135" s="194" t="s">
        <v>591</v>
      </c>
      <c r="S135" s="194" t="s">
        <v>591</v>
      </c>
      <c r="T135" s="194" t="s">
        <v>591</v>
      </c>
      <c r="U135" s="194" t="s">
        <v>591</v>
      </c>
      <c r="V135" s="194">
        <v>0.0</v>
      </c>
      <c r="W135" s="194" t="s">
        <v>593</v>
      </c>
      <c r="X135" s="194" t="s">
        <v>593</v>
      </c>
      <c r="Y135" s="194" t="s">
        <v>593</v>
      </c>
      <c r="Z135" s="194" t="s">
        <v>593</v>
      </c>
      <c r="AA135" s="194" t="s">
        <v>593</v>
      </c>
      <c r="AB135" s="194">
        <v>0.0</v>
      </c>
      <c r="AC135" s="194" t="s">
        <v>6</v>
      </c>
      <c r="AD135" s="194" t="s">
        <v>593</v>
      </c>
      <c r="AE135" s="194" t="s">
        <v>593</v>
      </c>
      <c r="AF135" s="194" t="s">
        <v>593</v>
      </c>
      <c r="AG135" s="194" t="s">
        <v>593</v>
      </c>
      <c r="AH135" s="194" t="s">
        <v>593</v>
      </c>
      <c r="AI135" s="194" t="s">
        <v>593</v>
      </c>
      <c r="AJ135" s="197">
        <f>vlookup(B135,'Annual Leave-2026'!$B:$T,4,0)-countif(E135:AI135,"a")-(countif(E135:AI135,"a1")*0.5)-(countif(E135:AI135,"a2")*0.5)-(countif(E135:AI135,"b*")*0.5)-(countif(E135:AI135,"c*")*0.5)-(countif(E135:AI135,"d*")*0.5)-(countif(E135:AI135,"e*")*0.5)+1</f>
        <v>5</v>
      </c>
      <c r="AK135" s="197">
        <f t="shared" si="3"/>
        <v>27</v>
      </c>
      <c r="AL135" s="214">
        <f>VLOOKUP(B135,'Working Time-January-2026'!$B:$AK,35,0)/60</f>
        <v>0</v>
      </c>
      <c r="AM135" s="214">
        <f>VLOOKUP(B135,'Working Time-January-2026'!$B:$AK,36,0)/60</f>
        <v>0</v>
      </c>
      <c r="AN135" s="214"/>
      <c r="AO135" s="214"/>
      <c r="AP135" s="220"/>
      <c r="AQ135" s="209"/>
      <c r="AR135" s="209"/>
      <c r="AS135" s="209"/>
      <c r="AT135" s="209"/>
      <c r="AU135" s="209">
        <f t="shared" si="4"/>
        <v>4</v>
      </c>
      <c r="AV135" s="209">
        <f t="shared" si="5"/>
        <v>0</v>
      </c>
      <c r="AW135" s="210">
        <f t="shared" si="6"/>
        <v>0</v>
      </c>
      <c r="AX135" s="222"/>
      <c r="AY135" s="226"/>
    </row>
    <row r="136">
      <c r="A136" s="204">
        <v>132.0</v>
      </c>
      <c r="B136" s="218" t="s">
        <v>874</v>
      </c>
      <c r="C136" s="219" t="s">
        <v>875</v>
      </c>
      <c r="D136" s="218" t="s">
        <v>14</v>
      </c>
      <c r="E136" s="194" t="s">
        <v>588</v>
      </c>
      <c r="F136" s="194" t="s">
        <v>602</v>
      </c>
      <c r="G136" s="194" t="s">
        <v>602</v>
      </c>
      <c r="H136" s="194">
        <v>0.0</v>
      </c>
      <c r="I136" s="194" t="s">
        <v>6</v>
      </c>
      <c r="J136" s="194" t="s">
        <v>6</v>
      </c>
      <c r="K136" s="194" t="s">
        <v>6</v>
      </c>
      <c r="L136" s="508" t="s">
        <v>15</v>
      </c>
      <c r="M136" s="194" t="s">
        <v>588</v>
      </c>
      <c r="N136" s="194" t="s">
        <v>588</v>
      </c>
      <c r="O136" s="194">
        <v>0.0</v>
      </c>
      <c r="P136" s="194" t="s">
        <v>717</v>
      </c>
      <c r="Q136" s="194" t="s">
        <v>717</v>
      </c>
      <c r="R136" s="194" t="s">
        <v>717</v>
      </c>
      <c r="S136" s="194" t="s">
        <v>717</v>
      </c>
      <c r="T136" s="194" t="s">
        <v>717</v>
      </c>
      <c r="U136" s="194">
        <v>0.0</v>
      </c>
      <c r="V136" s="194" t="s">
        <v>717</v>
      </c>
      <c r="W136" s="194" t="s">
        <v>717</v>
      </c>
      <c r="X136" s="194" t="s">
        <v>717</v>
      </c>
      <c r="Y136" s="194" t="s">
        <v>717</v>
      </c>
      <c r="Z136" s="218" t="s">
        <v>717</v>
      </c>
      <c r="AA136" s="218" t="s">
        <v>717</v>
      </c>
      <c r="AB136" s="218" t="s">
        <v>717</v>
      </c>
      <c r="AC136" s="194">
        <v>0.0</v>
      </c>
      <c r="AD136" s="194" t="s">
        <v>715</v>
      </c>
      <c r="AE136" s="194" t="s">
        <v>715</v>
      </c>
      <c r="AF136" s="194" t="s">
        <v>715</v>
      </c>
      <c r="AG136" s="194" t="s">
        <v>715</v>
      </c>
      <c r="AH136" s="194" t="s">
        <v>715</v>
      </c>
      <c r="AI136" s="194" t="s">
        <v>715</v>
      </c>
      <c r="AJ136" s="197">
        <f>vlookup(B136,'Annual Leave-2026'!$B:$T,4,0)-countif(E136:AI136,"a")-(countif(E136:AI136,"a1")*0.5)-(countif(E136:AI136,"a2")*0.5)-(countif(E136:AI136,"b*")*0.5)-(countif(E136:AI136,"c*")*0.5)-(countif(E136:AI136,"d*")*0.5)-(countif(E136:AI136,"e*")*0.5)+1</f>
        <v>1.5</v>
      </c>
      <c r="AK136" s="197">
        <f t="shared" si="3"/>
        <v>25</v>
      </c>
      <c r="AL136" s="214">
        <f>VLOOKUP(B136,'Working Time-January-2026'!$B:$AK,35,0)/60</f>
        <v>0</v>
      </c>
      <c r="AM136" s="214">
        <f>VLOOKUP(B136,'Working Time-January-2026'!$B:$AK,36,0)/60</f>
        <v>0</v>
      </c>
      <c r="AN136" s="214"/>
      <c r="AO136" s="214"/>
      <c r="AP136" s="220"/>
      <c r="AQ136" s="209"/>
      <c r="AR136" s="209"/>
      <c r="AS136" s="209"/>
      <c r="AT136" s="209"/>
      <c r="AU136" s="209">
        <f t="shared" si="4"/>
        <v>4</v>
      </c>
      <c r="AV136" s="209">
        <f t="shared" si="5"/>
        <v>0</v>
      </c>
      <c r="AW136" s="210">
        <f t="shared" si="6"/>
        <v>2</v>
      </c>
      <c r="AX136" s="222"/>
      <c r="AY136" s="226"/>
    </row>
    <row r="137">
      <c r="A137" s="209">
        <v>133.0</v>
      </c>
      <c r="B137" s="324" t="s">
        <v>876</v>
      </c>
      <c r="C137" s="325" t="s">
        <v>877</v>
      </c>
      <c r="D137" s="324" t="s">
        <v>14</v>
      </c>
      <c r="E137" s="194" t="s">
        <v>591</v>
      </c>
      <c r="F137" s="194" t="s">
        <v>591</v>
      </c>
      <c r="G137" s="194" t="s">
        <v>591</v>
      </c>
      <c r="H137" s="194">
        <v>0.0</v>
      </c>
      <c r="I137" s="194" t="s">
        <v>593</v>
      </c>
      <c r="J137" s="194" t="s">
        <v>593</v>
      </c>
      <c r="K137" s="194" t="s">
        <v>593</v>
      </c>
      <c r="L137" s="508" t="s">
        <v>15</v>
      </c>
      <c r="M137" s="194" t="s">
        <v>593</v>
      </c>
      <c r="N137" s="194">
        <v>0.0</v>
      </c>
      <c r="O137" s="194" t="s">
        <v>593</v>
      </c>
      <c r="P137" s="194" t="s">
        <v>593</v>
      </c>
      <c r="Q137" s="194" t="s">
        <v>593</v>
      </c>
      <c r="R137" s="194" t="s">
        <v>593</v>
      </c>
      <c r="S137" s="194" t="s">
        <v>593</v>
      </c>
      <c r="T137" s="194" t="s">
        <v>593</v>
      </c>
      <c r="U137" s="194" t="s">
        <v>593</v>
      </c>
      <c r="V137" s="194">
        <v>0.0</v>
      </c>
      <c r="W137" s="194" t="s">
        <v>593</v>
      </c>
      <c r="X137" s="194" t="s">
        <v>593</v>
      </c>
      <c r="Y137" s="194" t="s">
        <v>593</v>
      </c>
      <c r="Z137" s="194" t="s">
        <v>593</v>
      </c>
      <c r="AA137" s="194" t="s">
        <v>593</v>
      </c>
      <c r="AB137" s="194">
        <v>0.0</v>
      </c>
      <c r="AC137" s="194" t="s">
        <v>588</v>
      </c>
      <c r="AD137" s="194" t="s">
        <v>588</v>
      </c>
      <c r="AE137" s="194" t="s">
        <v>588</v>
      </c>
      <c r="AF137" s="194" t="s">
        <v>588</v>
      </c>
      <c r="AG137" s="194" t="s">
        <v>588</v>
      </c>
      <c r="AH137" s="194" t="s">
        <v>588</v>
      </c>
      <c r="AI137" s="194" t="s">
        <v>588</v>
      </c>
      <c r="AJ137" s="197">
        <f>vlookup(B137,'Annual Leave-2026'!$B:$T,4,0)-countif(E137:AI137,"a")-(countif(E137:AI137,"a1")*0.5)-(countif(E137:AI137,"a2")*0.5)-(countif(E137:AI137,"b*")*0.5)-(countif(E137:AI137,"c*")*0.5)-(countif(E137:AI137,"d*")*0.5)-(countif(E137:AI137,"e*")*0.5)+1</f>
        <v>8</v>
      </c>
      <c r="AK137" s="197">
        <f t="shared" si="3"/>
        <v>27</v>
      </c>
      <c r="AL137" s="214">
        <f>VLOOKUP(B137,'Working Time-January-2026'!$B:$AK,35,0)/60</f>
        <v>0</v>
      </c>
      <c r="AM137" s="214">
        <f>VLOOKUP(B137,'Working Time-January-2026'!$B:$AK,36,0)/60</f>
        <v>0</v>
      </c>
      <c r="AN137" s="214"/>
      <c r="AO137" s="214"/>
      <c r="AP137" s="220"/>
      <c r="AQ137" s="209"/>
      <c r="AR137" s="209"/>
      <c r="AS137" s="209"/>
      <c r="AT137" s="209"/>
      <c r="AU137" s="209">
        <f t="shared" si="4"/>
        <v>4</v>
      </c>
      <c r="AV137" s="209">
        <f t="shared" si="5"/>
        <v>0</v>
      </c>
      <c r="AW137" s="210">
        <f t="shared" si="6"/>
        <v>0</v>
      </c>
      <c r="AX137" s="222"/>
      <c r="AY137" s="226"/>
    </row>
    <row r="138">
      <c r="A138" s="204">
        <v>134.0</v>
      </c>
      <c r="B138" s="218" t="s">
        <v>878</v>
      </c>
      <c r="C138" s="219" t="s">
        <v>879</v>
      </c>
      <c r="D138" s="218" t="s">
        <v>14</v>
      </c>
      <c r="E138" s="194" t="s">
        <v>588</v>
      </c>
      <c r="F138" s="194" t="s">
        <v>588</v>
      </c>
      <c r="G138" s="194" t="s">
        <v>588</v>
      </c>
      <c r="H138" s="194">
        <v>0.0</v>
      </c>
      <c r="I138" s="194" t="s">
        <v>6</v>
      </c>
      <c r="J138" s="194" t="s">
        <v>588</v>
      </c>
      <c r="K138" s="194" t="s">
        <v>588</v>
      </c>
      <c r="L138" s="508" t="s">
        <v>15</v>
      </c>
      <c r="M138" s="194" t="s">
        <v>588</v>
      </c>
      <c r="N138" s="194" t="s">
        <v>588</v>
      </c>
      <c r="O138" s="194" t="s">
        <v>6</v>
      </c>
      <c r="P138" s="194">
        <v>0.0</v>
      </c>
      <c r="Q138" s="194" t="s">
        <v>588</v>
      </c>
      <c r="R138" s="194" t="s">
        <v>588</v>
      </c>
      <c r="S138" s="194" t="s">
        <v>588</v>
      </c>
      <c r="T138" s="194" t="s">
        <v>588</v>
      </c>
      <c r="U138" s="194" t="s">
        <v>588</v>
      </c>
      <c r="V138" s="194" t="s">
        <v>588</v>
      </c>
      <c r="W138" s="194">
        <v>0.0</v>
      </c>
      <c r="X138" s="194" t="s">
        <v>717</v>
      </c>
      <c r="Y138" s="194" t="s">
        <v>717</v>
      </c>
      <c r="Z138" s="218" t="s">
        <v>717</v>
      </c>
      <c r="AA138" s="218" t="s">
        <v>717</v>
      </c>
      <c r="AB138" s="194">
        <v>0.0</v>
      </c>
      <c r="AC138" s="194" t="s">
        <v>717</v>
      </c>
      <c r="AD138" s="194" t="s">
        <v>717</v>
      </c>
      <c r="AE138" s="194" t="s">
        <v>717</v>
      </c>
      <c r="AF138" s="194" t="s">
        <v>717</v>
      </c>
      <c r="AG138" s="194" t="s">
        <v>717</v>
      </c>
      <c r="AH138" s="194" t="s">
        <v>717</v>
      </c>
      <c r="AI138" s="194" t="s">
        <v>717</v>
      </c>
      <c r="AJ138" s="197">
        <f>vlookup(B138,'Annual Leave-2026'!$B:$T,4,0)-countif(E138:AI138,"a")-(countif(E138:AI138,"a1")*0.5)-(countif(E138:AI138,"a2")*0.5)-(countif(E138:AI138,"b*")*0.5)-(countif(E138:AI138,"c*")*0.5)-(countif(E138:AI138,"d*")*0.5)-(countif(E138:AI138,"e*")*0.5)+1</f>
        <v>1</v>
      </c>
      <c r="AK138" s="197">
        <f t="shared" si="3"/>
        <v>27</v>
      </c>
      <c r="AL138" s="214">
        <f>VLOOKUP(B138,'Working Time-January-2026'!$B:$AK,35,0)/60</f>
        <v>0</v>
      </c>
      <c r="AM138" s="214">
        <f>VLOOKUP(B138,'Working Time-January-2026'!$B:$AK,36,0)/60</f>
        <v>0</v>
      </c>
      <c r="AN138" s="214"/>
      <c r="AO138" s="214"/>
      <c r="AP138" s="220"/>
      <c r="AQ138" s="209"/>
      <c r="AR138" s="209"/>
      <c r="AS138" s="209"/>
      <c r="AT138" s="209"/>
      <c r="AU138" s="209">
        <f t="shared" si="4"/>
        <v>4</v>
      </c>
      <c r="AV138" s="209">
        <f t="shared" si="5"/>
        <v>0</v>
      </c>
      <c r="AW138" s="210">
        <f t="shared" si="6"/>
        <v>0</v>
      </c>
      <c r="AX138" s="222"/>
      <c r="AY138" s="226"/>
    </row>
    <row r="139">
      <c r="A139" s="204">
        <v>135.0</v>
      </c>
      <c r="B139" s="218" t="s">
        <v>864</v>
      </c>
      <c r="C139" s="219" t="s">
        <v>865</v>
      </c>
      <c r="D139" s="218" t="s">
        <v>14</v>
      </c>
      <c r="E139" s="194" t="s">
        <v>717</v>
      </c>
      <c r="F139" s="194" t="s">
        <v>717</v>
      </c>
      <c r="G139" s="194">
        <v>0.0</v>
      </c>
      <c r="H139" s="194" t="s">
        <v>717</v>
      </c>
      <c r="I139" s="194" t="s">
        <v>717</v>
      </c>
      <c r="J139" s="194" t="s">
        <v>717</v>
      </c>
      <c r="K139" s="194" t="s">
        <v>717</v>
      </c>
      <c r="L139" s="508" t="s">
        <v>15</v>
      </c>
      <c r="M139" s="194" t="s">
        <v>717</v>
      </c>
      <c r="N139" s="194" t="s">
        <v>717</v>
      </c>
      <c r="O139" s="194">
        <v>0.0</v>
      </c>
      <c r="P139" s="194" t="s">
        <v>715</v>
      </c>
      <c r="Q139" s="194" t="s">
        <v>715</v>
      </c>
      <c r="R139" s="194" t="s">
        <v>715</v>
      </c>
      <c r="S139" s="194" t="s">
        <v>715</v>
      </c>
      <c r="T139" s="194" t="s">
        <v>763</v>
      </c>
      <c r="U139" s="194" t="s">
        <v>715</v>
      </c>
      <c r="V139" s="194">
        <v>0.0</v>
      </c>
      <c r="W139" s="194"/>
      <c r="X139" s="194"/>
      <c r="Y139" s="194"/>
      <c r="Z139" s="218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7">
        <f>vlookup(B139,'Annual Leave-2026'!$B:$T,4,0)-countif(E139:AI139,"a")-(countif(E139:AI139,"a1")*0.5)-(countif(E139:AI139,"a2")*0.5)-(countif(E139:AI139,"b*")*0.5)-(countif(E139:AI139,"c*")*0.5)-(countif(E139:AI139,"d*")*0.5)-(countif(E139:AI139,"e*")*0.5)+1</f>
        <v>4</v>
      </c>
      <c r="AK139" s="197">
        <f t="shared" si="3"/>
        <v>14.5</v>
      </c>
      <c r="AL139" s="214">
        <f>VLOOKUP(B139,'Working Time-January-2026'!$B:$AK,35,0)/60</f>
        <v>0</v>
      </c>
      <c r="AM139" s="214">
        <f>VLOOKUP(B139,'Working Time-January-2026'!$B:$AK,36,0)/60</f>
        <v>0</v>
      </c>
      <c r="AN139" s="214"/>
      <c r="AO139" s="214"/>
      <c r="AP139" s="220"/>
      <c r="AQ139" s="209"/>
      <c r="AR139" s="209"/>
      <c r="AS139" s="209"/>
      <c r="AT139" s="209"/>
      <c r="AU139" s="209">
        <f t="shared" si="4"/>
        <v>3</v>
      </c>
      <c r="AV139" s="209">
        <f t="shared" si="5"/>
        <v>0</v>
      </c>
      <c r="AW139" s="210">
        <f t="shared" si="6"/>
        <v>0.5</v>
      </c>
      <c r="AX139" s="222"/>
      <c r="AY139" s="226">
        <v>0.0</v>
      </c>
    </row>
    <row r="140">
      <c r="A140" s="209">
        <v>136.0</v>
      </c>
      <c r="B140" s="218" t="s">
        <v>866</v>
      </c>
      <c r="C140" s="219" t="s">
        <v>867</v>
      </c>
      <c r="D140" s="218" t="s">
        <v>14</v>
      </c>
      <c r="E140" s="194" t="s">
        <v>591</v>
      </c>
      <c r="F140" s="194" t="s">
        <v>591</v>
      </c>
      <c r="G140" s="194">
        <v>0.0</v>
      </c>
      <c r="H140" s="194" t="s">
        <v>591</v>
      </c>
      <c r="I140" s="194" t="s">
        <v>591</v>
      </c>
      <c r="J140" s="194" t="s">
        <v>591</v>
      </c>
      <c r="K140" s="194" t="s">
        <v>591</v>
      </c>
      <c r="L140" s="508" t="s">
        <v>15</v>
      </c>
      <c r="M140" s="194" t="s">
        <v>591</v>
      </c>
      <c r="N140" s="194" t="s">
        <v>591</v>
      </c>
      <c r="O140" s="194">
        <v>0.0</v>
      </c>
      <c r="P140" s="194" t="s">
        <v>593</v>
      </c>
      <c r="Q140" s="194" t="s">
        <v>593</v>
      </c>
      <c r="R140" s="194" t="s">
        <v>593</v>
      </c>
      <c r="S140" s="194" t="s">
        <v>593</v>
      </c>
      <c r="T140" s="194" t="s">
        <v>593</v>
      </c>
      <c r="U140" s="194">
        <v>0.0</v>
      </c>
      <c r="V140" s="194" t="s">
        <v>593</v>
      </c>
      <c r="W140" s="194" t="s">
        <v>593</v>
      </c>
      <c r="X140" s="194" t="s">
        <v>593</v>
      </c>
      <c r="Y140" s="194" t="s">
        <v>593</v>
      </c>
      <c r="Z140" s="194" t="s">
        <v>593</v>
      </c>
      <c r="AA140" s="194" t="s">
        <v>6</v>
      </c>
      <c r="AB140" s="194" t="s">
        <v>593</v>
      </c>
      <c r="AC140" s="194">
        <v>0.0</v>
      </c>
      <c r="AD140" s="194" t="s">
        <v>593</v>
      </c>
      <c r="AE140" s="194" t="s">
        <v>593</v>
      </c>
      <c r="AF140" s="194" t="s">
        <v>593</v>
      </c>
      <c r="AG140" s="194" t="s">
        <v>593</v>
      </c>
      <c r="AH140" s="194" t="s">
        <v>593</v>
      </c>
      <c r="AI140" s="194" t="s">
        <v>593</v>
      </c>
      <c r="AJ140" s="197">
        <f>vlookup(B140,'Annual Leave-2026'!$B:$T,4,0)-countif(E140:AI140,"a")-(countif(E140:AI140,"a1")*0.5)-(countif(E140:AI140,"a2")*0.5)-(countif(E140:AI140,"b*")*0.5)-(countif(E140:AI140,"c*")*0.5)-(countif(E140:AI140,"d*")*0.5)-(countif(E140:AI140,"e*")*0.5)+1</f>
        <v>1.5</v>
      </c>
      <c r="AK140" s="197">
        <f t="shared" si="3"/>
        <v>27</v>
      </c>
      <c r="AL140" s="214">
        <f>VLOOKUP(B140,'Working Time-January-2026'!$B:$AK,35,0)/60</f>
        <v>0</v>
      </c>
      <c r="AM140" s="214">
        <f>VLOOKUP(B140,'Working Time-January-2026'!$B:$AK,36,0)/60</f>
        <v>0</v>
      </c>
      <c r="AN140" s="214"/>
      <c r="AO140" s="214"/>
      <c r="AP140" s="220"/>
      <c r="AQ140" s="209"/>
      <c r="AR140" s="209"/>
      <c r="AS140" s="209"/>
      <c r="AT140" s="209"/>
      <c r="AU140" s="209">
        <f t="shared" si="4"/>
        <v>4</v>
      </c>
      <c r="AV140" s="209">
        <f t="shared" si="5"/>
        <v>0</v>
      </c>
      <c r="AW140" s="210">
        <f t="shared" si="6"/>
        <v>0</v>
      </c>
      <c r="AX140" s="222"/>
      <c r="AY140" s="226"/>
    </row>
    <row r="141">
      <c r="A141" s="204">
        <v>137.0</v>
      </c>
      <c r="B141" s="218" t="s">
        <v>868</v>
      </c>
      <c r="C141" s="219" t="s">
        <v>869</v>
      </c>
      <c r="D141" s="218" t="s">
        <v>14</v>
      </c>
      <c r="E141" s="194" t="s">
        <v>593</v>
      </c>
      <c r="F141" s="194" t="s">
        <v>593</v>
      </c>
      <c r="G141" s="194">
        <v>0.0</v>
      </c>
      <c r="H141" s="194" t="s">
        <v>593</v>
      </c>
      <c r="I141" s="194" t="s">
        <v>593</v>
      </c>
      <c r="J141" s="194" t="s">
        <v>593</v>
      </c>
      <c r="K141" s="194" t="s">
        <v>593</v>
      </c>
      <c r="L141" s="508" t="s">
        <v>15</v>
      </c>
      <c r="M141" s="194" t="s">
        <v>6</v>
      </c>
      <c r="N141" s="194" t="s">
        <v>6</v>
      </c>
      <c r="O141" s="194">
        <v>0.0</v>
      </c>
      <c r="P141" s="194" t="s">
        <v>602</v>
      </c>
      <c r="Q141" s="194" t="s">
        <v>588</v>
      </c>
      <c r="R141" s="194" t="s">
        <v>588</v>
      </c>
      <c r="S141" s="194" t="s">
        <v>588</v>
      </c>
      <c r="T141" s="194" t="s">
        <v>588</v>
      </c>
      <c r="U141" s="194" t="s">
        <v>588</v>
      </c>
      <c r="V141" s="194">
        <v>0.0</v>
      </c>
      <c r="W141" s="194" t="s">
        <v>588</v>
      </c>
      <c r="X141" s="194" t="s">
        <v>588</v>
      </c>
      <c r="Y141" s="194" t="s">
        <v>588</v>
      </c>
      <c r="Z141" s="194" t="s">
        <v>588</v>
      </c>
      <c r="AA141" s="194" t="s">
        <v>588</v>
      </c>
      <c r="AB141" s="194" t="s">
        <v>588</v>
      </c>
      <c r="AC141" s="194" t="s">
        <v>588</v>
      </c>
      <c r="AD141" s="194">
        <v>0.0</v>
      </c>
      <c r="AE141" s="194" t="s">
        <v>717</v>
      </c>
      <c r="AF141" s="194" t="s">
        <v>717</v>
      </c>
      <c r="AG141" s="194" t="s">
        <v>717</v>
      </c>
      <c r="AH141" s="194" t="s">
        <v>717</v>
      </c>
      <c r="AI141" s="194" t="s">
        <v>717</v>
      </c>
      <c r="AJ141" s="197">
        <f>vlookup(B141,'Annual Leave-2026'!$B:$T,4,0)-countif(E141:AI141,"a")-(countif(E141:AI141,"a1")*0.5)-(countif(E141:AI141,"a2")*0.5)-(countif(E141:AI141,"b*")*0.5)-(countif(E141:AI141,"c*")*0.5)-(countif(E141:AI141,"d*")*0.5)-(countif(E141:AI141,"e*")*0.5)+1</f>
        <v>0</v>
      </c>
      <c r="AK141" s="197">
        <f t="shared" si="3"/>
        <v>26</v>
      </c>
      <c r="AL141" s="214">
        <f>VLOOKUP(B141,'Working Time-January-2026'!$B:$AK,35,0)/60</f>
        <v>0</v>
      </c>
      <c r="AM141" s="214">
        <f>VLOOKUP(B141,'Working Time-January-2026'!$B:$AK,36,0)/60</f>
        <v>0</v>
      </c>
      <c r="AN141" s="214"/>
      <c r="AO141" s="214"/>
      <c r="AP141" s="220"/>
      <c r="AQ141" s="209"/>
      <c r="AR141" s="209"/>
      <c r="AS141" s="209"/>
      <c r="AT141" s="209"/>
      <c r="AU141" s="209">
        <f t="shared" si="4"/>
        <v>4</v>
      </c>
      <c r="AV141" s="209">
        <f t="shared" si="5"/>
        <v>0</v>
      </c>
      <c r="AW141" s="210">
        <f t="shared" si="6"/>
        <v>1</v>
      </c>
      <c r="AX141" s="222"/>
      <c r="AY141" s="226"/>
    </row>
    <row r="142">
      <c r="A142" s="209">
        <v>138.0</v>
      </c>
      <c r="B142" s="218" t="s">
        <v>880</v>
      </c>
      <c r="C142" s="219" t="s">
        <v>881</v>
      </c>
      <c r="D142" s="218" t="s">
        <v>14</v>
      </c>
      <c r="E142" s="194" t="s">
        <v>715</v>
      </c>
      <c r="F142" s="194" t="s">
        <v>715</v>
      </c>
      <c r="G142" s="194" t="s">
        <v>715</v>
      </c>
      <c r="H142" s="194">
        <v>0.0</v>
      </c>
      <c r="I142" s="194" t="s">
        <v>591</v>
      </c>
      <c r="J142" s="194" t="s">
        <v>591</v>
      </c>
      <c r="K142" s="194" t="s">
        <v>591</v>
      </c>
      <c r="L142" s="508" t="s">
        <v>15</v>
      </c>
      <c r="M142" s="194" t="s">
        <v>591</v>
      </c>
      <c r="N142" s="194">
        <v>0.0</v>
      </c>
      <c r="O142" s="194" t="s">
        <v>591</v>
      </c>
      <c r="P142" s="194" t="s">
        <v>591</v>
      </c>
      <c r="Q142" s="194" t="s">
        <v>591</v>
      </c>
      <c r="R142" s="194" t="s">
        <v>591</v>
      </c>
      <c r="S142" s="194" t="s">
        <v>591</v>
      </c>
      <c r="T142" s="194" t="s">
        <v>591</v>
      </c>
      <c r="U142" s="194" t="s">
        <v>591</v>
      </c>
      <c r="V142" s="194">
        <v>0.0</v>
      </c>
      <c r="W142" s="194" t="s">
        <v>593</v>
      </c>
      <c r="X142" s="194" t="s">
        <v>593</v>
      </c>
      <c r="Y142" s="194" t="s">
        <v>593</v>
      </c>
      <c r="Z142" s="194" t="s">
        <v>593</v>
      </c>
      <c r="AA142" s="194" t="s">
        <v>593</v>
      </c>
      <c r="AB142" s="194">
        <v>0.0</v>
      </c>
      <c r="AC142" s="194" t="s">
        <v>593</v>
      </c>
      <c r="AD142" s="194" t="s">
        <v>593</v>
      </c>
      <c r="AE142" s="194" t="s">
        <v>593</v>
      </c>
      <c r="AF142" s="194" t="s">
        <v>593</v>
      </c>
      <c r="AG142" s="194" t="s">
        <v>593</v>
      </c>
      <c r="AH142" s="194" t="s">
        <v>593</v>
      </c>
      <c r="AI142" s="194" t="s">
        <v>593</v>
      </c>
      <c r="AJ142" s="197">
        <f>vlookup(B142,'Annual Leave-2026'!$B:$T,4,0)-countif(E142:AI142,"a")-(countif(E142:AI142,"a1")*0.5)-(countif(E142:AI142,"a2")*0.5)-(countif(E142:AI142,"b*")*0.5)-(countif(E142:AI142,"c*")*0.5)-(countif(E142:AI142,"d*")*0.5)-(countif(E142:AI142,"e*")*0.5)+1</f>
        <v>2.5</v>
      </c>
      <c r="AK142" s="197">
        <f t="shared" si="3"/>
        <v>27</v>
      </c>
      <c r="AL142" s="214">
        <f>VLOOKUP(B142,'Working Time-January-2026'!$B:$AK,35,0)/60</f>
        <v>0</v>
      </c>
      <c r="AM142" s="214">
        <f>VLOOKUP(B142,'Working Time-January-2026'!$B:$AK,36,0)/60</f>
        <v>0</v>
      </c>
      <c r="AN142" s="214"/>
      <c r="AO142" s="214"/>
      <c r="AP142" s="220"/>
      <c r="AQ142" s="209"/>
      <c r="AR142" s="209"/>
      <c r="AS142" s="209"/>
      <c r="AT142" s="209"/>
      <c r="AU142" s="209">
        <f t="shared" si="4"/>
        <v>4</v>
      </c>
      <c r="AV142" s="209">
        <f t="shared" si="5"/>
        <v>0</v>
      </c>
      <c r="AW142" s="210">
        <f t="shared" si="6"/>
        <v>0</v>
      </c>
      <c r="AX142" s="222"/>
      <c r="AY142" s="226"/>
    </row>
    <row r="143">
      <c r="A143" s="204">
        <v>139.0</v>
      </c>
      <c r="B143" s="218" t="s">
        <v>882</v>
      </c>
      <c r="C143" s="219" t="s">
        <v>883</v>
      </c>
      <c r="D143" s="218" t="s">
        <v>14</v>
      </c>
      <c r="E143" s="194" t="s">
        <v>717</v>
      </c>
      <c r="F143" s="194" t="s">
        <v>717</v>
      </c>
      <c r="G143" s="194">
        <v>0.0</v>
      </c>
      <c r="H143" s="194" t="s">
        <v>717</v>
      </c>
      <c r="I143" s="194" t="s">
        <v>717</v>
      </c>
      <c r="J143" s="194" t="s">
        <v>717</v>
      </c>
      <c r="K143" s="194" t="s">
        <v>717</v>
      </c>
      <c r="L143" s="508" t="s">
        <v>15</v>
      </c>
      <c r="M143" s="194" t="s">
        <v>6</v>
      </c>
      <c r="N143" s="194" t="s">
        <v>6</v>
      </c>
      <c r="O143" s="194">
        <v>0.0</v>
      </c>
      <c r="P143" s="194" t="s">
        <v>715</v>
      </c>
      <c r="Q143" s="194" t="s">
        <v>715</v>
      </c>
      <c r="R143" s="194" t="s">
        <v>715</v>
      </c>
      <c r="S143" s="194" t="s">
        <v>715</v>
      </c>
      <c r="T143" s="194" t="s">
        <v>715</v>
      </c>
      <c r="U143" s="194">
        <v>0.0</v>
      </c>
      <c r="V143" s="194" t="s">
        <v>715</v>
      </c>
      <c r="W143" s="194" t="s">
        <v>715</v>
      </c>
      <c r="X143" s="194" t="s">
        <v>6</v>
      </c>
      <c r="Y143" s="194" t="s">
        <v>715</v>
      </c>
      <c r="Z143" s="194" t="s">
        <v>715</v>
      </c>
      <c r="AA143" s="194" t="s">
        <v>715</v>
      </c>
      <c r="AB143" s="194" t="s">
        <v>715</v>
      </c>
      <c r="AC143" s="194">
        <v>0.0</v>
      </c>
      <c r="AD143" s="194" t="s">
        <v>591</v>
      </c>
      <c r="AE143" s="221" t="s">
        <v>163</v>
      </c>
      <c r="AF143" s="194" t="s">
        <v>591</v>
      </c>
      <c r="AG143" s="194" t="s">
        <v>591</v>
      </c>
      <c r="AH143" s="194" t="s">
        <v>591</v>
      </c>
      <c r="AI143" s="194" t="s">
        <v>591</v>
      </c>
      <c r="AJ143" s="197">
        <f>vlookup(B143,'Annual Leave-2026'!$B:$T,4,0)-countif(E143:AI143,"a")-(countif(E143:AI143,"a1")*0.5)-(countif(E143:AI143,"a2")*0.5)-(countif(E143:AI143,"b*")*0.5)-(countif(E143:AI143,"c*")*0.5)-(countif(E143:AI143,"d*")*0.5)-(countif(E143:AI143,"e*")*0.5)+1</f>
        <v>1.5</v>
      </c>
      <c r="AK143" s="197">
        <f t="shared" si="3"/>
        <v>27</v>
      </c>
      <c r="AL143" s="214">
        <f>VLOOKUP(B143,'Working Time-January-2026'!$B:$AK,35,0)/60</f>
        <v>0</v>
      </c>
      <c r="AM143" s="214">
        <f>VLOOKUP(B143,'Working Time-January-2026'!$B:$AK,36,0)/60</f>
        <v>0</v>
      </c>
      <c r="AN143" s="214"/>
      <c r="AO143" s="214"/>
      <c r="AP143" s="220"/>
      <c r="AQ143" s="209"/>
      <c r="AR143" s="209"/>
      <c r="AS143" s="209"/>
      <c r="AT143" s="209"/>
      <c r="AU143" s="209">
        <f t="shared" si="4"/>
        <v>4</v>
      </c>
      <c r="AV143" s="209">
        <f t="shared" si="5"/>
        <v>0</v>
      </c>
      <c r="AW143" s="210">
        <f t="shared" si="6"/>
        <v>0</v>
      </c>
      <c r="AX143" s="222"/>
      <c r="AY143" s="226"/>
    </row>
    <row r="144">
      <c r="A144" s="209">
        <v>140.0</v>
      </c>
      <c r="B144" s="218" t="s">
        <v>884</v>
      </c>
      <c r="C144" s="219" t="s">
        <v>885</v>
      </c>
      <c r="D144" s="218" t="s">
        <v>14</v>
      </c>
      <c r="E144" s="194" t="s">
        <v>593</v>
      </c>
      <c r="F144" s="194" t="s">
        <v>593</v>
      </c>
      <c r="G144" s="194" t="s">
        <v>593</v>
      </c>
      <c r="H144" s="194">
        <v>0.0</v>
      </c>
      <c r="I144" s="194" t="s">
        <v>593</v>
      </c>
      <c r="J144" s="194" t="s">
        <v>593</v>
      </c>
      <c r="K144" s="194" t="s">
        <v>593</v>
      </c>
      <c r="L144" s="508" t="s">
        <v>15</v>
      </c>
      <c r="M144" s="194" t="s">
        <v>593</v>
      </c>
      <c r="N144" s="194">
        <v>0.0</v>
      </c>
      <c r="O144" s="194" t="s">
        <v>593</v>
      </c>
      <c r="P144" s="194" t="s">
        <v>593</v>
      </c>
      <c r="Q144" s="194" t="s">
        <v>593</v>
      </c>
      <c r="R144" s="194" t="s">
        <v>592</v>
      </c>
      <c r="S144" s="194" t="s">
        <v>593</v>
      </c>
      <c r="T144" s="194" t="s">
        <v>593</v>
      </c>
      <c r="U144" s="194">
        <v>0.0</v>
      </c>
      <c r="V144" s="194" t="s">
        <v>6</v>
      </c>
      <c r="W144" s="194" t="s">
        <v>588</v>
      </c>
      <c r="X144" s="194" t="s">
        <v>588</v>
      </c>
      <c r="Y144" s="194" t="s">
        <v>588</v>
      </c>
      <c r="Z144" s="194" t="s">
        <v>588</v>
      </c>
      <c r="AA144" s="194" t="s">
        <v>588</v>
      </c>
      <c r="AB144" s="194" t="s">
        <v>588</v>
      </c>
      <c r="AC144" s="194">
        <v>0.0</v>
      </c>
      <c r="AD144" s="194" t="s">
        <v>588</v>
      </c>
      <c r="AE144" s="194" t="s">
        <v>6</v>
      </c>
      <c r="AF144" s="194" t="s">
        <v>588</v>
      </c>
      <c r="AG144" s="194" t="s">
        <v>588</v>
      </c>
      <c r="AH144" s="194" t="s">
        <v>588</v>
      </c>
      <c r="AI144" s="194" t="s">
        <v>588</v>
      </c>
      <c r="AJ144" s="197">
        <f>vlookup(B144,'Annual Leave-2026'!$B:$T,4,0)-countif(E144:AI144,"a")-(countif(E144:AI144,"a1")*0.5)-(countif(E144:AI144,"a2")*0.5)-(countif(E144:AI144,"b*")*0.5)-(countif(E144:AI144,"c*")*0.5)-(countif(E144:AI144,"d*")*0.5)-(countif(E144:AI144,"e*")*0.5)+1</f>
        <v>2</v>
      </c>
      <c r="AK144" s="197">
        <f t="shared" si="3"/>
        <v>26</v>
      </c>
      <c r="AL144" s="214">
        <f>VLOOKUP(B144,'Working Time-January-2026'!$B:$AK,35,0)/60</f>
        <v>0</v>
      </c>
      <c r="AM144" s="214">
        <f>VLOOKUP(B144,'Working Time-January-2026'!$B:$AK,36,0)/60</f>
        <v>0</v>
      </c>
      <c r="AN144" s="214"/>
      <c r="AO144" s="214"/>
      <c r="AP144" s="220"/>
      <c r="AQ144" s="209"/>
      <c r="AR144" s="209"/>
      <c r="AS144" s="209"/>
      <c r="AT144" s="209"/>
      <c r="AU144" s="209">
        <f t="shared" si="4"/>
        <v>4</v>
      </c>
      <c r="AV144" s="209">
        <f t="shared" si="5"/>
        <v>1</v>
      </c>
      <c r="AW144" s="210">
        <f t="shared" si="6"/>
        <v>0</v>
      </c>
      <c r="AX144" s="222"/>
      <c r="AY144" s="226"/>
    </row>
    <row r="145">
      <c r="A145" s="204">
        <v>141.0</v>
      </c>
      <c r="B145" s="324" t="s">
        <v>886</v>
      </c>
      <c r="C145" s="325" t="s">
        <v>887</v>
      </c>
      <c r="D145" s="324" t="s">
        <v>14</v>
      </c>
      <c r="E145" s="194" t="s">
        <v>715</v>
      </c>
      <c r="F145" s="194" t="s">
        <v>715</v>
      </c>
      <c r="G145" s="194">
        <v>0.0</v>
      </c>
      <c r="H145" s="194" t="s">
        <v>715</v>
      </c>
      <c r="I145" s="194" t="s">
        <v>715</v>
      </c>
      <c r="J145" s="194" t="s">
        <v>715</v>
      </c>
      <c r="K145" s="194" t="s">
        <v>715</v>
      </c>
      <c r="L145" s="508" t="s">
        <v>15</v>
      </c>
      <c r="M145" s="194" t="s">
        <v>715</v>
      </c>
      <c r="N145" s="194" t="s">
        <v>715</v>
      </c>
      <c r="O145" s="194">
        <v>0.0</v>
      </c>
      <c r="P145" s="194" t="s">
        <v>591</v>
      </c>
      <c r="Q145" s="194" t="s">
        <v>591</v>
      </c>
      <c r="R145" s="194" t="s">
        <v>591</v>
      </c>
      <c r="S145" s="194" t="s">
        <v>591</v>
      </c>
      <c r="T145" s="194" t="s">
        <v>591</v>
      </c>
      <c r="U145" s="194">
        <v>0.0</v>
      </c>
      <c r="V145" s="194" t="s">
        <v>591</v>
      </c>
      <c r="W145" s="194" t="s">
        <v>591</v>
      </c>
      <c r="X145" s="194" t="s">
        <v>591</v>
      </c>
      <c r="Y145" s="194" t="s">
        <v>591</v>
      </c>
      <c r="Z145" s="194" t="s">
        <v>591</v>
      </c>
      <c r="AA145" s="194" t="s">
        <v>591</v>
      </c>
      <c r="AB145" s="194" t="s">
        <v>591</v>
      </c>
      <c r="AC145" s="194">
        <v>0.0</v>
      </c>
      <c r="AD145" s="194" t="s">
        <v>593</v>
      </c>
      <c r="AE145" s="194" t="s">
        <v>593</v>
      </c>
      <c r="AF145" s="194"/>
      <c r="AG145" s="194"/>
      <c r="AH145" s="194"/>
      <c r="AI145" s="194"/>
      <c r="AJ145" s="197">
        <f>vlookup(B145,'Annual Leave-2026'!$B:$T,4,0)-countif(E145:AI145,"a")-(countif(E145:AI145,"a1")*0.5)-(countif(E145:AI145,"a2")*0.5)-(countif(E145:AI145,"b*")*0.5)-(countif(E145:AI145,"c*")*0.5)-(countif(E145:AI145,"d*")*0.5)-(countif(E145:AI145,"e*")*0.5)+1</f>
        <v>5</v>
      </c>
      <c r="AK145" s="197">
        <f t="shared" si="3"/>
        <v>23</v>
      </c>
      <c r="AL145" s="214">
        <f>VLOOKUP(B145,'Working Time-January-2026'!$B:$AK,35,0)/60</f>
        <v>0</v>
      </c>
      <c r="AM145" s="214">
        <f>VLOOKUP(B145,'Working Time-January-2026'!$B:$AK,36,0)/60</f>
        <v>0</v>
      </c>
      <c r="AN145" s="214"/>
      <c r="AO145" s="214"/>
      <c r="AP145" s="220"/>
      <c r="AQ145" s="209"/>
      <c r="AR145" s="209"/>
      <c r="AS145" s="209"/>
      <c r="AT145" s="209"/>
      <c r="AU145" s="209">
        <f t="shared" si="4"/>
        <v>4</v>
      </c>
      <c r="AV145" s="209">
        <f t="shared" si="5"/>
        <v>0</v>
      </c>
      <c r="AW145" s="210">
        <f t="shared" si="6"/>
        <v>0</v>
      </c>
      <c r="AX145" s="222"/>
      <c r="AY145" s="226"/>
    </row>
    <row r="146">
      <c r="A146" s="209">
        <v>142.0</v>
      </c>
      <c r="B146" s="218" t="s">
        <v>888</v>
      </c>
      <c r="C146" s="219" t="s">
        <v>889</v>
      </c>
      <c r="D146" s="218" t="s">
        <v>14</v>
      </c>
      <c r="E146" s="194" t="s">
        <v>588</v>
      </c>
      <c r="F146" s="194" t="s">
        <v>588</v>
      </c>
      <c r="G146" s="194" t="s">
        <v>588</v>
      </c>
      <c r="H146" s="194" t="s">
        <v>588</v>
      </c>
      <c r="I146" s="194">
        <v>0.0</v>
      </c>
      <c r="J146" s="194" t="s">
        <v>717</v>
      </c>
      <c r="K146" s="194" t="s">
        <v>717</v>
      </c>
      <c r="L146" s="508" t="s">
        <v>15</v>
      </c>
      <c r="M146" s="194" t="s">
        <v>717</v>
      </c>
      <c r="N146" s="194">
        <v>0.0</v>
      </c>
      <c r="O146" s="194" t="s">
        <v>717</v>
      </c>
      <c r="P146" s="194" t="s">
        <v>717</v>
      </c>
      <c r="Q146" s="194" t="s">
        <v>717</v>
      </c>
      <c r="R146" s="194" t="s">
        <v>717</v>
      </c>
      <c r="S146" s="194" t="s">
        <v>717</v>
      </c>
      <c r="T146" s="194" t="s">
        <v>717</v>
      </c>
      <c r="U146" s="194" t="s">
        <v>717</v>
      </c>
      <c r="V146" s="194">
        <v>0.0</v>
      </c>
      <c r="W146" s="194" t="s">
        <v>715</v>
      </c>
      <c r="X146" s="194" t="s">
        <v>715</v>
      </c>
      <c r="Y146" s="194" t="s">
        <v>715</v>
      </c>
      <c r="Z146" s="194" t="s">
        <v>715</v>
      </c>
      <c r="AA146" s="194" t="s">
        <v>715</v>
      </c>
      <c r="AB146" s="194">
        <v>0.0</v>
      </c>
      <c r="AC146" s="194" t="s">
        <v>715</v>
      </c>
      <c r="AD146" s="194" t="s">
        <v>715</v>
      </c>
      <c r="AE146" s="194" t="s">
        <v>715</v>
      </c>
      <c r="AF146" s="194" t="s">
        <v>715</v>
      </c>
      <c r="AG146" s="194" t="s">
        <v>715</v>
      </c>
      <c r="AH146" s="194" t="s">
        <v>715</v>
      </c>
      <c r="AI146" s="194" t="s">
        <v>715</v>
      </c>
      <c r="AJ146" s="197">
        <f>vlookup(B146,'Annual Leave-2026'!$B:$T,4,0)-countif(E146:AI146,"a")-(countif(E146:AI146,"a1")*0.5)-(countif(E146:AI146,"a2")*0.5)-(countif(E146:AI146,"b*")*0.5)-(countif(E146:AI146,"c*")*0.5)-(countif(E146:AI146,"d*")*0.5)-(countif(E146:AI146,"e*")*0.5)+1</f>
        <v>2</v>
      </c>
      <c r="AK146" s="197">
        <f t="shared" si="3"/>
        <v>27</v>
      </c>
      <c r="AL146" s="214">
        <f>VLOOKUP(B146,'Working Time-January-2026'!$B:$AK,35,0)/60</f>
        <v>-1.116666667</v>
      </c>
      <c r="AM146" s="214">
        <f>VLOOKUP(B146,'Working Time-January-2026'!$B:$AK,36,0)/60</f>
        <v>0</v>
      </c>
      <c r="AN146" s="214"/>
      <c r="AO146" s="214"/>
      <c r="AP146" s="220"/>
      <c r="AQ146" s="209"/>
      <c r="AR146" s="209"/>
      <c r="AS146" s="209"/>
      <c r="AT146" s="209"/>
      <c r="AU146" s="209">
        <f t="shared" si="4"/>
        <v>4</v>
      </c>
      <c r="AV146" s="209">
        <f t="shared" si="5"/>
        <v>0</v>
      </c>
      <c r="AW146" s="210">
        <f t="shared" si="6"/>
        <v>0</v>
      </c>
      <c r="AX146" s="222"/>
      <c r="AY146" s="226"/>
    </row>
    <row r="147">
      <c r="A147" s="204">
        <v>143.0</v>
      </c>
      <c r="B147" s="324" t="s">
        <v>890</v>
      </c>
      <c r="C147" s="325" t="s">
        <v>891</v>
      </c>
      <c r="D147" s="324" t="s">
        <v>14</v>
      </c>
      <c r="E147" s="194" t="s">
        <v>715</v>
      </c>
      <c r="F147" s="194" t="s">
        <v>602</v>
      </c>
      <c r="G147" s="194">
        <v>0.0</v>
      </c>
      <c r="H147" s="194" t="s">
        <v>592</v>
      </c>
      <c r="I147" s="194" t="s">
        <v>592</v>
      </c>
      <c r="J147" s="194" t="s">
        <v>592</v>
      </c>
      <c r="K147" s="194" t="s">
        <v>602</v>
      </c>
      <c r="L147" s="508" t="s">
        <v>15</v>
      </c>
      <c r="M147" s="194" t="s">
        <v>715</v>
      </c>
      <c r="N147" s="194" t="s">
        <v>6</v>
      </c>
      <c r="O147" s="194">
        <v>0.0</v>
      </c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218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7">
        <f>vlookup(B147,'Annual Leave-2026'!$B:$T,4,0)-countif(E147:AI147,"a")-(countif(E147:AI147,"a1")*0.5)-(countif(E147:AI147,"a2")*0.5)-(countif(E147:AI147,"b*")*0.5)-(countif(E147:AI147,"c*")*0.5)-(countif(E147:AI147,"d*")*0.5)-(countif(E147:AI147,"e*")*0.5)+1</f>
        <v>0</v>
      </c>
      <c r="AK147" s="197">
        <f t="shared" si="3"/>
        <v>4</v>
      </c>
      <c r="AL147" s="214">
        <f>VLOOKUP(B147,'Working Time-January-2026'!$B:$AK,35,0)/60</f>
        <v>0</v>
      </c>
      <c r="AM147" s="214">
        <f>VLOOKUP(B147,'Working Time-January-2026'!$B:$AK,36,0)/60</f>
        <v>0</v>
      </c>
      <c r="AN147" s="214"/>
      <c r="AO147" s="214"/>
      <c r="AP147" s="220"/>
      <c r="AQ147" s="209"/>
      <c r="AR147" s="209"/>
      <c r="AS147" s="209"/>
      <c r="AT147" s="209"/>
      <c r="AU147" s="209">
        <f t="shared" si="4"/>
        <v>2</v>
      </c>
      <c r="AV147" s="209">
        <f t="shared" si="5"/>
        <v>3</v>
      </c>
      <c r="AW147" s="210">
        <f t="shared" si="6"/>
        <v>2</v>
      </c>
      <c r="AX147" s="222"/>
      <c r="AY147" s="226"/>
    </row>
    <row r="148">
      <c r="A148" s="209">
        <v>144.0</v>
      </c>
      <c r="B148" s="324" t="s">
        <v>892</v>
      </c>
      <c r="C148" s="325" t="s">
        <v>893</v>
      </c>
      <c r="D148" s="324" t="s">
        <v>14</v>
      </c>
      <c r="E148" s="194" t="s">
        <v>591</v>
      </c>
      <c r="F148" s="194" t="s">
        <v>591</v>
      </c>
      <c r="G148" s="194" t="s">
        <v>591</v>
      </c>
      <c r="H148" s="194">
        <v>0.0</v>
      </c>
      <c r="I148" s="194" t="s">
        <v>593</v>
      </c>
      <c r="J148" s="194" t="s">
        <v>593</v>
      </c>
      <c r="K148" s="194" t="s">
        <v>593</v>
      </c>
      <c r="L148" s="508" t="s">
        <v>15</v>
      </c>
      <c r="M148" s="194" t="s">
        <v>6</v>
      </c>
      <c r="N148" s="194" t="s">
        <v>6</v>
      </c>
      <c r="O148" s="194">
        <v>0.0</v>
      </c>
      <c r="P148" s="194" t="s">
        <v>593</v>
      </c>
      <c r="Q148" s="194" t="s">
        <v>593</v>
      </c>
      <c r="R148" s="194" t="s">
        <v>593</v>
      </c>
      <c r="S148" s="194" t="s">
        <v>593</v>
      </c>
      <c r="T148" s="194" t="s">
        <v>593</v>
      </c>
      <c r="U148" s="194" t="s">
        <v>593</v>
      </c>
      <c r="V148" s="194">
        <v>0.0</v>
      </c>
      <c r="W148" s="194" t="s">
        <v>593</v>
      </c>
      <c r="X148" s="194" t="s">
        <v>593</v>
      </c>
      <c r="Y148" s="194" t="s">
        <v>593</v>
      </c>
      <c r="Z148" s="194" t="s">
        <v>593</v>
      </c>
      <c r="AA148" s="194" t="s">
        <v>593</v>
      </c>
      <c r="AB148" s="194">
        <v>0.0</v>
      </c>
      <c r="AC148" s="194" t="s">
        <v>588</v>
      </c>
      <c r="AD148" s="194" t="s">
        <v>588</v>
      </c>
      <c r="AE148" s="194" t="s">
        <v>588</v>
      </c>
      <c r="AF148" s="194" t="s">
        <v>588</v>
      </c>
      <c r="AG148" s="194" t="s">
        <v>588</v>
      </c>
      <c r="AH148" s="194" t="s">
        <v>588</v>
      </c>
      <c r="AI148" s="194" t="s">
        <v>588</v>
      </c>
      <c r="AJ148" s="197">
        <f>vlookup(B148,'Annual Leave-2026'!$B:$T,4,0)-countif(E148:AI148,"a")-(countif(E148:AI148,"a1")*0.5)-(countif(E148:AI148,"a2")*0.5)-(countif(E148:AI148,"b*")*0.5)-(countif(E148:AI148,"c*")*0.5)-(countif(E148:AI148,"d*")*0.5)-(countif(E148:AI148,"e*")*0.5)+1</f>
        <v>0</v>
      </c>
      <c r="AK148" s="197">
        <f t="shared" si="3"/>
        <v>27</v>
      </c>
      <c r="AL148" s="214">
        <f>VLOOKUP(B148,'Working Time-January-2026'!$B:$AK,35,0)/60</f>
        <v>0</v>
      </c>
      <c r="AM148" s="214">
        <f>VLOOKUP(B148,'Working Time-January-2026'!$B:$AK,36,0)/60</f>
        <v>0</v>
      </c>
      <c r="AN148" s="511"/>
      <c r="AO148" s="214"/>
      <c r="AP148" s="513"/>
      <c r="AQ148" s="514"/>
      <c r="AR148" s="514"/>
      <c r="AS148" s="514"/>
      <c r="AT148" s="209"/>
      <c r="AU148" s="209">
        <f t="shared" si="4"/>
        <v>4</v>
      </c>
      <c r="AV148" s="209">
        <f t="shared" si="5"/>
        <v>0</v>
      </c>
      <c r="AW148" s="210">
        <f t="shared" si="6"/>
        <v>0</v>
      </c>
      <c r="AX148" s="515"/>
      <c r="AY148" s="330"/>
    </row>
    <row r="149">
      <c r="A149" s="204">
        <v>145.0</v>
      </c>
      <c r="B149" s="324" t="s">
        <v>894</v>
      </c>
      <c r="C149" s="325" t="s">
        <v>895</v>
      </c>
      <c r="D149" s="324" t="s">
        <v>14</v>
      </c>
      <c r="E149" s="509" t="s">
        <v>717</v>
      </c>
      <c r="F149" s="509" t="s">
        <v>717</v>
      </c>
      <c r="G149" s="509" t="s">
        <v>717</v>
      </c>
      <c r="H149" s="194">
        <v>0.0</v>
      </c>
      <c r="I149" s="194" t="s">
        <v>715</v>
      </c>
      <c r="J149" s="194" t="s">
        <v>715</v>
      </c>
      <c r="K149" s="194" t="s">
        <v>715</v>
      </c>
      <c r="L149" s="510" t="s">
        <v>15</v>
      </c>
      <c r="M149" s="194" t="s">
        <v>715</v>
      </c>
      <c r="N149" s="194">
        <v>0.0</v>
      </c>
      <c r="O149" s="194" t="s">
        <v>715</v>
      </c>
      <c r="P149" s="194" t="s">
        <v>715</v>
      </c>
      <c r="Q149" s="194" t="s">
        <v>715</v>
      </c>
      <c r="R149" s="194" t="s">
        <v>715</v>
      </c>
      <c r="S149" s="194" t="s">
        <v>715</v>
      </c>
      <c r="T149" s="194" t="s">
        <v>715</v>
      </c>
      <c r="U149" s="509" t="s">
        <v>715</v>
      </c>
      <c r="V149" s="194">
        <v>0.0</v>
      </c>
      <c r="W149" s="194" t="s">
        <v>591</v>
      </c>
      <c r="X149" s="509" t="s">
        <v>591</v>
      </c>
      <c r="Y149" s="509" t="s">
        <v>591</v>
      </c>
      <c r="Z149" s="324" t="s">
        <v>163</v>
      </c>
      <c r="AA149" s="509" t="s">
        <v>6</v>
      </c>
      <c r="AB149" s="194">
        <v>0.0</v>
      </c>
      <c r="AC149" s="509" t="s">
        <v>591</v>
      </c>
      <c r="AD149" s="194" t="s">
        <v>591</v>
      </c>
      <c r="AE149" s="194" t="s">
        <v>591</v>
      </c>
      <c r="AF149" s="194" t="s">
        <v>591</v>
      </c>
      <c r="AG149" s="509" t="s">
        <v>591</v>
      </c>
      <c r="AH149" s="509" t="s">
        <v>591</v>
      </c>
      <c r="AI149" s="509" t="s">
        <v>591</v>
      </c>
      <c r="AJ149" s="197">
        <f>vlookup(B149,'Annual Leave-2026'!$B:$T,4,0)-countif(E149:AI149,"a")-(countif(E149:AI149,"a1")*0.5)-(countif(E149:AI149,"a2")*0.5)-(countif(E149:AI149,"b*")*0.5)-(countif(E149:AI149,"c*")*0.5)-(countif(E149:AI149,"d*")*0.5)-(countif(E149:AI149,"e*")*0.5)+1</f>
        <v>5.5</v>
      </c>
      <c r="AK149" s="197">
        <f t="shared" si="3"/>
        <v>27</v>
      </c>
      <c r="AL149" s="214">
        <f>VLOOKUP(B149,'Working Time-January-2026'!$B:$AK,35,0)/60</f>
        <v>0</v>
      </c>
      <c r="AM149" s="214">
        <f>VLOOKUP(B149,'Working Time-January-2026'!$B:$AK,36,0)/60</f>
        <v>0</v>
      </c>
      <c r="AN149" s="214"/>
      <c r="AO149" s="214"/>
      <c r="AP149" s="220"/>
      <c r="AQ149" s="209"/>
      <c r="AR149" s="209"/>
      <c r="AS149" s="209"/>
      <c r="AT149" s="209"/>
      <c r="AU149" s="209">
        <f t="shared" si="4"/>
        <v>4</v>
      </c>
      <c r="AV149" s="209">
        <f t="shared" si="5"/>
        <v>0</v>
      </c>
      <c r="AW149" s="210">
        <f t="shared" si="6"/>
        <v>0</v>
      </c>
      <c r="AX149" s="222"/>
      <c r="AY149" s="226"/>
    </row>
    <row r="150">
      <c r="A150" s="209">
        <v>146.0</v>
      </c>
      <c r="B150" s="324" t="s">
        <v>896</v>
      </c>
      <c r="C150" s="325" t="s">
        <v>897</v>
      </c>
      <c r="D150" s="324" t="s">
        <v>14</v>
      </c>
      <c r="E150" s="194" t="s">
        <v>593</v>
      </c>
      <c r="F150" s="194" t="s">
        <v>593</v>
      </c>
      <c r="G150" s="194" t="s">
        <v>593</v>
      </c>
      <c r="H150" s="194">
        <v>0.0</v>
      </c>
      <c r="I150" s="194" t="s">
        <v>593</v>
      </c>
      <c r="J150" s="194" t="s">
        <v>593</v>
      </c>
      <c r="K150" s="194" t="s">
        <v>593</v>
      </c>
      <c r="L150" s="508" t="s">
        <v>15</v>
      </c>
      <c r="M150" s="194" t="s">
        <v>593</v>
      </c>
      <c r="N150" s="194">
        <v>0.0</v>
      </c>
      <c r="O150" s="194" t="s">
        <v>593</v>
      </c>
      <c r="P150" s="194" t="s">
        <v>593</v>
      </c>
      <c r="Q150" s="194" t="s">
        <v>593</v>
      </c>
      <c r="R150" s="194" t="s">
        <v>593</v>
      </c>
      <c r="S150" s="194" t="s">
        <v>593</v>
      </c>
      <c r="T150" s="194" t="s">
        <v>6</v>
      </c>
      <c r="U150" s="194">
        <v>0.0</v>
      </c>
      <c r="V150" s="194" t="s">
        <v>602</v>
      </c>
      <c r="W150" s="194" t="s">
        <v>588</v>
      </c>
      <c r="X150" s="194" t="s">
        <v>588</v>
      </c>
      <c r="Y150" s="194" t="s">
        <v>588</v>
      </c>
      <c r="Z150" s="194" t="s">
        <v>588</v>
      </c>
      <c r="AA150" s="194" t="s">
        <v>588</v>
      </c>
      <c r="AB150" s="194" t="s">
        <v>588</v>
      </c>
      <c r="AC150" s="194">
        <v>0.0</v>
      </c>
      <c r="AD150" s="194" t="s">
        <v>588</v>
      </c>
      <c r="AE150" s="194" t="s">
        <v>588</v>
      </c>
      <c r="AF150" s="194" t="s">
        <v>588</v>
      </c>
      <c r="AG150" s="194" t="s">
        <v>588</v>
      </c>
      <c r="AH150" s="194" t="s">
        <v>588</v>
      </c>
      <c r="AI150" s="194" t="s">
        <v>588</v>
      </c>
      <c r="AJ150" s="197">
        <f>vlookup(B150,'Annual Leave-2026'!$B:$T,4,0)-countif(E150:AI150,"a")-(countif(E150:AI150,"a1")*0.5)-(countif(E150:AI150,"a2")*0.5)-(countif(E150:AI150,"b*")*0.5)-(countif(E150:AI150,"c*")*0.5)-(countif(E150:AI150,"d*")*0.5)-(countif(E150:AI150,"e*")*0.5)+1</f>
        <v>0.5</v>
      </c>
      <c r="AK150" s="197">
        <f t="shared" si="3"/>
        <v>26</v>
      </c>
      <c r="AL150" s="214">
        <f>VLOOKUP(B150,'Working Time-January-2026'!$B:$AK,35,0)/60</f>
        <v>-2</v>
      </c>
      <c r="AM150" s="214">
        <f>VLOOKUP(B150,'Working Time-January-2026'!$B:$AK,36,0)/60</f>
        <v>0</v>
      </c>
      <c r="AN150" s="214"/>
      <c r="AO150" s="214"/>
      <c r="AP150" s="220"/>
      <c r="AQ150" s="209"/>
      <c r="AR150" s="209"/>
      <c r="AS150" s="209"/>
      <c r="AT150" s="209"/>
      <c r="AU150" s="209">
        <f t="shared" si="4"/>
        <v>4</v>
      </c>
      <c r="AV150" s="209">
        <f t="shared" si="5"/>
        <v>0</v>
      </c>
      <c r="AW150" s="210">
        <f t="shared" si="6"/>
        <v>1</v>
      </c>
      <c r="AX150" s="222"/>
      <c r="AY150" s="226"/>
    </row>
    <row r="151">
      <c r="A151" s="204">
        <v>147.0</v>
      </c>
      <c r="B151" s="324" t="s">
        <v>898</v>
      </c>
      <c r="C151" s="325" t="s">
        <v>899</v>
      </c>
      <c r="D151" s="324" t="s">
        <v>14</v>
      </c>
      <c r="E151" s="194" t="s">
        <v>591</v>
      </c>
      <c r="F151" s="194" t="s">
        <v>591</v>
      </c>
      <c r="G151" s="194">
        <v>0.0</v>
      </c>
      <c r="H151" s="194" t="s">
        <v>591</v>
      </c>
      <c r="I151" s="194" t="s">
        <v>591</v>
      </c>
      <c r="J151" s="194" t="s">
        <v>591</v>
      </c>
      <c r="K151" s="194" t="s">
        <v>591</v>
      </c>
      <c r="L151" s="508" t="s">
        <v>15</v>
      </c>
      <c r="M151" s="194" t="s">
        <v>591</v>
      </c>
      <c r="N151" s="194" t="s">
        <v>591</v>
      </c>
      <c r="O151" s="194">
        <v>0.0</v>
      </c>
      <c r="P151" s="194" t="s">
        <v>593</v>
      </c>
      <c r="Q151" s="194" t="s">
        <v>593</v>
      </c>
      <c r="R151" s="194" t="s">
        <v>593</v>
      </c>
      <c r="S151" s="194" t="s">
        <v>593</v>
      </c>
      <c r="T151" s="194" t="s">
        <v>593</v>
      </c>
      <c r="U151" s="194">
        <v>0.0</v>
      </c>
      <c r="V151" s="194" t="s">
        <v>593</v>
      </c>
      <c r="W151" s="194" t="s">
        <v>593</v>
      </c>
      <c r="X151" s="194" t="s">
        <v>593</v>
      </c>
      <c r="Y151" s="194" t="s">
        <v>593</v>
      </c>
      <c r="Z151" s="194" t="s">
        <v>593</v>
      </c>
      <c r="AA151" s="194" t="s">
        <v>593</v>
      </c>
      <c r="AB151" s="194" t="s">
        <v>593</v>
      </c>
      <c r="AC151" s="194">
        <v>0.0</v>
      </c>
      <c r="AD151" s="194" t="s">
        <v>593</v>
      </c>
      <c r="AE151" s="194" t="s">
        <v>593</v>
      </c>
      <c r="AF151" s="194" t="s">
        <v>593</v>
      </c>
      <c r="AG151" s="194" t="s">
        <v>593</v>
      </c>
      <c r="AH151" s="194" t="s">
        <v>593</v>
      </c>
      <c r="AI151" s="194" t="s">
        <v>593</v>
      </c>
      <c r="AJ151" s="197">
        <f>vlookup(B151,'Annual Leave-2026'!$B:$T,4,0)-countif(E151:AI151,"a")-(countif(E151:AI151,"a1")*0.5)-(countif(E151:AI151,"a2")*0.5)-(countif(E151:AI151,"b*")*0.5)-(countif(E151:AI151,"c*")*0.5)-(countif(E151:AI151,"d*")*0.5)-(countif(E151:AI151,"e*")*0.5)+1</f>
        <v>7</v>
      </c>
      <c r="AK151" s="197">
        <f t="shared" si="3"/>
        <v>27</v>
      </c>
      <c r="AL151" s="214">
        <f>VLOOKUP(B151,'Working Time-January-2026'!$B:$AK,35,0)/60</f>
        <v>0</v>
      </c>
      <c r="AM151" s="214">
        <f>VLOOKUP(B151,'Working Time-January-2026'!$B:$AK,36,0)/60</f>
        <v>0</v>
      </c>
      <c r="AN151" s="214"/>
      <c r="AO151" s="214"/>
      <c r="AP151" s="220"/>
      <c r="AQ151" s="209"/>
      <c r="AR151" s="209"/>
      <c r="AS151" s="209"/>
      <c r="AT151" s="209"/>
      <c r="AU151" s="209">
        <f t="shared" si="4"/>
        <v>4</v>
      </c>
      <c r="AV151" s="209">
        <f t="shared" si="5"/>
        <v>0</v>
      </c>
      <c r="AW151" s="210">
        <f t="shared" si="6"/>
        <v>0</v>
      </c>
      <c r="AX151" s="222"/>
      <c r="AY151" s="226"/>
    </row>
    <row r="152">
      <c r="A152" s="209">
        <v>148.0</v>
      </c>
      <c r="B152" s="218" t="s">
        <v>900</v>
      </c>
      <c r="C152" s="219" t="s">
        <v>901</v>
      </c>
      <c r="D152" s="218" t="s">
        <v>14</v>
      </c>
      <c r="E152" s="194" t="s">
        <v>717</v>
      </c>
      <c r="F152" s="194" t="s">
        <v>717</v>
      </c>
      <c r="G152" s="194" t="s">
        <v>717</v>
      </c>
      <c r="H152" s="194">
        <v>0.0</v>
      </c>
      <c r="I152" s="194" t="s">
        <v>715</v>
      </c>
      <c r="J152" s="194" t="s">
        <v>715</v>
      </c>
      <c r="K152" s="194" t="s">
        <v>715</v>
      </c>
      <c r="L152" s="508" t="s">
        <v>15</v>
      </c>
      <c r="M152" s="194" t="s">
        <v>715</v>
      </c>
      <c r="N152" s="194">
        <v>0.0</v>
      </c>
      <c r="O152" s="194" t="s">
        <v>715</v>
      </c>
      <c r="P152" s="194" t="s">
        <v>715</v>
      </c>
      <c r="Q152" s="194" t="s">
        <v>715</v>
      </c>
      <c r="R152" s="194" t="s">
        <v>715</v>
      </c>
      <c r="S152" s="194" t="s">
        <v>715</v>
      </c>
      <c r="T152" s="194" t="s">
        <v>715</v>
      </c>
      <c r="U152" s="194" t="s">
        <v>715</v>
      </c>
      <c r="V152" s="194">
        <v>0.0</v>
      </c>
      <c r="W152" s="194" t="s">
        <v>591</v>
      </c>
      <c r="X152" s="194" t="s">
        <v>591</v>
      </c>
      <c r="Y152" s="194" t="s">
        <v>591</v>
      </c>
      <c r="Z152" s="194" t="s">
        <v>591</v>
      </c>
      <c r="AA152" s="194" t="s">
        <v>591</v>
      </c>
      <c r="AB152" s="194">
        <v>0.0</v>
      </c>
      <c r="AC152" s="194" t="s">
        <v>591</v>
      </c>
      <c r="AD152" s="194" t="s">
        <v>591</v>
      </c>
      <c r="AE152" s="194" t="s">
        <v>591</v>
      </c>
      <c r="AF152" s="194" t="s">
        <v>591</v>
      </c>
      <c r="AG152" s="194" t="s">
        <v>591</v>
      </c>
      <c r="AH152" s="194" t="s">
        <v>591</v>
      </c>
      <c r="AI152" s="194" t="s">
        <v>591</v>
      </c>
      <c r="AJ152" s="197">
        <f>vlookup(B152,'Annual Leave-2026'!$B:$T,4,0)-countif(E152:AI152,"a")-(countif(E152:AI152,"a1")*0.5)-(countif(E152:AI152,"a2")*0.5)-(countif(E152:AI152,"b*")*0.5)-(countif(E152:AI152,"c*")*0.5)-(countif(E152:AI152,"d*")*0.5)-(countif(E152:AI152,"e*")*0.5)+1</f>
        <v>3</v>
      </c>
      <c r="AK152" s="197">
        <f t="shared" si="3"/>
        <v>27</v>
      </c>
      <c r="AL152" s="214">
        <f>VLOOKUP(B152,'Working Time-January-2026'!$B:$AK,35,0)/60</f>
        <v>0</v>
      </c>
      <c r="AM152" s="214">
        <f>VLOOKUP(B152,'Working Time-January-2026'!$B:$AK,36,0)/60</f>
        <v>0</v>
      </c>
      <c r="AN152" s="214"/>
      <c r="AO152" s="214"/>
      <c r="AP152" s="220"/>
      <c r="AQ152" s="209"/>
      <c r="AR152" s="209"/>
      <c r="AS152" s="209"/>
      <c r="AT152" s="209"/>
      <c r="AU152" s="209">
        <f t="shared" si="4"/>
        <v>4</v>
      </c>
      <c r="AV152" s="209">
        <f t="shared" si="5"/>
        <v>0</v>
      </c>
      <c r="AW152" s="210">
        <f t="shared" si="6"/>
        <v>0</v>
      </c>
      <c r="AX152" s="222"/>
      <c r="AY152" s="226"/>
    </row>
    <row r="153">
      <c r="A153" s="228"/>
      <c r="B153" s="221"/>
      <c r="C153" s="229"/>
      <c r="D153" s="230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2"/>
      <c r="AD153" s="232"/>
      <c r="AE153" s="231"/>
      <c r="AF153" s="231"/>
      <c r="AG153" s="231"/>
      <c r="AH153" s="231"/>
      <c r="AI153" s="231"/>
      <c r="AJ153" s="233"/>
      <c r="AK153" s="233"/>
      <c r="AL153" s="234"/>
      <c r="AM153" s="234"/>
      <c r="AN153" s="234"/>
      <c r="AO153" s="221"/>
      <c r="AP153" s="235"/>
      <c r="AQ153" s="228"/>
      <c r="AR153" s="228"/>
      <c r="AS153" s="228"/>
      <c r="AT153" s="228"/>
      <c r="AU153" s="228"/>
      <c r="AV153" s="230"/>
      <c r="AW153" s="236"/>
      <c r="AX153" s="237"/>
      <c r="AY153" s="72"/>
    </row>
    <row r="154">
      <c r="A154" s="72"/>
      <c r="B154" s="72"/>
      <c r="C154" s="238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516">
        <f t="shared" ref="AL154:AO154" si="7">sum(AL5:AL152)</f>
        <v>-12.15</v>
      </c>
      <c r="AM154" s="516">
        <f t="shared" si="7"/>
        <v>-1</v>
      </c>
      <c r="AN154" s="516">
        <f t="shared" si="7"/>
        <v>118</v>
      </c>
      <c r="AO154" s="516">
        <f t="shared" si="7"/>
        <v>16</v>
      </c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</row>
    <row r="155">
      <c r="A155" s="221" t="s">
        <v>591</v>
      </c>
      <c r="B155" s="221"/>
      <c r="C155" s="229" t="s">
        <v>714</v>
      </c>
      <c r="D155" s="230"/>
      <c r="E155" s="230"/>
      <c r="F155" s="230"/>
      <c r="G155" s="230"/>
      <c r="H155" s="230"/>
      <c r="I155" s="230"/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0"/>
      <c r="AV155" s="230"/>
      <c r="AW155" s="237"/>
      <c r="AX155" s="237"/>
      <c r="AY155" s="237"/>
    </row>
    <row r="156">
      <c r="A156" s="221" t="s">
        <v>715</v>
      </c>
      <c r="B156" s="221"/>
      <c r="C156" s="229" t="s">
        <v>716</v>
      </c>
      <c r="D156" s="230"/>
      <c r="E156" s="230"/>
      <c r="F156" s="230"/>
      <c r="G156" s="230"/>
      <c r="H156" s="230"/>
      <c r="I156" s="230"/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  <c r="Z156" s="230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230"/>
      <c r="AL156" s="230"/>
      <c r="AM156" s="230"/>
      <c r="AN156" s="230"/>
      <c r="AO156" s="230"/>
      <c r="AP156" s="230"/>
      <c r="AQ156" s="230"/>
      <c r="AR156" s="230"/>
      <c r="AS156" s="230"/>
      <c r="AT156" s="230"/>
      <c r="AU156" s="230"/>
      <c r="AV156" s="230"/>
      <c r="AW156" s="237"/>
      <c r="AX156" s="237"/>
      <c r="AY156" s="237"/>
    </row>
    <row r="157">
      <c r="A157" s="221" t="s">
        <v>717</v>
      </c>
      <c r="B157" s="221"/>
      <c r="C157" s="229" t="s">
        <v>718</v>
      </c>
      <c r="D157" s="230"/>
      <c r="E157" s="230"/>
      <c r="F157" s="230"/>
      <c r="G157" s="230"/>
      <c r="H157" s="230"/>
      <c r="I157" s="230"/>
      <c r="J157" s="230"/>
      <c r="K157" s="230"/>
      <c r="L157" s="230"/>
      <c r="M157" s="221" t="s">
        <v>570</v>
      </c>
      <c r="N157" s="230"/>
      <c r="O157" s="230"/>
      <c r="P157" s="230"/>
      <c r="Q157" s="230"/>
      <c r="R157" s="230"/>
      <c r="S157" s="221"/>
      <c r="T157" s="230"/>
      <c r="U157" s="230"/>
      <c r="V157" s="230"/>
      <c r="W157" s="230"/>
      <c r="X157" s="230"/>
      <c r="Y157" s="230"/>
      <c r="Z157" s="230"/>
      <c r="AA157" s="230"/>
      <c r="AB157" s="230"/>
      <c r="AC157" s="230"/>
      <c r="AD157" s="230"/>
      <c r="AE157" s="230"/>
      <c r="AF157" s="230"/>
      <c r="AG157" s="230"/>
      <c r="AH157" s="230"/>
      <c r="AI157" s="230"/>
      <c r="AJ157" s="230"/>
      <c r="AK157" s="230"/>
      <c r="AL157" s="230"/>
      <c r="AM157" s="230"/>
      <c r="AN157" s="230"/>
      <c r="AO157" s="230"/>
      <c r="AP157" s="230"/>
      <c r="AQ157" s="230"/>
      <c r="AR157" s="230"/>
      <c r="AS157" s="230"/>
      <c r="AT157" s="230"/>
      <c r="AU157" s="230"/>
      <c r="AV157" s="230"/>
      <c r="AW157" s="237"/>
      <c r="AX157" s="237"/>
      <c r="AY157" s="237"/>
    </row>
    <row r="158">
      <c r="A158" s="221" t="s">
        <v>588</v>
      </c>
      <c r="B158" s="221"/>
      <c r="C158" s="229" t="s">
        <v>719</v>
      </c>
      <c r="D158" s="230"/>
      <c r="E158" s="230"/>
      <c r="F158" s="230"/>
      <c r="G158" s="230"/>
      <c r="H158" s="230"/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30"/>
      <c r="Z158" s="230"/>
      <c r="AA158" s="230"/>
      <c r="AB158" s="230"/>
      <c r="AC158" s="230"/>
      <c r="AD158" s="230"/>
      <c r="AE158" s="230"/>
      <c r="AF158" s="230"/>
      <c r="AG158" s="230"/>
      <c r="AH158" s="230"/>
      <c r="AI158" s="230"/>
      <c r="AJ158" s="230"/>
      <c r="AK158" s="230"/>
      <c r="AL158" s="230"/>
      <c r="AM158" s="230"/>
      <c r="AN158" s="230"/>
      <c r="AO158" s="230"/>
      <c r="AP158" s="230"/>
      <c r="AQ158" s="230"/>
      <c r="AR158" s="230"/>
      <c r="AS158" s="230"/>
      <c r="AT158" s="230"/>
      <c r="AU158" s="230"/>
      <c r="AV158" s="230"/>
      <c r="AW158" s="237"/>
      <c r="AX158" s="237"/>
      <c r="AY158" s="237"/>
    </row>
    <row r="159">
      <c r="A159" s="221" t="s">
        <v>593</v>
      </c>
      <c r="B159" s="221"/>
      <c r="C159" s="229" t="s">
        <v>720</v>
      </c>
      <c r="D159" s="230"/>
      <c r="E159" s="230"/>
      <c r="F159" s="230"/>
      <c r="G159" s="230"/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30"/>
      <c r="Z159" s="230"/>
      <c r="AA159" s="230"/>
      <c r="AB159" s="230"/>
      <c r="AC159" s="230"/>
      <c r="AD159" s="230"/>
      <c r="AE159" s="230"/>
      <c r="AF159" s="230"/>
      <c r="AG159" s="230"/>
      <c r="AH159" s="230"/>
      <c r="AI159" s="230"/>
      <c r="AJ159" s="230"/>
      <c r="AK159" s="230"/>
      <c r="AL159" s="230"/>
      <c r="AM159" s="230"/>
      <c r="AN159" s="230"/>
      <c r="AO159" s="230"/>
      <c r="AP159" s="230"/>
      <c r="AQ159" s="230"/>
      <c r="AR159" s="230"/>
      <c r="AS159" s="230"/>
      <c r="AT159" s="230"/>
      <c r="AU159" s="230"/>
      <c r="AV159" s="230"/>
      <c r="AW159" s="237"/>
      <c r="AX159" s="237"/>
      <c r="AY159" s="237"/>
    </row>
    <row r="160">
      <c r="A160" s="221" t="s">
        <v>721</v>
      </c>
      <c r="B160" s="221"/>
      <c r="C160" s="229" t="s">
        <v>722</v>
      </c>
      <c r="D160" s="230"/>
      <c r="E160" s="230"/>
      <c r="F160" s="230"/>
      <c r="G160" s="230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30"/>
      <c r="Z160" s="230"/>
      <c r="AA160" s="230"/>
      <c r="AB160" s="230"/>
      <c r="AC160" s="230"/>
      <c r="AD160" s="230"/>
      <c r="AE160" s="230"/>
      <c r="AF160" s="230"/>
      <c r="AG160" s="230"/>
      <c r="AH160" s="230"/>
      <c r="AI160" s="230"/>
      <c r="AJ160" s="230"/>
      <c r="AK160" s="230"/>
      <c r="AL160" s="230"/>
      <c r="AM160" s="230"/>
      <c r="AN160" s="230"/>
      <c r="AO160" s="230"/>
      <c r="AP160" s="230"/>
      <c r="AQ160" s="230"/>
      <c r="AR160" s="230"/>
      <c r="AS160" s="230"/>
      <c r="AT160" s="230"/>
      <c r="AU160" s="230"/>
      <c r="AV160" s="230"/>
      <c r="AW160" s="237"/>
      <c r="AX160" s="237"/>
      <c r="AY160" s="237"/>
    </row>
    <row r="161">
      <c r="A161" s="221" t="s">
        <v>723</v>
      </c>
      <c r="B161" s="221"/>
      <c r="C161" s="229" t="s">
        <v>724</v>
      </c>
      <c r="D161" s="230"/>
      <c r="E161" s="230"/>
      <c r="F161" s="230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230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0"/>
      <c r="AL161" s="230"/>
      <c r="AM161" s="230"/>
      <c r="AN161" s="230"/>
      <c r="AO161" s="230"/>
      <c r="AP161" s="230"/>
      <c r="AQ161" s="230"/>
      <c r="AR161" s="230"/>
      <c r="AS161" s="230"/>
      <c r="AT161" s="230"/>
      <c r="AU161" s="230"/>
      <c r="AV161" s="230"/>
      <c r="AW161" s="237"/>
      <c r="AX161" s="237"/>
      <c r="AY161" s="237"/>
    </row>
    <row r="162">
      <c r="A162" s="221" t="s">
        <v>725</v>
      </c>
      <c r="B162" s="221"/>
      <c r="C162" s="229" t="s">
        <v>726</v>
      </c>
      <c r="D162" s="230"/>
      <c r="E162" s="230"/>
      <c r="F162" s="230"/>
      <c r="G162" s="230"/>
      <c r="H162" s="230"/>
      <c r="I162" s="230"/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  <c r="Z162" s="230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230"/>
      <c r="AL162" s="230"/>
      <c r="AM162" s="230"/>
      <c r="AN162" s="230"/>
      <c r="AO162" s="230"/>
      <c r="AP162" s="230"/>
      <c r="AQ162" s="230"/>
      <c r="AR162" s="230"/>
      <c r="AS162" s="230"/>
      <c r="AT162" s="230"/>
      <c r="AU162" s="230"/>
      <c r="AV162" s="230"/>
      <c r="AW162" s="237"/>
      <c r="AX162" s="237"/>
      <c r="AY162" s="237"/>
    </row>
    <row r="163">
      <c r="A163" s="221" t="s">
        <v>727</v>
      </c>
      <c r="B163" s="221"/>
      <c r="C163" s="229" t="s">
        <v>728</v>
      </c>
      <c r="D163" s="230"/>
      <c r="E163" s="230"/>
      <c r="F163" s="230"/>
      <c r="G163" s="23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30"/>
      <c r="Z163" s="230"/>
      <c r="AA163" s="230"/>
      <c r="AB163" s="230"/>
      <c r="AC163" s="230"/>
      <c r="AD163" s="230"/>
      <c r="AE163" s="230"/>
      <c r="AF163" s="230"/>
      <c r="AG163" s="230"/>
      <c r="AH163" s="230"/>
      <c r="AI163" s="230"/>
      <c r="AJ163" s="230"/>
      <c r="AK163" s="230"/>
      <c r="AL163" s="230"/>
      <c r="AM163" s="230"/>
      <c r="AN163" s="230"/>
      <c r="AO163" s="230"/>
      <c r="AP163" s="230"/>
      <c r="AQ163" s="230"/>
      <c r="AR163" s="230"/>
      <c r="AS163" s="230"/>
      <c r="AT163" s="230"/>
      <c r="AU163" s="230"/>
      <c r="AV163" s="230"/>
      <c r="AW163" s="237"/>
      <c r="AX163" s="237"/>
      <c r="AY163" s="237"/>
    </row>
    <row r="164">
      <c r="A164" s="221" t="s">
        <v>729</v>
      </c>
      <c r="B164" s="230"/>
      <c r="C164" s="229" t="s">
        <v>730</v>
      </c>
      <c r="D164" s="230"/>
      <c r="E164" s="230"/>
      <c r="F164" s="230"/>
      <c r="G164" s="23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  <c r="Z164" s="230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230"/>
      <c r="AL164" s="230"/>
      <c r="AM164" s="230"/>
      <c r="AN164" s="230"/>
      <c r="AO164" s="230"/>
      <c r="AP164" s="230"/>
      <c r="AQ164" s="230"/>
      <c r="AR164" s="230"/>
      <c r="AS164" s="230"/>
      <c r="AT164" s="230"/>
      <c r="AU164" s="230"/>
      <c r="AV164" s="230"/>
      <c r="AW164" s="237"/>
      <c r="AX164" s="237"/>
      <c r="AY164" s="237"/>
    </row>
    <row r="165">
      <c r="A165" s="221" t="s">
        <v>731</v>
      </c>
      <c r="B165" s="230"/>
      <c r="C165" s="229" t="s">
        <v>732</v>
      </c>
      <c r="D165" s="230"/>
      <c r="E165" s="230"/>
      <c r="F165" s="230"/>
      <c r="G165" s="230"/>
      <c r="H165" s="230"/>
      <c r="I165" s="230"/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230"/>
      <c r="AH165" s="230"/>
      <c r="AI165" s="230"/>
      <c r="AJ165" s="230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230"/>
      <c r="AV165" s="230"/>
      <c r="AW165" s="237"/>
      <c r="AX165" s="237"/>
      <c r="AY165" s="237"/>
    </row>
    <row r="166">
      <c r="A166" s="221" t="s">
        <v>733</v>
      </c>
      <c r="B166" s="230"/>
      <c r="C166" s="229" t="s">
        <v>734</v>
      </c>
      <c r="D166" s="230"/>
      <c r="E166" s="230"/>
      <c r="F166" s="230"/>
      <c r="G166" s="230"/>
      <c r="H166" s="230"/>
      <c r="I166" s="230"/>
      <c r="J166" s="221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  <c r="Z166" s="230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230"/>
      <c r="AL166" s="230"/>
      <c r="AM166" s="230"/>
      <c r="AN166" s="230"/>
      <c r="AO166" s="230"/>
      <c r="AP166" s="230"/>
      <c r="AQ166" s="230"/>
      <c r="AR166" s="230"/>
      <c r="AS166" s="230"/>
      <c r="AT166" s="230"/>
      <c r="AU166" s="230"/>
      <c r="AV166" s="230"/>
      <c r="AW166" s="237"/>
      <c r="AX166" s="237"/>
      <c r="AY166" s="237"/>
    </row>
    <row r="167">
      <c r="A167" s="221" t="s">
        <v>735</v>
      </c>
      <c r="B167" s="230"/>
      <c r="C167" s="229" t="s">
        <v>736</v>
      </c>
      <c r="D167" s="230"/>
      <c r="E167" s="230"/>
      <c r="F167" s="230"/>
      <c r="G167" s="230"/>
      <c r="H167" s="230"/>
      <c r="I167" s="230"/>
      <c r="J167" s="221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30"/>
      <c r="Z167" s="230"/>
      <c r="AA167" s="230"/>
      <c r="AB167" s="230"/>
      <c r="AC167" s="230"/>
      <c r="AD167" s="230"/>
      <c r="AE167" s="230"/>
      <c r="AF167" s="230"/>
      <c r="AG167" s="230"/>
      <c r="AH167" s="230"/>
      <c r="AI167" s="230"/>
      <c r="AJ167" s="230"/>
      <c r="AK167" s="230"/>
      <c r="AL167" s="230"/>
      <c r="AM167" s="230"/>
      <c r="AN167" s="230"/>
      <c r="AO167" s="230"/>
      <c r="AP167" s="230"/>
      <c r="AQ167" s="230"/>
      <c r="AR167" s="230"/>
      <c r="AS167" s="230"/>
      <c r="AT167" s="230"/>
      <c r="AU167" s="230"/>
      <c r="AV167" s="230"/>
      <c r="AW167" s="237"/>
      <c r="AX167" s="237"/>
      <c r="AY167" s="237"/>
    </row>
    <row r="168">
      <c r="A168" s="221" t="s">
        <v>737</v>
      </c>
      <c r="B168" s="230"/>
      <c r="C168" s="229" t="s">
        <v>738</v>
      </c>
      <c r="D168" s="230"/>
      <c r="E168" s="230"/>
      <c r="F168" s="230"/>
      <c r="G168" s="230"/>
      <c r="H168" s="230"/>
      <c r="I168" s="230"/>
      <c r="J168" s="221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0"/>
      <c r="Y168" s="230"/>
      <c r="Z168" s="230"/>
      <c r="AA168" s="230"/>
      <c r="AB168" s="230"/>
      <c r="AC168" s="230"/>
      <c r="AD168" s="230"/>
      <c r="AE168" s="230"/>
      <c r="AF168" s="230"/>
      <c r="AG168" s="230"/>
      <c r="AH168" s="230"/>
      <c r="AI168" s="230"/>
      <c r="AJ168" s="230"/>
      <c r="AK168" s="230"/>
      <c r="AL168" s="230"/>
      <c r="AM168" s="230"/>
      <c r="AN168" s="230"/>
      <c r="AO168" s="230"/>
      <c r="AP168" s="230"/>
      <c r="AQ168" s="230"/>
      <c r="AR168" s="230"/>
      <c r="AS168" s="230"/>
      <c r="AT168" s="230"/>
      <c r="AU168" s="230"/>
      <c r="AV168" s="230"/>
      <c r="AW168" s="237"/>
      <c r="AX168" s="237"/>
      <c r="AY168" s="237"/>
    </row>
    <row r="169">
      <c r="A169" s="221" t="s">
        <v>739</v>
      </c>
      <c r="B169" s="230"/>
      <c r="C169" s="229" t="s">
        <v>740</v>
      </c>
      <c r="D169" s="230"/>
      <c r="E169" s="230"/>
      <c r="F169" s="230"/>
      <c r="G169" s="230"/>
      <c r="H169" s="230"/>
      <c r="I169" s="230"/>
      <c r="J169" s="239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30"/>
      <c r="Z169" s="230"/>
      <c r="AA169" s="230"/>
      <c r="AB169" s="230"/>
      <c r="AC169" s="230"/>
      <c r="AD169" s="230"/>
      <c r="AE169" s="230"/>
      <c r="AF169" s="230"/>
      <c r="AG169" s="230"/>
      <c r="AH169" s="230"/>
      <c r="AI169" s="230"/>
      <c r="AJ169" s="230"/>
      <c r="AK169" s="230"/>
      <c r="AL169" s="230"/>
      <c r="AM169" s="230"/>
      <c r="AN169" s="230"/>
      <c r="AO169" s="230"/>
      <c r="AP169" s="230"/>
      <c r="AQ169" s="230"/>
      <c r="AR169" s="230"/>
      <c r="AS169" s="230"/>
      <c r="AT169" s="230"/>
      <c r="AU169" s="230"/>
      <c r="AV169" s="230"/>
      <c r="AW169" s="237"/>
      <c r="AX169" s="237"/>
      <c r="AY169" s="237"/>
    </row>
    <row r="170">
      <c r="A170" s="221" t="s">
        <v>741</v>
      </c>
      <c r="B170" s="230"/>
      <c r="C170" s="229" t="s">
        <v>742</v>
      </c>
      <c r="D170" s="230"/>
      <c r="E170" s="230"/>
      <c r="F170" s="230"/>
      <c r="G170" s="230"/>
      <c r="H170" s="230"/>
      <c r="I170" s="230"/>
      <c r="J170" s="221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0"/>
      <c r="Y170" s="230"/>
      <c r="Z170" s="230"/>
      <c r="AA170" s="230"/>
      <c r="AB170" s="230"/>
      <c r="AC170" s="230"/>
      <c r="AD170" s="230"/>
      <c r="AE170" s="230"/>
      <c r="AF170" s="230"/>
      <c r="AG170" s="230"/>
      <c r="AH170" s="230"/>
      <c r="AI170" s="230"/>
      <c r="AJ170" s="230"/>
      <c r="AK170" s="230"/>
      <c r="AL170" s="230"/>
      <c r="AM170" s="230"/>
      <c r="AN170" s="230"/>
      <c r="AO170" s="230"/>
      <c r="AP170" s="230"/>
      <c r="AQ170" s="230"/>
      <c r="AR170" s="230"/>
      <c r="AS170" s="230"/>
      <c r="AT170" s="230"/>
      <c r="AU170" s="230"/>
      <c r="AV170" s="230"/>
      <c r="AW170" s="237"/>
      <c r="AX170" s="237"/>
      <c r="AY170" s="237"/>
    </row>
    <row r="171">
      <c r="A171" s="221" t="s">
        <v>743</v>
      </c>
      <c r="B171" s="230"/>
      <c r="C171" s="229" t="s">
        <v>744</v>
      </c>
      <c r="D171" s="230"/>
      <c r="E171" s="230"/>
      <c r="F171" s="230"/>
      <c r="G171" s="230"/>
      <c r="H171" s="230"/>
      <c r="I171" s="230"/>
      <c r="J171" s="221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30"/>
      <c r="Z171" s="230"/>
      <c r="AA171" s="230"/>
      <c r="AB171" s="230"/>
      <c r="AC171" s="230"/>
      <c r="AD171" s="230"/>
      <c r="AE171" s="230"/>
      <c r="AF171" s="230"/>
      <c r="AG171" s="230"/>
      <c r="AH171" s="230"/>
      <c r="AI171" s="230"/>
      <c r="AJ171" s="230"/>
      <c r="AK171" s="230"/>
      <c r="AL171" s="230"/>
      <c r="AM171" s="230"/>
      <c r="AN171" s="230"/>
      <c r="AO171" s="230"/>
      <c r="AP171" s="230"/>
      <c r="AQ171" s="230"/>
      <c r="AR171" s="230"/>
      <c r="AS171" s="230"/>
      <c r="AT171" s="230"/>
      <c r="AU171" s="230"/>
      <c r="AV171" s="230"/>
      <c r="AW171" s="237"/>
      <c r="AX171" s="237"/>
      <c r="AY171" s="237"/>
    </row>
    <row r="172">
      <c r="A172" s="221" t="s">
        <v>745</v>
      </c>
      <c r="B172" s="230"/>
      <c r="C172" s="229" t="s">
        <v>746</v>
      </c>
      <c r="D172" s="230"/>
      <c r="E172" s="230"/>
      <c r="F172" s="230"/>
      <c r="G172" s="230"/>
      <c r="H172" s="230"/>
      <c r="I172" s="230"/>
      <c r="J172" s="221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  <c r="V172" s="230"/>
      <c r="W172" s="230"/>
      <c r="X172" s="230"/>
      <c r="Y172" s="230"/>
      <c r="Z172" s="230"/>
      <c r="AA172" s="230"/>
      <c r="AB172" s="230"/>
      <c r="AC172" s="230"/>
      <c r="AD172" s="230"/>
      <c r="AE172" s="230"/>
      <c r="AF172" s="230"/>
      <c r="AG172" s="230"/>
      <c r="AH172" s="230"/>
      <c r="AI172" s="230"/>
      <c r="AJ172" s="230"/>
      <c r="AK172" s="230"/>
      <c r="AL172" s="230"/>
      <c r="AM172" s="230"/>
      <c r="AN172" s="230"/>
      <c r="AO172" s="230"/>
      <c r="AP172" s="230"/>
      <c r="AQ172" s="230"/>
      <c r="AR172" s="230"/>
      <c r="AS172" s="230"/>
      <c r="AT172" s="230"/>
      <c r="AU172" s="230"/>
      <c r="AV172" s="230"/>
      <c r="AW172" s="237"/>
      <c r="AX172" s="237"/>
      <c r="AY172" s="237"/>
    </row>
    <row r="173">
      <c r="A173" s="221" t="s">
        <v>747</v>
      </c>
      <c r="B173" s="230"/>
      <c r="C173" s="229" t="s">
        <v>748</v>
      </c>
      <c r="D173" s="230"/>
      <c r="E173" s="230"/>
      <c r="F173" s="230"/>
      <c r="G173" s="230"/>
      <c r="H173" s="230"/>
      <c r="I173" s="230"/>
      <c r="J173" s="221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  <c r="V173" s="230"/>
      <c r="W173" s="230"/>
      <c r="X173" s="230"/>
      <c r="Y173" s="230"/>
      <c r="Z173" s="230"/>
      <c r="AA173" s="230"/>
      <c r="AB173" s="230"/>
      <c r="AC173" s="230"/>
      <c r="AD173" s="230"/>
      <c r="AE173" s="230"/>
      <c r="AF173" s="230"/>
      <c r="AG173" s="230"/>
      <c r="AH173" s="230"/>
      <c r="AI173" s="230"/>
      <c r="AJ173" s="230"/>
      <c r="AK173" s="230"/>
      <c r="AL173" s="230"/>
      <c r="AM173" s="230"/>
      <c r="AN173" s="230"/>
      <c r="AO173" s="230"/>
      <c r="AP173" s="230"/>
      <c r="AQ173" s="230"/>
      <c r="AR173" s="230"/>
      <c r="AS173" s="230"/>
      <c r="AT173" s="230"/>
      <c r="AU173" s="230"/>
      <c r="AV173" s="230"/>
      <c r="AW173" s="237"/>
      <c r="AX173" s="237"/>
      <c r="AY173" s="237"/>
    </row>
    <row r="174">
      <c r="A174" s="221" t="s">
        <v>749</v>
      </c>
      <c r="B174" s="230"/>
      <c r="C174" s="229" t="s">
        <v>750</v>
      </c>
      <c r="D174" s="230"/>
      <c r="E174" s="230"/>
      <c r="F174" s="230"/>
      <c r="G174" s="230"/>
      <c r="H174" s="230"/>
      <c r="I174" s="230"/>
      <c r="J174" s="221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  <c r="V174" s="230"/>
      <c r="W174" s="230"/>
      <c r="X174" s="230"/>
      <c r="Y174" s="230"/>
      <c r="Z174" s="230"/>
      <c r="AA174" s="230"/>
      <c r="AB174" s="230"/>
      <c r="AC174" s="230"/>
      <c r="AD174" s="230"/>
      <c r="AE174" s="230"/>
      <c r="AF174" s="230"/>
      <c r="AG174" s="230"/>
      <c r="AH174" s="230"/>
      <c r="AI174" s="230"/>
      <c r="AJ174" s="230"/>
      <c r="AK174" s="230"/>
      <c r="AL174" s="230"/>
      <c r="AM174" s="230"/>
      <c r="AN174" s="230"/>
      <c r="AO174" s="230"/>
      <c r="AP174" s="230"/>
      <c r="AQ174" s="230"/>
      <c r="AR174" s="230"/>
      <c r="AS174" s="230"/>
      <c r="AT174" s="230"/>
      <c r="AU174" s="230"/>
      <c r="AV174" s="230"/>
      <c r="AW174" s="237"/>
      <c r="AX174" s="237"/>
      <c r="AY174" s="237"/>
    </row>
    <row r="175">
      <c r="A175" s="221" t="s">
        <v>163</v>
      </c>
      <c r="B175" s="230"/>
      <c r="C175" s="229" t="s">
        <v>751</v>
      </c>
      <c r="D175" s="230"/>
      <c r="E175" s="230"/>
      <c r="F175" s="230"/>
      <c r="G175" s="230"/>
      <c r="H175" s="230"/>
      <c r="I175" s="230"/>
      <c r="J175" s="221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  <c r="V175" s="230"/>
      <c r="W175" s="230"/>
      <c r="X175" s="230"/>
      <c r="Y175" s="230"/>
      <c r="Z175" s="230"/>
      <c r="AA175" s="230"/>
      <c r="AB175" s="230"/>
      <c r="AC175" s="230"/>
      <c r="AD175" s="230"/>
      <c r="AE175" s="230"/>
      <c r="AF175" s="230"/>
      <c r="AG175" s="230"/>
      <c r="AH175" s="230"/>
      <c r="AI175" s="230"/>
      <c r="AJ175" s="230"/>
      <c r="AK175" s="230"/>
      <c r="AL175" s="230"/>
      <c r="AM175" s="230"/>
      <c r="AN175" s="230"/>
      <c r="AO175" s="230"/>
      <c r="AP175" s="230"/>
      <c r="AQ175" s="230"/>
      <c r="AR175" s="230"/>
      <c r="AS175" s="230"/>
      <c r="AT175" s="230"/>
      <c r="AU175" s="230"/>
      <c r="AV175" s="230"/>
      <c r="AW175" s="237"/>
      <c r="AX175" s="237"/>
      <c r="AY175" s="237"/>
    </row>
    <row r="176">
      <c r="A176" s="221" t="s">
        <v>164</v>
      </c>
      <c r="B176" s="221"/>
      <c r="C176" s="229" t="s">
        <v>752</v>
      </c>
      <c r="D176" s="240"/>
      <c r="E176" s="230"/>
      <c r="F176" s="230"/>
      <c r="G176" s="230"/>
      <c r="H176" s="230"/>
      <c r="I176" s="230"/>
      <c r="J176" s="221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  <c r="V176" s="230"/>
      <c r="W176" s="230"/>
      <c r="X176" s="230"/>
      <c r="Y176" s="230"/>
      <c r="Z176" s="230"/>
      <c r="AA176" s="230"/>
      <c r="AB176" s="230"/>
      <c r="AC176" s="230"/>
      <c r="AD176" s="230"/>
      <c r="AE176" s="230"/>
      <c r="AF176" s="230"/>
      <c r="AG176" s="230"/>
      <c r="AH176" s="230"/>
      <c r="AI176" s="230"/>
      <c r="AJ176" s="230"/>
      <c r="AK176" s="230"/>
      <c r="AL176" s="230"/>
      <c r="AM176" s="230"/>
      <c r="AN176" s="230"/>
      <c r="AO176" s="230"/>
      <c r="AP176" s="230"/>
      <c r="AQ176" s="230"/>
      <c r="AR176" s="230"/>
      <c r="AS176" s="230"/>
      <c r="AT176" s="230"/>
      <c r="AU176" s="230"/>
      <c r="AV176" s="230"/>
      <c r="AW176" s="237"/>
      <c r="AX176" s="237"/>
      <c r="AY176" s="237"/>
    </row>
    <row r="177">
      <c r="A177" s="221" t="s">
        <v>165</v>
      </c>
      <c r="B177" s="221"/>
      <c r="C177" s="229" t="s">
        <v>753</v>
      </c>
      <c r="D177" s="240"/>
      <c r="E177" s="230"/>
      <c r="F177" s="230"/>
      <c r="G177" s="230"/>
      <c r="H177" s="230"/>
      <c r="I177" s="230"/>
      <c r="J177" s="221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  <c r="V177" s="230"/>
      <c r="W177" s="230"/>
      <c r="X177" s="230"/>
      <c r="Y177" s="230"/>
      <c r="Z177" s="230"/>
      <c r="AA177" s="230"/>
      <c r="AB177" s="230"/>
      <c r="AC177" s="230"/>
      <c r="AD177" s="230"/>
      <c r="AE177" s="230"/>
      <c r="AF177" s="230"/>
      <c r="AG177" s="230"/>
      <c r="AH177" s="230"/>
      <c r="AI177" s="230"/>
      <c r="AJ177" s="230"/>
      <c r="AK177" s="230"/>
      <c r="AL177" s="230"/>
      <c r="AM177" s="230"/>
      <c r="AN177" s="230"/>
      <c r="AO177" s="230"/>
      <c r="AP177" s="230"/>
      <c r="AQ177" s="230"/>
      <c r="AR177" s="230"/>
      <c r="AS177" s="230"/>
      <c r="AT177" s="230"/>
      <c r="AU177" s="230"/>
      <c r="AV177" s="230"/>
      <c r="AW177" s="237"/>
      <c r="AX177" s="237"/>
      <c r="AY177" s="237"/>
    </row>
    <row r="178">
      <c r="A178" s="221" t="s">
        <v>166</v>
      </c>
      <c r="B178" s="221"/>
      <c r="C178" s="229" t="s">
        <v>754</v>
      </c>
      <c r="D178" s="240"/>
      <c r="E178" s="230"/>
      <c r="F178" s="230"/>
      <c r="G178" s="230"/>
      <c r="H178" s="230"/>
      <c r="I178" s="230"/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  <c r="V178" s="230"/>
      <c r="W178" s="230"/>
      <c r="X178" s="230"/>
      <c r="Y178" s="230"/>
      <c r="Z178" s="230"/>
      <c r="AA178" s="230"/>
      <c r="AB178" s="230"/>
      <c r="AC178" s="230"/>
      <c r="AD178" s="230"/>
      <c r="AE178" s="230"/>
      <c r="AF178" s="230"/>
      <c r="AG178" s="230"/>
      <c r="AH178" s="230"/>
      <c r="AI178" s="230"/>
      <c r="AJ178" s="230"/>
      <c r="AK178" s="230"/>
      <c r="AL178" s="230"/>
      <c r="AM178" s="230"/>
      <c r="AN178" s="230"/>
      <c r="AO178" s="230"/>
      <c r="AP178" s="230"/>
      <c r="AQ178" s="230"/>
      <c r="AR178" s="230"/>
      <c r="AS178" s="230"/>
      <c r="AT178" s="230"/>
      <c r="AU178" s="230"/>
      <c r="AV178" s="230"/>
      <c r="AW178" s="237"/>
      <c r="AX178" s="237"/>
      <c r="AY178" s="237"/>
    </row>
    <row r="179">
      <c r="A179" s="221" t="s">
        <v>167</v>
      </c>
      <c r="B179" s="221"/>
      <c r="C179" s="229" t="s">
        <v>755</v>
      </c>
      <c r="D179" s="240"/>
      <c r="E179" s="230"/>
      <c r="F179" s="230"/>
      <c r="G179" s="230"/>
      <c r="H179" s="230"/>
      <c r="I179" s="230"/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  <c r="V179" s="230"/>
      <c r="W179" s="230"/>
      <c r="X179" s="230"/>
      <c r="Y179" s="230"/>
      <c r="Z179" s="230"/>
      <c r="AA179" s="230"/>
      <c r="AB179" s="230"/>
      <c r="AC179" s="230"/>
      <c r="AD179" s="230"/>
      <c r="AE179" s="230"/>
      <c r="AF179" s="230"/>
      <c r="AG179" s="230"/>
      <c r="AH179" s="230"/>
      <c r="AI179" s="230"/>
      <c r="AJ179" s="230"/>
      <c r="AK179" s="230"/>
      <c r="AL179" s="230"/>
      <c r="AM179" s="230"/>
      <c r="AN179" s="230"/>
      <c r="AO179" s="230"/>
      <c r="AP179" s="230"/>
      <c r="AQ179" s="230"/>
      <c r="AR179" s="230"/>
      <c r="AS179" s="230"/>
      <c r="AT179" s="230"/>
      <c r="AU179" s="230"/>
      <c r="AV179" s="230"/>
      <c r="AW179" s="237"/>
      <c r="AX179" s="237"/>
      <c r="AY179" s="237"/>
    </row>
    <row r="180">
      <c r="A180" s="221" t="s">
        <v>168</v>
      </c>
      <c r="B180" s="221"/>
      <c r="C180" s="229" t="s">
        <v>756</v>
      </c>
      <c r="D180" s="240"/>
      <c r="E180" s="230"/>
      <c r="F180" s="230"/>
      <c r="G180" s="230"/>
      <c r="H180" s="230"/>
      <c r="I180" s="230"/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  <c r="V180" s="230"/>
      <c r="W180" s="230"/>
      <c r="X180" s="230"/>
      <c r="Y180" s="230"/>
      <c r="Z180" s="230"/>
      <c r="AA180" s="230"/>
      <c r="AB180" s="230"/>
      <c r="AC180" s="230"/>
      <c r="AD180" s="230"/>
      <c r="AE180" s="230"/>
      <c r="AF180" s="230"/>
      <c r="AG180" s="230"/>
      <c r="AH180" s="230"/>
      <c r="AI180" s="230"/>
      <c r="AJ180" s="230"/>
      <c r="AK180" s="230"/>
      <c r="AL180" s="230"/>
      <c r="AM180" s="230"/>
      <c r="AN180" s="230"/>
      <c r="AO180" s="230"/>
      <c r="AP180" s="230"/>
      <c r="AQ180" s="230"/>
      <c r="AR180" s="230"/>
      <c r="AS180" s="230"/>
      <c r="AT180" s="230"/>
      <c r="AU180" s="230"/>
      <c r="AV180" s="230"/>
      <c r="AW180" s="237"/>
      <c r="AX180" s="237"/>
      <c r="AY180" s="237"/>
    </row>
    <row r="181">
      <c r="A181" s="221" t="s">
        <v>169</v>
      </c>
      <c r="B181" s="221"/>
      <c r="C181" s="229" t="s">
        <v>757</v>
      </c>
      <c r="D181" s="240"/>
      <c r="E181" s="230"/>
      <c r="F181" s="230"/>
      <c r="G181" s="230"/>
      <c r="H181" s="230"/>
      <c r="I181" s="230"/>
      <c r="J181" s="230"/>
      <c r="K181" s="221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  <c r="V181" s="230"/>
      <c r="W181" s="230"/>
      <c r="X181" s="230"/>
      <c r="Y181" s="230"/>
      <c r="Z181" s="230"/>
      <c r="AA181" s="230"/>
      <c r="AB181" s="230"/>
      <c r="AC181" s="230"/>
      <c r="AD181" s="230"/>
      <c r="AE181" s="230"/>
      <c r="AF181" s="230"/>
      <c r="AG181" s="230"/>
      <c r="AH181" s="230"/>
      <c r="AI181" s="230"/>
      <c r="AJ181" s="230"/>
      <c r="AK181" s="230"/>
      <c r="AL181" s="230"/>
      <c r="AM181" s="230"/>
      <c r="AN181" s="230"/>
      <c r="AO181" s="230"/>
      <c r="AP181" s="230"/>
      <c r="AQ181" s="230"/>
      <c r="AR181" s="230"/>
      <c r="AS181" s="230"/>
      <c r="AT181" s="230"/>
      <c r="AU181" s="230"/>
      <c r="AV181" s="230"/>
      <c r="AW181" s="237"/>
      <c r="AX181" s="237"/>
      <c r="AY181" s="237"/>
    </row>
    <row r="182">
      <c r="A182" s="221" t="s">
        <v>170</v>
      </c>
      <c r="B182" s="221"/>
      <c r="C182" s="229" t="s">
        <v>758</v>
      </c>
      <c r="D182" s="240"/>
      <c r="E182" s="230"/>
      <c r="F182" s="230"/>
      <c r="G182" s="230"/>
      <c r="H182" s="230"/>
      <c r="I182" s="230"/>
      <c r="J182" s="230"/>
      <c r="K182" s="221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  <c r="V182" s="230"/>
      <c r="W182" s="230"/>
      <c r="X182" s="230"/>
      <c r="Y182" s="230"/>
      <c r="Z182" s="230"/>
      <c r="AA182" s="230"/>
      <c r="AB182" s="230"/>
      <c r="AC182" s="230"/>
      <c r="AD182" s="230"/>
      <c r="AE182" s="230"/>
      <c r="AF182" s="230"/>
      <c r="AG182" s="230"/>
      <c r="AH182" s="230"/>
      <c r="AI182" s="230"/>
      <c r="AJ182" s="230"/>
      <c r="AK182" s="230"/>
      <c r="AL182" s="230"/>
      <c r="AM182" s="230"/>
      <c r="AN182" s="230"/>
      <c r="AO182" s="230"/>
      <c r="AP182" s="230"/>
      <c r="AQ182" s="230"/>
      <c r="AR182" s="230"/>
      <c r="AS182" s="230"/>
      <c r="AT182" s="230"/>
      <c r="AU182" s="230"/>
      <c r="AV182" s="230"/>
      <c r="AW182" s="237"/>
      <c r="AX182" s="237"/>
      <c r="AY182" s="237"/>
    </row>
    <row r="183">
      <c r="A183" s="221" t="s">
        <v>171</v>
      </c>
      <c r="B183" s="221"/>
      <c r="C183" s="229" t="s">
        <v>759</v>
      </c>
      <c r="D183" s="240"/>
      <c r="E183" s="230"/>
      <c r="F183" s="230"/>
      <c r="G183" s="230"/>
      <c r="H183" s="230"/>
      <c r="I183" s="230"/>
      <c r="J183" s="230"/>
      <c r="K183" s="221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  <c r="V183" s="230"/>
      <c r="W183" s="230"/>
      <c r="X183" s="230"/>
      <c r="Y183" s="230"/>
      <c r="Z183" s="230"/>
      <c r="AA183" s="230"/>
      <c r="AB183" s="230"/>
      <c r="AC183" s="230"/>
      <c r="AD183" s="230"/>
      <c r="AE183" s="230"/>
      <c r="AF183" s="230"/>
      <c r="AG183" s="230"/>
      <c r="AH183" s="230"/>
      <c r="AI183" s="230"/>
      <c r="AJ183" s="230"/>
      <c r="AK183" s="230"/>
      <c r="AL183" s="230"/>
      <c r="AM183" s="230"/>
      <c r="AN183" s="230"/>
      <c r="AO183" s="230"/>
      <c r="AP183" s="230"/>
      <c r="AQ183" s="230"/>
      <c r="AR183" s="230"/>
      <c r="AS183" s="230"/>
      <c r="AT183" s="230"/>
      <c r="AU183" s="230"/>
      <c r="AV183" s="230"/>
      <c r="AW183" s="237"/>
      <c r="AX183" s="237"/>
      <c r="AY183" s="237"/>
    </row>
    <row r="184">
      <c r="A184" s="221" t="s">
        <v>172</v>
      </c>
      <c r="B184" s="221"/>
      <c r="C184" s="229" t="s">
        <v>760</v>
      </c>
      <c r="D184" s="240"/>
      <c r="E184" s="230"/>
      <c r="F184" s="230"/>
      <c r="G184" s="230"/>
      <c r="H184" s="230"/>
      <c r="I184" s="230"/>
      <c r="J184" s="230"/>
      <c r="K184" s="221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  <c r="V184" s="230"/>
      <c r="W184" s="230"/>
      <c r="X184" s="230"/>
      <c r="Y184" s="230"/>
      <c r="Z184" s="230"/>
      <c r="AA184" s="230"/>
      <c r="AB184" s="230"/>
      <c r="AC184" s="230"/>
      <c r="AD184" s="230"/>
      <c r="AE184" s="230"/>
      <c r="AF184" s="230"/>
      <c r="AG184" s="230"/>
      <c r="AH184" s="230"/>
      <c r="AI184" s="230"/>
      <c r="AJ184" s="230"/>
      <c r="AK184" s="230"/>
      <c r="AL184" s="230"/>
      <c r="AM184" s="230"/>
      <c r="AN184" s="230"/>
      <c r="AO184" s="230"/>
      <c r="AP184" s="230"/>
      <c r="AQ184" s="230"/>
      <c r="AR184" s="230"/>
      <c r="AS184" s="230"/>
      <c r="AT184" s="230"/>
      <c r="AU184" s="230"/>
      <c r="AV184" s="230"/>
      <c r="AW184" s="237"/>
      <c r="AX184" s="237"/>
      <c r="AY184" s="237"/>
    </row>
    <row r="185">
      <c r="A185" s="221" t="s">
        <v>650</v>
      </c>
      <c r="B185" s="221"/>
      <c r="C185" s="229" t="s">
        <v>761</v>
      </c>
      <c r="D185" s="240"/>
      <c r="E185" s="230"/>
      <c r="F185" s="230"/>
      <c r="G185" s="230"/>
      <c r="H185" s="230"/>
      <c r="I185" s="230"/>
      <c r="J185" s="230"/>
      <c r="K185" s="221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  <c r="V185" s="230"/>
      <c r="W185" s="230"/>
      <c r="X185" s="230"/>
      <c r="Y185" s="230"/>
      <c r="Z185" s="230"/>
      <c r="AA185" s="230"/>
      <c r="AB185" s="230"/>
      <c r="AC185" s="230"/>
      <c r="AD185" s="230"/>
      <c r="AE185" s="230"/>
      <c r="AF185" s="230"/>
      <c r="AG185" s="230"/>
      <c r="AH185" s="230"/>
      <c r="AI185" s="230"/>
      <c r="AJ185" s="230"/>
      <c r="AK185" s="230"/>
      <c r="AL185" s="230"/>
      <c r="AM185" s="230"/>
      <c r="AN185" s="230"/>
      <c r="AO185" s="230"/>
      <c r="AP185" s="230"/>
      <c r="AQ185" s="230"/>
      <c r="AR185" s="230"/>
      <c r="AS185" s="230"/>
      <c r="AT185" s="230"/>
      <c r="AU185" s="230"/>
      <c r="AV185" s="230"/>
      <c r="AW185" s="237"/>
      <c r="AX185" s="237"/>
      <c r="AY185" s="237"/>
    </row>
    <row r="186">
      <c r="A186" s="221" t="s">
        <v>641</v>
      </c>
      <c r="B186" s="221"/>
      <c r="C186" s="229" t="s">
        <v>762</v>
      </c>
      <c r="D186" s="240"/>
      <c r="E186" s="230"/>
      <c r="F186" s="230"/>
      <c r="G186" s="230"/>
      <c r="H186" s="230"/>
      <c r="I186" s="230"/>
      <c r="J186" s="230"/>
      <c r="K186" s="221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  <c r="V186" s="230"/>
      <c r="W186" s="230"/>
      <c r="X186" s="230"/>
      <c r="Y186" s="230"/>
      <c r="Z186" s="230"/>
      <c r="AA186" s="230"/>
      <c r="AB186" s="230"/>
      <c r="AC186" s="230"/>
      <c r="AD186" s="230"/>
      <c r="AE186" s="230"/>
      <c r="AF186" s="230"/>
      <c r="AG186" s="230"/>
      <c r="AH186" s="230"/>
      <c r="AI186" s="230"/>
      <c r="AJ186" s="230"/>
      <c r="AK186" s="230"/>
      <c r="AL186" s="230"/>
      <c r="AM186" s="230"/>
      <c r="AN186" s="230"/>
      <c r="AO186" s="230"/>
      <c r="AP186" s="230"/>
      <c r="AQ186" s="230"/>
      <c r="AR186" s="230"/>
      <c r="AS186" s="230"/>
      <c r="AT186" s="230"/>
      <c r="AU186" s="230"/>
      <c r="AV186" s="230"/>
      <c r="AW186" s="237"/>
      <c r="AX186" s="237"/>
      <c r="AY186" s="237"/>
    </row>
    <row r="187">
      <c r="A187" s="221" t="s">
        <v>763</v>
      </c>
      <c r="B187" s="221"/>
      <c r="C187" s="229" t="s">
        <v>764</v>
      </c>
      <c r="D187" s="240"/>
      <c r="E187" s="230"/>
      <c r="F187" s="230"/>
      <c r="G187" s="230"/>
      <c r="H187" s="230"/>
      <c r="I187" s="230"/>
      <c r="J187" s="230"/>
      <c r="K187" s="221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  <c r="V187" s="230"/>
      <c r="W187" s="230"/>
      <c r="X187" s="230"/>
      <c r="Y187" s="230"/>
      <c r="Z187" s="230"/>
      <c r="AA187" s="230"/>
      <c r="AB187" s="230"/>
      <c r="AC187" s="230"/>
      <c r="AD187" s="230"/>
      <c r="AE187" s="230"/>
      <c r="AF187" s="230"/>
      <c r="AG187" s="230"/>
      <c r="AH187" s="230"/>
      <c r="AI187" s="230"/>
      <c r="AJ187" s="230"/>
      <c r="AK187" s="230"/>
      <c r="AL187" s="230"/>
      <c r="AM187" s="230"/>
      <c r="AN187" s="230"/>
      <c r="AO187" s="230"/>
      <c r="AP187" s="230"/>
      <c r="AQ187" s="230"/>
      <c r="AR187" s="230"/>
      <c r="AS187" s="230"/>
      <c r="AT187" s="230"/>
      <c r="AU187" s="230"/>
      <c r="AV187" s="230"/>
      <c r="AW187" s="237"/>
      <c r="AX187" s="237"/>
      <c r="AY187" s="237"/>
    </row>
    <row r="188">
      <c r="A188" s="221" t="s">
        <v>765</v>
      </c>
      <c r="B188" s="221"/>
      <c r="C188" s="229" t="s">
        <v>766</v>
      </c>
      <c r="D188" s="240"/>
      <c r="E188" s="230"/>
      <c r="F188" s="230"/>
      <c r="G188" s="230"/>
      <c r="H188" s="230"/>
      <c r="I188" s="230"/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  <c r="V188" s="230"/>
      <c r="W188" s="230"/>
      <c r="X188" s="230"/>
      <c r="Y188" s="230"/>
      <c r="Z188" s="230"/>
      <c r="AA188" s="230"/>
      <c r="AB188" s="230"/>
      <c r="AC188" s="230"/>
      <c r="AD188" s="230"/>
      <c r="AE188" s="230"/>
      <c r="AF188" s="230"/>
      <c r="AG188" s="230"/>
      <c r="AH188" s="230"/>
      <c r="AI188" s="230"/>
      <c r="AJ188" s="230"/>
      <c r="AK188" s="230"/>
      <c r="AL188" s="230"/>
      <c r="AM188" s="230"/>
      <c r="AN188" s="230"/>
      <c r="AO188" s="230"/>
      <c r="AP188" s="230"/>
      <c r="AQ188" s="230"/>
      <c r="AR188" s="230"/>
      <c r="AS188" s="230"/>
      <c r="AT188" s="230"/>
      <c r="AU188" s="230"/>
      <c r="AV188" s="230"/>
      <c r="AW188" s="237"/>
      <c r="AX188" s="237"/>
      <c r="AY188" s="237"/>
    </row>
    <row r="189">
      <c r="A189" s="221" t="s">
        <v>767</v>
      </c>
      <c r="B189" s="221"/>
      <c r="C189" s="229" t="s">
        <v>768</v>
      </c>
      <c r="D189" s="240"/>
      <c r="E189" s="230"/>
      <c r="F189" s="230"/>
      <c r="G189" s="230"/>
      <c r="H189" s="230"/>
      <c r="I189" s="230"/>
      <c r="J189" s="230"/>
      <c r="K189" s="230"/>
      <c r="L189" s="72"/>
      <c r="M189" s="230"/>
      <c r="N189" s="230"/>
      <c r="O189" s="230"/>
      <c r="P189" s="230"/>
      <c r="Q189" s="230"/>
      <c r="R189" s="230"/>
      <c r="S189" s="230"/>
      <c r="T189" s="230"/>
      <c r="U189" s="230"/>
      <c r="V189" s="230"/>
      <c r="W189" s="230"/>
      <c r="X189" s="230"/>
      <c r="Y189" s="230"/>
      <c r="Z189" s="230"/>
      <c r="AA189" s="230"/>
      <c r="AB189" s="230"/>
      <c r="AC189" s="230"/>
      <c r="AD189" s="230"/>
      <c r="AE189" s="230"/>
      <c r="AF189" s="230"/>
      <c r="AG189" s="230"/>
      <c r="AH189" s="230"/>
      <c r="AI189" s="230"/>
      <c r="AJ189" s="230"/>
      <c r="AK189" s="230"/>
      <c r="AL189" s="230"/>
      <c r="AM189" s="230"/>
      <c r="AN189" s="230"/>
      <c r="AO189" s="230"/>
      <c r="AP189" s="230"/>
      <c r="AQ189" s="230"/>
      <c r="AR189" s="230"/>
      <c r="AS189" s="230"/>
      <c r="AT189" s="230"/>
      <c r="AU189" s="230"/>
      <c r="AV189" s="230"/>
      <c r="AW189" s="237"/>
      <c r="AX189" s="237"/>
      <c r="AY189" s="237"/>
    </row>
    <row r="190">
      <c r="A190" s="221" t="s">
        <v>769</v>
      </c>
      <c r="B190" s="221"/>
      <c r="C190" s="229" t="s">
        <v>770</v>
      </c>
      <c r="D190" s="240"/>
      <c r="E190" s="230"/>
      <c r="F190" s="230"/>
      <c r="G190" s="230"/>
      <c r="H190" s="230"/>
      <c r="I190" s="230"/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  <c r="V190" s="230"/>
      <c r="W190" s="230"/>
      <c r="X190" s="230"/>
      <c r="Y190" s="230"/>
      <c r="Z190" s="230"/>
      <c r="AA190" s="230"/>
      <c r="AB190" s="230"/>
      <c r="AC190" s="230"/>
      <c r="AD190" s="230"/>
      <c r="AE190" s="230"/>
      <c r="AF190" s="230"/>
      <c r="AG190" s="230"/>
      <c r="AH190" s="230"/>
      <c r="AI190" s="230"/>
      <c r="AJ190" s="230"/>
      <c r="AK190" s="230"/>
      <c r="AL190" s="230"/>
      <c r="AM190" s="230"/>
      <c r="AN190" s="230"/>
      <c r="AO190" s="230"/>
      <c r="AP190" s="230"/>
      <c r="AQ190" s="230"/>
      <c r="AR190" s="230"/>
      <c r="AS190" s="230"/>
      <c r="AT190" s="230"/>
      <c r="AU190" s="230"/>
      <c r="AV190" s="230"/>
      <c r="AW190" s="237"/>
      <c r="AX190" s="237"/>
      <c r="AY190" s="237"/>
    </row>
    <row r="191">
      <c r="A191" s="221" t="s">
        <v>771</v>
      </c>
      <c r="B191" s="221"/>
      <c r="C191" s="229" t="s">
        <v>772</v>
      </c>
      <c r="D191" s="240"/>
      <c r="E191" s="230"/>
      <c r="F191" s="230"/>
      <c r="G191" s="230"/>
      <c r="H191" s="230"/>
      <c r="I191" s="230"/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  <c r="V191" s="230"/>
      <c r="W191" s="230"/>
      <c r="X191" s="230"/>
      <c r="Y191" s="230"/>
      <c r="Z191" s="230"/>
      <c r="AA191" s="230"/>
      <c r="AB191" s="230"/>
      <c r="AC191" s="230"/>
      <c r="AD191" s="230"/>
      <c r="AE191" s="230"/>
      <c r="AF191" s="230"/>
      <c r="AG191" s="230"/>
      <c r="AH191" s="230"/>
      <c r="AI191" s="230"/>
      <c r="AJ191" s="230"/>
      <c r="AK191" s="230"/>
      <c r="AL191" s="230"/>
      <c r="AM191" s="230"/>
      <c r="AN191" s="230"/>
      <c r="AO191" s="230"/>
      <c r="AP191" s="230"/>
      <c r="AQ191" s="230"/>
      <c r="AR191" s="230"/>
      <c r="AS191" s="230"/>
      <c r="AT191" s="230"/>
      <c r="AU191" s="230"/>
      <c r="AV191" s="230"/>
      <c r="AW191" s="237"/>
      <c r="AX191" s="237"/>
      <c r="AY191" s="237"/>
    </row>
    <row r="192">
      <c r="A192" s="221" t="s">
        <v>773</v>
      </c>
      <c r="B192" s="221"/>
      <c r="C192" s="229" t="s">
        <v>774</v>
      </c>
      <c r="D192" s="240"/>
      <c r="E192" s="230"/>
      <c r="F192" s="230"/>
      <c r="G192" s="230"/>
      <c r="H192" s="230"/>
      <c r="I192" s="230"/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  <c r="V192" s="230"/>
      <c r="W192" s="230"/>
      <c r="X192" s="230"/>
      <c r="Y192" s="230"/>
      <c r="Z192" s="230"/>
      <c r="AA192" s="230"/>
      <c r="AB192" s="230"/>
      <c r="AC192" s="230"/>
      <c r="AD192" s="230"/>
      <c r="AE192" s="230"/>
      <c r="AF192" s="230"/>
      <c r="AG192" s="230"/>
      <c r="AH192" s="230"/>
      <c r="AI192" s="230"/>
      <c r="AJ192" s="230"/>
      <c r="AK192" s="230"/>
      <c r="AL192" s="230"/>
      <c r="AM192" s="230"/>
      <c r="AN192" s="230"/>
      <c r="AO192" s="230"/>
      <c r="AP192" s="230"/>
      <c r="AQ192" s="230"/>
      <c r="AR192" s="230"/>
      <c r="AS192" s="230"/>
      <c r="AT192" s="230"/>
      <c r="AU192" s="230"/>
      <c r="AV192" s="230"/>
      <c r="AW192" s="237"/>
      <c r="AX192" s="237"/>
      <c r="AY192" s="237"/>
    </row>
    <row r="193">
      <c r="A193" s="221" t="s">
        <v>775</v>
      </c>
      <c r="B193" s="221"/>
      <c r="C193" s="229" t="s">
        <v>776</v>
      </c>
      <c r="D193" s="240"/>
      <c r="E193" s="230"/>
      <c r="F193" s="230"/>
      <c r="G193" s="230"/>
      <c r="H193" s="230"/>
      <c r="I193" s="230"/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  <c r="V193" s="230"/>
      <c r="W193" s="230"/>
      <c r="X193" s="230"/>
      <c r="Y193" s="230"/>
      <c r="Z193" s="230"/>
      <c r="AA193" s="230"/>
      <c r="AB193" s="230"/>
      <c r="AC193" s="230"/>
      <c r="AD193" s="230"/>
      <c r="AE193" s="230"/>
      <c r="AF193" s="230"/>
      <c r="AG193" s="230"/>
      <c r="AH193" s="230"/>
      <c r="AI193" s="230"/>
      <c r="AJ193" s="230"/>
      <c r="AK193" s="230"/>
      <c r="AL193" s="230"/>
      <c r="AM193" s="230"/>
      <c r="AN193" s="230"/>
      <c r="AO193" s="230"/>
      <c r="AP193" s="230"/>
      <c r="AQ193" s="230"/>
      <c r="AR193" s="230"/>
      <c r="AS193" s="230"/>
      <c r="AT193" s="230"/>
      <c r="AU193" s="230"/>
      <c r="AV193" s="230"/>
      <c r="AW193" s="237"/>
      <c r="AX193" s="237"/>
      <c r="AY193" s="237"/>
    </row>
    <row r="194">
      <c r="A194" s="221" t="s">
        <v>633</v>
      </c>
      <c r="B194" s="221"/>
      <c r="C194" s="229" t="s">
        <v>777</v>
      </c>
      <c r="D194" s="240"/>
      <c r="E194" s="230"/>
      <c r="F194" s="230"/>
      <c r="G194" s="230"/>
      <c r="H194" s="230"/>
      <c r="I194" s="230"/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  <c r="V194" s="230"/>
      <c r="W194" s="230"/>
      <c r="X194" s="230"/>
      <c r="Y194" s="230"/>
      <c r="Z194" s="230"/>
      <c r="AA194" s="230"/>
      <c r="AB194" s="230"/>
      <c r="AC194" s="230"/>
      <c r="AD194" s="230"/>
      <c r="AE194" s="230"/>
      <c r="AF194" s="230"/>
      <c r="AG194" s="230"/>
      <c r="AH194" s="230"/>
      <c r="AI194" s="230"/>
      <c r="AJ194" s="230"/>
      <c r="AK194" s="230"/>
      <c r="AL194" s="230"/>
      <c r="AM194" s="230"/>
      <c r="AN194" s="230"/>
      <c r="AO194" s="230"/>
      <c r="AP194" s="230"/>
      <c r="AQ194" s="230"/>
      <c r="AR194" s="230"/>
      <c r="AS194" s="230"/>
      <c r="AT194" s="230"/>
      <c r="AU194" s="230"/>
      <c r="AV194" s="230"/>
      <c r="AW194" s="237"/>
      <c r="AX194" s="237"/>
      <c r="AY194" s="237"/>
    </row>
    <row r="195">
      <c r="A195" s="221" t="s">
        <v>6</v>
      </c>
      <c r="B195" s="221"/>
      <c r="C195" s="229" t="s">
        <v>778</v>
      </c>
      <c r="D195" s="240"/>
      <c r="E195" s="230"/>
      <c r="F195" s="230"/>
      <c r="G195" s="230"/>
      <c r="H195" s="230"/>
      <c r="I195" s="230"/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  <c r="V195" s="230"/>
      <c r="W195" s="230"/>
      <c r="X195" s="230"/>
      <c r="Y195" s="230"/>
      <c r="Z195" s="230"/>
      <c r="AA195" s="230"/>
      <c r="AB195" s="230"/>
      <c r="AC195" s="230"/>
      <c r="AD195" s="230"/>
      <c r="AE195" s="230"/>
      <c r="AF195" s="230"/>
      <c r="AG195" s="230"/>
      <c r="AH195" s="230"/>
      <c r="AI195" s="230"/>
      <c r="AJ195" s="230"/>
      <c r="AK195" s="230"/>
      <c r="AL195" s="230"/>
      <c r="AM195" s="230"/>
      <c r="AN195" s="230"/>
      <c r="AO195" s="230"/>
      <c r="AP195" s="230"/>
      <c r="AQ195" s="230"/>
      <c r="AR195" s="230"/>
      <c r="AS195" s="230"/>
      <c r="AT195" s="230"/>
      <c r="AU195" s="230"/>
      <c r="AV195" s="230"/>
      <c r="AW195" s="237"/>
      <c r="AX195" s="237"/>
      <c r="AY195" s="237"/>
    </row>
    <row r="196">
      <c r="A196" s="221" t="s">
        <v>15</v>
      </c>
      <c r="B196" s="221"/>
      <c r="C196" s="229" t="s">
        <v>779</v>
      </c>
      <c r="D196" s="240"/>
      <c r="E196" s="230"/>
      <c r="F196" s="230"/>
      <c r="G196" s="230"/>
      <c r="H196" s="230"/>
      <c r="I196" s="230"/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  <c r="V196" s="230"/>
      <c r="W196" s="230"/>
      <c r="X196" s="230"/>
      <c r="Y196" s="230"/>
      <c r="Z196" s="230"/>
      <c r="AA196" s="230"/>
      <c r="AB196" s="230"/>
      <c r="AC196" s="230"/>
      <c r="AD196" s="230"/>
      <c r="AE196" s="230"/>
      <c r="AF196" s="230"/>
      <c r="AG196" s="230"/>
      <c r="AH196" s="230"/>
      <c r="AI196" s="230"/>
      <c r="AJ196" s="230"/>
      <c r="AK196" s="230"/>
      <c r="AL196" s="230"/>
      <c r="AM196" s="230"/>
      <c r="AN196" s="230"/>
      <c r="AO196" s="230"/>
      <c r="AP196" s="230"/>
      <c r="AQ196" s="230"/>
      <c r="AR196" s="230"/>
      <c r="AS196" s="230"/>
      <c r="AT196" s="230"/>
      <c r="AU196" s="230"/>
      <c r="AV196" s="230"/>
      <c r="AW196" s="237"/>
      <c r="AX196" s="237"/>
      <c r="AY196" s="237"/>
    </row>
    <row r="197">
      <c r="A197" s="241">
        <v>0.0</v>
      </c>
      <c r="B197" s="221"/>
      <c r="C197" s="229" t="s">
        <v>780</v>
      </c>
      <c r="D197" s="240"/>
      <c r="E197" s="230"/>
      <c r="F197" s="230"/>
      <c r="G197" s="230"/>
      <c r="H197" s="230"/>
      <c r="I197" s="230"/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  <c r="V197" s="230"/>
      <c r="W197" s="230"/>
      <c r="X197" s="230"/>
      <c r="Y197" s="230"/>
      <c r="Z197" s="230"/>
      <c r="AA197" s="230"/>
      <c r="AB197" s="230"/>
      <c r="AC197" s="230"/>
      <c r="AD197" s="230"/>
      <c r="AE197" s="230"/>
      <c r="AF197" s="230"/>
      <c r="AG197" s="230"/>
      <c r="AH197" s="230"/>
      <c r="AI197" s="230"/>
      <c r="AJ197" s="230"/>
      <c r="AK197" s="230"/>
      <c r="AL197" s="230"/>
      <c r="AM197" s="230"/>
      <c r="AN197" s="230"/>
      <c r="AO197" s="230"/>
      <c r="AP197" s="230"/>
      <c r="AQ197" s="230"/>
      <c r="AR197" s="230"/>
      <c r="AS197" s="230"/>
      <c r="AT197" s="230"/>
      <c r="AU197" s="230"/>
      <c r="AV197" s="230"/>
      <c r="AW197" s="237"/>
      <c r="AX197" s="237"/>
      <c r="AY197" s="237"/>
    </row>
    <row r="198">
      <c r="A198" s="221" t="s">
        <v>602</v>
      </c>
      <c r="B198" s="221"/>
      <c r="C198" s="229" t="s">
        <v>781</v>
      </c>
      <c r="D198" s="240"/>
      <c r="E198" s="230"/>
      <c r="F198" s="230"/>
      <c r="G198" s="230"/>
      <c r="H198" s="230"/>
      <c r="I198" s="230"/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  <c r="V198" s="230"/>
      <c r="W198" s="230"/>
      <c r="X198" s="230"/>
      <c r="Y198" s="230"/>
      <c r="Z198" s="230"/>
      <c r="AA198" s="230"/>
      <c r="AB198" s="230"/>
      <c r="AC198" s="230"/>
      <c r="AD198" s="230"/>
      <c r="AE198" s="230"/>
      <c r="AF198" s="230"/>
      <c r="AG198" s="230"/>
      <c r="AH198" s="230"/>
      <c r="AI198" s="230"/>
      <c r="AJ198" s="230"/>
      <c r="AK198" s="230"/>
      <c r="AL198" s="230"/>
      <c r="AM198" s="230"/>
      <c r="AN198" s="230"/>
      <c r="AO198" s="230"/>
      <c r="AP198" s="230"/>
      <c r="AQ198" s="230"/>
      <c r="AR198" s="230"/>
      <c r="AS198" s="230"/>
      <c r="AT198" s="230"/>
      <c r="AU198" s="230"/>
      <c r="AV198" s="230"/>
      <c r="AW198" s="237"/>
      <c r="AX198" s="237"/>
      <c r="AY198" s="237"/>
    </row>
    <row r="199">
      <c r="A199" s="221" t="s">
        <v>592</v>
      </c>
      <c r="B199" s="230"/>
      <c r="C199" s="229" t="s">
        <v>782</v>
      </c>
      <c r="D199" s="240"/>
      <c r="E199" s="230"/>
      <c r="F199" s="230"/>
      <c r="G199" s="230"/>
      <c r="H199" s="230"/>
      <c r="I199" s="230"/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  <c r="V199" s="230"/>
      <c r="W199" s="230"/>
      <c r="X199" s="230"/>
      <c r="Y199" s="230"/>
      <c r="Z199" s="230"/>
      <c r="AA199" s="230"/>
      <c r="AB199" s="230"/>
      <c r="AC199" s="230"/>
      <c r="AD199" s="230"/>
      <c r="AE199" s="230"/>
      <c r="AF199" s="230"/>
      <c r="AG199" s="230"/>
      <c r="AH199" s="230"/>
      <c r="AI199" s="230"/>
      <c r="AJ199" s="230"/>
      <c r="AK199" s="230"/>
      <c r="AL199" s="230"/>
      <c r="AM199" s="230"/>
      <c r="AN199" s="230"/>
      <c r="AO199" s="230"/>
      <c r="AP199" s="230"/>
      <c r="AQ199" s="230"/>
      <c r="AR199" s="230"/>
      <c r="AS199" s="230"/>
      <c r="AT199" s="230"/>
      <c r="AU199" s="230"/>
      <c r="AV199" s="230"/>
      <c r="AW199" s="237"/>
      <c r="AX199" s="237"/>
      <c r="AY199" s="237"/>
    </row>
    <row r="200">
      <c r="A200" s="242" t="s">
        <v>600</v>
      </c>
      <c r="B200" s="230"/>
      <c r="C200" s="229" t="s">
        <v>783</v>
      </c>
      <c r="D200" s="240"/>
      <c r="E200" s="230"/>
      <c r="F200" s="230"/>
      <c r="G200" s="230"/>
      <c r="H200" s="230"/>
      <c r="I200" s="230"/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  <c r="V200" s="230"/>
      <c r="W200" s="230"/>
      <c r="X200" s="230"/>
      <c r="Y200" s="230"/>
      <c r="Z200" s="230"/>
      <c r="AA200" s="230"/>
      <c r="AB200" s="230"/>
      <c r="AC200" s="230"/>
      <c r="AD200" s="230"/>
      <c r="AE200" s="230"/>
      <c r="AF200" s="230"/>
      <c r="AG200" s="230"/>
      <c r="AH200" s="230"/>
      <c r="AI200" s="230"/>
      <c r="AJ200" s="230"/>
      <c r="AK200" s="230"/>
      <c r="AL200" s="230"/>
      <c r="AM200" s="230"/>
      <c r="AN200" s="230"/>
      <c r="AO200" s="230"/>
      <c r="AP200" s="230"/>
      <c r="AQ200" s="230"/>
      <c r="AR200" s="230"/>
      <c r="AS200" s="230"/>
      <c r="AT200" s="230"/>
      <c r="AU200" s="230"/>
      <c r="AV200" s="230"/>
      <c r="AW200" s="237"/>
      <c r="AX200" s="237"/>
      <c r="AY200" s="237"/>
    </row>
    <row r="201">
      <c r="A201" s="230"/>
      <c r="B201" s="230"/>
      <c r="C201" s="243"/>
      <c r="D201" s="240"/>
      <c r="E201" s="230"/>
      <c r="F201" s="230"/>
      <c r="G201" s="230"/>
      <c r="H201" s="230"/>
      <c r="I201" s="230"/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  <c r="V201" s="230"/>
      <c r="W201" s="230"/>
      <c r="X201" s="230"/>
      <c r="Y201" s="230"/>
      <c r="Z201" s="230"/>
      <c r="AA201" s="230"/>
      <c r="AB201" s="230"/>
      <c r="AC201" s="230"/>
      <c r="AD201" s="230"/>
      <c r="AE201" s="230"/>
      <c r="AF201" s="230"/>
      <c r="AG201" s="230"/>
      <c r="AH201" s="230"/>
      <c r="AI201" s="230"/>
      <c r="AJ201" s="230"/>
      <c r="AK201" s="230"/>
      <c r="AL201" s="230"/>
      <c r="AM201" s="230"/>
      <c r="AN201" s="230"/>
      <c r="AO201" s="230"/>
      <c r="AP201" s="230"/>
      <c r="AQ201" s="230"/>
      <c r="AR201" s="230"/>
      <c r="AS201" s="230"/>
      <c r="AT201" s="230"/>
      <c r="AU201" s="230"/>
      <c r="AV201" s="230"/>
      <c r="AW201" s="237"/>
      <c r="AX201" s="237"/>
      <c r="AY201" s="237"/>
    </row>
  </sheetData>
  <autoFilter ref="$A$4:$AY$152">
    <sortState ref="A4:AY152">
      <sortCondition ref="A4:A152"/>
    </sortState>
  </autoFilter>
  <customSheetViews>
    <customSheetView guid="{D07C4982-03A0-4B18-8D58-201E5E00EA3D}" filter="1" showAutoFilter="1">
      <autoFilter ref="$A$4:$AY$151">
        <filterColumn colId="50">
          <filters>
            <filter val="#REF!"/>
          </filters>
        </filterColumn>
      </autoFilter>
    </customSheetView>
  </customSheetViews>
  <mergeCells count="16">
    <mergeCell ref="A1:A3"/>
    <mergeCell ref="B1:B3"/>
    <mergeCell ref="C1:C3"/>
    <mergeCell ref="D1:D3"/>
    <mergeCell ref="AJ1:AJ3"/>
    <mergeCell ref="AK1:AK3"/>
    <mergeCell ref="AL1:AL3"/>
    <mergeCell ref="AW1:AW3"/>
    <mergeCell ref="AX1:AX3"/>
    <mergeCell ref="AM1:AM3"/>
    <mergeCell ref="AN1:AN3"/>
    <mergeCell ref="AO1:AP2"/>
    <mergeCell ref="AQ1:AR2"/>
    <mergeCell ref="AS1:AT2"/>
    <mergeCell ref="AU1:AU3"/>
    <mergeCell ref="AV1:AV3"/>
  </mergeCells>
  <conditionalFormatting sqref="E5:AI153 A155:A200">
    <cfRule type="containsText" dxfId="3" priority="1" operator="containsText" text="X4">
      <formula>NOT(ISERROR(SEARCH(("X4"),(E5))))</formula>
    </cfRule>
  </conditionalFormatting>
  <conditionalFormatting sqref="E5:AI153 A155:A200">
    <cfRule type="containsText" dxfId="3" priority="2" operator="containsText" text="X3">
      <formula>NOT(ISERROR(SEARCH(("X3"),(E5))))</formula>
    </cfRule>
  </conditionalFormatting>
  <conditionalFormatting sqref="E5:AI153 A155:A200">
    <cfRule type="containsText" dxfId="3" priority="3" operator="containsText" text="X2">
      <formula>NOT(ISERROR(SEARCH(("X2"),(E5))))</formula>
    </cfRule>
  </conditionalFormatting>
  <conditionalFormatting sqref="E5:AK153 A155:A200">
    <cfRule type="beginsWith" dxfId="4" priority="4" operator="beginsWith" text="X">
      <formula>LEFT((E5),LEN("X"))=("X")</formula>
    </cfRule>
  </conditionalFormatting>
  <conditionalFormatting sqref="E5:AI154 A155:A201">
    <cfRule type="cellIs" dxfId="5" priority="5" operator="equal">
      <formula>"H"</formula>
    </cfRule>
  </conditionalFormatting>
  <conditionalFormatting sqref="E5:AI153 A155:A200">
    <cfRule type="cellIs" dxfId="6" priority="6" operator="equal">
      <formula>0</formula>
    </cfRule>
  </conditionalFormatting>
  <conditionalFormatting sqref="E5:AI154 A155:A201">
    <cfRule type="cellIs" dxfId="7" priority="7" operator="equal">
      <formula>"S"</formula>
    </cfRule>
  </conditionalFormatting>
  <conditionalFormatting sqref="E5:AI154 A155:A201">
    <cfRule type="cellIs" dxfId="8" priority="8" operator="equal">
      <formula>"A"</formula>
    </cfRule>
  </conditionalFormatting>
  <conditionalFormatting sqref="E5:AI153 A198">
    <cfRule type="cellIs" dxfId="9" priority="9" operator="equal">
      <formula>"U"</formula>
    </cfRule>
  </conditionalFormatting>
  <conditionalFormatting sqref="E5:AI153 A155:A200">
    <cfRule type="endsWith" dxfId="10" priority="10" operator="endsWith" text="2">
      <formula>RIGHT((E5),LEN("2"))=("2")</formula>
    </cfRule>
  </conditionalFormatting>
  <conditionalFormatting sqref="E5:AO154 AP5:AP108 AP120:AP154">
    <cfRule type="containsText" dxfId="11" priority="11" operator="containsText" text="L">
      <formula>NOT(ISERROR(SEARCH(("L"),(E5))))</formula>
    </cfRule>
  </conditionalFormatting>
  <conditionalFormatting sqref="E5:AI153 A155:A200">
    <cfRule type="endsWith" dxfId="10" priority="12" operator="endsWith" text="1">
      <formula>RIGHT((E5),LEN("1"))=("1")</formula>
    </cfRule>
  </conditionalFormatting>
  <conditionalFormatting sqref="E2:AI2">
    <cfRule type="cellIs" dxfId="0" priority="13" operator="equal">
      <formula>"Sun"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75"/>
    <col customWidth="1" min="2" max="2" width="8.88"/>
    <col customWidth="1" min="3" max="3" width="24.75"/>
    <col customWidth="1" min="4" max="4" width="13.75"/>
    <col customWidth="1" min="5" max="35" width="4.75"/>
    <col customWidth="1" min="36" max="36" width="5.25"/>
    <col customWidth="1" min="37" max="37" width="6.5"/>
    <col customWidth="1" min="38" max="38" width="5.25"/>
    <col customWidth="1" min="39" max="39" width="6.5"/>
    <col customWidth="1" min="40" max="40" width="9.0"/>
  </cols>
  <sheetData>
    <row r="1">
      <c r="A1" s="177" t="s">
        <v>0</v>
      </c>
      <c r="B1" s="244" t="s">
        <v>571</v>
      </c>
      <c r="C1" s="244" t="s">
        <v>572</v>
      </c>
      <c r="D1" s="177" t="s">
        <v>573</v>
      </c>
      <c r="E1" s="245">
        <v>46016.0</v>
      </c>
      <c r="F1" s="245">
        <v>46017.0</v>
      </c>
      <c r="G1" s="245">
        <v>46018.0</v>
      </c>
      <c r="H1" s="245">
        <v>46019.0</v>
      </c>
      <c r="I1" s="245">
        <v>46020.0</v>
      </c>
      <c r="J1" s="245">
        <v>46021.0</v>
      </c>
      <c r="K1" s="245">
        <v>46022.0</v>
      </c>
      <c r="L1" s="245">
        <v>46023.0</v>
      </c>
      <c r="M1" s="245">
        <v>46024.0</v>
      </c>
      <c r="N1" s="245">
        <v>46025.0</v>
      </c>
      <c r="O1" s="245">
        <v>46026.0</v>
      </c>
      <c r="P1" s="245">
        <v>46027.0</v>
      </c>
      <c r="Q1" s="245">
        <v>46028.0</v>
      </c>
      <c r="R1" s="245">
        <v>46029.0</v>
      </c>
      <c r="S1" s="245">
        <v>46030.0</v>
      </c>
      <c r="T1" s="245">
        <v>46031.0</v>
      </c>
      <c r="U1" s="245">
        <v>46032.0</v>
      </c>
      <c r="V1" s="245">
        <v>46033.0</v>
      </c>
      <c r="W1" s="245">
        <v>46034.0</v>
      </c>
      <c r="X1" s="245">
        <v>46035.0</v>
      </c>
      <c r="Y1" s="245">
        <v>46036.0</v>
      </c>
      <c r="Z1" s="245">
        <v>46037.0</v>
      </c>
      <c r="AA1" s="245">
        <v>46038.0</v>
      </c>
      <c r="AB1" s="245">
        <v>46039.0</v>
      </c>
      <c r="AC1" s="245">
        <v>46040.0</v>
      </c>
      <c r="AD1" s="245">
        <v>46041.0</v>
      </c>
      <c r="AE1" s="245">
        <v>46042.0</v>
      </c>
      <c r="AF1" s="245">
        <v>46043.0</v>
      </c>
      <c r="AG1" s="245">
        <v>46044.0</v>
      </c>
      <c r="AH1" s="245">
        <v>46045.0</v>
      </c>
      <c r="AI1" s="245">
        <v>46046.0</v>
      </c>
      <c r="AJ1" s="188" t="s">
        <v>784</v>
      </c>
      <c r="AK1" s="188" t="s">
        <v>785</v>
      </c>
      <c r="AL1" s="267" t="s">
        <v>786</v>
      </c>
      <c r="AM1" s="188" t="s">
        <v>787</v>
      </c>
      <c r="AN1" s="188" t="s">
        <v>788</v>
      </c>
    </row>
    <row r="2">
      <c r="A2" s="14"/>
      <c r="B2" s="14"/>
      <c r="C2" s="14"/>
      <c r="D2" s="14"/>
      <c r="E2" s="248" t="str">
        <f t="shared" ref="E2:AI2" si="1">CHOOSE(WEEKDAY(E1),"Sun","Mon","Tue","Wed","Thu","Fri","Sat")</f>
        <v>Thu</v>
      </c>
      <c r="F2" s="248" t="str">
        <f t="shared" si="1"/>
        <v>Fri</v>
      </c>
      <c r="G2" s="248" t="str">
        <f t="shared" si="1"/>
        <v>Sat</v>
      </c>
      <c r="H2" s="248" t="str">
        <f t="shared" si="1"/>
        <v>Sun</v>
      </c>
      <c r="I2" s="248" t="str">
        <f t="shared" si="1"/>
        <v>Mon</v>
      </c>
      <c r="J2" s="248" t="str">
        <f t="shared" si="1"/>
        <v>Tue</v>
      </c>
      <c r="K2" s="248" t="str">
        <f t="shared" si="1"/>
        <v>Wed</v>
      </c>
      <c r="L2" s="248" t="str">
        <f t="shared" si="1"/>
        <v>Thu</v>
      </c>
      <c r="M2" s="248" t="str">
        <f t="shared" si="1"/>
        <v>Fri</v>
      </c>
      <c r="N2" s="248" t="str">
        <f t="shared" si="1"/>
        <v>Sat</v>
      </c>
      <c r="O2" s="248" t="str">
        <f t="shared" si="1"/>
        <v>Sun</v>
      </c>
      <c r="P2" s="248" t="str">
        <f t="shared" si="1"/>
        <v>Mon</v>
      </c>
      <c r="Q2" s="248" t="str">
        <f t="shared" si="1"/>
        <v>Tue</v>
      </c>
      <c r="R2" s="248" t="str">
        <f t="shared" si="1"/>
        <v>Wed</v>
      </c>
      <c r="S2" s="248" t="str">
        <f t="shared" si="1"/>
        <v>Thu</v>
      </c>
      <c r="T2" s="248" t="str">
        <f t="shared" si="1"/>
        <v>Fri</v>
      </c>
      <c r="U2" s="248" t="str">
        <f t="shared" si="1"/>
        <v>Sat</v>
      </c>
      <c r="V2" s="248" t="str">
        <f t="shared" si="1"/>
        <v>Sun</v>
      </c>
      <c r="W2" s="248" t="str">
        <f t="shared" si="1"/>
        <v>Mon</v>
      </c>
      <c r="X2" s="248" t="str">
        <f t="shared" si="1"/>
        <v>Tue</v>
      </c>
      <c r="Y2" s="248" t="str">
        <f t="shared" si="1"/>
        <v>Wed</v>
      </c>
      <c r="Z2" s="248" t="str">
        <f t="shared" si="1"/>
        <v>Thu</v>
      </c>
      <c r="AA2" s="248" t="str">
        <f t="shared" si="1"/>
        <v>Fri</v>
      </c>
      <c r="AB2" s="248" t="str">
        <f t="shared" si="1"/>
        <v>Sat</v>
      </c>
      <c r="AC2" s="248" t="str">
        <f t="shared" si="1"/>
        <v>Sun</v>
      </c>
      <c r="AD2" s="248" t="str">
        <f t="shared" si="1"/>
        <v>Mon</v>
      </c>
      <c r="AE2" s="248" t="str">
        <f t="shared" si="1"/>
        <v>Tue</v>
      </c>
      <c r="AF2" s="248" t="str">
        <f t="shared" si="1"/>
        <v>Wed</v>
      </c>
      <c r="AG2" s="248" t="str">
        <f t="shared" si="1"/>
        <v>Thu</v>
      </c>
      <c r="AH2" s="248" t="str">
        <f t="shared" si="1"/>
        <v>Fri</v>
      </c>
      <c r="AI2" s="248" t="str">
        <f t="shared" si="1"/>
        <v>Sat</v>
      </c>
      <c r="AJ2" s="188">
        <f t="shared" ref="AJ2:AM2" si="2">SUM(AJ3:AJ144)</f>
        <v>-729</v>
      </c>
      <c r="AK2" s="188">
        <f t="shared" si="2"/>
        <v>-60</v>
      </c>
      <c r="AL2" s="188">
        <f t="shared" si="2"/>
        <v>0</v>
      </c>
      <c r="AM2" s="188">
        <f t="shared" si="2"/>
        <v>0</v>
      </c>
      <c r="AN2" s="248"/>
    </row>
    <row r="3">
      <c r="A3" s="251">
        <v>1.0</v>
      </c>
      <c r="B3" s="447" t="s">
        <v>598</v>
      </c>
      <c r="C3" s="447" t="s">
        <v>136</v>
      </c>
      <c r="D3" s="448" t="s">
        <v>137</v>
      </c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6">
        <f t="array" ref="AJ3">-SUM(VALUE(IF(IFERROR(MID(E3:AI3,IFERROR(SEARCH("L",E3:AI3),""),4),"")&gt;=1,RIGHT(MID(E3:AI3,IFERROR(SEARCH("L",E3:AI3),""),4),3),0)))</f>
        <v>0</v>
      </c>
      <c r="AK3" s="256">
        <f t="array" ref="AK3">-SUM(VALUE(IF(IFERROR(MID(E3:AI3,IFERROR(SEARCH("E",E3:AI3),""),4),"")&gt;=1,RIGHT(MID(E3:AI3,IFERROR(SEARCH("E",E3:AI3),""),4),3),0)))</f>
        <v>0</v>
      </c>
      <c r="AL3" s="256">
        <f t="array" ref="AL3">SUM(VALUE(IF(IFERROR(MID(E3:AI3,IFERROR(SEARCH("T",E3:AI3),""),4),"")&gt;=1,RIGHT(MID(E3:AI3,IFERROR(SEARCH("T",E3:AI3),""),4),3),0)))</f>
        <v>0</v>
      </c>
      <c r="AM3" s="256">
        <f t="array" ref="AM3">SUM(VALUE(IF(IFERROR(MID(E3:AI3,IFERROR(SEARCH("O",E3:AI3),""),4),"")&gt;=1,RIGHT(MID(E3:AI3,IFERROR(SEARCH("O",E3:AI3),""),4),3),0)))</f>
        <v>0</v>
      </c>
      <c r="AN3" s="257"/>
    </row>
    <row r="4">
      <c r="A4" s="258">
        <v>2.0</v>
      </c>
      <c r="B4" s="449" t="s">
        <v>599</v>
      </c>
      <c r="C4" s="449" t="s">
        <v>139</v>
      </c>
      <c r="D4" s="450" t="s">
        <v>137</v>
      </c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60">
        <f t="array" ref="AJ4">-SUM(VALUE(IF(IFERROR(MID(E4:AI4,IFERROR(SEARCH("L",E4:AI4),""),4),"")&gt;=1,RIGHT(MID(E4:AI4,IFERROR(SEARCH("L",E4:AI4),""),4),3),0)))</f>
        <v>0</v>
      </c>
      <c r="AK4" s="260">
        <f t="array" ref="AK4">-SUM(VALUE(IF(IFERROR(MID(E4:AI4,IFERROR(SEARCH("E",E4:AI4),""),4),"")&gt;=1,RIGHT(MID(E4:AI4,IFERROR(SEARCH("E",E4:AI4),""),4),3),0)))</f>
        <v>0</v>
      </c>
      <c r="AL4" s="260">
        <f t="array" ref="AL4">SUM(VALUE(IF(IFERROR(MID(E4:AI4,IFERROR(SEARCH("T",E4:AI4),""),4),"")&gt;=1,RIGHT(MID(E4:AI4,IFERROR(SEARCH("T",E4:AI4),""),4),3),0)))</f>
        <v>0</v>
      </c>
      <c r="AM4" s="260">
        <f t="array" ref="AM4">SUM(VALUE(IF(IFERROR(MID(E4:AI4,IFERROR(SEARCH("O",E4:AI4),""),4),"")&gt;=1,RIGHT(MID(E4:AI4,IFERROR(SEARCH("O",E4:AI4),""),4),3),0)))</f>
        <v>0</v>
      </c>
      <c r="AN4" s="261"/>
    </row>
    <row r="5">
      <c r="A5" s="258">
        <v>3.0</v>
      </c>
      <c r="B5" s="449" t="s">
        <v>601</v>
      </c>
      <c r="C5" s="449" t="s">
        <v>141</v>
      </c>
      <c r="D5" s="450" t="s">
        <v>137</v>
      </c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62" t="s">
        <v>799</v>
      </c>
      <c r="AB5" s="259"/>
      <c r="AC5" s="259"/>
      <c r="AD5" s="259"/>
      <c r="AE5" s="259"/>
      <c r="AF5" s="259"/>
      <c r="AG5" s="259"/>
      <c r="AH5" s="259"/>
      <c r="AI5" s="259"/>
      <c r="AJ5" s="260">
        <f t="array" ref="AJ5">-SUM(VALUE(IF(IFERROR(MID(E5:AI5,IFERROR(SEARCH("L",E5:AI5),""),4),"")&gt;=1,RIGHT(MID(E5:AI5,IFERROR(SEARCH("L",E5:AI5),""),4),3),0)))</f>
        <v>-10</v>
      </c>
      <c r="AK5" s="260">
        <f t="array" ref="AK5">-SUM(VALUE(IF(IFERROR(MID(E5:AI5,IFERROR(SEARCH("E",E5:AI5),""),4),"")&gt;=1,RIGHT(MID(E5:AI5,IFERROR(SEARCH("E",E5:AI5),""),4),3),0)))</f>
        <v>0</v>
      </c>
      <c r="AL5" s="260">
        <f t="array" ref="AL5">SUM(VALUE(IF(IFERROR(MID(E5:AI5,IFERROR(SEARCH("T",E5:AI5),""),4),"")&gt;=1,RIGHT(MID(E5:AI5,IFERROR(SEARCH("T",E5:AI5),""),4),3),0)))</f>
        <v>0</v>
      </c>
      <c r="AM5" s="260">
        <f t="array" ref="AM5">SUM(VALUE(IF(IFERROR(MID(E5:AI5,IFERROR(SEARCH("O",E5:AI5),""),4),"")&gt;=1,RIGHT(MID(E5:AI5,IFERROR(SEARCH("O",E5:AI5),""),4),3),0)))</f>
        <v>0</v>
      </c>
      <c r="AN5" s="261"/>
    </row>
    <row r="6">
      <c r="A6" s="258">
        <v>4.0</v>
      </c>
      <c r="B6" s="449" t="s">
        <v>603</v>
      </c>
      <c r="C6" s="449" t="s">
        <v>143</v>
      </c>
      <c r="D6" s="450" t="s">
        <v>137</v>
      </c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60">
        <f t="array" ref="AJ6">-SUM(VALUE(IF(IFERROR(MID(E6:AI6,IFERROR(SEARCH("L",E6:AI6),""),4),"")&gt;=1,RIGHT(MID(E6:AI6,IFERROR(SEARCH("L",E6:AI6),""),4),3),0)))</f>
        <v>0</v>
      </c>
      <c r="AK6" s="260">
        <f t="array" ref="AK6">-SUM(VALUE(IF(IFERROR(MID(E6:AI6,IFERROR(SEARCH("E",E6:AI6),""),4),"")&gt;=1,RIGHT(MID(E6:AI6,IFERROR(SEARCH("E",E6:AI6),""),4),3),0)))</f>
        <v>0</v>
      </c>
      <c r="AL6" s="260">
        <f t="array" ref="AL6">SUM(VALUE(IF(IFERROR(MID(E6:AI6,IFERROR(SEARCH("T",E6:AI6),""),4),"")&gt;=1,RIGHT(MID(E6:AI6,IFERROR(SEARCH("T",E6:AI6),""),4),3),0)))</f>
        <v>0</v>
      </c>
      <c r="AM6" s="260">
        <f t="array" ref="AM6">SUM(VALUE(IF(IFERROR(MID(E6:AI6,IFERROR(SEARCH("O",E6:AI6),""),4),"")&gt;=1,RIGHT(MID(E6:AI6,IFERROR(SEARCH("O",E6:AI6),""),4),3),0)))</f>
        <v>0</v>
      </c>
      <c r="AN6" s="261"/>
    </row>
    <row r="7">
      <c r="A7" s="258">
        <v>5.0</v>
      </c>
      <c r="B7" s="451" t="s">
        <v>604</v>
      </c>
      <c r="C7" s="451" t="s">
        <v>145</v>
      </c>
      <c r="D7" s="450" t="s">
        <v>137</v>
      </c>
      <c r="E7" s="259"/>
      <c r="F7" s="259"/>
      <c r="G7" s="259"/>
      <c r="H7" s="259"/>
      <c r="I7" s="259"/>
      <c r="J7" s="259"/>
      <c r="K7" s="259"/>
      <c r="L7" s="262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60">
        <f t="array" ref="AJ7">-SUM(VALUE(IF(IFERROR(MID(E7:AI7,IFERROR(SEARCH("L",E7:AI7),""),4),"")&gt;=1,RIGHT(MID(E7:AI7,IFERROR(SEARCH("L",E7:AI7),""),4),3),0)))</f>
        <v>0</v>
      </c>
      <c r="AK7" s="260">
        <f t="array" ref="AK7">-SUM(VALUE(IF(IFERROR(MID(E7:AI7,IFERROR(SEARCH("E",E7:AI7),""),4),"")&gt;=1,RIGHT(MID(E7:AI7,IFERROR(SEARCH("E",E7:AI7),""),4),3),0)))</f>
        <v>0</v>
      </c>
      <c r="AL7" s="260">
        <f t="array" ref="AL7">SUM(VALUE(IF(IFERROR(MID(E7:AI7,IFERROR(SEARCH("T",E7:AI7),""),4),"")&gt;=1,RIGHT(MID(E7:AI7,IFERROR(SEARCH("T",E7:AI7),""),4),3),0)))</f>
        <v>0</v>
      </c>
      <c r="AM7" s="260">
        <f t="array" ref="AM7">SUM(VALUE(IF(IFERROR(MID(E7:AI7,IFERROR(SEARCH("O",E7:AI7),""),4),"")&gt;=1,RIGHT(MID(E7:AI7,IFERROR(SEARCH("O",E7:AI7),""),4),3),0)))</f>
        <v>0</v>
      </c>
      <c r="AN7" s="261"/>
    </row>
    <row r="8">
      <c r="A8" s="258">
        <v>6.0</v>
      </c>
      <c r="B8" s="449" t="s">
        <v>605</v>
      </c>
      <c r="C8" s="449" t="s">
        <v>147</v>
      </c>
      <c r="D8" s="450" t="s">
        <v>148</v>
      </c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62" t="s">
        <v>809</v>
      </c>
      <c r="R8" s="259"/>
      <c r="S8" s="259"/>
      <c r="T8" s="259"/>
      <c r="U8" s="259"/>
      <c r="V8" s="259"/>
      <c r="W8" s="259"/>
      <c r="X8" s="259"/>
      <c r="Y8" s="262" t="s">
        <v>799</v>
      </c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60">
        <f t="array" ref="AJ8">-SUM(VALUE(IF(IFERROR(MID(E8:AI8,IFERROR(SEARCH("L",E8:AI8),""),4),"")&gt;=1,RIGHT(MID(E8:AI8,IFERROR(SEARCH("L",E8:AI8),""),4),3),0)))</f>
        <v>-18</v>
      </c>
      <c r="AK8" s="260">
        <f t="array" ref="AK8">-SUM(VALUE(IF(IFERROR(MID(E8:AI8,IFERROR(SEARCH("E",E8:AI8),""),4),"")&gt;=1,RIGHT(MID(E8:AI8,IFERROR(SEARCH("E",E8:AI8),""),4),3),0)))</f>
        <v>0</v>
      </c>
      <c r="AL8" s="260">
        <f t="array" ref="AL8">SUM(VALUE(IF(IFERROR(MID(E8:AI8,IFERROR(SEARCH("T",E8:AI8),""),4),"")&gt;=1,RIGHT(MID(E8:AI8,IFERROR(SEARCH("T",E8:AI8),""),4),3),0)))</f>
        <v>0</v>
      </c>
      <c r="AM8" s="260">
        <f t="array" ref="AM8">SUM(VALUE(IF(IFERROR(MID(E8:AI8,IFERROR(SEARCH("O",E8:AI8),""),4),"")&gt;=1,RIGHT(MID(E8:AI8,IFERROR(SEARCH("O",E8:AI8),""),4),3),0)))</f>
        <v>0</v>
      </c>
      <c r="AN8" s="261"/>
    </row>
    <row r="9">
      <c r="A9" s="258">
        <v>7.0</v>
      </c>
      <c r="B9" s="449" t="s">
        <v>606</v>
      </c>
      <c r="C9" s="449" t="s">
        <v>150</v>
      </c>
      <c r="D9" s="450" t="s">
        <v>148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60">
        <f t="array" ref="AJ9">-SUM(VALUE(IF(IFERROR(MID(E9:AI9,IFERROR(SEARCH("L",E9:AI9),""),4),"")&gt;=1,RIGHT(MID(E9:AI9,IFERROR(SEARCH("L",E9:AI9),""),4),3),0)))</f>
        <v>0</v>
      </c>
      <c r="AK9" s="260">
        <f t="array" ref="AK9">-SUM(VALUE(IF(IFERROR(MID(E9:AI9,IFERROR(SEARCH("E",E9:AI9),""),4),"")&gt;=1,RIGHT(MID(E9:AI9,IFERROR(SEARCH("E",E9:AI9),""),4),3),0)))</f>
        <v>0</v>
      </c>
      <c r="AL9" s="260">
        <f t="array" ref="AL9">SUM(VALUE(IF(IFERROR(MID(E9:AI9,IFERROR(SEARCH("T",E9:AI9),""),4),"")&gt;=1,RIGHT(MID(E9:AI9,IFERROR(SEARCH("T",E9:AI9),""),4),3),0)))</f>
        <v>0</v>
      </c>
      <c r="AM9" s="260">
        <f t="array" ref="AM9">SUM(VALUE(IF(IFERROR(MID(E9:AI9,IFERROR(SEARCH("O",E9:AI9),""),4),"")&gt;=1,RIGHT(MID(E9:AI9,IFERROR(SEARCH("O",E9:AI9),""),4),3),0)))</f>
        <v>0</v>
      </c>
      <c r="AN9" s="263"/>
    </row>
    <row r="10">
      <c r="A10" s="258">
        <v>8.0</v>
      </c>
      <c r="B10" s="449" t="s">
        <v>607</v>
      </c>
      <c r="C10" s="449" t="s">
        <v>152</v>
      </c>
      <c r="D10" s="450" t="s">
        <v>148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60">
        <f t="array" ref="AJ10">-SUM(VALUE(IF(IFERROR(MID(E10:AI10,IFERROR(SEARCH("L",E10:AI10),""),4),"")&gt;=1,RIGHT(MID(E10:AI10,IFERROR(SEARCH("L",E10:AI10),""),4),3),0)))</f>
        <v>0</v>
      </c>
      <c r="AK10" s="260">
        <f t="array" ref="AK10">-SUM(VALUE(IF(IFERROR(MID(E10:AI10,IFERROR(SEARCH("E",E10:AI10),""),4),"")&gt;=1,RIGHT(MID(E10:AI10,IFERROR(SEARCH("E",E10:AI10),""),4),3),0)))</f>
        <v>0</v>
      </c>
      <c r="AL10" s="260">
        <f t="array" ref="AL10">SUM(VALUE(IF(IFERROR(MID(E10:AI10,IFERROR(SEARCH("T",E10:AI10),""),4),"")&gt;=1,RIGHT(MID(E10:AI10,IFERROR(SEARCH("T",E10:AI10),""),4),3),0)))</f>
        <v>0</v>
      </c>
      <c r="AM10" s="260">
        <f t="array" ref="AM10">SUM(VALUE(IF(IFERROR(MID(E10:AI10,IFERROR(SEARCH("O",E10:AI10),""),4),"")&gt;=1,RIGHT(MID(E10:AI10,IFERROR(SEARCH("O",E10:AI10),""),4),3),0)))</f>
        <v>0</v>
      </c>
      <c r="AN10" s="263"/>
    </row>
    <row r="11">
      <c r="A11" s="258">
        <v>9.0</v>
      </c>
      <c r="B11" s="449" t="s">
        <v>608</v>
      </c>
      <c r="C11" s="449" t="s">
        <v>156</v>
      </c>
      <c r="D11" s="450" t="s">
        <v>148</v>
      </c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60">
        <f t="array" ref="AJ11">-SUM(VALUE(IF(IFERROR(MID(E11:AI11,IFERROR(SEARCH("L",E11:AI11),""),4),"")&gt;=1,RIGHT(MID(E11:AI11,IFERROR(SEARCH("L",E11:AI11),""),4),3),0)))</f>
        <v>0</v>
      </c>
      <c r="AK11" s="260">
        <f t="array" ref="AK11">-SUM(VALUE(IF(IFERROR(MID(E11:AI11,IFERROR(SEARCH("E",E11:AI11),""),4),"")&gt;=1,RIGHT(MID(E11:AI11,IFERROR(SEARCH("E",E11:AI11),""),4),3),0)))</f>
        <v>0</v>
      </c>
      <c r="AL11" s="260">
        <f t="array" ref="AL11">SUM(VALUE(IF(IFERROR(MID(E11:AI11,IFERROR(SEARCH("T",E11:AI11),""),4),"")&gt;=1,RIGHT(MID(E11:AI11,IFERROR(SEARCH("T",E11:AI11),""),4),3),0)))</f>
        <v>0</v>
      </c>
      <c r="AM11" s="260">
        <f t="array" ref="AM11">SUM(VALUE(IF(IFERROR(MID(E11:AI11,IFERROR(SEARCH("O",E11:AI11),""),4),"")&gt;=1,RIGHT(MID(E11:AI11,IFERROR(SEARCH("O",E11:AI11),""),4),3),0)))</f>
        <v>0</v>
      </c>
      <c r="AN11" s="263"/>
    </row>
    <row r="12">
      <c r="A12" s="258">
        <v>10.0</v>
      </c>
      <c r="B12" s="449" t="s">
        <v>609</v>
      </c>
      <c r="C12" s="449" t="s">
        <v>154</v>
      </c>
      <c r="D12" s="450" t="s">
        <v>148</v>
      </c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60">
        <f t="array" ref="AJ12">-SUM(VALUE(IF(IFERROR(MID(E12:AI12,IFERROR(SEARCH("L",E12:AI12),""),4),"")&gt;=1,RIGHT(MID(E12:AI12,IFERROR(SEARCH("L",E12:AI12),""),4),3),0)))</f>
        <v>0</v>
      </c>
      <c r="AK12" s="260">
        <f t="array" ref="AK12">-SUM(VALUE(IF(IFERROR(MID(E12:AI12,IFERROR(SEARCH("E",E12:AI12),""),4),"")&gt;=1,RIGHT(MID(E12:AI12,IFERROR(SEARCH("E",E12:AI12),""),4),3),0)))</f>
        <v>0</v>
      </c>
      <c r="AL12" s="260">
        <f t="array" ref="AL12">SUM(VALUE(IF(IFERROR(MID(E12:AI12,IFERROR(SEARCH("T",E12:AI12),""),4),"")&gt;=1,RIGHT(MID(E12:AI12,IFERROR(SEARCH("T",E12:AI12),""),4),3),0)))</f>
        <v>0</v>
      </c>
      <c r="AM12" s="260">
        <f t="array" ref="AM12">SUM(VALUE(IF(IFERROR(MID(E12:AI12,IFERROR(SEARCH("O",E12:AI12),""),4),"")&gt;=1,RIGHT(MID(E12:AI12,IFERROR(SEARCH("O",E12:AI12),""),4),3),0)))</f>
        <v>0</v>
      </c>
      <c r="AN12" s="263"/>
    </row>
    <row r="13">
      <c r="A13" s="258">
        <v>11.0</v>
      </c>
      <c r="B13" s="449" t="s">
        <v>610</v>
      </c>
      <c r="C13" s="449" t="s">
        <v>108</v>
      </c>
      <c r="D13" s="450" t="s">
        <v>80</v>
      </c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60">
        <f t="array" ref="AJ13">-SUM(VALUE(IF(IFERROR(MID(E13:AI13,IFERROR(SEARCH("L",E13:AI13),""),4),"")&gt;=1,RIGHT(MID(E13:AI13,IFERROR(SEARCH("L",E13:AI13),""),4),3),0)))</f>
        <v>0</v>
      </c>
      <c r="AK13" s="260">
        <f t="array" ref="AK13">-SUM(VALUE(IF(IFERROR(MID(E13:AI13,IFERROR(SEARCH("E",E13:AI13),""),4),"")&gt;=1,RIGHT(MID(E13:AI13,IFERROR(SEARCH("E",E13:AI13),""),4),3),0)))</f>
        <v>0</v>
      </c>
      <c r="AL13" s="260">
        <f t="array" ref="AL13">SUM(VALUE(IF(IFERROR(MID(E13:AI13,IFERROR(SEARCH("T",E13:AI13),""),4),"")&gt;=1,RIGHT(MID(E13:AI13,IFERROR(SEARCH("T",E13:AI13),""),4),3),0)))</f>
        <v>0</v>
      </c>
      <c r="AM13" s="260">
        <f t="array" ref="AM13">SUM(VALUE(IF(IFERROR(MID(E13:AI13,IFERROR(SEARCH("O",E13:AI13),""),4),"")&gt;=1,RIGHT(MID(E13:AI13,IFERROR(SEARCH("O",E13:AI13),""),4),3),0)))</f>
        <v>0</v>
      </c>
      <c r="AN13" s="263"/>
    </row>
    <row r="14">
      <c r="A14" s="258">
        <v>12.0</v>
      </c>
      <c r="B14" s="449" t="s">
        <v>611</v>
      </c>
      <c r="C14" s="449" t="s">
        <v>128</v>
      </c>
      <c r="D14" s="450" t="s">
        <v>80</v>
      </c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60">
        <f t="array" ref="AJ14">-SUM(VALUE(IF(IFERROR(MID(E14:AI14,IFERROR(SEARCH("L",E14:AI14),""),4),"")&gt;=1,RIGHT(MID(E14:AI14,IFERROR(SEARCH("L",E14:AI14),""),4),3),0)))</f>
        <v>0</v>
      </c>
      <c r="AK14" s="260">
        <f t="array" ref="AK14">-SUM(VALUE(IF(IFERROR(MID(E14:AI14,IFERROR(SEARCH("E",E14:AI14),""),4),"")&gt;=1,RIGHT(MID(E14:AI14,IFERROR(SEARCH("E",E14:AI14),""),4),3),0)))</f>
        <v>0</v>
      </c>
      <c r="AL14" s="260">
        <f t="array" ref="AL14">SUM(VALUE(IF(IFERROR(MID(E14:AI14,IFERROR(SEARCH("T",E14:AI14),""),4),"")&gt;=1,RIGHT(MID(E14:AI14,IFERROR(SEARCH("T",E14:AI14),""),4),3),0)))</f>
        <v>0</v>
      </c>
      <c r="AM14" s="260">
        <f t="array" ref="AM14">SUM(VALUE(IF(IFERROR(MID(E14:AI14,IFERROR(SEARCH("O",E14:AI14),""),4),"")&gt;=1,RIGHT(MID(E14:AI14,IFERROR(SEARCH("O",E14:AI14),""),4),3),0)))</f>
        <v>0</v>
      </c>
      <c r="AN14" s="263"/>
    </row>
    <row r="15">
      <c r="A15" s="258">
        <v>13.0</v>
      </c>
      <c r="B15" s="449" t="s">
        <v>612</v>
      </c>
      <c r="C15" s="449" t="s">
        <v>98</v>
      </c>
      <c r="D15" s="450" t="s">
        <v>80</v>
      </c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62" t="s">
        <v>821</v>
      </c>
      <c r="AE15" s="259"/>
      <c r="AF15" s="259"/>
      <c r="AG15" s="259"/>
      <c r="AH15" s="259"/>
      <c r="AI15" s="259"/>
      <c r="AJ15" s="260">
        <f t="array" ref="AJ15">-SUM(VALUE(IF(IFERROR(MID(E15:AI15,IFERROR(SEARCH("L",E15:AI15),""),4),"")&gt;=1,RIGHT(MID(E15:AI15,IFERROR(SEARCH("L",E15:AI15),""),4),3),0)))</f>
        <v>-24</v>
      </c>
      <c r="AK15" s="260">
        <f t="array" ref="AK15">-SUM(VALUE(IF(IFERROR(MID(E15:AI15,IFERROR(SEARCH("E",E15:AI15),""),4),"")&gt;=1,RIGHT(MID(E15:AI15,IFERROR(SEARCH("E",E15:AI15),""),4),3),0)))</f>
        <v>0</v>
      </c>
      <c r="AL15" s="260">
        <f t="array" ref="AL15">SUM(VALUE(IF(IFERROR(MID(E15:AI15,IFERROR(SEARCH("T",E15:AI15),""),4),"")&gt;=1,RIGHT(MID(E15:AI15,IFERROR(SEARCH("T",E15:AI15),""),4),3),0)))</f>
        <v>0</v>
      </c>
      <c r="AM15" s="260">
        <f t="array" ref="AM15">SUM(VALUE(IF(IFERROR(MID(E15:AI15,IFERROR(SEARCH("O",E15:AI15),""),4),"")&gt;=1,RIGHT(MID(E15:AI15,IFERROR(SEARCH("O",E15:AI15),""),4),3),0)))</f>
        <v>0</v>
      </c>
      <c r="AN15" s="263"/>
    </row>
    <row r="16">
      <c r="A16" s="258">
        <v>14.0</v>
      </c>
      <c r="B16" s="449" t="s">
        <v>613</v>
      </c>
      <c r="C16" s="452" t="s">
        <v>103</v>
      </c>
      <c r="D16" s="450" t="s">
        <v>80</v>
      </c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60">
        <f t="array" ref="AJ16">-SUM(VALUE(IF(IFERROR(MID(E16:AI16,IFERROR(SEARCH("L",E16:AI16),""),4),"")&gt;=1,RIGHT(MID(E16:AI16,IFERROR(SEARCH("L",E16:AI16),""),4),3),0)))</f>
        <v>0</v>
      </c>
      <c r="AK16" s="260">
        <f t="array" ref="AK16">-SUM(VALUE(IF(IFERROR(MID(E16:AI16,IFERROR(SEARCH("E",E16:AI16),""),4),"")&gt;=1,RIGHT(MID(E16:AI16,IFERROR(SEARCH("E",E16:AI16),""),4),3),0)))</f>
        <v>0</v>
      </c>
      <c r="AL16" s="260">
        <f t="array" ref="AL16">SUM(VALUE(IF(IFERROR(MID(E16:AI16,IFERROR(SEARCH("T",E16:AI16),""),4),"")&gt;=1,RIGHT(MID(E16:AI16,IFERROR(SEARCH("T",E16:AI16),""),4),3),0)))</f>
        <v>0</v>
      </c>
      <c r="AM16" s="260">
        <f t="array" ref="AM16">SUM(VALUE(IF(IFERROR(MID(E16:AI16,IFERROR(SEARCH("O",E16:AI16),""),4),"")&gt;=1,RIGHT(MID(E16:AI16,IFERROR(SEARCH("O",E16:AI16),""),4),3),0)))</f>
        <v>0</v>
      </c>
      <c r="AN16" s="263"/>
    </row>
    <row r="17">
      <c r="A17" s="258">
        <v>15.0</v>
      </c>
      <c r="B17" s="449" t="s">
        <v>614</v>
      </c>
      <c r="C17" s="449" t="s">
        <v>113</v>
      </c>
      <c r="D17" s="450" t="s">
        <v>80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60">
        <f t="array" ref="AJ17">-SUM(VALUE(IF(IFERROR(MID(E17:AI17,IFERROR(SEARCH("L",E17:AI17),""),4),"")&gt;=1,RIGHT(MID(E17:AI17,IFERROR(SEARCH("L",E17:AI17),""),4),3),0)))</f>
        <v>0</v>
      </c>
      <c r="AK17" s="260">
        <f t="array" ref="AK17">-SUM(VALUE(IF(IFERROR(MID(E17:AI17,IFERROR(SEARCH("E",E17:AI17),""),4),"")&gt;=1,RIGHT(MID(E17:AI17,IFERROR(SEARCH("E",E17:AI17),""),4),3),0)))</f>
        <v>0</v>
      </c>
      <c r="AL17" s="260">
        <f t="array" ref="AL17">SUM(VALUE(IF(IFERROR(MID(E17:AI17,IFERROR(SEARCH("T",E17:AI17),""),4),"")&gt;=1,RIGHT(MID(E17:AI17,IFERROR(SEARCH("T",E17:AI17),""),4),3),0)))</f>
        <v>0</v>
      </c>
      <c r="AM17" s="260">
        <f t="array" ref="AM17">SUM(VALUE(IF(IFERROR(MID(E17:AI17,IFERROR(SEARCH("O",E17:AI17),""),4),"")&gt;=1,RIGHT(MID(E17:AI17,IFERROR(SEARCH("O",E17:AI17),""),4),3),0)))</f>
        <v>0</v>
      </c>
      <c r="AN17" s="263"/>
    </row>
    <row r="18">
      <c r="A18" s="258">
        <v>16.0</v>
      </c>
      <c r="B18" s="449" t="s">
        <v>615</v>
      </c>
      <c r="C18" s="449" t="s">
        <v>92</v>
      </c>
      <c r="D18" s="450" t="s">
        <v>80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60">
        <f t="array" ref="AJ18">-SUM(VALUE(IF(IFERROR(MID(E18:AI18,IFERROR(SEARCH("L",E18:AI18),""),4),"")&gt;=1,RIGHT(MID(E18:AI18,IFERROR(SEARCH("L",E18:AI18),""),4),3),0)))</f>
        <v>0</v>
      </c>
      <c r="AK18" s="260">
        <f t="array" ref="AK18">-SUM(VALUE(IF(IFERROR(MID(E18:AI18,IFERROR(SEARCH("E",E18:AI18),""),4),"")&gt;=1,RIGHT(MID(E18:AI18,IFERROR(SEARCH("E",E18:AI18),""),4),3),0)))</f>
        <v>0</v>
      </c>
      <c r="AL18" s="260">
        <f t="array" ref="AL18">SUM(VALUE(IF(IFERROR(MID(E18:AI18,IFERROR(SEARCH("T",E18:AI18),""),4),"")&gt;=1,RIGHT(MID(E18:AI18,IFERROR(SEARCH("T",E18:AI18),""),4),3),0)))</f>
        <v>0</v>
      </c>
      <c r="AM18" s="260">
        <f t="array" ref="AM18">SUM(VALUE(IF(IFERROR(MID(E18:AI18,IFERROR(SEARCH("O",E18:AI18),""),4),"")&gt;=1,RIGHT(MID(E18:AI18,IFERROR(SEARCH("O",E18:AI18),""),4),3),0)))</f>
        <v>0</v>
      </c>
      <c r="AN18" s="263"/>
    </row>
    <row r="19">
      <c r="A19" s="258">
        <v>17.0</v>
      </c>
      <c r="B19" s="453" t="s">
        <v>616</v>
      </c>
      <c r="C19" s="449" t="s">
        <v>79</v>
      </c>
      <c r="D19" s="450" t="s">
        <v>80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60">
        <f t="array" ref="AJ19">-SUM(VALUE(IF(IFERROR(MID(E19:AI19,IFERROR(SEARCH("L",E19:AI19),""),4),"")&gt;=1,RIGHT(MID(E19:AI19,IFERROR(SEARCH("L",E19:AI19),""),4),3),0)))</f>
        <v>0</v>
      </c>
      <c r="AK19" s="260">
        <f t="array" ref="AK19">-SUM(VALUE(IF(IFERROR(MID(E19:AI19,IFERROR(SEARCH("E",E19:AI19),""),4),"")&gt;=1,RIGHT(MID(E19:AI19,IFERROR(SEARCH("E",E19:AI19),""),4),3),0)))</f>
        <v>0</v>
      </c>
      <c r="AL19" s="260">
        <f t="array" ref="AL19">SUM(VALUE(IF(IFERROR(MID(E19:AI19,IFERROR(SEARCH("T",E19:AI19),""),4),"")&gt;=1,RIGHT(MID(E19:AI19,IFERROR(SEARCH("T",E19:AI19),""),4),3),0)))</f>
        <v>0</v>
      </c>
      <c r="AM19" s="260">
        <f t="array" ref="AM19">SUM(VALUE(IF(IFERROR(MID(E19:AI19,IFERROR(SEARCH("O",E19:AI19),""),4),"")&gt;=1,RIGHT(MID(E19:AI19,IFERROR(SEARCH("O",E19:AI19),""),4),3),0)))</f>
        <v>0</v>
      </c>
      <c r="AN19" s="263"/>
    </row>
    <row r="20">
      <c r="A20" s="258">
        <v>18.0</v>
      </c>
      <c r="B20" s="449" t="s">
        <v>617</v>
      </c>
      <c r="C20" s="449" t="s">
        <v>133</v>
      </c>
      <c r="D20" s="450" t="s">
        <v>80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60">
        <f t="array" ref="AJ20">-SUM(VALUE(IF(IFERROR(MID(E20:AI20,IFERROR(SEARCH("L",E20:AI20),""),4),"")&gt;=1,RIGHT(MID(E20:AI20,IFERROR(SEARCH("L",E20:AI20),""),4),3),0)))</f>
        <v>0</v>
      </c>
      <c r="AK20" s="260">
        <f t="array" ref="AK20">-SUM(VALUE(IF(IFERROR(MID(E20:AI20,IFERROR(SEARCH("E",E20:AI20),""),4),"")&gt;=1,RIGHT(MID(E20:AI20,IFERROR(SEARCH("E",E20:AI20),""),4),3),0)))</f>
        <v>0</v>
      </c>
      <c r="AL20" s="260">
        <f t="array" ref="AL20">SUM(VALUE(IF(IFERROR(MID(E20:AI20,IFERROR(SEARCH("T",E20:AI20),""),4),"")&gt;=1,RIGHT(MID(E20:AI20,IFERROR(SEARCH("T",E20:AI20),""),4),3),0)))</f>
        <v>0</v>
      </c>
      <c r="AM20" s="260">
        <f t="array" ref="AM20">SUM(VALUE(IF(IFERROR(MID(E20:AI20,IFERROR(SEARCH("O",E20:AI20),""),4),"")&gt;=1,RIGHT(MID(E20:AI20,IFERROR(SEARCH("O",E20:AI20),""),4),3),0)))</f>
        <v>0</v>
      </c>
      <c r="AN20" s="263"/>
    </row>
    <row r="21">
      <c r="A21" s="258">
        <v>19.0</v>
      </c>
      <c r="B21" s="449" t="s">
        <v>618</v>
      </c>
      <c r="C21" s="449" t="s">
        <v>86</v>
      </c>
      <c r="D21" s="450" t="s">
        <v>80</v>
      </c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60">
        <f t="array" ref="AJ21">-SUM(VALUE(IF(IFERROR(MID(E21:AI21,IFERROR(SEARCH("L",E21:AI21),""),4),"")&gt;=1,RIGHT(MID(E21:AI21,IFERROR(SEARCH("L",E21:AI21),""),4),3),0)))</f>
        <v>0</v>
      </c>
      <c r="AK21" s="260">
        <f t="array" ref="AK21">-SUM(VALUE(IF(IFERROR(MID(E21:AI21,IFERROR(SEARCH("E",E21:AI21),""),4),"")&gt;=1,RIGHT(MID(E21:AI21,IFERROR(SEARCH("E",E21:AI21),""),4),3),0)))</f>
        <v>0</v>
      </c>
      <c r="AL21" s="260">
        <f t="array" ref="AL21">SUM(VALUE(IF(IFERROR(MID(E21:AI21,IFERROR(SEARCH("T",E21:AI21),""),4),"")&gt;=1,RIGHT(MID(E21:AI21,IFERROR(SEARCH("T",E21:AI21),""),4),3),0)))</f>
        <v>0</v>
      </c>
      <c r="AM21" s="260">
        <f t="array" ref="AM21">SUM(VALUE(IF(IFERROR(MID(E21:AI21,IFERROR(SEARCH("O",E21:AI21),""),4),"")&gt;=1,RIGHT(MID(E21:AI21,IFERROR(SEARCH("O",E21:AI21),""),4),3),0)))</f>
        <v>0</v>
      </c>
      <c r="AN21" s="263"/>
    </row>
    <row r="22">
      <c r="A22" s="258">
        <v>20.0</v>
      </c>
      <c r="B22" s="449" t="s">
        <v>619</v>
      </c>
      <c r="C22" s="449" t="s">
        <v>118</v>
      </c>
      <c r="D22" s="450" t="s">
        <v>80</v>
      </c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60">
        <f t="array" ref="AJ22">-SUM(VALUE(IF(IFERROR(MID(E22:AI22,IFERROR(SEARCH("L",E22:AI22),""),4),"")&gt;=1,RIGHT(MID(E22:AI22,IFERROR(SEARCH("L",E22:AI22),""),4),3),0)))</f>
        <v>0</v>
      </c>
      <c r="AK22" s="260">
        <f t="array" ref="AK22">-SUM(VALUE(IF(IFERROR(MID(E22:AI22,IFERROR(SEARCH("E",E22:AI22),""),4),"")&gt;=1,RIGHT(MID(E22:AI22,IFERROR(SEARCH("E",E22:AI22),""),4),3),0)))</f>
        <v>0</v>
      </c>
      <c r="AL22" s="260">
        <f t="array" ref="AL22">SUM(VALUE(IF(IFERROR(MID(E22:AI22,IFERROR(SEARCH("T",E22:AI22),""),4),"")&gt;=1,RIGHT(MID(E22:AI22,IFERROR(SEARCH("T",E22:AI22),""),4),3),0)))</f>
        <v>0</v>
      </c>
      <c r="AM22" s="260">
        <f t="array" ref="AM22">SUM(VALUE(IF(IFERROR(MID(E22:AI22,IFERROR(SEARCH("O",E22:AI22),""),4),"")&gt;=1,RIGHT(MID(E22:AI22,IFERROR(SEARCH("O",E22:AI22),""),4),3),0)))</f>
        <v>0</v>
      </c>
      <c r="AN22" s="263"/>
    </row>
    <row r="23">
      <c r="A23" s="258">
        <v>21.0</v>
      </c>
      <c r="B23" s="449" t="s">
        <v>620</v>
      </c>
      <c r="C23" s="449" t="s">
        <v>123</v>
      </c>
      <c r="D23" s="450" t="s">
        <v>80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60">
        <f t="array" ref="AJ23">-SUM(VALUE(IF(IFERROR(MID(E23:AI23,IFERROR(SEARCH("L",E23:AI23),""),4),"")&gt;=1,RIGHT(MID(E23:AI23,IFERROR(SEARCH("L",E23:AI23),""),4),3),0)))</f>
        <v>0</v>
      </c>
      <c r="AK23" s="260">
        <f t="array" ref="AK23">-SUM(VALUE(IF(IFERROR(MID(E23:AI23,IFERROR(SEARCH("E",E23:AI23),""),4),"")&gt;=1,RIGHT(MID(E23:AI23,IFERROR(SEARCH("E",E23:AI23),""),4),3),0)))</f>
        <v>0</v>
      </c>
      <c r="AL23" s="260">
        <f t="array" ref="AL23">SUM(VALUE(IF(IFERROR(MID(E23:AI23,IFERROR(SEARCH("T",E23:AI23),""),4),"")&gt;=1,RIGHT(MID(E23:AI23,IFERROR(SEARCH("T",E23:AI23),""),4),3),0)))</f>
        <v>0</v>
      </c>
      <c r="AM23" s="260">
        <f t="array" ref="AM23">SUM(VALUE(IF(IFERROR(MID(E23:AI23,IFERROR(SEARCH("O",E23:AI23),""),4),"")&gt;=1,RIGHT(MID(E23:AI23,IFERROR(SEARCH("O",E23:AI23),""),4),3),0)))</f>
        <v>0</v>
      </c>
      <c r="AN23" s="263"/>
    </row>
    <row r="24">
      <c r="A24" s="258">
        <v>22.0</v>
      </c>
      <c r="B24" s="449" t="s">
        <v>621</v>
      </c>
      <c r="C24" s="449" t="s">
        <v>130</v>
      </c>
      <c r="D24" s="450" t="s">
        <v>76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60">
        <f t="array" ref="AJ24">-SUM(VALUE(IF(IFERROR(MID(E24:AI24,IFERROR(SEARCH("L",E24:AI24),""),4),"")&gt;=1,RIGHT(MID(E24:AI24,IFERROR(SEARCH("L",E24:AI24),""),4),3),0)))</f>
        <v>0</v>
      </c>
      <c r="AK24" s="260">
        <f t="array" ref="AK24">-SUM(VALUE(IF(IFERROR(MID(E24:AI24,IFERROR(SEARCH("E",E24:AI24),""),4),"")&gt;=1,RIGHT(MID(E24:AI24,IFERROR(SEARCH("E",E24:AI24),""),4),3),0)))</f>
        <v>0</v>
      </c>
      <c r="AL24" s="260">
        <f t="array" ref="AL24">SUM(VALUE(IF(IFERROR(MID(E24:AI24,IFERROR(SEARCH("T",E24:AI24),""),4),"")&gt;=1,RIGHT(MID(E24:AI24,IFERROR(SEARCH("T",E24:AI24),""),4),3),0)))</f>
        <v>0</v>
      </c>
      <c r="AM24" s="260">
        <f t="array" ref="AM24">SUM(VALUE(IF(IFERROR(MID(E24:AI24,IFERROR(SEARCH("O",E24:AI24),""),4),"")&gt;=1,RIGHT(MID(E24:AI24,IFERROR(SEARCH("O",E24:AI24),""),4),3),0)))</f>
        <v>0</v>
      </c>
      <c r="AN24" s="263"/>
    </row>
    <row r="25">
      <c r="A25" s="258">
        <v>23.0</v>
      </c>
      <c r="B25" s="449" t="s">
        <v>622</v>
      </c>
      <c r="C25" s="449" t="s">
        <v>107</v>
      </c>
      <c r="D25" s="450" t="s">
        <v>76</v>
      </c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62" t="s">
        <v>811</v>
      </c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60">
        <f t="array" ref="AJ25">-SUM(VALUE(IF(IFERROR(MID(E25:AI25,IFERROR(SEARCH("L",E25:AI25),""),4),"")&gt;=1,RIGHT(MID(E25:AI25,IFERROR(SEARCH("L",E25:AI25),""),4),3),0)))</f>
        <v>-9</v>
      </c>
      <c r="AK25" s="260">
        <f t="array" ref="AK25">-SUM(VALUE(IF(IFERROR(MID(E25:AI25,IFERROR(SEARCH("E",E25:AI25),""),4),"")&gt;=1,RIGHT(MID(E25:AI25,IFERROR(SEARCH("E",E25:AI25),""),4),3),0)))</f>
        <v>0</v>
      </c>
      <c r="AL25" s="260">
        <f t="array" ref="AL25">SUM(VALUE(IF(IFERROR(MID(E25:AI25,IFERROR(SEARCH("T",E25:AI25),""),4),"")&gt;=1,RIGHT(MID(E25:AI25,IFERROR(SEARCH("T",E25:AI25),""),4),3),0)))</f>
        <v>0</v>
      </c>
      <c r="AM25" s="260">
        <f t="array" ref="AM25">SUM(VALUE(IF(IFERROR(MID(E25:AI25,IFERROR(SEARCH("O",E25:AI25),""),4),"")&gt;=1,RIGHT(MID(E25:AI25,IFERROR(SEARCH("O",E25:AI25),""),4),3),0)))</f>
        <v>0</v>
      </c>
      <c r="AN25" s="263"/>
    </row>
    <row r="26">
      <c r="A26" s="258">
        <v>24.0</v>
      </c>
      <c r="B26" s="430" t="s">
        <v>623</v>
      </c>
      <c r="C26" s="430" t="s">
        <v>96</v>
      </c>
      <c r="D26" s="450" t="s">
        <v>76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62" t="s">
        <v>810</v>
      </c>
      <c r="AA26" s="259"/>
      <c r="AB26" s="259"/>
      <c r="AC26" s="259"/>
      <c r="AD26" s="259"/>
      <c r="AE26" s="259"/>
      <c r="AF26" s="259"/>
      <c r="AG26" s="259"/>
      <c r="AH26" s="259"/>
      <c r="AI26" s="259"/>
      <c r="AJ26" s="260">
        <f t="array" ref="AJ26">-SUM(VALUE(IF(IFERROR(MID(E26:AI26,IFERROR(SEARCH("L",E26:AI26),""),4),"")&gt;=1,RIGHT(MID(E26:AI26,IFERROR(SEARCH("L",E26:AI26),""),4),3),0)))</f>
        <v>-2</v>
      </c>
      <c r="AK26" s="260">
        <f t="array" ref="AK26">-SUM(VALUE(IF(IFERROR(MID(E26:AI26,IFERROR(SEARCH("E",E26:AI26),""),4),"")&gt;=1,RIGHT(MID(E26:AI26,IFERROR(SEARCH("E",E26:AI26),""),4),3),0)))</f>
        <v>0</v>
      </c>
      <c r="AL26" s="260">
        <f t="array" ref="AL26">SUM(VALUE(IF(IFERROR(MID(E26:AI26,IFERROR(SEARCH("T",E26:AI26),""),4),"")&gt;=1,RIGHT(MID(E26:AI26,IFERROR(SEARCH("T",E26:AI26),""),4),3),0)))</f>
        <v>0</v>
      </c>
      <c r="AM26" s="260">
        <f t="array" ref="AM26">SUM(VALUE(IF(IFERROR(MID(E26:AI26,IFERROR(SEARCH("O",E26:AI26),""),4),"")&gt;=1,RIGHT(MID(E26:AI26,IFERROR(SEARCH("O",E26:AI26),""),4),3),0)))</f>
        <v>0</v>
      </c>
      <c r="AN26" s="263"/>
    </row>
    <row r="27">
      <c r="A27" s="258">
        <v>25.0</v>
      </c>
      <c r="B27" s="430" t="s">
        <v>624</v>
      </c>
      <c r="C27" s="430" t="s">
        <v>112</v>
      </c>
      <c r="D27" s="450" t="s">
        <v>76</v>
      </c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60">
        <f t="array" ref="AJ27">-SUM(VALUE(IF(IFERROR(MID(E27:AI27,IFERROR(SEARCH("L",E27:AI27),""),4),"")&gt;=1,RIGHT(MID(E27:AI27,IFERROR(SEARCH("L",E27:AI27),""),4),3),0)))</f>
        <v>0</v>
      </c>
      <c r="AK27" s="260">
        <f t="array" ref="AK27">-SUM(VALUE(IF(IFERROR(MID(E27:AI27,IFERROR(SEARCH("E",E27:AI27),""),4),"")&gt;=1,RIGHT(MID(E27:AI27,IFERROR(SEARCH("E",E27:AI27),""),4),3),0)))</f>
        <v>0</v>
      </c>
      <c r="AL27" s="260">
        <f t="array" ref="AL27">SUM(VALUE(IF(IFERROR(MID(E27:AI27,IFERROR(SEARCH("T",E27:AI27),""),4),"")&gt;=1,RIGHT(MID(E27:AI27,IFERROR(SEARCH("T",E27:AI27),""),4),3),0)))</f>
        <v>0</v>
      </c>
      <c r="AM27" s="260">
        <f t="array" ref="AM27">SUM(VALUE(IF(IFERROR(MID(E27:AI27,IFERROR(SEARCH("O",E27:AI27),""),4),"")&gt;=1,RIGHT(MID(E27:AI27,IFERROR(SEARCH("O",E27:AI27),""),4),3),0)))</f>
        <v>0</v>
      </c>
      <c r="AN27" s="263"/>
    </row>
    <row r="28">
      <c r="A28" s="258">
        <v>26.0</v>
      </c>
      <c r="B28" s="430" t="s">
        <v>816</v>
      </c>
      <c r="C28" s="430" t="s">
        <v>101</v>
      </c>
      <c r="D28" s="450" t="s">
        <v>76</v>
      </c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60">
        <f t="array" ref="AJ28">-SUM(VALUE(IF(IFERROR(MID(E28:AI28,IFERROR(SEARCH("L",E28:AI28),""),4),"")&gt;=1,RIGHT(MID(E28:AI28,IFERROR(SEARCH("L",E28:AI28),""),4),3),0)))</f>
        <v>0</v>
      </c>
      <c r="AK28" s="260">
        <f t="array" ref="AK28">-SUM(VALUE(IF(IFERROR(MID(E28:AI28,IFERROR(SEARCH("E",E28:AI28),""),4),"")&gt;=1,RIGHT(MID(E28:AI28,IFERROR(SEARCH("E",E28:AI28),""),4),3),0)))</f>
        <v>0</v>
      </c>
      <c r="AL28" s="260">
        <f t="array" ref="AL28">SUM(VALUE(IF(IFERROR(MID(E28:AI28,IFERROR(SEARCH("T",E28:AI28),""),4),"")&gt;=1,RIGHT(MID(E28:AI28,IFERROR(SEARCH("T",E28:AI28),""),4),3),0)))</f>
        <v>0</v>
      </c>
      <c r="AM28" s="260">
        <f t="array" ref="AM28">SUM(VALUE(IF(IFERROR(MID(E28:AI28,IFERROR(SEARCH("O",E28:AI28),""),4),"")&gt;=1,RIGHT(MID(E28:AI28,IFERROR(SEARCH("O",E28:AI28),""),4),3),0)))</f>
        <v>0</v>
      </c>
      <c r="AN28" s="263"/>
    </row>
    <row r="29">
      <c r="A29" s="258">
        <v>27.0</v>
      </c>
      <c r="B29" s="449" t="s">
        <v>625</v>
      </c>
      <c r="C29" s="449" t="s">
        <v>127</v>
      </c>
      <c r="D29" s="450" t="s">
        <v>76</v>
      </c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60">
        <f t="array" ref="AJ29">-SUM(VALUE(IF(IFERROR(MID(E29:AI29,IFERROR(SEARCH("L",E29:AI29),""),4),"")&gt;=1,RIGHT(MID(E29:AI29,IFERROR(SEARCH("L",E29:AI29),""),4),3),0)))</f>
        <v>0</v>
      </c>
      <c r="AK29" s="260">
        <f t="array" ref="AK29">-SUM(VALUE(IF(IFERROR(MID(E29:AI29,IFERROR(SEARCH("E",E29:AI29),""),4),"")&gt;=1,RIGHT(MID(E29:AI29,IFERROR(SEARCH("E",E29:AI29),""),4),3),0)))</f>
        <v>0</v>
      </c>
      <c r="AL29" s="260">
        <f t="array" ref="AL29">SUM(VALUE(IF(IFERROR(MID(E29:AI29,IFERROR(SEARCH("T",E29:AI29),""),4),"")&gt;=1,RIGHT(MID(E29:AI29,IFERROR(SEARCH("T",E29:AI29),""),4),3),0)))</f>
        <v>0</v>
      </c>
      <c r="AM29" s="260">
        <f t="array" ref="AM29">SUM(VALUE(IF(IFERROR(MID(E29:AI29,IFERROR(SEARCH("O",E29:AI29),""),4),"")&gt;=1,RIGHT(MID(E29:AI29,IFERROR(SEARCH("O",E29:AI29),""),4),3),0)))</f>
        <v>0</v>
      </c>
      <c r="AN29" s="263"/>
    </row>
    <row r="30">
      <c r="A30" s="258">
        <v>28.0</v>
      </c>
      <c r="B30" s="449" t="s">
        <v>626</v>
      </c>
      <c r="C30" s="449" t="s">
        <v>75</v>
      </c>
      <c r="D30" s="450" t="s">
        <v>76</v>
      </c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60">
        <f t="array" ref="AJ30">-SUM(VALUE(IF(IFERROR(MID(E30:AI30,IFERROR(SEARCH("L",E30:AI30),""),4),"")&gt;=1,RIGHT(MID(E30:AI30,IFERROR(SEARCH("L",E30:AI30),""),4),3),0)))</f>
        <v>0</v>
      </c>
      <c r="AK30" s="260">
        <f t="array" ref="AK30">-SUM(VALUE(IF(IFERROR(MID(E30:AI30,IFERROR(SEARCH("E",E30:AI30),""),4),"")&gt;=1,RIGHT(MID(E30:AI30,IFERROR(SEARCH("E",E30:AI30),""),4),3),0)))</f>
        <v>0</v>
      </c>
      <c r="AL30" s="260">
        <f t="array" ref="AL30">SUM(VALUE(IF(IFERROR(MID(E30:AI30,IFERROR(SEARCH("T",E30:AI30),""),4),"")&gt;=1,RIGHT(MID(E30:AI30,IFERROR(SEARCH("T",E30:AI30),""),4),3),0)))</f>
        <v>0</v>
      </c>
      <c r="AM30" s="260">
        <f t="array" ref="AM30">SUM(VALUE(IF(IFERROR(MID(E30:AI30,IFERROR(SEARCH("O",E30:AI30),""),4),"")&gt;=1,RIGHT(MID(E30:AI30,IFERROR(SEARCH("O",E30:AI30),""),4),3),0)))</f>
        <v>0</v>
      </c>
      <c r="AN30" s="263"/>
    </row>
    <row r="31">
      <c r="A31" s="258">
        <v>29.0</v>
      </c>
      <c r="B31" s="449" t="s">
        <v>627</v>
      </c>
      <c r="C31" s="449" t="s">
        <v>77</v>
      </c>
      <c r="D31" s="450" t="s">
        <v>76</v>
      </c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60">
        <f t="array" ref="AJ31">-SUM(VALUE(IF(IFERROR(MID(E31:AI31,IFERROR(SEARCH("L",E31:AI31),""),4),"")&gt;=1,RIGHT(MID(E31:AI31,IFERROR(SEARCH("L",E31:AI31),""),4),3),0)))</f>
        <v>0</v>
      </c>
      <c r="AK31" s="260">
        <f t="array" ref="AK31">-SUM(VALUE(IF(IFERROR(MID(E31:AI31,IFERROR(SEARCH("E",E31:AI31),""),4),"")&gt;=1,RIGHT(MID(E31:AI31,IFERROR(SEARCH("E",E31:AI31),""),4),3),0)))</f>
        <v>0</v>
      </c>
      <c r="AL31" s="260">
        <f t="array" ref="AL31">SUM(VALUE(IF(IFERROR(MID(E31:AI31,IFERROR(SEARCH("T",E31:AI31),""),4),"")&gt;=1,RIGHT(MID(E31:AI31,IFERROR(SEARCH("T",E31:AI31),""),4),3),0)))</f>
        <v>0</v>
      </c>
      <c r="AM31" s="260">
        <f t="array" ref="AM31">SUM(VALUE(IF(IFERROR(MID(E31:AI31,IFERROR(SEARCH("O",E31:AI31),""),4),"")&gt;=1,RIGHT(MID(E31:AI31,IFERROR(SEARCH("O",E31:AI31),""),4),3),0)))</f>
        <v>0</v>
      </c>
      <c r="AN31" s="263"/>
    </row>
    <row r="32">
      <c r="A32" s="258">
        <v>30.0</v>
      </c>
      <c r="B32" s="453" t="s">
        <v>628</v>
      </c>
      <c r="C32" s="449" t="s">
        <v>115</v>
      </c>
      <c r="D32" s="450" t="s">
        <v>76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60">
        <f t="array" ref="AJ32">-SUM(VALUE(IF(IFERROR(MID(E32:AI32,IFERROR(SEARCH("L",E32:AI32),""),4),"")&gt;=1,RIGHT(MID(E32:AI32,IFERROR(SEARCH("L",E32:AI32),""),4),3),0)))</f>
        <v>0</v>
      </c>
      <c r="AK32" s="260">
        <f t="array" ref="AK32">-SUM(VALUE(IF(IFERROR(MID(E32:AI32,IFERROR(SEARCH("E",E32:AI32),""),4),"")&gt;=1,RIGHT(MID(E32:AI32,IFERROR(SEARCH("E",E32:AI32),""),4),3),0)))</f>
        <v>0</v>
      </c>
      <c r="AL32" s="260">
        <f t="array" ref="AL32">SUM(VALUE(IF(IFERROR(MID(E32:AI32,IFERROR(SEARCH("T",E32:AI32),""),4),"")&gt;=1,RIGHT(MID(E32:AI32,IFERROR(SEARCH("T",E32:AI32),""),4),3),0)))</f>
        <v>0</v>
      </c>
      <c r="AM32" s="260">
        <f t="array" ref="AM32">SUM(VALUE(IF(IFERROR(MID(E32:AI32,IFERROR(SEARCH("O",E32:AI32),""),4),"")&gt;=1,RIGHT(MID(E32:AI32,IFERROR(SEARCH("O",E32:AI32),""),4),3),0)))</f>
        <v>0</v>
      </c>
      <c r="AN32" s="263"/>
    </row>
    <row r="33">
      <c r="A33" s="258">
        <v>31.0</v>
      </c>
      <c r="B33" s="449" t="s">
        <v>629</v>
      </c>
      <c r="C33" s="449" t="s">
        <v>100</v>
      </c>
      <c r="D33" s="450" t="s">
        <v>76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60">
        <f t="array" ref="AJ33">-SUM(VALUE(IF(IFERROR(MID(E33:AI33,IFERROR(SEARCH("L",E33:AI33),""),4),"")&gt;=1,RIGHT(MID(E33:AI33,IFERROR(SEARCH("L",E33:AI33),""),4),3),0)))</f>
        <v>0</v>
      </c>
      <c r="AK33" s="260">
        <f t="array" ref="AK33">-SUM(VALUE(IF(IFERROR(MID(E33:AI33,IFERROR(SEARCH("E",E33:AI33),""),4),"")&gt;=1,RIGHT(MID(E33:AI33,IFERROR(SEARCH("E",E33:AI33),""),4),3),0)))</f>
        <v>0</v>
      </c>
      <c r="AL33" s="260">
        <f t="array" ref="AL33">SUM(VALUE(IF(IFERROR(MID(E33:AI33,IFERROR(SEARCH("T",E33:AI33),""),4),"")&gt;=1,RIGHT(MID(E33:AI33,IFERROR(SEARCH("T",E33:AI33),""),4),3),0)))</f>
        <v>0</v>
      </c>
      <c r="AM33" s="260">
        <f t="array" ref="AM33">SUM(VALUE(IF(IFERROR(MID(E33:AI33,IFERROR(SEARCH("O",E33:AI33),""),4),"")&gt;=1,RIGHT(MID(E33:AI33,IFERROR(SEARCH("O",E33:AI33),""),4),3),0)))</f>
        <v>0</v>
      </c>
      <c r="AN33" s="263"/>
    </row>
    <row r="34">
      <c r="A34" s="258">
        <v>32.0</v>
      </c>
      <c r="B34" s="449" t="s">
        <v>630</v>
      </c>
      <c r="C34" s="449" t="s">
        <v>120</v>
      </c>
      <c r="D34" s="450" t="s">
        <v>76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60">
        <f t="array" ref="AJ34">-SUM(VALUE(IF(IFERROR(MID(E34:AI34,IFERROR(SEARCH("L",E34:AI34),""),4),"")&gt;=1,RIGHT(MID(E34:AI34,IFERROR(SEARCH("L",E34:AI34),""),4),3),0)))</f>
        <v>0</v>
      </c>
      <c r="AK34" s="260">
        <f t="array" ref="AK34">-SUM(VALUE(IF(IFERROR(MID(E34:AI34,IFERROR(SEARCH("E",E34:AI34),""),4),"")&gt;=1,RIGHT(MID(E34:AI34,IFERROR(SEARCH("E",E34:AI34),""),4),3),0)))</f>
        <v>0</v>
      </c>
      <c r="AL34" s="260">
        <f t="array" ref="AL34">SUM(VALUE(IF(IFERROR(MID(E34:AI34,IFERROR(SEARCH("T",E34:AI34),""),4),"")&gt;=1,RIGHT(MID(E34:AI34,IFERROR(SEARCH("T",E34:AI34),""),4),3),0)))</f>
        <v>0</v>
      </c>
      <c r="AM34" s="260">
        <f t="array" ref="AM34">SUM(VALUE(IF(IFERROR(MID(E34:AI34,IFERROR(SEARCH("O",E34:AI34),""),4),"")&gt;=1,RIGHT(MID(E34:AI34,IFERROR(SEARCH("O",E34:AI34),""),4),3),0)))</f>
        <v>0</v>
      </c>
      <c r="AN34" s="263"/>
    </row>
    <row r="35">
      <c r="A35" s="258">
        <v>33.0</v>
      </c>
      <c r="B35" s="449" t="s">
        <v>849</v>
      </c>
      <c r="C35" s="449" t="s">
        <v>131</v>
      </c>
      <c r="D35" s="450" t="s">
        <v>76</v>
      </c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60">
        <f t="array" ref="AJ35">-SUM(VALUE(IF(IFERROR(MID(E35:AI35,IFERROR(SEARCH("L",E35:AI35),""),4),"")&gt;=1,RIGHT(MID(E35:AI35,IFERROR(SEARCH("L",E35:AI35),""),4),3),0)))</f>
        <v>0</v>
      </c>
      <c r="AK35" s="260">
        <f t="array" ref="AK35">-SUM(VALUE(IF(IFERROR(MID(E35:AI35,IFERROR(SEARCH("E",E35:AI35),""),4),"")&gt;=1,RIGHT(MID(E35:AI35,IFERROR(SEARCH("E",E35:AI35),""),4),3),0)))</f>
        <v>0</v>
      </c>
      <c r="AL35" s="260">
        <f t="array" ref="AL35">SUM(VALUE(IF(IFERROR(MID(E35:AI35,IFERROR(SEARCH("T",E35:AI35),""),4),"")&gt;=1,RIGHT(MID(E35:AI35,IFERROR(SEARCH("T",E35:AI35),""),4),3),0)))</f>
        <v>0</v>
      </c>
      <c r="AM35" s="260">
        <f t="array" ref="AM35">SUM(VALUE(IF(IFERROR(MID(E35:AI35,IFERROR(SEARCH("O",E35:AI35),""),4),"")&gt;=1,RIGHT(MID(E35:AI35,IFERROR(SEARCH("O",E35:AI35),""),4),3),0)))</f>
        <v>0</v>
      </c>
      <c r="AN35" s="263"/>
    </row>
    <row r="36">
      <c r="A36" s="258">
        <v>34.0</v>
      </c>
      <c r="B36" s="449" t="s">
        <v>631</v>
      </c>
      <c r="C36" s="449" t="s">
        <v>97</v>
      </c>
      <c r="D36" s="450" t="s">
        <v>76</v>
      </c>
      <c r="E36" s="259"/>
      <c r="F36" s="259"/>
      <c r="G36" s="259"/>
      <c r="H36" s="259"/>
      <c r="I36" s="259"/>
      <c r="J36" s="259"/>
      <c r="K36" s="262" t="s">
        <v>808</v>
      </c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60">
        <f t="array" ref="AJ36">-SUM(VALUE(IF(IFERROR(MID(E36:AI36,IFERROR(SEARCH("L",E36:AI36),""),4),"")&gt;=1,RIGHT(MID(E36:AI36,IFERROR(SEARCH("L",E36:AI36),""),4),3),0)))</f>
        <v>-3</v>
      </c>
      <c r="AK36" s="260">
        <f t="array" ref="AK36">-SUM(VALUE(IF(IFERROR(MID(E36:AI36,IFERROR(SEARCH("E",E36:AI36),""),4),"")&gt;=1,RIGHT(MID(E36:AI36,IFERROR(SEARCH("E",E36:AI36),""),4),3),0)))</f>
        <v>0</v>
      </c>
      <c r="AL36" s="260">
        <f t="array" ref="AL36">SUM(VALUE(IF(IFERROR(MID(E36:AI36,IFERROR(SEARCH("T",E36:AI36),""),4),"")&gt;=1,RIGHT(MID(E36:AI36,IFERROR(SEARCH("T",E36:AI36),""),4),3),0)))</f>
        <v>0</v>
      </c>
      <c r="AM36" s="260">
        <f t="array" ref="AM36">SUM(VALUE(IF(IFERROR(MID(E36:AI36,IFERROR(SEARCH("O",E36:AI36),""),4),"")&gt;=1,RIGHT(MID(E36:AI36,IFERROR(SEARCH("O",E36:AI36),""),4),3),0)))</f>
        <v>0</v>
      </c>
      <c r="AN36" s="263"/>
    </row>
    <row r="37">
      <c r="A37" s="258">
        <v>35.0</v>
      </c>
      <c r="B37" s="449" t="s">
        <v>632</v>
      </c>
      <c r="C37" s="449" t="s">
        <v>111</v>
      </c>
      <c r="D37" s="450" t="s">
        <v>76</v>
      </c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62" t="s">
        <v>811</v>
      </c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60">
        <f t="array" ref="AJ37">-SUM(VALUE(IF(IFERROR(MID(E37:AI37,IFERROR(SEARCH("L",E37:AI37),""),4),"")&gt;=1,RIGHT(MID(E37:AI37,IFERROR(SEARCH("L",E37:AI37),""),4),3),0)))</f>
        <v>-9</v>
      </c>
      <c r="AK37" s="260">
        <f t="array" ref="AK37">-SUM(VALUE(IF(IFERROR(MID(E37:AI37,IFERROR(SEARCH("E",E37:AI37),""),4),"")&gt;=1,RIGHT(MID(E37:AI37,IFERROR(SEARCH("E",E37:AI37),""),4),3),0)))</f>
        <v>0</v>
      </c>
      <c r="AL37" s="260">
        <f t="array" ref="AL37">SUM(VALUE(IF(IFERROR(MID(E37:AI37,IFERROR(SEARCH("T",E37:AI37),""),4),"")&gt;=1,RIGHT(MID(E37:AI37,IFERROR(SEARCH("T",E37:AI37),""),4),3),0)))</f>
        <v>0</v>
      </c>
      <c r="AM37" s="260">
        <f t="array" ref="AM37">SUM(VALUE(IF(IFERROR(MID(E37:AI37,IFERROR(SEARCH("O",E37:AI37),""),4),"")&gt;=1,RIGHT(MID(E37:AI37,IFERROR(SEARCH("O",E37:AI37),""),4),3),0)))</f>
        <v>0</v>
      </c>
      <c r="AN37" s="263"/>
    </row>
    <row r="38">
      <c r="A38" s="258">
        <v>36.0</v>
      </c>
      <c r="B38" s="449" t="s">
        <v>634</v>
      </c>
      <c r="C38" s="449" t="s">
        <v>85</v>
      </c>
      <c r="D38" s="450" t="s">
        <v>76</v>
      </c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60">
        <f t="array" ref="AJ38">-SUM(VALUE(IF(IFERROR(MID(E38:AI38,IFERROR(SEARCH("L",E38:AI38),""),4),"")&gt;=1,RIGHT(MID(E38:AI38,IFERROR(SEARCH("L",E38:AI38),""),4),3),0)))</f>
        <v>0</v>
      </c>
      <c r="AK38" s="260">
        <f t="array" ref="AK38">-SUM(VALUE(IF(IFERROR(MID(E38:AI38,IFERROR(SEARCH("E",E38:AI38),""),4),"")&gt;=1,RIGHT(MID(E38:AI38,IFERROR(SEARCH("E",E38:AI38),""),4),3),0)))</f>
        <v>0</v>
      </c>
      <c r="AL38" s="260">
        <f t="array" ref="AL38">SUM(VALUE(IF(IFERROR(MID(E38:AI38,IFERROR(SEARCH("T",E38:AI38),""),4),"")&gt;=1,RIGHT(MID(E38:AI38,IFERROR(SEARCH("T",E38:AI38),""),4),3),0)))</f>
        <v>0</v>
      </c>
      <c r="AM38" s="260">
        <f t="array" ref="AM38">SUM(VALUE(IF(IFERROR(MID(E38:AI38,IFERROR(SEARCH("O",E38:AI38),""),4),"")&gt;=1,RIGHT(MID(E38:AI38,IFERROR(SEARCH("O",E38:AI38),""),4),3),0)))</f>
        <v>0</v>
      </c>
      <c r="AN38" s="263"/>
    </row>
    <row r="39">
      <c r="A39" s="258">
        <v>37.0</v>
      </c>
      <c r="B39" s="449" t="s">
        <v>635</v>
      </c>
      <c r="C39" s="449" t="s">
        <v>94</v>
      </c>
      <c r="D39" s="450" t="s">
        <v>76</v>
      </c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60">
        <f t="array" ref="AJ39">-SUM(VALUE(IF(IFERROR(MID(E39:AI39,IFERROR(SEARCH("L",E39:AI39),""),4),"")&gt;=1,RIGHT(MID(E39:AI39,IFERROR(SEARCH("L",E39:AI39),""),4),3),0)))</f>
        <v>0</v>
      </c>
      <c r="AK39" s="260">
        <f t="array" ref="AK39">-SUM(VALUE(IF(IFERROR(MID(E39:AI39,IFERROR(SEARCH("E",E39:AI39),""),4),"")&gt;=1,RIGHT(MID(E39:AI39,IFERROR(SEARCH("E",E39:AI39),""),4),3),0)))</f>
        <v>0</v>
      </c>
      <c r="AL39" s="260">
        <f t="array" ref="AL39">SUM(VALUE(IF(IFERROR(MID(E39:AI39,IFERROR(SEARCH("T",E39:AI39),""),4),"")&gt;=1,RIGHT(MID(E39:AI39,IFERROR(SEARCH("T",E39:AI39),""),4),3),0)))</f>
        <v>0</v>
      </c>
      <c r="AM39" s="260">
        <f t="array" ref="AM39">SUM(VALUE(IF(IFERROR(MID(E39:AI39,IFERROR(SEARCH("O",E39:AI39),""),4),"")&gt;=1,RIGHT(MID(E39:AI39,IFERROR(SEARCH("O",E39:AI39),""),4),3),0)))</f>
        <v>0</v>
      </c>
      <c r="AN39" s="263"/>
    </row>
    <row r="40">
      <c r="A40" s="258">
        <v>38.0</v>
      </c>
      <c r="B40" s="449" t="s">
        <v>636</v>
      </c>
      <c r="C40" s="449" t="s">
        <v>126</v>
      </c>
      <c r="D40" s="450" t="s">
        <v>76</v>
      </c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60">
        <f t="array" ref="AJ40">-SUM(VALUE(IF(IFERROR(MID(E40:AI40,IFERROR(SEARCH("L",E40:AI40),""),4),"")&gt;=1,RIGHT(MID(E40:AI40,IFERROR(SEARCH("L",E40:AI40),""),4),3),0)))</f>
        <v>0</v>
      </c>
      <c r="AK40" s="260">
        <f t="array" ref="AK40">-SUM(VALUE(IF(IFERROR(MID(E40:AI40,IFERROR(SEARCH("E",E40:AI40),""),4),"")&gt;=1,RIGHT(MID(E40:AI40,IFERROR(SEARCH("E",E40:AI40),""),4),3),0)))</f>
        <v>0</v>
      </c>
      <c r="AL40" s="260">
        <f t="array" ref="AL40">SUM(VALUE(IF(IFERROR(MID(E40:AI40,IFERROR(SEARCH("T",E40:AI40),""),4),"")&gt;=1,RIGHT(MID(E40:AI40,IFERROR(SEARCH("T",E40:AI40),""),4),3),0)))</f>
        <v>0</v>
      </c>
      <c r="AM40" s="260">
        <f t="array" ref="AM40">SUM(VALUE(IF(IFERROR(MID(E40:AI40,IFERROR(SEARCH("O",E40:AI40),""),4),"")&gt;=1,RIGHT(MID(E40:AI40,IFERROR(SEARCH("O",E40:AI40),""),4),3),0)))</f>
        <v>0</v>
      </c>
      <c r="AN40" s="263"/>
    </row>
    <row r="41">
      <c r="A41" s="258">
        <v>39.0</v>
      </c>
      <c r="B41" s="449" t="s">
        <v>637</v>
      </c>
      <c r="C41" s="449" t="s">
        <v>78</v>
      </c>
      <c r="D41" s="450" t="s">
        <v>76</v>
      </c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60">
        <f t="array" ref="AJ41">-SUM(VALUE(IF(IFERROR(MID(E41:AI41,IFERROR(SEARCH("L",E41:AI41),""),4),"")&gt;=1,RIGHT(MID(E41:AI41,IFERROR(SEARCH("L",E41:AI41),""),4),3),0)))</f>
        <v>0</v>
      </c>
      <c r="AK41" s="260">
        <f t="array" ref="AK41">-SUM(VALUE(IF(IFERROR(MID(E41:AI41,IFERROR(SEARCH("E",E41:AI41),""),4),"")&gt;=1,RIGHT(MID(E41:AI41,IFERROR(SEARCH("E",E41:AI41),""),4),3),0)))</f>
        <v>0</v>
      </c>
      <c r="AL41" s="260">
        <f t="array" ref="AL41">SUM(VALUE(IF(IFERROR(MID(E41:AI41,IFERROR(SEARCH("T",E41:AI41),""),4),"")&gt;=1,RIGHT(MID(E41:AI41,IFERROR(SEARCH("T",E41:AI41),""),4),3),0)))</f>
        <v>0</v>
      </c>
      <c r="AM41" s="260">
        <f t="array" ref="AM41">SUM(VALUE(IF(IFERROR(MID(E41:AI41,IFERROR(SEARCH("O",E41:AI41),""),4),"")&gt;=1,RIGHT(MID(E41:AI41,IFERROR(SEARCH("O",E41:AI41),""),4),3),0)))</f>
        <v>0</v>
      </c>
      <c r="AN41" s="263"/>
    </row>
    <row r="42">
      <c r="A42" s="258">
        <v>40.0</v>
      </c>
      <c r="B42" s="449" t="s">
        <v>638</v>
      </c>
      <c r="C42" s="449" t="s">
        <v>90</v>
      </c>
      <c r="D42" s="450" t="s">
        <v>76</v>
      </c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60">
        <f t="array" ref="AJ42">-SUM(VALUE(IF(IFERROR(MID(E42:AI42,IFERROR(SEARCH("L",E42:AI42),""),4),"")&gt;=1,RIGHT(MID(E42:AI42,IFERROR(SEARCH("L",E42:AI42),""),4),3),0)))</f>
        <v>0</v>
      </c>
      <c r="AK42" s="260">
        <f t="array" ref="AK42">-SUM(VALUE(IF(IFERROR(MID(E42:AI42,IFERROR(SEARCH("E",E42:AI42),""),4),"")&gt;=1,RIGHT(MID(E42:AI42,IFERROR(SEARCH("E",E42:AI42),""),4),3),0)))</f>
        <v>0</v>
      </c>
      <c r="AL42" s="260">
        <f t="array" ref="AL42">SUM(VALUE(IF(IFERROR(MID(E42:AI42,IFERROR(SEARCH("T",E42:AI42),""),4),"")&gt;=1,RIGHT(MID(E42:AI42,IFERROR(SEARCH("T",E42:AI42),""),4),3),0)))</f>
        <v>0</v>
      </c>
      <c r="AM42" s="260">
        <f t="array" ref="AM42">SUM(VALUE(IF(IFERROR(MID(E42:AI42,IFERROR(SEARCH("O",E42:AI42),""),4),"")&gt;=1,RIGHT(MID(E42:AI42,IFERROR(SEARCH("O",E42:AI42),""),4),3),0)))</f>
        <v>0</v>
      </c>
      <c r="AN42" s="263"/>
    </row>
    <row r="43">
      <c r="A43" s="258">
        <v>41.0</v>
      </c>
      <c r="B43" s="449" t="s">
        <v>639</v>
      </c>
      <c r="C43" s="449" t="s">
        <v>106</v>
      </c>
      <c r="D43" s="450" t="s">
        <v>76</v>
      </c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60">
        <f t="array" ref="AJ43">-SUM(VALUE(IF(IFERROR(MID(E43:AI43,IFERROR(SEARCH("L",E43:AI43),""),4),"")&gt;=1,RIGHT(MID(E43:AI43,IFERROR(SEARCH("L",E43:AI43),""),4),3),0)))</f>
        <v>0</v>
      </c>
      <c r="AK43" s="260">
        <f t="array" ref="AK43">-SUM(VALUE(IF(IFERROR(MID(E43:AI43,IFERROR(SEARCH("E",E43:AI43),""),4),"")&gt;=1,RIGHT(MID(E43:AI43,IFERROR(SEARCH("E",E43:AI43),""),4),3),0)))</f>
        <v>0</v>
      </c>
      <c r="AL43" s="260">
        <f t="array" ref="AL43">SUM(VALUE(IF(IFERROR(MID(E43:AI43,IFERROR(SEARCH("T",E43:AI43),""),4),"")&gt;=1,RIGHT(MID(E43:AI43,IFERROR(SEARCH("T",E43:AI43),""),4),3),0)))</f>
        <v>0</v>
      </c>
      <c r="AM43" s="260">
        <f t="array" ref="AM43">SUM(VALUE(IF(IFERROR(MID(E43:AI43,IFERROR(SEARCH("O",E43:AI43),""),4),"")&gt;=1,RIGHT(MID(E43:AI43,IFERROR(SEARCH("O",E43:AI43),""),4),3),0)))</f>
        <v>0</v>
      </c>
      <c r="AN43" s="263"/>
    </row>
    <row r="44">
      <c r="A44" s="258">
        <v>42.0</v>
      </c>
      <c r="B44" s="449" t="s">
        <v>640</v>
      </c>
      <c r="C44" s="449" t="s">
        <v>109</v>
      </c>
      <c r="D44" s="450" t="s">
        <v>76</v>
      </c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62" t="s">
        <v>810</v>
      </c>
      <c r="AA44" s="259"/>
      <c r="AB44" s="259"/>
      <c r="AC44" s="259"/>
      <c r="AD44" s="259"/>
      <c r="AE44" s="259"/>
      <c r="AF44" s="259"/>
      <c r="AG44" s="259"/>
      <c r="AH44" s="259"/>
      <c r="AI44" s="259"/>
      <c r="AJ44" s="260">
        <f t="array" ref="AJ44">-SUM(VALUE(IF(IFERROR(MID(E44:AI44,IFERROR(SEARCH("L",E44:AI44),""),4),"")&gt;=1,RIGHT(MID(E44:AI44,IFERROR(SEARCH("L",E44:AI44),""),4),3),0)))</f>
        <v>-2</v>
      </c>
      <c r="AK44" s="260">
        <f t="array" ref="AK44">-SUM(VALUE(IF(IFERROR(MID(E44:AI44,IFERROR(SEARCH("E",E44:AI44),""),4),"")&gt;=1,RIGHT(MID(E44:AI44,IFERROR(SEARCH("E",E44:AI44),""),4),3),0)))</f>
        <v>0</v>
      </c>
      <c r="AL44" s="260">
        <f t="array" ref="AL44">SUM(VALUE(IF(IFERROR(MID(E44:AI44,IFERROR(SEARCH("T",E44:AI44),""),4),"")&gt;=1,RIGHT(MID(E44:AI44,IFERROR(SEARCH("T",E44:AI44),""),4),3),0)))</f>
        <v>0</v>
      </c>
      <c r="AM44" s="260">
        <f t="array" ref="AM44">SUM(VALUE(IF(IFERROR(MID(E44:AI44,IFERROR(SEARCH("O",E44:AI44),""),4),"")&gt;=1,RIGHT(MID(E44:AI44,IFERROR(SEARCH("O",E44:AI44),""),4),3),0)))</f>
        <v>0</v>
      </c>
      <c r="AN44" s="263"/>
    </row>
    <row r="45">
      <c r="A45" s="258">
        <v>43.0</v>
      </c>
      <c r="B45" s="449" t="s">
        <v>642</v>
      </c>
      <c r="C45" s="449" t="s">
        <v>117</v>
      </c>
      <c r="D45" s="450" t="s">
        <v>76</v>
      </c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60">
        <f t="array" ref="AJ45">-SUM(VALUE(IF(IFERROR(MID(E45:AI45,IFERROR(SEARCH("L",E45:AI45),""),4),"")&gt;=1,RIGHT(MID(E45:AI45,IFERROR(SEARCH("L",E45:AI45),""),4),3),0)))</f>
        <v>0</v>
      </c>
      <c r="AK45" s="260">
        <f t="array" ref="AK45">-SUM(VALUE(IF(IFERROR(MID(E45:AI45,IFERROR(SEARCH("E",E45:AI45),""),4),"")&gt;=1,RIGHT(MID(E45:AI45,IFERROR(SEARCH("E",E45:AI45),""),4),3),0)))</f>
        <v>0</v>
      </c>
      <c r="AL45" s="260">
        <f t="array" ref="AL45">SUM(VALUE(IF(IFERROR(MID(E45:AI45,IFERROR(SEARCH("T",E45:AI45),""),4),"")&gt;=1,RIGHT(MID(E45:AI45,IFERROR(SEARCH("T",E45:AI45),""),4),3),0)))</f>
        <v>0</v>
      </c>
      <c r="AM45" s="260">
        <f t="array" ref="AM45">SUM(VALUE(IF(IFERROR(MID(E45:AI45,IFERROR(SEARCH("O",E45:AI45),""),4),"")&gt;=1,RIGHT(MID(E45:AI45,IFERROR(SEARCH("O",E45:AI45),""),4),3),0)))</f>
        <v>0</v>
      </c>
      <c r="AN45" s="263"/>
    </row>
    <row r="46">
      <c r="A46" s="258">
        <v>44.0</v>
      </c>
      <c r="B46" s="449" t="s">
        <v>643</v>
      </c>
      <c r="C46" s="449" t="s">
        <v>88</v>
      </c>
      <c r="D46" s="450" t="s">
        <v>76</v>
      </c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60">
        <f t="array" ref="AJ46">-SUM(VALUE(IF(IFERROR(MID(E46:AI46,IFERROR(SEARCH("L",E46:AI46),""),4),"")&gt;=1,RIGHT(MID(E46:AI46,IFERROR(SEARCH("L",E46:AI46),""),4),3),0)))</f>
        <v>0</v>
      </c>
      <c r="AK46" s="260">
        <f t="array" ref="AK46">-SUM(VALUE(IF(IFERROR(MID(E46:AI46,IFERROR(SEARCH("E",E46:AI46),""),4),"")&gt;=1,RIGHT(MID(E46:AI46,IFERROR(SEARCH("E",E46:AI46),""),4),3),0)))</f>
        <v>0</v>
      </c>
      <c r="AL46" s="260">
        <f t="array" ref="AL46">SUM(VALUE(IF(IFERROR(MID(E46:AI46,IFERROR(SEARCH("T",E46:AI46),""),4),"")&gt;=1,RIGHT(MID(E46:AI46,IFERROR(SEARCH("T",E46:AI46),""),4),3),0)))</f>
        <v>0</v>
      </c>
      <c r="AM46" s="260">
        <f t="array" ref="AM46">SUM(VALUE(IF(IFERROR(MID(E46:AI46,IFERROR(SEARCH("O",E46:AI46),""),4),"")&gt;=1,RIGHT(MID(E46:AI46,IFERROR(SEARCH("O",E46:AI46),""),4),3),0)))</f>
        <v>0</v>
      </c>
      <c r="AN46" s="263"/>
    </row>
    <row r="47">
      <c r="A47" s="258">
        <v>45.0</v>
      </c>
      <c r="B47" s="449" t="s">
        <v>644</v>
      </c>
      <c r="C47" s="449" t="s">
        <v>125</v>
      </c>
      <c r="D47" s="450" t="s">
        <v>76</v>
      </c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60">
        <f t="array" ref="AJ47">-SUM(VALUE(IF(IFERROR(MID(E47:AI47,IFERROR(SEARCH("L",E47:AI47),""),4),"")&gt;=1,RIGHT(MID(E47:AI47,IFERROR(SEARCH("L",E47:AI47),""),4),3),0)))</f>
        <v>0</v>
      </c>
      <c r="AK47" s="260">
        <f t="array" ref="AK47">-SUM(VALUE(IF(IFERROR(MID(E47:AI47,IFERROR(SEARCH("E",E47:AI47),""),4),"")&gt;=1,RIGHT(MID(E47:AI47,IFERROR(SEARCH("E",E47:AI47),""),4),3),0)))</f>
        <v>0</v>
      </c>
      <c r="AL47" s="260">
        <f t="array" ref="AL47">SUM(VALUE(IF(IFERROR(MID(E47:AI47,IFERROR(SEARCH("T",E47:AI47),""),4),"")&gt;=1,RIGHT(MID(E47:AI47,IFERROR(SEARCH("T",E47:AI47),""),4),3),0)))</f>
        <v>0</v>
      </c>
      <c r="AM47" s="260">
        <f t="array" ref="AM47">SUM(VALUE(IF(IFERROR(MID(E47:AI47,IFERROR(SEARCH("O",E47:AI47),""),4),"")&gt;=1,RIGHT(MID(E47:AI47,IFERROR(SEARCH("O",E47:AI47),""),4),3),0)))</f>
        <v>0</v>
      </c>
      <c r="AN47" s="263"/>
    </row>
    <row r="48">
      <c r="A48" s="258">
        <v>46.0</v>
      </c>
      <c r="B48" s="449" t="s">
        <v>645</v>
      </c>
      <c r="C48" s="449" t="s">
        <v>87</v>
      </c>
      <c r="D48" s="450" t="s">
        <v>76</v>
      </c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62" t="s">
        <v>811</v>
      </c>
      <c r="T48" s="259"/>
      <c r="U48" s="259"/>
      <c r="V48" s="259"/>
      <c r="W48" s="259"/>
      <c r="X48" s="259"/>
      <c r="Y48" s="259"/>
      <c r="Z48" s="262" t="s">
        <v>810</v>
      </c>
      <c r="AA48" s="259"/>
      <c r="AB48" s="259"/>
      <c r="AC48" s="259"/>
      <c r="AD48" s="259"/>
      <c r="AE48" s="259"/>
      <c r="AF48" s="259"/>
      <c r="AG48" s="259"/>
      <c r="AH48" s="259"/>
      <c r="AI48" s="259"/>
      <c r="AJ48" s="260">
        <f t="array" ref="AJ48">-SUM(VALUE(IF(IFERROR(MID(E48:AI48,IFERROR(SEARCH("L",E48:AI48),""),4),"")&gt;=1,RIGHT(MID(E48:AI48,IFERROR(SEARCH("L",E48:AI48),""),4),3),0)))</f>
        <v>-11</v>
      </c>
      <c r="AK48" s="260">
        <f t="array" ref="AK48">-SUM(VALUE(IF(IFERROR(MID(E48:AI48,IFERROR(SEARCH("E",E48:AI48),""),4),"")&gt;=1,RIGHT(MID(E48:AI48,IFERROR(SEARCH("E",E48:AI48),""),4),3),0)))</f>
        <v>0</v>
      </c>
      <c r="AL48" s="260">
        <f t="array" ref="AL48">SUM(VALUE(IF(IFERROR(MID(E48:AI48,IFERROR(SEARCH("T",E48:AI48),""),4),"")&gt;=1,RIGHT(MID(E48:AI48,IFERROR(SEARCH("T",E48:AI48),""),4),3),0)))</f>
        <v>0</v>
      </c>
      <c r="AM48" s="260">
        <f t="array" ref="AM48">SUM(VALUE(IF(IFERROR(MID(E48:AI48,IFERROR(SEARCH("O",E48:AI48),""),4),"")&gt;=1,RIGHT(MID(E48:AI48,IFERROR(SEARCH("O",E48:AI48),""),4),3),0)))</f>
        <v>0</v>
      </c>
      <c r="AN48" s="263"/>
    </row>
    <row r="49">
      <c r="A49" s="258">
        <v>47.0</v>
      </c>
      <c r="B49" s="449" t="s">
        <v>646</v>
      </c>
      <c r="C49" s="449" t="s">
        <v>124</v>
      </c>
      <c r="D49" s="450" t="s">
        <v>76</v>
      </c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60">
        <f t="array" ref="AJ49">-SUM(VALUE(IF(IFERROR(MID(E49:AI49,IFERROR(SEARCH("L",E49:AI49),""),4),"")&gt;=1,RIGHT(MID(E49:AI49,IFERROR(SEARCH("L",E49:AI49),""),4),3),0)))</f>
        <v>0</v>
      </c>
      <c r="AK49" s="260">
        <f t="array" ref="AK49">-SUM(VALUE(IF(IFERROR(MID(E49:AI49,IFERROR(SEARCH("E",E49:AI49),""),4),"")&gt;=1,RIGHT(MID(E49:AI49,IFERROR(SEARCH("E",E49:AI49),""),4),3),0)))</f>
        <v>0</v>
      </c>
      <c r="AL49" s="260">
        <f t="array" ref="AL49">SUM(VALUE(IF(IFERROR(MID(E49:AI49,IFERROR(SEARCH("T",E49:AI49),""),4),"")&gt;=1,RIGHT(MID(E49:AI49,IFERROR(SEARCH("T",E49:AI49),""),4),3),0)))</f>
        <v>0</v>
      </c>
      <c r="AM49" s="260">
        <f t="array" ref="AM49">SUM(VALUE(IF(IFERROR(MID(E49:AI49,IFERROR(SEARCH("O",E49:AI49),""),4),"")&gt;=1,RIGHT(MID(E49:AI49,IFERROR(SEARCH("O",E49:AI49),""),4),3),0)))</f>
        <v>0</v>
      </c>
      <c r="AN49" s="263"/>
    </row>
    <row r="50">
      <c r="A50" s="258">
        <v>48.0</v>
      </c>
      <c r="B50" s="449" t="s">
        <v>647</v>
      </c>
      <c r="C50" s="449" t="s">
        <v>84</v>
      </c>
      <c r="D50" s="450" t="s">
        <v>76</v>
      </c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60">
        <f t="array" ref="AJ50">-SUM(VALUE(IF(IFERROR(MID(E50:AI50,IFERROR(SEARCH("L",E50:AI50),""),4),"")&gt;=1,RIGHT(MID(E50:AI50,IFERROR(SEARCH("L",E50:AI50),""),4),3),0)))</f>
        <v>0</v>
      </c>
      <c r="AK50" s="260">
        <f t="array" ref="AK50">-SUM(VALUE(IF(IFERROR(MID(E50:AI50,IFERROR(SEARCH("E",E50:AI50),""),4),"")&gt;=1,RIGHT(MID(E50:AI50,IFERROR(SEARCH("E",E50:AI50),""),4),3),0)))</f>
        <v>0</v>
      </c>
      <c r="AL50" s="260">
        <f t="array" ref="AL50">SUM(VALUE(IF(IFERROR(MID(E50:AI50,IFERROR(SEARCH("T",E50:AI50),""),4),"")&gt;=1,RIGHT(MID(E50:AI50,IFERROR(SEARCH("T",E50:AI50),""),4),3),0)))</f>
        <v>0</v>
      </c>
      <c r="AM50" s="260">
        <f t="array" ref="AM50">SUM(VALUE(IF(IFERROR(MID(E50:AI50,IFERROR(SEARCH("O",E50:AI50),""),4),"")&gt;=1,RIGHT(MID(E50:AI50,IFERROR(SEARCH("O",E50:AI50),""),4),3),0)))</f>
        <v>0</v>
      </c>
      <c r="AN50" s="263"/>
    </row>
    <row r="51">
      <c r="A51" s="258">
        <v>49.0</v>
      </c>
      <c r="B51" s="430" t="s">
        <v>648</v>
      </c>
      <c r="C51" s="430" t="s">
        <v>121</v>
      </c>
      <c r="D51" s="450" t="s">
        <v>76</v>
      </c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60">
        <f t="array" ref="AJ51">-SUM(VALUE(IF(IFERROR(MID(E51:AI51,IFERROR(SEARCH("L",E51:AI51),""),4),"")&gt;=1,RIGHT(MID(E51:AI51,IFERROR(SEARCH("L",E51:AI51),""),4),3),0)))</f>
        <v>0</v>
      </c>
      <c r="AK51" s="260">
        <f t="array" ref="AK51">-SUM(VALUE(IF(IFERROR(MID(E51:AI51,IFERROR(SEARCH("E",E51:AI51),""),4),"")&gt;=1,RIGHT(MID(E51:AI51,IFERROR(SEARCH("E",E51:AI51),""),4),3),0)))</f>
        <v>0</v>
      </c>
      <c r="AL51" s="260">
        <f t="array" ref="AL51">SUM(VALUE(IF(IFERROR(MID(E51:AI51,IFERROR(SEARCH("T",E51:AI51),""),4),"")&gt;=1,RIGHT(MID(E51:AI51,IFERROR(SEARCH("T",E51:AI51),""),4),3),0)))</f>
        <v>0</v>
      </c>
      <c r="AM51" s="260">
        <f t="array" ref="AM51">SUM(VALUE(IF(IFERROR(MID(E51:AI51,IFERROR(SEARCH("O",E51:AI51),""),4),"")&gt;=1,RIGHT(MID(E51:AI51,IFERROR(SEARCH("O",E51:AI51),""),4),3),0)))</f>
        <v>0</v>
      </c>
      <c r="AN51" s="263"/>
    </row>
    <row r="52">
      <c r="A52" s="258">
        <v>50.0</v>
      </c>
      <c r="B52" s="430" t="s">
        <v>649</v>
      </c>
      <c r="C52" s="430" t="s">
        <v>110</v>
      </c>
      <c r="D52" s="450" t="s">
        <v>76</v>
      </c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60">
        <f t="array" ref="AJ52">-SUM(VALUE(IF(IFERROR(MID(E52:AI52,IFERROR(SEARCH("L",E52:AI52),""),4),"")&gt;=1,RIGHT(MID(E52:AI52,IFERROR(SEARCH("L",E52:AI52),""),4),3),0)))</f>
        <v>0</v>
      </c>
      <c r="AK52" s="260">
        <f t="array" ref="AK52">-SUM(VALUE(IF(IFERROR(MID(E52:AI52,IFERROR(SEARCH("E",E52:AI52),""),4),"")&gt;=1,RIGHT(MID(E52:AI52,IFERROR(SEARCH("E",E52:AI52),""),4),3),0)))</f>
        <v>0</v>
      </c>
      <c r="AL52" s="260">
        <f t="array" ref="AL52">SUM(VALUE(IF(IFERROR(MID(E52:AI52,IFERROR(SEARCH("T",E52:AI52),""),4),"")&gt;=1,RIGHT(MID(E52:AI52,IFERROR(SEARCH("T",E52:AI52),""),4),3),0)))</f>
        <v>0</v>
      </c>
      <c r="AM52" s="260">
        <f t="array" ref="AM52">SUM(VALUE(IF(IFERROR(MID(E52:AI52,IFERROR(SEARCH("O",E52:AI52),""),4),"")&gt;=1,RIGHT(MID(E52:AI52,IFERROR(SEARCH("O",E52:AI52),""),4),3),0)))</f>
        <v>0</v>
      </c>
      <c r="AN52" s="263"/>
    </row>
    <row r="53">
      <c r="A53" s="258">
        <v>51.0</v>
      </c>
      <c r="B53" s="430" t="s">
        <v>712</v>
      </c>
      <c r="C53" s="430" t="s">
        <v>105</v>
      </c>
      <c r="D53" s="450" t="s">
        <v>76</v>
      </c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60">
        <f t="array" ref="AJ53">-SUM(VALUE(IF(IFERROR(MID(E53:AI53,IFERROR(SEARCH("L",E53:AI53),""),4),"")&gt;=1,RIGHT(MID(E53:AI53,IFERROR(SEARCH("L",E53:AI53),""),4),3),0)))</f>
        <v>0</v>
      </c>
      <c r="AK53" s="260">
        <f t="array" ref="AK53">-SUM(VALUE(IF(IFERROR(MID(E53:AI53,IFERROR(SEARCH("E",E53:AI53),""),4),"")&gt;=1,RIGHT(MID(E53:AI53,IFERROR(SEARCH("E",E53:AI53),""),4),3),0)))</f>
        <v>0</v>
      </c>
      <c r="AL53" s="260">
        <f t="array" ref="AL53">SUM(VALUE(IF(IFERROR(MID(E53:AI53,IFERROR(SEARCH("T",E53:AI53),""),4),"")&gt;=1,RIGHT(MID(E53:AI53,IFERROR(SEARCH("T",E53:AI53),""),4),3),0)))</f>
        <v>0</v>
      </c>
      <c r="AM53" s="260">
        <f t="array" ref="AM53">SUM(VALUE(IF(IFERROR(MID(E53:AI53,IFERROR(SEARCH("O",E53:AI53),""),4),"")&gt;=1,RIGHT(MID(E53:AI53,IFERROR(SEARCH("O",E53:AI53),""),4),3),0)))</f>
        <v>0</v>
      </c>
      <c r="AN53" s="263"/>
    </row>
    <row r="54">
      <c r="A54" s="258">
        <v>52.0</v>
      </c>
      <c r="B54" s="430" t="s">
        <v>651</v>
      </c>
      <c r="C54" s="430" t="s">
        <v>122</v>
      </c>
      <c r="D54" s="450" t="s">
        <v>76</v>
      </c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60">
        <f t="array" ref="AJ54">-SUM(VALUE(IF(IFERROR(MID(E54:AI54,IFERROR(SEARCH("L",E54:AI54),""),4),"")&gt;=1,RIGHT(MID(E54:AI54,IFERROR(SEARCH("L",E54:AI54),""),4),3),0)))</f>
        <v>0</v>
      </c>
      <c r="AK54" s="260">
        <f t="array" ref="AK54">-SUM(VALUE(IF(IFERROR(MID(E54:AI54,IFERROR(SEARCH("E",E54:AI54),""),4),"")&gt;=1,RIGHT(MID(E54:AI54,IFERROR(SEARCH("E",E54:AI54),""),4),3),0)))</f>
        <v>0</v>
      </c>
      <c r="AL54" s="260">
        <f t="array" ref="AL54">SUM(VALUE(IF(IFERROR(MID(E54:AI54,IFERROR(SEARCH("T",E54:AI54),""),4),"")&gt;=1,RIGHT(MID(E54:AI54,IFERROR(SEARCH("T",E54:AI54),""),4),3),0)))</f>
        <v>0</v>
      </c>
      <c r="AM54" s="260">
        <f t="array" ref="AM54">SUM(VALUE(IF(IFERROR(MID(E54:AI54,IFERROR(SEARCH("O",E54:AI54),""),4),"")&gt;=1,RIGHT(MID(E54:AI54,IFERROR(SEARCH("O",E54:AI54),""),4),3),0)))</f>
        <v>0</v>
      </c>
      <c r="AN54" s="263"/>
    </row>
    <row r="55">
      <c r="A55" s="258">
        <v>53.0</v>
      </c>
      <c r="B55" s="430" t="s">
        <v>818</v>
      </c>
      <c r="C55" s="430" t="s">
        <v>93</v>
      </c>
      <c r="D55" s="450" t="s">
        <v>76</v>
      </c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60">
        <f t="array" ref="AJ55">-SUM(VALUE(IF(IFERROR(MID(E55:AI55,IFERROR(SEARCH("L",E55:AI55),""),4),"")&gt;=1,RIGHT(MID(E55:AI55,IFERROR(SEARCH("L",E55:AI55),""),4),3),0)))</f>
        <v>0</v>
      </c>
      <c r="AK55" s="260">
        <f t="array" ref="AK55">-SUM(VALUE(IF(IFERROR(MID(E55:AI55,IFERROR(SEARCH("E",E55:AI55),""),4),"")&gt;=1,RIGHT(MID(E55:AI55,IFERROR(SEARCH("E",E55:AI55),""),4),3),0)))</f>
        <v>0</v>
      </c>
      <c r="AL55" s="260">
        <f t="array" ref="AL55">SUM(VALUE(IF(IFERROR(MID(E55:AI55,IFERROR(SEARCH("T",E55:AI55),""),4),"")&gt;=1,RIGHT(MID(E55:AI55,IFERROR(SEARCH("T",E55:AI55),""),4),3),0)))</f>
        <v>0</v>
      </c>
      <c r="AM55" s="260">
        <f t="array" ref="AM55">SUM(VALUE(IF(IFERROR(MID(E55:AI55,IFERROR(SEARCH("O",E55:AI55),""),4),"")&gt;=1,RIGHT(MID(E55:AI55,IFERROR(SEARCH("O",E55:AI55),""),4),3),0)))</f>
        <v>0</v>
      </c>
      <c r="AN55" s="263"/>
    </row>
    <row r="56">
      <c r="A56" s="258">
        <v>54.0</v>
      </c>
      <c r="B56" s="430" t="s">
        <v>652</v>
      </c>
      <c r="C56" s="430" t="s">
        <v>114</v>
      </c>
      <c r="D56" s="450" t="s">
        <v>76</v>
      </c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60">
        <f t="array" ref="AJ56">-SUM(VALUE(IF(IFERROR(MID(E56:AI56,IFERROR(SEARCH("L",E56:AI56),""),4),"")&gt;=1,RIGHT(MID(E56:AI56,IFERROR(SEARCH("L",E56:AI56),""),4),3),0)))</f>
        <v>0</v>
      </c>
      <c r="AK56" s="260">
        <f t="array" ref="AK56">-SUM(VALUE(IF(IFERROR(MID(E56:AI56,IFERROR(SEARCH("E",E56:AI56),""),4),"")&gt;=1,RIGHT(MID(E56:AI56,IFERROR(SEARCH("E",E56:AI56),""),4),3),0)))</f>
        <v>0</v>
      </c>
      <c r="AL56" s="260">
        <f t="array" ref="AL56">SUM(VALUE(IF(IFERROR(MID(E56:AI56,IFERROR(SEARCH("T",E56:AI56),""),4),"")&gt;=1,RIGHT(MID(E56:AI56,IFERROR(SEARCH("T",E56:AI56),""),4),3),0)))</f>
        <v>0</v>
      </c>
      <c r="AM56" s="260">
        <f t="array" ref="AM56">SUM(VALUE(IF(IFERROR(MID(E56:AI56,IFERROR(SEARCH("O",E56:AI56),""),4),"")&gt;=1,RIGHT(MID(E56:AI56,IFERROR(SEARCH("O",E56:AI56),""),4),3),0)))</f>
        <v>0</v>
      </c>
      <c r="AN56" s="263"/>
    </row>
    <row r="57">
      <c r="A57" s="258">
        <v>55.0</v>
      </c>
      <c r="B57" s="430" t="s">
        <v>653</v>
      </c>
      <c r="C57" s="430" t="s">
        <v>119</v>
      </c>
      <c r="D57" s="450" t="s">
        <v>76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60">
        <f t="array" ref="AJ57">-SUM(VALUE(IF(IFERROR(MID(E57:AI57,IFERROR(SEARCH("L",E57:AI57),""),4),"")&gt;=1,RIGHT(MID(E57:AI57,IFERROR(SEARCH("L",E57:AI57),""),4),3),0)))</f>
        <v>0</v>
      </c>
      <c r="AK57" s="260">
        <f t="array" ref="AK57">-SUM(VALUE(IF(IFERROR(MID(E57:AI57,IFERROR(SEARCH("E",E57:AI57),""),4),"")&gt;=1,RIGHT(MID(E57:AI57,IFERROR(SEARCH("E",E57:AI57),""),4),3),0)))</f>
        <v>0</v>
      </c>
      <c r="AL57" s="260">
        <f t="array" ref="AL57">SUM(VALUE(IF(IFERROR(MID(E57:AI57,IFERROR(SEARCH("T",E57:AI57),""),4),"")&gt;=1,RIGHT(MID(E57:AI57,IFERROR(SEARCH("T",E57:AI57),""),4),3),0)))</f>
        <v>0</v>
      </c>
      <c r="AM57" s="260">
        <f t="array" ref="AM57">SUM(VALUE(IF(IFERROR(MID(E57:AI57,IFERROR(SEARCH("O",E57:AI57),""),4),"")&gt;=1,RIGHT(MID(E57:AI57,IFERROR(SEARCH("O",E57:AI57),""),4),3),0)))</f>
        <v>0</v>
      </c>
      <c r="AN57" s="263"/>
    </row>
    <row r="58">
      <c r="A58" s="258">
        <v>56.0</v>
      </c>
      <c r="B58" s="430" t="s">
        <v>654</v>
      </c>
      <c r="C58" s="430" t="s">
        <v>99</v>
      </c>
      <c r="D58" s="450" t="s">
        <v>76</v>
      </c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62" t="s">
        <v>978</v>
      </c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60">
        <f t="array" ref="AJ58">-SUM(VALUE(IF(IFERROR(MID(E58:AI58,IFERROR(SEARCH("L",E58:AI58),""),4),"")&gt;=1,RIGHT(MID(E58:AI58,IFERROR(SEARCH("L",E58:AI58),""),4),3),0)))</f>
        <v>-15</v>
      </c>
      <c r="AK58" s="260">
        <f t="array" ref="AK58">-SUM(VALUE(IF(IFERROR(MID(E58:AI58,IFERROR(SEARCH("E",E58:AI58),""),4),"")&gt;=1,RIGHT(MID(E58:AI58,IFERROR(SEARCH("E",E58:AI58),""),4),3),0)))</f>
        <v>0</v>
      </c>
      <c r="AL58" s="260">
        <f t="array" ref="AL58">SUM(VALUE(IF(IFERROR(MID(E58:AI58,IFERROR(SEARCH("T",E58:AI58),""),4),"")&gt;=1,RIGHT(MID(E58:AI58,IFERROR(SEARCH("T",E58:AI58),""),4),3),0)))</f>
        <v>0</v>
      </c>
      <c r="AM58" s="260">
        <f t="array" ref="AM58">SUM(VALUE(IF(IFERROR(MID(E58:AI58,IFERROR(SEARCH("O",E58:AI58),""),4),"")&gt;=1,RIGHT(MID(E58:AI58,IFERROR(SEARCH("O",E58:AI58),""),4),3),0)))</f>
        <v>0</v>
      </c>
      <c r="AN58" s="263"/>
    </row>
    <row r="59">
      <c r="A59" s="258">
        <v>57.0</v>
      </c>
      <c r="B59" s="430" t="s">
        <v>655</v>
      </c>
      <c r="C59" s="430" t="s">
        <v>82</v>
      </c>
      <c r="D59" s="450" t="s">
        <v>76</v>
      </c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60">
        <f t="array" ref="AJ59">-SUM(VALUE(IF(IFERROR(MID(E59:AI59,IFERROR(SEARCH("L",E59:AI59),""),4),"")&gt;=1,RIGHT(MID(E59:AI59,IFERROR(SEARCH("L",E59:AI59),""),4),3),0)))</f>
        <v>0</v>
      </c>
      <c r="AK59" s="260">
        <f t="array" ref="AK59">-SUM(VALUE(IF(IFERROR(MID(E59:AI59,IFERROR(SEARCH("E",E59:AI59),""),4),"")&gt;=1,RIGHT(MID(E59:AI59,IFERROR(SEARCH("E",E59:AI59),""),4),3),0)))</f>
        <v>0</v>
      </c>
      <c r="AL59" s="260">
        <f t="array" ref="AL59">SUM(VALUE(IF(IFERROR(MID(E59:AI59,IFERROR(SEARCH("T",E59:AI59),""),4),"")&gt;=1,RIGHT(MID(E59:AI59,IFERROR(SEARCH("T",E59:AI59),""),4),3),0)))</f>
        <v>0</v>
      </c>
      <c r="AM59" s="260">
        <f t="array" ref="AM59">SUM(VALUE(IF(IFERROR(MID(E59:AI59,IFERROR(SEARCH("O",E59:AI59),""),4),"")&gt;=1,RIGHT(MID(E59:AI59,IFERROR(SEARCH("O",E59:AI59),""),4),3),0)))</f>
        <v>0</v>
      </c>
      <c r="AN59" s="263"/>
    </row>
    <row r="60">
      <c r="A60" s="258">
        <v>58.0</v>
      </c>
      <c r="B60" s="430" t="s">
        <v>656</v>
      </c>
      <c r="C60" s="430" t="s">
        <v>104</v>
      </c>
      <c r="D60" s="450" t="s">
        <v>76</v>
      </c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60">
        <f t="array" ref="AJ60">-SUM(VALUE(IF(IFERROR(MID(E60:AI60,IFERROR(SEARCH("L",E60:AI60),""),4),"")&gt;=1,RIGHT(MID(E60:AI60,IFERROR(SEARCH("L",E60:AI60),""),4),3),0)))</f>
        <v>0</v>
      </c>
      <c r="AK60" s="260">
        <f t="array" ref="AK60">-SUM(VALUE(IF(IFERROR(MID(E60:AI60,IFERROR(SEARCH("E",E60:AI60),""),4),"")&gt;=1,RIGHT(MID(E60:AI60,IFERROR(SEARCH("E",E60:AI60),""),4),3),0)))</f>
        <v>0</v>
      </c>
      <c r="AL60" s="260">
        <f t="array" ref="AL60">SUM(VALUE(IF(IFERROR(MID(E60:AI60,IFERROR(SEARCH("T",E60:AI60),""),4),"")&gt;=1,RIGHT(MID(E60:AI60,IFERROR(SEARCH("T",E60:AI60),""),4),3),0)))</f>
        <v>0</v>
      </c>
      <c r="AM60" s="260">
        <f t="array" ref="AM60">SUM(VALUE(IF(IFERROR(MID(E60:AI60,IFERROR(SEARCH("O",E60:AI60),""),4),"")&gt;=1,RIGHT(MID(E60:AI60,IFERROR(SEARCH("O",E60:AI60),""),4),3),0)))</f>
        <v>0</v>
      </c>
      <c r="AN60" s="263"/>
    </row>
    <row r="61">
      <c r="A61" s="258">
        <v>59.0</v>
      </c>
      <c r="B61" s="430" t="s">
        <v>710</v>
      </c>
      <c r="C61" s="430" t="s">
        <v>91</v>
      </c>
      <c r="D61" s="450" t="s">
        <v>76</v>
      </c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60">
        <f t="array" ref="AJ61">-SUM(VALUE(IF(IFERROR(MID(E61:AI61,IFERROR(SEARCH("L",E61:AI61),""),4),"")&gt;=1,RIGHT(MID(E61:AI61,IFERROR(SEARCH("L",E61:AI61),""),4),3),0)))</f>
        <v>0</v>
      </c>
      <c r="AK61" s="260">
        <f t="array" ref="AK61">-SUM(VALUE(IF(IFERROR(MID(E61:AI61,IFERROR(SEARCH("E",E61:AI61),""),4),"")&gt;=1,RIGHT(MID(E61:AI61,IFERROR(SEARCH("E",E61:AI61),""),4),3),0)))</f>
        <v>0</v>
      </c>
      <c r="AL61" s="260">
        <f t="array" ref="AL61">SUM(VALUE(IF(IFERROR(MID(E61:AI61,IFERROR(SEARCH("T",E61:AI61),""),4),"")&gt;=1,RIGHT(MID(E61:AI61,IFERROR(SEARCH("T",E61:AI61),""),4),3),0)))</f>
        <v>0</v>
      </c>
      <c r="AM61" s="260">
        <f t="array" ref="AM61">SUM(VALUE(IF(IFERROR(MID(E61:AI61,IFERROR(SEARCH("O",E61:AI61),""),4),"")&gt;=1,RIGHT(MID(E61:AI61,IFERROR(SEARCH("O",E61:AI61),""),4),3),0)))</f>
        <v>0</v>
      </c>
      <c r="AN61" s="263"/>
    </row>
    <row r="62">
      <c r="A62" s="258">
        <v>60.0</v>
      </c>
      <c r="B62" s="430" t="s">
        <v>850</v>
      </c>
      <c r="C62" s="430" t="s">
        <v>134</v>
      </c>
      <c r="D62" s="450" t="s">
        <v>76</v>
      </c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60">
        <f t="array" ref="AJ62">-SUM(VALUE(IF(IFERROR(MID(E62:AI62,IFERROR(SEARCH("L",E62:AI62),""),4),"")&gt;=1,RIGHT(MID(E62:AI62,IFERROR(SEARCH("L",E62:AI62),""),4),3),0)))</f>
        <v>0</v>
      </c>
      <c r="AK62" s="260">
        <f t="array" ref="AK62">-SUM(VALUE(IF(IFERROR(MID(E62:AI62,IFERROR(SEARCH("E",E62:AI62),""),4),"")&gt;=1,RIGHT(MID(E62:AI62,IFERROR(SEARCH("E",E62:AI62),""),4),3),0)))</f>
        <v>0</v>
      </c>
      <c r="AL62" s="260">
        <f t="array" ref="AL62">SUM(VALUE(IF(IFERROR(MID(E62:AI62,IFERROR(SEARCH("T",E62:AI62),""),4),"")&gt;=1,RIGHT(MID(E62:AI62,IFERROR(SEARCH("T",E62:AI62),""),4),3),0)))</f>
        <v>0</v>
      </c>
      <c r="AM62" s="260">
        <f t="array" ref="AM62">SUM(VALUE(IF(IFERROR(MID(E62:AI62,IFERROR(SEARCH("O",E62:AI62),""),4),"")&gt;=1,RIGHT(MID(E62:AI62,IFERROR(SEARCH("O",E62:AI62),""),4),3),0)))</f>
        <v>0</v>
      </c>
      <c r="AN62" s="263"/>
    </row>
    <row r="63">
      <c r="A63" s="258">
        <v>61.0</v>
      </c>
      <c r="B63" s="430" t="s">
        <v>657</v>
      </c>
      <c r="C63" s="430" t="s">
        <v>132</v>
      </c>
      <c r="D63" s="450" t="s">
        <v>76</v>
      </c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60">
        <f t="array" ref="AJ63">-SUM(VALUE(IF(IFERROR(MID(E63:AI63,IFERROR(SEARCH("L",E63:AI63),""),4),"")&gt;=1,RIGHT(MID(E63:AI63,IFERROR(SEARCH("L",E63:AI63),""),4),3),0)))</f>
        <v>0</v>
      </c>
      <c r="AK63" s="260">
        <f t="array" ref="AK63">-SUM(VALUE(IF(IFERROR(MID(E63:AI63,IFERROR(SEARCH("E",E63:AI63),""),4),"")&gt;=1,RIGHT(MID(E63:AI63,IFERROR(SEARCH("E",E63:AI63),""),4),3),0)))</f>
        <v>0</v>
      </c>
      <c r="AL63" s="260">
        <f t="array" ref="AL63">SUM(VALUE(IF(IFERROR(MID(E63:AI63,IFERROR(SEARCH("T",E63:AI63),""),4),"")&gt;=1,RIGHT(MID(E63:AI63,IFERROR(SEARCH("T",E63:AI63),""),4),3),0)))</f>
        <v>0</v>
      </c>
      <c r="AM63" s="260">
        <f t="array" ref="AM63">SUM(VALUE(IF(IFERROR(MID(E63:AI63,IFERROR(SEARCH("O",E63:AI63),""),4),"")&gt;=1,RIGHT(MID(E63:AI63,IFERROR(SEARCH("O",E63:AI63),""),4),3),0)))</f>
        <v>0</v>
      </c>
      <c r="AN63" s="263"/>
    </row>
    <row r="64">
      <c r="A64" s="258">
        <v>62.0</v>
      </c>
      <c r="B64" s="430" t="s">
        <v>658</v>
      </c>
      <c r="C64" s="430" t="s">
        <v>95</v>
      </c>
      <c r="D64" s="450" t="s">
        <v>76</v>
      </c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60">
        <f t="array" ref="AJ64">-SUM(VALUE(IF(IFERROR(MID(E64:AI64,IFERROR(SEARCH("L",E64:AI64),""),4),"")&gt;=1,RIGHT(MID(E64:AI64,IFERROR(SEARCH("L",E64:AI64),""),4),3),0)))</f>
        <v>0</v>
      </c>
      <c r="AK64" s="260">
        <f t="array" ref="AK64">-SUM(VALUE(IF(IFERROR(MID(E64:AI64,IFERROR(SEARCH("E",E64:AI64),""),4),"")&gt;=1,RIGHT(MID(E64:AI64,IFERROR(SEARCH("E",E64:AI64),""),4),3),0)))</f>
        <v>0</v>
      </c>
      <c r="AL64" s="260">
        <f t="array" ref="AL64">SUM(VALUE(IF(IFERROR(MID(E64:AI64,IFERROR(SEARCH("T",E64:AI64),""),4),"")&gt;=1,RIGHT(MID(E64:AI64,IFERROR(SEARCH("T",E64:AI64),""),4),3),0)))</f>
        <v>0</v>
      </c>
      <c r="AM64" s="260">
        <f t="array" ref="AM64">SUM(VALUE(IF(IFERROR(MID(E64:AI64,IFERROR(SEARCH("O",E64:AI64),""),4),"")&gt;=1,RIGHT(MID(E64:AI64,IFERROR(SEARCH("O",E64:AI64),""),4),3),0)))</f>
        <v>0</v>
      </c>
      <c r="AN64" s="263"/>
    </row>
    <row r="65">
      <c r="A65" s="258">
        <v>63.0</v>
      </c>
      <c r="B65" s="430" t="s">
        <v>659</v>
      </c>
      <c r="C65" s="430" t="s">
        <v>102</v>
      </c>
      <c r="D65" s="450" t="s">
        <v>76</v>
      </c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60">
        <f t="array" ref="AJ65">-SUM(VALUE(IF(IFERROR(MID(E65:AI65,IFERROR(SEARCH("L",E65:AI65),""),4),"")&gt;=1,RIGHT(MID(E65:AI65,IFERROR(SEARCH("L",E65:AI65),""),4),3),0)))</f>
        <v>0</v>
      </c>
      <c r="AK65" s="260">
        <f t="array" ref="AK65">-SUM(VALUE(IF(IFERROR(MID(E65:AI65,IFERROR(SEARCH("E",E65:AI65),""),4),"")&gt;=1,RIGHT(MID(E65:AI65,IFERROR(SEARCH("E",E65:AI65),""),4),3),0)))</f>
        <v>0</v>
      </c>
      <c r="AL65" s="260">
        <f t="array" ref="AL65">SUM(VALUE(IF(IFERROR(MID(E65:AI65,IFERROR(SEARCH("T",E65:AI65),""),4),"")&gt;=1,RIGHT(MID(E65:AI65,IFERROR(SEARCH("T",E65:AI65),""),4),3),0)))</f>
        <v>0</v>
      </c>
      <c r="AM65" s="260">
        <f t="array" ref="AM65">SUM(VALUE(IF(IFERROR(MID(E65:AI65,IFERROR(SEARCH("O",E65:AI65),""),4),"")&gt;=1,RIGHT(MID(E65:AI65,IFERROR(SEARCH("O",E65:AI65),""),4),3),0)))</f>
        <v>0</v>
      </c>
      <c r="AN65" s="263"/>
    </row>
    <row r="66">
      <c r="A66" s="258">
        <v>64.0</v>
      </c>
      <c r="B66" s="430" t="s">
        <v>660</v>
      </c>
      <c r="C66" s="430" t="s">
        <v>116</v>
      </c>
      <c r="D66" s="450" t="s">
        <v>76</v>
      </c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60">
        <f t="array" ref="AJ66">-SUM(VALUE(IF(IFERROR(MID(E66:AI66,IFERROR(SEARCH("L",E66:AI66),""),4),"")&gt;=1,RIGHT(MID(E66:AI66,IFERROR(SEARCH("L",E66:AI66),""),4),3),0)))</f>
        <v>0</v>
      </c>
      <c r="AK66" s="260">
        <f t="array" ref="AK66">-SUM(VALUE(IF(IFERROR(MID(E66:AI66,IFERROR(SEARCH("E",E66:AI66),""),4),"")&gt;=1,RIGHT(MID(E66:AI66,IFERROR(SEARCH("E",E66:AI66),""),4),3),0)))</f>
        <v>0</v>
      </c>
      <c r="AL66" s="260">
        <f t="array" ref="AL66">SUM(VALUE(IF(IFERROR(MID(E66:AI66,IFERROR(SEARCH("T",E66:AI66),""),4),"")&gt;=1,RIGHT(MID(E66:AI66,IFERROR(SEARCH("T",E66:AI66),""),4),3),0)))</f>
        <v>0</v>
      </c>
      <c r="AM66" s="260">
        <f t="array" ref="AM66">SUM(VALUE(IF(IFERROR(MID(E66:AI66,IFERROR(SEARCH("O",E66:AI66),""),4),"")&gt;=1,RIGHT(MID(E66:AI66,IFERROR(SEARCH("O",E66:AI66),""),4),3),0)))</f>
        <v>0</v>
      </c>
      <c r="AN66" s="263"/>
    </row>
    <row r="67">
      <c r="A67" s="258">
        <v>65.0</v>
      </c>
      <c r="B67" s="430" t="s">
        <v>661</v>
      </c>
      <c r="C67" s="430" t="s">
        <v>83</v>
      </c>
      <c r="D67" s="450" t="s">
        <v>76</v>
      </c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60">
        <f t="array" ref="AJ67">-SUM(VALUE(IF(IFERROR(MID(E67:AI67,IFERROR(SEARCH("L",E67:AI67),""),4),"")&gt;=1,RIGHT(MID(E67:AI67,IFERROR(SEARCH("L",E67:AI67),""),4),3),0)))</f>
        <v>0</v>
      </c>
      <c r="AK67" s="260">
        <f t="array" ref="AK67">-SUM(VALUE(IF(IFERROR(MID(E67:AI67,IFERROR(SEARCH("E",E67:AI67),""),4),"")&gt;=1,RIGHT(MID(E67:AI67,IFERROR(SEARCH("E",E67:AI67),""),4),3),0)))</f>
        <v>0</v>
      </c>
      <c r="AL67" s="260">
        <f t="array" ref="AL67">SUM(VALUE(IF(IFERROR(MID(E67:AI67,IFERROR(SEARCH("T",E67:AI67),""),4),"")&gt;=1,RIGHT(MID(E67:AI67,IFERROR(SEARCH("T",E67:AI67),""),4),3),0)))</f>
        <v>0</v>
      </c>
      <c r="AM67" s="260">
        <f t="array" ref="AM67">SUM(VALUE(IF(IFERROR(MID(E67:AI67,IFERROR(SEARCH("O",E67:AI67),""),4),"")&gt;=1,RIGHT(MID(E67:AI67,IFERROR(SEARCH("O",E67:AI67),""),4),3),0)))</f>
        <v>0</v>
      </c>
      <c r="AN67" s="263"/>
    </row>
    <row r="68">
      <c r="A68" s="258">
        <v>66.0</v>
      </c>
      <c r="B68" s="430" t="s">
        <v>662</v>
      </c>
      <c r="C68" s="430" t="s">
        <v>129</v>
      </c>
      <c r="D68" s="450" t="s">
        <v>76</v>
      </c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60">
        <f t="array" ref="AJ68">-SUM(VALUE(IF(IFERROR(MID(E68:AI68,IFERROR(SEARCH("L",E68:AI68),""),4),"")&gt;=1,RIGHT(MID(E68:AI68,IFERROR(SEARCH("L",E68:AI68),""),4),3),0)))</f>
        <v>0</v>
      </c>
      <c r="AK68" s="260">
        <f t="array" ref="AK68">-SUM(VALUE(IF(IFERROR(MID(E68:AI68,IFERROR(SEARCH("E",E68:AI68),""),4),"")&gt;=1,RIGHT(MID(E68:AI68,IFERROR(SEARCH("E",E68:AI68),""),4),3),0)))</f>
        <v>0</v>
      </c>
      <c r="AL68" s="260">
        <f t="array" ref="AL68">SUM(VALUE(IF(IFERROR(MID(E68:AI68,IFERROR(SEARCH("T",E68:AI68),""),4),"")&gt;=1,RIGHT(MID(E68:AI68,IFERROR(SEARCH("T",E68:AI68),""),4),3),0)))</f>
        <v>0</v>
      </c>
      <c r="AM68" s="260">
        <f t="array" ref="AM68">SUM(VALUE(IF(IFERROR(MID(E68:AI68,IFERROR(SEARCH("O",E68:AI68),""),4),"")&gt;=1,RIGHT(MID(E68:AI68,IFERROR(SEARCH("O",E68:AI68),""),4),3),0)))</f>
        <v>0</v>
      </c>
      <c r="AN68" s="263"/>
    </row>
    <row r="69">
      <c r="A69" s="258">
        <v>67.0</v>
      </c>
      <c r="B69" s="430" t="s">
        <v>663</v>
      </c>
      <c r="C69" s="430" t="s">
        <v>81</v>
      </c>
      <c r="D69" s="450" t="s">
        <v>76</v>
      </c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60">
        <f t="array" ref="AJ69">-SUM(VALUE(IF(IFERROR(MID(E69:AI69,IFERROR(SEARCH("L",E69:AI69),""),4),"")&gt;=1,RIGHT(MID(E69:AI69,IFERROR(SEARCH("L",E69:AI69),""),4),3),0)))</f>
        <v>0</v>
      </c>
      <c r="AK69" s="260">
        <f t="array" ref="AK69">-SUM(VALUE(IF(IFERROR(MID(E69:AI69,IFERROR(SEARCH("E",E69:AI69),""),4),"")&gt;=1,RIGHT(MID(E69:AI69,IFERROR(SEARCH("E",E69:AI69),""),4),3),0)))</f>
        <v>0</v>
      </c>
      <c r="AL69" s="260">
        <f t="array" ref="AL69">SUM(VALUE(IF(IFERROR(MID(E69:AI69,IFERROR(SEARCH("T",E69:AI69),""),4),"")&gt;=1,RIGHT(MID(E69:AI69,IFERROR(SEARCH("T",E69:AI69),""),4),3),0)))</f>
        <v>0</v>
      </c>
      <c r="AM69" s="260">
        <f t="array" ref="AM69">SUM(VALUE(IF(IFERROR(MID(E69:AI69,IFERROR(SEARCH("O",E69:AI69),""),4),"")&gt;=1,RIGHT(MID(E69:AI69,IFERROR(SEARCH("O",E69:AI69),""),4),3),0)))</f>
        <v>0</v>
      </c>
      <c r="AN69" s="263"/>
    </row>
    <row r="70">
      <c r="A70" s="258">
        <v>68.0</v>
      </c>
      <c r="B70" s="430" t="s">
        <v>664</v>
      </c>
      <c r="C70" s="430" t="s">
        <v>89</v>
      </c>
      <c r="D70" s="450" t="s">
        <v>76</v>
      </c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60">
        <f t="array" ref="AJ70">-SUM(VALUE(IF(IFERROR(MID(E70:AI70,IFERROR(SEARCH("L",E70:AI70),""),4),"")&gt;=1,RIGHT(MID(E70:AI70,IFERROR(SEARCH("L",E70:AI70),""),4),3),0)))</f>
        <v>0</v>
      </c>
      <c r="AK70" s="260">
        <f t="array" ref="AK70">-SUM(VALUE(IF(IFERROR(MID(E70:AI70,IFERROR(SEARCH("E",E70:AI70),""),4),"")&gt;=1,RIGHT(MID(E70:AI70,IFERROR(SEARCH("E",E70:AI70),""),4),3),0)))</f>
        <v>0</v>
      </c>
      <c r="AL70" s="260">
        <f t="array" ref="AL70">SUM(VALUE(IF(IFERROR(MID(E70:AI70,IFERROR(SEARCH("T",E70:AI70),""),4),"")&gt;=1,RIGHT(MID(E70:AI70,IFERROR(SEARCH("T",E70:AI70),""),4),3),0)))</f>
        <v>0</v>
      </c>
      <c r="AM70" s="260">
        <f t="array" ref="AM70">SUM(VALUE(IF(IFERROR(MID(E70:AI70,IFERROR(SEARCH("O",E70:AI70),""),4),"")&gt;=1,RIGHT(MID(E70:AI70,IFERROR(SEARCH("O",E70:AI70),""),4),3),0)))</f>
        <v>0</v>
      </c>
      <c r="AN70" s="263"/>
    </row>
    <row r="71">
      <c r="A71" s="258">
        <v>69.0</v>
      </c>
      <c r="B71" s="430" t="s">
        <v>665</v>
      </c>
      <c r="C71" s="430" t="s">
        <v>27</v>
      </c>
      <c r="D71" s="450" t="s">
        <v>14</v>
      </c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60">
        <f t="array" ref="AJ71">-SUM(VALUE(IF(IFERROR(MID(E71:AI71,IFERROR(SEARCH("L",E71:AI71),""),4),"")&gt;=1,RIGHT(MID(E71:AI71,IFERROR(SEARCH("L",E71:AI71),""),4),3),0)))</f>
        <v>0</v>
      </c>
      <c r="AK71" s="260">
        <f t="array" ref="AK71">-SUM(VALUE(IF(IFERROR(MID(E71:AI71,IFERROR(SEARCH("E",E71:AI71),""),4),"")&gt;=1,RIGHT(MID(E71:AI71,IFERROR(SEARCH("E",E71:AI71),""),4),3),0)))</f>
        <v>0</v>
      </c>
      <c r="AL71" s="260">
        <f t="array" ref="AL71">SUM(VALUE(IF(IFERROR(MID(E71:AI71,IFERROR(SEARCH("T",E71:AI71),""),4),"")&gt;=1,RIGHT(MID(E71:AI71,IFERROR(SEARCH("T",E71:AI71),""),4),3),0)))</f>
        <v>0</v>
      </c>
      <c r="AM71" s="260">
        <f t="array" ref="AM71">SUM(VALUE(IF(IFERROR(MID(E71:AI71,IFERROR(SEARCH("O",E71:AI71),""),4),"")&gt;=1,RIGHT(MID(E71:AI71,IFERROR(SEARCH("O",E71:AI71),""),4),3),0)))</f>
        <v>0</v>
      </c>
      <c r="AN71" s="263"/>
    </row>
    <row r="72">
      <c r="A72" s="258">
        <v>70.0</v>
      </c>
      <c r="B72" s="430" t="s">
        <v>666</v>
      </c>
      <c r="C72" s="430" t="s">
        <v>23</v>
      </c>
      <c r="D72" s="450" t="s">
        <v>14</v>
      </c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60">
        <f t="array" ref="AJ72">-SUM(VALUE(IF(IFERROR(MID(E72:AI72,IFERROR(SEARCH("L",E72:AI72),""),4),"")&gt;=1,RIGHT(MID(E72:AI72,IFERROR(SEARCH("L",E72:AI72),""),4),3),0)))</f>
        <v>0</v>
      </c>
      <c r="AK72" s="260">
        <f t="array" ref="AK72">-SUM(VALUE(IF(IFERROR(MID(E72:AI72,IFERROR(SEARCH("E",E72:AI72),""),4),"")&gt;=1,RIGHT(MID(E72:AI72,IFERROR(SEARCH("E",E72:AI72),""),4),3),0)))</f>
        <v>0</v>
      </c>
      <c r="AL72" s="260">
        <f t="array" ref="AL72">SUM(VALUE(IF(IFERROR(MID(E72:AI72,IFERROR(SEARCH("T",E72:AI72),""),4),"")&gt;=1,RIGHT(MID(E72:AI72,IFERROR(SEARCH("T",E72:AI72),""),4),3),0)))</f>
        <v>0</v>
      </c>
      <c r="AM72" s="260">
        <f t="array" ref="AM72">SUM(VALUE(IF(IFERROR(MID(E72:AI72,IFERROR(SEARCH("O",E72:AI72),""),4),"")&gt;=1,RIGHT(MID(E72:AI72,IFERROR(SEARCH("O",E72:AI72),""),4),3),0)))</f>
        <v>0</v>
      </c>
      <c r="AN72" s="263"/>
    </row>
    <row r="73">
      <c r="A73" s="258">
        <v>71.0</v>
      </c>
      <c r="B73" s="430" t="s">
        <v>667</v>
      </c>
      <c r="C73" s="430" t="s">
        <v>72</v>
      </c>
      <c r="D73" s="450" t="s">
        <v>186</v>
      </c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62" t="s">
        <v>979</v>
      </c>
      <c r="AG73" s="259"/>
      <c r="AH73" s="259"/>
      <c r="AI73" s="259"/>
      <c r="AJ73" s="260">
        <f t="array" ref="AJ73">-SUM(VALUE(IF(IFERROR(MID(E73:AI73,IFERROR(SEARCH("L",E73:AI73),""),4),"")&gt;=1,RIGHT(MID(E73:AI73,IFERROR(SEARCH("L",E73:AI73),""),4),3),0)))</f>
        <v>-20</v>
      </c>
      <c r="AK73" s="260">
        <f t="array" ref="AK73">-SUM(VALUE(IF(IFERROR(MID(E73:AI73,IFERROR(SEARCH("E",E73:AI73),""),4),"")&gt;=1,RIGHT(MID(E73:AI73,IFERROR(SEARCH("E",E73:AI73),""),4),3),0)))</f>
        <v>0</v>
      </c>
      <c r="AL73" s="260">
        <f t="array" ref="AL73">SUM(VALUE(IF(IFERROR(MID(E73:AI73,IFERROR(SEARCH("T",E73:AI73),""),4),"")&gt;=1,RIGHT(MID(E73:AI73,IFERROR(SEARCH("T",E73:AI73),""),4),3),0)))</f>
        <v>0</v>
      </c>
      <c r="AM73" s="260">
        <f t="array" ref="AM73">SUM(VALUE(IF(IFERROR(MID(E73:AI73,IFERROR(SEARCH("O",E73:AI73),""),4),"")&gt;=1,RIGHT(MID(E73:AI73,IFERROR(SEARCH("O",E73:AI73),""),4),3),0)))</f>
        <v>0</v>
      </c>
      <c r="AN73" s="263"/>
    </row>
    <row r="74">
      <c r="A74" s="258">
        <v>72.0</v>
      </c>
      <c r="B74" s="430" t="s">
        <v>668</v>
      </c>
      <c r="C74" s="430" t="s">
        <v>62</v>
      </c>
      <c r="D74" s="450" t="s">
        <v>186</v>
      </c>
      <c r="E74" s="259"/>
      <c r="F74" s="262" t="s">
        <v>810</v>
      </c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60">
        <f t="array" ref="AJ74">-SUM(VALUE(IF(IFERROR(MID(E74:AI74,IFERROR(SEARCH("L",E74:AI74),""),4),"")&gt;=1,RIGHT(MID(E74:AI74,IFERROR(SEARCH("L",E74:AI74),""),4),3),0)))</f>
        <v>-2</v>
      </c>
      <c r="AK74" s="260">
        <f t="array" ref="AK74">-SUM(VALUE(IF(IFERROR(MID(E74:AI74,IFERROR(SEARCH("E",E74:AI74),""),4),"")&gt;=1,RIGHT(MID(E74:AI74,IFERROR(SEARCH("E",E74:AI74),""),4),3),0)))</f>
        <v>0</v>
      </c>
      <c r="AL74" s="260">
        <f t="array" ref="AL74">SUM(VALUE(IF(IFERROR(MID(E74:AI74,IFERROR(SEARCH("T",E74:AI74),""),4),"")&gt;=1,RIGHT(MID(E74:AI74,IFERROR(SEARCH("T",E74:AI74),""),4),3),0)))</f>
        <v>0</v>
      </c>
      <c r="AM74" s="260">
        <f t="array" ref="AM74">SUM(VALUE(IF(IFERROR(MID(E74:AI74,IFERROR(SEARCH("O",E74:AI74),""),4),"")&gt;=1,RIGHT(MID(E74:AI74,IFERROR(SEARCH("O",E74:AI74),""),4),3),0)))</f>
        <v>0</v>
      </c>
      <c r="AN74" s="263"/>
    </row>
    <row r="75">
      <c r="A75" s="258">
        <v>73.0</v>
      </c>
      <c r="B75" s="430" t="s">
        <v>669</v>
      </c>
      <c r="C75" s="430" t="s">
        <v>38</v>
      </c>
      <c r="D75" s="450" t="s">
        <v>186</v>
      </c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62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60">
        <f t="array" ref="AJ75">-SUM(VALUE(IF(IFERROR(MID(E75:AI75,IFERROR(SEARCH("L",E75:AI75),""),4),"")&gt;=1,RIGHT(MID(E75:AI75,IFERROR(SEARCH("L",E75:AI75),""),4),3),0)))</f>
        <v>0</v>
      </c>
      <c r="AK75" s="260">
        <f t="array" ref="AK75">-SUM(VALUE(IF(IFERROR(MID(E75:AI75,IFERROR(SEARCH("E",E75:AI75),""),4),"")&gt;=1,RIGHT(MID(E75:AI75,IFERROR(SEARCH("E",E75:AI75),""),4),3),0)))</f>
        <v>0</v>
      </c>
      <c r="AL75" s="260">
        <f t="array" ref="AL75">SUM(VALUE(IF(IFERROR(MID(E75:AI75,IFERROR(SEARCH("T",E75:AI75),""),4),"")&gt;=1,RIGHT(MID(E75:AI75,IFERROR(SEARCH("T",E75:AI75),""),4),3),0)))</f>
        <v>0</v>
      </c>
      <c r="AM75" s="260">
        <f t="array" ref="AM75">SUM(VALUE(IF(IFERROR(MID(E75:AI75,IFERROR(SEARCH("O",E75:AI75),""),4),"")&gt;=1,RIGHT(MID(E75:AI75,IFERROR(SEARCH("O",E75:AI75),""),4),3),0)))</f>
        <v>0</v>
      </c>
      <c r="AN75" s="263"/>
    </row>
    <row r="76">
      <c r="A76" s="258">
        <v>74.0</v>
      </c>
      <c r="B76" s="430" t="s">
        <v>670</v>
      </c>
      <c r="C76" s="430" t="s">
        <v>71</v>
      </c>
      <c r="D76" s="450" t="s">
        <v>186</v>
      </c>
      <c r="E76" s="259"/>
      <c r="F76" s="259"/>
      <c r="G76" s="259"/>
      <c r="H76" s="259"/>
      <c r="I76" s="262" t="s">
        <v>980</v>
      </c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60">
        <f t="array" ref="AJ76">-SUM(VALUE(IF(IFERROR(MID(E76:AI76,IFERROR(SEARCH("L",E76:AI76),""),4),"")&gt;=1,RIGHT(MID(E76:AI76,IFERROR(SEARCH("L",E76:AI76),""),4),3),0)))</f>
        <v>-181</v>
      </c>
      <c r="AK76" s="260">
        <f t="array" ref="AK76">-SUM(VALUE(IF(IFERROR(MID(E76:AI76,IFERROR(SEARCH("E",E76:AI76),""),4),"")&gt;=1,RIGHT(MID(E76:AI76,IFERROR(SEARCH("E",E76:AI76),""),4),3),0)))</f>
        <v>0</v>
      </c>
      <c r="AL76" s="260">
        <f t="array" ref="AL76">SUM(VALUE(IF(IFERROR(MID(E76:AI76,IFERROR(SEARCH("T",E76:AI76),""),4),"")&gt;=1,RIGHT(MID(E76:AI76,IFERROR(SEARCH("T",E76:AI76),""),4),3),0)))</f>
        <v>0</v>
      </c>
      <c r="AM76" s="260">
        <f t="array" ref="AM76">SUM(VALUE(IF(IFERROR(MID(E76:AI76,IFERROR(SEARCH("O",E76:AI76),""),4),"")&gt;=1,RIGHT(MID(E76:AI76,IFERROR(SEARCH("O",E76:AI76),""),4),3),0)))</f>
        <v>0</v>
      </c>
      <c r="AN76" s="263"/>
    </row>
    <row r="77">
      <c r="A77" s="258">
        <v>75.0</v>
      </c>
      <c r="B77" s="430" t="s">
        <v>671</v>
      </c>
      <c r="C77" s="430" t="s">
        <v>60</v>
      </c>
      <c r="D77" s="450" t="s">
        <v>186</v>
      </c>
      <c r="E77" s="259"/>
      <c r="F77" s="259"/>
      <c r="G77" s="259"/>
      <c r="H77" s="259"/>
      <c r="I77" s="262" t="s">
        <v>812</v>
      </c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62" t="s">
        <v>809</v>
      </c>
      <c r="AG77" s="259"/>
      <c r="AH77" s="259"/>
      <c r="AI77" s="259"/>
      <c r="AJ77" s="260">
        <f t="array" ref="AJ77">-SUM(VALUE(IF(IFERROR(MID(E77:AI77,IFERROR(SEARCH("L",E77:AI77),""),4),"")&gt;=1,RIGHT(MID(E77:AI77,IFERROR(SEARCH("L",E77:AI77),""),4),3),0)))</f>
        <v>-19</v>
      </c>
      <c r="AK77" s="260">
        <f t="array" ref="AK77">-SUM(VALUE(IF(IFERROR(MID(E77:AI77,IFERROR(SEARCH("E",E77:AI77),""),4),"")&gt;=1,RIGHT(MID(E77:AI77,IFERROR(SEARCH("E",E77:AI77),""),4),3),0)))</f>
        <v>0</v>
      </c>
      <c r="AL77" s="260">
        <f t="array" ref="AL77">SUM(VALUE(IF(IFERROR(MID(E77:AI77,IFERROR(SEARCH("T",E77:AI77),""),4),"")&gt;=1,RIGHT(MID(E77:AI77,IFERROR(SEARCH("T",E77:AI77),""),4),3),0)))</f>
        <v>0</v>
      </c>
      <c r="AM77" s="260">
        <f t="array" ref="AM77">SUM(VALUE(IF(IFERROR(MID(E77:AI77,IFERROR(SEARCH("O",E77:AI77),""),4),"")&gt;=1,RIGHT(MID(E77:AI77,IFERROR(SEARCH("O",E77:AI77),""),4),3),0)))</f>
        <v>0</v>
      </c>
      <c r="AN77" s="263"/>
    </row>
    <row r="78">
      <c r="A78" s="258">
        <v>76.0</v>
      </c>
      <c r="B78" s="430" t="s">
        <v>672</v>
      </c>
      <c r="C78" s="430" t="s">
        <v>56</v>
      </c>
      <c r="D78" s="450" t="s">
        <v>14</v>
      </c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60">
        <f t="array" ref="AJ78">-SUM(VALUE(IF(IFERROR(MID(E78:AI78,IFERROR(SEARCH("L",E78:AI78),""),4),"")&gt;=1,RIGHT(MID(E78:AI78,IFERROR(SEARCH("L",E78:AI78),""),4),3),0)))</f>
        <v>0</v>
      </c>
      <c r="AK78" s="260">
        <f t="array" ref="AK78">-SUM(VALUE(IF(IFERROR(MID(E78:AI78,IFERROR(SEARCH("E",E78:AI78),""),4),"")&gt;=1,RIGHT(MID(E78:AI78,IFERROR(SEARCH("E",E78:AI78),""),4),3),0)))</f>
        <v>0</v>
      </c>
      <c r="AL78" s="260">
        <f t="array" ref="AL78">SUM(VALUE(IF(IFERROR(MID(E78:AI78,IFERROR(SEARCH("T",E78:AI78),""),4),"")&gt;=1,RIGHT(MID(E78:AI78,IFERROR(SEARCH("T",E78:AI78),""),4),3),0)))</f>
        <v>0</v>
      </c>
      <c r="AM78" s="260">
        <f t="array" ref="AM78">SUM(VALUE(IF(IFERROR(MID(E78:AI78,IFERROR(SEARCH("O",E78:AI78),""),4),"")&gt;=1,RIGHT(MID(E78:AI78,IFERROR(SEARCH("O",E78:AI78),""),4),3),0)))</f>
        <v>0</v>
      </c>
      <c r="AN78" s="263"/>
    </row>
    <row r="79">
      <c r="A79" s="258">
        <v>77.0</v>
      </c>
      <c r="B79" s="430" t="s">
        <v>711</v>
      </c>
      <c r="C79" s="430" t="s">
        <v>44</v>
      </c>
      <c r="D79" s="450" t="s">
        <v>14</v>
      </c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62" t="s">
        <v>809</v>
      </c>
      <c r="AA79" s="259"/>
      <c r="AB79" s="259"/>
      <c r="AC79" s="259"/>
      <c r="AD79" s="262" t="s">
        <v>808</v>
      </c>
      <c r="AE79" s="259"/>
      <c r="AF79" s="259"/>
      <c r="AG79" s="259"/>
      <c r="AH79" s="259"/>
      <c r="AI79" s="259"/>
      <c r="AJ79" s="260">
        <f t="array" ref="AJ79">-SUM(VALUE(IF(IFERROR(MID(E79:AI79,IFERROR(SEARCH("L",E79:AI79),""),4),"")&gt;=1,RIGHT(MID(E79:AI79,IFERROR(SEARCH("L",E79:AI79),""),4),3),0)))</f>
        <v>-11</v>
      </c>
      <c r="AK79" s="260">
        <f t="array" ref="AK79">-SUM(VALUE(IF(IFERROR(MID(E79:AI79,IFERROR(SEARCH("E",E79:AI79),""),4),"")&gt;=1,RIGHT(MID(E79:AI79,IFERROR(SEARCH("E",E79:AI79),""),4),3),0)))</f>
        <v>0</v>
      </c>
      <c r="AL79" s="260">
        <f t="array" ref="AL79">SUM(VALUE(IF(IFERROR(MID(E79:AI79,IFERROR(SEARCH("T",E79:AI79),""),4),"")&gt;=1,RIGHT(MID(E79:AI79,IFERROR(SEARCH("T",E79:AI79),""),4),3),0)))</f>
        <v>0</v>
      </c>
      <c r="AM79" s="260">
        <f t="array" ref="AM79">SUM(VALUE(IF(IFERROR(MID(E79:AI79,IFERROR(SEARCH("O",E79:AI79),""),4),"")&gt;=1,RIGHT(MID(E79:AI79,IFERROR(SEARCH("O",E79:AI79),""),4),3),0)))</f>
        <v>0</v>
      </c>
      <c r="AN79" s="263"/>
    </row>
    <row r="80">
      <c r="A80" s="258">
        <v>78.0</v>
      </c>
      <c r="B80" s="430" t="s">
        <v>673</v>
      </c>
      <c r="C80" s="430" t="s">
        <v>13</v>
      </c>
      <c r="D80" s="450" t="s">
        <v>14</v>
      </c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60">
        <f t="array" ref="AJ80">-SUM(VALUE(IF(IFERROR(MID(E80:AI80,IFERROR(SEARCH("L",E80:AI80),""),4),"")&gt;=1,RIGHT(MID(E80:AI80,IFERROR(SEARCH("L",E80:AI80),""),4),3),0)))</f>
        <v>0</v>
      </c>
      <c r="AK80" s="260">
        <f t="array" ref="AK80">-SUM(VALUE(IF(IFERROR(MID(E80:AI80,IFERROR(SEARCH("E",E80:AI80),""),4),"")&gt;=1,RIGHT(MID(E80:AI80,IFERROR(SEARCH("E",E80:AI80),""),4),3),0)))</f>
        <v>0</v>
      </c>
      <c r="AL80" s="260">
        <f t="array" ref="AL80">SUM(VALUE(IF(IFERROR(MID(E80:AI80,IFERROR(SEARCH("T",E80:AI80),""),4),"")&gt;=1,RIGHT(MID(E80:AI80,IFERROR(SEARCH("T",E80:AI80),""),4),3),0)))</f>
        <v>0</v>
      </c>
      <c r="AM80" s="260">
        <f t="array" ref="AM80">SUM(VALUE(IF(IFERROR(MID(E80:AI80,IFERROR(SEARCH("O",E80:AI80),""),4),"")&gt;=1,RIGHT(MID(E80:AI80,IFERROR(SEARCH("O",E80:AI80),""),4),3),0)))</f>
        <v>0</v>
      </c>
      <c r="AN80" s="263"/>
    </row>
    <row r="81">
      <c r="A81" s="258">
        <v>79.0</v>
      </c>
      <c r="B81" s="430" t="s">
        <v>674</v>
      </c>
      <c r="C81" s="430" t="s">
        <v>52</v>
      </c>
      <c r="D81" s="450" t="s">
        <v>14</v>
      </c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60">
        <f t="array" ref="AJ81">-SUM(VALUE(IF(IFERROR(MID(E81:AI81,IFERROR(SEARCH("L",E81:AI81),""),4),"")&gt;=1,RIGHT(MID(E81:AI81,IFERROR(SEARCH("L",E81:AI81),""),4),3),0)))</f>
        <v>0</v>
      </c>
      <c r="AK81" s="260">
        <f t="array" ref="AK81">-SUM(VALUE(IF(IFERROR(MID(E81:AI81,IFERROR(SEARCH("E",E81:AI81),""),4),"")&gt;=1,RIGHT(MID(E81:AI81,IFERROR(SEARCH("E",E81:AI81),""),4),3),0)))</f>
        <v>0</v>
      </c>
      <c r="AL81" s="260">
        <f t="array" ref="AL81">SUM(VALUE(IF(IFERROR(MID(E81:AI81,IFERROR(SEARCH("T",E81:AI81),""),4),"")&gt;=1,RIGHT(MID(E81:AI81,IFERROR(SEARCH("T",E81:AI81),""),4),3),0)))</f>
        <v>0</v>
      </c>
      <c r="AM81" s="260">
        <f t="array" ref="AM81">SUM(VALUE(IF(IFERROR(MID(E81:AI81,IFERROR(SEARCH("O",E81:AI81),""),4),"")&gt;=1,RIGHT(MID(E81:AI81,IFERROR(SEARCH("O",E81:AI81),""),4),3),0)))</f>
        <v>0</v>
      </c>
      <c r="AN81" s="263"/>
    </row>
    <row r="82">
      <c r="A82" s="258">
        <v>80.0</v>
      </c>
      <c r="B82" s="430" t="s">
        <v>675</v>
      </c>
      <c r="C82" s="430" t="s">
        <v>63</v>
      </c>
      <c r="D82" s="450" t="s">
        <v>14</v>
      </c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60">
        <f t="array" ref="AJ82">-SUM(VALUE(IF(IFERROR(MID(E82:AI82,IFERROR(SEARCH("L",E82:AI82),""),4),"")&gt;=1,RIGHT(MID(E82:AI82,IFERROR(SEARCH("L",E82:AI82),""),4),3),0)))</f>
        <v>0</v>
      </c>
      <c r="AK82" s="260">
        <f t="array" ref="AK82">-SUM(VALUE(IF(IFERROR(MID(E82:AI82,IFERROR(SEARCH("E",E82:AI82),""),4),"")&gt;=1,RIGHT(MID(E82:AI82,IFERROR(SEARCH("E",E82:AI82),""),4),3),0)))</f>
        <v>0</v>
      </c>
      <c r="AL82" s="260">
        <f t="array" ref="AL82">SUM(VALUE(IF(IFERROR(MID(E82:AI82,IFERROR(SEARCH("T",E82:AI82),""),4),"")&gt;=1,RIGHT(MID(E82:AI82,IFERROR(SEARCH("T",E82:AI82),""),4),3),0)))</f>
        <v>0</v>
      </c>
      <c r="AM82" s="260">
        <f t="array" ref="AM82">SUM(VALUE(IF(IFERROR(MID(E82:AI82,IFERROR(SEARCH("O",E82:AI82),""),4),"")&gt;=1,RIGHT(MID(E82:AI82,IFERROR(SEARCH("O",E82:AI82),""),4),3),0)))</f>
        <v>0</v>
      </c>
      <c r="AN82" s="263"/>
    </row>
    <row r="83">
      <c r="A83" s="258">
        <v>81.0</v>
      </c>
      <c r="B83" s="430" t="s">
        <v>676</v>
      </c>
      <c r="C83" s="430" t="s">
        <v>57</v>
      </c>
      <c r="D83" s="450" t="s">
        <v>14</v>
      </c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60">
        <f t="array" ref="AJ83">-SUM(VALUE(IF(IFERROR(MID(E83:AI83,IFERROR(SEARCH("L",E83:AI83),""),4),"")&gt;=1,RIGHT(MID(E83:AI83,IFERROR(SEARCH("L",E83:AI83),""),4),3),0)))</f>
        <v>0</v>
      </c>
      <c r="AK83" s="260">
        <f t="array" ref="AK83">-SUM(VALUE(IF(IFERROR(MID(E83:AI83,IFERROR(SEARCH("E",E83:AI83),""),4),"")&gt;=1,RIGHT(MID(E83:AI83,IFERROR(SEARCH("E",E83:AI83),""),4),3),0)))</f>
        <v>0</v>
      </c>
      <c r="AL83" s="260">
        <f t="array" ref="AL83">SUM(VALUE(IF(IFERROR(MID(E83:AI83,IFERROR(SEARCH("T",E83:AI83),""),4),"")&gt;=1,RIGHT(MID(E83:AI83,IFERROR(SEARCH("T",E83:AI83),""),4),3),0)))</f>
        <v>0</v>
      </c>
      <c r="AM83" s="260">
        <f t="array" ref="AM83">SUM(VALUE(IF(IFERROR(MID(E83:AI83,IFERROR(SEARCH("O",E83:AI83),""),4),"")&gt;=1,RIGHT(MID(E83:AI83,IFERROR(SEARCH("O",E83:AI83),""),4),3),0)))</f>
        <v>0</v>
      </c>
      <c r="AN83" s="263"/>
    </row>
    <row r="84">
      <c r="A84" s="258">
        <v>82.0</v>
      </c>
      <c r="B84" s="430" t="s">
        <v>854</v>
      </c>
      <c r="C84" s="430" t="s">
        <v>855</v>
      </c>
      <c r="D84" s="450" t="s">
        <v>14</v>
      </c>
      <c r="E84" s="259"/>
      <c r="F84" s="259"/>
      <c r="G84" s="262" t="s">
        <v>810</v>
      </c>
      <c r="H84" s="259"/>
      <c r="I84" s="262" t="s">
        <v>981</v>
      </c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60">
        <f t="array" ref="AJ84">-SUM(VALUE(IF(IFERROR(MID(E84:AI84,IFERROR(SEARCH("L",E84:AI84),""),4),"")&gt;=1,RIGHT(MID(E84:AI84,IFERROR(SEARCH("L",E84:AI84),""),4),3),0)))</f>
        <v>-24</v>
      </c>
      <c r="AK84" s="260">
        <f t="array" ref="AK84">-SUM(VALUE(IF(IFERROR(MID(E84:AI84,IFERROR(SEARCH("E",E84:AI84),""),4),"")&gt;=1,RIGHT(MID(E84:AI84,IFERROR(SEARCH("E",E84:AI84),""),4),3),0)))</f>
        <v>0</v>
      </c>
      <c r="AL84" s="260">
        <f t="array" ref="AL84">SUM(VALUE(IF(IFERROR(MID(E84:AI84,IFERROR(SEARCH("T",E84:AI84),""),4),"")&gt;=1,RIGHT(MID(E84:AI84,IFERROR(SEARCH("T",E84:AI84),""),4),3),0)))</f>
        <v>0</v>
      </c>
      <c r="AM84" s="260">
        <f t="array" ref="AM84">SUM(VALUE(IF(IFERROR(MID(E84:AI84,IFERROR(SEARCH("O",E84:AI84),""),4),"")&gt;=1,RIGHT(MID(E84:AI84,IFERROR(SEARCH("O",E84:AI84),""),4),3),0)))</f>
        <v>0</v>
      </c>
      <c r="AN84" s="263"/>
    </row>
    <row r="85">
      <c r="A85" s="258">
        <v>83.0</v>
      </c>
      <c r="B85" s="430" t="s">
        <v>677</v>
      </c>
      <c r="C85" s="430" t="s">
        <v>16</v>
      </c>
      <c r="D85" s="450" t="s">
        <v>14</v>
      </c>
      <c r="E85" s="259"/>
      <c r="F85" s="262" t="s">
        <v>790</v>
      </c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60">
        <f t="array" ref="AJ85">-SUM(VALUE(IF(IFERROR(MID(E85:AI85,IFERROR(SEARCH("L",E85:AI85),""),4),"")&gt;=1,RIGHT(MID(E85:AI85,IFERROR(SEARCH("L",E85:AI85),""),4),3),0)))</f>
        <v>0</v>
      </c>
      <c r="AK85" s="260">
        <f t="array" ref="AK85">-SUM(VALUE(IF(IFERROR(MID(E85:AI85,IFERROR(SEARCH("E",E85:AI85),""),4),"")&gt;=1,RIGHT(MID(E85:AI85,IFERROR(SEARCH("E",E85:AI85),""),4),3),0)))</f>
        <v>-60</v>
      </c>
      <c r="AL85" s="260">
        <f t="array" ref="AL85">SUM(VALUE(IF(IFERROR(MID(E85:AI85,IFERROR(SEARCH("T",E85:AI85),""),4),"")&gt;=1,RIGHT(MID(E85:AI85,IFERROR(SEARCH("T",E85:AI85),""),4),3),0)))</f>
        <v>0</v>
      </c>
      <c r="AM85" s="260">
        <f t="array" ref="AM85">SUM(VALUE(IF(IFERROR(MID(E85:AI85,IFERROR(SEARCH("O",E85:AI85),""),4),"")&gt;=1,RIGHT(MID(E85:AI85,IFERROR(SEARCH("O",E85:AI85),""),4),3),0)))</f>
        <v>0</v>
      </c>
      <c r="AN85" s="263"/>
    </row>
    <row r="86">
      <c r="A86" s="258">
        <v>84.0</v>
      </c>
      <c r="B86" s="430" t="s">
        <v>678</v>
      </c>
      <c r="C86" s="430" t="s">
        <v>21</v>
      </c>
      <c r="D86" s="450" t="s">
        <v>14</v>
      </c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60">
        <f t="array" ref="AJ86">-SUM(VALUE(IF(IFERROR(MID(E86:AI86,IFERROR(SEARCH("L",E86:AI86),""),4),"")&gt;=1,RIGHT(MID(E86:AI86,IFERROR(SEARCH("L",E86:AI86),""),4),3),0)))</f>
        <v>0</v>
      </c>
      <c r="AK86" s="260">
        <f t="array" ref="AK86">-SUM(VALUE(IF(IFERROR(MID(E86:AI86,IFERROR(SEARCH("E",E86:AI86),""),4),"")&gt;=1,RIGHT(MID(E86:AI86,IFERROR(SEARCH("E",E86:AI86),""),4),3),0)))</f>
        <v>0</v>
      </c>
      <c r="AL86" s="260">
        <f t="array" ref="AL86">SUM(VALUE(IF(IFERROR(MID(E86:AI86,IFERROR(SEARCH("T",E86:AI86),""),4),"")&gt;=1,RIGHT(MID(E86:AI86,IFERROR(SEARCH("T",E86:AI86),""),4),3),0)))</f>
        <v>0</v>
      </c>
      <c r="AM86" s="260">
        <f t="array" ref="AM86">SUM(VALUE(IF(IFERROR(MID(E86:AI86,IFERROR(SEARCH("O",E86:AI86),""),4),"")&gt;=1,RIGHT(MID(E86:AI86,IFERROR(SEARCH("O",E86:AI86),""),4),3),0)))</f>
        <v>0</v>
      </c>
      <c r="AN86" s="263"/>
    </row>
    <row r="87">
      <c r="A87" s="258">
        <v>85.0</v>
      </c>
      <c r="B87" s="430" t="s">
        <v>679</v>
      </c>
      <c r="C87" s="430" t="s">
        <v>46</v>
      </c>
      <c r="D87" s="450" t="s">
        <v>14</v>
      </c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62" t="s">
        <v>794</v>
      </c>
      <c r="T87" s="262" t="s">
        <v>808</v>
      </c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60">
        <f t="array" ref="AJ87">-SUM(VALUE(IF(IFERROR(MID(E87:AI87,IFERROR(SEARCH("L",E87:AI87),""),4),"")&gt;=1,RIGHT(MID(E87:AI87,IFERROR(SEARCH("L",E87:AI87),""),4),3),0)))</f>
        <v>-7</v>
      </c>
      <c r="AK87" s="260">
        <f t="array" ref="AK87">-SUM(VALUE(IF(IFERROR(MID(E87:AI87,IFERROR(SEARCH("E",E87:AI87),""),4),"")&gt;=1,RIGHT(MID(E87:AI87,IFERROR(SEARCH("E",E87:AI87),""),4),3),0)))</f>
        <v>0</v>
      </c>
      <c r="AL87" s="260">
        <f t="array" ref="AL87">SUM(VALUE(IF(IFERROR(MID(E87:AI87,IFERROR(SEARCH("T",E87:AI87),""),4),"")&gt;=1,RIGHT(MID(E87:AI87,IFERROR(SEARCH("T",E87:AI87),""),4),3),0)))</f>
        <v>0</v>
      </c>
      <c r="AM87" s="260">
        <f t="array" ref="AM87">SUM(VALUE(IF(IFERROR(MID(E87:AI87,IFERROR(SEARCH("O",E87:AI87),""),4),"")&gt;=1,RIGHT(MID(E87:AI87,IFERROR(SEARCH("O",E87:AI87),""),4),3),0)))</f>
        <v>0</v>
      </c>
      <c r="AN87" s="263"/>
    </row>
    <row r="88">
      <c r="A88" s="258">
        <v>86.0</v>
      </c>
      <c r="B88" s="430" t="s">
        <v>680</v>
      </c>
      <c r="C88" s="430" t="s">
        <v>50</v>
      </c>
      <c r="D88" s="450" t="s">
        <v>14</v>
      </c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60">
        <f t="array" ref="AJ88">-SUM(VALUE(IF(IFERROR(MID(E88:AI88,IFERROR(SEARCH("L",E88:AI88),""),4),"")&gt;=1,RIGHT(MID(E88:AI88,IFERROR(SEARCH("L",E88:AI88),""),4),3),0)))</f>
        <v>0</v>
      </c>
      <c r="AK88" s="260">
        <f t="array" ref="AK88">-SUM(VALUE(IF(IFERROR(MID(E88:AI88,IFERROR(SEARCH("E",E88:AI88),""),4),"")&gt;=1,RIGHT(MID(E88:AI88,IFERROR(SEARCH("E",E88:AI88),""),4),3),0)))</f>
        <v>0</v>
      </c>
      <c r="AL88" s="260">
        <f t="array" ref="AL88">SUM(VALUE(IF(IFERROR(MID(E88:AI88,IFERROR(SEARCH("T",E88:AI88),""),4),"")&gt;=1,RIGHT(MID(E88:AI88,IFERROR(SEARCH("T",E88:AI88),""),4),3),0)))</f>
        <v>0</v>
      </c>
      <c r="AM88" s="260">
        <f t="array" ref="AM88">SUM(VALUE(IF(IFERROR(MID(E88:AI88,IFERROR(SEARCH("O",E88:AI88),""),4),"")&gt;=1,RIGHT(MID(E88:AI88,IFERROR(SEARCH("O",E88:AI88),""),4),3),0)))</f>
        <v>0</v>
      </c>
      <c r="AN88" s="263"/>
    </row>
    <row r="89">
      <c r="A89" s="258">
        <v>87.0</v>
      </c>
      <c r="B89" s="430" t="s">
        <v>851</v>
      </c>
      <c r="C89" s="430" t="s">
        <v>74</v>
      </c>
      <c r="D89" s="450" t="s">
        <v>14</v>
      </c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60">
        <f t="array" ref="AJ89">-SUM(VALUE(IF(IFERROR(MID(E89:AI89,IFERROR(SEARCH("L",E89:AI89),""),4),"")&gt;=1,RIGHT(MID(E89:AI89,IFERROR(SEARCH("L",E89:AI89),""),4),3),0)))</f>
        <v>0</v>
      </c>
      <c r="AK89" s="260">
        <f t="array" ref="AK89">-SUM(VALUE(IF(IFERROR(MID(E89:AI89,IFERROR(SEARCH("E",E89:AI89),""),4),"")&gt;=1,RIGHT(MID(E89:AI89,IFERROR(SEARCH("E",E89:AI89),""),4),3),0)))</f>
        <v>0</v>
      </c>
      <c r="AL89" s="260">
        <f t="array" ref="AL89">SUM(VALUE(IF(IFERROR(MID(E89:AI89,IFERROR(SEARCH("T",E89:AI89),""),4),"")&gt;=1,RIGHT(MID(E89:AI89,IFERROR(SEARCH("T",E89:AI89),""),4),3),0)))</f>
        <v>0</v>
      </c>
      <c r="AM89" s="260">
        <f t="array" ref="AM89">SUM(VALUE(IF(IFERROR(MID(E89:AI89,IFERROR(SEARCH("O",E89:AI89),""),4),"")&gt;=1,RIGHT(MID(E89:AI89,IFERROR(SEARCH("O",E89:AI89),""),4),3),0)))</f>
        <v>0</v>
      </c>
      <c r="AN89" s="263"/>
    </row>
    <row r="90">
      <c r="A90" s="258">
        <v>88.0</v>
      </c>
      <c r="B90" s="430" t="s">
        <v>681</v>
      </c>
      <c r="C90" s="430" t="s">
        <v>41</v>
      </c>
      <c r="D90" s="450" t="s">
        <v>14</v>
      </c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62" t="s">
        <v>810</v>
      </c>
      <c r="AF90" s="259"/>
      <c r="AG90" s="259"/>
      <c r="AH90" s="259"/>
      <c r="AI90" s="259"/>
      <c r="AJ90" s="260">
        <f t="array" ref="AJ90">-SUM(VALUE(IF(IFERROR(MID(E90:AI90,IFERROR(SEARCH("L",E90:AI90),""),4),"")&gt;=1,RIGHT(MID(E90:AI90,IFERROR(SEARCH("L",E90:AI90),""),4),3),0)))</f>
        <v>-2</v>
      </c>
      <c r="AK90" s="260">
        <f t="array" ref="AK90">-SUM(VALUE(IF(IFERROR(MID(E90:AI90,IFERROR(SEARCH("E",E90:AI90),""),4),"")&gt;=1,RIGHT(MID(E90:AI90,IFERROR(SEARCH("E",E90:AI90),""),4),3),0)))</f>
        <v>0</v>
      </c>
      <c r="AL90" s="260">
        <f t="array" ref="AL90">SUM(VALUE(IF(IFERROR(MID(E90:AI90,IFERROR(SEARCH("T",E90:AI90),""),4),"")&gt;=1,RIGHT(MID(E90:AI90,IFERROR(SEARCH("T",E90:AI90),""),4),3),0)))</f>
        <v>0</v>
      </c>
      <c r="AM90" s="260">
        <f t="array" ref="AM90">SUM(VALUE(IF(IFERROR(MID(E90:AI90,IFERROR(SEARCH("O",E90:AI90),""),4),"")&gt;=1,RIGHT(MID(E90:AI90,IFERROR(SEARCH("O",E90:AI90),""),4),3),0)))</f>
        <v>0</v>
      </c>
      <c r="AN90" s="263"/>
    </row>
    <row r="91">
      <c r="A91" s="258">
        <v>89.0</v>
      </c>
      <c r="B91" s="430" t="s">
        <v>682</v>
      </c>
      <c r="C91" s="430" t="s">
        <v>25</v>
      </c>
      <c r="D91" s="450" t="s">
        <v>14</v>
      </c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60">
        <f t="array" ref="AJ91">-SUM(VALUE(IF(IFERROR(MID(E91:AI91,IFERROR(SEARCH("L",E91:AI91),""),4),"")&gt;=1,RIGHT(MID(E91:AI91,IFERROR(SEARCH("L",E91:AI91),""),4),3),0)))</f>
        <v>0</v>
      </c>
      <c r="AK91" s="260">
        <f t="array" ref="AK91">-SUM(VALUE(IF(IFERROR(MID(E91:AI91,IFERROR(SEARCH("E",E91:AI91),""),4),"")&gt;=1,RIGHT(MID(E91:AI91,IFERROR(SEARCH("E",E91:AI91),""),4),3),0)))</f>
        <v>0</v>
      </c>
      <c r="AL91" s="260">
        <f t="array" ref="AL91">SUM(VALUE(IF(IFERROR(MID(E91:AI91,IFERROR(SEARCH("T",E91:AI91),""),4),"")&gt;=1,RIGHT(MID(E91:AI91,IFERROR(SEARCH("T",E91:AI91),""),4),3),0)))</f>
        <v>0</v>
      </c>
      <c r="AM91" s="260">
        <f t="array" ref="AM91">SUM(VALUE(IF(IFERROR(MID(E91:AI91,IFERROR(SEARCH("O",E91:AI91),""),4),"")&gt;=1,RIGHT(MID(E91:AI91,IFERROR(SEARCH("O",E91:AI91),""),4),3),0)))</f>
        <v>0</v>
      </c>
      <c r="AN91" s="263"/>
    </row>
    <row r="92">
      <c r="A92" s="258">
        <v>90.0</v>
      </c>
      <c r="B92" s="430" t="s">
        <v>683</v>
      </c>
      <c r="C92" s="430" t="s">
        <v>28</v>
      </c>
      <c r="D92" s="450" t="s">
        <v>14</v>
      </c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60">
        <f t="array" ref="AJ92">-SUM(VALUE(IF(IFERROR(MID(E92:AI92,IFERROR(SEARCH("L",E92:AI92),""),4),"")&gt;=1,RIGHT(MID(E92:AI92,IFERROR(SEARCH("L",E92:AI92),""),4),3),0)))</f>
        <v>0</v>
      </c>
      <c r="AK92" s="260">
        <f t="array" ref="AK92">-SUM(VALUE(IF(IFERROR(MID(E92:AI92,IFERROR(SEARCH("E",E92:AI92),""),4),"")&gt;=1,RIGHT(MID(E92:AI92,IFERROR(SEARCH("E",E92:AI92),""),4),3),0)))</f>
        <v>0</v>
      </c>
      <c r="AL92" s="260">
        <f t="array" ref="AL92">SUM(VALUE(IF(IFERROR(MID(E92:AI92,IFERROR(SEARCH("T",E92:AI92),""),4),"")&gt;=1,RIGHT(MID(E92:AI92,IFERROR(SEARCH("T",E92:AI92),""),4),3),0)))</f>
        <v>0</v>
      </c>
      <c r="AM92" s="260">
        <f t="array" ref="AM92">SUM(VALUE(IF(IFERROR(MID(E92:AI92,IFERROR(SEARCH("O",E92:AI92),""),4),"")&gt;=1,RIGHT(MID(E92:AI92,IFERROR(SEARCH("O",E92:AI92),""),4),3),0)))</f>
        <v>0</v>
      </c>
      <c r="AN92" s="263"/>
    </row>
    <row r="93">
      <c r="A93" s="258">
        <v>91.0</v>
      </c>
      <c r="B93" s="430" t="s">
        <v>684</v>
      </c>
      <c r="C93" s="430" t="s">
        <v>61</v>
      </c>
      <c r="D93" s="450" t="s">
        <v>14</v>
      </c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  <c r="AA93" s="262" t="s">
        <v>979</v>
      </c>
      <c r="AB93" s="259"/>
      <c r="AC93" s="259"/>
      <c r="AD93" s="259"/>
      <c r="AE93" s="259"/>
      <c r="AF93" s="259"/>
      <c r="AG93" s="259"/>
      <c r="AH93" s="259"/>
      <c r="AI93" s="259"/>
      <c r="AJ93" s="260">
        <f t="array" ref="AJ93">-SUM(VALUE(IF(IFERROR(MID(E93:AI93,IFERROR(SEARCH("L",E93:AI93),""),4),"")&gt;=1,RIGHT(MID(E93:AI93,IFERROR(SEARCH("L",E93:AI93),""),4),3),0)))</f>
        <v>-20</v>
      </c>
      <c r="AK93" s="260">
        <f t="array" ref="AK93">-SUM(VALUE(IF(IFERROR(MID(E93:AI93,IFERROR(SEARCH("E",E93:AI93),""),4),"")&gt;=1,RIGHT(MID(E93:AI93,IFERROR(SEARCH("E",E93:AI93),""),4),3),0)))</f>
        <v>0</v>
      </c>
      <c r="AL93" s="260">
        <f t="array" ref="AL93">SUM(VALUE(IF(IFERROR(MID(E93:AI93,IFERROR(SEARCH("T",E93:AI93),""),4),"")&gt;=1,RIGHT(MID(E93:AI93,IFERROR(SEARCH("T",E93:AI93),""),4),3),0)))</f>
        <v>0</v>
      </c>
      <c r="AM93" s="260">
        <f t="array" ref="AM93">SUM(VALUE(IF(IFERROR(MID(E93:AI93,IFERROR(SEARCH("O",E93:AI93),""),4),"")&gt;=1,RIGHT(MID(E93:AI93,IFERROR(SEARCH("O",E93:AI93),""),4),3),0)))</f>
        <v>0</v>
      </c>
      <c r="AN93" s="263"/>
    </row>
    <row r="94">
      <c r="A94" s="258">
        <v>92.0</v>
      </c>
      <c r="B94" s="430" t="s">
        <v>853</v>
      </c>
      <c r="C94" s="430" t="s">
        <v>73</v>
      </c>
      <c r="D94" s="450" t="s">
        <v>14</v>
      </c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60">
        <f t="array" ref="AJ94">-SUM(VALUE(IF(IFERROR(MID(E94:AI94,IFERROR(SEARCH("L",E94:AI94),""),4),"")&gt;=1,RIGHT(MID(E94:AI94,IFERROR(SEARCH("L",E94:AI94),""),4),3),0)))</f>
        <v>0</v>
      </c>
      <c r="AK94" s="260">
        <f t="array" ref="AK94">-SUM(VALUE(IF(IFERROR(MID(E94:AI94,IFERROR(SEARCH("E",E94:AI94),""),4),"")&gt;=1,RIGHT(MID(E94:AI94,IFERROR(SEARCH("E",E94:AI94),""),4),3),0)))</f>
        <v>0</v>
      </c>
      <c r="AL94" s="260">
        <f t="array" ref="AL94">SUM(VALUE(IF(IFERROR(MID(E94:AI94,IFERROR(SEARCH("T",E94:AI94),""),4),"")&gt;=1,RIGHT(MID(E94:AI94,IFERROR(SEARCH("T",E94:AI94),""),4),3),0)))</f>
        <v>0</v>
      </c>
      <c r="AM94" s="260">
        <f t="array" ref="AM94">SUM(VALUE(IF(IFERROR(MID(E94:AI94,IFERROR(SEARCH("O",E94:AI94),""),4),"")&gt;=1,RIGHT(MID(E94:AI94,IFERROR(SEARCH("O",E94:AI94),""),4),3),0)))</f>
        <v>0</v>
      </c>
      <c r="AN94" s="263"/>
    </row>
    <row r="95">
      <c r="A95" s="258">
        <v>93.0</v>
      </c>
      <c r="B95" s="430" t="s">
        <v>685</v>
      </c>
      <c r="C95" s="430" t="s">
        <v>17</v>
      </c>
      <c r="D95" s="450" t="s">
        <v>14</v>
      </c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  <c r="AA95" s="262"/>
      <c r="AB95" s="259"/>
      <c r="AC95" s="259"/>
      <c r="AD95" s="259"/>
      <c r="AE95" s="259"/>
      <c r="AF95" s="262" t="s">
        <v>982</v>
      </c>
      <c r="AG95" s="259"/>
      <c r="AH95" s="259"/>
      <c r="AI95" s="259"/>
      <c r="AJ95" s="260">
        <f t="array" ref="AJ95">-SUM(VALUE(IF(IFERROR(MID(E95:AI95,IFERROR(SEARCH("L",E95:AI95),""),4),"")&gt;=1,RIGHT(MID(E95:AI95,IFERROR(SEARCH("L",E95:AI95),""),4),3),0)))</f>
        <v>-79</v>
      </c>
      <c r="AK95" s="260">
        <f t="array" ref="AK95">-SUM(VALUE(IF(IFERROR(MID(E95:AI95,IFERROR(SEARCH("E",E95:AI95),""),4),"")&gt;=1,RIGHT(MID(E95:AI95,IFERROR(SEARCH("E",E95:AI95),""),4),3),0)))</f>
        <v>0</v>
      </c>
      <c r="AL95" s="260">
        <f t="array" ref="AL95">SUM(VALUE(IF(IFERROR(MID(E95:AI95,IFERROR(SEARCH("T",E95:AI95),""),4),"")&gt;=1,RIGHT(MID(E95:AI95,IFERROR(SEARCH("T",E95:AI95),""),4),3),0)))</f>
        <v>0</v>
      </c>
      <c r="AM95" s="260">
        <f t="array" ref="AM95">SUM(VALUE(IF(IFERROR(MID(E95:AI95,IFERROR(SEARCH("O",E95:AI95),""),4),"")&gt;=1,RIGHT(MID(E95:AI95,IFERROR(SEARCH("O",E95:AI95),""),4),3),0)))</f>
        <v>0</v>
      </c>
      <c r="AN95" s="263"/>
    </row>
    <row r="96">
      <c r="A96" s="258">
        <v>94.0</v>
      </c>
      <c r="B96" s="430" t="s">
        <v>686</v>
      </c>
      <c r="C96" s="430" t="s">
        <v>49</v>
      </c>
      <c r="D96" s="450" t="s">
        <v>14</v>
      </c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60">
        <f t="array" ref="AJ96">-SUM(VALUE(IF(IFERROR(MID(E96:AI96,IFERROR(SEARCH("L",E96:AI96),""),4),"")&gt;=1,RIGHT(MID(E96:AI96,IFERROR(SEARCH("L",E96:AI96),""),4),3),0)))</f>
        <v>0</v>
      </c>
      <c r="AK96" s="260">
        <f t="array" ref="AK96">-SUM(VALUE(IF(IFERROR(MID(E96:AI96,IFERROR(SEARCH("E",E96:AI96),""),4),"")&gt;=1,RIGHT(MID(E96:AI96,IFERROR(SEARCH("E",E96:AI96),""),4),3),0)))</f>
        <v>0</v>
      </c>
      <c r="AL96" s="260">
        <f t="array" ref="AL96">SUM(VALUE(IF(IFERROR(MID(E96:AI96,IFERROR(SEARCH("T",E96:AI96),""),4),"")&gt;=1,RIGHT(MID(E96:AI96,IFERROR(SEARCH("T",E96:AI96),""),4),3),0)))</f>
        <v>0</v>
      </c>
      <c r="AM96" s="260">
        <f t="array" ref="AM96">SUM(VALUE(IF(IFERROR(MID(E96:AI96,IFERROR(SEARCH("O",E96:AI96),""),4),"")&gt;=1,RIGHT(MID(E96:AI96,IFERROR(SEARCH("O",E96:AI96),""),4),3),0)))</f>
        <v>0</v>
      </c>
      <c r="AN96" s="263"/>
    </row>
    <row r="97">
      <c r="A97" s="258">
        <v>95.0</v>
      </c>
      <c r="B97" s="430" t="s">
        <v>687</v>
      </c>
      <c r="C97" s="430" t="s">
        <v>66</v>
      </c>
      <c r="D97" s="450" t="s">
        <v>14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60">
        <f t="array" ref="AJ97">-SUM(VALUE(IF(IFERROR(MID(E97:AI97,IFERROR(SEARCH("L",E97:AI97),""),4),"")&gt;=1,RIGHT(MID(E97:AI97,IFERROR(SEARCH("L",E97:AI97),""),4),3),0)))</f>
        <v>0</v>
      </c>
      <c r="AK97" s="260">
        <f t="array" ref="AK97">-SUM(VALUE(IF(IFERROR(MID(E97:AI97,IFERROR(SEARCH("E",E97:AI97),""),4),"")&gt;=1,RIGHT(MID(E97:AI97,IFERROR(SEARCH("E",E97:AI97),""),4),3),0)))</f>
        <v>0</v>
      </c>
      <c r="AL97" s="260">
        <f t="array" ref="AL97">SUM(VALUE(IF(IFERROR(MID(E97:AI97,IFERROR(SEARCH("T",E97:AI97),""),4),"")&gt;=1,RIGHT(MID(E97:AI97,IFERROR(SEARCH("T",E97:AI97),""),4),3),0)))</f>
        <v>0</v>
      </c>
      <c r="AM97" s="260">
        <f t="array" ref="AM97">SUM(VALUE(IF(IFERROR(MID(E97:AI97,IFERROR(SEARCH("O",E97:AI97),""),4),"")&gt;=1,RIGHT(MID(E97:AI97,IFERROR(SEARCH("O",E97:AI97),""),4),3),0)))</f>
        <v>0</v>
      </c>
      <c r="AN97" s="263"/>
    </row>
    <row r="98">
      <c r="A98" s="258">
        <v>96.0</v>
      </c>
      <c r="B98" s="430" t="s">
        <v>688</v>
      </c>
      <c r="C98" s="262" t="s">
        <v>22</v>
      </c>
      <c r="D98" s="450" t="s">
        <v>14</v>
      </c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60">
        <f t="array" ref="AJ98">-SUM(VALUE(IF(IFERROR(MID(E98:AI98,IFERROR(SEARCH("L",E98:AI98),""),4),"")&gt;=1,RIGHT(MID(E98:AI98,IFERROR(SEARCH("L",E98:AI98),""),4),3),0)))</f>
        <v>0</v>
      </c>
      <c r="AK98" s="260">
        <f t="array" ref="AK98">-SUM(VALUE(IF(IFERROR(MID(E98:AI98,IFERROR(SEARCH("E",E98:AI98),""),4),"")&gt;=1,RIGHT(MID(E98:AI98,IFERROR(SEARCH("E",E98:AI98),""),4),3),0)))</f>
        <v>0</v>
      </c>
      <c r="AL98" s="260">
        <f t="array" ref="AL98">SUM(VALUE(IF(IFERROR(MID(E98:AI98,IFERROR(SEARCH("T",E98:AI98),""),4),"")&gt;=1,RIGHT(MID(E98:AI98,IFERROR(SEARCH("T",E98:AI98),""),4),3),0)))</f>
        <v>0</v>
      </c>
      <c r="AM98" s="260">
        <f t="array" ref="AM98">SUM(VALUE(IF(IFERROR(MID(E98:AI98,IFERROR(SEARCH("O",E98:AI98),""),4),"")&gt;=1,RIGHT(MID(E98:AI98,IFERROR(SEARCH("O",E98:AI98),""),4),3),0)))</f>
        <v>0</v>
      </c>
      <c r="AN98" s="263"/>
    </row>
    <row r="99">
      <c r="A99" s="258">
        <v>97.0</v>
      </c>
      <c r="B99" s="430" t="s">
        <v>689</v>
      </c>
      <c r="C99" s="262" t="s">
        <v>55</v>
      </c>
      <c r="D99" s="450" t="s">
        <v>14</v>
      </c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60">
        <f t="array" ref="AJ99">-SUM(VALUE(IF(IFERROR(MID(E99:AI99,IFERROR(SEARCH("L",E99:AI99),""),4),"")&gt;=1,RIGHT(MID(E99:AI99,IFERROR(SEARCH("L",E99:AI99),""),4),3),0)))</f>
        <v>0</v>
      </c>
      <c r="AK99" s="260">
        <f t="array" ref="AK99">-SUM(VALUE(IF(IFERROR(MID(E99:AI99,IFERROR(SEARCH("E",E99:AI99),""),4),"")&gt;=1,RIGHT(MID(E99:AI99,IFERROR(SEARCH("E",E99:AI99),""),4),3),0)))</f>
        <v>0</v>
      </c>
      <c r="AL99" s="260">
        <f t="array" ref="AL99">SUM(VALUE(IF(IFERROR(MID(E99:AI99,IFERROR(SEARCH("T",E99:AI99),""),4),"")&gt;=1,RIGHT(MID(E99:AI99,IFERROR(SEARCH("T",E99:AI99),""),4),3),0)))</f>
        <v>0</v>
      </c>
      <c r="AM99" s="260">
        <f t="array" ref="AM99">SUM(VALUE(IF(IFERROR(MID(E99:AI99,IFERROR(SEARCH("O",E99:AI99),""),4),"")&gt;=1,RIGHT(MID(E99:AI99,IFERROR(SEARCH("O",E99:AI99),""),4),3),0)))</f>
        <v>0</v>
      </c>
      <c r="AN99" s="263"/>
    </row>
    <row r="100">
      <c r="A100" s="258">
        <v>98.0</v>
      </c>
      <c r="B100" s="430" t="s">
        <v>856</v>
      </c>
      <c r="C100" s="262" t="s">
        <v>857</v>
      </c>
      <c r="D100" s="450" t="s">
        <v>14</v>
      </c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60">
        <f t="array" ref="AJ100">-SUM(VALUE(IF(IFERROR(MID(E100:AI100,IFERROR(SEARCH("L",E100:AI100),""),4),"")&gt;=1,RIGHT(MID(E100:AI100,IFERROR(SEARCH("L",E100:AI100),""),4),3),0)))</f>
        <v>0</v>
      </c>
      <c r="AK100" s="260">
        <f t="array" ref="AK100">-SUM(VALUE(IF(IFERROR(MID(E100:AI100,IFERROR(SEARCH("E",E100:AI100),""),4),"")&gt;=1,RIGHT(MID(E100:AI100,IFERROR(SEARCH("E",E100:AI100),""),4),3),0)))</f>
        <v>0</v>
      </c>
      <c r="AL100" s="260">
        <f t="array" ref="AL100">SUM(VALUE(IF(IFERROR(MID(E100:AI100,IFERROR(SEARCH("T",E100:AI100),""),4),"")&gt;=1,RIGHT(MID(E100:AI100,IFERROR(SEARCH("T",E100:AI100),""),4),3),0)))</f>
        <v>0</v>
      </c>
      <c r="AM100" s="260">
        <f t="array" ref="AM100">SUM(VALUE(IF(IFERROR(MID(E100:AI100,IFERROR(SEARCH("O",E100:AI100),""),4),"")&gt;=1,RIGHT(MID(E100:AI100,IFERROR(SEARCH("O",E100:AI100),""),4),3),0)))</f>
        <v>0</v>
      </c>
      <c r="AN100" s="263"/>
    </row>
    <row r="101">
      <c r="A101" s="258">
        <v>99.0</v>
      </c>
      <c r="B101" s="430" t="s">
        <v>690</v>
      </c>
      <c r="C101" s="262" t="s">
        <v>45</v>
      </c>
      <c r="D101" s="450" t="s">
        <v>14</v>
      </c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60">
        <f t="array" ref="AJ101">-SUM(VALUE(IF(IFERROR(MID(E101:AI101,IFERROR(SEARCH("L",E101:AI101),""),4),"")&gt;=1,RIGHT(MID(E101:AI101,IFERROR(SEARCH("L",E101:AI101),""),4),3),0)))</f>
        <v>0</v>
      </c>
      <c r="AK101" s="260">
        <f t="array" ref="AK101">-SUM(VALUE(IF(IFERROR(MID(E101:AI101,IFERROR(SEARCH("E",E101:AI101),""),4),"")&gt;=1,RIGHT(MID(E101:AI101,IFERROR(SEARCH("E",E101:AI101),""),4),3),0)))</f>
        <v>0</v>
      </c>
      <c r="AL101" s="260">
        <f t="array" ref="AL101">SUM(VALUE(IF(IFERROR(MID(E101:AI101,IFERROR(SEARCH("T",E101:AI101),""),4),"")&gt;=1,RIGHT(MID(E101:AI101,IFERROR(SEARCH("T",E101:AI101),""),4),3),0)))</f>
        <v>0</v>
      </c>
      <c r="AM101" s="260">
        <f t="array" ref="AM101">SUM(VALUE(IF(IFERROR(MID(E101:AI101,IFERROR(SEARCH("O",E101:AI101),""),4),"")&gt;=1,RIGHT(MID(E101:AI101,IFERROR(SEARCH("O",E101:AI101),""),4),3),0)))</f>
        <v>0</v>
      </c>
      <c r="AN101" s="263"/>
    </row>
    <row r="102">
      <c r="A102" s="258">
        <v>100.0</v>
      </c>
      <c r="B102" s="430" t="s">
        <v>691</v>
      </c>
      <c r="C102" s="430" t="s">
        <v>31</v>
      </c>
      <c r="D102" s="450" t="s">
        <v>14</v>
      </c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60">
        <f t="array" ref="AJ102">-SUM(VALUE(IF(IFERROR(MID(E102:AI102,IFERROR(SEARCH("L",E102:AI102),""),4),"")&gt;=1,RIGHT(MID(E102:AI102,IFERROR(SEARCH("L",E102:AI102),""),4),3),0)))</f>
        <v>0</v>
      </c>
      <c r="AK102" s="260">
        <f t="array" ref="AK102">-SUM(VALUE(IF(IFERROR(MID(E102:AI102,IFERROR(SEARCH("E",E102:AI102),""),4),"")&gt;=1,RIGHT(MID(E102:AI102,IFERROR(SEARCH("E",E102:AI102),""),4),3),0)))</f>
        <v>0</v>
      </c>
      <c r="AL102" s="260">
        <f t="array" ref="AL102">SUM(VALUE(IF(IFERROR(MID(E102:AI102,IFERROR(SEARCH("T",E102:AI102),""),4),"")&gt;=1,RIGHT(MID(E102:AI102,IFERROR(SEARCH("T",E102:AI102),""),4),3),0)))</f>
        <v>0</v>
      </c>
      <c r="AM102" s="260">
        <f t="array" ref="AM102">SUM(VALUE(IF(IFERROR(MID(E102:AI102,IFERROR(SEARCH("O",E102:AI102),""),4),"")&gt;=1,RIGHT(MID(E102:AI102,IFERROR(SEARCH("O",E102:AI102),""),4),3),0)))</f>
        <v>0</v>
      </c>
      <c r="AN102" s="263"/>
    </row>
    <row r="103">
      <c r="A103" s="258">
        <v>101.0</v>
      </c>
      <c r="B103" s="430" t="s">
        <v>692</v>
      </c>
      <c r="C103" s="430" t="s">
        <v>24</v>
      </c>
      <c r="D103" s="450" t="s">
        <v>14</v>
      </c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60">
        <f t="array" ref="AJ103">-SUM(VALUE(IF(IFERROR(MID(E103:AI103,IFERROR(SEARCH("L",E103:AI103),""),4),"")&gt;=1,RIGHT(MID(E103:AI103,IFERROR(SEARCH("L",E103:AI103),""),4),3),0)))</f>
        <v>0</v>
      </c>
      <c r="AK103" s="260">
        <f t="array" ref="AK103">-SUM(VALUE(IF(IFERROR(MID(E103:AI103,IFERROR(SEARCH("E",E103:AI103),""),4),"")&gt;=1,RIGHT(MID(E103:AI103,IFERROR(SEARCH("E",E103:AI103),""),4),3),0)))</f>
        <v>0</v>
      </c>
      <c r="AL103" s="260">
        <f t="array" ref="AL103">SUM(VALUE(IF(IFERROR(MID(E103:AI103,IFERROR(SEARCH("T",E103:AI103),""),4),"")&gt;=1,RIGHT(MID(E103:AI103,IFERROR(SEARCH("T",E103:AI103),""),4),3),0)))</f>
        <v>0</v>
      </c>
      <c r="AM103" s="260">
        <f t="array" ref="AM103">SUM(VALUE(IF(IFERROR(MID(E103:AI103,IFERROR(SEARCH("O",E103:AI103),""),4),"")&gt;=1,RIGHT(MID(E103:AI103,IFERROR(SEARCH("O",E103:AI103),""),4),3),0)))</f>
        <v>0</v>
      </c>
      <c r="AN103" s="263"/>
    </row>
    <row r="104">
      <c r="A104" s="258">
        <v>102.0</v>
      </c>
      <c r="B104" s="430" t="s">
        <v>693</v>
      </c>
      <c r="C104" s="430" t="s">
        <v>35</v>
      </c>
      <c r="D104" s="450" t="s">
        <v>14</v>
      </c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62" t="s">
        <v>810</v>
      </c>
      <c r="AI104" s="259"/>
      <c r="AJ104" s="260">
        <f t="array" ref="AJ104">-SUM(VALUE(IF(IFERROR(MID(E104:AI104,IFERROR(SEARCH("L",E104:AI104),""),4),"")&gt;=1,RIGHT(MID(E104:AI104,IFERROR(SEARCH("L",E104:AI104),""),4),3),0)))</f>
        <v>-2</v>
      </c>
      <c r="AK104" s="260">
        <f t="array" ref="AK104">-SUM(VALUE(IF(IFERROR(MID(E104:AI104,IFERROR(SEARCH("E",E104:AI104),""),4),"")&gt;=1,RIGHT(MID(E104:AI104,IFERROR(SEARCH("E",E104:AI104),""),4),3),0)))</f>
        <v>0</v>
      </c>
      <c r="AL104" s="260">
        <f t="array" ref="AL104">SUM(VALUE(IF(IFERROR(MID(E104:AI104,IFERROR(SEARCH("T",E104:AI104),""),4),"")&gt;=1,RIGHT(MID(E104:AI104,IFERROR(SEARCH("T",E104:AI104),""),4),3),0)))</f>
        <v>0</v>
      </c>
      <c r="AM104" s="260">
        <f t="array" ref="AM104">SUM(VALUE(IF(IFERROR(MID(E104:AI104,IFERROR(SEARCH("O",E104:AI104),""),4),"")&gt;=1,RIGHT(MID(E104:AI104,IFERROR(SEARCH("O",E104:AI104),""),4),3),0)))</f>
        <v>0</v>
      </c>
      <c r="AN104" s="263"/>
    </row>
    <row r="105">
      <c r="A105" s="258">
        <v>103.0</v>
      </c>
      <c r="B105" s="430" t="s">
        <v>694</v>
      </c>
      <c r="C105" s="430" t="s">
        <v>48</v>
      </c>
      <c r="D105" s="450" t="s">
        <v>14</v>
      </c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60">
        <f t="array" ref="AJ105">-SUM(VALUE(IF(IFERROR(MID(E105:AI105,IFERROR(SEARCH("L",E105:AI105),""),4),"")&gt;=1,RIGHT(MID(E105:AI105,IFERROR(SEARCH("L",E105:AI105),""),4),3),0)))</f>
        <v>0</v>
      </c>
      <c r="AK105" s="260">
        <f t="array" ref="AK105">-SUM(VALUE(IF(IFERROR(MID(E105:AI105,IFERROR(SEARCH("E",E105:AI105),""),4),"")&gt;=1,RIGHT(MID(E105:AI105,IFERROR(SEARCH("E",E105:AI105),""),4),3),0)))</f>
        <v>0</v>
      </c>
      <c r="AL105" s="260">
        <f t="array" ref="AL105">SUM(VALUE(IF(IFERROR(MID(E105:AI105,IFERROR(SEARCH("T",E105:AI105),""),4),"")&gt;=1,RIGHT(MID(E105:AI105,IFERROR(SEARCH("T",E105:AI105),""),4),3),0)))</f>
        <v>0</v>
      </c>
      <c r="AM105" s="260">
        <f t="array" ref="AM105">SUM(VALUE(IF(IFERROR(MID(E105:AI105,IFERROR(SEARCH("O",E105:AI105),""),4),"")&gt;=1,RIGHT(MID(E105:AI105,IFERROR(SEARCH("O",E105:AI105),""),4),3),0)))</f>
        <v>0</v>
      </c>
      <c r="AN105" s="263"/>
    </row>
    <row r="106">
      <c r="A106" s="258">
        <v>104.0</v>
      </c>
      <c r="B106" s="430" t="s">
        <v>695</v>
      </c>
      <c r="C106" s="430" t="s">
        <v>67</v>
      </c>
      <c r="D106" s="450" t="s">
        <v>14</v>
      </c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60">
        <f t="array" ref="AJ106">-SUM(VALUE(IF(IFERROR(MID(E106:AI106,IFERROR(SEARCH("L",E106:AI106),""),4),"")&gt;=1,RIGHT(MID(E106:AI106,IFERROR(SEARCH("L",E106:AI106),""),4),3),0)))</f>
        <v>0</v>
      </c>
      <c r="AK106" s="260">
        <f t="array" ref="AK106">-SUM(VALUE(IF(IFERROR(MID(E106:AI106,IFERROR(SEARCH("E",E106:AI106),""),4),"")&gt;=1,RIGHT(MID(E106:AI106,IFERROR(SEARCH("E",E106:AI106),""),4),3),0)))</f>
        <v>0</v>
      </c>
      <c r="AL106" s="260">
        <f t="array" ref="AL106">SUM(VALUE(IF(IFERROR(MID(E106:AI106,IFERROR(SEARCH("T",E106:AI106),""),4),"")&gt;=1,RIGHT(MID(E106:AI106,IFERROR(SEARCH("T",E106:AI106),""),4),3),0)))</f>
        <v>0</v>
      </c>
      <c r="AM106" s="260">
        <f t="array" ref="AM106">SUM(VALUE(IF(IFERROR(MID(E106:AI106,IFERROR(SEARCH("O",E106:AI106),""),4),"")&gt;=1,RIGHT(MID(E106:AI106,IFERROR(SEARCH("O",E106:AI106),""),4),3),0)))</f>
        <v>0</v>
      </c>
      <c r="AN106" s="263"/>
    </row>
    <row r="107">
      <c r="A107" s="258">
        <v>105.0</v>
      </c>
      <c r="B107" s="430" t="s">
        <v>696</v>
      </c>
      <c r="C107" s="430" t="s">
        <v>54</v>
      </c>
      <c r="D107" s="450" t="s">
        <v>14</v>
      </c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60">
        <f t="array" ref="AJ107">-SUM(VALUE(IF(IFERROR(MID(E107:AI107,IFERROR(SEARCH("L",E107:AI107),""),4),"")&gt;=1,RIGHT(MID(E107:AI107,IFERROR(SEARCH("L",E107:AI107),""),4),3),0)))</f>
        <v>0</v>
      </c>
      <c r="AK107" s="260">
        <f t="array" ref="AK107">-SUM(VALUE(IF(IFERROR(MID(E107:AI107,IFERROR(SEARCH("E",E107:AI107),""),4),"")&gt;=1,RIGHT(MID(E107:AI107,IFERROR(SEARCH("E",E107:AI107),""),4),3),0)))</f>
        <v>0</v>
      </c>
      <c r="AL107" s="260">
        <f t="array" ref="AL107">SUM(VALUE(IF(IFERROR(MID(E107:AI107,IFERROR(SEARCH("T",E107:AI107),""),4),"")&gt;=1,RIGHT(MID(E107:AI107,IFERROR(SEARCH("T",E107:AI107),""),4),3),0)))</f>
        <v>0</v>
      </c>
      <c r="AM107" s="260">
        <f t="array" ref="AM107">SUM(VALUE(IF(IFERROR(MID(E107:AI107,IFERROR(SEARCH("O",E107:AI107),""),4),"")&gt;=1,RIGHT(MID(E107:AI107,IFERROR(SEARCH("O",E107:AI107),""),4),3),0)))</f>
        <v>0</v>
      </c>
      <c r="AN107" s="263"/>
    </row>
    <row r="108">
      <c r="A108" s="258">
        <v>106.0</v>
      </c>
      <c r="B108" s="430" t="s">
        <v>697</v>
      </c>
      <c r="C108" s="430" t="s">
        <v>70</v>
      </c>
      <c r="D108" s="450" t="s">
        <v>14</v>
      </c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60">
        <f t="array" ref="AJ108">-SUM(VALUE(IF(IFERROR(MID(E108:AI108,IFERROR(SEARCH("L",E108:AI108),""),4),"")&gt;=1,RIGHT(MID(E108:AI108,IFERROR(SEARCH("L",E108:AI108),""),4),3),0)))</f>
        <v>0</v>
      </c>
      <c r="AK108" s="260">
        <f t="array" ref="AK108">-SUM(VALUE(IF(IFERROR(MID(E108:AI108,IFERROR(SEARCH("E",E108:AI108),""),4),"")&gt;=1,RIGHT(MID(E108:AI108,IFERROR(SEARCH("E",E108:AI108),""),4),3),0)))</f>
        <v>0</v>
      </c>
      <c r="AL108" s="260">
        <f t="array" ref="AL108">SUM(VALUE(IF(IFERROR(MID(E108:AI108,IFERROR(SEARCH("T",E108:AI108),""),4),"")&gt;=1,RIGHT(MID(E108:AI108,IFERROR(SEARCH("T",E108:AI108),""),4),3),0)))</f>
        <v>0</v>
      </c>
      <c r="AM108" s="260">
        <f t="array" ref="AM108">SUM(VALUE(IF(IFERROR(MID(E108:AI108,IFERROR(SEARCH("O",E108:AI108),""),4),"")&gt;=1,RIGHT(MID(E108:AI108,IFERROR(SEARCH("O",E108:AI108),""),4),3),0)))</f>
        <v>0</v>
      </c>
      <c r="AN108" s="263"/>
    </row>
    <row r="109">
      <c r="A109" s="258">
        <v>107.0</v>
      </c>
      <c r="B109" s="430" t="s">
        <v>848</v>
      </c>
      <c r="C109" s="430" t="s">
        <v>40</v>
      </c>
      <c r="D109" s="450" t="s">
        <v>14</v>
      </c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60">
        <f t="array" ref="AJ109">-SUM(VALUE(IF(IFERROR(MID(E109:AI109,IFERROR(SEARCH("L",E109:AI109),""),4),"")&gt;=1,RIGHT(MID(E109:AI109,IFERROR(SEARCH("L",E109:AI109),""),4),3),0)))</f>
        <v>0</v>
      </c>
      <c r="AK109" s="260">
        <f t="array" ref="AK109">-SUM(VALUE(IF(IFERROR(MID(E109:AI109,IFERROR(SEARCH("E",E109:AI109),""),4),"")&gt;=1,RIGHT(MID(E109:AI109,IFERROR(SEARCH("E",E109:AI109),""),4),3),0)))</f>
        <v>0</v>
      </c>
      <c r="AL109" s="260">
        <f t="array" ref="AL109">SUM(VALUE(IF(IFERROR(MID(E109:AI109,IFERROR(SEARCH("T",E109:AI109),""),4),"")&gt;=1,RIGHT(MID(E109:AI109,IFERROR(SEARCH("T",E109:AI109),""),4),3),0)))</f>
        <v>0</v>
      </c>
      <c r="AM109" s="260">
        <f t="array" ref="AM109">SUM(VALUE(IF(IFERROR(MID(E109:AI109,IFERROR(SEARCH("O",E109:AI109),""),4),"")&gt;=1,RIGHT(MID(E109:AI109,IFERROR(SEARCH("O",E109:AI109),""),4),3),0)))</f>
        <v>0</v>
      </c>
      <c r="AN109" s="263"/>
    </row>
    <row r="110">
      <c r="A110" s="258">
        <v>108.0</v>
      </c>
      <c r="B110" s="430" t="s">
        <v>698</v>
      </c>
      <c r="C110" s="430" t="s">
        <v>19</v>
      </c>
      <c r="D110" s="450" t="s">
        <v>14</v>
      </c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60">
        <f t="array" ref="AJ110">-SUM(VALUE(IF(IFERROR(MID(E110:AI110,IFERROR(SEARCH("L",E110:AI110),""),4),"")&gt;=1,RIGHT(MID(E110:AI110,IFERROR(SEARCH("L",E110:AI110),""),4),3),0)))</f>
        <v>0</v>
      </c>
      <c r="AK110" s="260">
        <f t="array" ref="AK110">-SUM(VALUE(IF(IFERROR(MID(E110:AI110,IFERROR(SEARCH("E",E110:AI110),""),4),"")&gt;=1,RIGHT(MID(E110:AI110,IFERROR(SEARCH("E",E110:AI110),""),4),3),0)))</f>
        <v>0</v>
      </c>
      <c r="AL110" s="260">
        <f t="array" ref="AL110">SUM(VALUE(IF(IFERROR(MID(E110:AI110,IFERROR(SEARCH("T",E110:AI110),""),4),"")&gt;=1,RIGHT(MID(E110:AI110,IFERROR(SEARCH("T",E110:AI110),""),4),3),0)))</f>
        <v>0</v>
      </c>
      <c r="AM110" s="260">
        <f t="array" ref="AM110">SUM(VALUE(IF(IFERROR(MID(E110:AI110,IFERROR(SEARCH("O",E110:AI110),""),4),"")&gt;=1,RIGHT(MID(E110:AI110,IFERROR(SEARCH("O",E110:AI110),""),4),3),0)))</f>
        <v>0</v>
      </c>
      <c r="AN110" s="263"/>
    </row>
    <row r="111">
      <c r="A111" s="258">
        <v>109.0</v>
      </c>
      <c r="B111" s="430" t="s">
        <v>858</v>
      </c>
      <c r="C111" s="430" t="s">
        <v>859</v>
      </c>
      <c r="D111" s="450" t="s">
        <v>14</v>
      </c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60">
        <f t="array" ref="AJ111">-SUM(VALUE(IF(IFERROR(MID(E111:AI111,IFERROR(SEARCH("L",E111:AI111),""),4),"")&gt;=1,RIGHT(MID(E111:AI111,IFERROR(SEARCH("L",E111:AI111),""),4),3),0)))</f>
        <v>0</v>
      </c>
      <c r="AK111" s="260">
        <f t="array" ref="AK111">-SUM(VALUE(IF(IFERROR(MID(E111:AI111,IFERROR(SEARCH("E",E111:AI111),""),4),"")&gt;=1,RIGHT(MID(E111:AI111,IFERROR(SEARCH("E",E111:AI111),""),4),3),0)))</f>
        <v>0</v>
      </c>
      <c r="AL111" s="260">
        <f t="array" ref="AL111">SUM(VALUE(IF(IFERROR(MID(E111:AI111,IFERROR(SEARCH("T",E111:AI111),""),4),"")&gt;=1,RIGHT(MID(E111:AI111,IFERROR(SEARCH("T",E111:AI111),""),4),3),0)))</f>
        <v>0</v>
      </c>
      <c r="AM111" s="260">
        <f t="array" ref="AM111">SUM(VALUE(IF(IFERROR(MID(E111:AI111,IFERROR(SEARCH("O",E111:AI111),""),4),"")&gt;=1,RIGHT(MID(E111:AI111,IFERROR(SEARCH("O",E111:AI111),""),4),3),0)))</f>
        <v>0</v>
      </c>
      <c r="AN111" s="263"/>
    </row>
    <row r="112">
      <c r="A112" s="258">
        <v>110.0</v>
      </c>
      <c r="B112" s="430" t="s">
        <v>699</v>
      </c>
      <c r="C112" s="430" t="s">
        <v>33</v>
      </c>
      <c r="D112" s="450" t="s">
        <v>14</v>
      </c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60">
        <f t="array" ref="AJ112">-SUM(VALUE(IF(IFERROR(MID(E112:AI112,IFERROR(SEARCH("L",E112:AI112),""),4),"")&gt;=1,RIGHT(MID(E112:AI112,IFERROR(SEARCH("L",E112:AI112),""),4),3),0)))</f>
        <v>0</v>
      </c>
      <c r="AK112" s="260">
        <f t="array" ref="AK112">-SUM(VALUE(IF(IFERROR(MID(E112:AI112,IFERROR(SEARCH("E",E112:AI112),""),4),"")&gt;=1,RIGHT(MID(E112:AI112,IFERROR(SEARCH("E",E112:AI112),""),4),3),0)))</f>
        <v>0</v>
      </c>
      <c r="AL112" s="260">
        <f t="array" ref="AL112">SUM(VALUE(IF(IFERROR(MID(E112:AI112,IFERROR(SEARCH("T",E112:AI112),""),4),"")&gt;=1,RIGHT(MID(E112:AI112,IFERROR(SEARCH("T",E112:AI112),""),4),3),0)))</f>
        <v>0</v>
      </c>
      <c r="AM112" s="260">
        <f t="array" ref="AM112">SUM(VALUE(IF(IFERROR(MID(E112:AI112,IFERROR(SEARCH("O",E112:AI112),""),4),"")&gt;=1,RIGHT(MID(E112:AI112,IFERROR(SEARCH("O",E112:AI112),""),4),3),0)))</f>
        <v>0</v>
      </c>
      <c r="AN112" s="263"/>
    </row>
    <row r="113">
      <c r="A113" s="258">
        <v>111.0</v>
      </c>
      <c r="B113" s="430" t="s">
        <v>700</v>
      </c>
      <c r="C113" s="430" t="s">
        <v>65</v>
      </c>
      <c r="D113" s="450" t="s">
        <v>14</v>
      </c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60">
        <f t="array" ref="AJ113">-SUM(VALUE(IF(IFERROR(MID(E113:AI113,IFERROR(SEARCH("L",E113:AI113),""),4),"")&gt;=1,RIGHT(MID(E113:AI113,IFERROR(SEARCH("L",E113:AI113),""),4),3),0)))</f>
        <v>0</v>
      </c>
      <c r="AK113" s="260">
        <f t="array" ref="AK113">-SUM(VALUE(IF(IFERROR(MID(E113:AI113,IFERROR(SEARCH("E",E113:AI113),""),4),"")&gt;=1,RIGHT(MID(E113:AI113,IFERROR(SEARCH("E",E113:AI113),""),4),3),0)))</f>
        <v>0</v>
      </c>
      <c r="AL113" s="260">
        <f t="array" ref="AL113">SUM(VALUE(IF(IFERROR(MID(E113:AI113,IFERROR(SEARCH("T",E113:AI113),""),4),"")&gt;=1,RIGHT(MID(E113:AI113,IFERROR(SEARCH("T",E113:AI113),""),4),3),0)))</f>
        <v>0</v>
      </c>
      <c r="AM113" s="260">
        <f t="array" ref="AM113">SUM(VALUE(IF(IFERROR(MID(E113:AI113,IFERROR(SEARCH("O",E113:AI113),""),4),"")&gt;=1,RIGHT(MID(E113:AI113,IFERROR(SEARCH("O",E113:AI113),""),4),3),0)))</f>
        <v>0</v>
      </c>
      <c r="AN113" s="274"/>
    </row>
    <row r="114">
      <c r="A114" s="258">
        <v>112.0</v>
      </c>
      <c r="B114" s="430" t="s">
        <v>701</v>
      </c>
      <c r="C114" s="430" t="s">
        <v>51</v>
      </c>
      <c r="D114" s="450" t="s">
        <v>14</v>
      </c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60">
        <f t="array" ref="AJ114">-SUM(VALUE(IF(IFERROR(MID(E114:AI114,IFERROR(SEARCH("L",E114:AI114),""),4),"")&gt;=1,RIGHT(MID(E114:AI114,IFERROR(SEARCH("L",E114:AI114),""),4),3),0)))</f>
        <v>0</v>
      </c>
      <c r="AK114" s="260">
        <f t="array" ref="AK114">-SUM(VALUE(IF(IFERROR(MID(E114:AI114,IFERROR(SEARCH("E",E114:AI114),""),4),"")&gt;=1,RIGHT(MID(E114:AI114,IFERROR(SEARCH("E",E114:AI114),""),4),3),0)))</f>
        <v>0</v>
      </c>
      <c r="AL114" s="260">
        <f t="array" ref="AL114">SUM(VALUE(IF(IFERROR(MID(E114:AI114,IFERROR(SEARCH("T",E114:AI114),""),4),"")&gt;=1,RIGHT(MID(E114:AI114,IFERROR(SEARCH("T",E114:AI114),""),4),3),0)))</f>
        <v>0</v>
      </c>
      <c r="AM114" s="260">
        <f t="array" ref="AM114">SUM(VALUE(IF(IFERROR(MID(E114:AI114,IFERROR(SEARCH("O",E114:AI114),""),4),"")&gt;=1,RIGHT(MID(E114:AI114,IFERROR(SEARCH("O",E114:AI114),""),4),3),0)))</f>
        <v>0</v>
      </c>
      <c r="AN114" s="263"/>
    </row>
    <row r="115">
      <c r="A115" s="258">
        <v>113.0</v>
      </c>
      <c r="B115" s="430" t="s">
        <v>860</v>
      </c>
      <c r="C115" s="430" t="s">
        <v>861</v>
      </c>
      <c r="D115" s="450" t="s">
        <v>14</v>
      </c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60">
        <f t="array" ref="AJ115">-SUM(VALUE(IF(IFERROR(MID(E115:AI115,IFERROR(SEARCH("L",E115:AI115),""),4),"")&gt;=1,RIGHT(MID(E115:AI115,IFERROR(SEARCH("L",E115:AI115),""),4),3),0)))</f>
        <v>0</v>
      </c>
      <c r="AK115" s="260">
        <f t="array" ref="AK115">-SUM(VALUE(IF(IFERROR(MID(E115:AI115,IFERROR(SEARCH("E",E115:AI115),""),4),"")&gt;=1,RIGHT(MID(E115:AI115,IFERROR(SEARCH("E",E115:AI115),""),4),3),0)))</f>
        <v>0</v>
      </c>
      <c r="AL115" s="260">
        <f t="array" ref="AL115">SUM(VALUE(IF(IFERROR(MID(E115:AI115,IFERROR(SEARCH("T",E115:AI115),""),4),"")&gt;=1,RIGHT(MID(E115:AI115,IFERROR(SEARCH("T",E115:AI115),""),4),3),0)))</f>
        <v>0</v>
      </c>
      <c r="AM115" s="260">
        <f t="array" ref="AM115">SUM(VALUE(IF(IFERROR(MID(E115:AI115,IFERROR(SEARCH("O",E115:AI115),""),4),"")&gt;=1,RIGHT(MID(E115:AI115,IFERROR(SEARCH("O",E115:AI115),""),4),3),0)))</f>
        <v>0</v>
      </c>
      <c r="AN115" s="263"/>
    </row>
    <row r="116">
      <c r="A116" s="258">
        <v>114.0</v>
      </c>
      <c r="B116" s="430" t="s">
        <v>709</v>
      </c>
      <c r="C116" s="430" t="s">
        <v>30</v>
      </c>
      <c r="D116" s="450" t="s">
        <v>14</v>
      </c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60">
        <f t="array" ref="AJ116">-SUM(VALUE(IF(IFERROR(MID(E116:AI116,IFERROR(SEARCH("L",E116:AI116),""),4),"")&gt;=1,RIGHT(MID(E116:AI116,IFERROR(SEARCH("L",E116:AI116),""),4),3),0)))</f>
        <v>0</v>
      </c>
      <c r="AK116" s="260">
        <f t="array" ref="AK116">-SUM(VALUE(IF(IFERROR(MID(E116:AI116,IFERROR(SEARCH("E",E116:AI116),""),4),"")&gt;=1,RIGHT(MID(E116:AI116,IFERROR(SEARCH("E",E116:AI116),""),4),3),0)))</f>
        <v>0</v>
      </c>
      <c r="AL116" s="260">
        <f t="array" ref="AL116">SUM(VALUE(IF(IFERROR(MID(E116:AI116,IFERROR(SEARCH("T",E116:AI116),""),4),"")&gt;=1,RIGHT(MID(E116:AI116,IFERROR(SEARCH("T",E116:AI116),""),4),3),0)))</f>
        <v>0</v>
      </c>
      <c r="AM116" s="260">
        <f t="array" ref="AM116">SUM(VALUE(IF(IFERROR(MID(E116:AI116,IFERROR(SEARCH("O",E116:AI116),""),4),"")&gt;=1,RIGHT(MID(E116:AI116,IFERROR(SEARCH("O",E116:AI116),""),4),3),0)))</f>
        <v>0</v>
      </c>
      <c r="AN116" s="263"/>
    </row>
    <row r="117">
      <c r="A117" s="258">
        <v>115.0</v>
      </c>
      <c r="B117" s="430" t="s">
        <v>702</v>
      </c>
      <c r="C117" s="430" t="s">
        <v>58</v>
      </c>
      <c r="D117" s="450" t="s">
        <v>14</v>
      </c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62" t="s">
        <v>802</v>
      </c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60">
        <f t="array" ref="AJ117">-SUM(VALUE(IF(IFERROR(MID(E117:AI117,IFERROR(SEARCH("L",E117:AI117),""),4),"")&gt;=1,RIGHT(MID(E117:AI117,IFERROR(SEARCH("L",E117:AI117),""),4),3),0)))</f>
        <v>-6</v>
      </c>
      <c r="AK117" s="260">
        <f t="array" ref="AK117">-SUM(VALUE(IF(IFERROR(MID(E117:AI117,IFERROR(SEARCH("E",E117:AI117),""),4),"")&gt;=1,RIGHT(MID(E117:AI117,IFERROR(SEARCH("E",E117:AI117),""),4),3),0)))</f>
        <v>0</v>
      </c>
      <c r="AL117" s="260">
        <f t="array" ref="AL117">SUM(VALUE(IF(IFERROR(MID(E117:AI117,IFERROR(SEARCH("T",E117:AI117),""),4),"")&gt;=1,RIGHT(MID(E117:AI117,IFERROR(SEARCH("T",E117:AI117),""),4),3),0)))</f>
        <v>0</v>
      </c>
      <c r="AM117" s="260">
        <f t="array" ref="AM117">SUM(VALUE(IF(IFERROR(MID(E117:AI117,IFERROR(SEARCH("O",E117:AI117),""),4),"")&gt;=1,RIGHT(MID(E117:AI117,IFERROR(SEARCH("O",E117:AI117),""),4),3),0)))</f>
        <v>0</v>
      </c>
      <c r="AN117" s="263"/>
    </row>
    <row r="118">
      <c r="A118" s="258">
        <v>116.0</v>
      </c>
      <c r="B118" s="430" t="s">
        <v>703</v>
      </c>
      <c r="C118" s="430" t="s">
        <v>43</v>
      </c>
      <c r="D118" s="450" t="s">
        <v>14</v>
      </c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60">
        <f t="array" ref="AJ118">-SUM(VALUE(IF(IFERROR(MID(E118:AI118,IFERROR(SEARCH("L",E118:AI118),""),4),"")&gt;=1,RIGHT(MID(E118:AI118,IFERROR(SEARCH("L",E118:AI118),""),4),3),0)))</f>
        <v>0</v>
      </c>
      <c r="AK118" s="260">
        <f t="array" ref="AK118">-SUM(VALUE(IF(IFERROR(MID(E118:AI118,IFERROR(SEARCH("E",E118:AI118),""),4),"")&gt;=1,RIGHT(MID(E118:AI118,IFERROR(SEARCH("E",E118:AI118),""),4),3),0)))</f>
        <v>0</v>
      </c>
      <c r="AL118" s="260">
        <f t="array" ref="AL118">SUM(VALUE(IF(IFERROR(MID(E118:AI118,IFERROR(SEARCH("T",E118:AI118),""),4),"")&gt;=1,RIGHT(MID(E118:AI118,IFERROR(SEARCH("T",E118:AI118),""),4),3),0)))</f>
        <v>0</v>
      </c>
      <c r="AM118" s="260">
        <f t="array" ref="AM118">SUM(VALUE(IF(IFERROR(MID(E118:AI118,IFERROR(SEARCH("O",E118:AI118),""),4),"")&gt;=1,RIGHT(MID(E118:AI118,IFERROR(SEARCH("O",E118:AI118),""),4),3),0)))</f>
        <v>0</v>
      </c>
      <c r="AN118" s="263"/>
    </row>
    <row r="119">
      <c r="A119" s="258">
        <v>117.0</v>
      </c>
      <c r="B119" s="430" t="s">
        <v>713</v>
      </c>
      <c r="C119" s="430" t="s">
        <v>34</v>
      </c>
      <c r="D119" s="450" t="s">
        <v>14</v>
      </c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62" t="s">
        <v>983</v>
      </c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60">
        <f t="array" ref="AJ119">-SUM(VALUE(IF(IFERROR(MID(E119:AI119,IFERROR(SEARCH("L",E119:AI119),""),4),"")&gt;=1,RIGHT(MID(E119:AI119,IFERROR(SEARCH("L",E119:AI119),""),4),3),0)))</f>
        <v>-39</v>
      </c>
      <c r="AK119" s="260">
        <f t="array" ref="AK119">-SUM(VALUE(IF(IFERROR(MID(E119:AI119,IFERROR(SEARCH("E",E119:AI119),""),4),"")&gt;=1,RIGHT(MID(E119:AI119,IFERROR(SEARCH("E",E119:AI119),""),4),3),0)))</f>
        <v>0</v>
      </c>
      <c r="AL119" s="260">
        <f t="array" ref="AL119">SUM(VALUE(IF(IFERROR(MID(E119:AI119,IFERROR(SEARCH("T",E119:AI119),""),4),"")&gt;=1,RIGHT(MID(E119:AI119,IFERROR(SEARCH("T",E119:AI119),""),4),3),0)))</f>
        <v>0</v>
      </c>
      <c r="AM119" s="260">
        <f t="array" ref="AM119">SUM(VALUE(IF(IFERROR(MID(E119:AI119,IFERROR(SEARCH("O",E119:AI119),""),4),"")&gt;=1,RIGHT(MID(E119:AI119,IFERROR(SEARCH("O",E119:AI119),""),4),3),0)))</f>
        <v>0</v>
      </c>
      <c r="AN119" s="263"/>
    </row>
    <row r="120">
      <c r="A120" s="258">
        <v>118.0</v>
      </c>
      <c r="B120" s="430" t="s">
        <v>862</v>
      </c>
      <c r="C120" s="430" t="s">
        <v>863</v>
      </c>
      <c r="D120" s="450" t="s">
        <v>14</v>
      </c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60">
        <f t="array" ref="AJ120">-SUM(VALUE(IF(IFERROR(MID(E120:AI120,IFERROR(SEARCH("L",E120:AI120),""),4),"")&gt;=1,RIGHT(MID(E120:AI120,IFERROR(SEARCH("L",E120:AI120),""),4),3),0)))</f>
        <v>0</v>
      </c>
      <c r="AK120" s="260">
        <f t="array" ref="AK120">-SUM(VALUE(IF(IFERROR(MID(E120:AI120,IFERROR(SEARCH("E",E120:AI120),""),4),"")&gt;=1,RIGHT(MID(E120:AI120,IFERROR(SEARCH("E",E120:AI120),""),4),3),0)))</f>
        <v>0</v>
      </c>
      <c r="AL120" s="260">
        <f t="array" ref="AL120">SUM(VALUE(IF(IFERROR(MID(E120:AI120,IFERROR(SEARCH("T",E120:AI120),""),4),"")&gt;=1,RIGHT(MID(E120:AI120,IFERROR(SEARCH("T",E120:AI120),""),4),3),0)))</f>
        <v>0</v>
      </c>
      <c r="AM120" s="260">
        <f t="array" ref="AM120">SUM(VALUE(IF(IFERROR(MID(E120:AI120,IFERROR(SEARCH("O",E120:AI120),""),4),"")&gt;=1,RIGHT(MID(E120:AI120,IFERROR(SEARCH("O",E120:AI120),""),4),3),0)))</f>
        <v>0</v>
      </c>
      <c r="AN120" s="263"/>
    </row>
    <row r="121">
      <c r="A121" s="258">
        <v>119.0</v>
      </c>
      <c r="B121" s="430" t="s">
        <v>704</v>
      </c>
      <c r="C121" s="430" t="s">
        <v>36</v>
      </c>
      <c r="D121" s="450" t="s">
        <v>14</v>
      </c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60">
        <f t="array" ref="AJ121">-SUM(VALUE(IF(IFERROR(MID(E121:AI121,IFERROR(SEARCH("L",E121:AI121),""),4),"")&gt;=1,RIGHT(MID(E121:AI121,IFERROR(SEARCH("L",E121:AI121),""),4),3),0)))</f>
        <v>0</v>
      </c>
      <c r="AK121" s="260">
        <f t="array" ref="AK121">-SUM(VALUE(IF(IFERROR(MID(E121:AI121,IFERROR(SEARCH("E",E121:AI121),""),4),"")&gt;=1,RIGHT(MID(E121:AI121,IFERROR(SEARCH("E",E121:AI121),""),4),3),0)))</f>
        <v>0</v>
      </c>
      <c r="AL121" s="260">
        <f t="array" ref="AL121">SUM(VALUE(IF(IFERROR(MID(E121:AI121,IFERROR(SEARCH("T",E121:AI121),""),4),"")&gt;=1,RIGHT(MID(E121:AI121,IFERROR(SEARCH("T",E121:AI121),""),4),3),0)))</f>
        <v>0</v>
      </c>
      <c r="AM121" s="260">
        <f t="array" ref="AM121">SUM(VALUE(IF(IFERROR(MID(E121:AI121,IFERROR(SEARCH("O",E121:AI121),""),4),"")&gt;=1,RIGHT(MID(E121:AI121,IFERROR(SEARCH("O",E121:AI121),""),4),3),0)))</f>
        <v>0</v>
      </c>
      <c r="AN121" s="263"/>
    </row>
    <row r="122">
      <c r="A122" s="258">
        <v>120.0</v>
      </c>
      <c r="B122" s="430" t="s">
        <v>705</v>
      </c>
      <c r="C122" s="430" t="s">
        <v>18</v>
      </c>
      <c r="D122" s="429" t="s">
        <v>14</v>
      </c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60">
        <f t="array" ref="AJ122">-SUM(VALUE(IF(IFERROR(MID(E122:AI122,IFERROR(SEARCH("L",E122:AI122),""),4),"")&gt;=1,RIGHT(MID(E122:AI122,IFERROR(SEARCH("L",E122:AI122),""),4),3),0)))</f>
        <v>0</v>
      </c>
      <c r="AK122" s="260">
        <f t="array" ref="AK122">-SUM(VALUE(IF(IFERROR(MID(E122:AI122,IFERROR(SEARCH("E",E122:AI122),""),4),"")&gt;=1,RIGHT(MID(E122:AI122,IFERROR(SEARCH("E",E122:AI122),""),4),3),0)))</f>
        <v>0</v>
      </c>
      <c r="AL122" s="260">
        <f t="array" ref="AL122">SUM(VALUE(IF(IFERROR(MID(E122:AI122,IFERROR(SEARCH("T",E122:AI122),""),4),"")&gt;=1,RIGHT(MID(E122:AI122,IFERROR(SEARCH("T",E122:AI122),""),4),3),0)))</f>
        <v>0</v>
      </c>
      <c r="AM122" s="260">
        <f t="array" ref="AM122">SUM(VALUE(IF(IFERROR(MID(E122:AI122,IFERROR(SEARCH("O",E122:AI122),""),4),"")&gt;=1,RIGHT(MID(E122:AI122,IFERROR(SEARCH("O",E122:AI122),""),4),3),0)))</f>
        <v>0</v>
      </c>
      <c r="AN122" s="263"/>
    </row>
    <row r="123">
      <c r="A123" s="258">
        <v>121.0</v>
      </c>
      <c r="B123" s="430" t="s">
        <v>706</v>
      </c>
      <c r="C123" s="430" t="s">
        <v>39</v>
      </c>
      <c r="D123" s="429" t="s">
        <v>14</v>
      </c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60">
        <f t="array" ref="AJ123">-SUM(VALUE(IF(IFERROR(MID(E123:AI123,IFERROR(SEARCH("L",E123:AI123),""),4),"")&gt;=1,RIGHT(MID(E123:AI123,IFERROR(SEARCH("L",E123:AI123),""),4),3),0)))</f>
        <v>0</v>
      </c>
      <c r="AK123" s="260">
        <f t="array" ref="AK123">-SUM(VALUE(IF(IFERROR(MID(E123:AI123,IFERROR(SEARCH("E",E123:AI123),""),4),"")&gt;=1,RIGHT(MID(E123:AI123,IFERROR(SEARCH("E",E123:AI123),""),4),3),0)))</f>
        <v>0</v>
      </c>
      <c r="AL123" s="260">
        <f t="array" ref="AL123">SUM(VALUE(IF(IFERROR(MID(E123:AI123,IFERROR(SEARCH("T",E123:AI123),""),4),"")&gt;=1,RIGHT(MID(E123:AI123,IFERROR(SEARCH("T",E123:AI123),""),4),3),0)))</f>
        <v>0</v>
      </c>
      <c r="AM123" s="260">
        <f t="array" ref="AM123">SUM(VALUE(IF(IFERROR(MID(E123:AI123,IFERROR(SEARCH("O",E123:AI123),""),4),"")&gt;=1,RIGHT(MID(E123:AI123,IFERROR(SEARCH("O",E123:AI123),""),4),3),0)))</f>
        <v>0</v>
      </c>
      <c r="AN123" s="263"/>
    </row>
    <row r="124">
      <c r="A124" s="258">
        <v>122.0</v>
      </c>
      <c r="B124" s="430" t="s">
        <v>707</v>
      </c>
      <c r="C124" s="430" t="s">
        <v>69</v>
      </c>
      <c r="D124" s="429" t="s">
        <v>14</v>
      </c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60">
        <f t="array" ref="AJ124">-SUM(VALUE(IF(IFERROR(MID(E124:AI124,IFERROR(SEARCH("L",E124:AI124),""),4),"")&gt;=1,RIGHT(MID(E124:AI124,IFERROR(SEARCH("L",E124:AI124),""),4),3),0)))</f>
        <v>0</v>
      </c>
      <c r="AK124" s="260">
        <f t="array" ref="AK124">-SUM(VALUE(IF(IFERROR(MID(E124:AI124,IFERROR(SEARCH("E",E124:AI124),""),4),"")&gt;=1,RIGHT(MID(E124:AI124,IFERROR(SEARCH("E",E124:AI124),""),4),3),0)))</f>
        <v>0</v>
      </c>
      <c r="AL124" s="260">
        <f t="array" ref="AL124">SUM(VALUE(IF(IFERROR(MID(E124:AI124,IFERROR(SEARCH("T",E124:AI124),""),4),"")&gt;=1,RIGHT(MID(E124:AI124,IFERROR(SEARCH("T",E124:AI124),""),4),3),0)))</f>
        <v>0</v>
      </c>
      <c r="AM124" s="260">
        <f t="array" ref="AM124">SUM(VALUE(IF(IFERROR(MID(E124:AI124,IFERROR(SEARCH("O",E124:AI124),""),4),"")&gt;=1,RIGHT(MID(E124:AI124,IFERROR(SEARCH("O",E124:AI124),""),4),3),0)))</f>
        <v>0</v>
      </c>
      <c r="AN124" s="259"/>
    </row>
    <row r="125">
      <c r="A125" s="258">
        <v>123.0</v>
      </c>
      <c r="B125" s="430" t="s">
        <v>708</v>
      </c>
      <c r="C125" s="430" t="s">
        <v>29</v>
      </c>
      <c r="D125" s="429" t="s">
        <v>14</v>
      </c>
      <c r="E125" s="259"/>
      <c r="F125" s="259"/>
      <c r="G125" s="259"/>
      <c r="H125" s="259"/>
      <c r="I125" s="259"/>
      <c r="J125" s="259"/>
      <c r="K125" s="262" t="s">
        <v>821</v>
      </c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62" t="s">
        <v>808</v>
      </c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60">
        <f t="array" ref="AJ125">-SUM(VALUE(IF(IFERROR(MID(E125:AI125,IFERROR(SEARCH("L",E125:AI125),""),4),"")&gt;=1,RIGHT(MID(E125:AI125,IFERROR(SEARCH("L",E125:AI125),""),4),3),0)))</f>
        <v>-27</v>
      </c>
      <c r="AK125" s="260">
        <f t="array" ref="AK125">-SUM(VALUE(IF(IFERROR(MID(E125:AI125,IFERROR(SEARCH("E",E125:AI125),""),4),"")&gt;=1,RIGHT(MID(E125:AI125,IFERROR(SEARCH("E",E125:AI125),""),4),3),0)))</f>
        <v>0</v>
      </c>
      <c r="AL125" s="260">
        <f t="array" ref="AL125">SUM(VALUE(IF(IFERROR(MID(E125:AI125,IFERROR(SEARCH("T",E125:AI125),""),4),"")&gt;=1,RIGHT(MID(E125:AI125,IFERROR(SEARCH("T",E125:AI125),""),4),3),0)))</f>
        <v>0</v>
      </c>
      <c r="AM125" s="260">
        <f t="array" ref="AM125">SUM(VALUE(IF(IFERROR(MID(E125:AI125,IFERROR(SEARCH("O",E125:AI125),""),4),"")&gt;=1,RIGHT(MID(E125:AI125,IFERROR(SEARCH("O",E125:AI125),""),4),3),0)))</f>
        <v>0</v>
      </c>
      <c r="AN125" s="259"/>
    </row>
    <row r="126">
      <c r="A126" s="258">
        <v>124.0</v>
      </c>
      <c r="B126" s="430" t="s">
        <v>870</v>
      </c>
      <c r="C126" s="430" t="s">
        <v>871</v>
      </c>
      <c r="D126" s="429" t="s">
        <v>14</v>
      </c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60">
        <f t="array" ref="AJ126">-SUM(VALUE(IF(IFERROR(MID(E126:AI126,IFERROR(SEARCH("L",E126:AI126),""),4),"")&gt;=1,RIGHT(MID(E126:AI126,IFERROR(SEARCH("L",E126:AI126),""),4),3),0)))</f>
        <v>0</v>
      </c>
      <c r="AK126" s="260">
        <f t="array" ref="AK126">-SUM(VALUE(IF(IFERROR(MID(E126:AI126,IFERROR(SEARCH("E",E126:AI126),""),4),"")&gt;=1,RIGHT(MID(E126:AI126,IFERROR(SEARCH("E",E126:AI126),""),4),3),0)))</f>
        <v>0</v>
      </c>
      <c r="AL126" s="260">
        <f t="array" ref="AL126">SUM(VALUE(IF(IFERROR(MID(E126:AI126,IFERROR(SEARCH("T",E126:AI126),""),4),"")&gt;=1,RIGHT(MID(E126:AI126,IFERROR(SEARCH("T",E126:AI126),""),4),3),0)))</f>
        <v>0</v>
      </c>
      <c r="AM126" s="260">
        <f t="array" ref="AM126">SUM(VALUE(IF(IFERROR(MID(E126:AI126,IFERROR(SEARCH("O",E126:AI126),""),4),"")&gt;=1,RIGHT(MID(E126:AI126,IFERROR(SEARCH("O",E126:AI126),""),4),3),0)))</f>
        <v>0</v>
      </c>
      <c r="AN126" s="259"/>
    </row>
    <row r="127">
      <c r="A127" s="258">
        <v>125.0</v>
      </c>
      <c r="B127" s="430" t="s">
        <v>872</v>
      </c>
      <c r="C127" s="430" t="s">
        <v>873</v>
      </c>
      <c r="D127" s="429" t="s">
        <v>14</v>
      </c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60">
        <f t="array" ref="AJ127">-SUM(VALUE(IF(IFERROR(MID(E127:AI127,IFERROR(SEARCH("L",E127:AI127),""),4),"")&gt;=1,RIGHT(MID(E127:AI127,IFERROR(SEARCH("L",E127:AI127),""),4),3),0)))</f>
        <v>0</v>
      </c>
      <c r="AK127" s="260">
        <f t="array" ref="AK127">-SUM(VALUE(IF(IFERROR(MID(E127:AI127,IFERROR(SEARCH("E",E127:AI127),""),4),"")&gt;=1,RIGHT(MID(E127:AI127,IFERROR(SEARCH("E",E127:AI127),""),4),3),0)))</f>
        <v>0</v>
      </c>
      <c r="AL127" s="260">
        <f t="array" ref="AL127">SUM(VALUE(IF(IFERROR(MID(E127:AI127,IFERROR(SEARCH("T",E127:AI127),""),4),"")&gt;=1,RIGHT(MID(E127:AI127,IFERROR(SEARCH("T",E127:AI127),""),4),3),0)))</f>
        <v>0</v>
      </c>
      <c r="AM127" s="260">
        <f t="array" ref="AM127">SUM(VALUE(IF(IFERROR(MID(E127:AI127,IFERROR(SEARCH("O",E127:AI127),""),4),"")&gt;=1,RIGHT(MID(E127:AI127,IFERROR(SEARCH("O",E127:AI127),""),4),3),0)))</f>
        <v>0</v>
      </c>
      <c r="AN127" s="259"/>
    </row>
    <row r="128">
      <c r="A128" s="258">
        <v>126.0</v>
      </c>
      <c r="B128" s="435" t="s">
        <v>874</v>
      </c>
      <c r="C128" s="435" t="s">
        <v>875</v>
      </c>
      <c r="D128" s="434" t="s">
        <v>14</v>
      </c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60">
        <f t="array" ref="AJ128">-SUM(VALUE(IF(IFERROR(MID(E128:AI128,IFERROR(SEARCH("L",E128:AI128),""),4),"")&gt;=1,RIGHT(MID(E128:AI128,IFERROR(SEARCH("L",E128:AI128),""),4),3),0)))</f>
        <v>0</v>
      </c>
      <c r="AK128" s="260">
        <f t="array" ref="AK128">-SUM(VALUE(IF(IFERROR(MID(E128:AI128,IFERROR(SEARCH("E",E128:AI128),""),4),"")&gt;=1,RIGHT(MID(E128:AI128,IFERROR(SEARCH("E",E128:AI128),""),4),3),0)))</f>
        <v>0</v>
      </c>
      <c r="AL128" s="260">
        <f t="array" ref="AL128">SUM(VALUE(IF(IFERROR(MID(E128:AI128,IFERROR(SEARCH("T",E128:AI128),""),4),"")&gt;=1,RIGHT(MID(E128:AI128,IFERROR(SEARCH("T",E128:AI128),""),4),3),0)))</f>
        <v>0</v>
      </c>
      <c r="AM128" s="260">
        <f t="array" ref="AM128">SUM(VALUE(IF(IFERROR(MID(E128:AI128,IFERROR(SEARCH("O",E128:AI128),""),4),"")&gt;=1,RIGHT(MID(E128:AI128,IFERROR(SEARCH("O",E128:AI128),""),4),3),0)))</f>
        <v>0</v>
      </c>
      <c r="AN128" s="517"/>
    </row>
    <row r="129">
      <c r="A129" s="258">
        <v>127.0</v>
      </c>
      <c r="B129" s="430" t="s">
        <v>876</v>
      </c>
      <c r="C129" s="430" t="s">
        <v>877</v>
      </c>
      <c r="D129" s="429" t="s">
        <v>14</v>
      </c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60">
        <f t="array" ref="AJ129">-SUM(VALUE(IF(IFERROR(MID(E129:AI129,IFERROR(SEARCH("L",E129:AI129),""),4),"")&gt;=1,RIGHT(MID(E129:AI129,IFERROR(SEARCH("L",E129:AI129),""),4),3),0)))</f>
        <v>0</v>
      </c>
      <c r="AK129" s="260">
        <f t="array" ref="AK129">-SUM(VALUE(IF(IFERROR(MID(E129:AI129,IFERROR(SEARCH("E",E129:AI129),""),4),"")&gt;=1,RIGHT(MID(E129:AI129,IFERROR(SEARCH("E",E129:AI129),""),4),3),0)))</f>
        <v>0</v>
      </c>
      <c r="AL129" s="260">
        <f t="array" ref="AL129">SUM(VALUE(IF(IFERROR(MID(E129:AI129,IFERROR(SEARCH("T",E129:AI129),""),4),"")&gt;=1,RIGHT(MID(E129:AI129,IFERROR(SEARCH("T",E129:AI129),""),4),3),0)))</f>
        <v>0</v>
      </c>
      <c r="AM129" s="260">
        <f t="array" ref="AM129">SUM(VALUE(IF(IFERROR(MID(E129:AI129,IFERROR(SEARCH("O",E129:AI129),""),4),"")&gt;=1,RIGHT(MID(E129:AI129,IFERROR(SEARCH("O",E129:AI129),""),4),3),0)))</f>
        <v>0</v>
      </c>
      <c r="AN129" s="259"/>
    </row>
    <row r="130">
      <c r="A130" s="258">
        <v>128.0</v>
      </c>
      <c r="B130" s="430" t="s">
        <v>878</v>
      </c>
      <c r="C130" s="430" t="s">
        <v>879</v>
      </c>
      <c r="D130" s="429" t="s">
        <v>14</v>
      </c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60">
        <f t="array" ref="AJ130">-SUM(VALUE(IF(IFERROR(MID(E130:AI130,IFERROR(SEARCH("L",E130:AI130),""),4),"")&gt;=1,RIGHT(MID(E130:AI130,IFERROR(SEARCH("L",E130:AI130),""),4),3),0)))</f>
        <v>0</v>
      </c>
      <c r="AK130" s="260">
        <f t="array" ref="AK130">-SUM(VALUE(IF(IFERROR(MID(E130:AI130,IFERROR(SEARCH("E",E130:AI130),""),4),"")&gt;=1,RIGHT(MID(E130:AI130,IFERROR(SEARCH("E",E130:AI130),""),4),3),0)))</f>
        <v>0</v>
      </c>
      <c r="AL130" s="260">
        <f t="array" ref="AL130">SUM(VALUE(IF(IFERROR(MID(E130:AI130,IFERROR(SEARCH("T",E130:AI130),""),4),"")&gt;=1,RIGHT(MID(E130:AI130,IFERROR(SEARCH("T",E130:AI130),""),4),3),0)))</f>
        <v>0</v>
      </c>
      <c r="AM130" s="260">
        <f t="array" ref="AM130">SUM(VALUE(IF(IFERROR(MID(E130:AI130,IFERROR(SEARCH("O",E130:AI130),""),4),"")&gt;=1,RIGHT(MID(E130:AI130,IFERROR(SEARCH("O",E130:AI130),""),4),3),0)))</f>
        <v>0</v>
      </c>
      <c r="AN130" s="259"/>
    </row>
    <row r="131">
      <c r="A131" s="258">
        <v>129.0</v>
      </c>
      <c r="B131" s="430" t="s">
        <v>864</v>
      </c>
      <c r="C131" s="430" t="s">
        <v>865</v>
      </c>
      <c r="D131" s="429" t="s">
        <v>14</v>
      </c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60">
        <f t="array" ref="AJ131">-SUM(VALUE(IF(IFERROR(MID(E131:AI131,IFERROR(SEARCH("L",E131:AI131),""),4),"")&gt;=1,RIGHT(MID(E131:AI131,IFERROR(SEARCH("L",E131:AI131),""),4),3),0)))</f>
        <v>0</v>
      </c>
      <c r="AK131" s="260">
        <f t="array" ref="AK131">-SUM(VALUE(IF(IFERROR(MID(E131:AI131,IFERROR(SEARCH("E",E131:AI131),""),4),"")&gt;=1,RIGHT(MID(E131:AI131,IFERROR(SEARCH("E",E131:AI131),""),4),3),0)))</f>
        <v>0</v>
      </c>
      <c r="AL131" s="260">
        <f t="array" ref="AL131">SUM(VALUE(IF(IFERROR(MID(E131:AI131,IFERROR(SEARCH("T",E131:AI131),""),4),"")&gt;=1,RIGHT(MID(E131:AI131,IFERROR(SEARCH("T",E131:AI131),""),4),3),0)))</f>
        <v>0</v>
      </c>
      <c r="AM131" s="260">
        <f t="array" ref="AM131">SUM(VALUE(IF(IFERROR(MID(E131:AI131,IFERROR(SEARCH("O",E131:AI131),""),4),"")&gt;=1,RIGHT(MID(E131:AI131,IFERROR(SEARCH("O",E131:AI131),""),4),3),0)))</f>
        <v>0</v>
      </c>
      <c r="AN131" s="259"/>
    </row>
    <row r="132">
      <c r="A132" s="258">
        <v>130.0</v>
      </c>
      <c r="B132" s="430" t="s">
        <v>866</v>
      </c>
      <c r="C132" s="430" t="s">
        <v>867</v>
      </c>
      <c r="D132" s="429" t="s">
        <v>14</v>
      </c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60">
        <f t="array" ref="AJ132">-SUM(VALUE(IF(IFERROR(MID(E132:AI132,IFERROR(SEARCH("L",E132:AI132),""),4),"")&gt;=1,RIGHT(MID(E132:AI132,IFERROR(SEARCH("L",E132:AI132),""),4),3),0)))</f>
        <v>0</v>
      </c>
      <c r="AK132" s="260">
        <f t="array" ref="AK132">-SUM(VALUE(IF(IFERROR(MID(E132:AI132,IFERROR(SEARCH("E",E132:AI132),""),4),"")&gt;=1,RIGHT(MID(E132:AI132,IFERROR(SEARCH("E",E132:AI132),""),4),3),0)))</f>
        <v>0</v>
      </c>
      <c r="AL132" s="260">
        <f t="array" ref="AL132">SUM(VALUE(IF(IFERROR(MID(E132:AI132,IFERROR(SEARCH("T",E132:AI132),""),4),"")&gt;=1,RIGHT(MID(E132:AI132,IFERROR(SEARCH("T",E132:AI132),""),4),3),0)))</f>
        <v>0</v>
      </c>
      <c r="AM132" s="260">
        <f t="array" ref="AM132">SUM(VALUE(IF(IFERROR(MID(E132:AI132,IFERROR(SEARCH("O",E132:AI132),""),4),"")&gt;=1,RIGHT(MID(E132:AI132,IFERROR(SEARCH("O",E132:AI132),""),4),3),0)))</f>
        <v>0</v>
      </c>
      <c r="AN132" s="259"/>
    </row>
    <row r="133">
      <c r="A133" s="258">
        <v>131.0</v>
      </c>
      <c r="B133" s="430" t="s">
        <v>868</v>
      </c>
      <c r="C133" s="430" t="s">
        <v>869</v>
      </c>
      <c r="D133" s="429" t="s">
        <v>14</v>
      </c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60">
        <f t="array" ref="AJ133">-SUM(VALUE(IF(IFERROR(MID(E133:AI133,IFERROR(SEARCH("L",E133:AI133),""),4),"")&gt;=1,RIGHT(MID(E133:AI133,IFERROR(SEARCH("L",E133:AI133),""),4),3),0)))</f>
        <v>0</v>
      </c>
      <c r="AK133" s="260">
        <f t="array" ref="AK133">-SUM(VALUE(IF(IFERROR(MID(E133:AI133,IFERROR(SEARCH("E",E133:AI133),""),4),"")&gt;=1,RIGHT(MID(E133:AI133,IFERROR(SEARCH("E",E133:AI133),""),4),3),0)))</f>
        <v>0</v>
      </c>
      <c r="AL133" s="260">
        <f t="array" ref="AL133">SUM(VALUE(IF(IFERROR(MID(E133:AI133,IFERROR(SEARCH("T",E133:AI133),""),4),"")&gt;=1,RIGHT(MID(E133:AI133,IFERROR(SEARCH("T",E133:AI133),""),4),3),0)))</f>
        <v>0</v>
      </c>
      <c r="AM133" s="260">
        <f t="array" ref="AM133">SUM(VALUE(IF(IFERROR(MID(E133:AI133,IFERROR(SEARCH("O",E133:AI133),""),4),"")&gt;=1,RIGHT(MID(E133:AI133,IFERROR(SEARCH("O",E133:AI133),""),4),3),0)))</f>
        <v>0</v>
      </c>
      <c r="AN133" s="259"/>
    </row>
    <row r="134">
      <c r="A134" s="258">
        <v>132.0</v>
      </c>
      <c r="B134" s="430" t="s">
        <v>880</v>
      </c>
      <c r="C134" s="430" t="s">
        <v>881</v>
      </c>
      <c r="D134" s="429" t="s">
        <v>14</v>
      </c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60">
        <f t="array" ref="AJ134">-SUM(VALUE(IF(IFERROR(MID(E134:AI134,IFERROR(SEARCH("L",E134:AI134),""),4),"")&gt;=1,RIGHT(MID(E134:AI134,IFERROR(SEARCH("L",E134:AI134),""),4),3),0)))</f>
        <v>0</v>
      </c>
      <c r="AK134" s="260">
        <f t="array" ref="AK134">-SUM(VALUE(IF(IFERROR(MID(E134:AI134,IFERROR(SEARCH("E",E134:AI134),""),4),"")&gt;=1,RIGHT(MID(E134:AI134,IFERROR(SEARCH("E",E134:AI134),""),4),3),0)))</f>
        <v>0</v>
      </c>
      <c r="AL134" s="260">
        <f t="array" ref="AL134">SUM(VALUE(IF(IFERROR(MID(E134:AI134,IFERROR(SEARCH("T",E134:AI134),""),4),"")&gt;=1,RIGHT(MID(E134:AI134,IFERROR(SEARCH("T",E134:AI134),""),4),3),0)))</f>
        <v>0</v>
      </c>
      <c r="AM134" s="260">
        <f t="array" ref="AM134">SUM(VALUE(IF(IFERROR(MID(E134:AI134,IFERROR(SEARCH("O",E134:AI134),""),4),"")&gt;=1,RIGHT(MID(E134:AI134,IFERROR(SEARCH("O",E134:AI134),""),4),3),0)))</f>
        <v>0</v>
      </c>
      <c r="AN134" s="259"/>
    </row>
    <row r="135">
      <c r="A135" s="258">
        <v>133.0</v>
      </c>
      <c r="B135" s="430" t="s">
        <v>882</v>
      </c>
      <c r="C135" s="430" t="s">
        <v>883</v>
      </c>
      <c r="D135" s="429" t="s">
        <v>14</v>
      </c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60">
        <f t="array" ref="AJ135">-SUM(VALUE(IF(IFERROR(MID(E135:AI135,IFERROR(SEARCH("L",E135:AI135),""),4),"")&gt;=1,RIGHT(MID(E135:AI135,IFERROR(SEARCH("L",E135:AI135),""),4),3),0)))</f>
        <v>0</v>
      </c>
      <c r="AK135" s="260">
        <f t="array" ref="AK135">-SUM(VALUE(IF(IFERROR(MID(E135:AI135,IFERROR(SEARCH("E",E135:AI135),""),4),"")&gt;=1,RIGHT(MID(E135:AI135,IFERROR(SEARCH("E",E135:AI135),""),4),3),0)))</f>
        <v>0</v>
      </c>
      <c r="AL135" s="260">
        <f t="array" ref="AL135">SUM(VALUE(IF(IFERROR(MID(E135:AI135,IFERROR(SEARCH("T",E135:AI135),""),4),"")&gt;=1,RIGHT(MID(E135:AI135,IFERROR(SEARCH("T",E135:AI135),""),4),3),0)))</f>
        <v>0</v>
      </c>
      <c r="AM135" s="260">
        <f t="array" ref="AM135">SUM(VALUE(IF(IFERROR(MID(E135:AI135,IFERROR(SEARCH("O",E135:AI135),""),4),"")&gt;=1,RIGHT(MID(E135:AI135,IFERROR(SEARCH("O",E135:AI135),""),4),3),0)))</f>
        <v>0</v>
      </c>
      <c r="AN135" s="259"/>
    </row>
    <row r="136">
      <c r="A136" s="258">
        <v>134.0</v>
      </c>
      <c r="B136" s="430" t="s">
        <v>884</v>
      </c>
      <c r="C136" s="430" t="s">
        <v>885</v>
      </c>
      <c r="D136" s="429" t="s">
        <v>14</v>
      </c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60">
        <f t="array" ref="AJ136">-SUM(VALUE(IF(IFERROR(MID(E136:AI136,IFERROR(SEARCH("L",E136:AI136),""),4),"")&gt;=1,RIGHT(MID(E136:AI136,IFERROR(SEARCH("L",E136:AI136),""),4),3),0)))</f>
        <v>0</v>
      </c>
      <c r="AK136" s="260">
        <f t="array" ref="AK136">-SUM(VALUE(IF(IFERROR(MID(E136:AI136,IFERROR(SEARCH("E",E136:AI136),""),4),"")&gt;=1,RIGHT(MID(E136:AI136,IFERROR(SEARCH("E",E136:AI136),""),4),3),0)))</f>
        <v>0</v>
      </c>
      <c r="AL136" s="260">
        <f t="array" ref="AL136">SUM(VALUE(IF(IFERROR(MID(E136:AI136,IFERROR(SEARCH("T",E136:AI136),""),4),"")&gt;=1,RIGHT(MID(E136:AI136,IFERROR(SEARCH("T",E136:AI136),""),4),3),0)))</f>
        <v>0</v>
      </c>
      <c r="AM136" s="260">
        <f t="array" ref="AM136">SUM(VALUE(IF(IFERROR(MID(E136:AI136,IFERROR(SEARCH("O",E136:AI136),""),4),"")&gt;=1,RIGHT(MID(E136:AI136,IFERROR(SEARCH("O",E136:AI136),""),4),3),0)))</f>
        <v>0</v>
      </c>
      <c r="AN136" s="259"/>
    </row>
    <row r="137">
      <c r="A137" s="258">
        <v>135.0</v>
      </c>
      <c r="B137" s="430" t="s">
        <v>886</v>
      </c>
      <c r="C137" s="430" t="s">
        <v>887</v>
      </c>
      <c r="D137" s="429" t="s">
        <v>14</v>
      </c>
      <c r="E137" s="259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60">
        <f t="array" ref="AJ137">-SUM(VALUE(IF(IFERROR(MID(E137:AI137,IFERROR(SEARCH("L",E137:AI137),""),4),"")&gt;=1,RIGHT(MID(E137:AI137,IFERROR(SEARCH("L",E137:AI137),""),4),3),0)))</f>
        <v>0</v>
      </c>
      <c r="AK137" s="260">
        <f t="array" ref="AK137">-SUM(VALUE(IF(IFERROR(MID(E137:AI137,IFERROR(SEARCH("E",E137:AI137),""),4),"")&gt;=1,RIGHT(MID(E137:AI137,IFERROR(SEARCH("E",E137:AI137),""),4),3),0)))</f>
        <v>0</v>
      </c>
      <c r="AL137" s="260">
        <f t="array" ref="AL137">SUM(VALUE(IF(IFERROR(MID(E137:AI137,IFERROR(SEARCH("T",E137:AI137),""),4),"")&gt;=1,RIGHT(MID(E137:AI137,IFERROR(SEARCH("T",E137:AI137),""),4),3),0)))</f>
        <v>0</v>
      </c>
      <c r="AM137" s="260">
        <f t="array" ref="AM137">SUM(VALUE(IF(IFERROR(MID(E137:AI137,IFERROR(SEARCH("O",E137:AI137),""),4),"")&gt;=1,RIGHT(MID(E137:AI137,IFERROR(SEARCH("O",E137:AI137),""),4),3),0)))</f>
        <v>0</v>
      </c>
      <c r="AN137" s="259"/>
    </row>
    <row r="138">
      <c r="A138" s="258">
        <v>136.0</v>
      </c>
      <c r="B138" s="430" t="s">
        <v>888</v>
      </c>
      <c r="C138" s="430" t="s">
        <v>889</v>
      </c>
      <c r="D138" s="429" t="s">
        <v>14</v>
      </c>
      <c r="E138" s="259"/>
      <c r="F138" s="262" t="s">
        <v>806</v>
      </c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62" t="s">
        <v>802</v>
      </c>
      <c r="X138" s="259"/>
      <c r="Y138" s="259"/>
      <c r="Z138" s="259"/>
      <c r="AA138" s="259"/>
      <c r="AB138" s="259"/>
      <c r="AC138" s="262" t="s">
        <v>810</v>
      </c>
      <c r="AD138" s="259"/>
      <c r="AE138" s="259"/>
      <c r="AF138" s="259"/>
      <c r="AG138" s="262" t="s">
        <v>797</v>
      </c>
      <c r="AH138" s="259"/>
      <c r="AI138" s="259"/>
      <c r="AJ138" s="260">
        <f t="array" ref="AJ138">-SUM(VALUE(IF(IFERROR(MID(E138:AI138,IFERROR(SEARCH("L",E138:AI138),""),4),"")&gt;=1,RIGHT(MID(E138:AI138,IFERROR(SEARCH("L",E138:AI138),""),4),3),0)))</f>
        <v>-67</v>
      </c>
      <c r="AK138" s="260">
        <f t="array" ref="AK138">-SUM(VALUE(IF(IFERROR(MID(E138:AI138,IFERROR(SEARCH("E",E138:AI138),""),4),"")&gt;=1,RIGHT(MID(E138:AI138,IFERROR(SEARCH("E",E138:AI138),""),4),3),0)))</f>
        <v>0</v>
      </c>
      <c r="AL138" s="260">
        <f t="array" ref="AL138">SUM(VALUE(IF(IFERROR(MID(E138:AI138,IFERROR(SEARCH("T",E138:AI138),""),4),"")&gt;=1,RIGHT(MID(E138:AI138,IFERROR(SEARCH("T",E138:AI138),""),4),3),0)))</f>
        <v>0</v>
      </c>
      <c r="AM138" s="260">
        <f t="array" ref="AM138">SUM(VALUE(IF(IFERROR(MID(E138:AI138,IFERROR(SEARCH("O",E138:AI138),""),4),"")&gt;=1,RIGHT(MID(E138:AI138,IFERROR(SEARCH("O",E138:AI138),""),4),3),0)))</f>
        <v>0</v>
      </c>
      <c r="AN138" s="259"/>
    </row>
    <row r="139">
      <c r="A139" s="258">
        <v>137.0</v>
      </c>
      <c r="B139" s="430" t="s">
        <v>890</v>
      </c>
      <c r="C139" s="430" t="s">
        <v>891</v>
      </c>
      <c r="D139" s="429" t="s">
        <v>14</v>
      </c>
      <c r="E139" s="259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  <c r="P139" s="259"/>
      <c r="Q139" s="259"/>
      <c r="R139" s="259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60">
        <f t="array" ref="AJ139">-SUM(VALUE(IF(IFERROR(MID(E139:AI139,IFERROR(SEARCH("L",E139:AI139),""),4),"")&gt;=1,RIGHT(MID(E139:AI139,IFERROR(SEARCH("L",E139:AI139),""),4),3),0)))</f>
        <v>0</v>
      </c>
      <c r="AK139" s="260">
        <f t="array" ref="AK139">-SUM(VALUE(IF(IFERROR(MID(E139:AI139,IFERROR(SEARCH("E",E139:AI139),""),4),"")&gt;=1,RIGHT(MID(E139:AI139,IFERROR(SEARCH("E",E139:AI139),""),4),3),0)))</f>
        <v>0</v>
      </c>
      <c r="AL139" s="260">
        <f t="array" ref="AL139">SUM(VALUE(IF(IFERROR(MID(E139:AI139,IFERROR(SEARCH("T",E139:AI139),""),4),"")&gt;=1,RIGHT(MID(E139:AI139,IFERROR(SEARCH("T",E139:AI139),""),4),3),0)))</f>
        <v>0</v>
      </c>
      <c r="AM139" s="260">
        <f t="array" ref="AM139">SUM(VALUE(IF(IFERROR(MID(E139:AI139,IFERROR(SEARCH("O",E139:AI139),""),4),"")&gt;=1,RIGHT(MID(E139:AI139,IFERROR(SEARCH("O",E139:AI139),""),4),3),0)))</f>
        <v>0</v>
      </c>
      <c r="AN139" s="259"/>
    </row>
    <row r="140">
      <c r="A140" s="258">
        <v>138.0</v>
      </c>
      <c r="B140" s="430" t="s">
        <v>892</v>
      </c>
      <c r="C140" s="430" t="s">
        <v>893</v>
      </c>
      <c r="D140" s="429" t="s">
        <v>14</v>
      </c>
      <c r="E140" s="259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60">
        <f t="array" ref="AJ140">-SUM(VALUE(IF(IFERROR(MID(E140:AI140,IFERROR(SEARCH("L",E140:AI140),""),4),"")&gt;=1,RIGHT(MID(E140:AI140,IFERROR(SEARCH("L",E140:AI140),""),4),3),0)))</f>
        <v>0</v>
      </c>
      <c r="AK140" s="260">
        <f t="array" ref="AK140">-SUM(VALUE(IF(IFERROR(MID(E140:AI140,IFERROR(SEARCH("E",E140:AI140),""),4),"")&gt;=1,RIGHT(MID(E140:AI140,IFERROR(SEARCH("E",E140:AI140),""),4),3),0)))</f>
        <v>0</v>
      </c>
      <c r="AL140" s="260">
        <f t="array" ref="AL140">SUM(VALUE(IF(IFERROR(MID(E140:AI140,IFERROR(SEARCH("T",E140:AI140),""),4),"")&gt;=1,RIGHT(MID(E140:AI140,IFERROR(SEARCH("T",E140:AI140),""),4),3),0)))</f>
        <v>0</v>
      </c>
      <c r="AM140" s="260">
        <f t="array" ref="AM140">SUM(VALUE(IF(IFERROR(MID(E140:AI140,IFERROR(SEARCH("O",E140:AI140),""),4),"")&gt;=1,RIGHT(MID(E140:AI140,IFERROR(SEARCH("O",E140:AI140),""),4),3),0)))</f>
        <v>0</v>
      </c>
      <c r="AN140" s="259"/>
    </row>
    <row r="141">
      <c r="A141" s="258">
        <v>139.0</v>
      </c>
      <c r="B141" s="430" t="s">
        <v>894</v>
      </c>
      <c r="C141" s="430" t="s">
        <v>895</v>
      </c>
      <c r="D141" s="429" t="s">
        <v>14</v>
      </c>
      <c r="E141" s="259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60">
        <f t="array" ref="AJ141">-SUM(VALUE(IF(IFERROR(MID(E141:AI141,IFERROR(SEARCH("L",E141:AI141),""),4),"")&gt;=1,RIGHT(MID(E141:AI141,IFERROR(SEARCH("L",E141:AI141),""),4),3),0)))</f>
        <v>0</v>
      </c>
      <c r="AK141" s="260">
        <f t="array" ref="AK141">-SUM(VALUE(IF(IFERROR(MID(E141:AI141,IFERROR(SEARCH("E",E141:AI141),""),4),"")&gt;=1,RIGHT(MID(E141:AI141,IFERROR(SEARCH("E",E141:AI141),""),4),3),0)))</f>
        <v>0</v>
      </c>
      <c r="AL141" s="260">
        <f t="array" ref="AL141">SUM(VALUE(IF(IFERROR(MID(E141:AI141,IFERROR(SEARCH("T",E141:AI141),""),4),"")&gt;=1,RIGHT(MID(E141:AI141,IFERROR(SEARCH("T",E141:AI141),""),4),3),0)))</f>
        <v>0</v>
      </c>
      <c r="AM141" s="260">
        <f t="array" ref="AM141">SUM(VALUE(IF(IFERROR(MID(E141:AI141,IFERROR(SEARCH("O",E141:AI141),""),4),"")&gt;=1,RIGHT(MID(E141:AI141,IFERROR(SEARCH("O",E141:AI141),""),4),3),0)))</f>
        <v>0</v>
      </c>
      <c r="AN141" s="259"/>
    </row>
    <row r="142">
      <c r="A142" s="258">
        <v>140.0</v>
      </c>
      <c r="B142" s="430" t="s">
        <v>896</v>
      </c>
      <c r="C142" s="430" t="s">
        <v>897</v>
      </c>
      <c r="D142" s="429" t="s">
        <v>14</v>
      </c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62" t="s">
        <v>984</v>
      </c>
      <c r="P142" s="259"/>
      <c r="Q142" s="259"/>
      <c r="R142" s="259"/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60">
        <f t="array" ref="AJ142">-SUM(VALUE(IF(IFERROR(MID(E142:AI142,IFERROR(SEARCH("L",E142:AI142),""),4),"")&gt;=1,RIGHT(MID(E142:AI142,IFERROR(SEARCH("L",E142:AI142),""),4),3),0)))</f>
        <v>-120</v>
      </c>
      <c r="AK142" s="260">
        <f t="array" ref="AK142">-SUM(VALUE(IF(IFERROR(MID(E142:AI142,IFERROR(SEARCH("E",E142:AI142),""),4),"")&gt;=1,RIGHT(MID(E142:AI142,IFERROR(SEARCH("E",E142:AI142),""),4),3),0)))</f>
        <v>0</v>
      </c>
      <c r="AL142" s="260">
        <f t="array" ref="AL142">SUM(VALUE(IF(IFERROR(MID(E142:AI142,IFERROR(SEARCH("T",E142:AI142),""),4),"")&gt;=1,RIGHT(MID(E142:AI142,IFERROR(SEARCH("T",E142:AI142),""),4),3),0)))</f>
        <v>0</v>
      </c>
      <c r="AM142" s="260">
        <f t="array" ref="AM142">SUM(VALUE(IF(IFERROR(MID(E142:AI142,IFERROR(SEARCH("O",E142:AI142),""),4),"")&gt;=1,RIGHT(MID(E142:AI142,IFERROR(SEARCH("O",E142:AI142),""),4),3),0)))</f>
        <v>0</v>
      </c>
      <c r="AN142" s="259"/>
    </row>
    <row r="143">
      <c r="A143" s="258">
        <v>141.0</v>
      </c>
      <c r="B143" s="430" t="s">
        <v>898</v>
      </c>
      <c r="C143" s="430" t="s">
        <v>899</v>
      </c>
      <c r="D143" s="429" t="s">
        <v>14</v>
      </c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60">
        <f t="array" ref="AJ143">-SUM(VALUE(IF(IFERROR(MID(E143:AI143,IFERROR(SEARCH("L",E143:AI143),""),4),"")&gt;=1,RIGHT(MID(E143:AI143,IFERROR(SEARCH("L",E143:AI143),""),4),3),0)))</f>
        <v>0</v>
      </c>
      <c r="AK143" s="260">
        <f t="array" ref="AK143">-SUM(VALUE(IF(IFERROR(MID(E143:AI143,IFERROR(SEARCH("E",E143:AI143),""),4),"")&gt;=1,RIGHT(MID(E143:AI143,IFERROR(SEARCH("E",E143:AI143),""),4),3),0)))</f>
        <v>0</v>
      </c>
      <c r="AL143" s="260">
        <f t="array" ref="AL143">SUM(VALUE(IF(IFERROR(MID(E143:AI143,IFERROR(SEARCH("T",E143:AI143),""),4),"")&gt;=1,RIGHT(MID(E143:AI143,IFERROR(SEARCH("T",E143:AI143),""),4),3),0)))</f>
        <v>0</v>
      </c>
      <c r="AM143" s="260">
        <f t="array" ref="AM143">SUM(VALUE(IF(IFERROR(MID(E143:AI143,IFERROR(SEARCH("O",E143:AI143),""),4),"")&gt;=1,RIGHT(MID(E143:AI143,IFERROR(SEARCH("O",E143:AI143),""),4),3),0)))</f>
        <v>0</v>
      </c>
      <c r="AN143" s="259"/>
    </row>
    <row r="144">
      <c r="A144" s="258">
        <v>142.0</v>
      </c>
      <c r="B144" s="430" t="s">
        <v>900</v>
      </c>
      <c r="C144" s="430" t="s">
        <v>901</v>
      </c>
      <c r="D144" s="429" t="s">
        <v>14</v>
      </c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62"/>
      <c r="AI144" s="259"/>
      <c r="AJ144" s="260">
        <f t="array" ref="AJ144">-SUM(VALUE(IF(IFERROR(MID(E144:AI144,IFERROR(SEARCH("L",E144:AI144),""),4),"")&gt;=1,RIGHT(MID(E144:AI144,IFERROR(SEARCH("L",E144:AI144),""),4),3),0)))</f>
        <v>0</v>
      </c>
      <c r="AK144" s="260">
        <f t="array" ref="AK144">-SUM(VALUE(IF(IFERROR(MID(E144:AI144,IFERROR(SEARCH("E",E144:AI144),""),4),"")&gt;=1,RIGHT(MID(E144:AI144,IFERROR(SEARCH("E",E144:AI144),""),4),3),0)))</f>
        <v>0</v>
      </c>
      <c r="AL144" s="260">
        <f t="array" ref="AL144">SUM(VALUE(IF(IFERROR(MID(E144:AI144,IFERROR(SEARCH("T",E144:AI144),""),4),"")&gt;=1,RIGHT(MID(E144:AI144,IFERROR(SEARCH("T",E144:AI144),""),4),3),0)))</f>
        <v>0</v>
      </c>
      <c r="AM144" s="260">
        <f t="array" ref="AM144">SUM(VALUE(IF(IFERROR(MID(E144:AI144,IFERROR(SEARCH("O",E144:AI144),""),4),"")&gt;=1,RIGHT(MID(E144:AI144,IFERROR(SEARCH("O",E144:AI144),""),4),3),0)))</f>
        <v>0</v>
      </c>
      <c r="AN144" s="259"/>
    </row>
  </sheetData>
  <mergeCells count="4">
    <mergeCell ref="A1:A2"/>
    <mergeCell ref="B1:B2"/>
    <mergeCell ref="C1:C2"/>
    <mergeCell ref="D1:D2"/>
  </mergeCells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9.88"/>
    <col customWidth="1" min="4" max="4" width="9.25"/>
    <col customWidth="1" min="5" max="21" width="5.13"/>
    <col customWidth="1" min="22" max="22" width="5.0"/>
    <col customWidth="1" min="23" max="35" width="5.13"/>
    <col customWidth="1" min="36" max="36" width="8.88"/>
    <col customWidth="1" min="37" max="37" width="8.75"/>
    <col customWidth="1" min="38" max="38" width="6.5"/>
    <col customWidth="1" min="39" max="39" width="5.5"/>
    <col customWidth="1" min="40" max="41" width="5.75"/>
    <col customWidth="1" min="42" max="44" width="6.38"/>
    <col customWidth="1" min="45" max="45" width="6.5"/>
    <col customWidth="1" min="46" max="46" width="6.63"/>
    <col customWidth="1" min="47" max="47" width="14.5"/>
    <col customWidth="1" min="48" max="63" width="6.5"/>
  </cols>
  <sheetData>
    <row r="1">
      <c r="A1" s="410">
        <v>6.0</v>
      </c>
      <c r="B1" s="177" t="s">
        <v>571</v>
      </c>
      <c r="C1" s="177" t="s">
        <v>572</v>
      </c>
      <c r="D1" s="177" t="s">
        <v>985</v>
      </c>
      <c r="E1" s="518">
        <v>44951.0</v>
      </c>
      <c r="F1" s="518">
        <v>44952.0</v>
      </c>
      <c r="G1" s="518">
        <v>44953.0</v>
      </c>
      <c r="H1" s="518">
        <v>44954.0</v>
      </c>
      <c r="I1" s="519">
        <v>44955.0</v>
      </c>
      <c r="J1" s="518">
        <v>44956.0</v>
      </c>
      <c r="K1" s="518">
        <v>44957.0</v>
      </c>
      <c r="L1" s="518">
        <v>44958.0</v>
      </c>
      <c r="M1" s="518">
        <v>44959.0</v>
      </c>
      <c r="N1" s="518">
        <v>44960.0</v>
      </c>
      <c r="O1" s="518">
        <v>44961.0</v>
      </c>
      <c r="P1" s="519">
        <v>44962.0</v>
      </c>
      <c r="Q1" s="518">
        <v>44963.0</v>
      </c>
      <c r="R1" s="518">
        <v>44964.0</v>
      </c>
      <c r="S1" s="518">
        <v>44965.0</v>
      </c>
      <c r="T1" s="518">
        <v>44966.0</v>
      </c>
      <c r="U1" s="518">
        <v>44967.0</v>
      </c>
      <c r="V1" s="518">
        <v>44968.0</v>
      </c>
      <c r="W1" s="519">
        <v>44969.0</v>
      </c>
      <c r="X1" s="518">
        <v>44970.0</v>
      </c>
      <c r="Y1" s="518">
        <v>44971.0</v>
      </c>
      <c r="Z1" s="518">
        <v>44972.0</v>
      </c>
      <c r="AA1" s="518">
        <v>44973.0</v>
      </c>
      <c r="AB1" s="518">
        <v>44974.0</v>
      </c>
      <c r="AC1" s="518">
        <v>44975.0</v>
      </c>
      <c r="AD1" s="519">
        <v>44976.0</v>
      </c>
      <c r="AE1" s="518">
        <v>44977.0</v>
      </c>
      <c r="AF1" s="518">
        <v>44978.0</v>
      </c>
      <c r="AG1" s="518">
        <v>44979.0</v>
      </c>
      <c r="AH1" s="518">
        <v>44980.0</v>
      </c>
      <c r="AI1" s="518">
        <v>44981.0</v>
      </c>
      <c r="AJ1" s="177" t="s">
        <v>574</v>
      </c>
      <c r="AK1" s="177" t="s">
        <v>4</v>
      </c>
      <c r="AL1" s="455" t="s">
        <v>986</v>
      </c>
      <c r="AM1" s="455" t="s">
        <v>987</v>
      </c>
      <c r="AN1" s="179" t="s">
        <v>988</v>
      </c>
      <c r="AO1" s="456"/>
      <c r="AP1" s="455" t="s">
        <v>989</v>
      </c>
      <c r="AQ1" s="455" t="s">
        <v>990</v>
      </c>
      <c r="AR1" s="455" t="s">
        <v>991</v>
      </c>
      <c r="AS1" s="177" t="s">
        <v>580</v>
      </c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</row>
    <row r="2">
      <c r="A2" s="182"/>
      <c r="B2" s="182"/>
      <c r="C2" s="182"/>
      <c r="D2" s="182"/>
      <c r="E2" s="520" t="str">
        <f t="shared" ref="E2:AI2" si="1">CHOOSE(WEEKDAY(E1),"Sun","Mon","Tue","Wed","Thu","Fri","Sat")</f>
        <v>Wed</v>
      </c>
      <c r="F2" s="520" t="str">
        <f t="shared" si="1"/>
        <v>Thu</v>
      </c>
      <c r="G2" s="520" t="str">
        <f t="shared" si="1"/>
        <v>Fri</v>
      </c>
      <c r="H2" s="520" t="str">
        <f t="shared" si="1"/>
        <v>Sat</v>
      </c>
      <c r="I2" s="521" t="str">
        <f t="shared" si="1"/>
        <v>Sun</v>
      </c>
      <c r="J2" s="520" t="str">
        <f t="shared" si="1"/>
        <v>Mon</v>
      </c>
      <c r="K2" s="520" t="str">
        <f t="shared" si="1"/>
        <v>Tue</v>
      </c>
      <c r="L2" s="520" t="str">
        <f t="shared" si="1"/>
        <v>Wed</v>
      </c>
      <c r="M2" s="520" t="str">
        <f t="shared" si="1"/>
        <v>Thu</v>
      </c>
      <c r="N2" s="520" t="str">
        <f t="shared" si="1"/>
        <v>Fri</v>
      </c>
      <c r="O2" s="520" t="str">
        <f t="shared" si="1"/>
        <v>Sat</v>
      </c>
      <c r="P2" s="521" t="str">
        <f t="shared" si="1"/>
        <v>Sun</v>
      </c>
      <c r="Q2" s="520" t="str">
        <f t="shared" si="1"/>
        <v>Mon</v>
      </c>
      <c r="R2" s="520" t="str">
        <f t="shared" si="1"/>
        <v>Tue</v>
      </c>
      <c r="S2" s="520" t="str">
        <f t="shared" si="1"/>
        <v>Wed</v>
      </c>
      <c r="T2" s="520" t="str">
        <f t="shared" si="1"/>
        <v>Thu</v>
      </c>
      <c r="U2" s="520" t="str">
        <f t="shared" si="1"/>
        <v>Fri</v>
      </c>
      <c r="V2" s="520" t="str">
        <f t="shared" si="1"/>
        <v>Sat</v>
      </c>
      <c r="W2" s="521" t="str">
        <f t="shared" si="1"/>
        <v>Sun</v>
      </c>
      <c r="X2" s="520" t="str">
        <f t="shared" si="1"/>
        <v>Mon</v>
      </c>
      <c r="Y2" s="520" t="str">
        <f t="shared" si="1"/>
        <v>Tue</v>
      </c>
      <c r="Z2" s="520" t="str">
        <f t="shared" si="1"/>
        <v>Wed</v>
      </c>
      <c r="AA2" s="520" t="str">
        <f t="shared" si="1"/>
        <v>Thu</v>
      </c>
      <c r="AB2" s="520" t="str">
        <f t="shared" si="1"/>
        <v>Fri</v>
      </c>
      <c r="AC2" s="520" t="str">
        <f t="shared" si="1"/>
        <v>Sat</v>
      </c>
      <c r="AD2" s="521" t="str">
        <f t="shared" si="1"/>
        <v>Sun</v>
      </c>
      <c r="AE2" s="520" t="str">
        <f t="shared" si="1"/>
        <v>Mon</v>
      </c>
      <c r="AF2" s="520" t="str">
        <f t="shared" si="1"/>
        <v>Tue</v>
      </c>
      <c r="AG2" s="520" t="str">
        <f t="shared" si="1"/>
        <v>Wed</v>
      </c>
      <c r="AH2" s="520" t="str">
        <f t="shared" si="1"/>
        <v>Thu</v>
      </c>
      <c r="AI2" s="520" t="str">
        <f t="shared" si="1"/>
        <v>Fri</v>
      </c>
      <c r="AJ2" s="182"/>
      <c r="AK2" s="182"/>
      <c r="AL2" s="522"/>
      <c r="AM2" s="522"/>
      <c r="AN2" s="184"/>
      <c r="AO2" s="523"/>
      <c r="AP2" s="522"/>
      <c r="AQ2" s="522"/>
      <c r="AR2" s="522"/>
      <c r="AS2" s="182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</row>
    <row r="3">
      <c r="A3" s="14"/>
      <c r="B3" s="14"/>
      <c r="C3" s="14"/>
      <c r="D3" s="14"/>
      <c r="E3" s="524">
        <f t="shared" ref="E3:AI3" si="2">countif(E5:E65,"xa")+countif(E5:E65,"ba*")+countif(E5:E65,"x4a")+countif(E5:E65,"a*")+countif(E5:E65,"xb")+countif(E5:E65,"bb*")+countif(E5:E65,"x4b")+countif(E5:E65,"b*")+countif(E5:E65,"xc")+countif(E5:E65,"bc*")+countif(E5:E65,"x4c")+countif(E5:E65,"c*")+countif(E5:E65,"xd")+countif(E5:E65,"bd*")+countif(E5:E65,"x4d")+countif(E5:E65,"d*")</f>
        <v>47</v>
      </c>
      <c r="F3" s="524">
        <f t="shared" si="2"/>
        <v>0</v>
      </c>
      <c r="G3" s="524">
        <f t="shared" si="2"/>
        <v>59</v>
      </c>
      <c r="H3" s="524">
        <f t="shared" si="2"/>
        <v>38</v>
      </c>
      <c r="I3" s="525">
        <f t="shared" si="2"/>
        <v>20</v>
      </c>
      <c r="J3" s="524">
        <f t="shared" si="2"/>
        <v>59</v>
      </c>
      <c r="K3" s="524">
        <f t="shared" si="2"/>
        <v>59</v>
      </c>
      <c r="L3" s="524">
        <f t="shared" si="2"/>
        <v>62</v>
      </c>
      <c r="M3" s="524">
        <f t="shared" si="2"/>
        <v>60</v>
      </c>
      <c r="N3" s="524">
        <f t="shared" si="2"/>
        <v>60</v>
      </c>
      <c r="O3" s="524">
        <f t="shared" si="2"/>
        <v>40</v>
      </c>
      <c r="P3" s="525">
        <f t="shared" si="2"/>
        <v>23</v>
      </c>
      <c r="Q3" s="524">
        <f t="shared" si="2"/>
        <v>60</v>
      </c>
      <c r="R3" s="524">
        <f t="shared" si="2"/>
        <v>60</v>
      </c>
      <c r="S3" s="524">
        <f t="shared" si="2"/>
        <v>60</v>
      </c>
      <c r="T3" s="524">
        <f t="shared" si="2"/>
        <v>61</v>
      </c>
      <c r="U3" s="524">
        <f t="shared" si="2"/>
        <v>61</v>
      </c>
      <c r="V3" s="524">
        <f t="shared" si="2"/>
        <v>41</v>
      </c>
      <c r="W3" s="525">
        <f t="shared" si="2"/>
        <v>20</v>
      </c>
      <c r="X3" s="524">
        <f t="shared" si="2"/>
        <v>62</v>
      </c>
      <c r="Y3" s="524">
        <f t="shared" si="2"/>
        <v>59</v>
      </c>
      <c r="Z3" s="524">
        <f t="shared" si="2"/>
        <v>59</v>
      </c>
      <c r="AA3" s="524">
        <f t="shared" si="2"/>
        <v>60</v>
      </c>
      <c r="AB3" s="524">
        <f t="shared" si="2"/>
        <v>58</v>
      </c>
      <c r="AC3" s="524">
        <f t="shared" si="2"/>
        <v>32</v>
      </c>
      <c r="AD3" s="525">
        <f t="shared" si="2"/>
        <v>28</v>
      </c>
      <c r="AE3" s="524">
        <f t="shared" si="2"/>
        <v>61</v>
      </c>
      <c r="AF3" s="524">
        <f t="shared" si="2"/>
        <v>61</v>
      </c>
      <c r="AG3" s="524">
        <f t="shared" si="2"/>
        <v>61</v>
      </c>
      <c r="AH3" s="524">
        <f t="shared" si="2"/>
        <v>56</v>
      </c>
      <c r="AI3" s="524">
        <f t="shared" si="2"/>
        <v>56</v>
      </c>
      <c r="AJ3" s="14"/>
      <c r="AK3" s="14"/>
      <c r="AL3" s="184"/>
      <c r="AM3" s="184"/>
      <c r="AN3" s="526" t="s">
        <v>584</v>
      </c>
      <c r="AO3" s="527" t="s">
        <v>585</v>
      </c>
      <c r="AP3" s="184"/>
      <c r="AQ3" s="184"/>
      <c r="AR3" s="184"/>
      <c r="AS3" s="14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</row>
    <row r="4">
      <c r="A4" s="410"/>
      <c r="B4" s="177"/>
      <c r="C4" s="177"/>
      <c r="D4" s="177"/>
      <c r="E4" s="528"/>
      <c r="F4" s="529"/>
      <c r="G4" s="530"/>
      <c r="H4" s="530"/>
      <c r="I4" s="528"/>
      <c r="J4" s="528"/>
      <c r="K4" s="528"/>
      <c r="L4" s="528"/>
      <c r="M4" s="528"/>
      <c r="N4" s="528"/>
      <c r="O4" s="528"/>
      <c r="P4" s="528"/>
      <c r="Q4" s="528"/>
      <c r="R4" s="528"/>
      <c r="S4" s="528"/>
      <c r="T4" s="528"/>
      <c r="U4" s="528"/>
      <c r="V4" s="528"/>
      <c r="W4" s="528"/>
      <c r="X4" s="528"/>
      <c r="Y4" s="528"/>
      <c r="Z4" s="528"/>
      <c r="AA4" s="528"/>
      <c r="AB4" s="528"/>
      <c r="AC4" s="528"/>
      <c r="AD4" s="528"/>
      <c r="AE4" s="528"/>
      <c r="AF4" s="528"/>
      <c r="AG4" s="528"/>
      <c r="AH4" s="528"/>
      <c r="AI4" s="528"/>
      <c r="AJ4" s="528"/>
      <c r="AK4" s="177"/>
      <c r="AL4" s="455"/>
      <c r="AM4" s="455"/>
      <c r="AN4" s="179"/>
      <c r="AO4" s="455"/>
      <c r="AP4" s="455"/>
      <c r="AQ4" s="455"/>
      <c r="AR4" s="455"/>
      <c r="AS4" s="177"/>
      <c r="AT4" s="181"/>
      <c r="AU4" s="181"/>
      <c r="AV4" s="181"/>
      <c r="AW4" s="181"/>
      <c r="AX4" s="181"/>
      <c r="AY4" s="181"/>
      <c r="AZ4" s="181"/>
      <c r="BA4" s="181"/>
      <c r="BB4" s="181"/>
      <c r="BC4" s="181"/>
      <c r="BD4" s="181"/>
      <c r="BE4" s="181"/>
      <c r="BF4" s="181"/>
    </row>
    <row r="5">
      <c r="A5" s="531">
        <v>1.0</v>
      </c>
      <c r="B5" s="531" t="s">
        <v>586</v>
      </c>
      <c r="C5" s="531" t="s">
        <v>443</v>
      </c>
      <c r="D5" s="531" t="s">
        <v>992</v>
      </c>
      <c r="E5" s="532" t="s">
        <v>725</v>
      </c>
      <c r="F5" s="533" t="s">
        <v>735</v>
      </c>
      <c r="G5" s="533" t="s">
        <v>717</v>
      </c>
      <c r="H5" s="533">
        <v>0.0</v>
      </c>
      <c r="I5" s="533" t="s">
        <v>588</v>
      </c>
      <c r="J5" s="533" t="s">
        <v>588</v>
      </c>
      <c r="K5" s="533" t="s">
        <v>588</v>
      </c>
      <c r="L5" s="533" t="s">
        <v>588</v>
      </c>
      <c r="M5" s="533" t="s">
        <v>588</v>
      </c>
      <c r="N5" s="533" t="s">
        <v>588</v>
      </c>
      <c r="O5" s="533" t="s">
        <v>588</v>
      </c>
      <c r="P5" s="533">
        <v>0.0</v>
      </c>
      <c r="Q5" s="533" t="s">
        <v>588</v>
      </c>
      <c r="R5" s="533" t="s">
        <v>588</v>
      </c>
      <c r="S5" s="415" t="s">
        <v>588</v>
      </c>
      <c r="T5" s="415" t="s">
        <v>588</v>
      </c>
      <c r="U5" s="415" t="s">
        <v>588</v>
      </c>
      <c r="V5" s="534" t="s">
        <v>717</v>
      </c>
      <c r="W5" s="534">
        <v>0.0</v>
      </c>
      <c r="X5" s="534" t="s">
        <v>588</v>
      </c>
      <c r="Y5" s="534" t="s">
        <v>588</v>
      </c>
      <c r="Z5" s="534" t="s">
        <v>588</v>
      </c>
      <c r="AA5" s="534" t="s">
        <v>588</v>
      </c>
      <c r="AB5" s="415" t="s">
        <v>588</v>
      </c>
      <c r="AC5" s="415">
        <v>0.0</v>
      </c>
      <c r="AD5" s="415" t="s">
        <v>588</v>
      </c>
      <c r="AE5" s="415" t="s">
        <v>588</v>
      </c>
      <c r="AF5" s="426" t="s">
        <v>588</v>
      </c>
      <c r="AG5" s="415" t="s">
        <v>6</v>
      </c>
      <c r="AH5" s="535" t="s">
        <v>6</v>
      </c>
      <c r="AI5" s="536" t="s">
        <v>6</v>
      </c>
      <c r="AJ5" s="537" t="str">
        <f t="shared" ref="AJ5:AJ65" si="3">vlookup(B5,'Staff Info'!$B$2:$X$71,23,0)-countif(E5:AI5,"a")-(countif(E5:AI5,"BA*")*0.5)-(countif(E5:AI5,"BB*")*0.5)-(countif(E5:AI5,"BC*")*0.5)-(countif(E5:AI5,"BD*")*0.5)+1</f>
        <v>#REF!</v>
      </c>
      <c r="AK5" s="538">
        <f t="shared" ref="AK5:AK65" si="4">countif(E5:AI5,"xa")+countif(E5:AI5,"x4a")*4+countif(E5:AI5,"xb")+countif(E5:AI5,"x4b")*4+countif(E5:AI5,"xc")+countif(E5:AI5,"x4c")*4+countif(E5:AI5,"xd")+countif(E5:AI5,"x4d")*4+countif(E5:AI5,"a")+countif(E5:AI5,"h")+countif(E5:AI5,"b")+countif(E5:AI5,"a1")*0.5+countif(E5:AI5,"a2")*0.5+countif(E5:AI5,"b1")*0.5+countif(E5:AI5,"b2")*0.5+countif(E5:AI5,"c*")*0.5+countif(E5:AI5,"d*")*0.5</f>
        <v>29</v>
      </c>
      <c r="AL5" s="539">
        <v>0.0</v>
      </c>
      <c r="AM5" s="539">
        <v>0.0</v>
      </c>
      <c r="AN5" s="539">
        <v>7.666666666666667</v>
      </c>
      <c r="AO5" s="254"/>
      <c r="AP5" s="540">
        <f t="shared" ref="AP5:AP65" si="5">countif(E5:AI5,"xa")*2+(countif(E5:AI5,"x4a")*2)*4+countif(E5:AI5,"xb")*6+(countif(E5:AI5,"x4b")*6)*4+countif(E5:AI5,"bb")*4+countif(E5:AI5,"xc")*8+(countif(E5:AI5,"x4c")*8)*4+countif(E5:AI5,"bc")*4+countif(E5:AI5,"xd")+countif(E5:AI5,"x4d")*4+countif(E5:AI5,"a")*8+countif(E5:AI5,"h")*8-AL5+countif(E5:AI5,"a1")*2+countif(E5:AI5,"b1")*1+countif(E5:AI5,"b2")*4+countif(E5:AI5,"c*")*4+countif(E5:AI5,"d2")*1</f>
        <v>92</v>
      </c>
      <c r="AQ5" s="540">
        <f t="shared" ref="AQ5:AQ65" si="6">countif(E5:AI5,"xa")*6+(countif(E5:AI5,"x4a")*6)*4+countif(E5:AI5,"ba")*4+countif(E5:AI5,"xb")*2+(countif(E5:AI5,"x4b")*2)*4+countif(E5:AI5,"xd")*7+(countif(E5:AI5,"x4d")*7)*4+countif(E5:AI5,"bd")*4-AM5+countif(E5:AI5,"a1")*2+countif(E5:AI5,"a2")*4+countif(E5:AI5,"b1")*3+countif(E5:AI5,"d1")*4+countif(E5:AI5,"d2")*3</f>
        <v>140</v>
      </c>
      <c r="AR5" s="541"/>
      <c r="AS5" s="542">
        <f t="shared" ref="AS5:AS65" si="7">countif(E5:AI5,"0")</f>
        <v>4</v>
      </c>
      <c r="AT5" s="543">
        <f>COUNT(AJ5:AJ65)-COUNTIF(AJ5:AJ65,"&lt;5")</f>
        <v>0</v>
      </c>
      <c r="AU5" s="433">
        <f>10/61</f>
        <v>0.1639344262</v>
      </c>
      <c r="AV5" s="433"/>
      <c r="AW5" s="433"/>
      <c r="AX5" s="433"/>
      <c r="AY5" s="433"/>
      <c r="AZ5" s="433"/>
      <c r="BA5" s="433"/>
      <c r="BB5" s="433"/>
      <c r="BC5" s="433"/>
      <c r="BD5" s="433"/>
      <c r="BE5" s="433"/>
      <c r="BF5" s="433"/>
    </row>
    <row r="6">
      <c r="A6" s="449">
        <v>2.0</v>
      </c>
      <c r="B6" s="449" t="s">
        <v>993</v>
      </c>
      <c r="C6" s="449" t="s">
        <v>994</v>
      </c>
      <c r="D6" s="449" t="s">
        <v>995</v>
      </c>
      <c r="E6" s="544" t="s">
        <v>727</v>
      </c>
      <c r="F6" s="534" t="s">
        <v>737</v>
      </c>
      <c r="G6" s="534" t="s">
        <v>588</v>
      </c>
      <c r="H6" s="544" t="s">
        <v>6</v>
      </c>
      <c r="I6" s="544">
        <v>0.0</v>
      </c>
      <c r="J6" s="544" t="s">
        <v>6</v>
      </c>
      <c r="K6" s="544" t="s">
        <v>6</v>
      </c>
      <c r="L6" s="544" t="s">
        <v>6</v>
      </c>
      <c r="M6" s="544" t="s">
        <v>6</v>
      </c>
      <c r="N6" s="544" t="s">
        <v>6</v>
      </c>
      <c r="O6" s="534">
        <v>0.0</v>
      </c>
      <c r="P6" s="534" t="s">
        <v>717</v>
      </c>
      <c r="Q6" s="534" t="s">
        <v>717</v>
      </c>
      <c r="R6" s="534" t="s">
        <v>717</v>
      </c>
      <c r="S6" s="534" t="s">
        <v>717</v>
      </c>
      <c r="T6" s="534" t="s">
        <v>717</v>
      </c>
      <c r="U6" s="534" t="s">
        <v>717</v>
      </c>
      <c r="V6" s="426" t="s">
        <v>588</v>
      </c>
      <c r="W6" s="534">
        <v>0.0</v>
      </c>
      <c r="X6" s="426" t="s">
        <v>717</v>
      </c>
      <c r="Y6" s="426" t="s">
        <v>717</v>
      </c>
      <c r="Z6" s="426" t="s">
        <v>717</v>
      </c>
      <c r="AA6" s="426" t="s">
        <v>588</v>
      </c>
      <c r="AB6" s="426" t="s">
        <v>588</v>
      </c>
      <c r="AC6" s="426" t="s">
        <v>588</v>
      </c>
      <c r="AD6" s="426">
        <v>0.0</v>
      </c>
      <c r="AE6" s="426" t="s">
        <v>588</v>
      </c>
      <c r="AF6" s="426" t="s">
        <v>588</v>
      </c>
      <c r="AG6" s="426" t="s">
        <v>588</v>
      </c>
      <c r="AH6" s="545" t="s">
        <v>588</v>
      </c>
      <c r="AI6" s="546" t="s">
        <v>588</v>
      </c>
      <c r="AJ6" s="547" t="str">
        <f t="shared" si="3"/>
        <v>#REF!</v>
      </c>
      <c r="AK6" s="548">
        <f t="shared" si="4"/>
        <v>29</v>
      </c>
      <c r="AL6" s="406">
        <v>0.0</v>
      </c>
      <c r="AM6" s="406">
        <v>0.0</v>
      </c>
      <c r="AN6" s="406">
        <v>3.9166666666666665</v>
      </c>
      <c r="AO6" s="259"/>
      <c r="AP6" s="549">
        <f t="shared" si="5"/>
        <v>134</v>
      </c>
      <c r="AQ6" s="549">
        <f t="shared" si="6"/>
        <v>98</v>
      </c>
      <c r="AR6" s="451"/>
      <c r="AS6" s="450">
        <f t="shared" si="7"/>
        <v>4</v>
      </c>
      <c r="AU6" s="433"/>
      <c r="AV6" s="433"/>
      <c r="AW6" s="433"/>
      <c r="AX6" s="433"/>
      <c r="AY6" s="433"/>
      <c r="AZ6" s="433"/>
      <c r="BA6" s="433"/>
      <c r="BB6" s="433"/>
      <c r="BC6" s="433"/>
      <c r="BD6" s="433"/>
      <c r="BE6" s="433"/>
      <c r="BF6" s="433"/>
    </row>
    <row r="7">
      <c r="A7" s="449">
        <v>3.0</v>
      </c>
      <c r="B7" s="449" t="s">
        <v>589</v>
      </c>
      <c r="C7" s="449" t="s">
        <v>447</v>
      </c>
      <c r="D7" s="449" t="s">
        <v>995</v>
      </c>
      <c r="E7" s="544" t="s">
        <v>727</v>
      </c>
      <c r="F7" s="534" t="s">
        <v>737</v>
      </c>
      <c r="G7" s="534" t="s">
        <v>588</v>
      </c>
      <c r="H7" s="534" t="s">
        <v>588</v>
      </c>
      <c r="I7" s="544">
        <v>0.0</v>
      </c>
      <c r="J7" s="534" t="s">
        <v>588</v>
      </c>
      <c r="K7" s="534" t="s">
        <v>588</v>
      </c>
      <c r="L7" s="534" t="s">
        <v>588</v>
      </c>
      <c r="M7" s="534" t="s">
        <v>588</v>
      </c>
      <c r="N7" s="534" t="s">
        <v>588</v>
      </c>
      <c r="O7" s="534" t="s">
        <v>588</v>
      </c>
      <c r="P7" s="534">
        <v>0.0</v>
      </c>
      <c r="Q7" s="426" t="s">
        <v>588</v>
      </c>
      <c r="R7" s="426" t="s">
        <v>588</v>
      </c>
      <c r="S7" s="426" t="s">
        <v>588</v>
      </c>
      <c r="T7" s="426" t="s">
        <v>588</v>
      </c>
      <c r="U7" s="426" t="s">
        <v>588</v>
      </c>
      <c r="V7" s="534" t="s">
        <v>588</v>
      </c>
      <c r="W7" s="534">
        <v>0.0</v>
      </c>
      <c r="X7" s="534" t="s">
        <v>588</v>
      </c>
      <c r="Y7" s="534" t="s">
        <v>588</v>
      </c>
      <c r="Z7" s="534" t="s">
        <v>588</v>
      </c>
      <c r="AA7" s="534" t="s">
        <v>588</v>
      </c>
      <c r="AB7" s="426" t="s">
        <v>996</v>
      </c>
      <c r="AC7" s="426">
        <v>0.0</v>
      </c>
      <c r="AD7" s="426" t="s">
        <v>717</v>
      </c>
      <c r="AE7" s="426" t="s">
        <v>717</v>
      </c>
      <c r="AF7" s="426" t="s">
        <v>717</v>
      </c>
      <c r="AG7" s="426" t="s">
        <v>717</v>
      </c>
      <c r="AH7" s="545" t="s">
        <v>717</v>
      </c>
      <c r="AI7" s="546" t="s">
        <v>717</v>
      </c>
      <c r="AJ7" s="547" t="str">
        <f t="shared" si="3"/>
        <v>#REF!</v>
      </c>
      <c r="AK7" s="548">
        <f t="shared" si="4"/>
        <v>28</v>
      </c>
      <c r="AL7" s="406">
        <v>0.0</v>
      </c>
      <c r="AM7" s="406">
        <v>0.0</v>
      </c>
      <c r="AN7" s="406">
        <v>4.416666666666667</v>
      </c>
      <c r="AO7" s="548"/>
      <c r="AP7" s="549">
        <f t="shared" si="5"/>
        <v>70</v>
      </c>
      <c r="AQ7" s="549">
        <f t="shared" si="6"/>
        <v>154</v>
      </c>
      <c r="AR7" s="550"/>
      <c r="AS7" s="450">
        <f t="shared" si="7"/>
        <v>4</v>
      </c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</row>
    <row r="8">
      <c r="A8" s="449">
        <v>4.0</v>
      </c>
      <c r="B8" s="449" t="s">
        <v>598</v>
      </c>
      <c r="C8" s="449" t="s">
        <v>136</v>
      </c>
      <c r="D8" s="449" t="s">
        <v>997</v>
      </c>
      <c r="E8" s="544" t="s">
        <v>723</v>
      </c>
      <c r="F8" s="534" t="s">
        <v>733</v>
      </c>
      <c r="G8" s="534" t="s">
        <v>715</v>
      </c>
      <c r="H8" s="534" t="s">
        <v>715</v>
      </c>
      <c r="I8" s="544">
        <v>0.0</v>
      </c>
      <c r="J8" s="534" t="s">
        <v>715</v>
      </c>
      <c r="K8" s="534" t="s">
        <v>715</v>
      </c>
      <c r="L8" s="534" t="s">
        <v>715</v>
      </c>
      <c r="M8" s="534" t="s">
        <v>715</v>
      </c>
      <c r="N8" s="534" t="s">
        <v>715</v>
      </c>
      <c r="O8" s="534">
        <v>0.0</v>
      </c>
      <c r="P8" s="534" t="s">
        <v>715</v>
      </c>
      <c r="Q8" s="426" t="s">
        <v>715</v>
      </c>
      <c r="R8" s="426" t="s">
        <v>715</v>
      </c>
      <c r="S8" s="426" t="s">
        <v>715</v>
      </c>
      <c r="T8" s="426" t="s">
        <v>715</v>
      </c>
      <c r="U8" s="426" t="s">
        <v>715</v>
      </c>
      <c r="V8" s="426" t="s">
        <v>715</v>
      </c>
      <c r="W8" s="426">
        <v>0.0</v>
      </c>
      <c r="X8" s="426" t="s">
        <v>717</v>
      </c>
      <c r="Y8" s="426" t="s">
        <v>717</v>
      </c>
      <c r="Z8" s="426" t="s">
        <v>717</v>
      </c>
      <c r="AA8" s="426" t="s">
        <v>717</v>
      </c>
      <c r="AB8" s="426" t="s">
        <v>717</v>
      </c>
      <c r="AC8" s="426">
        <v>0.0</v>
      </c>
      <c r="AD8" s="426" t="s">
        <v>998</v>
      </c>
      <c r="AE8" s="426" t="s">
        <v>717</v>
      </c>
      <c r="AF8" s="426" t="s">
        <v>717</v>
      </c>
      <c r="AG8" s="426" t="s">
        <v>717</v>
      </c>
      <c r="AH8" s="545" t="s">
        <v>717</v>
      </c>
      <c r="AI8" s="546" t="s">
        <v>717</v>
      </c>
      <c r="AJ8" s="547" t="str">
        <f t="shared" si="3"/>
        <v>#REF!</v>
      </c>
      <c r="AK8" s="548">
        <f t="shared" si="4"/>
        <v>28</v>
      </c>
      <c r="AL8" s="406" t="str">
        <f t="shared" ref="AL8:AL65" si="8">VLOOKUP(B8,'Working Time-January-2023'!$B$3:$AK$62,35,0)/60</f>
        <v>#REF!</v>
      </c>
      <c r="AM8" s="406" t="str">
        <f t="shared" ref="AM8:AM65" si="9">VLOOKUP(B8,'Working Time-January-2023'!$B$3:$AK$62,36,0)/60</f>
        <v>#REF!</v>
      </c>
      <c r="AN8" s="406">
        <v>3.1666666666666665</v>
      </c>
      <c r="AO8" s="259"/>
      <c r="AP8" s="548" t="str">
        <f t="shared" si="5"/>
        <v>#REF!</v>
      </c>
      <c r="AQ8" s="548" t="str">
        <f t="shared" si="6"/>
        <v>#REF!</v>
      </c>
      <c r="AR8" s="451"/>
      <c r="AS8" s="450">
        <f t="shared" si="7"/>
        <v>4</v>
      </c>
      <c r="AU8" s="433"/>
      <c r="AV8" s="433"/>
      <c r="AW8" s="433"/>
      <c r="AX8" s="433"/>
      <c r="AY8" s="433"/>
      <c r="AZ8" s="433"/>
      <c r="BA8" s="433"/>
      <c r="BB8" s="433"/>
      <c r="BC8" s="433"/>
      <c r="BD8" s="433"/>
      <c r="BE8" s="433"/>
      <c r="BF8" s="433"/>
    </row>
    <row r="9">
      <c r="A9" s="449">
        <v>5.0</v>
      </c>
      <c r="B9" s="449" t="s">
        <v>999</v>
      </c>
      <c r="C9" s="449" t="s">
        <v>1000</v>
      </c>
      <c r="D9" s="449" t="s">
        <v>997</v>
      </c>
      <c r="E9" s="534" t="s">
        <v>727</v>
      </c>
      <c r="F9" s="534" t="s">
        <v>15</v>
      </c>
      <c r="G9" s="534" t="s">
        <v>591</v>
      </c>
      <c r="H9" s="534" t="s">
        <v>591</v>
      </c>
      <c r="I9" s="544">
        <v>0.0</v>
      </c>
      <c r="J9" s="534" t="s">
        <v>591</v>
      </c>
      <c r="K9" s="534" t="s">
        <v>588</v>
      </c>
      <c r="L9" s="534" t="s">
        <v>591</v>
      </c>
      <c r="M9" s="534" t="s">
        <v>6</v>
      </c>
      <c r="N9" s="534" t="s">
        <v>6</v>
      </c>
      <c r="O9" s="534" t="s">
        <v>6</v>
      </c>
      <c r="P9" s="544">
        <v>0.0</v>
      </c>
      <c r="Q9" s="426" t="s">
        <v>996</v>
      </c>
      <c r="R9" s="426" t="s">
        <v>996</v>
      </c>
      <c r="S9" s="426" t="s">
        <v>996</v>
      </c>
      <c r="T9" s="534" t="s">
        <v>717</v>
      </c>
      <c r="U9" s="426" t="s">
        <v>996</v>
      </c>
      <c r="V9" s="426" t="s">
        <v>717</v>
      </c>
      <c r="W9" s="426">
        <v>0.0</v>
      </c>
      <c r="X9" s="534" t="s">
        <v>588</v>
      </c>
      <c r="Y9" s="534" t="s">
        <v>588</v>
      </c>
      <c r="Z9" s="534" t="s">
        <v>588</v>
      </c>
      <c r="AA9" s="534" t="s">
        <v>588</v>
      </c>
      <c r="AB9" s="426" t="s">
        <v>588</v>
      </c>
      <c r="AC9" s="426">
        <v>0.0</v>
      </c>
      <c r="AD9" s="426" t="s">
        <v>588</v>
      </c>
      <c r="AE9" s="426" t="s">
        <v>588</v>
      </c>
      <c r="AF9" s="426" t="s">
        <v>588</v>
      </c>
      <c r="AG9" s="426" t="s">
        <v>588</v>
      </c>
      <c r="AH9" s="545" t="s">
        <v>588</v>
      </c>
      <c r="AI9" s="546" t="s">
        <v>588</v>
      </c>
      <c r="AJ9" s="547" t="str">
        <f t="shared" si="3"/>
        <v>#REF!</v>
      </c>
      <c r="AK9" s="548">
        <f t="shared" si="4"/>
        <v>26</v>
      </c>
      <c r="AL9" s="406" t="str">
        <f t="shared" si="8"/>
        <v>#REF!</v>
      </c>
      <c r="AM9" s="406" t="str">
        <f t="shared" si="9"/>
        <v>#REF!</v>
      </c>
      <c r="AN9" s="406">
        <v>5.416666666666667</v>
      </c>
      <c r="AO9" s="259"/>
      <c r="AP9" s="548" t="str">
        <f t="shared" si="5"/>
        <v>#REF!</v>
      </c>
      <c r="AQ9" s="548" t="str">
        <f t="shared" si="6"/>
        <v>#REF!</v>
      </c>
      <c r="AR9" s="451"/>
      <c r="AS9" s="450">
        <f t="shared" si="7"/>
        <v>4</v>
      </c>
      <c r="AU9" s="433"/>
      <c r="AV9" s="433"/>
      <c r="AW9" s="433"/>
      <c r="AX9" s="433"/>
      <c r="AY9" s="433"/>
      <c r="AZ9" s="433"/>
      <c r="BA9" s="433"/>
      <c r="BB9" s="433"/>
      <c r="BC9" s="433"/>
      <c r="BD9" s="433"/>
      <c r="BE9" s="433"/>
      <c r="BF9" s="433"/>
    </row>
    <row r="10">
      <c r="A10" s="449">
        <v>6.0</v>
      </c>
      <c r="B10" s="449" t="s">
        <v>1001</v>
      </c>
      <c r="C10" s="449" t="s">
        <v>1002</v>
      </c>
      <c r="D10" s="449" t="s">
        <v>997</v>
      </c>
      <c r="E10" s="544" t="s">
        <v>15</v>
      </c>
      <c r="F10" s="544" t="s">
        <v>15</v>
      </c>
      <c r="G10" s="544" t="s">
        <v>6</v>
      </c>
      <c r="H10" s="544" t="s">
        <v>6</v>
      </c>
      <c r="I10" s="544">
        <v>0.0</v>
      </c>
      <c r="J10" s="534" t="s">
        <v>717</v>
      </c>
      <c r="K10" s="534" t="s">
        <v>717</v>
      </c>
      <c r="L10" s="534" t="s">
        <v>717</v>
      </c>
      <c r="M10" s="534" t="s">
        <v>717</v>
      </c>
      <c r="N10" s="534" t="s">
        <v>717</v>
      </c>
      <c r="O10" s="534">
        <v>0.0</v>
      </c>
      <c r="P10" s="534" t="s">
        <v>588</v>
      </c>
      <c r="Q10" s="426" t="s">
        <v>588</v>
      </c>
      <c r="R10" s="426" t="s">
        <v>588</v>
      </c>
      <c r="S10" s="426" t="s">
        <v>588</v>
      </c>
      <c r="T10" s="426" t="s">
        <v>588</v>
      </c>
      <c r="U10" s="551" t="s">
        <v>1003</v>
      </c>
      <c r="V10" s="426" t="s">
        <v>588</v>
      </c>
      <c r="W10" s="426">
        <v>0.0</v>
      </c>
      <c r="X10" s="426" t="s">
        <v>715</v>
      </c>
      <c r="Y10" s="426" t="s">
        <v>715</v>
      </c>
      <c r="Z10" s="426" t="s">
        <v>715</v>
      </c>
      <c r="AA10" s="426" t="s">
        <v>715</v>
      </c>
      <c r="AB10" s="426" t="s">
        <v>715</v>
      </c>
      <c r="AC10" s="426">
        <v>0.0</v>
      </c>
      <c r="AD10" s="426" t="s">
        <v>715</v>
      </c>
      <c r="AE10" s="426" t="s">
        <v>715</v>
      </c>
      <c r="AF10" s="426" t="s">
        <v>715</v>
      </c>
      <c r="AG10" s="426" t="s">
        <v>715</v>
      </c>
      <c r="AH10" s="545" t="s">
        <v>715</v>
      </c>
      <c r="AI10" s="546" t="s">
        <v>715</v>
      </c>
      <c r="AJ10" s="547" t="str">
        <f t="shared" si="3"/>
        <v>#REF!</v>
      </c>
      <c r="AK10" s="548">
        <f t="shared" si="4"/>
        <v>26</v>
      </c>
      <c r="AL10" s="406" t="str">
        <f t="shared" si="8"/>
        <v>#REF!</v>
      </c>
      <c r="AM10" s="406" t="str">
        <f t="shared" si="9"/>
        <v>#REF!</v>
      </c>
      <c r="AN10" s="406">
        <v>4.5</v>
      </c>
      <c r="AO10" s="259"/>
      <c r="AP10" s="548" t="str">
        <f t="shared" si="5"/>
        <v>#REF!</v>
      </c>
      <c r="AQ10" s="548" t="str">
        <f t="shared" si="6"/>
        <v>#REF!</v>
      </c>
      <c r="AR10" s="451"/>
      <c r="AS10" s="450">
        <f t="shared" si="7"/>
        <v>4</v>
      </c>
      <c r="AU10" s="433"/>
      <c r="AV10" s="433"/>
      <c r="AW10" s="433"/>
      <c r="AX10" s="433"/>
      <c r="AY10" s="433"/>
      <c r="AZ10" s="433"/>
      <c r="BA10" s="433"/>
      <c r="BB10" s="433"/>
      <c r="BC10" s="433"/>
      <c r="BD10" s="433"/>
      <c r="BE10" s="433"/>
      <c r="BF10" s="433"/>
    </row>
    <row r="11">
      <c r="A11" s="449">
        <v>7.0</v>
      </c>
      <c r="B11" s="449" t="s">
        <v>596</v>
      </c>
      <c r="C11" s="449" t="s">
        <v>457</v>
      </c>
      <c r="D11" s="449" t="s">
        <v>997</v>
      </c>
      <c r="E11" s="534" t="s">
        <v>721</v>
      </c>
      <c r="F11" s="534" t="s">
        <v>737</v>
      </c>
      <c r="G11" s="534" t="s">
        <v>588</v>
      </c>
      <c r="H11" s="534" t="s">
        <v>588</v>
      </c>
      <c r="I11" s="544">
        <v>0.0</v>
      </c>
      <c r="J11" s="534" t="s">
        <v>591</v>
      </c>
      <c r="K11" s="534" t="s">
        <v>588</v>
      </c>
      <c r="L11" s="534" t="s">
        <v>588</v>
      </c>
      <c r="M11" s="534" t="s">
        <v>591</v>
      </c>
      <c r="N11" s="534" t="s">
        <v>588</v>
      </c>
      <c r="O11" s="534">
        <v>0.0</v>
      </c>
      <c r="P11" s="426" t="s">
        <v>717</v>
      </c>
      <c r="Q11" s="534" t="s">
        <v>717</v>
      </c>
      <c r="R11" s="426" t="s">
        <v>717</v>
      </c>
      <c r="S11" s="534" t="s">
        <v>717</v>
      </c>
      <c r="T11" s="426" t="s">
        <v>591</v>
      </c>
      <c r="U11" s="426" t="s">
        <v>591</v>
      </c>
      <c r="V11" s="426" t="s">
        <v>591</v>
      </c>
      <c r="W11" s="426">
        <v>0.0</v>
      </c>
      <c r="X11" s="426" t="s">
        <v>591</v>
      </c>
      <c r="Y11" s="426" t="s">
        <v>591</v>
      </c>
      <c r="Z11" s="426" t="s">
        <v>591</v>
      </c>
      <c r="AA11" s="426" t="s">
        <v>591</v>
      </c>
      <c r="AB11" s="426" t="s">
        <v>591</v>
      </c>
      <c r="AC11" s="426">
        <v>0.0</v>
      </c>
      <c r="AD11" s="426" t="s">
        <v>591</v>
      </c>
      <c r="AE11" s="426" t="s">
        <v>591</v>
      </c>
      <c r="AF11" s="426" t="s">
        <v>591</v>
      </c>
      <c r="AG11" s="426" t="s">
        <v>591</v>
      </c>
      <c r="AH11" s="545" t="s">
        <v>591</v>
      </c>
      <c r="AI11" s="546" t="s">
        <v>591</v>
      </c>
      <c r="AJ11" s="547" t="str">
        <f t="shared" si="3"/>
        <v>#REF!</v>
      </c>
      <c r="AK11" s="548">
        <f t="shared" si="4"/>
        <v>29</v>
      </c>
      <c r="AL11" s="406" t="str">
        <f t="shared" si="8"/>
        <v>#REF!</v>
      </c>
      <c r="AM11" s="406" t="str">
        <f t="shared" si="9"/>
        <v>#REF!</v>
      </c>
      <c r="AN11" s="406">
        <v>7.666666666666667</v>
      </c>
      <c r="AO11" s="259"/>
      <c r="AP11" s="548" t="str">
        <f t="shared" si="5"/>
        <v>#REF!</v>
      </c>
      <c r="AQ11" s="548" t="str">
        <f t="shared" si="6"/>
        <v>#REF!</v>
      </c>
      <c r="AR11" s="451"/>
      <c r="AS11" s="450">
        <f t="shared" si="7"/>
        <v>4</v>
      </c>
      <c r="AU11" s="433"/>
      <c r="AV11" s="433"/>
      <c r="AW11" s="433"/>
      <c r="AX11" s="433"/>
      <c r="AY11" s="433"/>
      <c r="AZ11" s="433"/>
      <c r="BA11" s="433"/>
      <c r="BB11" s="433"/>
      <c r="BC11" s="433"/>
      <c r="BD11" s="433"/>
      <c r="BE11" s="433"/>
      <c r="BF11" s="433"/>
    </row>
    <row r="12">
      <c r="A12" s="449">
        <v>8.0</v>
      </c>
      <c r="B12" s="449" t="s">
        <v>594</v>
      </c>
      <c r="C12" s="449" t="s">
        <v>451</v>
      </c>
      <c r="D12" s="449" t="s">
        <v>1004</v>
      </c>
      <c r="E12" s="534" t="s">
        <v>725</v>
      </c>
      <c r="F12" s="534" t="s">
        <v>735</v>
      </c>
      <c r="G12" s="534" t="s">
        <v>717</v>
      </c>
      <c r="H12" s="544">
        <v>0.0</v>
      </c>
      <c r="I12" s="534" t="s">
        <v>588</v>
      </c>
      <c r="J12" s="534" t="s">
        <v>588</v>
      </c>
      <c r="K12" s="534" t="s">
        <v>588</v>
      </c>
      <c r="L12" s="534" t="s">
        <v>1005</v>
      </c>
      <c r="M12" s="534" t="s">
        <v>588</v>
      </c>
      <c r="N12" s="534" t="s">
        <v>588</v>
      </c>
      <c r="O12" s="534" t="s">
        <v>588</v>
      </c>
      <c r="P12" s="534">
        <v>0.0</v>
      </c>
      <c r="Q12" s="426" t="s">
        <v>588</v>
      </c>
      <c r="R12" s="426" t="s">
        <v>588</v>
      </c>
      <c r="S12" s="426" t="s">
        <v>588</v>
      </c>
      <c r="T12" s="426" t="s">
        <v>588</v>
      </c>
      <c r="U12" s="426" t="s">
        <v>588</v>
      </c>
      <c r="V12" s="426">
        <v>0.0</v>
      </c>
      <c r="W12" s="426" t="s">
        <v>715</v>
      </c>
      <c r="X12" s="426" t="s">
        <v>715</v>
      </c>
      <c r="Y12" s="426" t="s">
        <v>715</v>
      </c>
      <c r="Z12" s="426" t="s">
        <v>715</v>
      </c>
      <c r="AA12" s="426" t="s">
        <v>715</v>
      </c>
      <c r="AB12" s="426" t="s">
        <v>715</v>
      </c>
      <c r="AC12" s="426" t="s">
        <v>715</v>
      </c>
      <c r="AD12" s="426">
        <v>0.0</v>
      </c>
      <c r="AE12" s="426" t="s">
        <v>715</v>
      </c>
      <c r="AF12" s="426" t="s">
        <v>715</v>
      </c>
      <c r="AG12" s="426" t="s">
        <v>715</v>
      </c>
      <c r="AH12" s="545" t="s">
        <v>715</v>
      </c>
      <c r="AI12" s="546" t="s">
        <v>715</v>
      </c>
      <c r="AJ12" s="547" t="str">
        <f t="shared" si="3"/>
        <v>#REF!</v>
      </c>
      <c r="AK12" s="548">
        <f t="shared" si="4"/>
        <v>28</v>
      </c>
      <c r="AL12" s="406" t="str">
        <f t="shared" si="8"/>
        <v>#REF!</v>
      </c>
      <c r="AM12" s="406" t="str">
        <f t="shared" si="9"/>
        <v>#REF!</v>
      </c>
      <c r="AN12" s="406">
        <v>7.0</v>
      </c>
      <c r="AO12" s="259"/>
      <c r="AP12" s="548" t="str">
        <f t="shared" si="5"/>
        <v>#REF!</v>
      </c>
      <c r="AQ12" s="548" t="str">
        <f t="shared" si="6"/>
        <v>#REF!</v>
      </c>
      <c r="AR12" s="451"/>
      <c r="AS12" s="450">
        <f t="shared" si="7"/>
        <v>4</v>
      </c>
      <c r="AU12" s="433"/>
      <c r="AV12" s="433"/>
      <c r="AW12" s="433"/>
      <c r="AX12" s="433"/>
      <c r="AY12" s="433"/>
      <c r="AZ12" s="433"/>
      <c r="BA12" s="433"/>
      <c r="BB12" s="433"/>
      <c r="BC12" s="433"/>
      <c r="BD12" s="433"/>
      <c r="BE12" s="433"/>
      <c r="BF12" s="433"/>
    </row>
    <row r="13">
      <c r="A13" s="449">
        <v>9.0</v>
      </c>
      <c r="B13" s="449" t="s">
        <v>601</v>
      </c>
      <c r="C13" s="449" t="s">
        <v>141</v>
      </c>
      <c r="D13" s="449" t="s">
        <v>1004</v>
      </c>
      <c r="E13" s="544" t="s">
        <v>721</v>
      </c>
      <c r="F13" s="534" t="s">
        <v>731</v>
      </c>
      <c r="G13" s="534" t="s">
        <v>591</v>
      </c>
      <c r="H13" s="544">
        <v>0.0</v>
      </c>
      <c r="I13" s="534" t="s">
        <v>591</v>
      </c>
      <c r="J13" s="534" t="s">
        <v>591</v>
      </c>
      <c r="K13" s="534" t="s">
        <v>588</v>
      </c>
      <c r="L13" s="534" t="s">
        <v>591</v>
      </c>
      <c r="M13" s="534" t="s">
        <v>591</v>
      </c>
      <c r="N13" s="534" t="s">
        <v>591</v>
      </c>
      <c r="O13" s="534" t="s">
        <v>591</v>
      </c>
      <c r="P13" s="534">
        <v>0.0</v>
      </c>
      <c r="Q13" s="534" t="s">
        <v>591</v>
      </c>
      <c r="R13" s="534" t="s">
        <v>591</v>
      </c>
      <c r="S13" s="534" t="s">
        <v>591</v>
      </c>
      <c r="T13" s="426" t="s">
        <v>6</v>
      </c>
      <c r="U13" s="426" t="s">
        <v>6</v>
      </c>
      <c r="V13" s="426" t="s">
        <v>6</v>
      </c>
      <c r="W13" s="426">
        <v>0.0</v>
      </c>
      <c r="X13" s="426" t="s">
        <v>6</v>
      </c>
      <c r="Y13" s="426" t="s">
        <v>6</v>
      </c>
      <c r="Z13" s="426" t="s">
        <v>717</v>
      </c>
      <c r="AA13" s="426" t="s">
        <v>717</v>
      </c>
      <c r="AB13" s="426" t="s">
        <v>717</v>
      </c>
      <c r="AC13" s="426" t="s">
        <v>717</v>
      </c>
      <c r="AD13" s="426">
        <v>0.0</v>
      </c>
      <c r="AE13" s="426" t="s">
        <v>717</v>
      </c>
      <c r="AF13" s="426" t="s">
        <v>717</v>
      </c>
      <c r="AG13" s="426" t="s">
        <v>717</v>
      </c>
      <c r="AH13" s="545" t="s">
        <v>717</v>
      </c>
      <c r="AI13" s="546" t="s">
        <v>717</v>
      </c>
      <c r="AJ13" s="547" t="str">
        <f t="shared" si="3"/>
        <v>#REF!</v>
      </c>
      <c r="AK13" s="548">
        <f t="shared" si="4"/>
        <v>29</v>
      </c>
      <c r="AL13" s="406" t="str">
        <f t="shared" si="8"/>
        <v>#REF!</v>
      </c>
      <c r="AM13" s="406" t="str">
        <f t="shared" si="9"/>
        <v>#REF!</v>
      </c>
      <c r="AN13" s="406">
        <v>6.666666666666667</v>
      </c>
      <c r="AO13" s="259"/>
      <c r="AP13" s="548" t="str">
        <f t="shared" si="5"/>
        <v>#REF!</v>
      </c>
      <c r="AQ13" s="548" t="str">
        <f t="shared" si="6"/>
        <v>#REF!</v>
      </c>
      <c r="AR13" s="451"/>
      <c r="AS13" s="450">
        <f t="shared" si="7"/>
        <v>4</v>
      </c>
      <c r="AU13" s="433"/>
      <c r="AV13" s="433"/>
      <c r="AW13" s="433"/>
      <c r="AX13" s="433"/>
      <c r="AY13" s="433"/>
      <c r="AZ13" s="433"/>
      <c r="BA13" s="433"/>
      <c r="BB13" s="433"/>
      <c r="BC13" s="433"/>
      <c r="BD13" s="433"/>
      <c r="BE13" s="433"/>
      <c r="BF13" s="433"/>
    </row>
    <row r="14">
      <c r="A14" s="449">
        <v>10.0</v>
      </c>
      <c r="B14" s="449" t="s">
        <v>1006</v>
      </c>
      <c r="C14" s="449" t="s">
        <v>1007</v>
      </c>
      <c r="D14" s="449" t="s">
        <v>1004</v>
      </c>
      <c r="E14" s="534" t="s">
        <v>727</v>
      </c>
      <c r="F14" s="534" t="s">
        <v>737</v>
      </c>
      <c r="G14" s="534" t="s">
        <v>588</v>
      </c>
      <c r="H14" s="544" t="s">
        <v>6</v>
      </c>
      <c r="I14" s="544">
        <v>0.0</v>
      </c>
      <c r="J14" s="544" t="s">
        <v>6</v>
      </c>
      <c r="K14" s="544" t="s">
        <v>6</v>
      </c>
      <c r="L14" s="544" t="s">
        <v>6</v>
      </c>
      <c r="M14" s="534" t="s">
        <v>6</v>
      </c>
      <c r="N14" s="534" t="s">
        <v>6</v>
      </c>
      <c r="O14" s="534" t="s">
        <v>717</v>
      </c>
      <c r="P14" s="534">
        <v>0.0</v>
      </c>
      <c r="Q14" s="534" t="s">
        <v>717</v>
      </c>
      <c r="R14" s="426" t="s">
        <v>717</v>
      </c>
      <c r="S14" s="534" t="s">
        <v>717</v>
      </c>
      <c r="T14" s="534" t="s">
        <v>717</v>
      </c>
      <c r="U14" s="426" t="s">
        <v>717</v>
      </c>
      <c r="V14" s="426">
        <v>0.0</v>
      </c>
      <c r="W14" s="426" t="s">
        <v>588</v>
      </c>
      <c r="X14" s="534" t="s">
        <v>588</v>
      </c>
      <c r="Y14" s="534" t="s">
        <v>588</v>
      </c>
      <c r="Z14" s="534" t="s">
        <v>588</v>
      </c>
      <c r="AA14" s="534" t="s">
        <v>588</v>
      </c>
      <c r="AB14" s="426" t="s">
        <v>588</v>
      </c>
      <c r="AC14" s="426" t="s">
        <v>588</v>
      </c>
      <c r="AD14" s="426">
        <v>0.0</v>
      </c>
      <c r="AE14" s="426" t="s">
        <v>588</v>
      </c>
      <c r="AF14" s="426" t="s">
        <v>588</v>
      </c>
      <c r="AG14" s="426" t="s">
        <v>588</v>
      </c>
      <c r="AH14" s="545" t="s">
        <v>588</v>
      </c>
      <c r="AI14" s="546" t="s">
        <v>588</v>
      </c>
      <c r="AJ14" s="547" t="str">
        <f t="shared" si="3"/>
        <v>#REF!</v>
      </c>
      <c r="AK14" s="548">
        <f t="shared" si="4"/>
        <v>29</v>
      </c>
      <c r="AL14" s="406" t="str">
        <f t="shared" si="8"/>
        <v>#REF!</v>
      </c>
      <c r="AM14" s="406" t="str">
        <f t="shared" si="9"/>
        <v>#REF!</v>
      </c>
      <c r="AN14" s="406">
        <v>4.916666666666667</v>
      </c>
      <c r="AO14" s="259"/>
      <c r="AP14" s="548" t="str">
        <f t="shared" si="5"/>
        <v>#REF!</v>
      </c>
      <c r="AQ14" s="548" t="str">
        <f t="shared" si="6"/>
        <v>#REF!</v>
      </c>
      <c r="AR14" s="451"/>
      <c r="AS14" s="450">
        <f t="shared" si="7"/>
        <v>4</v>
      </c>
      <c r="AU14" s="433"/>
      <c r="AV14" s="433"/>
      <c r="AW14" s="433"/>
      <c r="AX14" s="433"/>
      <c r="AY14" s="433"/>
      <c r="AZ14" s="433"/>
      <c r="BA14" s="433"/>
      <c r="BB14" s="433"/>
      <c r="BC14" s="433"/>
      <c r="BD14" s="433"/>
      <c r="BE14" s="433"/>
      <c r="BF14" s="433"/>
    </row>
    <row r="15">
      <c r="A15" s="449">
        <v>11.0</v>
      </c>
      <c r="B15" s="471" t="s">
        <v>599</v>
      </c>
      <c r="C15" s="449" t="s">
        <v>139</v>
      </c>
      <c r="D15" s="449" t="s">
        <v>1004</v>
      </c>
      <c r="E15" s="544" t="s">
        <v>723</v>
      </c>
      <c r="F15" s="534" t="s">
        <v>733</v>
      </c>
      <c r="G15" s="534" t="s">
        <v>6</v>
      </c>
      <c r="H15" s="544" t="s">
        <v>6</v>
      </c>
      <c r="I15" s="544">
        <v>0.0</v>
      </c>
      <c r="J15" s="544" t="s">
        <v>6</v>
      </c>
      <c r="K15" s="544" t="s">
        <v>6</v>
      </c>
      <c r="L15" s="544" t="s">
        <v>6</v>
      </c>
      <c r="M15" s="544" t="s">
        <v>6</v>
      </c>
      <c r="N15" s="544" t="s">
        <v>6</v>
      </c>
      <c r="O15" s="544" t="s">
        <v>6</v>
      </c>
      <c r="P15" s="534">
        <v>0.0</v>
      </c>
      <c r="Q15" s="426" t="s">
        <v>715</v>
      </c>
      <c r="R15" s="426" t="s">
        <v>715</v>
      </c>
      <c r="S15" s="426" t="s">
        <v>715</v>
      </c>
      <c r="T15" s="426" t="s">
        <v>715</v>
      </c>
      <c r="U15" s="426" t="s">
        <v>715</v>
      </c>
      <c r="V15" s="426">
        <v>0.0</v>
      </c>
      <c r="W15" s="426" t="s">
        <v>591</v>
      </c>
      <c r="X15" s="426" t="s">
        <v>591</v>
      </c>
      <c r="Y15" s="426" t="s">
        <v>591</v>
      </c>
      <c r="Z15" s="426" t="s">
        <v>591</v>
      </c>
      <c r="AA15" s="426" t="s">
        <v>591</v>
      </c>
      <c r="AB15" s="426" t="s">
        <v>591</v>
      </c>
      <c r="AC15" s="426" t="s">
        <v>591</v>
      </c>
      <c r="AD15" s="426">
        <v>0.0</v>
      </c>
      <c r="AE15" s="426" t="s">
        <v>591</v>
      </c>
      <c r="AF15" s="426" t="s">
        <v>591</v>
      </c>
      <c r="AG15" s="426" t="s">
        <v>591</v>
      </c>
      <c r="AH15" s="545" t="s">
        <v>591</v>
      </c>
      <c r="AI15" s="546" t="s">
        <v>591</v>
      </c>
      <c r="AJ15" s="547" t="str">
        <f t="shared" si="3"/>
        <v>#REF!</v>
      </c>
      <c r="AK15" s="548">
        <f t="shared" si="4"/>
        <v>29</v>
      </c>
      <c r="AL15" s="406" t="str">
        <f t="shared" si="8"/>
        <v>#REF!</v>
      </c>
      <c r="AM15" s="406" t="str">
        <f t="shared" si="9"/>
        <v>#REF!</v>
      </c>
      <c r="AN15" s="406">
        <v>3.1666666666666665</v>
      </c>
      <c r="AO15" s="259"/>
      <c r="AP15" s="548" t="str">
        <f t="shared" si="5"/>
        <v>#REF!</v>
      </c>
      <c r="AQ15" s="548" t="str">
        <f t="shared" si="6"/>
        <v>#REF!</v>
      </c>
      <c r="AR15" s="451"/>
      <c r="AS15" s="450">
        <f t="shared" si="7"/>
        <v>4</v>
      </c>
      <c r="AU15" s="433"/>
      <c r="AV15" s="433"/>
      <c r="AW15" s="433"/>
      <c r="AX15" s="433"/>
      <c r="AY15" s="433"/>
      <c r="AZ15" s="433"/>
      <c r="BA15" s="433"/>
      <c r="BB15" s="433"/>
      <c r="BC15" s="433"/>
      <c r="BD15" s="433"/>
      <c r="BE15" s="433"/>
      <c r="BF15" s="433"/>
    </row>
    <row r="16" ht="15.0" customHeight="1">
      <c r="A16" s="449">
        <v>12.0</v>
      </c>
      <c r="B16" s="449" t="s">
        <v>611</v>
      </c>
      <c r="C16" s="452" t="s">
        <v>128</v>
      </c>
      <c r="D16" s="449" t="s">
        <v>76</v>
      </c>
      <c r="E16" s="544" t="s">
        <v>727</v>
      </c>
      <c r="F16" s="534" t="s">
        <v>737</v>
      </c>
      <c r="G16" s="544" t="s">
        <v>6</v>
      </c>
      <c r="H16" s="544" t="s">
        <v>6</v>
      </c>
      <c r="I16" s="544">
        <v>0.0</v>
      </c>
      <c r="J16" s="534" t="s">
        <v>588</v>
      </c>
      <c r="K16" s="534" t="s">
        <v>588</v>
      </c>
      <c r="L16" s="534" t="s">
        <v>588</v>
      </c>
      <c r="M16" s="534" t="s">
        <v>588</v>
      </c>
      <c r="N16" s="534" t="s">
        <v>588</v>
      </c>
      <c r="O16" s="534" t="s">
        <v>588</v>
      </c>
      <c r="P16" s="534">
        <v>0.0</v>
      </c>
      <c r="Q16" s="534" t="s">
        <v>717</v>
      </c>
      <c r="R16" s="426" t="s">
        <v>717</v>
      </c>
      <c r="S16" s="534" t="s">
        <v>717</v>
      </c>
      <c r="T16" s="534" t="s">
        <v>717</v>
      </c>
      <c r="U16" s="534" t="s">
        <v>717</v>
      </c>
      <c r="V16" s="426" t="s">
        <v>998</v>
      </c>
      <c r="W16" s="426">
        <v>0.0</v>
      </c>
      <c r="X16" s="426" t="s">
        <v>998</v>
      </c>
      <c r="Y16" s="426" t="s">
        <v>717</v>
      </c>
      <c r="Z16" s="426" t="s">
        <v>717</v>
      </c>
      <c r="AA16" s="534" t="s">
        <v>588</v>
      </c>
      <c r="AB16" s="426" t="s">
        <v>588</v>
      </c>
      <c r="AC16" s="426" t="s">
        <v>588</v>
      </c>
      <c r="AD16" s="426">
        <v>0.0</v>
      </c>
      <c r="AE16" s="426" t="s">
        <v>588</v>
      </c>
      <c r="AF16" s="426" t="s">
        <v>588</v>
      </c>
      <c r="AG16" s="426" t="s">
        <v>588</v>
      </c>
      <c r="AH16" s="545" t="s">
        <v>588</v>
      </c>
      <c r="AI16" s="546" t="s">
        <v>588</v>
      </c>
      <c r="AJ16" s="547" t="str">
        <f t="shared" si="3"/>
        <v>#REF!</v>
      </c>
      <c r="AK16" s="548">
        <f t="shared" si="4"/>
        <v>27</v>
      </c>
      <c r="AL16" s="406" t="str">
        <f t="shared" si="8"/>
        <v>#REF!</v>
      </c>
      <c r="AM16" s="406" t="str">
        <f t="shared" si="9"/>
        <v>#REF!</v>
      </c>
      <c r="AN16" s="406"/>
      <c r="AO16" s="406"/>
      <c r="AP16" s="548" t="str">
        <f t="shared" si="5"/>
        <v>#REF!</v>
      </c>
      <c r="AQ16" s="548" t="str">
        <f t="shared" si="6"/>
        <v>#REF!</v>
      </c>
      <c r="AR16" s="451"/>
      <c r="AS16" s="450">
        <f t="shared" si="7"/>
        <v>4</v>
      </c>
      <c r="AU16" s="433"/>
      <c r="AV16" s="433"/>
      <c r="AW16" s="433"/>
      <c r="AX16" s="433"/>
      <c r="AY16" s="433"/>
      <c r="AZ16" s="433"/>
      <c r="BA16" s="433"/>
      <c r="BB16" s="433"/>
      <c r="BC16" s="433"/>
      <c r="BD16" s="433"/>
      <c r="BE16" s="433"/>
      <c r="BF16" s="433"/>
    </row>
    <row r="17">
      <c r="A17" s="449">
        <v>13.0</v>
      </c>
      <c r="B17" s="470" t="s">
        <v>597</v>
      </c>
      <c r="C17" s="451" t="s">
        <v>460</v>
      </c>
      <c r="D17" s="451" t="s">
        <v>76</v>
      </c>
      <c r="E17" s="544" t="s">
        <v>15</v>
      </c>
      <c r="F17" s="544" t="s">
        <v>15</v>
      </c>
      <c r="G17" s="534" t="s">
        <v>715</v>
      </c>
      <c r="H17" s="534" t="s">
        <v>715</v>
      </c>
      <c r="I17" s="544">
        <v>0.0</v>
      </c>
      <c r="J17" s="534" t="s">
        <v>588</v>
      </c>
      <c r="K17" s="534" t="s">
        <v>588</v>
      </c>
      <c r="L17" s="534" t="s">
        <v>588</v>
      </c>
      <c r="M17" s="534" t="s">
        <v>588</v>
      </c>
      <c r="N17" s="534" t="s">
        <v>588</v>
      </c>
      <c r="O17" s="534">
        <v>0.0</v>
      </c>
      <c r="P17" s="534" t="s">
        <v>588</v>
      </c>
      <c r="Q17" s="426" t="s">
        <v>588</v>
      </c>
      <c r="R17" s="426" t="s">
        <v>588</v>
      </c>
      <c r="S17" s="426" t="s">
        <v>588</v>
      </c>
      <c r="T17" s="426" t="s">
        <v>588</v>
      </c>
      <c r="U17" s="426" t="s">
        <v>588</v>
      </c>
      <c r="V17" s="426" t="s">
        <v>588</v>
      </c>
      <c r="W17" s="426">
        <v>0.0</v>
      </c>
      <c r="X17" s="426" t="s">
        <v>996</v>
      </c>
      <c r="Y17" s="534" t="s">
        <v>588</v>
      </c>
      <c r="Z17" s="534" t="s">
        <v>588</v>
      </c>
      <c r="AA17" s="534" t="s">
        <v>588</v>
      </c>
      <c r="AB17" s="426" t="s">
        <v>588</v>
      </c>
      <c r="AC17" s="426">
        <v>0.0</v>
      </c>
      <c r="AD17" s="426" t="s">
        <v>588</v>
      </c>
      <c r="AE17" s="426" t="s">
        <v>588</v>
      </c>
      <c r="AF17" s="426" t="s">
        <v>588</v>
      </c>
      <c r="AG17" s="426" t="s">
        <v>588</v>
      </c>
      <c r="AH17" s="545" t="s">
        <v>588</v>
      </c>
      <c r="AI17" s="546" t="s">
        <v>588</v>
      </c>
      <c r="AJ17" s="547" t="str">
        <f t="shared" si="3"/>
        <v>#REF!</v>
      </c>
      <c r="AK17" s="548">
        <f t="shared" si="4"/>
        <v>26</v>
      </c>
      <c r="AL17" s="406" t="str">
        <f t="shared" si="8"/>
        <v>#REF!</v>
      </c>
      <c r="AM17" s="406" t="str">
        <f t="shared" si="9"/>
        <v>#REF!</v>
      </c>
      <c r="AN17" s="406"/>
      <c r="AO17" s="548"/>
      <c r="AP17" s="548" t="str">
        <f t="shared" si="5"/>
        <v>#REF!</v>
      </c>
      <c r="AQ17" s="548" t="str">
        <f t="shared" si="6"/>
        <v>#REF!</v>
      </c>
      <c r="AR17" s="548"/>
      <c r="AS17" s="450">
        <f t="shared" si="7"/>
        <v>4</v>
      </c>
      <c r="AU17" s="433"/>
      <c r="AV17" s="433"/>
      <c r="AW17" s="433"/>
      <c r="AX17" s="433"/>
      <c r="AY17" s="433"/>
      <c r="AZ17" s="433"/>
      <c r="BA17" s="433"/>
      <c r="BB17" s="433"/>
      <c r="BC17" s="433"/>
      <c r="BD17" s="433"/>
      <c r="BE17" s="433"/>
      <c r="BF17" s="433"/>
    </row>
    <row r="18">
      <c r="A18" s="449">
        <v>14.0</v>
      </c>
      <c r="B18" s="471" t="s">
        <v>603</v>
      </c>
      <c r="C18" s="449" t="s">
        <v>143</v>
      </c>
      <c r="D18" s="449" t="s">
        <v>76</v>
      </c>
      <c r="E18" s="544" t="s">
        <v>725</v>
      </c>
      <c r="F18" s="534" t="s">
        <v>735</v>
      </c>
      <c r="G18" s="534" t="s">
        <v>717</v>
      </c>
      <c r="H18" s="534">
        <v>0.0</v>
      </c>
      <c r="I18" s="534" t="s">
        <v>717</v>
      </c>
      <c r="J18" s="534" t="s">
        <v>717</v>
      </c>
      <c r="K18" s="534" t="s">
        <v>717</v>
      </c>
      <c r="L18" s="534" t="s">
        <v>717</v>
      </c>
      <c r="M18" s="534" t="s">
        <v>717</v>
      </c>
      <c r="N18" s="534" t="s">
        <v>717</v>
      </c>
      <c r="O18" s="534">
        <v>0.0</v>
      </c>
      <c r="P18" s="534" t="s">
        <v>591</v>
      </c>
      <c r="Q18" s="534" t="s">
        <v>591</v>
      </c>
      <c r="R18" s="534" t="s">
        <v>591</v>
      </c>
      <c r="S18" s="534" t="s">
        <v>591</v>
      </c>
      <c r="T18" s="426" t="s">
        <v>591</v>
      </c>
      <c r="U18" s="426" t="s">
        <v>591</v>
      </c>
      <c r="V18" s="426" t="s">
        <v>591</v>
      </c>
      <c r="W18" s="426">
        <v>0.0</v>
      </c>
      <c r="X18" s="426" t="s">
        <v>591</v>
      </c>
      <c r="Y18" s="426" t="s">
        <v>591</v>
      </c>
      <c r="Z18" s="426" t="s">
        <v>591</v>
      </c>
      <c r="AA18" s="426" t="s">
        <v>591</v>
      </c>
      <c r="AB18" s="426" t="s">
        <v>591</v>
      </c>
      <c r="AC18" s="426">
        <v>0.0</v>
      </c>
      <c r="AD18" s="426" t="s">
        <v>591</v>
      </c>
      <c r="AE18" s="426" t="s">
        <v>591</v>
      </c>
      <c r="AF18" s="426" t="s">
        <v>591</v>
      </c>
      <c r="AG18" s="426" t="s">
        <v>591</v>
      </c>
      <c r="AH18" s="545" t="s">
        <v>591</v>
      </c>
      <c r="AI18" s="546" t="s">
        <v>591</v>
      </c>
      <c r="AJ18" s="547" t="str">
        <f t="shared" si="3"/>
        <v>#REF!</v>
      </c>
      <c r="AK18" s="548">
        <f t="shared" si="4"/>
        <v>29</v>
      </c>
      <c r="AL18" s="406" t="str">
        <f t="shared" si="8"/>
        <v>#REF!</v>
      </c>
      <c r="AM18" s="406" t="str">
        <f t="shared" si="9"/>
        <v>#REF!</v>
      </c>
      <c r="AN18" s="406"/>
      <c r="AO18" s="548"/>
      <c r="AP18" s="548" t="str">
        <f t="shared" si="5"/>
        <v>#REF!</v>
      </c>
      <c r="AQ18" s="548" t="str">
        <f t="shared" si="6"/>
        <v>#REF!</v>
      </c>
      <c r="AR18" s="552"/>
      <c r="AS18" s="450">
        <f t="shared" si="7"/>
        <v>4</v>
      </c>
      <c r="AU18" s="433"/>
      <c r="AV18" s="433"/>
      <c r="AW18" s="433"/>
      <c r="AX18" s="433"/>
      <c r="AY18" s="433"/>
      <c r="AZ18" s="433"/>
      <c r="BA18" s="433"/>
      <c r="BB18" s="433"/>
      <c r="BC18" s="433"/>
      <c r="BD18" s="433"/>
      <c r="BE18" s="433"/>
      <c r="BF18" s="433"/>
    </row>
    <row r="19">
      <c r="A19" s="449">
        <v>15.0</v>
      </c>
      <c r="B19" s="487" t="s">
        <v>1008</v>
      </c>
      <c r="C19" s="449" t="s">
        <v>1009</v>
      </c>
      <c r="D19" s="449" t="s">
        <v>76</v>
      </c>
      <c r="E19" s="544" t="s">
        <v>723</v>
      </c>
      <c r="F19" s="534" t="s">
        <v>733</v>
      </c>
      <c r="G19" s="534" t="s">
        <v>715</v>
      </c>
      <c r="H19" s="534">
        <v>0.0</v>
      </c>
      <c r="I19" s="534" t="s">
        <v>715</v>
      </c>
      <c r="J19" s="534" t="s">
        <v>715</v>
      </c>
      <c r="K19" s="534" t="s">
        <v>715</v>
      </c>
      <c r="L19" s="534" t="s">
        <v>715</v>
      </c>
      <c r="M19" s="534" t="s">
        <v>715</v>
      </c>
      <c r="N19" s="534" t="s">
        <v>715</v>
      </c>
      <c r="O19" s="534" t="s">
        <v>715</v>
      </c>
      <c r="P19" s="534">
        <v>0.0</v>
      </c>
      <c r="Q19" s="426" t="s">
        <v>588</v>
      </c>
      <c r="R19" s="426" t="s">
        <v>588</v>
      </c>
      <c r="S19" s="426" t="s">
        <v>588</v>
      </c>
      <c r="T19" s="426" t="s">
        <v>588</v>
      </c>
      <c r="U19" s="426" t="s">
        <v>588</v>
      </c>
      <c r="V19" s="426">
        <v>0.0</v>
      </c>
      <c r="W19" s="426" t="s">
        <v>588</v>
      </c>
      <c r="X19" s="534" t="s">
        <v>588</v>
      </c>
      <c r="Y19" s="534" t="s">
        <v>588</v>
      </c>
      <c r="Z19" s="534" t="s">
        <v>588</v>
      </c>
      <c r="AA19" s="534" t="s">
        <v>588</v>
      </c>
      <c r="AB19" s="426" t="s">
        <v>588</v>
      </c>
      <c r="AC19" s="426" t="s">
        <v>588</v>
      </c>
      <c r="AD19" s="426">
        <v>0.0</v>
      </c>
      <c r="AE19" s="426" t="s">
        <v>588</v>
      </c>
      <c r="AF19" s="426" t="s">
        <v>588</v>
      </c>
      <c r="AG19" s="426" t="s">
        <v>588</v>
      </c>
      <c r="AH19" s="545" t="s">
        <v>588</v>
      </c>
      <c r="AI19" s="546" t="s">
        <v>588</v>
      </c>
      <c r="AJ19" s="547" t="str">
        <f t="shared" si="3"/>
        <v>#REF!</v>
      </c>
      <c r="AK19" s="548">
        <f t="shared" si="4"/>
        <v>29</v>
      </c>
      <c r="AL19" s="406" t="str">
        <f t="shared" si="8"/>
        <v>#REF!</v>
      </c>
      <c r="AM19" s="406" t="str">
        <f t="shared" si="9"/>
        <v>#REF!</v>
      </c>
      <c r="AN19" s="406"/>
      <c r="AO19" s="548"/>
      <c r="AP19" s="548" t="str">
        <f t="shared" si="5"/>
        <v>#REF!</v>
      </c>
      <c r="AQ19" s="548" t="str">
        <f t="shared" si="6"/>
        <v>#REF!</v>
      </c>
      <c r="AR19" s="552"/>
      <c r="AS19" s="450">
        <f t="shared" si="7"/>
        <v>4</v>
      </c>
      <c r="AU19" s="433"/>
      <c r="AV19" s="433"/>
      <c r="AW19" s="433"/>
      <c r="AX19" s="433"/>
      <c r="AY19" s="433"/>
      <c r="AZ19" s="433"/>
      <c r="BA19" s="433"/>
      <c r="BB19" s="433"/>
      <c r="BC19" s="433"/>
      <c r="BD19" s="433"/>
      <c r="BE19" s="433"/>
      <c r="BF19" s="433"/>
    </row>
    <row r="20">
      <c r="A20" s="449">
        <v>16.0</v>
      </c>
      <c r="B20" s="476" t="s">
        <v>612</v>
      </c>
      <c r="C20" s="449" t="s">
        <v>98</v>
      </c>
      <c r="D20" s="449" t="s">
        <v>76</v>
      </c>
      <c r="E20" s="544" t="s">
        <v>721</v>
      </c>
      <c r="F20" s="534" t="s">
        <v>731</v>
      </c>
      <c r="G20" s="534" t="s">
        <v>591</v>
      </c>
      <c r="H20" s="534">
        <v>0.0</v>
      </c>
      <c r="I20" s="534" t="s">
        <v>591</v>
      </c>
      <c r="J20" s="534" t="s">
        <v>591</v>
      </c>
      <c r="K20" s="534" t="s">
        <v>591</v>
      </c>
      <c r="L20" s="534" t="s">
        <v>591</v>
      </c>
      <c r="M20" s="534" t="s">
        <v>591</v>
      </c>
      <c r="N20" s="534" t="s">
        <v>591</v>
      </c>
      <c r="O20" s="534" t="s">
        <v>591</v>
      </c>
      <c r="P20" s="534">
        <v>0.0</v>
      </c>
      <c r="Q20" s="426" t="s">
        <v>715</v>
      </c>
      <c r="R20" s="426" t="s">
        <v>715</v>
      </c>
      <c r="S20" s="426" t="s">
        <v>715</v>
      </c>
      <c r="T20" s="426" t="s">
        <v>715</v>
      </c>
      <c r="U20" s="426" t="s">
        <v>715</v>
      </c>
      <c r="V20" s="426">
        <v>0.0</v>
      </c>
      <c r="W20" s="426" t="s">
        <v>715</v>
      </c>
      <c r="X20" s="426" t="s">
        <v>715</v>
      </c>
      <c r="Y20" s="426" t="s">
        <v>715</v>
      </c>
      <c r="Z20" s="426" t="s">
        <v>996</v>
      </c>
      <c r="AA20" s="426" t="s">
        <v>715</v>
      </c>
      <c r="AB20" s="426" t="s">
        <v>715</v>
      </c>
      <c r="AC20" s="426">
        <v>0.0</v>
      </c>
      <c r="AD20" s="426" t="s">
        <v>715</v>
      </c>
      <c r="AE20" s="426" t="s">
        <v>715</v>
      </c>
      <c r="AF20" s="426" t="s">
        <v>715</v>
      </c>
      <c r="AG20" s="426" t="s">
        <v>6</v>
      </c>
      <c r="AH20" s="553" t="s">
        <v>996</v>
      </c>
      <c r="AI20" s="554" t="s">
        <v>996</v>
      </c>
      <c r="AJ20" s="547" t="str">
        <f t="shared" si="3"/>
        <v>#REF!</v>
      </c>
      <c r="AK20" s="548">
        <f t="shared" si="4"/>
        <v>26</v>
      </c>
      <c r="AL20" s="406" t="str">
        <f t="shared" si="8"/>
        <v>#REF!</v>
      </c>
      <c r="AM20" s="406" t="str">
        <f t="shared" si="9"/>
        <v>#REF!</v>
      </c>
      <c r="AN20" s="549"/>
      <c r="AO20" s="548"/>
      <c r="AP20" s="548" t="str">
        <f t="shared" si="5"/>
        <v>#REF!</v>
      </c>
      <c r="AQ20" s="548" t="str">
        <f t="shared" si="6"/>
        <v>#REF!</v>
      </c>
      <c r="AR20" s="550"/>
      <c r="AS20" s="450">
        <f t="shared" si="7"/>
        <v>4</v>
      </c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</row>
    <row r="21">
      <c r="A21" s="449">
        <v>17.0</v>
      </c>
      <c r="B21" s="449" t="s">
        <v>1010</v>
      </c>
      <c r="C21" s="449" t="s">
        <v>1011</v>
      </c>
      <c r="D21" s="449" t="s">
        <v>14</v>
      </c>
      <c r="E21" s="544" t="s">
        <v>723</v>
      </c>
      <c r="F21" s="534" t="s">
        <v>733</v>
      </c>
      <c r="G21" s="534" t="s">
        <v>715</v>
      </c>
      <c r="H21" s="534" t="s">
        <v>715</v>
      </c>
      <c r="I21" s="534">
        <v>0.0</v>
      </c>
      <c r="J21" s="534" t="s">
        <v>715</v>
      </c>
      <c r="K21" s="534" t="s">
        <v>715</v>
      </c>
      <c r="L21" s="534" t="s">
        <v>715</v>
      </c>
      <c r="M21" s="534" t="s">
        <v>715</v>
      </c>
      <c r="N21" s="534" t="s">
        <v>715</v>
      </c>
      <c r="O21" s="534">
        <v>0.0</v>
      </c>
      <c r="P21" s="534" t="s">
        <v>588</v>
      </c>
      <c r="Q21" s="426" t="s">
        <v>588</v>
      </c>
      <c r="R21" s="426" t="s">
        <v>588</v>
      </c>
      <c r="S21" s="426" t="s">
        <v>588</v>
      </c>
      <c r="T21" s="426" t="s">
        <v>588</v>
      </c>
      <c r="U21" s="426" t="s">
        <v>6</v>
      </c>
      <c r="V21" s="426">
        <v>0.0</v>
      </c>
      <c r="W21" s="426" t="s">
        <v>996</v>
      </c>
      <c r="X21" s="534" t="s">
        <v>588</v>
      </c>
      <c r="Y21" s="534" t="s">
        <v>588</v>
      </c>
      <c r="Z21" s="534" t="s">
        <v>588</v>
      </c>
      <c r="AA21" s="534" t="s">
        <v>588</v>
      </c>
      <c r="AB21" s="426" t="s">
        <v>588</v>
      </c>
      <c r="AC21" s="426" t="s">
        <v>588</v>
      </c>
      <c r="AD21" s="426">
        <v>0.0</v>
      </c>
      <c r="AE21" s="426" t="s">
        <v>588</v>
      </c>
      <c r="AF21" s="426" t="s">
        <v>588</v>
      </c>
      <c r="AG21" s="426" t="s">
        <v>588</v>
      </c>
      <c r="AH21" s="545" t="s">
        <v>588</v>
      </c>
      <c r="AI21" s="546" t="s">
        <v>588</v>
      </c>
      <c r="AJ21" s="547" t="str">
        <f t="shared" si="3"/>
        <v>#REF!</v>
      </c>
      <c r="AK21" s="548">
        <f t="shared" si="4"/>
        <v>28</v>
      </c>
      <c r="AL21" s="406" t="str">
        <f t="shared" si="8"/>
        <v>#REF!</v>
      </c>
      <c r="AM21" s="406" t="str">
        <f t="shared" si="9"/>
        <v>#REF!</v>
      </c>
      <c r="AN21" s="406"/>
      <c r="AO21" s="548"/>
      <c r="AP21" s="548" t="str">
        <f t="shared" si="5"/>
        <v>#REF!</v>
      </c>
      <c r="AQ21" s="548" t="str">
        <f t="shared" si="6"/>
        <v>#REF!</v>
      </c>
      <c r="AR21" s="451"/>
      <c r="AS21" s="450">
        <f t="shared" si="7"/>
        <v>4</v>
      </c>
      <c r="AU21" s="433"/>
      <c r="AV21" s="433"/>
      <c r="AW21" s="433"/>
      <c r="AX21" s="433"/>
      <c r="AY21" s="433"/>
      <c r="AZ21" s="433"/>
      <c r="BA21" s="433"/>
      <c r="BB21" s="433"/>
      <c r="BC21" s="433"/>
      <c r="BD21" s="433"/>
      <c r="BE21" s="433"/>
      <c r="BF21" s="433"/>
    </row>
    <row r="22">
      <c r="A22" s="449">
        <v>18.0</v>
      </c>
      <c r="B22" s="449" t="s">
        <v>624</v>
      </c>
      <c r="C22" s="449" t="s">
        <v>112</v>
      </c>
      <c r="D22" s="449" t="s">
        <v>14</v>
      </c>
      <c r="E22" s="544" t="s">
        <v>15</v>
      </c>
      <c r="F22" s="544" t="s">
        <v>15</v>
      </c>
      <c r="G22" s="534" t="s">
        <v>6</v>
      </c>
      <c r="H22" s="534" t="s">
        <v>6</v>
      </c>
      <c r="I22" s="534">
        <v>0.0</v>
      </c>
      <c r="J22" s="534" t="s">
        <v>6</v>
      </c>
      <c r="K22" s="534" t="s">
        <v>996</v>
      </c>
      <c r="L22" s="534" t="s">
        <v>715</v>
      </c>
      <c r="M22" s="534" t="s">
        <v>715</v>
      </c>
      <c r="N22" s="534" t="s">
        <v>715</v>
      </c>
      <c r="O22" s="534">
        <v>0.0</v>
      </c>
      <c r="P22" s="534" t="s">
        <v>588</v>
      </c>
      <c r="Q22" s="426" t="s">
        <v>588</v>
      </c>
      <c r="R22" s="426" t="s">
        <v>588</v>
      </c>
      <c r="S22" s="426" t="s">
        <v>588</v>
      </c>
      <c r="T22" s="426" t="s">
        <v>588</v>
      </c>
      <c r="U22" s="426" t="s">
        <v>588</v>
      </c>
      <c r="V22" s="426" t="s">
        <v>588</v>
      </c>
      <c r="W22" s="426">
        <v>0.0</v>
      </c>
      <c r="X22" s="534" t="s">
        <v>588</v>
      </c>
      <c r="Y22" s="534" t="s">
        <v>588</v>
      </c>
      <c r="Z22" s="534" t="s">
        <v>588</v>
      </c>
      <c r="AA22" s="534" t="s">
        <v>588</v>
      </c>
      <c r="AB22" s="426" t="s">
        <v>588</v>
      </c>
      <c r="AC22" s="426" t="s">
        <v>588</v>
      </c>
      <c r="AD22" s="426">
        <v>0.0</v>
      </c>
      <c r="AE22" s="426" t="s">
        <v>588</v>
      </c>
      <c r="AF22" s="426" t="s">
        <v>588</v>
      </c>
      <c r="AG22" s="426" t="s">
        <v>588</v>
      </c>
      <c r="AH22" s="545" t="s">
        <v>588</v>
      </c>
      <c r="AI22" s="546" t="s">
        <v>588</v>
      </c>
      <c r="AJ22" s="547" t="str">
        <f t="shared" si="3"/>
        <v>#REF!</v>
      </c>
      <c r="AK22" s="548">
        <f t="shared" si="4"/>
        <v>26</v>
      </c>
      <c r="AL22" s="406" t="str">
        <f t="shared" si="8"/>
        <v>#REF!</v>
      </c>
      <c r="AM22" s="406" t="str">
        <f t="shared" si="9"/>
        <v>#REF!</v>
      </c>
      <c r="AN22" s="406"/>
      <c r="AO22" s="548"/>
      <c r="AP22" s="548" t="str">
        <f t="shared" si="5"/>
        <v>#REF!</v>
      </c>
      <c r="AQ22" s="548" t="str">
        <f t="shared" si="6"/>
        <v>#REF!</v>
      </c>
      <c r="AR22" s="552"/>
      <c r="AS22" s="450">
        <f t="shared" si="7"/>
        <v>4</v>
      </c>
      <c r="AT22" s="555"/>
      <c r="AU22" s="556"/>
      <c r="AV22" s="556"/>
      <c r="AW22" s="556"/>
      <c r="AX22" s="556"/>
      <c r="AY22" s="556"/>
      <c r="AZ22" s="556"/>
      <c r="BA22" s="556"/>
      <c r="BB22" s="556"/>
      <c r="BC22" s="556"/>
      <c r="BD22" s="556"/>
      <c r="BE22" s="556"/>
      <c r="BF22" s="556"/>
      <c r="BG22" s="555"/>
      <c r="BH22" s="555"/>
      <c r="BI22" s="555"/>
      <c r="BJ22" s="555"/>
      <c r="BK22" s="555"/>
    </row>
    <row r="23">
      <c r="A23" s="449">
        <v>19.0</v>
      </c>
      <c r="B23" s="449" t="s">
        <v>1012</v>
      </c>
      <c r="C23" s="449" t="s">
        <v>1013</v>
      </c>
      <c r="D23" s="449" t="s">
        <v>14</v>
      </c>
      <c r="E23" s="544" t="s">
        <v>15</v>
      </c>
      <c r="F23" s="544" t="s">
        <v>15</v>
      </c>
      <c r="G23" s="544" t="s">
        <v>6</v>
      </c>
      <c r="H23" s="544" t="s">
        <v>6</v>
      </c>
      <c r="I23" s="534">
        <v>0.0</v>
      </c>
      <c r="J23" s="534" t="s">
        <v>715</v>
      </c>
      <c r="K23" s="534" t="s">
        <v>715</v>
      </c>
      <c r="L23" s="534" t="s">
        <v>715</v>
      </c>
      <c r="M23" s="534" t="s">
        <v>715</v>
      </c>
      <c r="N23" s="534" t="s">
        <v>715</v>
      </c>
      <c r="O23" s="534" t="s">
        <v>715</v>
      </c>
      <c r="P23" s="534">
        <v>0.0</v>
      </c>
      <c r="Q23" s="534" t="s">
        <v>717</v>
      </c>
      <c r="R23" s="426" t="s">
        <v>717</v>
      </c>
      <c r="S23" s="534" t="s">
        <v>717</v>
      </c>
      <c r="T23" s="534" t="s">
        <v>717</v>
      </c>
      <c r="U23" s="534" t="s">
        <v>717</v>
      </c>
      <c r="V23" s="534" t="s">
        <v>717</v>
      </c>
      <c r="W23" s="426">
        <v>0.0</v>
      </c>
      <c r="X23" s="426" t="s">
        <v>717</v>
      </c>
      <c r="Y23" s="426" t="s">
        <v>6</v>
      </c>
      <c r="Z23" s="426" t="s">
        <v>6</v>
      </c>
      <c r="AA23" s="426" t="s">
        <v>6</v>
      </c>
      <c r="AB23" s="426" t="s">
        <v>6</v>
      </c>
      <c r="AC23" s="426">
        <v>0.0</v>
      </c>
      <c r="AD23" s="426" t="s">
        <v>717</v>
      </c>
      <c r="AE23" s="426" t="s">
        <v>717</v>
      </c>
      <c r="AF23" s="426" t="s">
        <v>717</v>
      </c>
      <c r="AG23" s="426" t="s">
        <v>717</v>
      </c>
      <c r="AH23" s="545" t="s">
        <v>717</v>
      </c>
      <c r="AI23" s="546" t="s">
        <v>717</v>
      </c>
      <c r="AJ23" s="547" t="str">
        <f t="shared" si="3"/>
        <v>#REF!</v>
      </c>
      <c r="AK23" s="548">
        <f t="shared" si="4"/>
        <v>27</v>
      </c>
      <c r="AL23" s="406" t="str">
        <f t="shared" si="8"/>
        <v>#REF!</v>
      </c>
      <c r="AM23" s="406" t="str">
        <f t="shared" si="9"/>
        <v>#REF!</v>
      </c>
      <c r="AN23" s="406"/>
      <c r="AO23" s="548"/>
      <c r="AP23" s="548" t="str">
        <f t="shared" si="5"/>
        <v>#REF!</v>
      </c>
      <c r="AQ23" s="548" t="str">
        <f t="shared" si="6"/>
        <v>#REF!</v>
      </c>
      <c r="AR23" s="451"/>
      <c r="AS23" s="450">
        <f t="shared" si="7"/>
        <v>4</v>
      </c>
      <c r="AU23" s="433"/>
      <c r="AV23" s="433"/>
      <c r="AW23" s="433"/>
      <c r="AX23" s="433"/>
      <c r="AY23" s="433"/>
      <c r="AZ23" s="433"/>
      <c r="BA23" s="433"/>
      <c r="BB23" s="433"/>
      <c r="BC23" s="433"/>
      <c r="BD23" s="433"/>
      <c r="BE23" s="433"/>
      <c r="BF23" s="433"/>
    </row>
    <row r="24">
      <c r="A24" s="449">
        <v>20.0</v>
      </c>
      <c r="B24" s="449" t="s">
        <v>610</v>
      </c>
      <c r="C24" s="449" t="s">
        <v>108</v>
      </c>
      <c r="D24" s="449" t="s">
        <v>14</v>
      </c>
      <c r="E24" s="544" t="s">
        <v>15</v>
      </c>
      <c r="F24" s="544" t="s">
        <v>15</v>
      </c>
      <c r="G24" s="544" t="s">
        <v>6</v>
      </c>
      <c r="H24" s="544" t="s">
        <v>6</v>
      </c>
      <c r="I24" s="534">
        <v>0.0</v>
      </c>
      <c r="J24" s="534" t="s">
        <v>6</v>
      </c>
      <c r="K24" s="534" t="s">
        <v>717</v>
      </c>
      <c r="L24" s="534" t="s">
        <v>717</v>
      </c>
      <c r="M24" s="534" t="s">
        <v>717</v>
      </c>
      <c r="N24" s="534" t="s">
        <v>717</v>
      </c>
      <c r="O24" s="534">
        <v>0.0</v>
      </c>
      <c r="P24" s="534" t="s">
        <v>6</v>
      </c>
      <c r="Q24" s="534" t="s">
        <v>591</v>
      </c>
      <c r="R24" s="534" t="s">
        <v>591</v>
      </c>
      <c r="S24" s="534" t="s">
        <v>591</v>
      </c>
      <c r="T24" s="426" t="s">
        <v>591</v>
      </c>
      <c r="U24" s="426" t="s">
        <v>591</v>
      </c>
      <c r="V24" s="426" t="s">
        <v>591</v>
      </c>
      <c r="W24" s="426">
        <v>0.0</v>
      </c>
      <c r="X24" s="426" t="s">
        <v>591</v>
      </c>
      <c r="Y24" s="426" t="s">
        <v>591</v>
      </c>
      <c r="Z24" s="426" t="s">
        <v>591</v>
      </c>
      <c r="AA24" s="426" t="s">
        <v>591</v>
      </c>
      <c r="AB24" s="426" t="s">
        <v>591</v>
      </c>
      <c r="AC24" s="426">
        <v>0.0</v>
      </c>
      <c r="AD24" s="426" t="s">
        <v>591</v>
      </c>
      <c r="AE24" s="426" t="s">
        <v>591</v>
      </c>
      <c r="AF24" s="426" t="s">
        <v>591</v>
      </c>
      <c r="AG24" s="426" t="s">
        <v>591</v>
      </c>
      <c r="AH24" s="545" t="s">
        <v>591</v>
      </c>
      <c r="AI24" s="546" t="s">
        <v>591</v>
      </c>
      <c r="AJ24" s="547" t="str">
        <f t="shared" si="3"/>
        <v>#REF!</v>
      </c>
      <c r="AK24" s="548">
        <f t="shared" si="4"/>
        <v>27</v>
      </c>
      <c r="AL24" s="406" t="str">
        <f t="shared" si="8"/>
        <v>#REF!</v>
      </c>
      <c r="AM24" s="406" t="str">
        <f t="shared" si="9"/>
        <v>#REF!</v>
      </c>
      <c r="AN24" s="406"/>
      <c r="AO24" s="548"/>
      <c r="AP24" s="548" t="str">
        <f t="shared" si="5"/>
        <v>#REF!</v>
      </c>
      <c r="AQ24" s="548" t="str">
        <f t="shared" si="6"/>
        <v>#REF!</v>
      </c>
      <c r="AR24" s="451"/>
      <c r="AS24" s="450">
        <f t="shared" si="7"/>
        <v>4</v>
      </c>
      <c r="AU24" s="433"/>
      <c r="AV24" s="433"/>
      <c r="AW24" s="433"/>
      <c r="AX24" s="433"/>
      <c r="AY24" s="433"/>
      <c r="AZ24" s="433"/>
      <c r="BA24" s="433"/>
      <c r="BB24" s="433"/>
      <c r="BC24" s="433"/>
      <c r="BD24" s="433"/>
      <c r="BE24" s="433"/>
      <c r="BF24" s="433"/>
    </row>
    <row r="25">
      <c r="A25" s="449">
        <v>21.0</v>
      </c>
      <c r="B25" s="449" t="s">
        <v>1014</v>
      </c>
      <c r="C25" s="449" t="s">
        <v>1015</v>
      </c>
      <c r="D25" s="449" t="s">
        <v>14</v>
      </c>
      <c r="E25" s="544" t="s">
        <v>15</v>
      </c>
      <c r="F25" s="544" t="s">
        <v>15</v>
      </c>
      <c r="G25" s="544" t="s">
        <v>6</v>
      </c>
      <c r="H25" s="544" t="s">
        <v>6</v>
      </c>
      <c r="I25" s="534">
        <v>0.0</v>
      </c>
      <c r="J25" s="534" t="s">
        <v>996</v>
      </c>
      <c r="K25" s="534" t="s">
        <v>591</v>
      </c>
      <c r="L25" s="534" t="s">
        <v>591</v>
      </c>
      <c r="M25" s="534" t="s">
        <v>591</v>
      </c>
      <c r="N25" s="534" t="s">
        <v>591</v>
      </c>
      <c r="O25" s="534" t="s">
        <v>591</v>
      </c>
      <c r="P25" s="534">
        <v>0.0</v>
      </c>
      <c r="Q25" s="426" t="s">
        <v>588</v>
      </c>
      <c r="R25" s="426" t="s">
        <v>588</v>
      </c>
      <c r="S25" s="426" t="s">
        <v>588</v>
      </c>
      <c r="T25" s="426" t="s">
        <v>588</v>
      </c>
      <c r="U25" s="426" t="s">
        <v>588</v>
      </c>
      <c r="V25" s="426">
        <v>0.0</v>
      </c>
      <c r="W25" s="426" t="s">
        <v>588</v>
      </c>
      <c r="X25" s="534" t="s">
        <v>588</v>
      </c>
      <c r="Y25" s="534" t="s">
        <v>588</v>
      </c>
      <c r="Z25" s="534" t="s">
        <v>588</v>
      </c>
      <c r="AA25" s="534" t="s">
        <v>588</v>
      </c>
      <c r="AB25" s="426" t="s">
        <v>588</v>
      </c>
      <c r="AC25" s="426" t="s">
        <v>588</v>
      </c>
      <c r="AD25" s="426">
        <v>0.0</v>
      </c>
      <c r="AE25" s="426" t="s">
        <v>588</v>
      </c>
      <c r="AF25" s="426" t="s">
        <v>588</v>
      </c>
      <c r="AG25" s="426" t="s">
        <v>588</v>
      </c>
      <c r="AH25" s="545" t="s">
        <v>588</v>
      </c>
      <c r="AI25" s="557" t="s">
        <v>6</v>
      </c>
      <c r="AJ25" s="547" t="str">
        <f t="shared" si="3"/>
        <v>#REF!</v>
      </c>
      <c r="AK25" s="548">
        <f t="shared" si="4"/>
        <v>26</v>
      </c>
      <c r="AL25" s="406" t="str">
        <f t="shared" si="8"/>
        <v>#REF!</v>
      </c>
      <c r="AM25" s="406" t="str">
        <f t="shared" si="9"/>
        <v>#REF!</v>
      </c>
      <c r="AN25" s="406"/>
      <c r="AO25" s="548"/>
      <c r="AP25" s="548" t="str">
        <f t="shared" si="5"/>
        <v>#REF!</v>
      </c>
      <c r="AQ25" s="548" t="str">
        <f t="shared" si="6"/>
        <v>#REF!</v>
      </c>
      <c r="AR25" s="451"/>
      <c r="AS25" s="450">
        <f t="shared" si="7"/>
        <v>4</v>
      </c>
      <c r="AU25" s="433"/>
      <c r="AV25" s="433"/>
      <c r="AW25" s="433"/>
      <c r="AX25" s="433"/>
      <c r="AY25" s="433"/>
      <c r="AZ25" s="433"/>
      <c r="BA25" s="433"/>
      <c r="BB25" s="433"/>
      <c r="BC25" s="433"/>
      <c r="BD25" s="433"/>
      <c r="BE25" s="433"/>
      <c r="BF25" s="433"/>
    </row>
    <row r="26">
      <c r="A26" s="449">
        <v>22.0</v>
      </c>
      <c r="B26" s="449" t="s">
        <v>613</v>
      </c>
      <c r="C26" s="449" t="s">
        <v>103</v>
      </c>
      <c r="D26" s="449" t="s">
        <v>14</v>
      </c>
      <c r="E26" s="544" t="s">
        <v>15</v>
      </c>
      <c r="F26" s="544" t="s">
        <v>15</v>
      </c>
      <c r="G26" s="544" t="s">
        <v>6</v>
      </c>
      <c r="H26" s="534" t="s">
        <v>6</v>
      </c>
      <c r="I26" s="534">
        <v>0.0</v>
      </c>
      <c r="J26" s="534" t="s">
        <v>588</v>
      </c>
      <c r="K26" s="534" t="s">
        <v>588</v>
      </c>
      <c r="L26" s="534" t="s">
        <v>588</v>
      </c>
      <c r="M26" s="534" t="s">
        <v>588</v>
      </c>
      <c r="N26" s="534" t="s">
        <v>588</v>
      </c>
      <c r="O26" s="534" t="s">
        <v>588</v>
      </c>
      <c r="P26" s="534">
        <v>0.0</v>
      </c>
      <c r="Q26" s="426" t="s">
        <v>588</v>
      </c>
      <c r="R26" s="426" t="s">
        <v>588</v>
      </c>
      <c r="S26" s="426" t="s">
        <v>588</v>
      </c>
      <c r="T26" s="426" t="s">
        <v>588</v>
      </c>
      <c r="U26" s="426" t="s">
        <v>588</v>
      </c>
      <c r="V26" s="426" t="s">
        <v>588</v>
      </c>
      <c r="W26" s="426">
        <v>0.0</v>
      </c>
      <c r="X26" s="534" t="s">
        <v>588</v>
      </c>
      <c r="Y26" s="534" t="s">
        <v>588</v>
      </c>
      <c r="Z26" s="534" t="s">
        <v>588</v>
      </c>
      <c r="AA26" s="534" t="s">
        <v>588</v>
      </c>
      <c r="AB26" s="426" t="s">
        <v>588</v>
      </c>
      <c r="AC26" s="426">
        <v>0.0</v>
      </c>
      <c r="AD26" s="426" t="s">
        <v>588</v>
      </c>
      <c r="AE26" s="426" t="s">
        <v>588</v>
      </c>
      <c r="AF26" s="426" t="s">
        <v>588</v>
      </c>
      <c r="AG26" s="426" t="s">
        <v>588</v>
      </c>
      <c r="AH26" s="545" t="s">
        <v>588</v>
      </c>
      <c r="AI26" s="546" t="s">
        <v>588</v>
      </c>
      <c r="AJ26" s="547" t="str">
        <f t="shared" si="3"/>
        <v>#REF!</v>
      </c>
      <c r="AK26" s="548">
        <f t="shared" si="4"/>
        <v>27</v>
      </c>
      <c r="AL26" s="406" t="str">
        <f t="shared" si="8"/>
        <v>#REF!</v>
      </c>
      <c r="AM26" s="406" t="str">
        <f t="shared" si="9"/>
        <v>#REF!</v>
      </c>
      <c r="AN26" s="406"/>
      <c r="AO26" s="548"/>
      <c r="AP26" s="548" t="str">
        <f t="shared" si="5"/>
        <v>#REF!</v>
      </c>
      <c r="AQ26" s="548" t="str">
        <f t="shared" si="6"/>
        <v>#REF!</v>
      </c>
      <c r="AR26" s="451"/>
      <c r="AS26" s="450">
        <f t="shared" si="7"/>
        <v>4</v>
      </c>
      <c r="AU26" s="433"/>
      <c r="AV26" s="433"/>
      <c r="AW26" s="433"/>
      <c r="AX26" s="433"/>
      <c r="AY26" s="433"/>
      <c r="AZ26" s="433"/>
      <c r="BA26" s="433"/>
      <c r="BB26" s="433"/>
      <c r="BC26" s="433"/>
      <c r="BD26" s="433"/>
      <c r="BE26" s="433"/>
      <c r="BF26" s="433"/>
    </row>
    <row r="27">
      <c r="A27" s="449">
        <v>23.0</v>
      </c>
      <c r="B27" s="471" t="s">
        <v>666</v>
      </c>
      <c r="C27" s="449" t="s">
        <v>23</v>
      </c>
      <c r="D27" s="449" t="s">
        <v>14</v>
      </c>
      <c r="E27" s="544" t="s">
        <v>721</v>
      </c>
      <c r="F27" s="534" t="s">
        <v>731</v>
      </c>
      <c r="G27" s="534" t="s">
        <v>591</v>
      </c>
      <c r="H27" s="534" t="s">
        <v>591</v>
      </c>
      <c r="I27" s="544">
        <v>0.0</v>
      </c>
      <c r="J27" s="544" t="s">
        <v>6</v>
      </c>
      <c r="K27" s="544" t="s">
        <v>6</v>
      </c>
      <c r="L27" s="544" t="s">
        <v>6</v>
      </c>
      <c r="M27" s="544" t="s">
        <v>6</v>
      </c>
      <c r="N27" s="544" t="s">
        <v>6</v>
      </c>
      <c r="O27" s="534">
        <v>0.0</v>
      </c>
      <c r="P27" s="534" t="s">
        <v>717</v>
      </c>
      <c r="Q27" s="534" t="s">
        <v>717</v>
      </c>
      <c r="R27" s="534" t="s">
        <v>717</v>
      </c>
      <c r="S27" s="534" t="s">
        <v>717</v>
      </c>
      <c r="T27" s="534" t="s">
        <v>717</v>
      </c>
      <c r="U27" s="534" t="s">
        <v>717</v>
      </c>
      <c r="V27" s="426">
        <v>0.0</v>
      </c>
      <c r="W27" s="426" t="s">
        <v>717</v>
      </c>
      <c r="X27" s="426" t="s">
        <v>717</v>
      </c>
      <c r="Y27" s="426" t="s">
        <v>717</v>
      </c>
      <c r="Z27" s="426" t="s">
        <v>717</v>
      </c>
      <c r="AA27" s="426" t="s">
        <v>717</v>
      </c>
      <c r="AB27" s="426" t="s">
        <v>717</v>
      </c>
      <c r="AC27" s="426" t="s">
        <v>717</v>
      </c>
      <c r="AD27" s="426">
        <v>0.0</v>
      </c>
      <c r="AE27" s="426" t="s">
        <v>588</v>
      </c>
      <c r="AF27" s="426" t="s">
        <v>588</v>
      </c>
      <c r="AG27" s="426" t="s">
        <v>588</v>
      </c>
      <c r="AH27" s="545" t="s">
        <v>588</v>
      </c>
      <c r="AI27" s="546" t="s">
        <v>588</v>
      </c>
      <c r="AJ27" s="547" t="str">
        <f t="shared" si="3"/>
        <v>#REF!</v>
      </c>
      <c r="AK27" s="548">
        <f t="shared" si="4"/>
        <v>29</v>
      </c>
      <c r="AL27" s="406" t="str">
        <f t="shared" si="8"/>
        <v>#REF!</v>
      </c>
      <c r="AM27" s="406" t="str">
        <f t="shared" si="9"/>
        <v>#REF!</v>
      </c>
      <c r="AN27" s="549"/>
      <c r="AO27" s="548"/>
      <c r="AP27" s="548" t="str">
        <f t="shared" si="5"/>
        <v>#REF!</v>
      </c>
      <c r="AQ27" s="548" t="str">
        <f t="shared" si="6"/>
        <v>#REF!</v>
      </c>
      <c r="AR27" s="552"/>
      <c r="AS27" s="450">
        <f t="shared" si="7"/>
        <v>4</v>
      </c>
      <c r="AU27" s="433"/>
      <c r="AV27" s="433"/>
      <c r="AW27" s="433"/>
      <c r="AX27" s="433"/>
      <c r="AY27" s="433"/>
      <c r="AZ27" s="433"/>
      <c r="BA27" s="433"/>
      <c r="BB27" s="433"/>
      <c r="BC27" s="433"/>
      <c r="BD27" s="433"/>
      <c r="BE27" s="433"/>
      <c r="BF27" s="433"/>
    </row>
    <row r="28">
      <c r="A28" s="449">
        <v>24.0</v>
      </c>
      <c r="B28" s="471" t="s">
        <v>608</v>
      </c>
      <c r="C28" s="449" t="s">
        <v>156</v>
      </c>
      <c r="D28" s="471" t="s">
        <v>14</v>
      </c>
      <c r="E28" s="544" t="s">
        <v>727</v>
      </c>
      <c r="F28" s="534" t="s">
        <v>737</v>
      </c>
      <c r="G28" s="534" t="s">
        <v>588</v>
      </c>
      <c r="H28" s="534" t="s">
        <v>588</v>
      </c>
      <c r="I28" s="534">
        <v>0.0</v>
      </c>
      <c r="J28" s="534" t="s">
        <v>588</v>
      </c>
      <c r="K28" s="534" t="s">
        <v>588</v>
      </c>
      <c r="L28" s="534" t="s">
        <v>588</v>
      </c>
      <c r="M28" s="534" t="s">
        <v>588</v>
      </c>
      <c r="N28" s="534" t="s">
        <v>588</v>
      </c>
      <c r="O28" s="534" t="s">
        <v>6</v>
      </c>
      <c r="P28" s="534">
        <v>0.0</v>
      </c>
      <c r="Q28" s="426" t="s">
        <v>588</v>
      </c>
      <c r="R28" s="426" t="s">
        <v>588</v>
      </c>
      <c r="S28" s="426" t="s">
        <v>588</v>
      </c>
      <c r="T28" s="426" t="s">
        <v>588</v>
      </c>
      <c r="U28" s="426" t="s">
        <v>588</v>
      </c>
      <c r="V28" s="426" t="s">
        <v>588</v>
      </c>
      <c r="W28" s="426">
        <v>0.0</v>
      </c>
      <c r="X28" s="534" t="s">
        <v>588</v>
      </c>
      <c r="Y28" s="534" t="s">
        <v>588</v>
      </c>
      <c r="Z28" s="534" t="s">
        <v>588</v>
      </c>
      <c r="AA28" s="534" t="s">
        <v>588</v>
      </c>
      <c r="AB28" s="426" t="s">
        <v>588</v>
      </c>
      <c r="AC28" s="426">
        <v>0.0</v>
      </c>
      <c r="AD28" s="426" t="s">
        <v>588</v>
      </c>
      <c r="AE28" s="426" t="s">
        <v>588</v>
      </c>
      <c r="AF28" s="426" t="s">
        <v>588</v>
      </c>
      <c r="AG28" s="426" t="s">
        <v>588</v>
      </c>
      <c r="AH28" s="545" t="s">
        <v>588</v>
      </c>
      <c r="AI28" s="546" t="s">
        <v>588</v>
      </c>
      <c r="AJ28" s="547" t="str">
        <f t="shared" si="3"/>
        <v>#REF!</v>
      </c>
      <c r="AK28" s="548">
        <f t="shared" si="4"/>
        <v>29</v>
      </c>
      <c r="AL28" s="406" t="str">
        <f t="shared" si="8"/>
        <v>#REF!</v>
      </c>
      <c r="AM28" s="406" t="str">
        <f t="shared" si="9"/>
        <v>#REF!</v>
      </c>
      <c r="AN28" s="549"/>
      <c r="AO28" s="548"/>
      <c r="AP28" s="548" t="str">
        <f t="shared" si="5"/>
        <v>#REF!</v>
      </c>
      <c r="AQ28" s="548" t="str">
        <f t="shared" si="6"/>
        <v>#REF!</v>
      </c>
      <c r="AR28" s="552"/>
      <c r="AS28" s="450">
        <f t="shared" si="7"/>
        <v>4</v>
      </c>
      <c r="AU28" s="433"/>
      <c r="AV28" s="433"/>
      <c r="AW28" s="433"/>
      <c r="AX28" s="433"/>
      <c r="AY28" s="433"/>
      <c r="AZ28" s="433"/>
      <c r="BA28" s="433"/>
      <c r="BB28" s="433"/>
      <c r="BC28" s="433"/>
      <c r="BD28" s="433"/>
      <c r="BE28" s="433"/>
      <c r="BF28" s="433"/>
    </row>
    <row r="29">
      <c r="A29" s="449">
        <v>25.0</v>
      </c>
      <c r="B29" s="471" t="s">
        <v>665</v>
      </c>
      <c r="C29" s="449" t="s">
        <v>27</v>
      </c>
      <c r="D29" s="471" t="s">
        <v>14</v>
      </c>
      <c r="E29" s="544" t="s">
        <v>725</v>
      </c>
      <c r="F29" s="534" t="s">
        <v>735</v>
      </c>
      <c r="G29" s="534" t="s">
        <v>717</v>
      </c>
      <c r="H29" s="534" t="s">
        <v>717</v>
      </c>
      <c r="I29" s="534">
        <v>0.0</v>
      </c>
      <c r="J29" s="534" t="s">
        <v>717</v>
      </c>
      <c r="K29" s="534" t="s">
        <v>717</v>
      </c>
      <c r="L29" s="534" t="s">
        <v>717</v>
      </c>
      <c r="M29" s="534" t="s">
        <v>717</v>
      </c>
      <c r="N29" s="534" t="s">
        <v>717</v>
      </c>
      <c r="O29" s="534" t="s">
        <v>717</v>
      </c>
      <c r="P29" s="534">
        <v>0.0</v>
      </c>
      <c r="Q29" s="534" t="s">
        <v>717</v>
      </c>
      <c r="R29" s="426" t="s">
        <v>717</v>
      </c>
      <c r="S29" s="534" t="s">
        <v>717</v>
      </c>
      <c r="T29" s="534" t="s">
        <v>717</v>
      </c>
      <c r="U29" s="534" t="s">
        <v>717</v>
      </c>
      <c r="V29" s="534" t="s">
        <v>717</v>
      </c>
      <c r="W29" s="426">
        <v>0.0</v>
      </c>
      <c r="X29" s="426" t="s">
        <v>717</v>
      </c>
      <c r="Y29" s="426" t="s">
        <v>717</v>
      </c>
      <c r="Z29" s="426" t="s">
        <v>717</v>
      </c>
      <c r="AA29" s="534" t="s">
        <v>588</v>
      </c>
      <c r="AB29" s="426" t="s">
        <v>588</v>
      </c>
      <c r="AC29" s="426" t="s">
        <v>588</v>
      </c>
      <c r="AD29" s="426">
        <v>0.0</v>
      </c>
      <c r="AE29" s="426" t="s">
        <v>717</v>
      </c>
      <c r="AF29" s="426" t="s">
        <v>717</v>
      </c>
      <c r="AG29" s="426" t="s">
        <v>6</v>
      </c>
      <c r="AH29" s="558" t="s">
        <v>6</v>
      </c>
      <c r="AI29" s="557" t="s">
        <v>6</v>
      </c>
      <c r="AJ29" s="547" t="str">
        <f t="shared" si="3"/>
        <v>#REF!</v>
      </c>
      <c r="AK29" s="548">
        <f t="shared" si="4"/>
        <v>29</v>
      </c>
      <c r="AL29" s="406" t="str">
        <f t="shared" si="8"/>
        <v>#REF!</v>
      </c>
      <c r="AM29" s="406" t="str">
        <f t="shared" si="9"/>
        <v>#REF!</v>
      </c>
      <c r="AN29" s="549"/>
      <c r="AO29" s="548"/>
      <c r="AP29" s="548" t="str">
        <f t="shared" si="5"/>
        <v>#REF!</v>
      </c>
      <c r="AQ29" s="548" t="str">
        <f t="shared" si="6"/>
        <v>#REF!</v>
      </c>
      <c r="AR29" s="552"/>
      <c r="AS29" s="450">
        <f t="shared" si="7"/>
        <v>4</v>
      </c>
      <c r="AU29" s="433"/>
      <c r="AV29" s="433"/>
      <c r="AW29" s="433"/>
      <c r="AX29" s="433"/>
      <c r="AY29" s="433"/>
      <c r="AZ29" s="433"/>
      <c r="BA29" s="433"/>
      <c r="BB29" s="433"/>
      <c r="BC29" s="433"/>
      <c r="BD29" s="433"/>
      <c r="BE29" s="433"/>
      <c r="BF29" s="433"/>
    </row>
    <row r="30">
      <c r="A30" s="449">
        <v>26.0</v>
      </c>
      <c r="B30" s="471" t="s">
        <v>621</v>
      </c>
      <c r="C30" s="449" t="s">
        <v>130</v>
      </c>
      <c r="D30" s="449" t="s">
        <v>14</v>
      </c>
      <c r="E30" s="534" t="s">
        <v>727</v>
      </c>
      <c r="F30" s="534" t="s">
        <v>737</v>
      </c>
      <c r="G30" s="534" t="s">
        <v>588</v>
      </c>
      <c r="H30" s="544" t="s">
        <v>6</v>
      </c>
      <c r="I30" s="544">
        <v>0.0</v>
      </c>
      <c r="J30" s="544" t="s">
        <v>6</v>
      </c>
      <c r="K30" s="544" t="s">
        <v>6</v>
      </c>
      <c r="L30" s="544" t="s">
        <v>6</v>
      </c>
      <c r="M30" s="544" t="s">
        <v>6</v>
      </c>
      <c r="N30" s="544" t="s">
        <v>6</v>
      </c>
      <c r="O30" s="544" t="s">
        <v>6</v>
      </c>
      <c r="P30" s="534">
        <v>0.0</v>
      </c>
      <c r="Q30" s="534" t="s">
        <v>717</v>
      </c>
      <c r="R30" s="426" t="s">
        <v>717</v>
      </c>
      <c r="S30" s="534" t="s">
        <v>717</v>
      </c>
      <c r="T30" s="534" t="s">
        <v>717</v>
      </c>
      <c r="U30" s="426" t="s">
        <v>717</v>
      </c>
      <c r="V30" s="426" t="s">
        <v>717</v>
      </c>
      <c r="W30" s="426">
        <v>0.0</v>
      </c>
      <c r="X30" s="426" t="s">
        <v>998</v>
      </c>
      <c r="Y30" s="426" t="s">
        <v>717</v>
      </c>
      <c r="Z30" s="426" t="s">
        <v>717</v>
      </c>
      <c r="AA30" s="426" t="s">
        <v>717</v>
      </c>
      <c r="AB30" s="426" t="s">
        <v>717</v>
      </c>
      <c r="AC30" s="426" t="s">
        <v>717</v>
      </c>
      <c r="AD30" s="426">
        <v>0.0</v>
      </c>
      <c r="AE30" s="426" t="s">
        <v>717</v>
      </c>
      <c r="AF30" s="426" t="s">
        <v>717</v>
      </c>
      <c r="AG30" s="426" t="s">
        <v>717</v>
      </c>
      <c r="AH30" s="545" t="s">
        <v>717</v>
      </c>
      <c r="AI30" s="546" t="s">
        <v>717</v>
      </c>
      <c r="AJ30" s="547" t="str">
        <f t="shared" si="3"/>
        <v>#REF!</v>
      </c>
      <c r="AK30" s="548">
        <f t="shared" si="4"/>
        <v>28</v>
      </c>
      <c r="AL30" s="406" t="str">
        <f t="shared" si="8"/>
        <v>#REF!</v>
      </c>
      <c r="AM30" s="406" t="str">
        <f t="shared" si="9"/>
        <v>#REF!</v>
      </c>
      <c r="AN30" s="406"/>
      <c r="AO30" s="548"/>
      <c r="AP30" s="548" t="str">
        <f t="shared" si="5"/>
        <v>#REF!</v>
      </c>
      <c r="AQ30" s="548" t="str">
        <f t="shared" si="6"/>
        <v>#REF!</v>
      </c>
      <c r="AR30" s="552"/>
      <c r="AS30" s="450">
        <f t="shared" si="7"/>
        <v>4</v>
      </c>
      <c r="AU30" s="433"/>
      <c r="AV30" s="433"/>
      <c r="AW30" s="433"/>
      <c r="AX30" s="433"/>
      <c r="AY30" s="433"/>
      <c r="AZ30" s="433"/>
      <c r="BA30" s="433"/>
      <c r="BB30" s="433"/>
      <c r="BC30" s="433"/>
      <c r="BD30" s="433"/>
      <c r="BE30" s="433"/>
      <c r="BF30" s="433"/>
    </row>
    <row r="31">
      <c r="A31" s="449">
        <v>27.0</v>
      </c>
      <c r="B31" s="487" t="s">
        <v>1016</v>
      </c>
      <c r="C31" s="476" t="s">
        <v>1017</v>
      </c>
      <c r="D31" s="550" t="s">
        <v>14</v>
      </c>
      <c r="E31" s="544" t="s">
        <v>725</v>
      </c>
      <c r="F31" s="534" t="s">
        <v>735</v>
      </c>
      <c r="G31" s="534" t="s">
        <v>717</v>
      </c>
      <c r="H31" s="534" t="s">
        <v>717</v>
      </c>
      <c r="I31" s="534">
        <v>0.0</v>
      </c>
      <c r="J31" s="534" t="s">
        <v>717</v>
      </c>
      <c r="K31" s="534" t="s">
        <v>717</v>
      </c>
      <c r="L31" s="534" t="s">
        <v>717</v>
      </c>
      <c r="M31" s="534" t="s">
        <v>717</v>
      </c>
      <c r="N31" s="534" t="s">
        <v>6</v>
      </c>
      <c r="O31" s="534" t="s">
        <v>717</v>
      </c>
      <c r="P31" s="534">
        <v>0.0</v>
      </c>
      <c r="Q31" s="426" t="s">
        <v>717</v>
      </c>
      <c r="R31" s="534" t="s">
        <v>717</v>
      </c>
      <c r="S31" s="426" t="s">
        <v>717</v>
      </c>
      <c r="T31" s="534" t="s">
        <v>717</v>
      </c>
      <c r="U31" s="534" t="s">
        <v>717</v>
      </c>
      <c r="V31" s="426" t="s">
        <v>717</v>
      </c>
      <c r="W31" s="426">
        <v>0.0</v>
      </c>
      <c r="X31" s="426" t="s">
        <v>717</v>
      </c>
      <c r="Y31" s="426" t="s">
        <v>717</v>
      </c>
      <c r="Z31" s="426" t="s">
        <v>717</v>
      </c>
      <c r="AA31" s="426" t="s">
        <v>717</v>
      </c>
      <c r="AB31" s="426" t="s">
        <v>717</v>
      </c>
      <c r="AC31" s="426" t="s">
        <v>717</v>
      </c>
      <c r="AD31" s="426">
        <v>0.0</v>
      </c>
      <c r="AE31" s="426" t="s">
        <v>717</v>
      </c>
      <c r="AF31" s="426" t="s">
        <v>717</v>
      </c>
      <c r="AG31" s="426" t="s">
        <v>6</v>
      </c>
      <c r="AH31" s="545" t="s">
        <v>717</v>
      </c>
      <c r="AI31" s="546" t="s">
        <v>717</v>
      </c>
      <c r="AJ31" s="547" t="str">
        <f t="shared" si="3"/>
        <v>#REF!</v>
      </c>
      <c r="AK31" s="548">
        <f t="shared" si="4"/>
        <v>29</v>
      </c>
      <c r="AL31" s="406" t="str">
        <f t="shared" si="8"/>
        <v>#REF!</v>
      </c>
      <c r="AM31" s="406" t="str">
        <f t="shared" si="9"/>
        <v>#REF!</v>
      </c>
      <c r="AN31" s="549"/>
      <c r="AO31" s="548"/>
      <c r="AP31" s="548" t="str">
        <f t="shared" si="5"/>
        <v>#REF!</v>
      </c>
      <c r="AQ31" s="548" t="str">
        <f t="shared" si="6"/>
        <v>#REF!</v>
      </c>
      <c r="AR31" s="552"/>
      <c r="AS31" s="450">
        <f t="shared" si="7"/>
        <v>4</v>
      </c>
      <c r="AU31" s="433"/>
      <c r="AV31" s="433"/>
      <c r="AW31" s="433"/>
      <c r="AX31" s="433"/>
      <c r="AY31" s="433"/>
      <c r="AZ31" s="433"/>
      <c r="BA31" s="433"/>
      <c r="BB31" s="433"/>
      <c r="BC31" s="433"/>
      <c r="BD31" s="433"/>
      <c r="BE31" s="433"/>
      <c r="BF31" s="433"/>
    </row>
    <row r="32">
      <c r="A32" s="449">
        <v>28.0</v>
      </c>
      <c r="B32" s="453" t="s">
        <v>614</v>
      </c>
      <c r="C32" s="449" t="s">
        <v>113</v>
      </c>
      <c r="D32" s="471" t="s">
        <v>14</v>
      </c>
      <c r="E32" s="544" t="s">
        <v>725</v>
      </c>
      <c r="F32" s="534" t="s">
        <v>735</v>
      </c>
      <c r="G32" s="544" t="s">
        <v>6</v>
      </c>
      <c r="H32" s="544" t="s">
        <v>6</v>
      </c>
      <c r="I32" s="544">
        <v>0.0</v>
      </c>
      <c r="J32" s="544" t="s">
        <v>6</v>
      </c>
      <c r="K32" s="544" t="s">
        <v>6</v>
      </c>
      <c r="L32" s="544" t="s">
        <v>6</v>
      </c>
      <c r="M32" s="544" t="s">
        <v>6</v>
      </c>
      <c r="N32" s="544" t="s">
        <v>6</v>
      </c>
      <c r="O32" s="534">
        <v>0.0</v>
      </c>
      <c r="P32" s="534" t="s">
        <v>591</v>
      </c>
      <c r="Q32" s="534" t="s">
        <v>591</v>
      </c>
      <c r="R32" s="534" t="s">
        <v>591</v>
      </c>
      <c r="S32" s="534" t="s">
        <v>591</v>
      </c>
      <c r="T32" s="426" t="s">
        <v>591</v>
      </c>
      <c r="U32" s="426" t="s">
        <v>591</v>
      </c>
      <c r="V32" s="426">
        <v>0.0</v>
      </c>
      <c r="W32" s="426" t="s">
        <v>591</v>
      </c>
      <c r="X32" s="426" t="s">
        <v>591</v>
      </c>
      <c r="Y32" s="426" t="s">
        <v>591</v>
      </c>
      <c r="Z32" s="426" t="s">
        <v>591</v>
      </c>
      <c r="AA32" s="426" t="s">
        <v>591</v>
      </c>
      <c r="AB32" s="426" t="s">
        <v>591</v>
      </c>
      <c r="AC32" s="426" t="s">
        <v>591</v>
      </c>
      <c r="AD32" s="426">
        <v>0.0</v>
      </c>
      <c r="AE32" s="426" t="s">
        <v>591</v>
      </c>
      <c r="AF32" s="426" t="s">
        <v>591</v>
      </c>
      <c r="AG32" s="426" t="s">
        <v>591</v>
      </c>
      <c r="AH32" s="545" t="s">
        <v>591</v>
      </c>
      <c r="AI32" s="546" t="s">
        <v>591</v>
      </c>
      <c r="AJ32" s="547" t="str">
        <f t="shared" si="3"/>
        <v>#REF!</v>
      </c>
      <c r="AK32" s="548">
        <f t="shared" si="4"/>
        <v>29</v>
      </c>
      <c r="AL32" s="406" t="str">
        <f t="shared" si="8"/>
        <v>#REF!</v>
      </c>
      <c r="AM32" s="406" t="str">
        <f t="shared" si="9"/>
        <v>#REF!</v>
      </c>
      <c r="AN32" s="549"/>
      <c r="AO32" s="548"/>
      <c r="AP32" s="548" t="str">
        <f t="shared" si="5"/>
        <v>#REF!</v>
      </c>
      <c r="AQ32" s="548" t="str">
        <f t="shared" si="6"/>
        <v>#REF!</v>
      </c>
      <c r="AR32" s="552"/>
      <c r="AS32" s="450">
        <f t="shared" si="7"/>
        <v>4</v>
      </c>
      <c r="AU32" s="433"/>
      <c r="AV32" s="433"/>
      <c r="AW32" s="433"/>
      <c r="AX32" s="433"/>
      <c r="AY32" s="433"/>
      <c r="AZ32" s="433"/>
      <c r="BA32" s="433"/>
      <c r="BB32" s="433"/>
      <c r="BC32" s="433"/>
      <c r="BD32" s="433"/>
      <c r="BE32" s="433"/>
      <c r="BF32" s="433"/>
    </row>
    <row r="33">
      <c r="A33" s="449">
        <v>29.0</v>
      </c>
      <c r="B33" s="471" t="s">
        <v>1018</v>
      </c>
      <c r="C33" s="449" t="s">
        <v>1019</v>
      </c>
      <c r="D33" s="449" t="s">
        <v>14</v>
      </c>
      <c r="E33" s="544" t="s">
        <v>725</v>
      </c>
      <c r="F33" s="534" t="s">
        <v>735</v>
      </c>
      <c r="G33" s="534" t="s">
        <v>717</v>
      </c>
      <c r="H33" s="534" t="s">
        <v>717</v>
      </c>
      <c r="I33" s="534">
        <v>0.0</v>
      </c>
      <c r="J33" s="534" t="s">
        <v>717</v>
      </c>
      <c r="K33" s="534" t="s">
        <v>717</v>
      </c>
      <c r="L33" s="534" t="s">
        <v>717</v>
      </c>
      <c r="M33" s="534" t="s">
        <v>717</v>
      </c>
      <c r="N33" s="534" t="s">
        <v>717</v>
      </c>
      <c r="O33" s="534">
        <v>0.0</v>
      </c>
      <c r="P33" s="534" t="s">
        <v>715</v>
      </c>
      <c r="Q33" s="426" t="s">
        <v>715</v>
      </c>
      <c r="R33" s="426" t="s">
        <v>715</v>
      </c>
      <c r="S33" s="426" t="s">
        <v>715</v>
      </c>
      <c r="T33" s="426" t="s">
        <v>715</v>
      </c>
      <c r="U33" s="426" t="s">
        <v>715</v>
      </c>
      <c r="V33" s="426">
        <v>0.0</v>
      </c>
      <c r="W33" s="426" t="s">
        <v>715</v>
      </c>
      <c r="X33" s="426" t="s">
        <v>715</v>
      </c>
      <c r="Y33" s="426" t="s">
        <v>715</v>
      </c>
      <c r="Z33" s="426" t="s">
        <v>715</v>
      </c>
      <c r="AA33" s="426" t="s">
        <v>715</v>
      </c>
      <c r="AB33" s="426" t="s">
        <v>715</v>
      </c>
      <c r="AC33" s="426" t="s">
        <v>715</v>
      </c>
      <c r="AD33" s="426">
        <v>0.0</v>
      </c>
      <c r="AE33" s="426" t="s">
        <v>715</v>
      </c>
      <c r="AF33" s="426" t="s">
        <v>715</v>
      </c>
      <c r="AG33" s="426" t="s">
        <v>715</v>
      </c>
      <c r="AH33" s="545" t="s">
        <v>715</v>
      </c>
      <c r="AI33" s="546" t="s">
        <v>715</v>
      </c>
      <c r="AJ33" s="547" t="str">
        <f t="shared" si="3"/>
        <v>#REF!</v>
      </c>
      <c r="AK33" s="548">
        <f t="shared" si="4"/>
        <v>29</v>
      </c>
      <c r="AL33" s="406" t="str">
        <f t="shared" si="8"/>
        <v>#REF!</v>
      </c>
      <c r="AM33" s="406" t="str">
        <f t="shared" si="9"/>
        <v>#REF!</v>
      </c>
      <c r="AN33" s="406"/>
      <c r="AO33" s="548"/>
      <c r="AP33" s="548" t="str">
        <f t="shared" si="5"/>
        <v>#REF!</v>
      </c>
      <c r="AQ33" s="548" t="str">
        <f t="shared" si="6"/>
        <v>#REF!</v>
      </c>
      <c r="AR33" s="552"/>
      <c r="AS33" s="450">
        <f t="shared" si="7"/>
        <v>4</v>
      </c>
      <c r="AU33" s="433"/>
      <c r="AV33" s="433"/>
      <c r="AW33" s="433"/>
      <c r="AX33" s="433"/>
      <c r="AY33" s="433"/>
      <c r="AZ33" s="433"/>
      <c r="BA33" s="433"/>
      <c r="BB33" s="433"/>
      <c r="BC33" s="433"/>
      <c r="BD33" s="433"/>
      <c r="BE33" s="433"/>
      <c r="BF33" s="433"/>
    </row>
    <row r="34">
      <c r="A34" s="449">
        <v>30.0</v>
      </c>
      <c r="B34" s="449" t="s">
        <v>1020</v>
      </c>
      <c r="C34" s="449" t="s">
        <v>1021</v>
      </c>
      <c r="D34" s="471" t="s">
        <v>14</v>
      </c>
      <c r="E34" s="544" t="s">
        <v>725</v>
      </c>
      <c r="F34" s="534" t="s">
        <v>735</v>
      </c>
      <c r="G34" s="544" t="s">
        <v>6</v>
      </c>
      <c r="H34" s="544" t="s">
        <v>6</v>
      </c>
      <c r="I34" s="544">
        <v>0.0</v>
      </c>
      <c r="J34" s="544" t="s">
        <v>6</v>
      </c>
      <c r="K34" s="544" t="s">
        <v>6</v>
      </c>
      <c r="L34" s="544" t="s">
        <v>6</v>
      </c>
      <c r="M34" s="534" t="s">
        <v>588</v>
      </c>
      <c r="N34" s="534" t="s">
        <v>588</v>
      </c>
      <c r="O34" s="534">
        <v>0.0</v>
      </c>
      <c r="P34" s="534" t="s">
        <v>717</v>
      </c>
      <c r="Q34" s="534" t="s">
        <v>717</v>
      </c>
      <c r="R34" s="426" t="s">
        <v>717</v>
      </c>
      <c r="S34" s="534" t="s">
        <v>717</v>
      </c>
      <c r="T34" s="534" t="s">
        <v>717</v>
      </c>
      <c r="U34" s="534" t="s">
        <v>717</v>
      </c>
      <c r="V34" s="426" t="s">
        <v>717</v>
      </c>
      <c r="W34" s="426">
        <v>0.0</v>
      </c>
      <c r="X34" s="426" t="s">
        <v>168</v>
      </c>
      <c r="Y34" s="426" t="s">
        <v>717</v>
      </c>
      <c r="Z34" s="426" t="s">
        <v>717</v>
      </c>
      <c r="AA34" s="534" t="s">
        <v>588</v>
      </c>
      <c r="AB34" s="426" t="s">
        <v>588</v>
      </c>
      <c r="AC34" s="426" t="s">
        <v>588</v>
      </c>
      <c r="AD34" s="426">
        <v>0.0</v>
      </c>
      <c r="AE34" s="426" t="s">
        <v>588</v>
      </c>
      <c r="AF34" s="426" t="s">
        <v>588</v>
      </c>
      <c r="AG34" s="426" t="s">
        <v>588</v>
      </c>
      <c r="AH34" s="545" t="s">
        <v>588</v>
      </c>
      <c r="AI34" s="546" t="s">
        <v>588</v>
      </c>
      <c r="AJ34" s="547" t="str">
        <f t="shared" si="3"/>
        <v>#REF!</v>
      </c>
      <c r="AK34" s="548">
        <f t="shared" si="4"/>
        <v>28.5</v>
      </c>
      <c r="AL34" s="406" t="str">
        <f t="shared" si="8"/>
        <v>#REF!</v>
      </c>
      <c r="AM34" s="406" t="str">
        <f t="shared" si="9"/>
        <v>#REF!</v>
      </c>
      <c r="AN34" s="549"/>
      <c r="AO34" s="548"/>
      <c r="AP34" s="548" t="str">
        <f t="shared" si="5"/>
        <v>#REF!</v>
      </c>
      <c r="AQ34" s="548" t="str">
        <f t="shared" si="6"/>
        <v>#REF!</v>
      </c>
      <c r="AR34" s="552"/>
      <c r="AS34" s="450">
        <f t="shared" si="7"/>
        <v>4</v>
      </c>
      <c r="AU34" s="433"/>
      <c r="AV34" s="433"/>
      <c r="AW34" s="433"/>
      <c r="AX34" s="433"/>
      <c r="AY34" s="433"/>
      <c r="AZ34" s="433"/>
      <c r="BA34" s="433"/>
      <c r="BB34" s="433"/>
      <c r="BC34" s="433"/>
      <c r="BD34" s="433"/>
      <c r="BE34" s="433"/>
      <c r="BF34" s="433"/>
    </row>
    <row r="35">
      <c r="A35" s="449">
        <v>31.0</v>
      </c>
      <c r="B35" s="476" t="s">
        <v>1022</v>
      </c>
      <c r="C35" s="449" t="s">
        <v>1023</v>
      </c>
      <c r="D35" s="471" t="s">
        <v>14</v>
      </c>
      <c r="E35" s="544" t="s">
        <v>727</v>
      </c>
      <c r="F35" s="534" t="s">
        <v>737</v>
      </c>
      <c r="G35" s="534" t="s">
        <v>588</v>
      </c>
      <c r="H35" s="544">
        <v>0.0</v>
      </c>
      <c r="I35" s="534" t="s">
        <v>588</v>
      </c>
      <c r="J35" s="534" t="s">
        <v>588</v>
      </c>
      <c r="K35" s="534" t="s">
        <v>588</v>
      </c>
      <c r="L35" s="534" t="s">
        <v>588</v>
      </c>
      <c r="M35" s="534" t="s">
        <v>588</v>
      </c>
      <c r="N35" s="534" t="s">
        <v>996</v>
      </c>
      <c r="O35" s="534" t="s">
        <v>588</v>
      </c>
      <c r="P35" s="534">
        <v>0.0</v>
      </c>
      <c r="Q35" s="534" t="s">
        <v>717</v>
      </c>
      <c r="R35" s="426" t="s">
        <v>717</v>
      </c>
      <c r="S35" s="534" t="s">
        <v>717</v>
      </c>
      <c r="T35" s="534" t="s">
        <v>717</v>
      </c>
      <c r="U35" s="534" t="s">
        <v>717</v>
      </c>
      <c r="V35" s="426" t="s">
        <v>6</v>
      </c>
      <c r="W35" s="426">
        <v>0.0</v>
      </c>
      <c r="X35" s="426" t="s">
        <v>996</v>
      </c>
      <c r="Y35" s="426" t="s">
        <v>996</v>
      </c>
      <c r="Z35" s="426" t="s">
        <v>717</v>
      </c>
      <c r="AA35" s="426" t="s">
        <v>717</v>
      </c>
      <c r="AB35" s="426" t="s">
        <v>717</v>
      </c>
      <c r="AC35" s="426">
        <v>0.0</v>
      </c>
      <c r="AD35" s="426" t="s">
        <v>717</v>
      </c>
      <c r="AE35" s="426" t="s">
        <v>717</v>
      </c>
      <c r="AF35" s="426" t="s">
        <v>717</v>
      </c>
      <c r="AG35" s="426" t="s">
        <v>717</v>
      </c>
      <c r="AH35" s="545" t="s">
        <v>717</v>
      </c>
      <c r="AI35" s="546" t="s">
        <v>717</v>
      </c>
      <c r="AJ35" s="547" t="str">
        <f t="shared" si="3"/>
        <v>#REF!</v>
      </c>
      <c r="AK35" s="548">
        <f t="shared" si="4"/>
        <v>26</v>
      </c>
      <c r="AL35" s="406" t="str">
        <f t="shared" si="8"/>
        <v>#REF!</v>
      </c>
      <c r="AM35" s="406" t="str">
        <f t="shared" si="9"/>
        <v>#REF!</v>
      </c>
      <c r="AN35" s="549"/>
      <c r="AO35" s="548"/>
      <c r="AP35" s="548" t="str">
        <f t="shared" si="5"/>
        <v>#REF!</v>
      </c>
      <c r="AQ35" s="548" t="str">
        <f t="shared" si="6"/>
        <v>#REF!</v>
      </c>
      <c r="AR35" s="550"/>
      <c r="AS35" s="450">
        <f t="shared" si="7"/>
        <v>4</v>
      </c>
      <c r="AU35" s="433"/>
      <c r="AV35" s="433"/>
      <c r="AW35" s="433"/>
      <c r="AX35" s="433"/>
      <c r="AY35" s="433"/>
      <c r="AZ35" s="433"/>
      <c r="BA35" s="433"/>
      <c r="BB35" s="433"/>
      <c r="BC35" s="433"/>
      <c r="BD35" s="433"/>
      <c r="BE35" s="433"/>
      <c r="BF35" s="433"/>
    </row>
    <row r="36">
      <c r="A36" s="449">
        <v>32.0</v>
      </c>
      <c r="B36" s="476" t="s">
        <v>615</v>
      </c>
      <c r="C36" s="449" t="s">
        <v>92</v>
      </c>
      <c r="D36" s="471" t="s">
        <v>14</v>
      </c>
      <c r="E36" s="544" t="s">
        <v>727</v>
      </c>
      <c r="F36" s="534" t="s">
        <v>737</v>
      </c>
      <c r="G36" s="534" t="s">
        <v>588</v>
      </c>
      <c r="H36" s="544">
        <v>0.0</v>
      </c>
      <c r="I36" s="534" t="s">
        <v>588</v>
      </c>
      <c r="J36" s="534" t="s">
        <v>588</v>
      </c>
      <c r="K36" s="534" t="s">
        <v>588</v>
      </c>
      <c r="L36" s="534" t="s">
        <v>588</v>
      </c>
      <c r="M36" s="534" t="s">
        <v>588</v>
      </c>
      <c r="N36" s="534" t="s">
        <v>588</v>
      </c>
      <c r="O36" s="534" t="s">
        <v>588</v>
      </c>
      <c r="P36" s="534">
        <v>0.0</v>
      </c>
      <c r="Q36" s="426" t="s">
        <v>715</v>
      </c>
      <c r="R36" s="426" t="s">
        <v>715</v>
      </c>
      <c r="S36" s="426" t="s">
        <v>715</v>
      </c>
      <c r="T36" s="426" t="s">
        <v>715</v>
      </c>
      <c r="U36" s="426" t="s">
        <v>715</v>
      </c>
      <c r="V36" s="426" t="s">
        <v>715</v>
      </c>
      <c r="W36" s="426">
        <v>0.0</v>
      </c>
      <c r="X36" s="426" t="s">
        <v>6</v>
      </c>
      <c r="Y36" s="426" t="s">
        <v>6</v>
      </c>
      <c r="Z36" s="426" t="s">
        <v>6</v>
      </c>
      <c r="AA36" s="426" t="s">
        <v>6</v>
      </c>
      <c r="AB36" s="426" t="s">
        <v>6</v>
      </c>
      <c r="AC36" s="426">
        <v>0.0</v>
      </c>
      <c r="AD36" s="426" t="s">
        <v>715</v>
      </c>
      <c r="AE36" s="426" t="s">
        <v>715</v>
      </c>
      <c r="AF36" s="426" t="s">
        <v>715</v>
      </c>
      <c r="AG36" s="426" t="s">
        <v>715</v>
      </c>
      <c r="AH36" s="545" t="s">
        <v>715</v>
      </c>
      <c r="AI36" s="546" t="s">
        <v>715</v>
      </c>
      <c r="AJ36" s="547" t="str">
        <f t="shared" si="3"/>
        <v>#REF!</v>
      </c>
      <c r="AK36" s="548">
        <f t="shared" si="4"/>
        <v>29</v>
      </c>
      <c r="AL36" s="406" t="str">
        <f t="shared" si="8"/>
        <v>#REF!</v>
      </c>
      <c r="AM36" s="406" t="str">
        <f t="shared" si="9"/>
        <v>#REF!</v>
      </c>
      <c r="AN36" s="549"/>
      <c r="AO36" s="548"/>
      <c r="AP36" s="548" t="str">
        <f t="shared" si="5"/>
        <v>#REF!</v>
      </c>
      <c r="AQ36" s="548" t="str">
        <f t="shared" si="6"/>
        <v>#REF!</v>
      </c>
      <c r="AR36" s="550"/>
      <c r="AS36" s="450">
        <f t="shared" si="7"/>
        <v>4</v>
      </c>
      <c r="AU36" s="433"/>
      <c r="AV36" s="433"/>
      <c r="AW36" s="433"/>
      <c r="AX36" s="433"/>
      <c r="AY36" s="433"/>
      <c r="AZ36" s="433"/>
      <c r="BA36" s="433"/>
      <c r="BB36" s="433"/>
      <c r="BC36" s="433"/>
      <c r="BD36" s="433"/>
      <c r="BE36" s="433"/>
      <c r="BF36" s="433"/>
    </row>
    <row r="37">
      <c r="A37" s="449">
        <v>33.0</v>
      </c>
      <c r="B37" s="476" t="s">
        <v>1024</v>
      </c>
      <c r="C37" s="449" t="s">
        <v>1025</v>
      </c>
      <c r="D37" s="471" t="s">
        <v>14</v>
      </c>
      <c r="E37" s="534" t="s">
        <v>727</v>
      </c>
      <c r="F37" s="534" t="s">
        <v>737</v>
      </c>
      <c r="G37" s="534" t="s">
        <v>588</v>
      </c>
      <c r="H37" s="534" t="s">
        <v>588</v>
      </c>
      <c r="I37" s="544">
        <v>0.0</v>
      </c>
      <c r="J37" s="534" t="s">
        <v>717</v>
      </c>
      <c r="K37" s="534" t="s">
        <v>717</v>
      </c>
      <c r="L37" s="534" t="s">
        <v>717</v>
      </c>
      <c r="M37" s="534" t="s">
        <v>6</v>
      </c>
      <c r="N37" s="534" t="s">
        <v>996</v>
      </c>
      <c r="O37" s="534">
        <v>0.0</v>
      </c>
      <c r="P37" s="534" t="s">
        <v>588</v>
      </c>
      <c r="Q37" s="426" t="s">
        <v>588</v>
      </c>
      <c r="R37" s="426" t="s">
        <v>588</v>
      </c>
      <c r="S37" s="426" t="s">
        <v>588</v>
      </c>
      <c r="T37" s="426" t="s">
        <v>588</v>
      </c>
      <c r="U37" s="426" t="s">
        <v>588</v>
      </c>
      <c r="V37" s="426" t="s">
        <v>588</v>
      </c>
      <c r="W37" s="426">
        <v>0.0</v>
      </c>
      <c r="X37" s="433" t="s">
        <v>170</v>
      </c>
      <c r="Y37" s="534" t="s">
        <v>588</v>
      </c>
      <c r="Z37" s="534" t="s">
        <v>588</v>
      </c>
      <c r="AA37" s="534" t="s">
        <v>588</v>
      </c>
      <c r="AB37" s="426" t="s">
        <v>588</v>
      </c>
      <c r="AC37" s="426">
        <v>0.0</v>
      </c>
      <c r="AD37" s="426" t="s">
        <v>588</v>
      </c>
      <c r="AE37" s="426" t="s">
        <v>588</v>
      </c>
      <c r="AF37" s="426" t="s">
        <v>588</v>
      </c>
      <c r="AG37" s="426" t="s">
        <v>588</v>
      </c>
      <c r="AH37" s="545" t="s">
        <v>588</v>
      </c>
      <c r="AI37" s="546" t="s">
        <v>588</v>
      </c>
      <c r="AJ37" s="547" t="str">
        <f t="shared" si="3"/>
        <v>#REF!</v>
      </c>
      <c r="AK37" s="548">
        <f t="shared" si="4"/>
        <v>27.5</v>
      </c>
      <c r="AL37" s="406" t="str">
        <f t="shared" si="8"/>
        <v>#REF!</v>
      </c>
      <c r="AM37" s="406" t="str">
        <f t="shared" si="9"/>
        <v>#REF!</v>
      </c>
      <c r="AN37" s="549"/>
      <c r="AO37" s="548"/>
      <c r="AP37" s="548" t="str">
        <f t="shared" si="5"/>
        <v>#REF!</v>
      </c>
      <c r="AQ37" s="548" t="str">
        <f t="shared" si="6"/>
        <v>#REF!</v>
      </c>
      <c r="AR37" s="550"/>
      <c r="AS37" s="450">
        <f t="shared" si="7"/>
        <v>4</v>
      </c>
      <c r="AU37" s="433"/>
      <c r="AV37" s="433"/>
      <c r="AW37" s="433"/>
      <c r="AX37" s="433"/>
      <c r="AY37" s="433"/>
      <c r="AZ37" s="433"/>
      <c r="BA37" s="433"/>
      <c r="BB37" s="433"/>
      <c r="BC37" s="433"/>
      <c r="BD37" s="433"/>
      <c r="BE37" s="433"/>
      <c r="BF37" s="433"/>
    </row>
    <row r="38">
      <c r="A38" s="449">
        <v>34.0</v>
      </c>
      <c r="B38" s="449" t="s">
        <v>667</v>
      </c>
      <c r="C38" s="449" t="s">
        <v>72</v>
      </c>
      <c r="D38" s="471" t="s">
        <v>14</v>
      </c>
      <c r="E38" s="544" t="s">
        <v>15</v>
      </c>
      <c r="F38" s="534" t="s">
        <v>731</v>
      </c>
      <c r="G38" s="534" t="s">
        <v>591</v>
      </c>
      <c r="H38" s="534" t="s">
        <v>591</v>
      </c>
      <c r="I38" s="544">
        <v>0.0</v>
      </c>
      <c r="J38" s="534" t="s">
        <v>588</v>
      </c>
      <c r="K38" s="534" t="s">
        <v>588</v>
      </c>
      <c r="L38" s="534" t="s">
        <v>588</v>
      </c>
      <c r="M38" s="534" t="s">
        <v>588</v>
      </c>
      <c r="N38" s="534" t="s">
        <v>1005</v>
      </c>
      <c r="O38" s="534" t="s">
        <v>588</v>
      </c>
      <c r="P38" s="534">
        <v>0.0</v>
      </c>
      <c r="Q38" s="426" t="s">
        <v>715</v>
      </c>
      <c r="R38" s="426" t="s">
        <v>715</v>
      </c>
      <c r="S38" s="426" t="s">
        <v>715</v>
      </c>
      <c r="T38" s="426" t="s">
        <v>715</v>
      </c>
      <c r="U38" s="426" t="s">
        <v>715</v>
      </c>
      <c r="V38" s="426" t="s">
        <v>715</v>
      </c>
      <c r="W38" s="426">
        <v>0.0</v>
      </c>
      <c r="X38" s="426" t="s">
        <v>715</v>
      </c>
      <c r="Y38" s="426" t="s">
        <v>715</v>
      </c>
      <c r="Z38" s="426" t="s">
        <v>715</v>
      </c>
      <c r="AA38" s="426" t="s">
        <v>715</v>
      </c>
      <c r="AB38" s="426" t="s">
        <v>715</v>
      </c>
      <c r="AC38" s="426" t="s">
        <v>715</v>
      </c>
      <c r="AD38" s="426">
        <v>0.0</v>
      </c>
      <c r="AE38" s="426" t="s">
        <v>715</v>
      </c>
      <c r="AF38" s="426" t="s">
        <v>715</v>
      </c>
      <c r="AG38" s="426" t="s">
        <v>715</v>
      </c>
      <c r="AH38" s="545" t="s">
        <v>715</v>
      </c>
      <c r="AI38" s="546" t="s">
        <v>715</v>
      </c>
      <c r="AJ38" s="547" t="str">
        <f t="shared" si="3"/>
        <v>#REF!</v>
      </c>
      <c r="AK38" s="548">
        <f t="shared" si="4"/>
        <v>25</v>
      </c>
      <c r="AL38" s="406" t="str">
        <f t="shared" si="8"/>
        <v>#REF!</v>
      </c>
      <c r="AM38" s="406" t="str">
        <f t="shared" si="9"/>
        <v>#REF!</v>
      </c>
      <c r="AN38" s="549"/>
      <c r="AO38" s="548"/>
      <c r="AP38" s="548" t="str">
        <f t="shared" si="5"/>
        <v>#REF!</v>
      </c>
      <c r="AQ38" s="548" t="str">
        <f t="shared" si="6"/>
        <v>#REF!</v>
      </c>
      <c r="AR38" s="550"/>
      <c r="AS38" s="450">
        <f t="shared" si="7"/>
        <v>4</v>
      </c>
      <c r="AU38" s="433"/>
      <c r="AV38" s="433"/>
      <c r="AW38" s="433"/>
      <c r="AX38" s="433"/>
      <c r="AY38" s="433"/>
      <c r="AZ38" s="433"/>
      <c r="BA38" s="433"/>
      <c r="BB38" s="433"/>
      <c r="BC38" s="433"/>
      <c r="BD38" s="433"/>
      <c r="BE38" s="433"/>
      <c r="BF38" s="433"/>
    </row>
    <row r="39">
      <c r="A39" s="449">
        <v>35.0</v>
      </c>
      <c r="B39" s="476" t="s">
        <v>606</v>
      </c>
      <c r="C39" s="449" t="s">
        <v>150</v>
      </c>
      <c r="D39" s="449" t="s">
        <v>14</v>
      </c>
      <c r="E39" s="544" t="s">
        <v>727</v>
      </c>
      <c r="F39" s="534" t="s">
        <v>737</v>
      </c>
      <c r="G39" s="534" t="s">
        <v>588</v>
      </c>
      <c r="H39" s="544">
        <v>0.0</v>
      </c>
      <c r="I39" s="534" t="s">
        <v>588</v>
      </c>
      <c r="J39" s="534" t="s">
        <v>588</v>
      </c>
      <c r="K39" s="534" t="s">
        <v>588</v>
      </c>
      <c r="L39" s="534" t="s">
        <v>588</v>
      </c>
      <c r="M39" s="534" t="s">
        <v>588</v>
      </c>
      <c r="N39" s="534" t="s">
        <v>588</v>
      </c>
      <c r="O39" s="534" t="s">
        <v>588</v>
      </c>
      <c r="P39" s="534">
        <v>0.0</v>
      </c>
      <c r="Q39" s="426" t="s">
        <v>588</v>
      </c>
      <c r="R39" s="426" t="s">
        <v>588</v>
      </c>
      <c r="S39" s="426" t="s">
        <v>588</v>
      </c>
      <c r="T39" s="426" t="s">
        <v>588</v>
      </c>
      <c r="U39" s="426" t="s">
        <v>588</v>
      </c>
      <c r="V39" s="426" t="s">
        <v>588</v>
      </c>
      <c r="W39" s="426">
        <v>0.0</v>
      </c>
      <c r="X39" s="534" t="s">
        <v>588</v>
      </c>
      <c r="Y39" s="534" t="s">
        <v>588</v>
      </c>
      <c r="Z39" s="534" t="s">
        <v>588</v>
      </c>
      <c r="AA39" s="534" t="s">
        <v>588</v>
      </c>
      <c r="AB39" s="426" t="s">
        <v>588</v>
      </c>
      <c r="AC39" s="426">
        <v>0.0</v>
      </c>
      <c r="AD39" s="426" t="s">
        <v>588</v>
      </c>
      <c r="AE39" s="426" t="s">
        <v>588</v>
      </c>
      <c r="AF39" s="426" t="s">
        <v>588</v>
      </c>
      <c r="AG39" s="426" t="s">
        <v>588</v>
      </c>
      <c r="AH39" s="545" t="s">
        <v>588</v>
      </c>
      <c r="AI39" s="546" t="s">
        <v>588</v>
      </c>
      <c r="AJ39" s="547" t="str">
        <f t="shared" si="3"/>
        <v>#REF!</v>
      </c>
      <c r="AK39" s="548">
        <f t="shared" si="4"/>
        <v>29</v>
      </c>
      <c r="AL39" s="406" t="str">
        <f t="shared" si="8"/>
        <v>#REF!</v>
      </c>
      <c r="AM39" s="406" t="str">
        <f t="shared" si="9"/>
        <v>#REF!</v>
      </c>
      <c r="AN39" s="549"/>
      <c r="AO39" s="548"/>
      <c r="AP39" s="548" t="str">
        <f t="shared" si="5"/>
        <v>#REF!</v>
      </c>
      <c r="AQ39" s="548" t="str">
        <f t="shared" si="6"/>
        <v>#REF!</v>
      </c>
      <c r="AR39" s="550"/>
      <c r="AS39" s="450">
        <f t="shared" si="7"/>
        <v>4</v>
      </c>
      <c r="AU39" s="433"/>
      <c r="AV39" s="433"/>
      <c r="AW39" s="433"/>
      <c r="AX39" s="433"/>
      <c r="AY39" s="433"/>
      <c r="AZ39" s="433"/>
      <c r="BA39" s="433"/>
      <c r="BB39" s="433"/>
      <c r="BC39" s="433"/>
      <c r="BD39" s="433"/>
      <c r="BE39" s="433"/>
      <c r="BF39" s="433"/>
    </row>
    <row r="40">
      <c r="A40" s="449">
        <v>36.0</v>
      </c>
      <c r="B40" s="476" t="s">
        <v>607</v>
      </c>
      <c r="C40" s="449" t="s">
        <v>152</v>
      </c>
      <c r="D40" s="471" t="s">
        <v>14</v>
      </c>
      <c r="E40" s="544" t="s">
        <v>723</v>
      </c>
      <c r="F40" s="534" t="s">
        <v>733</v>
      </c>
      <c r="G40" s="534" t="s">
        <v>715</v>
      </c>
      <c r="H40" s="534" t="s">
        <v>715</v>
      </c>
      <c r="I40" s="544">
        <v>0.0</v>
      </c>
      <c r="J40" s="534" t="s">
        <v>715</v>
      </c>
      <c r="K40" s="534" t="s">
        <v>715</v>
      </c>
      <c r="L40" s="534" t="s">
        <v>715</v>
      </c>
      <c r="M40" s="534" t="s">
        <v>715</v>
      </c>
      <c r="N40" s="534" t="s">
        <v>715</v>
      </c>
      <c r="O40" s="534">
        <v>0.0</v>
      </c>
      <c r="P40" s="534" t="s">
        <v>715</v>
      </c>
      <c r="Q40" s="426" t="s">
        <v>715</v>
      </c>
      <c r="R40" s="426" t="s">
        <v>715</v>
      </c>
      <c r="S40" s="426" t="s">
        <v>715</v>
      </c>
      <c r="T40" s="426" t="s">
        <v>715</v>
      </c>
      <c r="U40" s="426" t="s">
        <v>715</v>
      </c>
      <c r="V40" s="426">
        <v>0.0</v>
      </c>
      <c r="W40" s="426" t="s">
        <v>715</v>
      </c>
      <c r="X40" s="426" t="s">
        <v>715</v>
      </c>
      <c r="Y40" s="426" t="s">
        <v>715</v>
      </c>
      <c r="Z40" s="426" t="s">
        <v>715</v>
      </c>
      <c r="AA40" s="426" t="s">
        <v>715</v>
      </c>
      <c r="AB40" s="426" t="s">
        <v>715</v>
      </c>
      <c r="AC40" s="426" t="s">
        <v>715</v>
      </c>
      <c r="AD40" s="426">
        <v>0.0</v>
      </c>
      <c r="AE40" s="426" t="s">
        <v>715</v>
      </c>
      <c r="AF40" s="426" t="s">
        <v>715</v>
      </c>
      <c r="AG40" s="426" t="s">
        <v>715</v>
      </c>
      <c r="AH40" s="545" t="s">
        <v>715</v>
      </c>
      <c r="AI40" s="546" t="s">
        <v>715</v>
      </c>
      <c r="AJ40" s="547" t="str">
        <f t="shared" si="3"/>
        <v>#REF!</v>
      </c>
      <c r="AK40" s="548">
        <f t="shared" si="4"/>
        <v>29</v>
      </c>
      <c r="AL40" s="406" t="str">
        <f t="shared" si="8"/>
        <v>#REF!</v>
      </c>
      <c r="AM40" s="406" t="str">
        <f t="shared" si="9"/>
        <v>#REF!</v>
      </c>
      <c r="AN40" s="549"/>
      <c r="AO40" s="548"/>
      <c r="AP40" s="548" t="str">
        <f t="shared" si="5"/>
        <v>#REF!</v>
      </c>
      <c r="AQ40" s="548" t="str">
        <f t="shared" si="6"/>
        <v>#REF!</v>
      </c>
      <c r="AR40" s="550"/>
      <c r="AS40" s="450">
        <f t="shared" si="7"/>
        <v>4</v>
      </c>
      <c r="AU40" s="433"/>
      <c r="AV40" s="433"/>
      <c r="AW40" s="433"/>
      <c r="AX40" s="433"/>
      <c r="AY40" s="433"/>
      <c r="AZ40" s="433"/>
      <c r="BA40" s="433"/>
      <c r="BB40" s="433"/>
      <c r="BC40" s="433"/>
      <c r="BD40" s="433"/>
      <c r="BE40" s="433"/>
      <c r="BF40" s="433"/>
    </row>
    <row r="41">
      <c r="A41" s="449">
        <v>37.0</v>
      </c>
      <c r="B41" s="476" t="s">
        <v>1026</v>
      </c>
      <c r="C41" s="449" t="s">
        <v>1027</v>
      </c>
      <c r="D41" s="471" t="s">
        <v>14</v>
      </c>
      <c r="E41" s="544" t="s">
        <v>727</v>
      </c>
      <c r="F41" s="534" t="s">
        <v>737</v>
      </c>
      <c r="G41" s="544" t="s">
        <v>6</v>
      </c>
      <c r="H41" s="544" t="s">
        <v>6</v>
      </c>
      <c r="I41" s="544">
        <v>0.0</v>
      </c>
      <c r="J41" s="544" t="s">
        <v>6</v>
      </c>
      <c r="K41" s="544" t="s">
        <v>6</v>
      </c>
      <c r="L41" s="534" t="s">
        <v>588</v>
      </c>
      <c r="M41" s="534" t="s">
        <v>588</v>
      </c>
      <c r="N41" s="534" t="s">
        <v>588</v>
      </c>
      <c r="O41" s="534">
        <v>0.0</v>
      </c>
      <c r="P41" s="534" t="s">
        <v>715</v>
      </c>
      <c r="Q41" s="426" t="s">
        <v>715</v>
      </c>
      <c r="R41" s="426" t="s">
        <v>715</v>
      </c>
      <c r="S41" s="426" t="s">
        <v>715</v>
      </c>
      <c r="T41" s="426" t="s">
        <v>715</v>
      </c>
      <c r="U41" s="426" t="s">
        <v>715</v>
      </c>
      <c r="V41" s="426" t="s">
        <v>715</v>
      </c>
      <c r="W41" s="426">
        <v>0.0</v>
      </c>
      <c r="X41" s="426" t="s">
        <v>715</v>
      </c>
      <c r="Y41" s="426" t="s">
        <v>715</v>
      </c>
      <c r="Z41" s="426" t="s">
        <v>715</v>
      </c>
      <c r="AA41" s="426" t="s">
        <v>715</v>
      </c>
      <c r="AB41" s="426" t="s">
        <v>715</v>
      </c>
      <c r="AC41" s="426">
        <v>0.0</v>
      </c>
      <c r="AD41" s="426" t="s">
        <v>715</v>
      </c>
      <c r="AE41" s="426" t="s">
        <v>715</v>
      </c>
      <c r="AF41" s="426" t="s">
        <v>715</v>
      </c>
      <c r="AG41" s="426" t="s">
        <v>715</v>
      </c>
      <c r="AH41" s="545" t="s">
        <v>715</v>
      </c>
      <c r="AI41" s="546" t="s">
        <v>715</v>
      </c>
      <c r="AJ41" s="547" t="str">
        <f t="shared" si="3"/>
        <v>#REF!</v>
      </c>
      <c r="AK41" s="548">
        <f t="shared" si="4"/>
        <v>29</v>
      </c>
      <c r="AL41" s="406" t="str">
        <f t="shared" si="8"/>
        <v>#REF!</v>
      </c>
      <c r="AM41" s="406" t="str">
        <f t="shared" si="9"/>
        <v>#REF!</v>
      </c>
      <c r="AN41" s="549"/>
      <c r="AO41" s="548"/>
      <c r="AP41" s="548" t="str">
        <f t="shared" si="5"/>
        <v>#REF!</v>
      </c>
      <c r="AQ41" s="548" t="str">
        <f t="shared" si="6"/>
        <v>#REF!</v>
      </c>
      <c r="AR41" s="550"/>
      <c r="AS41" s="450">
        <f t="shared" si="7"/>
        <v>4</v>
      </c>
      <c r="AU41" s="433"/>
      <c r="AV41" s="433"/>
      <c r="AW41" s="433"/>
      <c r="AX41" s="433"/>
      <c r="AY41" s="433"/>
      <c r="AZ41" s="433"/>
      <c r="BA41" s="433"/>
      <c r="BB41" s="433"/>
      <c r="BC41" s="433"/>
      <c r="BD41" s="433"/>
      <c r="BE41" s="433"/>
      <c r="BF41" s="433"/>
    </row>
    <row r="42">
      <c r="A42" s="449">
        <v>38.0</v>
      </c>
      <c r="B42" s="449" t="s">
        <v>1028</v>
      </c>
      <c r="C42" s="449" t="s">
        <v>1029</v>
      </c>
      <c r="D42" s="449" t="s">
        <v>14</v>
      </c>
      <c r="E42" s="544" t="s">
        <v>723</v>
      </c>
      <c r="F42" s="534" t="s">
        <v>733</v>
      </c>
      <c r="G42" s="534" t="s">
        <v>715</v>
      </c>
      <c r="H42" s="534" t="s">
        <v>715</v>
      </c>
      <c r="I42" s="544">
        <v>0.0</v>
      </c>
      <c r="J42" s="534" t="s">
        <v>715</v>
      </c>
      <c r="K42" s="534" t="s">
        <v>715</v>
      </c>
      <c r="L42" s="534" t="s">
        <v>715</v>
      </c>
      <c r="M42" s="534" t="s">
        <v>715</v>
      </c>
      <c r="N42" s="534" t="s">
        <v>715</v>
      </c>
      <c r="O42" s="534">
        <v>0.0</v>
      </c>
      <c r="P42" s="534" t="s">
        <v>588</v>
      </c>
      <c r="Q42" s="426" t="s">
        <v>588</v>
      </c>
      <c r="R42" s="426" t="s">
        <v>588</v>
      </c>
      <c r="S42" s="426" t="s">
        <v>588</v>
      </c>
      <c r="T42" s="426" t="s">
        <v>588</v>
      </c>
      <c r="U42" s="426" t="s">
        <v>588</v>
      </c>
      <c r="V42" s="426">
        <v>0.0</v>
      </c>
      <c r="W42" s="426" t="s">
        <v>588</v>
      </c>
      <c r="X42" s="534" t="s">
        <v>588</v>
      </c>
      <c r="Y42" s="534" t="s">
        <v>588</v>
      </c>
      <c r="Z42" s="534" t="s">
        <v>588</v>
      </c>
      <c r="AA42" s="534" t="s">
        <v>588</v>
      </c>
      <c r="AB42" s="426" t="s">
        <v>588</v>
      </c>
      <c r="AC42" s="426" t="s">
        <v>588</v>
      </c>
      <c r="AD42" s="426">
        <v>0.0</v>
      </c>
      <c r="AE42" s="426" t="s">
        <v>588</v>
      </c>
      <c r="AF42" s="426" t="s">
        <v>588</v>
      </c>
      <c r="AG42" s="426" t="s">
        <v>588</v>
      </c>
      <c r="AH42" s="545" t="s">
        <v>588</v>
      </c>
      <c r="AI42" s="557" t="s">
        <v>6</v>
      </c>
      <c r="AJ42" s="547" t="str">
        <f t="shared" si="3"/>
        <v>#REF!</v>
      </c>
      <c r="AK42" s="548">
        <f t="shared" si="4"/>
        <v>29</v>
      </c>
      <c r="AL42" s="406" t="str">
        <f t="shared" si="8"/>
        <v>#REF!</v>
      </c>
      <c r="AM42" s="406" t="str">
        <f t="shared" si="9"/>
        <v>#REF!</v>
      </c>
      <c r="AN42" s="406"/>
      <c r="AO42" s="548"/>
      <c r="AP42" s="548" t="str">
        <f t="shared" si="5"/>
        <v>#REF!</v>
      </c>
      <c r="AQ42" s="548" t="str">
        <f t="shared" si="6"/>
        <v>#REF!</v>
      </c>
      <c r="AR42" s="550"/>
      <c r="AS42" s="450">
        <f t="shared" si="7"/>
        <v>4</v>
      </c>
      <c r="AU42" s="433"/>
      <c r="AV42" s="433"/>
      <c r="AW42" s="433"/>
      <c r="AX42" s="433"/>
      <c r="AY42" s="433"/>
      <c r="AZ42" s="433"/>
      <c r="BA42" s="433"/>
      <c r="BB42" s="433"/>
      <c r="BC42" s="433"/>
      <c r="BD42" s="433"/>
      <c r="BE42" s="433"/>
      <c r="BF42" s="433"/>
    </row>
    <row r="43">
      <c r="A43" s="449">
        <v>39.0</v>
      </c>
      <c r="B43" s="449" t="s">
        <v>645</v>
      </c>
      <c r="C43" s="449" t="s">
        <v>87</v>
      </c>
      <c r="D43" s="471" t="s">
        <v>14</v>
      </c>
      <c r="E43" s="544" t="s">
        <v>727</v>
      </c>
      <c r="F43" s="534" t="s">
        <v>737</v>
      </c>
      <c r="G43" s="534" t="s">
        <v>588</v>
      </c>
      <c r="H43" s="544">
        <v>0.0</v>
      </c>
      <c r="I43" s="534" t="s">
        <v>588</v>
      </c>
      <c r="J43" s="534" t="s">
        <v>588</v>
      </c>
      <c r="K43" s="534" t="s">
        <v>588</v>
      </c>
      <c r="L43" s="534" t="s">
        <v>588</v>
      </c>
      <c r="M43" s="534" t="s">
        <v>588</v>
      </c>
      <c r="N43" s="534" t="s">
        <v>588</v>
      </c>
      <c r="O43" s="534" t="s">
        <v>588</v>
      </c>
      <c r="P43" s="534">
        <v>0.0</v>
      </c>
      <c r="Q43" s="426" t="s">
        <v>588</v>
      </c>
      <c r="R43" s="426" t="s">
        <v>588</v>
      </c>
      <c r="S43" s="426" t="s">
        <v>588</v>
      </c>
      <c r="T43" s="426" t="s">
        <v>588</v>
      </c>
      <c r="U43" s="426" t="s">
        <v>588</v>
      </c>
      <c r="V43" s="426" t="s">
        <v>588</v>
      </c>
      <c r="W43" s="426">
        <v>0.0</v>
      </c>
      <c r="X43" s="534" t="s">
        <v>588</v>
      </c>
      <c r="Y43" s="534" t="s">
        <v>588</v>
      </c>
      <c r="Z43" s="534" t="s">
        <v>588</v>
      </c>
      <c r="AA43" s="534" t="s">
        <v>588</v>
      </c>
      <c r="AB43" s="426" t="s">
        <v>588</v>
      </c>
      <c r="AC43" s="426">
        <v>0.0</v>
      </c>
      <c r="AD43" s="426" t="s">
        <v>588</v>
      </c>
      <c r="AE43" s="426" t="s">
        <v>588</v>
      </c>
      <c r="AF43" s="426" t="s">
        <v>588</v>
      </c>
      <c r="AG43" s="426" t="s">
        <v>588</v>
      </c>
      <c r="AH43" s="545" t="s">
        <v>588</v>
      </c>
      <c r="AI43" s="546" t="s">
        <v>588</v>
      </c>
      <c r="AJ43" s="547" t="str">
        <f t="shared" si="3"/>
        <v>#REF!</v>
      </c>
      <c r="AK43" s="548">
        <f t="shared" si="4"/>
        <v>29</v>
      </c>
      <c r="AL43" s="406" t="str">
        <f t="shared" si="8"/>
        <v>#REF!</v>
      </c>
      <c r="AM43" s="406" t="str">
        <f t="shared" si="9"/>
        <v>#REF!</v>
      </c>
      <c r="AN43" s="549"/>
      <c r="AO43" s="548"/>
      <c r="AP43" s="548" t="str">
        <f t="shared" si="5"/>
        <v>#REF!</v>
      </c>
      <c r="AQ43" s="548" t="str">
        <f t="shared" si="6"/>
        <v>#REF!</v>
      </c>
      <c r="AR43" s="550"/>
      <c r="AS43" s="450">
        <f t="shared" si="7"/>
        <v>4</v>
      </c>
      <c r="AU43" s="433"/>
      <c r="AV43" s="433"/>
      <c r="AW43" s="433"/>
      <c r="AX43" s="433"/>
      <c r="AY43" s="433"/>
      <c r="AZ43" s="433"/>
      <c r="BA43" s="433"/>
      <c r="BB43" s="433"/>
      <c r="BC43" s="433"/>
      <c r="BD43" s="433"/>
      <c r="BE43" s="433"/>
      <c r="BF43" s="433"/>
    </row>
    <row r="44">
      <c r="A44" s="449">
        <v>40.0</v>
      </c>
      <c r="B44" s="476" t="s">
        <v>1030</v>
      </c>
      <c r="C44" s="449" t="s">
        <v>109</v>
      </c>
      <c r="D44" s="471" t="s">
        <v>14</v>
      </c>
      <c r="E44" s="544" t="s">
        <v>723</v>
      </c>
      <c r="F44" s="534" t="s">
        <v>733</v>
      </c>
      <c r="G44" s="534" t="s">
        <v>715</v>
      </c>
      <c r="H44" s="544">
        <v>0.0</v>
      </c>
      <c r="I44" s="534" t="s">
        <v>715</v>
      </c>
      <c r="J44" s="534" t="s">
        <v>715</v>
      </c>
      <c r="K44" s="534" t="s">
        <v>715</v>
      </c>
      <c r="L44" s="534" t="s">
        <v>715</v>
      </c>
      <c r="M44" s="534" t="s">
        <v>715</v>
      </c>
      <c r="N44" s="534" t="s">
        <v>715</v>
      </c>
      <c r="O44" s="534" t="s">
        <v>1031</v>
      </c>
      <c r="P44" s="534">
        <v>0.0</v>
      </c>
      <c r="Q44" s="426" t="s">
        <v>715</v>
      </c>
      <c r="R44" s="426" t="s">
        <v>715</v>
      </c>
      <c r="S44" s="426" t="s">
        <v>715</v>
      </c>
      <c r="T44" s="426" t="s">
        <v>715</v>
      </c>
      <c r="U44" s="426" t="s">
        <v>715</v>
      </c>
      <c r="V44" s="426">
        <v>0.0</v>
      </c>
      <c r="W44" s="426" t="s">
        <v>715</v>
      </c>
      <c r="X44" s="426" t="s">
        <v>715</v>
      </c>
      <c r="Y44" s="426" t="s">
        <v>715</v>
      </c>
      <c r="Z44" s="426" t="s">
        <v>715</v>
      </c>
      <c r="AA44" s="426" t="s">
        <v>715</v>
      </c>
      <c r="AB44" s="426" t="s">
        <v>715</v>
      </c>
      <c r="AC44" s="426" t="s">
        <v>715</v>
      </c>
      <c r="AD44" s="426">
        <v>0.0</v>
      </c>
      <c r="AE44" s="426" t="s">
        <v>715</v>
      </c>
      <c r="AF44" s="426" t="s">
        <v>715</v>
      </c>
      <c r="AG44" s="426" t="s">
        <v>715</v>
      </c>
      <c r="AH44" s="545" t="s">
        <v>715</v>
      </c>
      <c r="AI44" s="546" t="s">
        <v>715</v>
      </c>
      <c r="AJ44" s="547" t="str">
        <f t="shared" si="3"/>
        <v>#REF!</v>
      </c>
      <c r="AK44" s="548">
        <f t="shared" si="4"/>
        <v>28</v>
      </c>
      <c r="AL44" s="406" t="str">
        <f t="shared" si="8"/>
        <v>#REF!</v>
      </c>
      <c r="AM44" s="406" t="str">
        <f t="shared" si="9"/>
        <v>#REF!</v>
      </c>
      <c r="AN44" s="549"/>
      <c r="AO44" s="548"/>
      <c r="AP44" s="548" t="str">
        <f t="shared" si="5"/>
        <v>#REF!</v>
      </c>
      <c r="AQ44" s="548" t="str">
        <f t="shared" si="6"/>
        <v>#REF!</v>
      </c>
      <c r="AR44" s="550"/>
      <c r="AS44" s="450">
        <f t="shared" si="7"/>
        <v>4</v>
      </c>
      <c r="AU44" s="433"/>
      <c r="AV44" s="433"/>
      <c r="AW44" s="433"/>
      <c r="AX44" s="433"/>
      <c r="AY44" s="433"/>
      <c r="AZ44" s="433"/>
      <c r="BA44" s="433"/>
      <c r="BB44" s="433"/>
      <c r="BC44" s="433"/>
      <c r="BD44" s="433"/>
      <c r="BE44" s="433"/>
      <c r="BF44" s="433"/>
    </row>
    <row r="45">
      <c r="A45" s="449">
        <v>41.0</v>
      </c>
      <c r="B45" s="476" t="s">
        <v>609</v>
      </c>
      <c r="C45" s="449" t="s">
        <v>154</v>
      </c>
      <c r="D45" s="471" t="s">
        <v>14</v>
      </c>
      <c r="E45" s="544" t="s">
        <v>721</v>
      </c>
      <c r="F45" s="534" t="s">
        <v>731</v>
      </c>
      <c r="G45" s="534" t="s">
        <v>591</v>
      </c>
      <c r="H45" s="534" t="s">
        <v>591</v>
      </c>
      <c r="I45" s="544">
        <v>0.0</v>
      </c>
      <c r="J45" s="534" t="s">
        <v>717</v>
      </c>
      <c r="K45" s="534" t="s">
        <v>717</v>
      </c>
      <c r="L45" s="534" t="s">
        <v>717</v>
      </c>
      <c r="M45" s="534" t="s">
        <v>717</v>
      </c>
      <c r="N45" s="534" t="s">
        <v>717</v>
      </c>
      <c r="O45" s="534">
        <v>0.0</v>
      </c>
      <c r="P45" s="534" t="s">
        <v>591</v>
      </c>
      <c r="Q45" s="426" t="s">
        <v>588</v>
      </c>
      <c r="R45" s="426" t="s">
        <v>588</v>
      </c>
      <c r="S45" s="426" t="s">
        <v>588</v>
      </c>
      <c r="T45" s="426" t="s">
        <v>588</v>
      </c>
      <c r="U45" s="426" t="s">
        <v>588</v>
      </c>
      <c r="V45" s="426" t="s">
        <v>588</v>
      </c>
      <c r="W45" s="426">
        <v>0.0</v>
      </c>
      <c r="X45" s="534" t="s">
        <v>588</v>
      </c>
      <c r="Y45" s="534" t="s">
        <v>588</v>
      </c>
      <c r="Z45" s="534" t="s">
        <v>588</v>
      </c>
      <c r="AA45" s="534" t="s">
        <v>588</v>
      </c>
      <c r="AB45" s="426" t="s">
        <v>588</v>
      </c>
      <c r="AC45" s="426">
        <v>0.0</v>
      </c>
      <c r="AD45" s="426" t="s">
        <v>588</v>
      </c>
      <c r="AE45" s="426" t="s">
        <v>588</v>
      </c>
      <c r="AF45" s="426" t="s">
        <v>588</v>
      </c>
      <c r="AG45" s="426" t="s">
        <v>588</v>
      </c>
      <c r="AH45" s="545" t="s">
        <v>588</v>
      </c>
      <c r="AI45" s="546" t="s">
        <v>588</v>
      </c>
      <c r="AJ45" s="547" t="str">
        <f t="shared" si="3"/>
        <v>#REF!</v>
      </c>
      <c r="AK45" s="548">
        <f t="shared" si="4"/>
        <v>29</v>
      </c>
      <c r="AL45" s="406" t="str">
        <f t="shared" si="8"/>
        <v>#REF!</v>
      </c>
      <c r="AM45" s="406" t="str">
        <f t="shared" si="9"/>
        <v>#REF!</v>
      </c>
      <c r="AN45" s="549"/>
      <c r="AO45" s="548"/>
      <c r="AP45" s="548" t="str">
        <f t="shared" si="5"/>
        <v>#REF!</v>
      </c>
      <c r="AQ45" s="548" t="str">
        <f t="shared" si="6"/>
        <v>#REF!</v>
      </c>
      <c r="AR45" s="550"/>
      <c r="AS45" s="450">
        <f t="shared" si="7"/>
        <v>4</v>
      </c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</row>
    <row r="46">
      <c r="A46" s="449">
        <v>42.0</v>
      </c>
      <c r="B46" s="476" t="s">
        <v>1032</v>
      </c>
      <c r="C46" s="449" t="s">
        <v>1033</v>
      </c>
      <c r="D46" s="471" t="s">
        <v>14</v>
      </c>
      <c r="E46" s="544" t="s">
        <v>723</v>
      </c>
      <c r="F46" s="534" t="s">
        <v>733</v>
      </c>
      <c r="G46" s="534" t="s">
        <v>715</v>
      </c>
      <c r="H46" s="544">
        <v>0.0</v>
      </c>
      <c r="I46" s="534" t="s">
        <v>715</v>
      </c>
      <c r="J46" s="534" t="s">
        <v>715</v>
      </c>
      <c r="K46" s="534" t="s">
        <v>715</v>
      </c>
      <c r="L46" s="534" t="s">
        <v>715</v>
      </c>
      <c r="M46" s="534" t="s">
        <v>715</v>
      </c>
      <c r="N46" s="534" t="s">
        <v>715</v>
      </c>
      <c r="O46" s="534">
        <v>0.0</v>
      </c>
      <c r="P46" s="534" t="s">
        <v>588</v>
      </c>
      <c r="Q46" s="426" t="s">
        <v>588</v>
      </c>
      <c r="R46" s="426" t="s">
        <v>588</v>
      </c>
      <c r="S46" s="426" t="s">
        <v>588</v>
      </c>
      <c r="T46" s="426" t="s">
        <v>588</v>
      </c>
      <c r="U46" s="426" t="s">
        <v>588</v>
      </c>
      <c r="V46" s="426">
        <v>0.0</v>
      </c>
      <c r="W46" s="426" t="s">
        <v>588</v>
      </c>
      <c r="X46" s="534" t="s">
        <v>588</v>
      </c>
      <c r="Y46" s="534" t="s">
        <v>588</v>
      </c>
      <c r="Z46" s="534" t="s">
        <v>588</v>
      </c>
      <c r="AA46" s="534" t="s">
        <v>588</v>
      </c>
      <c r="AB46" s="426" t="s">
        <v>588</v>
      </c>
      <c r="AC46" s="426">
        <v>0.0</v>
      </c>
      <c r="AD46" s="426" t="s">
        <v>588</v>
      </c>
      <c r="AE46" s="426" t="s">
        <v>588</v>
      </c>
      <c r="AF46" s="426" t="s">
        <v>588</v>
      </c>
      <c r="AG46" s="426" t="s">
        <v>588</v>
      </c>
      <c r="AH46" s="545" t="s">
        <v>588</v>
      </c>
      <c r="AI46" s="546" t="s">
        <v>588</v>
      </c>
      <c r="AJ46" s="547" t="str">
        <f t="shared" si="3"/>
        <v>#REF!</v>
      </c>
      <c r="AK46" s="548">
        <f t="shared" si="4"/>
        <v>29</v>
      </c>
      <c r="AL46" s="406" t="str">
        <f t="shared" si="8"/>
        <v>#REF!</v>
      </c>
      <c r="AM46" s="406" t="str">
        <f t="shared" si="9"/>
        <v>#REF!</v>
      </c>
      <c r="AN46" s="549"/>
      <c r="AO46" s="548"/>
      <c r="AP46" s="548" t="str">
        <f t="shared" si="5"/>
        <v>#REF!</v>
      </c>
      <c r="AQ46" s="548" t="str">
        <f t="shared" si="6"/>
        <v>#REF!</v>
      </c>
      <c r="AR46" s="550"/>
      <c r="AS46" s="450">
        <f t="shared" si="7"/>
        <v>4</v>
      </c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</row>
    <row r="47">
      <c r="A47" s="449">
        <v>43.0</v>
      </c>
      <c r="B47" s="449" t="s">
        <v>1034</v>
      </c>
      <c r="C47" s="449" t="s">
        <v>1035</v>
      </c>
      <c r="D47" s="449" t="s">
        <v>14</v>
      </c>
      <c r="E47" s="544" t="s">
        <v>15</v>
      </c>
      <c r="F47" s="544" t="s">
        <v>15</v>
      </c>
      <c r="G47" s="534" t="s">
        <v>6</v>
      </c>
      <c r="H47" s="544" t="s">
        <v>996</v>
      </c>
      <c r="I47" s="544">
        <v>0.0</v>
      </c>
      <c r="J47" s="534" t="s">
        <v>591</v>
      </c>
      <c r="K47" s="534" t="s">
        <v>591</v>
      </c>
      <c r="L47" s="534" t="s">
        <v>591</v>
      </c>
      <c r="M47" s="534" t="s">
        <v>591</v>
      </c>
      <c r="N47" s="534" t="s">
        <v>591</v>
      </c>
      <c r="O47" s="534" t="s">
        <v>591</v>
      </c>
      <c r="P47" s="534">
        <v>0.0</v>
      </c>
      <c r="Q47" s="426" t="s">
        <v>588</v>
      </c>
      <c r="R47" s="426" t="s">
        <v>588</v>
      </c>
      <c r="S47" s="426" t="s">
        <v>588</v>
      </c>
      <c r="T47" s="426" t="s">
        <v>588</v>
      </c>
      <c r="U47" s="426" t="s">
        <v>588</v>
      </c>
      <c r="V47" s="426" t="s">
        <v>588</v>
      </c>
      <c r="W47" s="426">
        <v>0.0</v>
      </c>
      <c r="X47" s="534" t="s">
        <v>588</v>
      </c>
      <c r="Y47" s="534" t="s">
        <v>588</v>
      </c>
      <c r="Z47" s="534" t="s">
        <v>588</v>
      </c>
      <c r="AA47" s="534" t="s">
        <v>588</v>
      </c>
      <c r="AB47" s="426" t="s">
        <v>588</v>
      </c>
      <c r="AC47" s="426" t="s">
        <v>588</v>
      </c>
      <c r="AD47" s="426">
        <v>0.0</v>
      </c>
      <c r="AE47" s="426" t="s">
        <v>588</v>
      </c>
      <c r="AF47" s="426" t="s">
        <v>588</v>
      </c>
      <c r="AG47" s="426" t="s">
        <v>588</v>
      </c>
      <c r="AH47" s="545" t="s">
        <v>588</v>
      </c>
      <c r="AI47" s="546" t="s">
        <v>588</v>
      </c>
      <c r="AJ47" s="547" t="str">
        <f t="shared" si="3"/>
        <v>#REF!</v>
      </c>
      <c r="AK47" s="548">
        <f t="shared" si="4"/>
        <v>26</v>
      </c>
      <c r="AL47" s="406" t="str">
        <f t="shared" si="8"/>
        <v>#REF!</v>
      </c>
      <c r="AM47" s="406" t="str">
        <f t="shared" si="9"/>
        <v>#REF!</v>
      </c>
      <c r="AN47" s="549"/>
      <c r="AO47" s="548"/>
      <c r="AP47" s="548" t="str">
        <f t="shared" si="5"/>
        <v>#REF!</v>
      </c>
      <c r="AQ47" s="548" t="str">
        <f t="shared" si="6"/>
        <v>#REF!</v>
      </c>
      <c r="AR47" s="550"/>
      <c r="AS47" s="450">
        <f t="shared" si="7"/>
        <v>4</v>
      </c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</row>
    <row r="48">
      <c r="A48" s="449">
        <v>44.0</v>
      </c>
      <c r="B48" s="449" t="s">
        <v>816</v>
      </c>
      <c r="C48" s="449" t="s">
        <v>101</v>
      </c>
      <c r="D48" s="449" t="s">
        <v>14</v>
      </c>
      <c r="E48" s="544" t="s">
        <v>727</v>
      </c>
      <c r="F48" s="534" t="s">
        <v>737</v>
      </c>
      <c r="G48" s="534" t="s">
        <v>588</v>
      </c>
      <c r="H48" s="534" t="s">
        <v>588</v>
      </c>
      <c r="I48" s="544">
        <v>0.0</v>
      </c>
      <c r="J48" s="534" t="s">
        <v>717</v>
      </c>
      <c r="K48" s="534" t="s">
        <v>717</v>
      </c>
      <c r="L48" s="534" t="s">
        <v>717</v>
      </c>
      <c r="M48" s="534" t="s">
        <v>717</v>
      </c>
      <c r="N48" s="534" t="s">
        <v>717</v>
      </c>
      <c r="O48" s="534" t="s">
        <v>717</v>
      </c>
      <c r="P48" s="534">
        <v>0.0</v>
      </c>
      <c r="Q48" s="534" t="s">
        <v>591</v>
      </c>
      <c r="R48" s="534" t="s">
        <v>591</v>
      </c>
      <c r="S48" s="534" t="s">
        <v>591</v>
      </c>
      <c r="T48" s="426" t="s">
        <v>591</v>
      </c>
      <c r="U48" s="426" t="s">
        <v>591</v>
      </c>
      <c r="V48" s="426" t="s">
        <v>591</v>
      </c>
      <c r="W48" s="426">
        <v>0.0</v>
      </c>
      <c r="X48" s="426" t="s">
        <v>591</v>
      </c>
      <c r="Y48" s="426" t="s">
        <v>591</v>
      </c>
      <c r="Z48" s="426" t="s">
        <v>591</v>
      </c>
      <c r="AA48" s="426" t="s">
        <v>591</v>
      </c>
      <c r="AB48" s="426" t="s">
        <v>591</v>
      </c>
      <c r="AC48" s="426" t="s">
        <v>591</v>
      </c>
      <c r="AD48" s="426">
        <v>0.0</v>
      </c>
      <c r="AE48" s="426" t="s">
        <v>591</v>
      </c>
      <c r="AF48" s="426" t="s">
        <v>591</v>
      </c>
      <c r="AG48" s="426" t="s">
        <v>6</v>
      </c>
      <c r="AH48" s="558" t="s">
        <v>6</v>
      </c>
      <c r="AI48" s="557" t="s">
        <v>6</v>
      </c>
      <c r="AJ48" s="547" t="str">
        <f t="shared" si="3"/>
        <v>#REF!</v>
      </c>
      <c r="AK48" s="548">
        <f t="shared" si="4"/>
        <v>29</v>
      </c>
      <c r="AL48" s="406" t="str">
        <f t="shared" si="8"/>
        <v>#REF!</v>
      </c>
      <c r="AM48" s="406" t="str">
        <f t="shared" si="9"/>
        <v>#REF!</v>
      </c>
      <c r="AN48" s="549"/>
      <c r="AO48" s="548"/>
      <c r="AP48" s="548" t="str">
        <f t="shared" si="5"/>
        <v>#REF!</v>
      </c>
      <c r="AQ48" s="548" t="str">
        <f t="shared" si="6"/>
        <v>#REF!</v>
      </c>
      <c r="AR48" s="550"/>
      <c r="AS48" s="450">
        <f t="shared" si="7"/>
        <v>4</v>
      </c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</row>
    <row r="49">
      <c r="A49" s="449">
        <v>45.0</v>
      </c>
      <c r="B49" s="449" t="s">
        <v>668</v>
      </c>
      <c r="C49" s="449" t="s">
        <v>62</v>
      </c>
      <c r="D49" s="449" t="s">
        <v>14</v>
      </c>
      <c r="E49" s="544" t="s">
        <v>721</v>
      </c>
      <c r="F49" s="534" t="s">
        <v>731</v>
      </c>
      <c r="G49" s="534" t="s">
        <v>591</v>
      </c>
      <c r="H49" s="534" t="s">
        <v>591</v>
      </c>
      <c r="I49" s="534">
        <v>0.0</v>
      </c>
      <c r="J49" s="534" t="s">
        <v>591</v>
      </c>
      <c r="K49" s="534" t="s">
        <v>591</v>
      </c>
      <c r="L49" s="534" t="s">
        <v>591</v>
      </c>
      <c r="M49" s="534" t="s">
        <v>591</v>
      </c>
      <c r="N49" s="534" t="s">
        <v>591</v>
      </c>
      <c r="O49" s="534" t="s">
        <v>591</v>
      </c>
      <c r="P49" s="534">
        <v>0.0</v>
      </c>
      <c r="Q49" s="534" t="s">
        <v>591</v>
      </c>
      <c r="R49" s="534" t="s">
        <v>591</v>
      </c>
      <c r="S49" s="534" t="s">
        <v>591</v>
      </c>
      <c r="T49" s="426" t="s">
        <v>6</v>
      </c>
      <c r="U49" s="426" t="s">
        <v>591</v>
      </c>
      <c r="V49" s="426">
        <v>0.0</v>
      </c>
      <c r="W49" s="426" t="s">
        <v>591</v>
      </c>
      <c r="X49" s="426" t="s">
        <v>591</v>
      </c>
      <c r="Y49" s="426" t="s">
        <v>591</v>
      </c>
      <c r="Z49" s="426" t="s">
        <v>591</v>
      </c>
      <c r="AA49" s="426" t="s">
        <v>591</v>
      </c>
      <c r="AB49" s="426" t="s">
        <v>591</v>
      </c>
      <c r="AC49" s="426">
        <v>0.0</v>
      </c>
      <c r="AD49" s="426" t="s">
        <v>591</v>
      </c>
      <c r="AE49" s="426" t="s">
        <v>591</v>
      </c>
      <c r="AF49" s="426" t="s">
        <v>591</v>
      </c>
      <c r="AG49" s="426" t="s">
        <v>591</v>
      </c>
      <c r="AH49" s="545" t="s">
        <v>591</v>
      </c>
      <c r="AI49" s="546" t="s">
        <v>591</v>
      </c>
      <c r="AJ49" s="547" t="str">
        <f t="shared" si="3"/>
        <v>#REF!</v>
      </c>
      <c r="AK49" s="548">
        <f t="shared" si="4"/>
        <v>29</v>
      </c>
      <c r="AL49" s="406" t="str">
        <f t="shared" si="8"/>
        <v>#REF!</v>
      </c>
      <c r="AM49" s="406" t="str">
        <f t="shared" si="9"/>
        <v>#REF!</v>
      </c>
      <c r="AN49" s="549"/>
      <c r="AO49" s="548"/>
      <c r="AP49" s="548" t="str">
        <f t="shared" si="5"/>
        <v>#REF!</v>
      </c>
      <c r="AQ49" s="548" t="str">
        <f t="shared" si="6"/>
        <v>#REF!</v>
      </c>
      <c r="AR49" s="550"/>
      <c r="AS49" s="450">
        <f t="shared" si="7"/>
        <v>4</v>
      </c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</row>
    <row r="50">
      <c r="A50" s="449">
        <v>46.0</v>
      </c>
      <c r="B50" s="476" t="s">
        <v>620</v>
      </c>
      <c r="C50" s="449" t="s">
        <v>123</v>
      </c>
      <c r="D50" s="449" t="s">
        <v>14</v>
      </c>
      <c r="E50" s="544" t="s">
        <v>727</v>
      </c>
      <c r="F50" s="534" t="s">
        <v>737</v>
      </c>
      <c r="G50" s="534" t="s">
        <v>588</v>
      </c>
      <c r="H50" s="544">
        <v>0.0</v>
      </c>
      <c r="I50" s="534" t="s">
        <v>717</v>
      </c>
      <c r="J50" s="534" t="s">
        <v>717</v>
      </c>
      <c r="K50" s="534" t="s">
        <v>717</v>
      </c>
      <c r="L50" s="534" t="s">
        <v>717</v>
      </c>
      <c r="M50" s="534" t="s">
        <v>717</v>
      </c>
      <c r="N50" s="534" t="s">
        <v>717</v>
      </c>
      <c r="O50" s="534" t="s">
        <v>717</v>
      </c>
      <c r="P50" s="534">
        <v>0.0</v>
      </c>
      <c r="Q50" s="426" t="s">
        <v>588</v>
      </c>
      <c r="R50" s="426" t="s">
        <v>588</v>
      </c>
      <c r="S50" s="426" t="s">
        <v>588</v>
      </c>
      <c r="T50" s="426" t="s">
        <v>588</v>
      </c>
      <c r="U50" s="426" t="s">
        <v>588</v>
      </c>
      <c r="V50" s="426" t="s">
        <v>588</v>
      </c>
      <c r="W50" s="426">
        <v>0.0</v>
      </c>
      <c r="X50" s="534" t="s">
        <v>588</v>
      </c>
      <c r="Y50" s="534" t="s">
        <v>588</v>
      </c>
      <c r="Z50" s="534" t="s">
        <v>588</v>
      </c>
      <c r="AA50" s="534" t="s">
        <v>588</v>
      </c>
      <c r="AB50" s="426" t="s">
        <v>588</v>
      </c>
      <c r="AC50" s="426" t="s">
        <v>588</v>
      </c>
      <c r="AD50" s="426">
        <v>0.0</v>
      </c>
      <c r="AE50" s="426" t="s">
        <v>588</v>
      </c>
      <c r="AF50" s="426" t="s">
        <v>6</v>
      </c>
      <c r="AG50" s="426" t="s">
        <v>6</v>
      </c>
      <c r="AH50" s="558" t="s">
        <v>6</v>
      </c>
      <c r="AI50" s="557" t="s">
        <v>6</v>
      </c>
      <c r="AJ50" s="547" t="str">
        <f t="shared" si="3"/>
        <v>#REF!</v>
      </c>
      <c r="AK50" s="548">
        <f t="shared" si="4"/>
        <v>29</v>
      </c>
      <c r="AL50" s="406" t="str">
        <f t="shared" si="8"/>
        <v>#REF!</v>
      </c>
      <c r="AM50" s="406" t="str">
        <f t="shared" si="9"/>
        <v>#REF!</v>
      </c>
      <c r="AN50" s="549"/>
      <c r="AO50" s="548"/>
      <c r="AP50" s="548" t="str">
        <f t="shared" si="5"/>
        <v>#REF!</v>
      </c>
      <c r="AQ50" s="548" t="str">
        <f t="shared" si="6"/>
        <v>#REF!</v>
      </c>
      <c r="AR50" s="550"/>
      <c r="AS50" s="450">
        <f t="shared" si="7"/>
        <v>4</v>
      </c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</row>
    <row r="51">
      <c r="A51" s="449">
        <v>47.0</v>
      </c>
      <c r="B51" s="449" t="s">
        <v>623</v>
      </c>
      <c r="C51" s="449" t="s">
        <v>96</v>
      </c>
      <c r="D51" s="449" t="s">
        <v>14</v>
      </c>
      <c r="E51" s="544" t="s">
        <v>15</v>
      </c>
      <c r="F51" s="544" t="s">
        <v>15</v>
      </c>
      <c r="G51" s="534" t="s">
        <v>996</v>
      </c>
      <c r="H51" s="544">
        <v>0.0</v>
      </c>
      <c r="I51" s="534" t="s">
        <v>717</v>
      </c>
      <c r="J51" s="534" t="s">
        <v>717</v>
      </c>
      <c r="K51" s="534" t="s">
        <v>717</v>
      </c>
      <c r="L51" s="534" t="s">
        <v>717</v>
      </c>
      <c r="M51" s="534" t="s">
        <v>717</v>
      </c>
      <c r="N51" s="534" t="s">
        <v>717</v>
      </c>
      <c r="O51" s="534" t="s">
        <v>717</v>
      </c>
      <c r="P51" s="534">
        <v>0.0</v>
      </c>
      <c r="Q51" s="426" t="s">
        <v>6</v>
      </c>
      <c r="R51" s="426" t="s">
        <v>717</v>
      </c>
      <c r="S51" s="534" t="s">
        <v>717</v>
      </c>
      <c r="T51" s="534" t="s">
        <v>717</v>
      </c>
      <c r="U51" s="534" t="s">
        <v>717</v>
      </c>
      <c r="V51" s="426">
        <v>0.0</v>
      </c>
      <c r="W51" s="426" t="s">
        <v>717</v>
      </c>
      <c r="X51" s="426" t="s">
        <v>717</v>
      </c>
      <c r="Y51" s="426" t="s">
        <v>717</v>
      </c>
      <c r="Z51" s="426" t="s">
        <v>717</v>
      </c>
      <c r="AA51" s="426" t="s">
        <v>717</v>
      </c>
      <c r="AB51" s="426" t="s">
        <v>996</v>
      </c>
      <c r="AC51" s="426" t="s">
        <v>996</v>
      </c>
      <c r="AD51" s="426">
        <v>0.0</v>
      </c>
      <c r="AE51" s="426" t="s">
        <v>717</v>
      </c>
      <c r="AF51" s="426" t="s">
        <v>717</v>
      </c>
      <c r="AG51" s="426" t="s">
        <v>717</v>
      </c>
      <c r="AH51" s="545" t="s">
        <v>717</v>
      </c>
      <c r="AI51" s="546" t="s">
        <v>717</v>
      </c>
      <c r="AJ51" s="547" t="str">
        <f t="shared" si="3"/>
        <v>#REF!</v>
      </c>
      <c r="AK51" s="548">
        <f t="shared" si="4"/>
        <v>24</v>
      </c>
      <c r="AL51" s="406" t="str">
        <f t="shared" si="8"/>
        <v>#REF!</v>
      </c>
      <c r="AM51" s="406" t="str">
        <f t="shared" si="9"/>
        <v>#REF!</v>
      </c>
      <c r="AN51" s="549"/>
      <c r="AO51" s="548"/>
      <c r="AP51" s="548" t="str">
        <f t="shared" si="5"/>
        <v>#REF!</v>
      </c>
      <c r="AQ51" s="548" t="str">
        <f t="shared" si="6"/>
        <v>#REF!</v>
      </c>
      <c r="AR51" s="550"/>
      <c r="AS51" s="450">
        <f t="shared" si="7"/>
        <v>4</v>
      </c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</row>
    <row r="52">
      <c r="A52" s="449">
        <v>48.0</v>
      </c>
      <c r="B52" s="476" t="s">
        <v>622</v>
      </c>
      <c r="C52" s="449" t="s">
        <v>107</v>
      </c>
      <c r="D52" s="449" t="s">
        <v>14</v>
      </c>
      <c r="E52" s="544" t="s">
        <v>727</v>
      </c>
      <c r="F52" s="534" t="s">
        <v>737</v>
      </c>
      <c r="G52" s="534" t="s">
        <v>588</v>
      </c>
      <c r="H52" s="534" t="s">
        <v>588</v>
      </c>
      <c r="I52" s="544">
        <v>0.0</v>
      </c>
      <c r="J52" s="534" t="s">
        <v>588</v>
      </c>
      <c r="K52" s="534" t="s">
        <v>588</v>
      </c>
      <c r="L52" s="534" t="s">
        <v>588</v>
      </c>
      <c r="M52" s="534" t="s">
        <v>588</v>
      </c>
      <c r="N52" s="534" t="s">
        <v>588</v>
      </c>
      <c r="O52" s="534" t="s">
        <v>588</v>
      </c>
      <c r="P52" s="534">
        <v>0.0</v>
      </c>
      <c r="Q52" s="426" t="s">
        <v>588</v>
      </c>
      <c r="R52" s="426" t="s">
        <v>588</v>
      </c>
      <c r="S52" s="426" t="s">
        <v>588</v>
      </c>
      <c r="T52" s="426" t="s">
        <v>588</v>
      </c>
      <c r="U52" s="426" t="s">
        <v>588</v>
      </c>
      <c r="V52" s="426" t="s">
        <v>588</v>
      </c>
      <c r="W52" s="426">
        <v>0.0</v>
      </c>
      <c r="X52" s="534" t="s">
        <v>588</v>
      </c>
      <c r="Y52" s="534" t="s">
        <v>588</v>
      </c>
      <c r="Z52" s="534" t="s">
        <v>588</v>
      </c>
      <c r="AA52" s="534" t="s">
        <v>588</v>
      </c>
      <c r="AB52" s="426" t="s">
        <v>588</v>
      </c>
      <c r="AC52" s="426">
        <v>0.0</v>
      </c>
      <c r="AD52" s="426" t="s">
        <v>588</v>
      </c>
      <c r="AE52" s="426" t="s">
        <v>588</v>
      </c>
      <c r="AF52" s="426" t="s">
        <v>588</v>
      </c>
      <c r="AG52" s="426" t="s">
        <v>6</v>
      </c>
      <c r="AH52" s="553" t="s">
        <v>996</v>
      </c>
      <c r="AI52" s="554" t="s">
        <v>996</v>
      </c>
      <c r="AJ52" s="547" t="str">
        <f t="shared" si="3"/>
        <v>#REF!</v>
      </c>
      <c r="AK52" s="548">
        <f t="shared" si="4"/>
        <v>27</v>
      </c>
      <c r="AL52" s="406" t="str">
        <f t="shared" si="8"/>
        <v>#REF!</v>
      </c>
      <c r="AM52" s="406" t="str">
        <f t="shared" si="9"/>
        <v>#REF!</v>
      </c>
      <c r="AN52" s="549"/>
      <c r="AO52" s="548"/>
      <c r="AP52" s="548" t="str">
        <f t="shared" si="5"/>
        <v>#REF!</v>
      </c>
      <c r="AQ52" s="548" t="str">
        <f t="shared" si="6"/>
        <v>#REF!</v>
      </c>
      <c r="AR52" s="550"/>
      <c r="AS52" s="450">
        <f t="shared" si="7"/>
        <v>4</v>
      </c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</row>
    <row r="53">
      <c r="A53" s="449">
        <v>49.0</v>
      </c>
      <c r="B53" s="476" t="s">
        <v>849</v>
      </c>
      <c r="C53" s="449" t="s">
        <v>131</v>
      </c>
      <c r="D53" s="471" t="s">
        <v>14</v>
      </c>
      <c r="E53" s="544" t="s">
        <v>727</v>
      </c>
      <c r="F53" s="534" t="s">
        <v>737</v>
      </c>
      <c r="G53" s="534" t="s">
        <v>588</v>
      </c>
      <c r="H53" s="534" t="s">
        <v>588</v>
      </c>
      <c r="I53" s="544">
        <v>0.0</v>
      </c>
      <c r="J53" s="534" t="s">
        <v>588</v>
      </c>
      <c r="K53" s="534" t="s">
        <v>588</v>
      </c>
      <c r="L53" s="534" t="s">
        <v>588</v>
      </c>
      <c r="M53" s="534" t="s">
        <v>588</v>
      </c>
      <c r="N53" s="534" t="s">
        <v>588</v>
      </c>
      <c r="O53" s="534" t="s">
        <v>588</v>
      </c>
      <c r="P53" s="534">
        <v>0.0</v>
      </c>
      <c r="Q53" s="534" t="s">
        <v>591</v>
      </c>
      <c r="R53" s="534" t="s">
        <v>591</v>
      </c>
      <c r="S53" s="534" t="s">
        <v>591</v>
      </c>
      <c r="T53" s="426" t="s">
        <v>591</v>
      </c>
      <c r="U53" s="426" t="s">
        <v>591</v>
      </c>
      <c r="V53" s="426" t="s">
        <v>591</v>
      </c>
      <c r="W53" s="426">
        <v>0.0</v>
      </c>
      <c r="X53" s="426" t="s">
        <v>591</v>
      </c>
      <c r="Y53" s="426" t="s">
        <v>591</v>
      </c>
      <c r="Z53" s="426" t="s">
        <v>591</v>
      </c>
      <c r="AA53" s="426" t="s">
        <v>591</v>
      </c>
      <c r="AB53" s="426" t="s">
        <v>591</v>
      </c>
      <c r="AC53" s="426" t="s">
        <v>591</v>
      </c>
      <c r="AD53" s="426">
        <v>0.0</v>
      </c>
      <c r="AE53" s="426" t="s">
        <v>591</v>
      </c>
      <c r="AF53" s="426" t="s">
        <v>591</v>
      </c>
      <c r="AG53" s="426" t="s">
        <v>1036</v>
      </c>
      <c r="AH53" s="558" t="s">
        <v>6</v>
      </c>
      <c r="AI53" s="554" t="s">
        <v>996</v>
      </c>
      <c r="AJ53" s="547" t="str">
        <f t="shared" si="3"/>
        <v>#REF!</v>
      </c>
      <c r="AK53" s="548">
        <f t="shared" si="4"/>
        <v>27</v>
      </c>
      <c r="AL53" s="406" t="str">
        <f t="shared" si="8"/>
        <v>#REF!</v>
      </c>
      <c r="AM53" s="406" t="str">
        <f t="shared" si="9"/>
        <v>#REF!</v>
      </c>
      <c r="AN53" s="549"/>
      <c r="AO53" s="548"/>
      <c r="AP53" s="548" t="str">
        <f t="shared" si="5"/>
        <v>#REF!</v>
      </c>
      <c r="AQ53" s="548" t="str">
        <f t="shared" si="6"/>
        <v>#REF!</v>
      </c>
      <c r="AR53" s="550"/>
      <c r="AS53" s="450">
        <f t="shared" si="7"/>
        <v>4</v>
      </c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</row>
    <row r="54">
      <c r="A54" s="449">
        <v>50.0</v>
      </c>
      <c r="B54" s="449" t="s">
        <v>669</v>
      </c>
      <c r="C54" s="449" t="s">
        <v>38</v>
      </c>
      <c r="D54" s="471" t="s">
        <v>14</v>
      </c>
      <c r="E54" s="544" t="s">
        <v>727</v>
      </c>
      <c r="F54" s="534" t="s">
        <v>737</v>
      </c>
      <c r="G54" s="534" t="s">
        <v>588</v>
      </c>
      <c r="H54" s="534" t="s">
        <v>588</v>
      </c>
      <c r="I54" s="544">
        <v>0.0</v>
      </c>
      <c r="J54" s="534" t="s">
        <v>588</v>
      </c>
      <c r="K54" s="534" t="s">
        <v>588</v>
      </c>
      <c r="L54" s="534" t="s">
        <v>588</v>
      </c>
      <c r="M54" s="534" t="s">
        <v>588</v>
      </c>
      <c r="N54" s="534" t="s">
        <v>588</v>
      </c>
      <c r="O54" s="534">
        <v>0.0</v>
      </c>
      <c r="P54" s="534" t="s">
        <v>588</v>
      </c>
      <c r="Q54" s="426" t="s">
        <v>588</v>
      </c>
      <c r="R54" s="426" t="s">
        <v>588</v>
      </c>
      <c r="S54" s="426" t="s">
        <v>588</v>
      </c>
      <c r="T54" s="426" t="s">
        <v>588</v>
      </c>
      <c r="U54" s="426" t="s">
        <v>588</v>
      </c>
      <c r="V54" s="426" t="s">
        <v>6</v>
      </c>
      <c r="W54" s="426">
        <v>0.0</v>
      </c>
      <c r="X54" s="534" t="s">
        <v>588</v>
      </c>
      <c r="Y54" s="534" t="s">
        <v>588</v>
      </c>
      <c r="Z54" s="534" t="s">
        <v>588</v>
      </c>
      <c r="AA54" s="534" t="s">
        <v>588</v>
      </c>
      <c r="AB54" s="426" t="s">
        <v>588</v>
      </c>
      <c r="AC54" s="426" t="s">
        <v>588</v>
      </c>
      <c r="AD54" s="426">
        <v>0.0</v>
      </c>
      <c r="AE54" s="426" t="s">
        <v>588</v>
      </c>
      <c r="AF54" s="426" t="s">
        <v>588</v>
      </c>
      <c r="AG54" s="426" t="s">
        <v>996</v>
      </c>
      <c r="AH54" s="553" t="s">
        <v>996</v>
      </c>
      <c r="AI54" s="546" t="s">
        <v>588</v>
      </c>
      <c r="AJ54" s="547" t="str">
        <f t="shared" si="3"/>
        <v>#REF!</v>
      </c>
      <c r="AK54" s="548">
        <f t="shared" si="4"/>
        <v>27</v>
      </c>
      <c r="AL54" s="406" t="str">
        <f t="shared" si="8"/>
        <v>#REF!</v>
      </c>
      <c r="AM54" s="406" t="str">
        <f t="shared" si="9"/>
        <v>#REF!</v>
      </c>
      <c r="AN54" s="549"/>
      <c r="AO54" s="548"/>
      <c r="AP54" s="548" t="str">
        <f t="shared" si="5"/>
        <v>#REF!</v>
      </c>
      <c r="AQ54" s="548" t="str">
        <f t="shared" si="6"/>
        <v>#REF!</v>
      </c>
      <c r="AR54" s="550"/>
      <c r="AS54" s="450">
        <f t="shared" si="7"/>
        <v>4</v>
      </c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</row>
    <row r="55">
      <c r="A55" s="449">
        <v>51.0</v>
      </c>
      <c r="B55" s="476" t="s">
        <v>1037</v>
      </c>
      <c r="C55" s="449" t="s">
        <v>1038</v>
      </c>
      <c r="D55" s="471" t="s">
        <v>14</v>
      </c>
      <c r="E55" s="544" t="s">
        <v>721</v>
      </c>
      <c r="F55" s="534" t="s">
        <v>731</v>
      </c>
      <c r="G55" s="534" t="s">
        <v>591</v>
      </c>
      <c r="H55" s="544">
        <v>0.0</v>
      </c>
      <c r="I55" s="534" t="s">
        <v>591</v>
      </c>
      <c r="J55" s="534" t="s">
        <v>591</v>
      </c>
      <c r="K55" s="534" t="s">
        <v>591</v>
      </c>
      <c r="L55" s="534" t="s">
        <v>591</v>
      </c>
      <c r="M55" s="534" t="s">
        <v>591</v>
      </c>
      <c r="N55" s="534" t="s">
        <v>591</v>
      </c>
      <c r="O55" s="534" t="s">
        <v>591</v>
      </c>
      <c r="P55" s="534">
        <v>0.0</v>
      </c>
      <c r="Q55" s="426" t="s">
        <v>717</v>
      </c>
      <c r="R55" s="426" t="s">
        <v>717</v>
      </c>
      <c r="S55" s="534" t="s">
        <v>717</v>
      </c>
      <c r="T55" s="534" t="s">
        <v>717</v>
      </c>
      <c r="U55" s="534" t="s">
        <v>717</v>
      </c>
      <c r="V55" s="426">
        <v>0.0</v>
      </c>
      <c r="W55" s="426" t="s">
        <v>717</v>
      </c>
      <c r="X55" s="426" t="s">
        <v>717</v>
      </c>
      <c r="Y55" s="426" t="s">
        <v>717</v>
      </c>
      <c r="Z55" s="426" t="s">
        <v>717</v>
      </c>
      <c r="AA55" s="534" t="s">
        <v>588</v>
      </c>
      <c r="AB55" s="426" t="s">
        <v>588</v>
      </c>
      <c r="AC55" s="426" t="s">
        <v>6</v>
      </c>
      <c r="AD55" s="426">
        <v>0.0</v>
      </c>
      <c r="AE55" s="426" t="s">
        <v>588</v>
      </c>
      <c r="AF55" s="426" t="s">
        <v>588</v>
      </c>
      <c r="AG55" s="426" t="s">
        <v>588</v>
      </c>
      <c r="AH55" s="545" t="s">
        <v>588</v>
      </c>
      <c r="AI55" s="546" t="s">
        <v>588</v>
      </c>
      <c r="AJ55" s="547" t="str">
        <f t="shared" si="3"/>
        <v>#REF!</v>
      </c>
      <c r="AK55" s="548">
        <f t="shared" si="4"/>
        <v>29</v>
      </c>
      <c r="AL55" s="406" t="str">
        <f t="shared" si="8"/>
        <v>#REF!</v>
      </c>
      <c r="AM55" s="406" t="str">
        <f t="shared" si="9"/>
        <v>#REF!</v>
      </c>
      <c r="AN55" s="549"/>
      <c r="AO55" s="548"/>
      <c r="AP55" s="548" t="str">
        <f t="shared" si="5"/>
        <v>#REF!</v>
      </c>
      <c r="AQ55" s="548" t="str">
        <f t="shared" si="6"/>
        <v>#REF!</v>
      </c>
      <c r="AR55" s="550"/>
      <c r="AS55" s="450">
        <f t="shared" si="7"/>
        <v>4</v>
      </c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</row>
    <row r="56">
      <c r="A56" s="449">
        <v>52.0</v>
      </c>
      <c r="B56" s="476" t="s">
        <v>670</v>
      </c>
      <c r="C56" s="449" t="s">
        <v>71</v>
      </c>
      <c r="D56" s="471" t="s">
        <v>14</v>
      </c>
      <c r="E56" s="544" t="s">
        <v>723</v>
      </c>
      <c r="F56" s="534" t="s">
        <v>733</v>
      </c>
      <c r="G56" s="534" t="s">
        <v>715</v>
      </c>
      <c r="H56" s="544">
        <v>0.0</v>
      </c>
      <c r="I56" s="534" t="s">
        <v>715</v>
      </c>
      <c r="J56" s="534" t="s">
        <v>715</v>
      </c>
      <c r="K56" s="534" t="s">
        <v>715</v>
      </c>
      <c r="L56" s="534" t="s">
        <v>715</v>
      </c>
      <c r="M56" s="534" t="s">
        <v>715</v>
      </c>
      <c r="N56" s="534" t="s">
        <v>715</v>
      </c>
      <c r="O56" s="534" t="s">
        <v>1031</v>
      </c>
      <c r="P56" s="534">
        <v>0.0</v>
      </c>
      <c r="Q56" s="534" t="s">
        <v>591</v>
      </c>
      <c r="R56" s="534" t="s">
        <v>591</v>
      </c>
      <c r="S56" s="534" t="s">
        <v>591</v>
      </c>
      <c r="T56" s="426" t="s">
        <v>591</v>
      </c>
      <c r="U56" s="426" t="s">
        <v>591</v>
      </c>
      <c r="V56" s="426">
        <v>0.0</v>
      </c>
      <c r="W56" s="426" t="s">
        <v>591</v>
      </c>
      <c r="X56" s="426" t="s">
        <v>591</v>
      </c>
      <c r="Y56" s="426" t="s">
        <v>591</v>
      </c>
      <c r="Z56" s="426" t="s">
        <v>591</v>
      </c>
      <c r="AA56" s="426" t="s">
        <v>591</v>
      </c>
      <c r="AB56" s="426" t="s">
        <v>591</v>
      </c>
      <c r="AC56" s="426" t="s">
        <v>591</v>
      </c>
      <c r="AD56" s="426">
        <v>0.0</v>
      </c>
      <c r="AE56" s="426" t="s">
        <v>591</v>
      </c>
      <c r="AF56" s="426" t="s">
        <v>591</v>
      </c>
      <c r="AG56" s="426" t="s">
        <v>591</v>
      </c>
      <c r="AH56" s="545" t="s">
        <v>591</v>
      </c>
      <c r="AI56" s="546" t="s">
        <v>591</v>
      </c>
      <c r="AJ56" s="547" t="str">
        <f t="shared" si="3"/>
        <v>#REF!</v>
      </c>
      <c r="AK56" s="548">
        <f t="shared" si="4"/>
        <v>28</v>
      </c>
      <c r="AL56" s="406" t="str">
        <f t="shared" si="8"/>
        <v>#REF!</v>
      </c>
      <c r="AM56" s="406" t="str">
        <f t="shared" si="9"/>
        <v>#REF!</v>
      </c>
      <c r="AN56" s="549"/>
      <c r="AO56" s="548"/>
      <c r="AP56" s="548" t="str">
        <f t="shared" si="5"/>
        <v>#REF!</v>
      </c>
      <c r="AQ56" s="548" t="str">
        <f t="shared" si="6"/>
        <v>#REF!</v>
      </c>
      <c r="AR56" s="550"/>
      <c r="AS56" s="450">
        <f t="shared" si="7"/>
        <v>4</v>
      </c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</row>
    <row r="57">
      <c r="A57" s="449">
        <v>53.0</v>
      </c>
      <c r="B57" s="476" t="s">
        <v>1039</v>
      </c>
      <c r="C57" s="449" t="s">
        <v>1040</v>
      </c>
      <c r="D57" s="449" t="s">
        <v>14</v>
      </c>
      <c r="E57" s="544" t="s">
        <v>15</v>
      </c>
      <c r="F57" s="534" t="s">
        <v>731</v>
      </c>
      <c r="G57" s="534" t="s">
        <v>591</v>
      </c>
      <c r="H57" s="534">
        <v>0.0</v>
      </c>
      <c r="I57" s="534" t="s">
        <v>591</v>
      </c>
      <c r="J57" s="534" t="s">
        <v>591</v>
      </c>
      <c r="K57" s="534" t="s">
        <v>591</v>
      </c>
      <c r="L57" s="534" t="s">
        <v>591</v>
      </c>
      <c r="M57" s="534" t="s">
        <v>591</v>
      </c>
      <c r="N57" s="534" t="s">
        <v>591</v>
      </c>
      <c r="O57" s="534" t="s">
        <v>591</v>
      </c>
      <c r="P57" s="534">
        <v>0.0</v>
      </c>
      <c r="Q57" s="534" t="s">
        <v>591</v>
      </c>
      <c r="R57" s="534" t="s">
        <v>591</v>
      </c>
      <c r="S57" s="534" t="s">
        <v>591</v>
      </c>
      <c r="T57" s="426" t="s">
        <v>591</v>
      </c>
      <c r="U57" s="426" t="s">
        <v>591</v>
      </c>
      <c r="V57" s="426">
        <v>0.0</v>
      </c>
      <c r="W57" s="426" t="s">
        <v>591</v>
      </c>
      <c r="X57" s="426" t="s">
        <v>591</v>
      </c>
      <c r="Y57" s="426" t="s">
        <v>591</v>
      </c>
      <c r="Z57" s="426" t="s">
        <v>591</v>
      </c>
      <c r="AA57" s="426" t="s">
        <v>591</v>
      </c>
      <c r="AB57" s="426" t="s">
        <v>591</v>
      </c>
      <c r="AC57" s="426" t="s">
        <v>591</v>
      </c>
      <c r="AD57" s="426">
        <v>0.0</v>
      </c>
      <c r="AE57" s="426" t="s">
        <v>591</v>
      </c>
      <c r="AF57" s="426" t="s">
        <v>591</v>
      </c>
      <c r="AG57" s="426" t="s">
        <v>6</v>
      </c>
      <c r="AH57" s="553" t="s">
        <v>996</v>
      </c>
      <c r="AI57" s="554" t="s">
        <v>996</v>
      </c>
      <c r="AJ57" s="547" t="str">
        <f t="shared" si="3"/>
        <v>#REF!</v>
      </c>
      <c r="AK57" s="548">
        <f t="shared" si="4"/>
        <v>24</v>
      </c>
      <c r="AL57" s="406" t="str">
        <f t="shared" si="8"/>
        <v>#REF!</v>
      </c>
      <c r="AM57" s="406" t="str">
        <f t="shared" si="9"/>
        <v>#REF!</v>
      </c>
      <c r="AN57" s="406"/>
      <c r="AO57" s="548"/>
      <c r="AP57" s="548" t="str">
        <f t="shared" si="5"/>
        <v>#REF!</v>
      </c>
      <c r="AQ57" s="548" t="str">
        <f t="shared" si="6"/>
        <v>#REF!</v>
      </c>
      <c r="AR57" s="550"/>
      <c r="AS57" s="450">
        <f t="shared" si="7"/>
        <v>4</v>
      </c>
      <c r="AT57" s="559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</row>
    <row r="58">
      <c r="A58" s="449">
        <v>54.0</v>
      </c>
      <c r="B58" s="449" t="s">
        <v>1041</v>
      </c>
      <c r="C58" s="449" t="s">
        <v>1042</v>
      </c>
      <c r="D58" s="471" t="s">
        <v>14</v>
      </c>
      <c r="E58" s="544" t="s">
        <v>15</v>
      </c>
      <c r="F58" s="544" t="s">
        <v>15</v>
      </c>
      <c r="G58" s="544" t="s">
        <v>996</v>
      </c>
      <c r="H58" s="544" t="s">
        <v>996</v>
      </c>
      <c r="I58" s="544">
        <v>0.0</v>
      </c>
      <c r="J58" s="534" t="s">
        <v>996</v>
      </c>
      <c r="K58" s="534" t="s">
        <v>996</v>
      </c>
      <c r="L58" s="534" t="s">
        <v>588</v>
      </c>
      <c r="M58" s="534" t="s">
        <v>588</v>
      </c>
      <c r="N58" s="534" t="s">
        <v>588</v>
      </c>
      <c r="O58" s="534">
        <v>0.0</v>
      </c>
      <c r="P58" s="534" t="s">
        <v>588</v>
      </c>
      <c r="Q58" s="426" t="s">
        <v>588</v>
      </c>
      <c r="R58" s="426" t="s">
        <v>588</v>
      </c>
      <c r="S58" s="426" t="s">
        <v>588</v>
      </c>
      <c r="T58" s="426" t="s">
        <v>588</v>
      </c>
      <c r="U58" s="426" t="s">
        <v>588</v>
      </c>
      <c r="V58" s="426" t="s">
        <v>588</v>
      </c>
      <c r="W58" s="426">
        <v>0.0</v>
      </c>
      <c r="X58" s="534" t="s">
        <v>588</v>
      </c>
      <c r="Y58" s="534" t="s">
        <v>588</v>
      </c>
      <c r="Z58" s="534" t="s">
        <v>588</v>
      </c>
      <c r="AA58" s="534" t="s">
        <v>588</v>
      </c>
      <c r="AB58" s="426" t="s">
        <v>588</v>
      </c>
      <c r="AC58" s="426">
        <v>0.0</v>
      </c>
      <c r="AD58" s="426" t="s">
        <v>588</v>
      </c>
      <c r="AE58" s="426" t="s">
        <v>588</v>
      </c>
      <c r="AF58" s="426" t="s">
        <v>588</v>
      </c>
      <c r="AG58" s="426" t="s">
        <v>6</v>
      </c>
      <c r="AH58" s="553" t="s">
        <v>996</v>
      </c>
      <c r="AI58" s="554" t="s">
        <v>996</v>
      </c>
      <c r="AJ58" s="547" t="str">
        <f t="shared" si="3"/>
        <v>#REF!</v>
      </c>
      <c r="AK58" s="548">
        <f t="shared" si="4"/>
        <v>21</v>
      </c>
      <c r="AL58" s="406" t="str">
        <f t="shared" si="8"/>
        <v>#REF!</v>
      </c>
      <c r="AM58" s="406" t="str">
        <f t="shared" si="9"/>
        <v>#REF!</v>
      </c>
      <c r="AN58" s="549"/>
      <c r="AO58" s="548"/>
      <c r="AP58" s="548" t="str">
        <f t="shared" si="5"/>
        <v>#REF!</v>
      </c>
      <c r="AQ58" s="548" t="str">
        <f t="shared" si="6"/>
        <v>#REF!</v>
      </c>
      <c r="AR58" s="550"/>
      <c r="AS58" s="450">
        <f t="shared" si="7"/>
        <v>4</v>
      </c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</row>
    <row r="59">
      <c r="A59" s="449">
        <v>55.0</v>
      </c>
      <c r="B59" s="449" t="s">
        <v>671</v>
      </c>
      <c r="C59" s="449" t="s">
        <v>60</v>
      </c>
      <c r="D59" s="471" t="s">
        <v>14</v>
      </c>
      <c r="E59" s="534" t="s">
        <v>721</v>
      </c>
      <c r="F59" s="534" t="s">
        <v>731</v>
      </c>
      <c r="G59" s="534" t="s">
        <v>591</v>
      </c>
      <c r="H59" s="534" t="s">
        <v>591</v>
      </c>
      <c r="I59" s="544">
        <v>0.0</v>
      </c>
      <c r="J59" s="534" t="s">
        <v>588</v>
      </c>
      <c r="K59" s="534" t="s">
        <v>588</v>
      </c>
      <c r="L59" s="534" t="s">
        <v>6</v>
      </c>
      <c r="M59" s="544" t="s">
        <v>996</v>
      </c>
      <c r="N59" s="534" t="s">
        <v>588</v>
      </c>
      <c r="O59" s="534" t="s">
        <v>588</v>
      </c>
      <c r="P59" s="534">
        <v>0.0</v>
      </c>
      <c r="Q59" s="534" t="s">
        <v>591</v>
      </c>
      <c r="R59" s="534" t="s">
        <v>591</v>
      </c>
      <c r="S59" s="534" t="s">
        <v>591</v>
      </c>
      <c r="T59" s="426" t="s">
        <v>591</v>
      </c>
      <c r="U59" s="426" t="s">
        <v>591</v>
      </c>
      <c r="V59" s="426" t="s">
        <v>591</v>
      </c>
      <c r="W59" s="426">
        <v>0.0</v>
      </c>
      <c r="X59" s="426" t="s">
        <v>591</v>
      </c>
      <c r="Y59" s="426" t="s">
        <v>996</v>
      </c>
      <c r="Z59" s="426" t="s">
        <v>996</v>
      </c>
      <c r="AA59" s="426" t="s">
        <v>996</v>
      </c>
      <c r="AB59" s="426" t="s">
        <v>996</v>
      </c>
      <c r="AC59" s="426" t="s">
        <v>996</v>
      </c>
      <c r="AD59" s="426">
        <v>0.0</v>
      </c>
      <c r="AE59" s="426" t="s">
        <v>591</v>
      </c>
      <c r="AF59" s="426" t="s">
        <v>591</v>
      </c>
      <c r="AG59" s="426" t="s">
        <v>591</v>
      </c>
      <c r="AH59" s="545" t="s">
        <v>591</v>
      </c>
      <c r="AI59" s="546" t="s">
        <v>591</v>
      </c>
      <c r="AJ59" s="547" t="str">
        <f t="shared" si="3"/>
        <v>#REF!</v>
      </c>
      <c r="AK59" s="548">
        <f t="shared" si="4"/>
        <v>23</v>
      </c>
      <c r="AL59" s="406" t="str">
        <f t="shared" si="8"/>
        <v>#REF!</v>
      </c>
      <c r="AM59" s="406" t="str">
        <f t="shared" si="9"/>
        <v>#REF!</v>
      </c>
      <c r="AN59" s="549"/>
      <c r="AO59" s="548"/>
      <c r="AP59" s="548" t="str">
        <f t="shared" si="5"/>
        <v>#REF!</v>
      </c>
      <c r="AQ59" s="548" t="str">
        <f t="shared" si="6"/>
        <v>#REF!</v>
      </c>
      <c r="AR59" s="550"/>
      <c r="AS59" s="450">
        <f t="shared" si="7"/>
        <v>4</v>
      </c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</row>
    <row r="60">
      <c r="A60" s="449">
        <v>56.0</v>
      </c>
      <c r="B60" s="449" t="s">
        <v>604</v>
      </c>
      <c r="C60" s="449" t="s">
        <v>145</v>
      </c>
      <c r="D60" s="471" t="s">
        <v>14</v>
      </c>
      <c r="E60" s="544" t="s">
        <v>15</v>
      </c>
      <c r="F60" s="544" t="s">
        <v>15</v>
      </c>
      <c r="G60" s="534" t="s">
        <v>6</v>
      </c>
      <c r="H60" s="534" t="s">
        <v>996</v>
      </c>
      <c r="I60" s="544">
        <v>0.0</v>
      </c>
      <c r="J60" s="534" t="s">
        <v>588</v>
      </c>
      <c r="K60" s="534" t="s">
        <v>588</v>
      </c>
      <c r="L60" s="534" t="s">
        <v>588</v>
      </c>
      <c r="M60" s="534" t="s">
        <v>588</v>
      </c>
      <c r="N60" s="534" t="s">
        <v>588</v>
      </c>
      <c r="O60" s="534" t="s">
        <v>588</v>
      </c>
      <c r="P60" s="534">
        <v>0.0</v>
      </c>
      <c r="Q60" s="426" t="s">
        <v>715</v>
      </c>
      <c r="R60" s="426" t="s">
        <v>715</v>
      </c>
      <c r="S60" s="426" t="s">
        <v>715</v>
      </c>
      <c r="T60" s="426" t="s">
        <v>715</v>
      </c>
      <c r="U60" s="426" t="s">
        <v>715</v>
      </c>
      <c r="V60" s="426" t="s">
        <v>715</v>
      </c>
      <c r="W60" s="426">
        <v>0.0</v>
      </c>
      <c r="X60" s="426" t="s">
        <v>715</v>
      </c>
      <c r="Y60" s="426" t="s">
        <v>715</v>
      </c>
      <c r="Z60" s="426" t="s">
        <v>715</v>
      </c>
      <c r="AA60" s="426" t="s">
        <v>715</v>
      </c>
      <c r="AB60" s="426" t="s">
        <v>715</v>
      </c>
      <c r="AC60" s="426">
        <v>0.0</v>
      </c>
      <c r="AD60" s="426" t="s">
        <v>715</v>
      </c>
      <c r="AE60" s="426" t="s">
        <v>715</v>
      </c>
      <c r="AF60" s="426" t="s">
        <v>715</v>
      </c>
      <c r="AG60" s="426" t="s">
        <v>715</v>
      </c>
      <c r="AH60" s="545" t="s">
        <v>715</v>
      </c>
      <c r="AI60" s="546" t="s">
        <v>715</v>
      </c>
      <c r="AJ60" s="547" t="str">
        <f t="shared" si="3"/>
        <v>#REF!</v>
      </c>
      <c r="AK60" s="548">
        <f t="shared" si="4"/>
        <v>26</v>
      </c>
      <c r="AL60" s="406" t="str">
        <f t="shared" si="8"/>
        <v>#REF!</v>
      </c>
      <c r="AM60" s="406" t="str">
        <f t="shared" si="9"/>
        <v>#REF!</v>
      </c>
      <c r="AN60" s="549"/>
      <c r="AO60" s="548"/>
      <c r="AP60" s="548" t="str">
        <f t="shared" si="5"/>
        <v>#REF!</v>
      </c>
      <c r="AQ60" s="548" t="str">
        <f t="shared" si="6"/>
        <v>#REF!</v>
      </c>
      <c r="AR60" s="550"/>
      <c r="AS60" s="450">
        <f t="shared" si="7"/>
        <v>4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</row>
    <row r="61">
      <c r="A61" s="449">
        <v>57.0</v>
      </c>
      <c r="B61" s="476" t="s">
        <v>1043</v>
      </c>
      <c r="C61" s="449" t="s">
        <v>1044</v>
      </c>
      <c r="D61" s="471" t="s">
        <v>14</v>
      </c>
      <c r="E61" s="544" t="s">
        <v>727</v>
      </c>
      <c r="F61" s="534" t="s">
        <v>737</v>
      </c>
      <c r="G61" s="534" t="s">
        <v>588</v>
      </c>
      <c r="H61" s="534" t="s">
        <v>6</v>
      </c>
      <c r="I61" s="544">
        <v>0.0</v>
      </c>
      <c r="J61" s="534" t="s">
        <v>588</v>
      </c>
      <c r="K61" s="534" t="s">
        <v>588</v>
      </c>
      <c r="L61" s="534" t="s">
        <v>588</v>
      </c>
      <c r="M61" s="534" t="s">
        <v>588</v>
      </c>
      <c r="N61" s="534" t="s">
        <v>588</v>
      </c>
      <c r="O61" s="534" t="s">
        <v>588</v>
      </c>
      <c r="P61" s="534">
        <v>0.0</v>
      </c>
      <c r="Q61" s="426" t="s">
        <v>715</v>
      </c>
      <c r="R61" s="426" t="s">
        <v>715</v>
      </c>
      <c r="S61" s="426" t="s">
        <v>715</v>
      </c>
      <c r="T61" s="426" t="s">
        <v>715</v>
      </c>
      <c r="U61" s="426" t="s">
        <v>715</v>
      </c>
      <c r="V61" s="426" t="s">
        <v>715</v>
      </c>
      <c r="W61" s="426">
        <v>0.0</v>
      </c>
      <c r="X61" s="426" t="s">
        <v>715</v>
      </c>
      <c r="Y61" s="426" t="s">
        <v>715</v>
      </c>
      <c r="Z61" s="426" t="s">
        <v>715</v>
      </c>
      <c r="AA61" s="426" t="s">
        <v>715</v>
      </c>
      <c r="AB61" s="426" t="s">
        <v>715</v>
      </c>
      <c r="AC61" s="426">
        <v>0.0</v>
      </c>
      <c r="AD61" s="426" t="s">
        <v>715</v>
      </c>
      <c r="AE61" s="426" t="s">
        <v>715</v>
      </c>
      <c r="AF61" s="426" t="s">
        <v>715</v>
      </c>
      <c r="AG61" s="426" t="s">
        <v>715</v>
      </c>
      <c r="AH61" s="545" t="s">
        <v>715</v>
      </c>
      <c r="AI61" s="546" t="s">
        <v>715</v>
      </c>
      <c r="AJ61" s="547" t="str">
        <f t="shared" si="3"/>
        <v>#REF!</v>
      </c>
      <c r="AK61" s="548">
        <f t="shared" si="4"/>
        <v>29</v>
      </c>
      <c r="AL61" s="406" t="str">
        <f t="shared" si="8"/>
        <v>#REF!</v>
      </c>
      <c r="AM61" s="406" t="str">
        <f t="shared" si="9"/>
        <v>#REF!</v>
      </c>
      <c r="AN61" s="549"/>
      <c r="AO61" s="548"/>
      <c r="AP61" s="548" t="str">
        <f t="shared" si="5"/>
        <v>#REF!</v>
      </c>
      <c r="AQ61" s="548" t="str">
        <f t="shared" si="6"/>
        <v>#REF!</v>
      </c>
      <c r="AR61" s="550"/>
      <c r="AS61" s="450">
        <f t="shared" si="7"/>
        <v>4</v>
      </c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</row>
    <row r="62">
      <c r="A62" s="449">
        <v>58.0</v>
      </c>
      <c r="B62" s="476" t="s">
        <v>1045</v>
      </c>
      <c r="C62" s="449" t="s">
        <v>1046</v>
      </c>
      <c r="D62" s="471" t="s">
        <v>14</v>
      </c>
      <c r="E62" s="544" t="s">
        <v>721</v>
      </c>
      <c r="F62" s="534" t="s">
        <v>731</v>
      </c>
      <c r="G62" s="534" t="s">
        <v>591</v>
      </c>
      <c r="H62" s="544">
        <v>0.0</v>
      </c>
      <c r="I62" s="534" t="s">
        <v>591</v>
      </c>
      <c r="J62" s="534" t="s">
        <v>591</v>
      </c>
      <c r="K62" s="534" t="s">
        <v>591</v>
      </c>
      <c r="L62" s="534" t="s">
        <v>591</v>
      </c>
      <c r="M62" s="534" t="s">
        <v>591</v>
      </c>
      <c r="N62" s="534" t="s">
        <v>6</v>
      </c>
      <c r="O62" s="534">
        <v>0.0</v>
      </c>
      <c r="P62" s="534" t="s">
        <v>588</v>
      </c>
      <c r="Q62" s="426" t="s">
        <v>588</v>
      </c>
      <c r="R62" s="426" t="s">
        <v>588</v>
      </c>
      <c r="S62" s="426" t="s">
        <v>588</v>
      </c>
      <c r="T62" s="426" t="s">
        <v>588</v>
      </c>
      <c r="U62" s="426" t="s">
        <v>588</v>
      </c>
      <c r="V62" s="426">
        <v>0.0</v>
      </c>
      <c r="W62" s="426" t="s">
        <v>588</v>
      </c>
      <c r="X62" s="534" t="s">
        <v>588</v>
      </c>
      <c r="Y62" s="534" t="s">
        <v>588</v>
      </c>
      <c r="Z62" s="534" t="s">
        <v>588</v>
      </c>
      <c r="AA62" s="534" t="s">
        <v>588</v>
      </c>
      <c r="AB62" s="426" t="s">
        <v>588</v>
      </c>
      <c r="AC62" s="426" t="s">
        <v>588</v>
      </c>
      <c r="AD62" s="426">
        <v>0.0</v>
      </c>
      <c r="AE62" s="426" t="s">
        <v>588</v>
      </c>
      <c r="AF62" s="426" t="s">
        <v>588</v>
      </c>
      <c r="AG62" s="426" t="s">
        <v>588</v>
      </c>
      <c r="AH62" s="545" t="s">
        <v>588</v>
      </c>
      <c r="AI62" s="546" t="s">
        <v>588</v>
      </c>
      <c r="AJ62" s="547" t="str">
        <f t="shared" si="3"/>
        <v>#REF!</v>
      </c>
      <c r="AK62" s="548">
        <f t="shared" si="4"/>
        <v>29</v>
      </c>
      <c r="AL62" s="406" t="str">
        <f t="shared" si="8"/>
        <v>#REF!</v>
      </c>
      <c r="AM62" s="406" t="str">
        <f t="shared" si="9"/>
        <v>#REF!</v>
      </c>
      <c r="AN62" s="549"/>
      <c r="AO62" s="548"/>
      <c r="AP62" s="548" t="str">
        <f t="shared" si="5"/>
        <v>#REF!</v>
      </c>
      <c r="AQ62" s="548" t="str">
        <f t="shared" si="6"/>
        <v>#REF!</v>
      </c>
      <c r="AR62" s="550"/>
      <c r="AS62" s="450">
        <f t="shared" si="7"/>
        <v>4</v>
      </c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</row>
    <row r="63">
      <c r="A63" s="449">
        <v>59.0</v>
      </c>
      <c r="B63" s="449" t="s">
        <v>595</v>
      </c>
      <c r="C63" s="449" t="s">
        <v>454</v>
      </c>
      <c r="D63" s="471" t="s">
        <v>14</v>
      </c>
      <c r="E63" s="544" t="s">
        <v>723</v>
      </c>
      <c r="F63" s="534" t="s">
        <v>733</v>
      </c>
      <c r="G63" s="534" t="s">
        <v>715</v>
      </c>
      <c r="H63" s="544">
        <v>0.0</v>
      </c>
      <c r="I63" s="534" t="s">
        <v>715</v>
      </c>
      <c r="J63" s="534" t="s">
        <v>715</v>
      </c>
      <c r="K63" s="534" t="s">
        <v>715</v>
      </c>
      <c r="L63" s="534" t="s">
        <v>715</v>
      </c>
      <c r="M63" s="534" t="s">
        <v>715</v>
      </c>
      <c r="N63" s="534" t="s">
        <v>715</v>
      </c>
      <c r="O63" s="534" t="s">
        <v>715</v>
      </c>
      <c r="P63" s="534">
        <v>0.0</v>
      </c>
      <c r="Q63" s="426" t="s">
        <v>588</v>
      </c>
      <c r="R63" s="426" t="s">
        <v>588</v>
      </c>
      <c r="S63" s="426" t="s">
        <v>588</v>
      </c>
      <c r="T63" s="426" t="s">
        <v>588</v>
      </c>
      <c r="U63" s="426" t="s">
        <v>588</v>
      </c>
      <c r="V63" s="426">
        <v>0.0</v>
      </c>
      <c r="W63" s="426" t="s">
        <v>588</v>
      </c>
      <c r="X63" s="534" t="s">
        <v>588</v>
      </c>
      <c r="Y63" s="534" t="s">
        <v>588</v>
      </c>
      <c r="Z63" s="534" t="s">
        <v>588</v>
      </c>
      <c r="AA63" s="534" t="s">
        <v>588</v>
      </c>
      <c r="AB63" s="426" t="s">
        <v>588</v>
      </c>
      <c r="AC63" s="426" t="s">
        <v>6</v>
      </c>
      <c r="AD63" s="426">
        <v>0.0</v>
      </c>
      <c r="AE63" s="426" t="s">
        <v>588</v>
      </c>
      <c r="AF63" s="426" t="s">
        <v>588</v>
      </c>
      <c r="AG63" s="426" t="s">
        <v>588</v>
      </c>
      <c r="AH63" s="545" t="s">
        <v>588</v>
      </c>
      <c r="AI63" s="546" t="s">
        <v>588</v>
      </c>
      <c r="AJ63" s="547" t="str">
        <f t="shared" si="3"/>
        <v>#REF!</v>
      </c>
      <c r="AK63" s="548">
        <f t="shared" si="4"/>
        <v>29</v>
      </c>
      <c r="AL63" s="406" t="str">
        <f t="shared" si="8"/>
        <v>#REF!</v>
      </c>
      <c r="AM63" s="406" t="str">
        <f t="shared" si="9"/>
        <v>#REF!</v>
      </c>
      <c r="AN63" s="549"/>
      <c r="AO63" s="548"/>
      <c r="AP63" s="548" t="str">
        <f t="shared" si="5"/>
        <v>#REF!</v>
      </c>
      <c r="AQ63" s="548" t="str">
        <f t="shared" si="6"/>
        <v>#REF!</v>
      </c>
      <c r="AR63" s="550"/>
      <c r="AS63" s="450">
        <f t="shared" si="7"/>
        <v>4</v>
      </c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</row>
    <row r="64">
      <c r="A64" s="449">
        <v>60.0</v>
      </c>
      <c r="B64" s="449" t="s">
        <v>631</v>
      </c>
      <c r="C64" s="449" t="s">
        <v>97</v>
      </c>
      <c r="D64" s="471" t="s">
        <v>14</v>
      </c>
      <c r="E64" s="544" t="s">
        <v>15</v>
      </c>
      <c r="F64" s="544" t="s">
        <v>15</v>
      </c>
      <c r="G64" s="534" t="s">
        <v>588</v>
      </c>
      <c r="H64" s="534" t="s">
        <v>588</v>
      </c>
      <c r="I64" s="544">
        <v>0.0</v>
      </c>
      <c r="J64" s="534" t="s">
        <v>588</v>
      </c>
      <c r="K64" s="534" t="s">
        <v>588</v>
      </c>
      <c r="L64" s="534" t="s">
        <v>588</v>
      </c>
      <c r="M64" s="534" t="s">
        <v>588</v>
      </c>
      <c r="N64" s="534" t="s">
        <v>588</v>
      </c>
      <c r="O64" s="534">
        <v>0.0</v>
      </c>
      <c r="P64" s="534" t="s">
        <v>717</v>
      </c>
      <c r="Q64" s="534" t="s">
        <v>717</v>
      </c>
      <c r="R64" s="426" t="s">
        <v>717</v>
      </c>
      <c r="S64" s="534" t="s">
        <v>717</v>
      </c>
      <c r="T64" s="534" t="s">
        <v>717</v>
      </c>
      <c r="U64" s="534" t="s">
        <v>717</v>
      </c>
      <c r="V64" s="426" t="s">
        <v>717</v>
      </c>
      <c r="W64" s="426">
        <v>0.0</v>
      </c>
      <c r="X64" s="426" t="s">
        <v>998</v>
      </c>
      <c r="Y64" s="426" t="s">
        <v>717</v>
      </c>
      <c r="Z64" s="426" t="s">
        <v>717</v>
      </c>
      <c r="AA64" s="534" t="s">
        <v>588</v>
      </c>
      <c r="AB64" s="426" t="s">
        <v>588</v>
      </c>
      <c r="AC64" s="426" t="s">
        <v>588</v>
      </c>
      <c r="AD64" s="426">
        <v>0.0</v>
      </c>
      <c r="AE64" s="426" t="s">
        <v>588</v>
      </c>
      <c r="AF64" s="426" t="s">
        <v>588</v>
      </c>
      <c r="AG64" s="426" t="s">
        <v>588</v>
      </c>
      <c r="AH64" s="545" t="s">
        <v>588</v>
      </c>
      <c r="AI64" s="546" t="s">
        <v>588</v>
      </c>
      <c r="AJ64" s="547" t="str">
        <f t="shared" si="3"/>
        <v>#REF!</v>
      </c>
      <c r="AK64" s="548">
        <f t="shared" si="4"/>
        <v>26</v>
      </c>
      <c r="AL64" s="406" t="str">
        <f t="shared" si="8"/>
        <v>#REF!</v>
      </c>
      <c r="AM64" s="406" t="str">
        <f t="shared" si="9"/>
        <v>#REF!</v>
      </c>
      <c r="AN64" s="549"/>
      <c r="AO64" s="548"/>
      <c r="AP64" s="548" t="str">
        <f t="shared" si="5"/>
        <v>#REF!</v>
      </c>
      <c r="AQ64" s="548" t="str">
        <f t="shared" si="6"/>
        <v>#REF!</v>
      </c>
      <c r="AR64" s="550"/>
      <c r="AS64" s="450">
        <f t="shared" si="7"/>
        <v>4</v>
      </c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</row>
    <row r="65">
      <c r="A65" s="561">
        <v>61.0</v>
      </c>
      <c r="B65" s="561" t="s">
        <v>605</v>
      </c>
      <c r="C65" s="561" t="s">
        <v>147</v>
      </c>
      <c r="D65" s="562" t="s">
        <v>14</v>
      </c>
      <c r="E65" s="563" t="s">
        <v>723</v>
      </c>
      <c r="F65" s="534" t="s">
        <v>733</v>
      </c>
      <c r="G65" s="534" t="s">
        <v>715</v>
      </c>
      <c r="H65" s="563">
        <v>0.0</v>
      </c>
      <c r="I65" s="564" t="s">
        <v>715</v>
      </c>
      <c r="J65" s="564" t="s">
        <v>715</v>
      </c>
      <c r="K65" s="564" t="s">
        <v>715</v>
      </c>
      <c r="L65" s="564" t="s">
        <v>715</v>
      </c>
      <c r="M65" s="564" t="s">
        <v>715</v>
      </c>
      <c r="N65" s="564" t="s">
        <v>715</v>
      </c>
      <c r="O65" s="564" t="s">
        <v>715</v>
      </c>
      <c r="P65" s="564">
        <v>0.0</v>
      </c>
      <c r="Q65" s="426" t="s">
        <v>715</v>
      </c>
      <c r="R65" s="426" t="s">
        <v>715</v>
      </c>
      <c r="S65" s="426" t="s">
        <v>715</v>
      </c>
      <c r="T65" s="426" t="s">
        <v>715</v>
      </c>
      <c r="U65" s="426" t="s">
        <v>715</v>
      </c>
      <c r="V65" s="565" t="s">
        <v>715</v>
      </c>
      <c r="W65" s="565">
        <v>0.0</v>
      </c>
      <c r="X65" s="426" t="s">
        <v>715</v>
      </c>
      <c r="Y65" s="426" t="s">
        <v>715</v>
      </c>
      <c r="Z65" s="426" t="s">
        <v>715</v>
      </c>
      <c r="AA65" s="426" t="s">
        <v>715</v>
      </c>
      <c r="AB65" s="426" t="s">
        <v>715</v>
      </c>
      <c r="AC65" s="565">
        <v>0.0</v>
      </c>
      <c r="AD65" s="426" t="s">
        <v>715</v>
      </c>
      <c r="AE65" s="426" t="s">
        <v>715</v>
      </c>
      <c r="AF65" s="426" t="s">
        <v>715</v>
      </c>
      <c r="AG65" s="565" t="s">
        <v>6</v>
      </c>
      <c r="AH65" s="566" t="s">
        <v>6</v>
      </c>
      <c r="AI65" s="567" t="s">
        <v>6</v>
      </c>
      <c r="AJ65" s="568" t="str">
        <f t="shared" si="3"/>
        <v>#REF!</v>
      </c>
      <c r="AK65" s="569">
        <f t="shared" si="4"/>
        <v>29</v>
      </c>
      <c r="AL65" s="570" t="str">
        <f t="shared" si="8"/>
        <v>#REF!</v>
      </c>
      <c r="AM65" s="570" t="str">
        <f t="shared" si="9"/>
        <v>#REF!</v>
      </c>
      <c r="AN65" s="571"/>
      <c r="AO65" s="569"/>
      <c r="AP65" s="569" t="str">
        <f t="shared" si="5"/>
        <v>#REF!</v>
      </c>
      <c r="AQ65" s="569" t="str">
        <f t="shared" si="6"/>
        <v>#REF!</v>
      </c>
      <c r="AR65" s="572"/>
      <c r="AS65" s="573">
        <f t="shared" si="7"/>
        <v>4</v>
      </c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</row>
    <row r="66">
      <c r="A66" s="433"/>
      <c r="B66" s="437"/>
      <c r="C66" s="437"/>
      <c r="D66" s="574"/>
      <c r="E66" s="438"/>
      <c r="F66" s="438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438"/>
      <c r="Y66" s="81"/>
      <c r="Z66" s="81"/>
      <c r="AA66" s="81"/>
      <c r="AB66" s="81"/>
      <c r="AC66" s="81"/>
      <c r="AD66" s="438"/>
      <c r="AE66" s="438"/>
      <c r="AF66" s="438"/>
      <c r="AG66" s="81"/>
      <c r="AH66" s="81"/>
      <c r="AI66" s="81"/>
      <c r="AJ66" s="438"/>
      <c r="AK66" s="438"/>
      <c r="AL66" s="81"/>
      <c r="AM66" s="81"/>
      <c r="AN66" s="575"/>
      <c r="AO66" s="81"/>
      <c r="AP66" s="81"/>
      <c r="AQ66" s="438"/>
      <c r="AR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</row>
    <row r="67">
      <c r="A67" s="433" t="s">
        <v>591</v>
      </c>
      <c r="B67" s="437"/>
      <c r="C67" s="437" t="s">
        <v>714</v>
      </c>
      <c r="D67" s="574"/>
      <c r="E67" s="438"/>
      <c r="F67" s="438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438"/>
      <c r="Y67" s="81"/>
      <c r="Z67" s="81"/>
      <c r="AA67" s="81"/>
      <c r="AB67" s="81"/>
      <c r="AC67" s="81"/>
      <c r="AD67" s="438"/>
      <c r="AE67" s="438"/>
      <c r="AF67" s="438"/>
      <c r="AG67" s="81"/>
      <c r="AH67" s="81"/>
      <c r="AI67" s="81"/>
      <c r="AJ67" s="438"/>
      <c r="AK67" s="438"/>
      <c r="AL67" s="81"/>
      <c r="AM67" s="81"/>
      <c r="AN67" s="575"/>
      <c r="AO67" s="81"/>
      <c r="AP67" s="81"/>
      <c r="AQ67" s="438"/>
      <c r="AR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</row>
    <row r="68">
      <c r="A68" s="433" t="s">
        <v>715</v>
      </c>
      <c r="B68" s="437"/>
      <c r="C68" s="437" t="s">
        <v>716</v>
      </c>
      <c r="D68" s="574"/>
      <c r="E68" s="438"/>
      <c r="F68" s="438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438"/>
      <c r="Y68" s="81"/>
      <c r="Z68" s="81"/>
      <c r="AA68" s="81"/>
      <c r="AB68" s="81"/>
      <c r="AC68" s="81"/>
      <c r="AD68" s="438"/>
      <c r="AE68" s="438"/>
      <c r="AF68" s="438"/>
      <c r="AG68" s="81"/>
      <c r="AH68" s="81"/>
      <c r="AI68" s="81"/>
      <c r="AJ68" s="438"/>
      <c r="AK68" s="438"/>
      <c r="AL68" s="81"/>
      <c r="AM68" s="81"/>
      <c r="AN68" s="575"/>
      <c r="AO68" s="81"/>
      <c r="AP68" s="81"/>
      <c r="AQ68" s="438"/>
      <c r="AR68" s="81"/>
      <c r="AS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</row>
    <row r="69">
      <c r="A69" s="433" t="s">
        <v>717</v>
      </c>
      <c r="B69" s="437"/>
      <c r="C69" s="437" t="s">
        <v>718</v>
      </c>
      <c r="D69" s="574"/>
      <c r="E69" s="438"/>
      <c r="F69" s="438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438"/>
      <c r="Y69" s="81"/>
      <c r="Z69" s="81"/>
      <c r="AA69" s="81"/>
      <c r="AB69" s="81"/>
      <c r="AC69" s="81"/>
      <c r="AD69" s="438"/>
      <c r="AE69" s="438"/>
      <c r="AF69" s="438"/>
      <c r="AG69" s="81"/>
      <c r="AH69" s="81"/>
      <c r="AI69" s="81"/>
      <c r="AJ69" s="438"/>
      <c r="AK69" s="438"/>
      <c r="AL69" s="81"/>
      <c r="AM69" s="81"/>
      <c r="AN69" s="575"/>
      <c r="AO69" s="81"/>
      <c r="AP69" s="81"/>
      <c r="AQ69" s="438"/>
      <c r="AR69" s="81"/>
      <c r="AS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</row>
    <row r="70">
      <c r="A70" s="433" t="s">
        <v>588</v>
      </c>
      <c r="B70" s="437"/>
      <c r="C70" s="437" t="s">
        <v>719</v>
      </c>
      <c r="D70" s="574"/>
      <c r="E70" s="438"/>
      <c r="F70" s="438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438"/>
      <c r="Y70" s="81"/>
      <c r="Z70" s="81"/>
      <c r="AA70" s="81"/>
      <c r="AB70" s="81"/>
      <c r="AC70" s="81"/>
      <c r="AD70" s="438"/>
      <c r="AE70" s="438"/>
      <c r="AF70" s="438"/>
      <c r="AG70" s="81"/>
      <c r="AH70" s="81"/>
      <c r="AI70" s="81"/>
      <c r="AJ70" s="438"/>
      <c r="AK70" s="81"/>
      <c r="AL70" s="81"/>
      <c r="AM70" s="81"/>
      <c r="AN70" s="575"/>
      <c r="AO70" s="81"/>
      <c r="AP70" s="81"/>
      <c r="AQ70" s="81"/>
      <c r="AR70" s="81"/>
      <c r="AS70" s="81"/>
      <c r="AU70" s="444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</row>
    <row r="71">
      <c r="A71" s="433" t="s">
        <v>721</v>
      </c>
      <c r="B71" s="437"/>
      <c r="C71" s="437" t="s">
        <v>722</v>
      </c>
      <c r="D71" s="574"/>
      <c r="E71" s="438"/>
      <c r="F71" s="438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438"/>
      <c r="Y71" s="81"/>
      <c r="Z71" s="81"/>
      <c r="AA71" s="81"/>
      <c r="AB71" s="81"/>
      <c r="AC71" s="81"/>
      <c r="AD71" s="438"/>
      <c r="AE71" s="438"/>
      <c r="AF71" s="438"/>
      <c r="AG71" s="81"/>
      <c r="AH71" s="81"/>
      <c r="AI71" s="81"/>
      <c r="AJ71" s="438"/>
      <c r="AK71" s="81"/>
      <c r="AL71" s="81"/>
      <c r="AM71" s="81"/>
      <c r="AN71" s="575"/>
      <c r="AO71" s="81"/>
      <c r="AP71" s="81"/>
      <c r="AQ71" s="81"/>
      <c r="AR71" s="81"/>
      <c r="AS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</row>
    <row r="72">
      <c r="A72" s="433" t="s">
        <v>723</v>
      </c>
      <c r="B72" s="437"/>
      <c r="C72" s="437" t="s">
        <v>724</v>
      </c>
      <c r="D72" s="574"/>
      <c r="E72" s="438"/>
      <c r="F72" s="438"/>
      <c r="G72" s="81"/>
      <c r="H72" s="81"/>
      <c r="I72" s="81"/>
      <c r="J72" s="81"/>
      <c r="K72" s="81"/>
      <c r="L72" s="437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438"/>
      <c r="Y72" s="81"/>
      <c r="Z72" s="81"/>
      <c r="AA72" s="81"/>
      <c r="AB72" s="81"/>
      <c r="AC72" s="81"/>
      <c r="AD72" s="438"/>
      <c r="AE72" s="438"/>
      <c r="AF72" s="438"/>
      <c r="AG72" s="81"/>
      <c r="AH72" s="81"/>
      <c r="AI72" s="81"/>
      <c r="AJ72" s="438"/>
      <c r="AK72" s="81"/>
      <c r="AL72" s="81"/>
      <c r="AM72" s="81"/>
      <c r="AN72" s="575"/>
      <c r="AO72" s="81"/>
      <c r="AP72" s="81"/>
      <c r="AQ72" s="81"/>
      <c r="AR72" s="81"/>
      <c r="AS72" s="81"/>
      <c r="AT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</row>
    <row r="73">
      <c r="A73" s="433" t="s">
        <v>725</v>
      </c>
      <c r="B73" s="437"/>
      <c r="C73" s="437" t="s">
        <v>726</v>
      </c>
      <c r="D73" s="574"/>
      <c r="E73" s="438"/>
      <c r="F73" s="438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438"/>
      <c r="Y73" s="81"/>
      <c r="Z73" s="81"/>
      <c r="AA73" s="81"/>
      <c r="AB73" s="81"/>
      <c r="AC73" s="81"/>
      <c r="AD73" s="438"/>
      <c r="AE73" s="438"/>
      <c r="AF73" s="438"/>
      <c r="AG73" s="81"/>
      <c r="AH73" s="81"/>
      <c r="AI73" s="81"/>
      <c r="AJ73" s="438"/>
      <c r="AK73" s="81"/>
      <c r="AL73" s="81"/>
      <c r="AM73" s="81"/>
      <c r="AN73" s="575"/>
      <c r="AO73" s="81"/>
      <c r="AP73" s="81"/>
      <c r="AQ73" s="81"/>
      <c r="AR73" s="81"/>
      <c r="AS73" s="81"/>
      <c r="AT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</row>
    <row r="74">
      <c r="A74" s="433" t="s">
        <v>727</v>
      </c>
      <c r="B74" s="437"/>
      <c r="C74" s="437" t="s">
        <v>728</v>
      </c>
      <c r="D74" s="574"/>
      <c r="E74" s="438"/>
      <c r="F74" s="438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438"/>
      <c r="Y74" s="81"/>
      <c r="Z74" s="81"/>
      <c r="AA74" s="81"/>
      <c r="AB74" s="81"/>
      <c r="AC74" s="81"/>
      <c r="AD74" s="438"/>
      <c r="AE74" s="438"/>
      <c r="AF74" s="438"/>
      <c r="AG74" s="81"/>
      <c r="AH74" s="81"/>
      <c r="AI74" s="81"/>
      <c r="AJ74" s="438"/>
      <c r="AK74" s="81"/>
      <c r="AL74" s="81"/>
      <c r="AM74" s="81"/>
      <c r="AN74" s="575"/>
      <c r="AO74" s="81"/>
      <c r="AP74" s="81"/>
      <c r="AQ74" s="81"/>
      <c r="AR74" s="81"/>
      <c r="AS74" s="81"/>
      <c r="AT74" s="81"/>
      <c r="AU74" s="81"/>
      <c r="AV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</row>
    <row r="75">
      <c r="A75" s="433" t="s">
        <v>1047</v>
      </c>
      <c r="B75" s="81"/>
      <c r="C75" s="437" t="s">
        <v>1048</v>
      </c>
      <c r="D75" s="574"/>
      <c r="E75" s="438"/>
      <c r="F75" s="438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438"/>
      <c r="Y75" s="81"/>
      <c r="Z75" s="81"/>
      <c r="AA75" s="81"/>
      <c r="AB75" s="81"/>
      <c r="AC75" s="81"/>
      <c r="AD75" s="438"/>
      <c r="AE75" s="438"/>
      <c r="AF75" s="438"/>
      <c r="AG75" s="81"/>
      <c r="AH75" s="81"/>
      <c r="AI75" s="81"/>
      <c r="AJ75" s="438"/>
      <c r="AK75" s="81"/>
      <c r="AL75" s="81"/>
      <c r="AM75" s="81"/>
      <c r="AN75" s="575"/>
      <c r="AO75" s="81"/>
      <c r="AP75" s="81"/>
      <c r="AQ75" s="81"/>
      <c r="AR75" s="81"/>
      <c r="AS75" s="81"/>
      <c r="AT75" s="81"/>
      <c r="AU75" s="81"/>
      <c r="AV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</row>
    <row r="76">
      <c r="A76" s="433" t="s">
        <v>1036</v>
      </c>
      <c r="B76" s="437"/>
      <c r="C76" s="437" t="s">
        <v>1049</v>
      </c>
      <c r="D76" s="574"/>
      <c r="E76" s="438"/>
      <c r="F76" s="438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438"/>
      <c r="Y76" s="81"/>
      <c r="Z76" s="81"/>
      <c r="AA76" s="81"/>
      <c r="AB76" s="81"/>
      <c r="AC76" s="81"/>
      <c r="AD76" s="438"/>
      <c r="AE76" s="438"/>
      <c r="AF76" s="438"/>
      <c r="AG76" s="81"/>
      <c r="AH76" s="81"/>
      <c r="AI76" s="81"/>
      <c r="AJ76" s="438"/>
      <c r="AK76" s="81"/>
      <c r="AL76" s="81"/>
      <c r="AM76" s="81"/>
      <c r="AN76" s="575"/>
      <c r="AO76" s="81"/>
      <c r="AP76" s="81"/>
      <c r="AQ76" s="81"/>
      <c r="AR76" s="81"/>
      <c r="AS76" s="81"/>
      <c r="AT76" s="81"/>
      <c r="AU76" s="81"/>
      <c r="AV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</row>
    <row r="77">
      <c r="A77" s="433" t="s">
        <v>1050</v>
      </c>
      <c r="B77" s="437"/>
      <c r="C77" s="437" t="s">
        <v>1051</v>
      </c>
      <c r="D77" s="574"/>
      <c r="E77" s="438"/>
      <c r="F77" s="438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438"/>
      <c r="Y77" s="81"/>
      <c r="Z77" s="81"/>
      <c r="AA77" s="81"/>
      <c r="AB77" s="81"/>
      <c r="AC77" s="81"/>
      <c r="AD77" s="438"/>
      <c r="AE77" s="438"/>
      <c r="AF77" s="438"/>
      <c r="AG77" s="81"/>
      <c r="AH77" s="81"/>
      <c r="AI77" s="81"/>
      <c r="AJ77" s="438"/>
      <c r="AK77" s="81"/>
      <c r="AL77" s="81"/>
      <c r="AM77" s="81"/>
      <c r="AN77" s="575"/>
      <c r="AO77" s="81"/>
      <c r="AP77" s="81"/>
      <c r="AQ77" s="81"/>
      <c r="AR77" s="81"/>
      <c r="AS77" s="81"/>
      <c r="AT77" s="81"/>
      <c r="AU77" s="81"/>
      <c r="AV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</row>
    <row r="78">
      <c r="A78" s="433" t="s">
        <v>1031</v>
      </c>
      <c r="B78" s="437"/>
      <c r="C78" s="437" t="s">
        <v>1052</v>
      </c>
      <c r="D78" s="574"/>
      <c r="E78" s="438"/>
      <c r="F78" s="438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438"/>
      <c r="Y78" s="81"/>
      <c r="Z78" s="81"/>
      <c r="AA78" s="81"/>
      <c r="AB78" s="81"/>
      <c r="AC78" s="81"/>
      <c r="AD78" s="438"/>
      <c r="AE78" s="438"/>
      <c r="AF78" s="438"/>
      <c r="AG78" s="81"/>
      <c r="AH78" s="81"/>
      <c r="AI78" s="81"/>
      <c r="AJ78" s="438"/>
      <c r="AK78" s="81"/>
      <c r="AL78" s="81"/>
      <c r="AM78" s="81"/>
      <c r="AN78" s="575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</row>
    <row r="79">
      <c r="A79" s="433" t="s">
        <v>1053</v>
      </c>
      <c r="B79" s="437"/>
      <c r="C79" s="437" t="s">
        <v>1054</v>
      </c>
      <c r="D79" s="574"/>
      <c r="E79" s="438"/>
      <c r="F79" s="438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438"/>
      <c r="Y79" s="81"/>
      <c r="Z79" s="81"/>
      <c r="AA79" s="81"/>
      <c r="AB79" s="81"/>
      <c r="AC79" s="81"/>
      <c r="AD79" s="438"/>
      <c r="AE79" s="438"/>
      <c r="AF79" s="438"/>
      <c r="AG79" s="81"/>
      <c r="AH79" s="81"/>
      <c r="AI79" s="81"/>
      <c r="AJ79" s="438"/>
      <c r="AK79" s="81"/>
      <c r="AL79" s="81"/>
      <c r="AM79" s="81"/>
      <c r="AN79" s="575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</row>
    <row r="80">
      <c r="A80" s="433" t="s">
        <v>998</v>
      </c>
      <c r="B80" s="437"/>
      <c r="C80" s="437" t="s">
        <v>1055</v>
      </c>
      <c r="D80" s="574"/>
      <c r="E80" s="438"/>
      <c r="F80" s="438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438"/>
      <c r="Y80" s="81"/>
      <c r="Z80" s="81"/>
      <c r="AA80" s="81"/>
      <c r="AB80" s="81"/>
      <c r="AC80" s="81"/>
      <c r="AD80" s="438"/>
      <c r="AE80" s="438"/>
      <c r="AF80" s="438"/>
      <c r="AG80" s="81"/>
      <c r="AH80" s="81"/>
      <c r="AI80" s="81"/>
      <c r="AJ80" s="438"/>
      <c r="AK80" s="81"/>
      <c r="AL80" s="81"/>
      <c r="AM80" s="81"/>
      <c r="AN80" s="575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</row>
    <row r="81">
      <c r="A81" s="433" t="s">
        <v>1005</v>
      </c>
      <c r="B81" s="437"/>
      <c r="C81" s="437" t="s">
        <v>1056</v>
      </c>
      <c r="D81" s="574"/>
      <c r="E81" s="438"/>
      <c r="F81" s="438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438"/>
      <c r="Y81" s="81"/>
      <c r="Z81" s="81"/>
      <c r="AA81" s="81"/>
      <c r="AB81" s="81"/>
      <c r="AC81" s="81"/>
      <c r="AD81" s="438"/>
      <c r="AE81" s="438"/>
      <c r="AF81" s="438"/>
      <c r="AG81" s="81"/>
      <c r="AH81" s="81"/>
      <c r="AI81" s="81"/>
      <c r="AJ81" s="438"/>
      <c r="AK81" s="81"/>
      <c r="AL81" s="81"/>
      <c r="AM81" s="81"/>
      <c r="AN81" s="575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</row>
    <row r="82">
      <c r="A82" s="433" t="s">
        <v>1003</v>
      </c>
      <c r="B82" s="437"/>
      <c r="C82" s="437" t="s">
        <v>1057</v>
      </c>
      <c r="D82" s="574"/>
      <c r="E82" s="438"/>
      <c r="F82" s="438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438"/>
      <c r="Y82" s="81"/>
      <c r="Z82" s="81"/>
      <c r="AA82" s="81"/>
      <c r="AB82" s="81"/>
      <c r="AC82" s="81"/>
      <c r="AD82" s="438"/>
      <c r="AE82" s="438"/>
      <c r="AF82" s="438"/>
      <c r="AG82" s="81"/>
      <c r="AH82" s="81"/>
      <c r="AI82" s="81"/>
      <c r="AJ82" s="438"/>
      <c r="AK82" s="81"/>
      <c r="AL82" s="81"/>
      <c r="AM82" s="81"/>
      <c r="AN82" s="575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</row>
    <row r="83">
      <c r="A83" s="433" t="s">
        <v>163</v>
      </c>
      <c r="B83" s="437"/>
      <c r="C83" s="437" t="s">
        <v>1058</v>
      </c>
      <c r="D83" s="574"/>
      <c r="E83" s="438"/>
      <c r="F83" s="438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438"/>
      <c r="Y83" s="81"/>
      <c r="Z83" s="81"/>
      <c r="AA83" s="81"/>
      <c r="AB83" s="81"/>
      <c r="AC83" s="81"/>
      <c r="AD83" s="438"/>
      <c r="AE83" s="438"/>
      <c r="AF83" s="438"/>
      <c r="AG83" s="81"/>
      <c r="AH83" s="81"/>
      <c r="AI83" s="81"/>
      <c r="AJ83" s="438"/>
      <c r="AK83" s="81"/>
      <c r="AL83" s="81"/>
      <c r="AM83" s="81"/>
      <c r="AN83" s="575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</row>
    <row r="84">
      <c r="A84" s="433" t="s">
        <v>164</v>
      </c>
      <c r="B84" s="437"/>
      <c r="C84" s="437" t="s">
        <v>1059</v>
      </c>
      <c r="D84" s="574"/>
      <c r="E84" s="438"/>
      <c r="F84" s="438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438"/>
      <c r="Y84" s="81"/>
      <c r="Z84" s="81"/>
      <c r="AA84" s="81"/>
      <c r="AB84" s="81"/>
      <c r="AC84" s="81"/>
      <c r="AD84" s="438"/>
      <c r="AE84" s="438"/>
      <c r="AF84" s="438"/>
      <c r="AG84" s="81"/>
      <c r="AH84" s="81"/>
      <c r="AI84" s="81"/>
      <c r="AJ84" s="438"/>
      <c r="AK84" s="438"/>
      <c r="AL84" s="81"/>
      <c r="AM84" s="81"/>
      <c r="AN84" s="575"/>
      <c r="AO84" s="81"/>
      <c r="AP84" s="81"/>
      <c r="AQ84" s="438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</row>
    <row r="85">
      <c r="A85" s="433" t="s">
        <v>165</v>
      </c>
      <c r="B85" s="437"/>
      <c r="C85" s="437" t="s">
        <v>1060</v>
      </c>
      <c r="D85" s="574"/>
      <c r="E85" s="438"/>
      <c r="F85" s="438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438"/>
      <c r="Y85" s="81"/>
      <c r="Z85" s="81"/>
      <c r="AA85" s="81"/>
      <c r="AB85" s="81"/>
      <c r="AC85" s="81"/>
      <c r="AD85" s="438"/>
      <c r="AE85" s="438"/>
      <c r="AF85" s="438"/>
      <c r="AG85" s="81"/>
      <c r="AH85" s="81"/>
      <c r="AI85" s="81"/>
      <c r="AJ85" s="438"/>
      <c r="AK85" s="438"/>
      <c r="AL85" s="81"/>
      <c r="AM85" s="81"/>
      <c r="AN85" s="575"/>
      <c r="AO85" s="81"/>
      <c r="AP85" s="81"/>
      <c r="AQ85" s="438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</row>
    <row r="86">
      <c r="A86" s="433" t="s">
        <v>166</v>
      </c>
      <c r="B86" s="437"/>
      <c r="C86" s="437" t="s">
        <v>1061</v>
      </c>
      <c r="D86" s="574"/>
      <c r="E86" s="438"/>
      <c r="F86" s="438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438"/>
      <c r="Y86" s="81"/>
      <c r="Z86" s="81"/>
      <c r="AA86" s="81"/>
      <c r="AB86" s="81"/>
      <c r="AC86" s="81"/>
      <c r="AD86" s="438"/>
      <c r="AE86" s="438"/>
      <c r="AF86" s="438"/>
      <c r="AG86" s="81"/>
      <c r="AH86" s="81"/>
      <c r="AI86" s="81"/>
      <c r="AJ86" s="438"/>
      <c r="AK86" s="438"/>
      <c r="AL86" s="81"/>
      <c r="AM86" s="81"/>
      <c r="AN86" s="575"/>
      <c r="AO86" s="81"/>
      <c r="AP86" s="81"/>
      <c r="AQ86" s="438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</row>
    <row r="87">
      <c r="A87" s="433" t="s">
        <v>167</v>
      </c>
      <c r="B87" s="437"/>
      <c r="C87" s="437" t="s">
        <v>1062</v>
      </c>
      <c r="D87" s="574"/>
      <c r="E87" s="438"/>
      <c r="F87" s="438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438"/>
      <c r="Y87" s="81"/>
      <c r="Z87" s="81"/>
      <c r="AA87" s="81"/>
      <c r="AB87" s="81"/>
      <c r="AC87" s="81"/>
      <c r="AD87" s="438"/>
      <c r="AE87" s="438"/>
      <c r="AF87" s="438"/>
      <c r="AG87" s="81"/>
      <c r="AH87" s="81"/>
      <c r="AI87" s="81"/>
      <c r="AJ87" s="438"/>
      <c r="AK87" s="438"/>
      <c r="AL87" s="81"/>
      <c r="AM87" s="81"/>
      <c r="AN87" s="575"/>
      <c r="AO87" s="81"/>
      <c r="AP87" s="81"/>
      <c r="AQ87" s="438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</row>
    <row r="88">
      <c r="A88" s="433" t="s">
        <v>168</v>
      </c>
      <c r="B88" s="437"/>
      <c r="C88" s="437" t="s">
        <v>1063</v>
      </c>
      <c r="D88" s="574"/>
      <c r="E88" s="438"/>
      <c r="F88" s="438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438"/>
      <c r="Y88" s="81"/>
      <c r="Z88" s="81"/>
      <c r="AA88" s="81"/>
      <c r="AB88" s="81"/>
      <c r="AC88" s="81"/>
      <c r="AD88" s="438"/>
      <c r="AE88" s="438"/>
      <c r="AF88" s="438"/>
      <c r="AG88" s="81"/>
      <c r="AH88" s="81"/>
      <c r="AI88" s="81"/>
      <c r="AJ88" s="438"/>
      <c r="AK88" s="438"/>
      <c r="AL88" s="81"/>
      <c r="AM88" s="81"/>
      <c r="AN88" s="575"/>
      <c r="AO88" s="81"/>
      <c r="AP88" s="81"/>
      <c r="AQ88" s="438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</row>
    <row r="89">
      <c r="A89" s="433" t="s">
        <v>169</v>
      </c>
      <c r="B89" s="437"/>
      <c r="C89" s="437" t="s">
        <v>1064</v>
      </c>
      <c r="D89" s="574"/>
      <c r="E89" s="438"/>
      <c r="F89" s="438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438"/>
      <c r="Y89" s="81"/>
      <c r="Z89" s="81"/>
      <c r="AA89" s="81"/>
      <c r="AB89" s="81"/>
      <c r="AC89" s="81"/>
      <c r="AD89" s="438"/>
      <c r="AE89" s="438"/>
      <c r="AF89" s="438"/>
      <c r="AG89" s="81"/>
      <c r="AH89" s="81"/>
      <c r="AI89" s="81"/>
      <c r="AJ89" s="438"/>
      <c r="AK89" s="438"/>
      <c r="AL89" s="81"/>
      <c r="AM89" s="81"/>
      <c r="AN89" s="575"/>
      <c r="AO89" s="81"/>
      <c r="AP89" s="81"/>
      <c r="AQ89" s="438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</row>
    <row r="90">
      <c r="A90" s="433" t="s">
        <v>170</v>
      </c>
      <c r="B90" s="437"/>
      <c r="C90" s="437" t="s">
        <v>1065</v>
      </c>
      <c r="D90" s="574"/>
      <c r="E90" s="438"/>
      <c r="F90" s="438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438"/>
      <c r="Y90" s="81"/>
      <c r="Z90" s="81"/>
      <c r="AA90" s="81"/>
      <c r="AB90" s="81"/>
      <c r="AC90" s="81"/>
      <c r="AD90" s="438"/>
      <c r="AE90" s="438"/>
      <c r="AF90" s="438"/>
      <c r="AG90" s="81"/>
      <c r="AH90" s="81"/>
      <c r="AI90" s="81"/>
      <c r="AJ90" s="438"/>
      <c r="AK90" s="438"/>
      <c r="AL90" s="81"/>
      <c r="AM90" s="81"/>
      <c r="AN90" s="575"/>
      <c r="AO90" s="81"/>
      <c r="AP90" s="81"/>
      <c r="AQ90" s="438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</row>
    <row r="91">
      <c r="A91" s="433" t="s">
        <v>6</v>
      </c>
      <c r="B91" s="437"/>
      <c r="C91" s="437" t="s">
        <v>778</v>
      </c>
      <c r="D91" s="574"/>
      <c r="E91" s="438"/>
      <c r="F91" s="438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438"/>
      <c r="Y91" s="81"/>
      <c r="Z91" s="81"/>
      <c r="AA91" s="81"/>
      <c r="AB91" s="81"/>
      <c r="AC91" s="81"/>
      <c r="AD91" s="438"/>
      <c r="AE91" s="438"/>
      <c r="AF91" s="438"/>
      <c r="AG91" s="81"/>
      <c r="AH91" s="81"/>
      <c r="AI91" s="81"/>
      <c r="AJ91" s="438"/>
      <c r="AK91" s="438"/>
      <c r="AL91" s="81"/>
      <c r="AM91" s="81"/>
      <c r="AN91" s="575"/>
      <c r="AO91" s="81"/>
      <c r="AP91" s="81"/>
      <c r="AQ91" s="438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</row>
    <row r="92">
      <c r="A92" s="433" t="s">
        <v>15</v>
      </c>
      <c r="B92" s="437"/>
      <c r="C92" s="437" t="s">
        <v>779</v>
      </c>
      <c r="D92" s="574"/>
      <c r="E92" s="438"/>
      <c r="F92" s="438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438"/>
      <c r="Y92" s="81"/>
      <c r="Z92" s="81"/>
      <c r="AA92" s="81"/>
      <c r="AB92" s="81"/>
      <c r="AC92" s="81"/>
      <c r="AD92" s="438"/>
      <c r="AE92" s="438"/>
      <c r="AF92" s="438"/>
      <c r="AG92" s="81"/>
      <c r="AH92" s="81"/>
      <c r="AI92" s="81"/>
      <c r="AJ92" s="438"/>
      <c r="AK92" s="438"/>
      <c r="AL92" s="81"/>
      <c r="AM92" s="81"/>
      <c r="AN92" s="575"/>
      <c r="AO92" s="81"/>
      <c r="AP92" s="81"/>
      <c r="AQ92" s="438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</row>
    <row r="93">
      <c r="A93" s="433">
        <v>0.0</v>
      </c>
      <c r="B93" s="437"/>
      <c r="C93" s="437" t="s">
        <v>780</v>
      </c>
      <c r="D93" s="574"/>
      <c r="E93" s="438"/>
      <c r="F93" s="438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438"/>
      <c r="Y93" s="81"/>
      <c r="Z93" s="81"/>
      <c r="AA93" s="81"/>
      <c r="AB93" s="81"/>
      <c r="AC93" s="81"/>
      <c r="AD93" s="438"/>
      <c r="AE93" s="438"/>
      <c r="AF93" s="438"/>
      <c r="AG93" s="81"/>
      <c r="AH93" s="81"/>
      <c r="AI93" s="81"/>
      <c r="AJ93" s="438"/>
      <c r="AK93" s="438"/>
      <c r="AL93" s="81"/>
      <c r="AM93" s="81"/>
      <c r="AN93" s="575"/>
      <c r="AO93" s="81"/>
      <c r="AP93" s="81"/>
      <c r="AQ93" s="438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</row>
    <row r="94">
      <c r="A94" s="433" t="s">
        <v>996</v>
      </c>
      <c r="B94" s="437"/>
      <c r="C94" s="437" t="s">
        <v>781</v>
      </c>
      <c r="D94" s="574"/>
      <c r="E94" s="438"/>
      <c r="F94" s="438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438"/>
      <c r="Y94" s="81"/>
      <c r="Z94" s="81"/>
      <c r="AA94" s="81"/>
      <c r="AB94" s="81"/>
      <c r="AC94" s="81"/>
      <c r="AD94" s="438"/>
      <c r="AE94" s="438"/>
      <c r="AF94" s="438"/>
      <c r="AG94" s="81"/>
      <c r="AH94" s="81"/>
      <c r="AI94" s="81"/>
      <c r="AJ94" s="438"/>
      <c r="AK94" s="438"/>
      <c r="AL94" s="81"/>
      <c r="AM94" s="81"/>
      <c r="AN94" s="575"/>
      <c r="AO94" s="81"/>
      <c r="AP94" s="81"/>
      <c r="AQ94" s="438"/>
      <c r="AR94" s="81"/>
      <c r="AS94" s="81"/>
      <c r="AT94" s="81"/>
      <c r="AU94" s="81"/>
      <c r="AV94" s="81"/>
      <c r="AW94" s="81"/>
      <c r="AX94" s="81"/>
      <c r="AY94" s="81"/>
      <c r="AZ94" s="81"/>
    </row>
    <row r="95">
      <c r="A95" s="433" t="s">
        <v>592</v>
      </c>
      <c r="B95" s="81"/>
      <c r="C95" s="437" t="s">
        <v>782</v>
      </c>
      <c r="D95" s="574"/>
      <c r="E95" s="438"/>
      <c r="F95" s="438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438"/>
      <c r="Y95" s="81"/>
      <c r="Z95" s="81"/>
      <c r="AA95" s="81"/>
      <c r="AB95" s="81"/>
      <c r="AC95" s="81"/>
      <c r="AD95" s="438"/>
      <c r="AE95" s="438"/>
      <c r="AF95" s="438"/>
      <c r="AG95" s="81"/>
      <c r="AH95" s="81"/>
      <c r="AI95" s="81"/>
      <c r="AJ95" s="438"/>
      <c r="AK95" s="438"/>
      <c r="AL95" s="81"/>
      <c r="AM95" s="81"/>
      <c r="AN95" s="575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</row>
    <row r="96">
      <c r="A96" s="81"/>
      <c r="B96" s="81"/>
      <c r="C96" s="81"/>
      <c r="D96" s="574"/>
      <c r="E96" s="438"/>
      <c r="F96" s="438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438"/>
      <c r="Y96" s="81"/>
      <c r="Z96" s="81"/>
      <c r="AA96" s="81"/>
      <c r="AB96" s="81"/>
      <c r="AC96" s="81"/>
      <c r="AD96" s="438"/>
      <c r="AE96" s="438"/>
      <c r="AF96" s="438"/>
      <c r="AG96" s="81"/>
      <c r="AH96" s="81"/>
      <c r="AI96" s="81"/>
      <c r="AJ96" s="438"/>
      <c r="AK96" s="438"/>
      <c r="AL96" s="81"/>
      <c r="AM96" s="81"/>
      <c r="AN96" s="575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</row>
    <row r="97">
      <c r="A97" s="81"/>
      <c r="B97" s="81"/>
      <c r="C97" s="81"/>
      <c r="D97" s="574"/>
      <c r="E97" s="438"/>
      <c r="F97" s="438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438"/>
      <c r="Y97" s="81"/>
      <c r="Z97" s="81"/>
      <c r="AA97" s="81"/>
      <c r="AB97" s="81"/>
      <c r="AC97" s="81"/>
      <c r="AD97" s="438"/>
      <c r="AE97" s="438"/>
      <c r="AF97" s="438"/>
      <c r="AG97" s="81"/>
      <c r="AH97" s="81"/>
      <c r="AI97" s="81"/>
      <c r="AJ97" s="438"/>
      <c r="AK97" s="438"/>
      <c r="AL97" s="81"/>
      <c r="AM97" s="81"/>
      <c r="AN97" s="575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</row>
    <row r="98">
      <c r="A98" s="81"/>
      <c r="B98" s="81"/>
      <c r="C98" s="81"/>
      <c r="D98" s="574"/>
      <c r="E98" s="438"/>
      <c r="F98" s="438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438"/>
      <c r="Y98" s="81"/>
      <c r="Z98" s="81"/>
      <c r="AA98" s="81"/>
      <c r="AB98" s="81"/>
      <c r="AC98" s="81"/>
      <c r="AD98" s="438"/>
      <c r="AE98" s="438"/>
      <c r="AF98" s="438"/>
      <c r="AG98" s="81"/>
      <c r="AH98" s="81"/>
      <c r="AI98" s="81"/>
      <c r="AJ98" s="438"/>
      <c r="AK98" s="438"/>
      <c r="AL98" s="81"/>
      <c r="AM98" s="81"/>
      <c r="AN98" s="575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</row>
    <row r="99">
      <c r="A99" s="81"/>
      <c r="B99" s="433"/>
      <c r="C99" s="81"/>
      <c r="D99" s="574"/>
      <c r="E99" s="438"/>
      <c r="F99" s="438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438"/>
      <c r="Y99" s="81"/>
      <c r="Z99" s="81"/>
      <c r="AA99" s="81"/>
      <c r="AB99" s="81"/>
      <c r="AC99" s="81"/>
      <c r="AD99" s="438"/>
      <c r="AE99" s="438"/>
      <c r="AF99" s="438"/>
      <c r="AG99" s="81"/>
      <c r="AH99" s="81"/>
      <c r="AI99" s="81"/>
      <c r="AJ99" s="438"/>
      <c r="AK99" s="438"/>
      <c r="AL99" s="81"/>
      <c r="AM99" s="81"/>
      <c r="AN99" s="575"/>
      <c r="AO99" s="81"/>
      <c r="AP99" s="81"/>
      <c r="AQ99" s="81"/>
      <c r="AR99" s="81"/>
      <c r="AS99" s="81"/>
      <c r="AT99" s="433"/>
      <c r="AU99" s="81"/>
      <c r="AV99" s="81"/>
      <c r="AW99" s="81"/>
      <c r="AX99" s="81"/>
      <c r="AY99" s="81"/>
      <c r="AZ99" s="81"/>
    </row>
    <row r="100">
      <c r="A100" s="81"/>
      <c r="B100" s="81"/>
      <c r="C100" s="81"/>
      <c r="D100" s="574"/>
      <c r="E100" s="438"/>
      <c r="F100" s="438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438"/>
      <c r="Y100" s="81"/>
      <c r="Z100" s="81"/>
      <c r="AA100" s="81"/>
      <c r="AB100" s="81"/>
      <c r="AC100" s="81"/>
      <c r="AD100" s="438"/>
      <c r="AE100" s="438"/>
      <c r="AF100" s="438"/>
      <c r="AG100" s="81"/>
      <c r="AH100" s="81"/>
      <c r="AI100" s="81"/>
      <c r="AJ100" s="438"/>
      <c r="AK100" s="438"/>
      <c r="AL100" s="81"/>
      <c r="AM100" s="81"/>
      <c r="AN100" s="575"/>
      <c r="AO100" s="81"/>
      <c r="AP100" s="81"/>
      <c r="AQ100" s="81"/>
      <c r="AR100" s="81"/>
      <c r="AS100" s="81"/>
      <c r="AT100" s="433"/>
      <c r="AU100" s="81"/>
      <c r="AV100" s="81"/>
      <c r="AW100" s="81"/>
      <c r="AX100" s="81"/>
      <c r="AY100" s="81"/>
      <c r="AZ100" s="81"/>
    </row>
    <row r="101">
      <c r="A101" s="81"/>
      <c r="B101" s="81"/>
      <c r="C101" s="81"/>
      <c r="D101" s="574"/>
      <c r="E101" s="438"/>
      <c r="F101" s="438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438"/>
      <c r="Y101" s="81"/>
      <c r="Z101" s="81"/>
      <c r="AA101" s="81"/>
      <c r="AB101" s="81"/>
      <c r="AC101" s="81"/>
      <c r="AD101" s="438"/>
      <c r="AE101" s="438"/>
      <c r="AF101" s="438"/>
      <c r="AG101" s="81"/>
      <c r="AH101" s="81"/>
      <c r="AI101" s="81"/>
      <c r="AJ101" s="438"/>
      <c r="AK101" s="438"/>
      <c r="AL101" s="81"/>
      <c r="AM101" s="81"/>
      <c r="AN101" s="575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</row>
    <row r="102">
      <c r="A102" s="81"/>
      <c r="B102" s="81"/>
      <c r="C102" s="437"/>
      <c r="D102" s="574"/>
      <c r="E102" s="438"/>
      <c r="F102" s="438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438"/>
      <c r="Y102" s="81"/>
      <c r="Z102" s="81"/>
      <c r="AA102" s="81"/>
      <c r="AB102" s="81"/>
      <c r="AC102" s="81"/>
      <c r="AD102" s="438"/>
      <c r="AE102" s="438"/>
      <c r="AF102" s="438"/>
      <c r="AG102" s="81"/>
      <c r="AH102" s="81"/>
      <c r="AI102" s="81"/>
      <c r="AJ102" s="438"/>
      <c r="AK102" s="438"/>
      <c r="AL102" s="81"/>
      <c r="AM102" s="81"/>
      <c r="AN102" s="575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</row>
    <row r="103">
      <c r="A103" s="81"/>
      <c r="B103" s="81"/>
      <c r="C103" s="81"/>
      <c r="D103" s="574"/>
      <c r="E103" s="438"/>
      <c r="F103" s="438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438"/>
      <c r="Y103" s="81"/>
      <c r="Z103" s="81"/>
      <c r="AA103" s="81"/>
      <c r="AB103" s="81"/>
      <c r="AC103" s="81"/>
      <c r="AD103" s="438"/>
      <c r="AE103" s="438"/>
      <c r="AF103" s="438"/>
      <c r="AG103" s="81"/>
      <c r="AH103" s="81"/>
      <c r="AI103" s="81"/>
      <c r="AJ103" s="438"/>
      <c r="AK103" s="438"/>
      <c r="AL103" s="81"/>
      <c r="AM103" s="81"/>
      <c r="AN103" s="575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</row>
    <row r="104">
      <c r="A104" s="81"/>
      <c r="B104" s="81"/>
      <c r="C104" s="81"/>
      <c r="D104" s="574"/>
      <c r="E104" s="438"/>
      <c r="F104" s="438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438"/>
      <c r="Y104" s="81"/>
      <c r="Z104" s="81"/>
      <c r="AA104" s="81"/>
      <c r="AB104" s="81"/>
      <c r="AC104" s="81"/>
      <c r="AD104" s="438"/>
      <c r="AE104" s="438"/>
      <c r="AF104" s="438"/>
      <c r="AG104" s="81"/>
      <c r="AH104" s="81"/>
      <c r="AI104" s="81"/>
      <c r="AJ104" s="438"/>
      <c r="AK104" s="438"/>
      <c r="AL104" s="81"/>
      <c r="AM104" s="81"/>
      <c r="AN104" s="575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</row>
    <row r="105">
      <c r="A105" s="81"/>
      <c r="B105" s="81"/>
      <c r="C105" s="81"/>
      <c r="D105" s="574"/>
      <c r="E105" s="438"/>
      <c r="F105" s="438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438"/>
      <c r="Y105" s="81"/>
      <c r="Z105" s="81"/>
      <c r="AA105" s="81"/>
      <c r="AB105" s="81"/>
      <c r="AC105" s="81"/>
      <c r="AD105" s="438"/>
      <c r="AE105" s="438"/>
      <c r="AF105" s="438"/>
      <c r="AG105" s="81"/>
      <c r="AH105" s="81"/>
      <c r="AI105" s="81"/>
      <c r="AJ105" s="438"/>
      <c r="AK105" s="438"/>
      <c r="AL105" s="81"/>
      <c r="AM105" s="81"/>
      <c r="AN105" s="575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</row>
    <row r="106">
      <c r="A106" s="81"/>
      <c r="B106" s="81"/>
      <c r="C106" s="81"/>
      <c r="D106" s="574"/>
      <c r="E106" s="438"/>
      <c r="F106" s="438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438"/>
      <c r="Y106" s="81"/>
      <c r="Z106" s="81"/>
      <c r="AA106" s="81"/>
      <c r="AB106" s="81"/>
      <c r="AC106" s="81"/>
      <c r="AD106" s="438"/>
      <c r="AE106" s="438"/>
      <c r="AF106" s="438"/>
      <c r="AG106" s="81"/>
      <c r="AH106" s="81"/>
      <c r="AI106" s="81"/>
      <c r="AJ106" s="438"/>
      <c r="AK106" s="438"/>
      <c r="AL106" s="81"/>
      <c r="AM106" s="81"/>
      <c r="AN106" s="575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</row>
    <row r="107">
      <c r="A107" s="81"/>
      <c r="B107" s="81"/>
      <c r="C107" s="81"/>
      <c r="D107" s="574"/>
      <c r="E107" s="438"/>
      <c r="F107" s="438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438"/>
      <c r="Y107" s="81"/>
      <c r="Z107" s="81"/>
      <c r="AA107" s="81"/>
      <c r="AB107" s="81"/>
      <c r="AC107" s="81"/>
      <c r="AD107" s="438"/>
      <c r="AE107" s="438"/>
      <c r="AF107" s="438"/>
      <c r="AG107" s="81"/>
      <c r="AH107" s="81"/>
      <c r="AI107" s="81"/>
      <c r="AJ107" s="438"/>
      <c r="AK107" s="438"/>
      <c r="AL107" s="81"/>
      <c r="AM107" s="81"/>
      <c r="AN107" s="575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</row>
    <row r="108">
      <c r="A108" s="81"/>
      <c r="B108" s="81"/>
      <c r="C108" s="81"/>
      <c r="D108" s="574"/>
      <c r="E108" s="438"/>
      <c r="F108" s="438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438"/>
      <c r="Y108" s="81"/>
      <c r="Z108" s="81"/>
      <c r="AA108" s="81"/>
      <c r="AB108" s="81"/>
      <c r="AC108" s="81"/>
      <c r="AD108" s="438"/>
      <c r="AE108" s="438"/>
      <c r="AF108" s="438"/>
      <c r="AG108" s="81"/>
      <c r="AH108" s="81"/>
      <c r="AI108" s="81"/>
      <c r="AJ108" s="438"/>
      <c r="AK108" s="438"/>
      <c r="AL108" s="81"/>
      <c r="AM108" s="81"/>
      <c r="AN108" s="575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</row>
    <row r="109">
      <c r="A109" s="81"/>
      <c r="B109" s="81"/>
      <c r="C109" s="81"/>
      <c r="D109" s="574"/>
      <c r="E109" s="438"/>
      <c r="F109" s="438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438"/>
      <c r="Y109" s="81"/>
      <c r="Z109" s="81"/>
      <c r="AA109" s="81"/>
      <c r="AB109" s="81"/>
      <c r="AC109" s="81"/>
      <c r="AD109" s="438"/>
      <c r="AE109" s="438"/>
      <c r="AF109" s="438"/>
      <c r="AG109" s="81"/>
      <c r="AH109" s="81"/>
      <c r="AI109" s="81"/>
      <c r="AJ109" s="438"/>
      <c r="AK109" s="438"/>
      <c r="AL109" s="81"/>
      <c r="AM109" s="81"/>
      <c r="AN109" s="575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</row>
    <row r="110">
      <c r="A110" s="81"/>
      <c r="B110" s="81"/>
      <c r="C110" s="81"/>
      <c r="D110" s="574"/>
      <c r="E110" s="438"/>
      <c r="F110" s="438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438"/>
      <c r="Y110" s="81"/>
      <c r="Z110" s="81"/>
      <c r="AA110" s="81"/>
      <c r="AB110" s="81"/>
      <c r="AC110" s="81"/>
      <c r="AD110" s="438"/>
      <c r="AE110" s="438"/>
      <c r="AF110" s="438"/>
      <c r="AG110" s="81"/>
      <c r="AH110" s="81"/>
      <c r="AI110" s="81"/>
      <c r="AJ110" s="438"/>
      <c r="AK110" s="438"/>
      <c r="AL110" s="81"/>
      <c r="AM110" s="81"/>
      <c r="AN110" s="575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</row>
    <row r="111">
      <c r="A111" s="81"/>
      <c r="B111" s="81"/>
      <c r="C111" s="81"/>
      <c r="D111" s="574"/>
      <c r="E111" s="438"/>
      <c r="F111" s="438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438"/>
      <c r="Y111" s="81"/>
      <c r="Z111" s="81"/>
      <c r="AA111" s="81"/>
      <c r="AB111" s="81"/>
      <c r="AC111" s="81"/>
      <c r="AD111" s="438"/>
      <c r="AE111" s="438"/>
      <c r="AF111" s="438"/>
      <c r="AG111" s="81"/>
      <c r="AH111" s="81"/>
      <c r="AI111" s="81"/>
      <c r="AJ111" s="438"/>
      <c r="AK111" s="438"/>
      <c r="AL111" s="81"/>
      <c r="AM111" s="81"/>
      <c r="AN111" s="575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</row>
    <row r="112">
      <c r="A112" s="81"/>
      <c r="B112" s="81"/>
      <c r="C112" s="81"/>
      <c r="D112" s="574"/>
      <c r="E112" s="438"/>
      <c r="F112" s="438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438"/>
      <c r="Y112" s="81"/>
      <c r="Z112" s="81"/>
      <c r="AA112" s="81"/>
      <c r="AB112" s="81"/>
      <c r="AC112" s="81"/>
      <c r="AD112" s="438"/>
      <c r="AE112" s="438"/>
      <c r="AF112" s="438"/>
      <c r="AG112" s="81"/>
      <c r="AH112" s="81"/>
      <c r="AI112" s="81"/>
      <c r="AJ112" s="438"/>
      <c r="AK112" s="438"/>
      <c r="AL112" s="81"/>
      <c r="AM112" s="81"/>
      <c r="AN112" s="575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</row>
    <row r="113">
      <c r="A113" s="81"/>
      <c r="B113" s="81"/>
      <c r="C113" s="81"/>
      <c r="D113" s="574"/>
      <c r="E113" s="438"/>
      <c r="F113" s="438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438"/>
      <c r="Y113" s="81"/>
      <c r="Z113" s="81"/>
      <c r="AA113" s="81"/>
      <c r="AB113" s="81"/>
      <c r="AC113" s="81"/>
      <c r="AD113" s="438"/>
      <c r="AE113" s="438"/>
      <c r="AF113" s="438"/>
      <c r="AG113" s="81"/>
      <c r="AH113" s="81"/>
      <c r="AI113" s="81"/>
      <c r="AJ113" s="438"/>
      <c r="AK113" s="438"/>
      <c r="AL113" s="81"/>
      <c r="AM113" s="81"/>
      <c r="AN113" s="575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</row>
    <row r="114">
      <c r="A114" s="81"/>
      <c r="B114" s="81"/>
      <c r="C114" s="81"/>
      <c r="D114" s="574"/>
      <c r="E114" s="438"/>
      <c r="F114" s="438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438"/>
      <c r="Y114" s="81"/>
      <c r="Z114" s="81"/>
      <c r="AA114" s="81"/>
      <c r="AB114" s="81"/>
      <c r="AC114" s="81"/>
      <c r="AD114" s="438"/>
      <c r="AE114" s="438"/>
      <c r="AF114" s="438"/>
      <c r="AG114" s="81"/>
      <c r="AH114" s="81"/>
      <c r="AI114" s="81"/>
      <c r="AJ114" s="438"/>
      <c r="AK114" s="438"/>
      <c r="AL114" s="81"/>
      <c r="AM114" s="81"/>
      <c r="AN114" s="575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</row>
    <row r="115">
      <c r="A115" s="81"/>
      <c r="B115" s="81"/>
      <c r="C115" s="81"/>
      <c r="D115" s="574"/>
      <c r="E115" s="438"/>
      <c r="F115" s="438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438"/>
      <c r="Y115" s="81"/>
      <c r="Z115" s="81"/>
      <c r="AA115" s="81"/>
      <c r="AB115" s="81"/>
      <c r="AC115" s="81"/>
      <c r="AD115" s="438"/>
      <c r="AE115" s="438"/>
      <c r="AF115" s="438"/>
      <c r="AG115" s="81"/>
      <c r="AH115" s="81"/>
      <c r="AI115" s="81"/>
      <c r="AJ115" s="438"/>
      <c r="AK115" s="438"/>
      <c r="AL115" s="81"/>
      <c r="AM115" s="81"/>
      <c r="AN115" s="575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</row>
    <row r="116">
      <c r="A116" s="81"/>
      <c r="B116" s="81"/>
      <c r="C116" s="81"/>
      <c r="D116" s="574"/>
      <c r="E116" s="438"/>
      <c r="F116" s="438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438"/>
      <c r="Y116" s="81"/>
      <c r="Z116" s="81"/>
      <c r="AA116" s="81"/>
      <c r="AB116" s="81"/>
      <c r="AC116" s="81"/>
      <c r="AD116" s="438"/>
      <c r="AE116" s="438"/>
      <c r="AF116" s="438"/>
      <c r="AG116" s="81"/>
      <c r="AH116" s="81"/>
      <c r="AI116" s="81"/>
      <c r="AJ116" s="438"/>
      <c r="AK116" s="438"/>
      <c r="AL116" s="81"/>
      <c r="AM116" s="81"/>
      <c r="AN116" s="575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</row>
    <row r="117">
      <c r="A117" s="81"/>
      <c r="B117" s="81"/>
      <c r="C117" s="81"/>
      <c r="D117" s="574"/>
      <c r="E117" s="438"/>
      <c r="F117" s="438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438"/>
      <c r="Y117" s="81"/>
      <c r="Z117" s="81"/>
      <c r="AA117" s="81"/>
      <c r="AB117" s="81"/>
      <c r="AC117" s="81"/>
      <c r="AD117" s="438"/>
      <c r="AE117" s="438"/>
      <c r="AF117" s="438"/>
      <c r="AG117" s="81"/>
      <c r="AH117" s="81"/>
      <c r="AI117" s="81"/>
      <c r="AJ117" s="438"/>
      <c r="AK117" s="438"/>
      <c r="AL117" s="81"/>
      <c r="AM117" s="81"/>
      <c r="AN117" s="575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</row>
    <row r="118">
      <c r="A118" s="81"/>
      <c r="B118" s="81"/>
      <c r="C118" s="81"/>
      <c r="D118" s="574"/>
      <c r="E118" s="438"/>
      <c r="F118" s="438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438"/>
      <c r="Y118" s="81"/>
      <c r="Z118" s="81"/>
      <c r="AA118" s="81"/>
      <c r="AB118" s="81"/>
      <c r="AC118" s="81"/>
      <c r="AD118" s="438"/>
      <c r="AE118" s="438"/>
      <c r="AF118" s="438"/>
      <c r="AG118" s="81"/>
      <c r="AH118" s="81"/>
      <c r="AI118" s="81"/>
      <c r="AJ118" s="438"/>
      <c r="AK118" s="438"/>
      <c r="AL118" s="81"/>
      <c r="AM118" s="81"/>
      <c r="AN118" s="575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</row>
    <row r="119">
      <c r="A119" s="81"/>
      <c r="B119" s="81"/>
      <c r="C119" s="81"/>
      <c r="D119" s="574"/>
      <c r="E119" s="438"/>
      <c r="F119" s="438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438"/>
      <c r="Y119" s="81"/>
      <c r="Z119" s="81"/>
      <c r="AA119" s="81"/>
      <c r="AB119" s="81"/>
      <c r="AC119" s="81"/>
      <c r="AD119" s="438"/>
      <c r="AE119" s="438"/>
      <c r="AF119" s="438"/>
      <c r="AG119" s="81"/>
      <c r="AH119" s="81"/>
      <c r="AI119" s="81"/>
      <c r="AJ119" s="438"/>
      <c r="AK119" s="438"/>
      <c r="AL119" s="81"/>
      <c r="AM119" s="81"/>
      <c r="AN119" s="575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</row>
    <row r="120">
      <c r="A120" s="81"/>
      <c r="B120" s="81"/>
      <c r="C120" s="81"/>
      <c r="D120" s="574"/>
      <c r="E120" s="438"/>
      <c r="F120" s="438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438"/>
      <c r="Y120" s="81"/>
      <c r="Z120" s="81"/>
      <c r="AA120" s="81"/>
      <c r="AB120" s="81"/>
      <c r="AC120" s="81"/>
      <c r="AD120" s="438"/>
      <c r="AE120" s="438"/>
      <c r="AF120" s="438"/>
      <c r="AG120" s="81"/>
      <c r="AH120" s="81"/>
      <c r="AI120" s="81"/>
      <c r="AJ120" s="438"/>
      <c r="AK120" s="438"/>
      <c r="AL120" s="81"/>
      <c r="AM120" s="81"/>
      <c r="AN120" s="575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</row>
    <row r="121">
      <c r="A121" s="81"/>
      <c r="B121" s="81"/>
      <c r="C121" s="81"/>
      <c r="D121" s="574"/>
      <c r="E121" s="438"/>
      <c r="F121" s="438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438"/>
      <c r="Y121" s="81"/>
      <c r="Z121" s="81"/>
      <c r="AA121" s="81"/>
      <c r="AB121" s="81"/>
      <c r="AC121" s="81"/>
      <c r="AD121" s="438"/>
      <c r="AE121" s="438"/>
      <c r="AF121" s="438"/>
      <c r="AG121" s="81"/>
      <c r="AH121" s="81"/>
      <c r="AI121" s="81"/>
      <c r="AJ121" s="438"/>
      <c r="AK121" s="438"/>
      <c r="AL121" s="81"/>
      <c r="AM121" s="81"/>
      <c r="AN121" s="575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</row>
    <row r="122">
      <c r="A122" s="81"/>
      <c r="B122" s="81"/>
      <c r="C122" s="81"/>
      <c r="D122" s="574"/>
      <c r="E122" s="438"/>
      <c r="F122" s="438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438"/>
      <c r="Y122" s="81"/>
      <c r="Z122" s="81"/>
      <c r="AA122" s="81"/>
      <c r="AB122" s="81"/>
      <c r="AC122" s="81"/>
      <c r="AD122" s="438"/>
      <c r="AE122" s="438"/>
      <c r="AF122" s="438"/>
      <c r="AG122" s="81"/>
      <c r="AH122" s="81"/>
      <c r="AI122" s="81"/>
      <c r="AJ122" s="438"/>
      <c r="AK122" s="438"/>
      <c r="AL122" s="81"/>
      <c r="AM122" s="81"/>
      <c r="AN122" s="575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</row>
    <row r="123">
      <c r="A123" s="81"/>
      <c r="B123" s="81"/>
      <c r="C123" s="81"/>
      <c r="D123" s="574"/>
      <c r="E123" s="438"/>
      <c r="F123" s="438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438"/>
      <c r="Y123" s="81"/>
      <c r="Z123" s="81"/>
      <c r="AA123" s="81"/>
      <c r="AB123" s="81"/>
      <c r="AC123" s="81"/>
      <c r="AD123" s="438"/>
      <c r="AE123" s="438"/>
      <c r="AF123" s="438"/>
      <c r="AG123" s="81"/>
      <c r="AH123" s="81"/>
      <c r="AI123" s="81"/>
      <c r="AJ123" s="438"/>
      <c r="AK123" s="438"/>
      <c r="AL123" s="81"/>
      <c r="AM123" s="81"/>
      <c r="AN123" s="575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</row>
    <row r="124">
      <c r="A124" s="81"/>
      <c r="B124" s="81"/>
      <c r="C124" s="81"/>
      <c r="D124" s="574"/>
      <c r="E124" s="438"/>
      <c r="F124" s="438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438"/>
      <c r="Y124" s="81"/>
      <c r="Z124" s="81"/>
      <c r="AA124" s="81"/>
      <c r="AB124" s="81"/>
      <c r="AC124" s="81"/>
      <c r="AD124" s="438"/>
      <c r="AE124" s="438"/>
      <c r="AF124" s="438"/>
      <c r="AG124" s="81"/>
      <c r="AH124" s="81"/>
      <c r="AI124" s="81"/>
      <c r="AJ124" s="438"/>
      <c r="AK124" s="438"/>
      <c r="AL124" s="81"/>
      <c r="AM124" s="81"/>
      <c r="AN124" s="575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</row>
    <row r="125">
      <c r="A125" s="81"/>
      <c r="B125" s="81"/>
      <c r="C125" s="81"/>
      <c r="D125" s="574"/>
      <c r="E125" s="438"/>
      <c r="F125" s="438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438"/>
      <c r="Y125" s="81"/>
      <c r="Z125" s="81"/>
      <c r="AA125" s="81"/>
      <c r="AB125" s="81"/>
      <c r="AC125" s="81"/>
      <c r="AD125" s="438"/>
      <c r="AE125" s="438"/>
      <c r="AF125" s="438"/>
      <c r="AG125" s="81"/>
      <c r="AH125" s="81"/>
      <c r="AI125" s="81"/>
      <c r="AJ125" s="438"/>
      <c r="AK125" s="438"/>
      <c r="AL125" s="81"/>
      <c r="AM125" s="81"/>
      <c r="AN125" s="575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</row>
    <row r="126">
      <c r="A126" s="81"/>
      <c r="B126" s="81"/>
      <c r="C126" s="81"/>
      <c r="D126" s="574"/>
      <c r="E126" s="438"/>
      <c r="F126" s="438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438"/>
      <c r="Y126" s="81"/>
      <c r="Z126" s="81"/>
      <c r="AA126" s="81"/>
      <c r="AB126" s="81"/>
      <c r="AC126" s="81"/>
      <c r="AD126" s="438"/>
      <c r="AE126" s="438"/>
      <c r="AF126" s="438"/>
      <c r="AG126" s="81"/>
      <c r="AH126" s="81"/>
      <c r="AI126" s="81"/>
      <c r="AJ126" s="438"/>
      <c r="AK126" s="438"/>
      <c r="AL126" s="81"/>
      <c r="AM126" s="81"/>
      <c r="AN126" s="575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</row>
    <row r="127">
      <c r="A127" s="81"/>
      <c r="B127" s="81"/>
      <c r="C127" s="81"/>
      <c r="D127" s="574"/>
      <c r="E127" s="438"/>
      <c r="F127" s="438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438"/>
      <c r="Y127" s="81"/>
      <c r="Z127" s="81"/>
      <c r="AA127" s="81"/>
      <c r="AB127" s="81"/>
      <c r="AC127" s="81"/>
      <c r="AD127" s="438"/>
      <c r="AE127" s="438"/>
      <c r="AF127" s="438"/>
      <c r="AG127" s="81"/>
      <c r="AH127" s="81"/>
      <c r="AI127" s="81"/>
      <c r="AJ127" s="438"/>
      <c r="AK127" s="438"/>
      <c r="AL127" s="81"/>
      <c r="AM127" s="81"/>
      <c r="AN127" s="575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</row>
    <row r="128">
      <c r="A128" s="81"/>
      <c r="B128" s="81"/>
      <c r="C128" s="81"/>
      <c r="D128" s="574"/>
      <c r="E128" s="438"/>
      <c r="F128" s="438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438"/>
      <c r="Y128" s="81"/>
      <c r="Z128" s="81"/>
      <c r="AA128" s="81"/>
      <c r="AB128" s="81"/>
      <c r="AC128" s="81"/>
      <c r="AD128" s="438"/>
      <c r="AE128" s="438"/>
      <c r="AF128" s="438"/>
      <c r="AG128" s="81"/>
      <c r="AH128" s="81"/>
      <c r="AI128" s="81"/>
      <c r="AJ128" s="438"/>
      <c r="AK128" s="438"/>
      <c r="AL128" s="81"/>
      <c r="AM128" s="81"/>
      <c r="AN128" s="575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</row>
    <row r="129">
      <c r="A129" s="81"/>
      <c r="B129" s="81"/>
      <c r="C129" s="81"/>
      <c r="D129" s="574"/>
      <c r="E129" s="438"/>
      <c r="F129" s="438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 t="str">
        <f>AA95</f>
        <v/>
      </c>
      <c r="V129" s="81"/>
      <c r="W129" s="81"/>
      <c r="X129" s="438"/>
      <c r="Y129" s="81"/>
      <c r="Z129" s="81"/>
      <c r="AA129" s="81"/>
      <c r="AB129" s="81"/>
      <c r="AC129" s="81"/>
      <c r="AD129" s="438"/>
      <c r="AE129" s="438"/>
      <c r="AF129" s="438"/>
      <c r="AG129" s="81"/>
      <c r="AH129" s="81"/>
      <c r="AI129" s="81"/>
      <c r="AJ129" s="438"/>
      <c r="AK129" s="438"/>
      <c r="AL129" s="81"/>
      <c r="AM129" s="81"/>
      <c r="AN129" s="575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</row>
    <row r="130">
      <c r="A130" s="81"/>
      <c r="B130" s="81"/>
      <c r="C130" s="81"/>
      <c r="D130" s="574"/>
      <c r="E130" s="438"/>
      <c r="F130" s="438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438"/>
      <c r="Y130" s="81"/>
      <c r="Z130" s="81"/>
      <c r="AA130" s="81"/>
      <c r="AB130" s="81"/>
      <c r="AC130" s="81"/>
      <c r="AD130" s="438"/>
      <c r="AE130" s="438"/>
      <c r="AF130" s="438"/>
      <c r="AG130" s="81"/>
      <c r="AH130" s="81"/>
      <c r="AI130" s="81"/>
      <c r="AJ130" s="438"/>
      <c r="AK130" s="438"/>
      <c r="AL130" s="81"/>
      <c r="AM130" s="81"/>
      <c r="AN130" s="575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</row>
    <row r="131">
      <c r="A131" s="81"/>
      <c r="B131" s="81"/>
      <c r="C131" s="81"/>
      <c r="D131" s="574"/>
      <c r="E131" s="438"/>
      <c r="F131" s="438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438"/>
      <c r="Y131" s="81"/>
      <c r="Z131" s="81"/>
      <c r="AA131" s="81"/>
      <c r="AB131" s="81"/>
      <c r="AC131" s="81"/>
      <c r="AD131" s="438"/>
      <c r="AE131" s="438"/>
      <c r="AF131" s="438"/>
      <c r="AG131" s="81"/>
      <c r="AH131" s="81"/>
      <c r="AI131" s="81"/>
      <c r="AJ131" s="438"/>
      <c r="AK131" s="438"/>
      <c r="AL131" s="81"/>
      <c r="AM131" s="81"/>
      <c r="AN131" s="575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</row>
    <row r="132">
      <c r="A132" s="81"/>
      <c r="B132" s="81"/>
      <c r="C132" s="81"/>
      <c r="D132" s="574"/>
      <c r="E132" s="438"/>
      <c r="F132" s="438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438"/>
      <c r="Y132" s="81"/>
      <c r="Z132" s="81"/>
      <c r="AA132" s="81"/>
      <c r="AB132" s="81"/>
      <c r="AC132" s="81"/>
      <c r="AD132" s="438"/>
      <c r="AE132" s="438"/>
      <c r="AF132" s="438"/>
      <c r="AG132" s="81"/>
      <c r="AH132" s="81"/>
      <c r="AI132" s="81"/>
      <c r="AJ132" s="438"/>
      <c r="AK132" s="438"/>
      <c r="AL132" s="81"/>
      <c r="AM132" s="81"/>
      <c r="AN132" s="575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</row>
    <row r="133">
      <c r="A133" s="81"/>
      <c r="B133" s="81"/>
      <c r="C133" s="81"/>
      <c r="D133" s="574"/>
      <c r="E133" s="438"/>
      <c r="F133" s="438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438"/>
      <c r="Y133" s="81"/>
      <c r="Z133" s="81"/>
      <c r="AA133" s="81"/>
      <c r="AB133" s="81"/>
      <c r="AC133" s="81"/>
      <c r="AD133" s="438"/>
      <c r="AE133" s="438"/>
      <c r="AF133" s="438"/>
      <c r="AG133" s="81"/>
      <c r="AH133" s="81"/>
      <c r="AI133" s="81"/>
      <c r="AJ133" s="438"/>
      <c r="AK133" s="438"/>
      <c r="AL133" s="81"/>
      <c r="AM133" s="81"/>
      <c r="AN133" s="575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</row>
    <row r="134">
      <c r="A134" s="81"/>
      <c r="B134" s="81"/>
      <c r="C134" s="81"/>
      <c r="D134" s="574"/>
      <c r="E134" s="438"/>
      <c r="F134" s="438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438"/>
      <c r="Y134" s="81"/>
      <c r="Z134" s="81"/>
      <c r="AA134" s="81"/>
      <c r="AB134" s="81"/>
      <c r="AC134" s="81"/>
      <c r="AD134" s="438"/>
      <c r="AE134" s="438"/>
      <c r="AF134" s="438"/>
      <c r="AG134" s="81"/>
      <c r="AH134" s="81"/>
      <c r="AI134" s="81"/>
      <c r="AJ134" s="438"/>
      <c r="AK134" s="438"/>
      <c r="AL134" s="81"/>
      <c r="AM134" s="81"/>
      <c r="AN134" s="575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</row>
    <row r="135">
      <c r="A135" s="81"/>
      <c r="B135" s="81"/>
      <c r="C135" s="81"/>
      <c r="D135" s="574"/>
      <c r="E135" s="438"/>
      <c r="F135" s="438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438"/>
      <c r="Y135" s="81"/>
      <c r="Z135" s="81"/>
      <c r="AA135" s="81"/>
      <c r="AB135" s="81"/>
      <c r="AC135" s="81"/>
      <c r="AD135" s="438"/>
      <c r="AE135" s="438"/>
      <c r="AF135" s="438"/>
      <c r="AG135" s="81"/>
      <c r="AH135" s="81"/>
      <c r="AI135" s="81"/>
      <c r="AJ135" s="438"/>
      <c r="AK135" s="438"/>
      <c r="AL135" s="81"/>
      <c r="AM135" s="81"/>
      <c r="AN135" s="575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</row>
    <row r="136">
      <c r="A136" s="81"/>
      <c r="B136" s="81"/>
      <c r="C136" s="81"/>
      <c r="D136" s="574"/>
      <c r="E136" s="438"/>
      <c r="F136" s="438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438"/>
      <c r="Y136" s="81"/>
      <c r="Z136" s="81"/>
      <c r="AA136" s="81"/>
      <c r="AB136" s="81"/>
      <c r="AC136" s="81"/>
      <c r="AD136" s="438"/>
      <c r="AE136" s="438"/>
      <c r="AF136" s="438"/>
      <c r="AG136" s="81"/>
      <c r="AH136" s="81"/>
      <c r="AI136" s="81"/>
      <c r="AJ136" s="438"/>
      <c r="AK136" s="438"/>
      <c r="AL136" s="81"/>
      <c r="AM136" s="81"/>
      <c r="AN136" s="575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</row>
    <row r="137">
      <c r="A137" s="81"/>
      <c r="B137" s="81"/>
      <c r="C137" s="81"/>
      <c r="D137" s="574"/>
      <c r="E137" s="438"/>
      <c r="F137" s="438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438"/>
      <c r="Y137" s="81"/>
      <c r="Z137" s="81"/>
      <c r="AA137" s="81"/>
      <c r="AB137" s="81"/>
      <c r="AC137" s="81"/>
      <c r="AD137" s="438"/>
      <c r="AE137" s="438"/>
      <c r="AF137" s="438"/>
      <c r="AG137" s="81"/>
      <c r="AH137" s="81"/>
      <c r="AI137" s="81"/>
      <c r="AJ137" s="438"/>
      <c r="AK137" s="438"/>
      <c r="AL137" s="81"/>
      <c r="AM137" s="81"/>
      <c r="AN137" s="575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</row>
    <row r="138">
      <c r="A138" s="81"/>
      <c r="B138" s="81"/>
      <c r="C138" s="81"/>
      <c r="D138" s="574"/>
      <c r="E138" s="438"/>
      <c r="F138" s="438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438"/>
      <c r="Y138" s="81"/>
      <c r="Z138" s="81"/>
      <c r="AA138" s="81"/>
      <c r="AB138" s="81"/>
      <c r="AC138" s="81"/>
      <c r="AD138" s="438"/>
      <c r="AE138" s="438"/>
      <c r="AF138" s="438"/>
      <c r="AG138" s="81"/>
      <c r="AH138" s="81"/>
      <c r="AI138" s="81"/>
      <c r="AJ138" s="438"/>
      <c r="AK138" s="438"/>
      <c r="AL138" s="81"/>
      <c r="AM138" s="81"/>
      <c r="AN138" s="575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</row>
    <row r="139">
      <c r="A139" s="81"/>
      <c r="B139" s="81"/>
      <c r="C139" s="81"/>
      <c r="D139" s="574"/>
      <c r="E139" s="438"/>
      <c r="F139" s="438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438"/>
      <c r="Y139" s="81"/>
      <c r="Z139" s="81"/>
      <c r="AA139" s="81"/>
      <c r="AB139" s="81"/>
      <c r="AC139" s="81"/>
      <c r="AD139" s="438"/>
      <c r="AE139" s="438"/>
      <c r="AF139" s="438"/>
      <c r="AG139" s="81"/>
      <c r="AH139" s="81"/>
      <c r="AI139" s="81"/>
      <c r="AJ139" s="438"/>
      <c r="AK139" s="438"/>
      <c r="AL139" s="81"/>
      <c r="AM139" s="81"/>
      <c r="AN139" s="575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</row>
    <row r="140">
      <c r="A140" s="81"/>
      <c r="B140" s="81"/>
      <c r="C140" s="81"/>
      <c r="D140" s="574"/>
      <c r="E140" s="438"/>
      <c r="F140" s="438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438"/>
      <c r="Y140" s="81"/>
      <c r="Z140" s="81"/>
      <c r="AA140" s="81"/>
      <c r="AB140" s="81"/>
      <c r="AC140" s="81"/>
      <c r="AD140" s="438"/>
      <c r="AE140" s="438"/>
      <c r="AF140" s="438"/>
      <c r="AG140" s="81"/>
      <c r="AH140" s="81"/>
      <c r="AI140" s="81"/>
      <c r="AJ140" s="438"/>
      <c r="AK140" s="438"/>
      <c r="AL140" s="81"/>
      <c r="AM140" s="81"/>
      <c r="AN140" s="575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</row>
    <row r="141">
      <c r="A141" s="81"/>
      <c r="B141" s="81"/>
      <c r="C141" s="81"/>
      <c r="D141" s="574"/>
      <c r="E141" s="438"/>
      <c r="F141" s="438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438"/>
      <c r="Y141" s="81"/>
      <c r="Z141" s="81"/>
      <c r="AA141" s="81"/>
      <c r="AB141" s="81"/>
      <c r="AC141" s="81"/>
      <c r="AD141" s="438"/>
      <c r="AE141" s="438"/>
      <c r="AF141" s="438"/>
      <c r="AG141" s="81"/>
      <c r="AH141" s="81"/>
      <c r="AI141" s="81"/>
      <c r="AJ141" s="438"/>
      <c r="AK141" s="438"/>
      <c r="AL141" s="81"/>
      <c r="AM141" s="81"/>
      <c r="AN141" s="575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</row>
    <row r="142">
      <c r="A142" s="81"/>
      <c r="B142" s="81"/>
      <c r="C142" s="81"/>
      <c r="D142" s="574"/>
      <c r="E142" s="438"/>
      <c r="F142" s="438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438"/>
      <c r="Y142" s="81"/>
      <c r="Z142" s="81"/>
      <c r="AA142" s="81"/>
      <c r="AB142" s="81"/>
      <c r="AC142" s="81"/>
      <c r="AD142" s="438"/>
      <c r="AE142" s="438"/>
      <c r="AF142" s="438"/>
      <c r="AG142" s="81"/>
      <c r="AH142" s="81"/>
      <c r="AI142" s="81"/>
      <c r="AJ142" s="438"/>
      <c r="AK142" s="438"/>
      <c r="AL142" s="81"/>
      <c r="AM142" s="81"/>
      <c r="AN142" s="575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</row>
    <row r="143">
      <c r="A143" s="81"/>
      <c r="B143" s="81"/>
      <c r="C143" s="81"/>
      <c r="D143" s="574"/>
      <c r="E143" s="438"/>
      <c r="F143" s="438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438"/>
      <c r="Y143" s="81"/>
      <c r="Z143" s="81"/>
      <c r="AA143" s="81"/>
      <c r="AB143" s="81"/>
      <c r="AC143" s="81"/>
      <c r="AD143" s="438"/>
      <c r="AE143" s="438"/>
      <c r="AF143" s="438"/>
      <c r="AG143" s="81"/>
      <c r="AH143" s="81"/>
      <c r="AI143" s="81"/>
      <c r="AJ143" s="438"/>
      <c r="AK143" s="438"/>
      <c r="AL143" s="81"/>
      <c r="AM143" s="81"/>
      <c r="AN143" s="575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</row>
    <row r="144">
      <c r="A144" s="81"/>
      <c r="B144" s="81"/>
      <c r="C144" s="81"/>
      <c r="D144" s="574"/>
      <c r="E144" s="438"/>
      <c r="F144" s="438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438"/>
      <c r="Y144" s="81"/>
      <c r="Z144" s="81"/>
      <c r="AA144" s="81"/>
      <c r="AB144" s="81"/>
      <c r="AC144" s="81"/>
      <c r="AD144" s="438"/>
      <c r="AE144" s="438"/>
      <c r="AF144" s="438"/>
      <c r="AG144" s="81"/>
      <c r="AH144" s="81"/>
      <c r="AI144" s="81"/>
      <c r="AJ144" s="438"/>
      <c r="AK144" s="438"/>
      <c r="AL144" s="81"/>
      <c r="AM144" s="81"/>
      <c r="AN144" s="575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</row>
    <row r="145">
      <c r="A145" s="81"/>
      <c r="B145" s="81"/>
      <c r="C145" s="81"/>
      <c r="D145" s="574"/>
      <c r="E145" s="438"/>
      <c r="F145" s="438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438"/>
      <c r="Y145" s="81"/>
      <c r="Z145" s="81"/>
      <c r="AA145" s="81"/>
      <c r="AB145" s="81"/>
      <c r="AC145" s="81"/>
      <c r="AD145" s="438"/>
      <c r="AE145" s="438"/>
      <c r="AF145" s="438"/>
      <c r="AG145" s="81"/>
      <c r="AH145" s="81"/>
      <c r="AI145" s="81"/>
      <c r="AJ145" s="438"/>
      <c r="AK145" s="438"/>
      <c r="AL145" s="81"/>
      <c r="AM145" s="81"/>
      <c r="AN145" s="575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</row>
    <row r="146">
      <c r="A146" s="81"/>
      <c r="B146" s="81"/>
      <c r="C146" s="81"/>
      <c r="D146" s="574"/>
      <c r="E146" s="438"/>
      <c r="F146" s="438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438"/>
      <c r="Y146" s="81"/>
      <c r="Z146" s="81"/>
      <c r="AA146" s="81"/>
      <c r="AB146" s="81"/>
      <c r="AC146" s="81"/>
      <c r="AD146" s="438"/>
      <c r="AE146" s="438"/>
      <c r="AF146" s="438"/>
      <c r="AG146" s="81"/>
      <c r="AH146" s="81"/>
      <c r="AI146" s="81"/>
      <c r="AJ146" s="438"/>
      <c r="AK146" s="438"/>
      <c r="AL146" s="81"/>
      <c r="AM146" s="81"/>
      <c r="AN146" s="575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</row>
    <row r="147">
      <c r="A147" s="81"/>
      <c r="B147" s="81"/>
      <c r="C147" s="81"/>
      <c r="D147" s="574"/>
      <c r="E147" s="438"/>
      <c r="F147" s="438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438"/>
      <c r="Y147" s="81"/>
      <c r="Z147" s="81"/>
      <c r="AA147" s="81"/>
      <c r="AB147" s="81"/>
      <c r="AC147" s="81"/>
      <c r="AD147" s="438"/>
      <c r="AE147" s="438"/>
      <c r="AF147" s="438"/>
      <c r="AG147" s="81"/>
      <c r="AH147" s="81"/>
      <c r="AI147" s="81"/>
      <c r="AJ147" s="438"/>
      <c r="AK147" s="438"/>
      <c r="AL147" s="81"/>
      <c r="AM147" s="81"/>
      <c r="AN147" s="575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</row>
    <row r="148">
      <c r="A148" s="81"/>
      <c r="B148" s="81"/>
      <c r="C148" s="81"/>
      <c r="D148" s="574"/>
      <c r="E148" s="438"/>
      <c r="F148" s="438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438"/>
      <c r="Y148" s="81"/>
      <c r="Z148" s="81"/>
      <c r="AA148" s="81"/>
      <c r="AB148" s="81"/>
      <c r="AC148" s="81"/>
      <c r="AD148" s="438"/>
      <c r="AE148" s="438"/>
      <c r="AF148" s="438"/>
      <c r="AG148" s="81"/>
      <c r="AH148" s="81"/>
      <c r="AI148" s="81"/>
      <c r="AJ148" s="438"/>
      <c r="AK148" s="438"/>
      <c r="AL148" s="81"/>
      <c r="AM148" s="81"/>
      <c r="AN148" s="575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</row>
    <row r="149">
      <c r="A149" s="81"/>
      <c r="B149" s="81"/>
      <c r="C149" s="81"/>
      <c r="D149" s="574"/>
      <c r="E149" s="438"/>
      <c r="F149" s="438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438"/>
      <c r="Y149" s="81"/>
      <c r="Z149" s="81"/>
      <c r="AA149" s="81"/>
      <c r="AB149" s="81"/>
      <c r="AC149" s="81"/>
      <c r="AD149" s="438"/>
      <c r="AE149" s="438"/>
      <c r="AF149" s="438"/>
      <c r="AG149" s="81"/>
      <c r="AH149" s="81"/>
      <c r="AI149" s="81"/>
      <c r="AJ149" s="438"/>
      <c r="AK149" s="438"/>
      <c r="AL149" s="81"/>
      <c r="AM149" s="81"/>
      <c r="AN149" s="575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</row>
    <row r="150">
      <c r="A150" s="81"/>
      <c r="B150" s="81"/>
      <c r="C150" s="81"/>
      <c r="D150" s="574"/>
      <c r="E150" s="438"/>
      <c r="F150" s="438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438"/>
      <c r="Y150" s="81"/>
      <c r="Z150" s="81"/>
      <c r="AA150" s="81"/>
      <c r="AB150" s="81"/>
      <c r="AC150" s="81"/>
      <c r="AD150" s="438"/>
      <c r="AE150" s="438"/>
      <c r="AF150" s="438"/>
      <c r="AG150" s="81"/>
      <c r="AH150" s="81"/>
      <c r="AI150" s="81"/>
      <c r="AJ150" s="438"/>
      <c r="AK150" s="438"/>
      <c r="AL150" s="81"/>
      <c r="AM150" s="81"/>
      <c r="AN150" s="575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</row>
    <row r="151">
      <c r="A151" s="81"/>
      <c r="B151" s="81"/>
      <c r="C151" s="81"/>
      <c r="D151" s="574"/>
      <c r="E151" s="438"/>
      <c r="F151" s="438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438"/>
      <c r="Y151" s="81"/>
      <c r="Z151" s="81"/>
      <c r="AA151" s="81"/>
      <c r="AB151" s="81"/>
      <c r="AC151" s="81"/>
      <c r="AD151" s="438"/>
      <c r="AE151" s="438"/>
      <c r="AF151" s="438"/>
      <c r="AG151" s="81"/>
      <c r="AH151" s="81"/>
      <c r="AI151" s="81"/>
      <c r="AJ151" s="438"/>
      <c r="AK151" s="438"/>
      <c r="AL151" s="81"/>
      <c r="AM151" s="81"/>
      <c r="AN151" s="575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</row>
    <row r="152">
      <c r="A152" s="81"/>
      <c r="B152" s="81"/>
      <c r="C152" s="81"/>
      <c r="D152" s="574"/>
      <c r="E152" s="438"/>
      <c r="F152" s="438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438"/>
      <c r="Y152" s="81"/>
      <c r="Z152" s="81"/>
      <c r="AA152" s="81"/>
      <c r="AB152" s="81"/>
      <c r="AC152" s="81"/>
      <c r="AD152" s="438"/>
      <c r="AE152" s="438"/>
      <c r="AF152" s="438"/>
      <c r="AG152" s="81"/>
      <c r="AH152" s="81"/>
      <c r="AI152" s="81"/>
      <c r="AJ152" s="438"/>
      <c r="AK152" s="438"/>
      <c r="AL152" s="81"/>
      <c r="AM152" s="81"/>
      <c r="AN152" s="575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</row>
    <row r="153">
      <c r="A153" s="81"/>
      <c r="B153" s="81"/>
      <c r="C153" s="81"/>
      <c r="D153" s="574"/>
      <c r="E153" s="438"/>
      <c r="F153" s="438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438"/>
      <c r="Y153" s="81"/>
      <c r="Z153" s="81"/>
      <c r="AA153" s="81"/>
      <c r="AB153" s="81"/>
      <c r="AC153" s="81"/>
      <c r="AD153" s="438"/>
      <c r="AE153" s="438"/>
      <c r="AF153" s="438"/>
      <c r="AG153" s="81"/>
      <c r="AH153" s="81"/>
      <c r="AI153" s="81"/>
      <c r="AJ153" s="438"/>
      <c r="AK153" s="438"/>
      <c r="AL153" s="81"/>
      <c r="AM153" s="81"/>
      <c r="AN153" s="575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</row>
    <row r="154">
      <c r="A154" s="81"/>
      <c r="B154" s="81"/>
      <c r="C154" s="81"/>
      <c r="D154" s="574"/>
      <c r="E154" s="438"/>
      <c r="F154" s="438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438"/>
      <c r="Y154" s="81"/>
      <c r="Z154" s="81"/>
      <c r="AA154" s="81"/>
      <c r="AB154" s="81"/>
      <c r="AC154" s="81"/>
      <c r="AD154" s="438"/>
      <c r="AE154" s="438"/>
      <c r="AF154" s="438"/>
      <c r="AG154" s="81"/>
      <c r="AH154" s="81"/>
      <c r="AI154" s="81"/>
      <c r="AJ154" s="438"/>
      <c r="AK154" s="438"/>
      <c r="AL154" s="81"/>
      <c r="AM154" s="81"/>
      <c r="AN154" s="575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</row>
    <row r="155">
      <c r="A155" s="81"/>
      <c r="B155" s="81"/>
      <c r="C155" s="81"/>
      <c r="D155" s="574"/>
      <c r="E155" s="438"/>
      <c r="F155" s="438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438"/>
      <c r="Y155" s="81"/>
      <c r="Z155" s="81"/>
      <c r="AA155" s="81"/>
      <c r="AB155" s="81"/>
      <c r="AC155" s="81"/>
      <c r="AD155" s="438"/>
      <c r="AE155" s="438"/>
      <c r="AF155" s="438"/>
      <c r="AG155" s="81"/>
      <c r="AH155" s="81"/>
      <c r="AI155" s="81"/>
      <c r="AJ155" s="438"/>
      <c r="AK155" s="438"/>
      <c r="AL155" s="81"/>
      <c r="AM155" s="81"/>
      <c r="AN155" s="575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</row>
    <row r="156">
      <c r="A156" s="81"/>
      <c r="B156" s="81"/>
      <c r="C156" s="81"/>
      <c r="D156" s="574"/>
      <c r="E156" s="438"/>
      <c r="F156" s="438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438"/>
      <c r="Y156" s="81"/>
      <c r="Z156" s="81"/>
      <c r="AA156" s="81"/>
      <c r="AB156" s="81"/>
      <c r="AC156" s="81"/>
      <c r="AD156" s="438"/>
      <c r="AE156" s="438"/>
      <c r="AF156" s="438"/>
      <c r="AG156" s="81"/>
      <c r="AH156" s="81"/>
      <c r="AI156" s="81"/>
      <c r="AJ156" s="438"/>
      <c r="AK156" s="438"/>
      <c r="AL156" s="81"/>
      <c r="AM156" s="81"/>
      <c r="AN156" s="575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</row>
    <row r="157">
      <c r="A157" s="81"/>
      <c r="B157" s="81"/>
      <c r="C157" s="81"/>
      <c r="D157" s="574"/>
      <c r="E157" s="438"/>
      <c r="F157" s="438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438"/>
      <c r="Y157" s="81"/>
      <c r="Z157" s="81"/>
      <c r="AA157" s="81"/>
      <c r="AB157" s="81"/>
      <c r="AC157" s="81"/>
      <c r="AD157" s="438"/>
      <c r="AE157" s="438"/>
      <c r="AF157" s="438"/>
      <c r="AG157" s="81"/>
      <c r="AH157" s="81"/>
      <c r="AI157" s="81"/>
      <c r="AJ157" s="438"/>
      <c r="AK157" s="438"/>
      <c r="AL157" s="81"/>
      <c r="AM157" s="81"/>
      <c r="AN157" s="575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</row>
    <row r="158">
      <c r="A158" s="81"/>
      <c r="B158" s="81"/>
      <c r="C158" s="81"/>
      <c r="D158" s="574"/>
      <c r="E158" s="438"/>
      <c r="F158" s="438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438"/>
      <c r="Y158" s="81"/>
      <c r="Z158" s="81"/>
      <c r="AA158" s="81"/>
      <c r="AB158" s="81"/>
      <c r="AC158" s="81"/>
      <c r="AD158" s="438"/>
      <c r="AE158" s="438"/>
      <c r="AF158" s="438"/>
      <c r="AG158" s="81"/>
      <c r="AH158" s="81"/>
      <c r="AI158" s="81"/>
      <c r="AJ158" s="438"/>
      <c r="AK158" s="438"/>
      <c r="AL158" s="81"/>
      <c r="AM158" s="81"/>
      <c r="AN158" s="575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</row>
    <row r="159">
      <c r="A159" s="81"/>
      <c r="B159" s="81"/>
      <c r="C159" s="81"/>
      <c r="D159" s="574"/>
      <c r="E159" s="438"/>
      <c r="F159" s="438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438"/>
      <c r="Y159" s="81"/>
      <c r="Z159" s="81"/>
      <c r="AA159" s="81"/>
      <c r="AB159" s="81"/>
      <c r="AC159" s="81"/>
      <c r="AD159" s="438"/>
      <c r="AE159" s="438"/>
      <c r="AF159" s="438"/>
      <c r="AG159" s="81"/>
      <c r="AH159" s="81"/>
      <c r="AI159" s="81"/>
      <c r="AJ159" s="438"/>
      <c r="AK159" s="438"/>
      <c r="AL159" s="81"/>
      <c r="AM159" s="81"/>
      <c r="AN159" s="575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</row>
    <row r="160">
      <c r="A160" s="81"/>
      <c r="B160" s="81"/>
      <c r="C160" s="81"/>
      <c r="D160" s="574"/>
      <c r="E160" s="438"/>
      <c r="F160" s="438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438"/>
      <c r="Y160" s="81"/>
      <c r="Z160" s="81"/>
      <c r="AA160" s="81"/>
      <c r="AB160" s="81"/>
      <c r="AC160" s="81"/>
      <c r="AD160" s="438"/>
      <c r="AE160" s="438"/>
      <c r="AF160" s="438"/>
      <c r="AG160" s="81"/>
      <c r="AH160" s="81"/>
      <c r="AI160" s="81"/>
      <c r="AJ160" s="438"/>
      <c r="AK160" s="438"/>
      <c r="AL160" s="81"/>
      <c r="AM160" s="81"/>
      <c r="AN160" s="575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</row>
    <row r="161">
      <c r="A161" s="81"/>
      <c r="B161" s="81"/>
      <c r="C161" s="81"/>
      <c r="D161" s="574"/>
      <c r="E161" s="438"/>
      <c r="F161" s="438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438"/>
      <c r="Y161" s="81"/>
      <c r="Z161" s="81"/>
      <c r="AA161" s="81"/>
      <c r="AB161" s="81"/>
      <c r="AC161" s="81"/>
      <c r="AD161" s="438"/>
      <c r="AE161" s="438"/>
      <c r="AF161" s="438"/>
      <c r="AG161" s="81"/>
      <c r="AH161" s="81"/>
      <c r="AI161" s="81"/>
      <c r="AJ161" s="438"/>
      <c r="AK161" s="438"/>
      <c r="AL161" s="81"/>
      <c r="AM161" s="81"/>
      <c r="AN161" s="575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</row>
    <row r="162">
      <c r="A162" s="81"/>
      <c r="B162" s="81"/>
      <c r="C162" s="81"/>
      <c r="D162" s="574"/>
      <c r="E162" s="438"/>
      <c r="F162" s="438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438"/>
      <c r="Y162" s="81"/>
      <c r="Z162" s="81"/>
      <c r="AA162" s="81"/>
      <c r="AB162" s="81"/>
      <c r="AC162" s="81"/>
      <c r="AD162" s="438"/>
      <c r="AE162" s="438"/>
      <c r="AF162" s="438"/>
      <c r="AG162" s="81"/>
      <c r="AH162" s="81"/>
      <c r="AI162" s="81"/>
      <c r="AJ162" s="438"/>
      <c r="AK162" s="438"/>
      <c r="AL162" s="81"/>
      <c r="AM162" s="81"/>
      <c r="AN162" s="575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</row>
    <row r="163">
      <c r="A163" s="81"/>
      <c r="B163" s="81"/>
      <c r="C163" s="81"/>
      <c r="D163" s="574"/>
      <c r="E163" s="438"/>
      <c r="F163" s="438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438"/>
      <c r="Y163" s="81"/>
      <c r="Z163" s="81"/>
      <c r="AA163" s="81"/>
      <c r="AB163" s="81"/>
      <c r="AC163" s="81"/>
      <c r="AD163" s="438"/>
      <c r="AE163" s="438"/>
      <c r="AF163" s="438"/>
      <c r="AG163" s="81"/>
      <c r="AH163" s="81"/>
      <c r="AI163" s="81"/>
      <c r="AJ163" s="438"/>
      <c r="AK163" s="438"/>
      <c r="AL163" s="81"/>
      <c r="AM163" s="81"/>
      <c r="AN163" s="575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</row>
    <row r="164">
      <c r="A164" s="81"/>
      <c r="B164" s="81"/>
      <c r="C164" s="81"/>
      <c r="D164" s="574"/>
      <c r="E164" s="438"/>
      <c r="F164" s="438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438"/>
      <c r="Y164" s="81"/>
      <c r="Z164" s="81"/>
      <c r="AA164" s="81"/>
      <c r="AB164" s="81"/>
      <c r="AC164" s="81"/>
      <c r="AD164" s="438"/>
      <c r="AE164" s="438"/>
      <c r="AF164" s="438"/>
      <c r="AG164" s="81"/>
      <c r="AH164" s="81"/>
      <c r="AI164" s="81"/>
      <c r="AJ164" s="438"/>
      <c r="AK164" s="438"/>
      <c r="AL164" s="81"/>
      <c r="AM164" s="81"/>
      <c r="AN164" s="575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</row>
    <row r="165">
      <c r="A165" s="81"/>
      <c r="B165" s="81"/>
      <c r="C165" s="81"/>
      <c r="D165" s="574"/>
      <c r="E165" s="438"/>
      <c r="F165" s="438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438"/>
      <c r="Y165" s="81"/>
      <c r="Z165" s="81"/>
      <c r="AA165" s="81"/>
      <c r="AB165" s="81"/>
      <c r="AC165" s="81"/>
      <c r="AD165" s="438"/>
      <c r="AE165" s="438"/>
      <c r="AF165" s="438"/>
      <c r="AG165" s="81"/>
      <c r="AH165" s="81"/>
      <c r="AI165" s="81"/>
      <c r="AJ165" s="438"/>
      <c r="AK165" s="438"/>
      <c r="AL165" s="81"/>
      <c r="AM165" s="81"/>
      <c r="AN165" s="575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</row>
    <row r="166">
      <c r="A166" s="81"/>
      <c r="B166" s="81"/>
      <c r="C166" s="81"/>
      <c r="D166" s="574"/>
      <c r="E166" s="438"/>
      <c r="F166" s="438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438"/>
      <c r="Y166" s="81"/>
      <c r="Z166" s="81"/>
      <c r="AA166" s="81"/>
      <c r="AB166" s="81"/>
      <c r="AC166" s="81"/>
      <c r="AD166" s="438"/>
      <c r="AE166" s="438"/>
      <c r="AF166" s="438"/>
      <c r="AG166" s="81"/>
      <c r="AH166" s="81"/>
      <c r="AI166" s="81"/>
      <c r="AJ166" s="438"/>
      <c r="AK166" s="438"/>
      <c r="AL166" s="81"/>
      <c r="AM166" s="81"/>
      <c r="AN166" s="575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</row>
    <row r="167">
      <c r="A167" s="81"/>
      <c r="B167" s="81"/>
      <c r="C167" s="81"/>
      <c r="D167" s="574"/>
      <c r="E167" s="438"/>
      <c r="F167" s="438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438"/>
      <c r="Y167" s="81"/>
      <c r="Z167" s="81"/>
      <c r="AA167" s="81"/>
      <c r="AB167" s="81"/>
      <c r="AC167" s="81"/>
      <c r="AD167" s="438"/>
      <c r="AE167" s="438"/>
      <c r="AF167" s="438"/>
      <c r="AG167" s="81"/>
      <c r="AH167" s="81"/>
      <c r="AI167" s="81"/>
      <c r="AJ167" s="438"/>
      <c r="AK167" s="438"/>
      <c r="AL167" s="81"/>
      <c r="AM167" s="81"/>
      <c r="AN167" s="575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</row>
    <row r="168">
      <c r="A168" s="81"/>
      <c r="B168" s="81"/>
      <c r="C168" s="81"/>
      <c r="D168" s="574"/>
      <c r="E168" s="438"/>
      <c r="F168" s="438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438"/>
      <c r="Y168" s="81"/>
      <c r="Z168" s="81"/>
      <c r="AA168" s="81"/>
      <c r="AB168" s="81"/>
      <c r="AC168" s="81"/>
      <c r="AD168" s="438"/>
      <c r="AE168" s="438"/>
      <c r="AF168" s="438"/>
      <c r="AG168" s="81"/>
      <c r="AH168" s="81"/>
      <c r="AI168" s="81"/>
      <c r="AJ168" s="438"/>
      <c r="AK168" s="438"/>
      <c r="AL168" s="81"/>
      <c r="AM168" s="81"/>
      <c r="AN168" s="575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</row>
    <row r="169">
      <c r="A169" s="81"/>
      <c r="B169" s="81"/>
      <c r="C169" s="81"/>
      <c r="D169" s="574"/>
      <c r="E169" s="438"/>
      <c r="F169" s="438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438"/>
      <c r="Y169" s="81"/>
      <c r="Z169" s="81"/>
      <c r="AA169" s="81"/>
      <c r="AB169" s="81"/>
      <c r="AC169" s="81"/>
      <c r="AD169" s="438"/>
      <c r="AE169" s="438"/>
      <c r="AF169" s="438"/>
      <c r="AG169" s="81"/>
      <c r="AH169" s="81"/>
      <c r="AI169" s="81"/>
      <c r="AJ169" s="438"/>
      <c r="AK169" s="438"/>
      <c r="AL169" s="81"/>
      <c r="AM169" s="81"/>
      <c r="AN169" s="575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</row>
    <row r="170">
      <c r="A170" s="81"/>
      <c r="B170" s="81"/>
      <c r="C170" s="81"/>
      <c r="D170" s="574"/>
      <c r="E170" s="438"/>
      <c r="F170" s="438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438"/>
      <c r="Y170" s="81"/>
      <c r="Z170" s="81"/>
      <c r="AA170" s="81"/>
      <c r="AB170" s="81"/>
      <c r="AC170" s="81"/>
      <c r="AD170" s="438"/>
      <c r="AE170" s="438"/>
      <c r="AF170" s="438"/>
      <c r="AG170" s="81"/>
      <c r="AH170" s="81"/>
      <c r="AI170" s="81"/>
      <c r="AJ170" s="438"/>
      <c r="AK170" s="438"/>
      <c r="AL170" s="81"/>
      <c r="AM170" s="81"/>
      <c r="AN170" s="575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</row>
    <row r="171">
      <c r="A171" s="81"/>
      <c r="B171" s="81"/>
      <c r="C171" s="81"/>
      <c r="D171" s="574"/>
      <c r="E171" s="438"/>
      <c r="F171" s="438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438"/>
      <c r="Y171" s="81"/>
      <c r="Z171" s="81"/>
      <c r="AA171" s="81"/>
      <c r="AB171" s="81"/>
      <c r="AC171" s="81"/>
      <c r="AD171" s="438"/>
      <c r="AE171" s="438"/>
      <c r="AF171" s="438"/>
      <c r="AG171" s="81"/>
      <c r="AH171" s="81"/>
      <c r="AI171" s="81"/>
      <c r="AJ171" s="438"/>
      <c r="AK171" s="438"/>
      <c r="AL171" s="81"/>
      <c r="AM171" s="81"/>
      <c r="AN171" s="575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</row>
    <row r="172">
      <c r="A172" s="81"/>
      <c r="B172" s="81"/>
      <c r="C172" s="81"/>
      <c r="D172" s="574"/>
      <c r="E172" s="438"/>
      <c r="F172" s="438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438"/>
      <c r="Y172" s="81"/>
      <c r="Z172" s="81"/>
      <c r="AA172" s="81"/>
      <c r="AB172" s="81"/>
      <c r="AC172" s="81"/>
      <c r="AD172" s="438"/>
      <c r="AE172" s="438"/>
      <c r="AF172" s="438"/>
      <c r="AG172" s="81"/>
      <c r="AH172" s="81"/>
      <c r="AI172" s="81"/>
      <c r="AJ172" s="438"/>
      <c r="AK172" s="438"/>
      <c r="AL172" s="81"/>
      <c r="AM172" s="81"/>
      <c r="AN172" s="575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</row>
    <row r="173">
      <c r="A173" s="81"/>
      <c r="B173" s="81"/>
      <c r="C173" s="81"/>
      <c r="D173" s="574"/>
      <c r="E173" s="438"/>
      <c r="F173" s="438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438"/>
      <c r="Y173" s="81"/>
      <c r="Z173" s="81"/>
      <c r="AA173" s="81"/>
      <c r="AB173" s="81"/>
      <c r="AC173" s="81"/>
      <c r="AD173" s="438"/>
      <c r="AE173" s="438"/>
      <c r="AF173" s="438"/>
      <c r="AG173" s="81"/>
      <c r="AH173" s="81"/>
      <c r="AI173" s="81"/>
      <c r="AJ173" s="438"/>
      <c r="AK173" s="438"/>
      <c r="AL173" s="81"/>
      <c r="AM173" s="81"/>
      <c r="AN173" s="575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</row>
    <row r="174">
      <c r="A174" s="81"/>
      <c r="B174" s="81"/>
      <c r="C174" s="81"/>
      <c r="D174" s="574"/>
      <c r="E174" s="438"/>
      <c r="F174" s="438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438"/>
      <c r="Y174" s="81"/>
      <c r="Z174" s="81"/>
      <c r="AA174" s="81"/>
      <c r="AB174" s="81"/>
      <c r="AC174" s="81"/>
      <c r="AD174" s="438"/>
      <c r="AE174" s="438"/>
      <c r="AF174" s="438"/>
      <c r="AG174" s="81"/>
      <c r="AH174" s="81"/>
      <c r="AI174" s="81"/>
      <c r="AJ174" s="438"/>
      <c r="AK174" s="438"/>
      <c r="AL174" s="81"/>
      <c r="AM174" s="81"/>
      <c r="AN174" s="575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</row>
    <row r="175">
      <c r="A175" s="81"/>
      <c r="B175" s="81"/>
      <c r="C175" s="81"/>
      <c r="D175" s="574"/>
      <c r="E175" s="438"/>
      <c r="F175" s="438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438"/>
      <c r="Y175" s="81"/>
      <c r="Z175" s="81"/>
      <c r="AA175" s="81"/>
      <c r="AB175" s="81"/>
      <c r="AC175" s="81"/>
      <c r="AD175" s="438"/>
      <c r="AE175" s="438"/>
      <c r="AF175" s="438"/>
      <c r="AG175" s="81"/>
      <c r="AH175" s="81"/>
      <c r="AI175" s="81"/>
      <c r="AJ175" s="438"/>
      <c r="AK175" s="438"/>
      <c r="AL175" s="81"/>
      <c r="AM175" s="81"/>
      <c r="AN175" s="575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</row>
    <row r="176">
      <c r="A176" s="81"/>
      <c r="B176" s="81"/>
      <c r="C176" s="81"/>
      <c r="D176" s="574"/>
      <c r="E176" s="438"/>
      <c r="F176" s="438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438"/>
      <c r="Y176" s="81"/>
      <c r="Z176" s="81"/>
      <c r="AA176" s="81"/>
      <c r="AB176" s="81"/>
      <c r="AC176" s="81"/>
      <c r="AD176" s="438"/>
      <c r="AE176" s="438"/>
      <c r="AF176" s="438"/>
      <c r="AG176" s="81"/>
      <c r="AH176" s="81"/>
      <c r="AI176" s="81"/>
      <c r="AJ176" s="438"/>
      <c r="AK176" s="438"/>
      <c r="AL176" s="81"/>
      <c r="AM176" s="81"/>
      <c r="AN176" s="575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</row>
    <row r="177">
      <c r="A177" s="81"/>
      <c r="B177" s="81"/>
      <c r="C177" s="81"/>
      <c r="D177" s="574"/>
      <c r="E177" s="438"/>
      <c r="F177" s="438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438"/>
      <c r="Y177" s="81"/>
      <c r="Z177" s="81"/>
      <c r="AA177" s="81"/>
      <c r="AB177" s="81"/>
      <c r="AC177" s="81"/>
      <c r="AD177" s="438"/>
      <c r="AE177" s="438"/>
      <c r="AF177" s="438"/>
      <c r="AG177" s="81"/>
      <c r="AH177" s="81"/>
      <c r="AI177" s="81"/>
      <c r="AJ177" s="438"/>
      <c r="AK177" s="438"/>
      <c r="AL177" s="81"/>
      <c r="AM177" s="81"/>
      <c r="AN177" s="575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</row>
    <row r="178">
      <c r="A178" s="81"/>
      <c r="B178" s="81"/>
      <c r="C178" s="81"/>
      <c r="D178" s="574"/>
      <c r="E178" s="438"/>
      <c r="F178" s="438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438"/>
      <c r="Y178" s="81"/>
      <c r="Z178" s="81"/>
      <c r="AA178" s="81"/>
      <c r="AB178" s="81"/>
      <c r="AC178" s="81"/>
      <c r="AD178" s="438"/>
      <c r="AE178" s="438"/>
      <c r="AF178" s="438"/>
      <c r="AG178" s="81"/>
      <c r="AH178" s="81"/>
      <c r="AI178" s="81"/>
      <c r="AJ178" s="438"/>
      <c r="AK178" s="438"/>
      <c r="AL178" s="81"/>
      <c r="AM178" s="81"/>
      <c r="AN178" s="575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</row>
    <row r="179">
      <c r="A179" s="81"/>
      <c r="B179" s="81"/>
      <c r="C179" s="81"/>
      <c r="D179" s="574"/>
      <c r="E179" s="438"/>
      <c r="F179" s="438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438"/>
      <c r="Y179" s="81"/>
      <c r="Z179" s="81"/>
      <c r="AA179" s="81"/>
      <c r="AB179" s="81"/>
      <c r="AC179" s="81"/>
      <c r="AD179" s="438"/>
      <c r="AE179" s="438"/>
      <c r="AF179" s="438"/>
      <c r="AG179" s="81"/>
      <c r="AH179" s="81"/>
      <c r="AI179" s="81"/>
      <c r="AJ179" s="438"/>
      <c r="AK179" s="438"/>
      <c r="AL179" s="81"/>
      <c r="AM179" s="81"/>
      <c r="AN179" s="575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</row>
    <row r="180">
      <c r="A180" s="81"/>
      <c r="B180" s="81"/>
      <c r="C180" s="81"/>
      <c r="D180" s="574"/>
      <c r="E180" s="438"/>
      <c r="F180" s="438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438"/>
      <c r="Y180" s="81"/>
      <c r="Z180" s="81"/>
      <c r="AA180" s="81"/>
      <c r="AB180" s="81"/>
      <c r="AC180" s="81"/>
      <c r="AD180" s="438"/>
      <c r="AE180" s="438"/>
      <c r="AF180" s="438"/>
      <c r="AG180" s="81"/>
      <c r="AH180" s="81"/>
      <c r="AI180" s="81"/>
      <c r="AJ180" s="438"/>
      <c r="AK180" s="438"/>
      <c r="AL180" s="81"/>
      <c r="AM180" s="81"/>
      <c r="AN180" s="575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</row>
    <row r="181">
      <c r="A181" s="81"/>
      <c r="B181" s="81"/>
      <c r="C181" s="81"/>
      <c r="D181" s="574"/>
      <c r="E181" s="438"/>
      <c r="F181" s="438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438"/>
      <c r="Y181" s="81"/>
      <c r="Z181" s="81"/>
      <c r="AA181" s="81"/>
      <c r="AB181" s="81"/>
      <c r="AC181" s="81"/>
      <c r="AD181" s="438"/>
      <c r="AE181" s="438"/>
      <c r="AF181" s="438"/>
      <c r="AG181" s="81"/>
      <c r="AH181" s="81"/>
      <c r="AI181" s="81"/>
      <c r="AJ181" s="438"/>
      <c r="AK181" s="438"/>
      <c r="AL181" s="81"/>
      <c r="AM181" s="81"/>
      <c r="AN181" s="575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</row>
    <row r="182">
      <c r="A182" s="81"/>
      <c r="B182" s="81"/>
      <c r="C182" s="81"/>
      <c r="D182" s="574"/>
      <c r="E182" s="438"/>
      <c r="F182" s="438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438"/>
      <c r="Y182" s="81"/>
      <c r="Z182" s="81"/>
      <c r="AA182" s="81"/>
      <c r="AB182" s="81"/>
      <c r="AC182" s="81"/>
      <c r="AD182" s="438"/>
      <c r="AE182" s="438"/>
      <c r="AF182" s="438"/>
      <c r="AG182" s="81"/>
      <c r="AH182" s="81"/>
      <c r="AI182" s="81"/>
      <c r="AJ182" s="438"/>
      <c r="AK182" s="438"/>
      <c r="AL182" s="81"/>
      <c r="AM182" s="81"/>
      <c r="AN182" s="575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</row>
    <row r="183">
      <c r="A183" s="81"/>
      <c r="B183" s="81"/>
      <c r="C183" s="81"/>
      <c r="D183" s="574"/>
      <c r="E183" s="438"/>
      <c r="F183" s="438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438"/>
      <c r="Y183" s="81"/>
      <c r="Z183" s="81"/>
      <c r="AA183" s="81"/>
      <c r="AB183" s="81"/>
      <c r="AC183" s="81"/>
      <c r="AD183" s="438"/>
      <c r="AE183" s="438"/>
      <c r="AF183" s="438"/>
      <c r="AG183" s="81"/>
      <c r="AH183" s="81"/>
      <c r="AI183" s="81"/>
      <c r="AJ183" s="438"/>
      <c r="AK183" s="438"/>
      <c r="AL183" s="81"/>
      <c r="AM183" s="81"/>
      <c r="AN183" s="575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</row>
    <row r="184">
      <c r="A184" s="81"/>
      <c r="B184" s="81"/>
      <c r="C184" s="81"/>
      <c r="D184" s="574"/>
      <c r="E184" s="438"/>
      <c r="F184" s="438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438"/>
      <c r="Y184" s="81"/>
      <c r="Z184" s="81"/>
      <c r="AA184" s="81"/>
      <c r="AB184" s="81"/>
      <c r="AC184" s="81"/>
      <c r="AD184" s="438"/>
      <c r="AE184" s="438"/>
      <c r="AF184" s="438"/>
      <c r="AG184" s="81"/>
      <c r="AH184" s="81"/>
      <c r="AI184" s="81"/>
      <c r="AJ184" s="438"/>
      <c r="AK184" s="438"/>
      <c r="AL184" s="81"/>
      <c r="AM184" s="81"/>
      <c r="AN184" s="575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</row>
    <row r="185">
      <c r="A185" s="81"/>
      <c r="B185" s="81"/>
      <c r="C185" s="81"/>
      <c r="D185" s="574"/>
      <c r="E185" s="438"/>
      <c r="F185" s="438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438"/>
      <c r="Y185" s="81"/>
      <c r="Z185" s="81"/>
      <c r="AA185" s="81"/>
      <c r="AB185" s="81"/>
      <c r="AC185" s="81"/>
      <c r="AD185" s="438"/>
      <c r="AE185" s="438"/>
      <c r="AF185" s="438"/>
      <c r="AG185" s="81"/>
      <c r="AH185" s="81"/>
      <c r="AI185" s="81"/>
      <c r="AJ185" s="438"/>
      <c r="AK185" s="438"/>
      <c r="AL185" s="81"/>
      <c r="AM185" s="81"/>
      <c r="AN185" s="575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</row>
    <row r="186">
      <c r="A186" s="81"/>
      <c r="B186" s="81"/>
      <c r="C186" s="81"/>
      <c r="D186" s="574"/>
      <c r="E186" s="438"/>
      <c r="F186" s="438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438"/>
      <c r="Y186" s="81"/>
      <c r="Z186" s="81"/>
      <c r="AA186" s="81"/>
      <c r="AB186" s="81"/>
      <c r="AC186" s="81"/>
      <c r="AD186" s="438"/>
      <c r="AE186" s="438"/>
      <c r="AF186" s="438"/>
      <c r="AG186" s="81"/>
      <c r="AH186" s="81"/>
      <c r="AI186" s="81"/>
      <c r="AJ186" s="438"/>
      <c r="AK186" s="438"/>
      <c r="AL186" s="81"/>
      <c r="AM186" s="81"/>
      <c r="AN186" s="575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</row>
    <row r="187">
      <c r="A187" s="81"/>
      <c r="B187" s="81"/>
      <c r="C187" s="81"/>
      <c r="D187" s="574"/>
      <c r="E187" s="438"/>
      <c r="F187" s="438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438"/>
      <c r="Y187" s="81"/>
      <c r="Z187" s="81"/>
      <c r="AA187" s="81"/>
      <c r="AB187" s="81"/>
      <c r="AC187" s="81"/>
      <c r="AD187" s="438"/>
      <c r="AE187" s="438"/>
      <c r="AF187" s="438"/>
      <c r="AG187" s="81"/>
      <c r="AH187" s="81"/>
      <c r="AI187" s="81"/>
      <c r="AJ187" s="438"/>
      <c r="AK187" s="438"/>
      <c r="AL187" s="81"/>
      <c r="AM187" s="81"/>
      <c r="AN187" s="575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</row>
    <row r="188">
      <c r="A188" s="81"/>
      <c r="B188" s="81"/>
      <c r="C188" s="81"/>
      <c r="D188" s="574"/>
      <c r="E188" s="438"/>
      <c r="F188" s="438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438"/>
      <c r="Y188" s="81"/>
      <c r="Z188" s="81"/>
      <c r="AA188" s="81"/>
      <c r="AB188" s="81"/>
      <c r="AC188" s="81"/>
      <c r="AD188" s="438"/>
      <c r="AE188" s="438"/>
      <c r="AF188" s="438"/>
      <c r="AG188" s="81"/>
      <c r="AH188" s="81"/>
      <c r="AI188" s="81"/>
      <c r="AJ188" s="438"/>
      <c r="AK188" s="438"/>
      <c r="AL188" s="81"/>
      <c r="AM188" s="81"/>
      <c r="AN188" s="575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</row>
    <row r="189">
      <c r="A189" s="81"/>
      <c r="B189" s="81"/>
      <c r="C189" s="81"/>
      <c r="D189" s="574"/>
      <c r="E189" s="438"/>
      <c r="F189" s="438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438"/>
      <c r="Y189" s="81"/>
      <c r="Z189" s="81"/>
      <c r="AA189" s="81"/>
      <c r="AB189" s="81"/>
      <c r="AC189" s="81"/>
      <c r="AD189" s="438"/>
      <c r="AE189" s="438"/>
      <c r="AF189" s="438"/>
      <c r="AG189" s="81"/>
      <c r="AH189" s="81"/>
      <c r="AI189" s="81"/>
      <c r="AJ189" s="438"/>
      <c r="AK189" s="438"/>
      <c r="AL189" s="81"/>
      <c r="AM189" s="81"/>
      <c r="AN189" s="575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</row>
    <row r="190">
      <c r="A190" s="81"/>
      <c r="B190" s="81"/>
      <c r="C190" s="81"/>
      <c r="D190" s="574"/>
      <c r="E190" s="438"/>
      <c r="F190" s="438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438"/>
      <c r="Y190" s="81"/>
      <c r="Z190" s="81"/>
      <c r="AA190" s="81"/>
      <c r="AB190" s="81"/>
      <c r="AC190" s="81"/>
      <c r="AD190" s="438"/>
      <c r="AE190" s="438"/>
      <c r="AF190" s="438"/>
      <c r="AG190" s="81"/>
      <c r="AH190" s="81"/>
      <c r="AI190" s="81"/>
      <c r="AJ190" s="438"/>
      <c r="AK190" s="438"/>
      <c r="AL190" s="81"/>
      <c r="AM190" s="81"/>
      <c r="AN190" s="575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</row>
    <row r="191">
      <c r="A191" s="81"/>
      <c r="B191" s="81"/>
      <c r="C191" s="81"/>
      <c r="D191" s="574"/>
      <c r="E191" s="438"/>
      <c r="F191" s="438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438"/>
      <c r="Y191" s="81"/>
      <c r="Z191" s="81"/>
      <c r="AA191" s="81"/>
      <c r="AB191" s="81"/>
      <c r="AC191" s="81"/>
      <c r="AD191" s="438"/>
      <c r="AE191" s="438"/>
      <c r="AF191" s="438"/>
      <c r="AG191" s="81"/>
      <c r="AH191" s="81"/>
      <c r="AI191" s="81"/>
      <c r="AJ191" s="438"/>
      <c r="AK191" s="438"/>
      <c r="AL191" s="81"/>
      <c r="AM191" s="81"/>
      <c r="AN191" s="575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</row>
    <row r="192">
      <c r="A192" s="81"/>
      <c r="B192" s="81"/>
      <c r="C192" s="81"/>
      <c r="D192" s="574"/>
      <c r="E192" s="438"/>
      <c r="F192" s="438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438"/>
      <c r="Y192" s="81"/>
      <c r="Z192" s="81"/>
      <c r="AA192" s="81"/>
      <c r="AB192" s="81"/>
      <c r="AC192" s="81"/>
      <c r="AD192" s="438"/>
      <c r="AE192" s="438"/>
      <c r="AF192" s="438"/>
      <c r="AG192" s="81"/>
      <c r="AH192" s="81"/>
      <c r="AI192" s="81"/>
      <c r="AJ192" s="438"/>
      <c r="AK192" s="438"/>
      <c r="AL192" s="81"/>
      <c r="AM192" s="81"/>
      <c r="AN192" s="575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</row>
    <row r="193">
      <c r="A193" s="81"/>
      <c r="B193" s="81"/>
      <c r="C193" s="81"/>
      <c r="D193" s="574"/>
      <c r="E193" s="438"/>
      <c r="F193" s="438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438"/>
      <c r="Y193" s="81"/>
      <c r="Z193" s="81"/>
      <c r="AA193" s="81"/>
      <c r="AB193" s="81"/>
      <c r="AC193" s="81"/>
      <c r="AD193" s="438"/>
      <c r="AE193" s="438"/>
      <c r="AF193" s="438"/>
      <c r="AG193" s="81"/>
      <c r="AH193" s="81"/>
      <c r="AI193" s="81"/>
      <c r="AJ193" s="438"/>
      <c r="AK193" s="438"/>
      <c r="AL193" s="81"/>
      <c r="AM193" s="81"/>
      <c r="AN193" s="575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</row>
    <row r="194">
      <c r="A194" s="81"/>
      <c r="B194" s="81"/>
      <c r="C194" s="81"/>
      <c r="D194" s="574"/>
      <c r="E194" s="438"/>
      <c r="F194" s="438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438"/>
      <c r="Y194" s="81"/>
      <c r="Z194" s="81"/>
      <c r="AA194" s="81"/>
      <c r="AB194" s="81"/>
      <c r="AC194" s="81"/>
      <c r="AD194" s="438"/>
      <c r="AE194" s="438"/>
      <c r="AF194" s="438"/>
      <c r="AG194" s="81"/>
      <c r="AH194" s="81"/>
      <c r="AI194" s="81"/>
      <c r="AJ194" s="438"/>
      <c r="AK194" s="438"/>
      <c r="AL194" s="81"/>
      <c r="AM194" s="81"/>
      <c r="AN194" s="575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</row>
    <row r="195">
      <c r="A195" s="81"/>
      <c r="B195" s="81"/>
      <c r="C195" s="81"/>
      <c r="D195" s="574"/>
      <c r="E195" s="438"/>
      <c r="F195" s="438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438"/>
      <c r="Y195" s="81"/>
      <c r="Z195" s="81"/>
      <c r="AA195" s="81"/>
      <c r="AB195" s="81"/>
      <c r="AC195" s="81"/>
      <c r="AD195" s="438"/>
      <c r="AE195" s="438"/>
      <c r="AF195" s="438"/>
      <c r="AG195" s="81"/>
      <c r="AH195" s="81"/>
      <c r="AI195" s="81"/>
      <c r="AJ195" s="438"/>
      <c r="AK195" s="438"/>
      <c r="AL195" s="81"/>
      <c r="AM195" s="81"/>
      <c r="AN195" s="575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</row>
    <row r="196">
      <c r="A196" s="81"/>
      <c r="B196" s="81"/>
      <c r="C196" s="81"/>
      <c r="D196" s="574"/>
      <c r="E196" s="438"/>
      <c r="F196" s="438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438"/>
      <c r="Y196" s="81"/>
      <c r="Z196" s="81"/>
      <c r="AA196" s="81"/>
      <c r="AB196" s="81"/>
      <c r="AC196" s="81"/>
      <c r="AD196" s="438"/>
      <c r="AE196" s="438"/>
      <c r="AF196" s="438"/>
      <c r="AG196" s="81"/>
      <c r="AH196" s="81"/>
      <c r="AI196" s="81"/>
      <c r="AJ196" s="438"/>
      <c r="AK196" s="438"/>
      <c r="AL196" s="81"/>
      <c r="AM196" s="81"/>
      <c r="AN196" s="575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</row>
    <row r="197">
      <c r="A197" s="81"/>
      <c r="B197" s="81"/>
      <c r="C197" s="81"/>
      <c r="D197" s="574"/>
      <c r="E197" s="438"/>
      <c r="F197" s="438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438"/>
      <c r="Y197" s="81"/>
      <c r="Z197" s="81"/>
      <c r="AA197" s="81"/>
      <c r="AB197" s="81"/>
      <c r="AC197" s="81"/>
      <c r="AD197" s="438"/>
      <c r="AE197" s="438"/>
      <c r="AF197" s="438"/>
      <c r="AG197" s="81"/>
      <c r="AH197" s="81"/>
      <c r="AI197" s="81"/>
      <c r="AJ197" s="438"/>
      <c r="AK197" s="438"/>
      <c r="AL197" s="81"/>
      <c r="AM197" s="81"/>
      <c r="AN197" s="575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</row>
    <row r="198">
      <c r="A198" s="81"/>
      <c r="B198" s="81"/>
      <c r="C198" s="81"/>
      <c r="D198" s="574"/>
      <c r="E198" s="438"/>
      <c r="F198" s="438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438"/>
      <c r="Y198" s="81"/>
      <c r="Z198" s="81"/>
      <c r="AA198" s="81"/>
      <c r="AB198" s="81"/>
      <c r="AC198" s="81"/>
      <c r="AD198" s="438"/>
      <c r="AE198" s="438"/>
      <c r="AF198" s="438"/>
      <c r="AG198" s="81"/>
      <c r="AH198" s="81"/>
      <c r="AI198" s="81"/>
      <c r="AJ198" s="438"/>
      <c r="AK198" s="438"/>
      <c r="AL198" s="81"/>
      <c r="AM198" s="81"/>
      <c r="AN198" s="575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</row>
    <row r="199">
      <c r="A199" s="81"/>
      <c r="B199" s="81"/>
      <c r="C199" s="81"/>
      <c r="D199" s="574"/>
      <c r="E199" s="438"/>
      <c r="F199" s="438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438"/>
      <c r="Y199" s="81"/>
      <c r="Z199" s="81"/>
      <c r="AA199" s="81"/>
      <c r="AB199" s="81"/>
      <c r="AC199" s="81"/>
      <c r="AD199" s="438"/>
      <c r="AE199" s="438"/>
      <c r="AF199" s="438"/>
      <c r="AG199" s="81"/>
      <c r="AH199" s="81"/>
      <c r="AI199" s="81"/>
      <c r="AJ199" s="438"/>
      <c r="AK199" s="438"/>
      <c r="AL199" s="81"/>
      <c r="AM199" s="81"/>
      <c r="AN199" s="575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</row>
    <row r="200">
      <c r="A200" s="81"/>
      <c r="B200" s="81"/>
      <c r="C200" s="81"/>
      <c r="D200" s="574"/>
      <c r="E200" s="438"/>
      <c r="F200" s="438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438"/>
      <c r="Y200" s="81"/>
      <c r="Z200" s="81"/>
      <c r="AA200" s="81"/>
      <c r="AB200" s="81"/>
      <c r="AC200" s="81"/>
      <c r="AD200" s="438"/>
      <c r="AE200" s="438"/>
      <c r="AF200" s="438"/>
      <c r="AG200" s="81"/>
      <c r="AH200" s="81"/>
      <c r="AI200" s="81"/>
      <c r="AJ200" s="438"/>
      <c r="AK200" s="438"/>
      <c r="AL200" s="81"/>
      <c r="AM200" s="81"/>
      <c r="AN200" s="575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</row>
    <row r="201">
      <c r="A201" s="81"/>
      <c r="B201" s="81"/>
      <c r="C201" s="81"/>
      <c r="D201" s="574"/>
      <c r="E201" s="438"/>
      <c r="F201" s="438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438"/>
      <c r="Y201" s="81"/>
      <c r="Z201" s="81"/>
      <c r="AA201" s="81"/>
      <c r="AB201" s="81"/>
      <c r="AC201" s="81"/>
      <c r="AD201" s="438"/>
      <c r="AE201" s="438"/>
      <c r="AF201" s="438"/>
      <c r="AG201" s="81"/>
      <c r="AH201" s="81"/>
      <c r="AI201" s="81"/>
      <c r="AJ201" s="438"/>
      <c r="AK201" s="438"/>
      <c r="AL201" s="81"/>
      <c r="AM201" s="81"/>
      <c r="AN201" s="575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</row>
    <row r="202">
      <c r="A202" s="81"/>
      <c r="B202" s="81"/>
      <c r="C202" s="81"/>
      <c r="D202" s="574"/>
      <c r="E202" s="438"/>
      <c r="F202" s="438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438"/>
      <c r="Y202" s="81"/>
      <c r="Z202" s="81"/>
      <c r="AA202" s="81"/>
      <c r="AB202" s="81"/>
      <c r="AC202" s="81"/>
      <c r="AD202" s="438"/>
      <c r="AE202" s="438"/>
      <c r="AF202" s="438"/>
      <c r="AG202" s="81"/>
      <c r="AH202" s="81"/>
      <c r="AI202" s="81"/>
      <c r="AJ202" s="438"/>
      <c r="AK202" s="438"/>
      <c r="AL202" s="81"/>
      <c r="AM202" s="81"/>
      <c r="AN202" s="575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</row>
    <row r="203">
      <c r="A203" s="81"/>
      <c r="B203" s="81"/>
      <c r="C203" s="81"/>
      <c r="D203" s="574"/>
      <c r="E203" s="438"/>
      <c r="F203" s="438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438"/>
      <c r="Y203" s="81"/>
      <c r="Z203" s="81"/>
      <c r="AA203" s="81"/>
      <c r="AB203" s="81"/>
      <c r="AC203" s="81"/>
      <c r="AD203" s="438"/>
      <c r="AE203" s="438"/>
      <c r="AF203" s="438"/>
      <c r="AG203" s="81"/>
      <c r="AH203" s="81"/>
      <c r="AI203" s="81"/>
      <c r="AJ203" s="438"/>
      <c r="AK203" s="438"/>
      <c r="AL203" s="81"/>
      <c r="AM203" s="81"/>
      <c r="AN203" s="575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</row>
    <row r="204">
      <c r="A204" s="81"/>
      <c r="B204" s="81"/>
      <c r="C204" s="81"/>
      <c r="D204" s="574"/>
      <c r="E204" s="438"/>
      <c r="F204" s="438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438"/>
      <c r="Y204" s="81"/>
      <c r="Z204" s="81"/>
      <c r="AA204" s="81"/>
      <c r="AB204" s="81"/>
      <c r="AC204" s="81"/>
      <c r="AD204" s="438"/>
      <c r="AE204" s="438"/>
      <c r="AF204" s="438"/>
      <c r="AG204" s="81"/>
      <c r="AH204" s="81"/>
      <c r="AI204" s="81"/>
      <c r="AJ204" s="438"/>
      <c r="AK204" s="438"/>
      <c r="AL204" s="81"/>
      <c r="AM204" s="81"/>
      <c r="AN204" s="575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</row>
    <row r="205">
      <c r="A205" s="81"/>
      <c r="B205" s="81"/>
      <c r="C205" s="81"/>
      <c r="D205" s="574"/>
      <c r="E205" s="438"/>
      <c r="F205" s="438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438"/>
      <c r="Y205" s="81"/>
      <c r="Z205" s="81"/>
      <c r="AA205" s="81"/>
      <c r="AB205" s="81"/>
      <c r="AC205" s="81"/>
      <c r="AD205" s="438"/>
      <c r="AE205" s="438"/>
      <c r="AF205" s="438"/>
      <c r="AG205" s="81"/>
      <c r="AH205" s="81"/>
      <c r="AI205" s="81"/>
      <c r="AJ205" s="438"/>
      <c r="AK205" s="438"/>
      <c r="AL205" s="81"/>
      <c r="AM205" s="81"/>
      <c r="AN205" s="575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</row>
    <row r="206">
      <c r="A206" s="81"/>
      <c r="B206" s="81"/>
      <c r="C206" s="81"/>
      <c r="D206" s="574"/>
      <c r="E206" s="438"/>
      <c r="F206" s="438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438"/>
      <c r="Y206" s="81"/>
      <c r="Z206" s="81"/>
      <c r="AA206" s="81"/>
      <c r="AB206" s="81"/>
      <c r="AC206" s="81"/>
      <c r="AD206" s="438"/>
      <c r="AE206" s="438"/>
      <c r="AF206" s="438"/>
      <c r="AG206" s="81"/>
      <c r="AH206" s="81"/>
      <c r="AI206" s="81"/>
      <c r="AJ206" s="438"/>
      <c r="AK206" s="438"/>
      <c r="AL206" s="81"/>
      <c r="AM206" s="81"/>
      <c r="AN206" s="575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</row>
    <row r="207">
      <c r="A207" s="81"/>
      <c r="B207" s="81"/>
      <c r="C207" s="81"/>
      <c r="D207" s="574"/>
      <c r="E207" s="438"/>
      <c r="F207" s="438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438"/>
      <c r="Y207" s="81"/>
      <c r="Z207" s="81"/>
      <c r="AA207" s="81"/>
      <c r="AB207" s="81"/>
      <c r="AC207" s="81"/>
      <c r="AD207" s="438"/>
      <c r="AE207" s="438"/>
      <c r="AF207" s="438"/>
      <c r="AG207" s="81"/>
      <c r="AH207" s="81"/>
      <c r="AI207" s="81"/>
      <c r="AJ207" s="438"/>
      <c r="AK207" s="438"/>
      <c r="AL207" s="81"/>
      <c r="AM207" s="81"/>
      <c r="AN207" s="575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</row>
    <row r="208">
      <c r="A208" s="81"/>
      <c r="B208" s="81"/>
      <c r="C208" s="81"/>
      <c r="D208" s="574"/>
      <c r="E208" s="438"/>
      <c r="F208" s="438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438"/>
      <c r="Y208" s="81"/>
      <c r="Z208" s="81"/>
      <c r="AA208" s="81"/>
      <c r="AB208" s="81"/>
      <c r="AC208" s="81"/>
      <c r="AD208" s="438"/>
      <c r="AE208" s="438"/>
      <c r="AF208" s="438"/>
      <c r="AG208" s="81"/>
      <c r="AH208" s="81"/>
      <c r="AI208" s="81"/>
      <c r="AJ208" s="438"/>
      <c r="AK208" s="438"/>
      <c r="AL208" s="81"/>
      <c r="AM208" s="81"/>
      <c r="AN208" s="575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</row>
    <row r="209">
      <c r="A209" s="81"/>
      <c r="B209" s="81"/>
      <c r="C209" s="81"/>
      <c r="D209" s="574"/>
      <c r="E209" s="438"/>
      <c r="F209" s="438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438"/>
      <c r="Y209" s="81"/>
      <c r="Z209" s="81"/>
      <c r="AA209" s="81"/>
      <c r="AB209" s="81"/>
      <c r="AC209" s="81"/>
      <c r="AD209" s="438"/>
      <c r="AE209" s="438"/>
      <c r="AF209" s="438"/>
      <c r="AG209" s="81"/>
      <c r="AH209" s="81"/>
      <c r="AI209" s="81"/>
      <c r="AJ209" s="438"/>
      <c r="AK209" s="438"/>
      <c r="AL209" s="81"/>
      <c r="AM209" s="81"/>
      <c r="AN209" s="575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</row>
    <row r="210">
      <c r="A210" s="81"/>
      <c r="B210" s="81"/>
      <c r="C210" s="81"/>
      <c r="D210" s="574"/>
      <c r="E210" s="438"/>
      <c r="F210" s="438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438"/>
      <c r="Y210" s="81"/>
      <c r="Z210" s="81"/>
      <c r="AA210" s="81"/>
      <c r="AB210" s="81"/>
      <c r="AC210" s="81"/>
      <c r="AD210" s="438"/>
      <c r="AE210" s="438"/>
      <c r="AF210" s="438"/>
      <c r="AG210" s="81"/>
      <c r="AH210" s="81"/>
      <c r="AI210" s="81"/>
      <c r="AJ210" s="438"/>
      <c r="AK210" s="438"/>
      <c r="AL210" s="81"/>
      <c r="AM210" s="81"/>
      <c r="AN210" s="575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</row>
    <row r="211">
      <c r="A211" s="81"/>
      <c r="B211" s="81"/>
      <c r="C211" s="81"/>
      <c r="D211" s="574"/>
      <c r="E211" s="438"/>
      <c r="F211" s="438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438"/>
      <c r="Y211" s="81"/>
      <c r="Z211" s="81"/>
      <c r="AA211" s="81"/>
      <c r="AB211" s="81"/>
      <c r="AC211" s="81"/>
      <c r="AD211" s="438"/>
      <c r="AE211" s="438"/>
      <c r="AF211" s="438"/>
      <c r="AG211" s="81"/>
      <c r="AH211" s="81"/>
      <c r="AI211" s="81"/>
      <c r="AJ211" s="438"/>
      <c r="AK211" s="438"/>
      <c r="AL211" s="81"/>
      <c r="AM211" s="81"/>
      <c r="AN211" s="575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</row>
    <row r="212">
      <c r="A212" s="81"/>
      <c r="B212" s="81"/>
      <c r="C212" s="81"/>
      <c r="D212" s="574"/>
      <c r="E212" s="438"/>
      <c r="F212" s="438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438"/>
      <c r="Y212" s="81"/>
      <c r="Z212" s="81"/>
      <c r="AA212" s="81"/>
      <c r="AB212" s="81"/>
      <c r="AC212" s="81"/>
      <c r="AD212" s="438"/>
      <c r="AE212" s="438"/>
      <c r="AF212" s="438"/>
      <c r="AG212" s="81"/>
      <c r="AH212" s="81"/>
      <c r="AI212" s="81"/>
      <c r="AJ212" s="438"/>
      <c r="AK212" s="438"/>
      <c r="AL212" s="81"/>
      <c r="AM212" s="81"/>
      <c r="AN212" s="575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</row>
    <row r="213">
      <c r="A213" s="81"/>
      <c r="B213" s="81"/>
      <c r="C213" s="81"/>
      <c r="D213" s="574"/>
      <c r="E213" s="438"/>
      <c r="F213" s="438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438"/>
      <c r="Y213" s="81"/>
      <c r="Z213" s="81"/>
      <c r="AA213" s="81"/>
      <c r="AB213" s="81"/>
      <c r="AC213" s="81"/>
      <c r="AD213" s="438"/>
      <c r="AE213" s="438"/>
      <c r="AF213" s="438"/>
      <c r="AG213" s="81"/>
      <c r="AH213" s="81"/>
      <c r="AI213" s="81"/>
      <c r="AJ213" s="438"/>
      <c r="AK213" s="438"/>
      <c r="AL213" s="81"/>
      <c r="AM213" s="81"/>
      <c r="AN213" s="575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</row>
    <row r="214">
      <c r="A214" s="81"/>
      <c r="B214" s="81"/>
      <c r="C214" s="81"/>
      <c r="D214" s="574"/>
      <c r="E214" s="438"/>
      <c r="F214" s="438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438"/>
      <c r="Y214" s="81"/>
      <c r="Z214" s="81"/>
      <c r="AA214" s="81"/>
      <c r="AB214" s="81"/>
      <c r="AC214" s="81"/>
      <c r="AD214" s="438"/>
      <c r="AE214" s="438"/>
      <c r="AF214" s="438"/>
      <c r="AG214" s="81"/>
      <c r="AH214" s="81"/>
      <c r="AI214" s="81"/>
      <c r="AJ214" s="438"/>
      <c r="AK214" s="438"/>
      <c r="AL214" s="81"/>
      <c r="AM214" s="81"/>
      <c r="AN214" s="575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</row>
    <row r="215">
      <c r="A215" s="81"/>
      <c r="B215" s="81"/>
      <c r="C215" s="81"/>
      <c r="D215" s="574"/>
      <c r="E215" s="438"/>
      <c r="F215" s="438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438"/>
      <c r="Y215" s="81"/>
      <c r="Z215" s="81"/>
      <c r="AA215" s="81"/>
      <c r="AB215" s="81"/>
      <c r="AC215" s="81"/>
      <c r="AD215" s="438"/>
      <c r="AE215" s="438"/>
      <c r="AF215" s="438"/>
      <c r="AG215" s="81"/>
      <c r="AH215" s="81"/>
      <c r="AI215" s="81"/>
      <c r="AJ215" s="438"/>
      <c r="AK215" s="438"/>
      <c r="AL215" s="81"/>
      <c r="AM215" s="81"/>
      <c r="AN215" s="575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</row>
    <row r="216">
      <c r="A216" s="81"/>
      <c r="B216" s="81"/>
      <c r="C216" s="81"/>
      <c r="D216" s="574"/>
      <c r="E216" s="438"/>
      <c r="F216" s="438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438"/>
      <c r="Y216" s="81"/>
      <c r="Z216" s="81"/>
      <c r="AA216" s="81"/>
      <c r="AB216" s="81"/>
      <c r="AC216" s="81"/>
      <c r="AD216" s="438"/>
      <c r="AE216" s="438"/>
      <c r="AF216" s="438"/>
      <c r="AG216" s="81"/>
      <c r="AH216" s="81"/>
      <c r="AI216" s="81"/>
      <c r="AJ216" s="438"/>
      <c r="AK216" s="438"/>
      <c r="AL216" s="81"/>
      <c r="AM216" s="81"/>
      <c r="AN216" s="575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</row>
    <row r="217">
      <c r="A217" s="81"/>
      <c r="B217" s="81"/>
      <c r="C217" s="81"/>
      <c r="D217" s="574"/>
      <c r="E217" s="438"/>
      <c r="F217" s="438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438"/>
      <c r="Y217" s="81"/>
      <c r="Z217" s="81"/>
      <c r="AA217" s="81"/>
      <c r="AB217" s="81"/>
      <c r="AC217" s="81"/>
      <c r="AD217" s="438"/>
      <c r="AE217" s="438"/>
      <c r="AF217" s="438"/>
      <c r="AG217" s="81"/>
      <c r="AH217" s="81"/>
      <c r="AI217" s="81"/>
      <c r="AJ217" s="438"/>
      <c r="AK217" s="438"/>
      <c r="AL217" s="81"/>
      <c r="AM217" s="81"/>
      <c r="AN217" s="575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</row>
    <row r="218">
      <c r="A218" s="81"/>
      <c r="B218" s="81"/>
      <c r="C218" s="81"/>
      <c r="D218" s="574"/>
      <c r="E218" s="438"/>
      <c r="F218" s="438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438"/>
      <c r="Y218" s="81"/>
      <c r="Z218" s="81"/>
      <c r="AA218" s="81"/>
      <c r="AB218" s="81"/>
      <c r="AC218" s="81"/>
      <c r="AD218" s="438"/>
      <c r="AE218" s="438"/>
      <c r="AF218" s="438"/>
      <c r="AG218" s="81"/>
      <c r="AH218" s="81"/>
      <c r="AI218" s="81"/>
      <c r="AJ218" s="438"/>
      <c r="AK218" s="438"/>
      <c r="AL218" s="81"/>
      <c r="AM218" s="81"/>
      <c r="AN218" s="575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</row>
    <row r="219">
      <c r="A219" s="81"/>
      <c r="B219" s="81"/>
      <c r="C219" s="81"/>
      <c r="D219" s="574"/>
      <c r="E219" s="438"/>
      <c r="F219" s="438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438"/>
      <c r="Y219" s="81"/>
      <c r="Z219" s="81"/>
      <c r="AA219" s="81"/>
      <c r="AB219" s="81"/>
      <c r="AC219" s="81"/>
      <c r="AD219" s="438"/>
      <c r="AE219" s="438"/>
      <c r="AF219" s="438"/>
      <c r="AG219" s="81"/>
      <c r="AH219" s="81"/>
      <c r="AI219" s="81"/>
      <c r="AJ219" s="438"/>
      <c r="AK219" s="438"/>
      <c r="AL219" s="81"/>
      <c r="AM219" s="81"/>
      <c r="AN219" s="575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</row>
    <row r="220">
      <c r="A220" s="81"/>
      <c r="B220" s="81"/>
      <c r="C220" s="81"/>
      <c r="D220" s="574"/>
      <c r="E220" s="438"/>
      <c r="F220" s="438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438"/>
      <c r="Y220" s="81"/>
      <c r="Z220" s="81"/>
      <c r="AA220" s="81"/>
      <c r="AB220" s="81"/>
      <c r="AC220" s="81"/>
      <c r="AD220" s="438"/>
      <c r="AE220" s="438"/>
      <c r="AF220" s="438"/>
      <c r="AG220" s="81"/>
      <c r="AH220" s="81"/>
      <c r="AI220" s="81"/>
      <c r="AJ220" s="438"/>
      <c r="AK220" s="438"/>
      <c r="AL220" s="81"/>
      <c r="AM220" s="81"/>
      <c r="AN220" s="575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</row>
    <row r="221">
      <c r="A221" s="81"/>
      <c r="B221" s="81"/>
      <c r="C221" s="81"/>
      <c r="D221" s="574"/>
      <c r="E221" s="438"/>
      <c r="F221" s="438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438"/>
      <c r="Y221" s="81"/>
      <c r="Z221" s="81"/>
      <c r="AA221" s="81"/>
      <c r="AB221" s="81"/>
      <c r="AC221" s="81"/>
      <c r="AD221" s="438"/>
      <c r="AE221" s="438"/>
      <c r="AF221" s="438"/>
      <c r="AG221" s="81"/>
      <c r="AH221" s="81"/>
      <c r="AI221" s="81"/>
      <c r="AJ221" s="438"/>
      <c r="AK221" s="438"/>
      <c r="AL221" s="81"/>
      <c r="AM221" s="81"/>
      <c r="AN221" s="575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</row>
    <row r="222">
      <c r="A222" s="81"/>
      <c r="B222" s="81"/>
      <c r="C222" s="81"/>
      <c r="D222" s="574"/>
      <c r="E222" s="438"/>
      <c r="F222" s="438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438"/>
      <c r="Y222" s="81"/>
      <c r="Z222" s="81"/>
      <c r="AA222" s="81"/>
      <c r="AB222" s="81"/>
      <c r="AC222" s="81"/>
      <c r="AD222" s="438"/>
      <c r="AE222" s="438"/>
      <c r="AF222" s="438"/>
      <c r="AG222" s="81"/>
      <c r="AH222" s="81"/>
      <c r="AI222" s="81"/>
      <c r="AJ222" s="438"/>
      <c r="AK222" s="438"/>
      <c r="AL222" s="81"/>
      <c r="AM222" s="81"/>
      <c r="AN222" s="575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</row>
    <row r="223">
      <c r="A223" s="81"/>
      <c r="B223" s="81"/>
      <c r="C223" s="81"/>
      <c r="D223" s="574"/>
      <c r="E223" s="438"/>
      <c r="F223" s="438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438"/>
      <c r="Y223" s="81"/>
      <c r="Z223" s="81"/>
      <c r="AA223" s="81"/>
      <c r="AB223" s="81"/>
      <c r="AC223" s="81"/>
      <c r="AD223" s="438"/>
      <c r="AE223" s="438"/>
      <c r="AF223" s="438"/>
      <c r="AG223" s="81"/>
      <c r="AH223" s="81"/>
      <c r="AI223" s="81"/>
      <c r="AJ223" s="438"/>
      <c r="AK223" s="438"/>
      <c r="AL223" s="81"/>
      <c r="AM223" s="81"/>
      <c r="AN223" s="575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</row>
    <row r="224">
      <c r="A224" s="81"/>
      <c r="B224" s="81"/>
      <c r="C224" s="81"/>
      <c r="D224" s="574"/>
      <c r="E224" s="438"/>
      <c r="F224" s="438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438"/>
      <c r="Y224" s="81"/>
      <c r="Z224" s="81"/>
      <c r="AA224" s="81"/>
      <c r="AB224" s="81"/>
      <c r="AC224" s="81"/>
      <c r="AD224" s="438"/>
      <c r="AE224" s="438"/>
      <c r="AF224" s="438"/>
      <c r="AG224" s="81"/>
      <c r="AH224" s="81"/>
      <c r="AI224" s="81"/>
      <c r="AJ224" s="438"/>
      <c r="AK224" s="438"/>
      <c r="AL224" s="81"/>
      <c r="AM224" s="81"/>
      <c r="AN224" s="575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</row>
    <row r="225">
      <c r="A225" s="81"/>
      <c r="B225" s="81"/>
      <c r="C225" s="81"/>
      <c r="D225" s="574"/>
      <c r="E225" s="438"/>
      <c r="F225" s="438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438"/>
      <c r="Y225" s="81"/>
      <c r="Z225" s="81"/>
      <c r="AA225" s="81"/>
      <c r="AB225" s="81"/>
      <c r="AC225" s="81"/>
      <c r="AD225" s="438"/>
      <c r="AE225" s="438"/>
      <c r="AF225" s="438"/>
      <c r="AG225" s="81"/>
      <c r="AH225" s="81"/>
      <c r="AI225" s="81"/>
      <c r="AJ225" s="438"/>
      <c r="AK225" s="438"/>
      <c r="AL225" s="81"/>
      <c r="AM225" s="81"/>
      <c r="AN225" s="575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</row>
    <row r="226">
      <c r="A226" s="81"/>
      <c r="B226" s="81"/>
      <c r="C226" s="81"/>
      <c r="D226" s="574"/>
      <c r="E226" s="438"/>
      <c r="F226" s="438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438"/>
      <c r="Y226" s="81"/>
      <c r="Z226" s="81"/>
      <c r="AA226" s="81"/>
      <c r="AB226" s="81"/>
      <c r="AC226" s="81"/>
      <c r="AD226" s="438"/>
      <c r="AE226" s="438"/>
      <c r="AF226" s="438"/>
      <c r="AG226" s="81"/>
      <c r="AH226" s="81"/>
      <c r="AI226" s="81"/>
      <c r="AJ226" s="438"/>
      <c r="AK226" s="438"/>
      <c r="AL226" s="81"/>
      <c r="AM226" s="81"/>
      <c r="AN226" s="575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</row>
    <row r="227">
      <c r="A227" s="81"/>
      <c r="B227" s="81"/>
      <c r="C227" s="81"/>
      <c r="D227" s="574"/>
      <c r="E227" s="438"/>
      <c r="F227" s="438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438"/>
      <c r="Y227" s="81"/>
      <c r="Z227" s="81"/>
      <c r="AA227" s="81"/>
      <c r="AB227" s="81"/>
      <c r="AC227" s="81"/>
      <c r="AD227" s="438"/>
      <c r="AE227" s="438"/>
      <c r="AF227" s="438"/>
      <c r="AG227" s="81"/>
      <c r="AH227" s="81"/>
      <c r="AI227" s="81"/>
      <c r="AJ227" s="438"/>
      <c r="AK227" s="438"/>
      <c r="AL227" s="81"/>
      <c r="AM227" s="81"/>
      <c r="AN227" s="575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</row>
    <row r="228">
      <c r="A228" s="81"/>
      <c r="B228" s="81"/>
      <c r="C228" s="81"/>
      <c r="D228" s="574"/>
      <c r="E228" s="438"/>
      <c r="F228" s="438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438"/>
      <c r="Y228" s="81"/>
      <c r="Z228" s="81"/>
      <c r="AA228" s="81"/>
      <c r="AB228" s="81"/>
      <c r="AC228" s="81"/>
      <c r="AD228" s="438"/>
      <c r="AE228" s="438"/>
      <c r="AF228" s="438"/>
      <c r="AG228" s="81"/>
      <c r="AH228" s="81"/>
      <c r="AI228" s="81"/>
      <c r="AJ228" s="438"/>
      <c r="AK228" s="438"/>
      <c r="AL228" s="81"/>
      <c r="AM228" s="81"/>
      <c r="AN228" s="575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</row>
    <row r="229">
      <c r="A229" s="81"/>
      <c r="B229" s="81"/>
      <c r="C229" s="81"/>
      <c r="D229" s="574"/>
      <c r="E229" s="438"/>
      <c r="F229" s="438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438"/>
      <c r="Y229" s="81"/>
      <c r="Z229" s="81"/>
      <c r="AA229" s="81"/>
      <c r="AB229" s="81"/>
      <c r="AC229" s="81"/>
      <c r="AD229" s="438"/>
      <c r="AE229" s="438"/>
      <c r="AF229" s="438"/>
      <c r="AG229" s="81"/>
      <c r="AH229" s="81"/>
      <c r="AI229" s="81"/>
      <c r="AJ229" s="438"/>
      <c r="AK229" s="438"/>
      <c r="AL229" s="81"/>
      <c r="AM229" s="81"/>
      <c r="AN229" s="575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</row>
    <row r="230">
      <c r="A230" s="81"/>
      <c r="B230" s="81"/>
      <c r="C230" s="81"/>
      <c r="D230" s="574"/>
      <c r="E230" s="438"/>
      <c r="F230" s="438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438"/>
      <c r="Y230" s="81"/>
      <c r="Z230" s="81"/>
      <c r="AA230" s="81"/>
      <c r="AB230" s="81"/>
      <c r="AC230" s="81"/>
      <c r="AD230" s="438"/>
      <c r="AE230" s="438"/>
      <c r="AF230" s="438"/>
      <c r="AG230" s="81"/>
      <c r="AH230" s="81"/>
      <c r="AI230" s="81"/>
      <c r="AJ230" s="438"/>
      <c r="AK230" s="438"/>
      <c r="AL230" s="81"/>
      <c r="AM230" s="81"/>
      <c r="AN230" s="575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</row>
    <row r="231">
      <c r="A231" s="81"/>
      <c r="B231" s="81"/>
      <c r="C231" s="81"/>
      <c r="D231" s="574"/>
      <c r="E231" s="438"/>
      <c r="F231" s="438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438"/>
      <c r="Y231" s="81"/>
      <c r="Z231" s="81"/>
      <c r="AA231" s="81"/>
      <c r="AB231" s="81"/>
      <c r="AC231" s="81"/>
      <c r="AD231" s="438"/>
      <c r="AE231" s="438"/>
      <c r="AF231" s="438"/>
      <c r="AG231" s="81"/>
      <c r="AH231" s="81"/>
      <c r="AI231" s="81"/>
      <c r="AJ231" s="438"/>
      <c r="AK231" s="438"/>
      <c r="AL231" s="81"/>
      <c r="AM231" s="81"/>
      <c r="AN231" s="575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</row>
    <row r="232">
      <c r="A232" s="81"/>
      <c r="B232" s="81"/>
      <c r="C232" s="81"/>
      <c r="D232" s="574"/>
      <c r="E232" s="438"/>
      <c r="F232" s="438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438"/>
      <c r="Y232" s="81"/>
      <c r="Z232" s="81"/>
      <c r="AA232" s="81"/>
      <c r="AB232" s="81"/>
      <c r="AC232" s="81"/>
      <c r="AD232" s="438"/>
      <c r="AE232" s="438"/>
      <c r="AF232" s="438"/>
      <c r="AG232" s="81"/>
      <c r="AH232" s="81"/>
      <c r="AI232" s="81"/>
      <c r="AJ232" s="438"/>
      <c r="AK232" s="438"/>
      <c r="AL232" s="81"/>
      <c r="AM232" s="81"/>
      <c r="AN232" s="575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</row>
    <row r="233">
      <c r="A233" s="81"/>
      <c r="B233" s="81"/>
      <c r="C233" s="81"/>
      <c r="D233" s="574"/>
      <c r="E233" s="438"/>
      <c r="F233" s="438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438"/>
      <c r="Y233" s="81"/>
      <c r="Z233" s="81"/>
      <c r="AA233" s="81"/>
      <c r="AB233" s="81"/>
      <c r="AC233" s="81"/>
      <c r="AD233" s="438"/>
      <c r="AE233" s="438"/>
      <c r="AF233" s="438"/>
      <c r="AG233" s="81"/>
      <c r="AH233" s="81"/>
      <c r="AI233" s="81"/>
      <c r="AJ233" s="438"/>
      <c r="AK233" s="438"/>
      <c r="AL233" s="81"/>
      <c r="AM233" s="81"/>
      <c r="AN233" s="575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</row>
    <row r="234">
      <c r="A234" s="81"/>
      <c r="B234" s="81"/>
      <c r="C234" s="81"/>
      <c r="D234" s="574"/>
      <c r="E234" s="438"/>
      <c r="F234" s="438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438"/>
      <c r="Y234" s="81"/>
      <c r="Z234" s="81"/>
      <c r="AA234" s="81"/>
      <c r="AB234" s="81"/>
      <c r="AC234" s="81"/>
      <c r="AD234" s="438"/>
      <c r="AE234" s="438"/>
      <c r="AF234" s="438"/>
      <c r="AG234" s="81"/>
      <c r="AH234" s="81"/>
      <c r="AI234" s="81"/>
      <c r="AJ234" s="438"/>
      <c r="AK234" s="438"/>
      <c r="AL234" s="81"/>
      <c r="AM234" s="81"/>
      <c r="AN234" s="575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</row>
    <row r="235">
      <c r="A235" s="81"/>
      <c r="B235" s="81"/>
      <c r="C235" s="81"/>
      <c r="D235" s="574"/>
      <c r="E235" s="438"/>
      <c r="F235" s="438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438"/>
      <c r="Y235" s="81"/>
      <c r="Z235" s="81"/>
      <c r="AA235" s="81"/>
      <c r="AB235" s="81"/>
      <c r="AC235" s="81"/>
      <c r="AD235" s="438"/>
      <c r="AE235" s="438"/>
      <c r="AF235" s="438"/>
      <c r="AG235" s="81"/>
      <c r="AH235" s="81"/>
      <c r="AI235" s="81"/>
      <c r="AJ235" s="438"/>
      <c r="AK235" s="438"/>
      <c r="AL235" s="81"/>
      <c r="AM235" s="81"/>
      <c r="AN235" s="575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</row>
    <row r="236">
      <c r="A236" s="81"/>
      <c r="B236" s="81"/>
      <c r="C236" s="81"/>
      <c r="D236" s="574"/>
      <c r="E236" s="438"/>
      <c r="F236" s="438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438"/>
      <c r="Y236" s="81"/>
      <c r="Z236" s="81"/>
      <c r="AA236" s="81"/>
      <c r="AB236" s="81"/>
      <c r="AC236" s="81"/>
      <c r="AD236" s="438"/>
      <c r="AE236" s="438"/>
      <c r="AF236" s="438"/>
      <c r="AG236" s="81"/>
      <c r="AH236" s="81"/>
      <c r="AI236" s="81"/>
      <c r="AJ236" s="438"/>
      <c r="AK236" s="438"/>
      <c r="AL236" s="81"/>
      <c r="AM236" s="81"/>
      <c r="AN236" s="575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</row>
    <row r="237">
      <c r="A237" s="81"/>
      <c r="B237" s="81"/>
      <c r="C237" s="81"/>
      <c r="D237" s="574"/>
      <c r="E237" s="438"/>
      <c r="F237" s="438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438"/>
      <c r="Y237" s="81"/>
      <c r="Z237" s="81"/>
      <c r="AA237" s="81"/>
      <c r="AB237" s="81"/>
      <c r="AC237" s="81"/>
      <c r="AD237" s="438"/>
      <c r="AE237" s="438"/>
      <c r="AF237" s="438"/>
      <c r="AG237" s="81"/>
      <c r="AH237" s="81"/>
      <c r="AI237" s="81"/>
      <c r="AJ237" s="438"/>
      <c r="AK237" s="438"/>
      <c r="AL237" s="81"/>
      <c r="AM237" s="81"/>
      <c r="AN237" s="575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</row>
    <row r="238">
      <c r="A238" s="81"/>
      <c r="B238" s="81"/>
      <c r="C238" s="81"/>
      <c r="D238" s="574"/>
      <c r="E238" s="438"/>
      <c r="F238" s="438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438"/>
      <c r="Y238" s="81"/>
      <c r="Z238" s="81"/>
      <c r="AA238" s="81"/>
      <c r="AB238" s="81"/>
      <c r="AC238" s="81"/>
      <c r="AD238" s="438"/>
      <c r="AE238" s="438"/>
      <c r="AF238" s="438"/>
      <c r="AG238" s="81"/>
      <c r="AH238" s="81"/>
      <c r="AI238" s="81"/>
      <c r="AJ238" s="438"/>
      <c r="AK238" s="438"/>
      <c r="AL238" s="81"/>
      <c r="AM238" s="81"/>
      <c r="AN238" s="575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</row>
    <row r="239">
      <c r="A239" s="81"/>
      <c r="B239" s="81"/>
      <c r="C239" s="81"/>
      <c r="D239" s="574"/>
      <c r="E239" s="438"/>
      <c r="F239" s="438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438"/>
      <c r="Y239" s="81"/>
      <c r="Z239" s="81"/>
      <c r="AA239" s="81"/>
      <c r="AB239" s="81"/>
      <c r="AC239" s="81"/>
      <c r="AD239" s="438"/>
      <c r="AE239" s="438"/>
      <c r="AF239" s="438"/>
      <c r="AG239" s="81"/>
      <c r="AH239" s="81"/>
      <c r="AI239" s="81"/>
      <c r="AJ239" s="438"/>
      <c r="AK239" s="438"/>
      <c r="AL239" s="81"/>
      <c r="AM239" s="81"/>
      <c r="AN239" s="575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</row>
    <row r="240">
      <c r="A240" s="81"/>
      <c r="B240" s="81"/>
      <c r="C240" s="81"/>
      <c r="D240" s="574"/>
      <c r="E240" s="438"/>
      <c r="F240" s="438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438"/>
      <c r="Y240" s="81"/>
      <c r="Z240" s="81"/>
      <c r="AA240" s="81"/>
      <c r="AB240" s="81"/>
      <c r="AC240" s="81"/>
      <c r="AD240" s="438"/>
      <c r="AE240" s="438"/>
      <c r="AF240" s="438"/>
      <c r="AG240" s="81"/>
      <c r="AH240" s="81"/>
      <c r="AI240" s="81"/>
      <c r="AJ240" s="438"/>
      <c r="AK240" s="438"/>
      <c r="AL240" s="81"/>
      <c r="AM240" s="81"/>
      <c r="AN240" s="575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</row>
    <row r="241">
      <c r="A241" s="81"/>
      <c r="B241" s="81"/>
      <c r="C241" s="81"/>
      <c r="D241" s="574"/>
      <c r="E241" s="438"/>
      <c r="F241" s="438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438"/>
      <c r="Y241" s="81"/>
      <c r="Z241" s="81"/>
      <c r="AA241" s="81"/>
      <c r="AB241" s="81"/>
      <c r="AC241" s="81"/>
      <c r="AD241" s="438"/>
      <c r="AE241" s="438"/>
      <c r="AF241" s="438"/>
      <c r="AG241" s="81"/>
      <c r="AH241" s="81"/>
      <c r="AI241" s="81"/>
      <c r="AJ241" s="438"/>
      <c r="AK241" s="438"/>
      <c r="AL241" s="81"/>
      <c r="AM241" s="81"/>
      <c r="AN241" s="575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</row>
    <row r="242">
      <c r="A242" s="81"/>
      <c r="B242" s="81"/>
      <c r="C242" s="81"/>
      <c r="D242" s="574"/>
      <c r="E242" s="438"/>
      <c r="F242" s="438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438"/>
      <c r="Y242" s="81"/>
      <c r="Z242" s="81"/>
      <c r="AA242" s="81"/>
      <c r="AB242" s="81"/>
      <c r="AC242" s="81"/>
      <c r="AD242" s="438"/>
      <c r="AE242" s="438"/>
      <c r="AF242" s="438"/>
      <c r="AG242" s="81"/>
      <c r="AH242" s="81"/>
      <c r="AI242" s="81"/>
      <c r="AJ242" s="438"/>
      <c r="AK242" s="438"/>
      <c r="AL242" s="81"/>
      <c r="AM242" s="81"/>
      <c r="AN242" s="575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</row>
    <row r="243">
      <c r="A243" s="81"/>
      <c r="B243" s="81"/>
      <c r="C243" s="81"/>
      <c r="D243" s="574"/>
      <c r="E243" s="438"/>
      <c r="F243" s="438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438"/>
      <c r="Y243" s="81"/>
      <c r="Z243" s="81"/>
      <c r="AA243" s="81"/>
      <c r="AB243" s="81"/>
      <c r="AC243" s="81"/>
      <c r="AD243" s="438"/>
      <c r="AE243" s="438"/>
      <c r="AF243" s="438"/>
      <c r="AG243" s="81"/>
      <c r="AH243" s="81"/>
      <c r="AI243" s="81"/>
      <c r="AJ243" s="438"/>
      <c r="AK243" s="438"/>
      <c r="AL243" s="81"/>
      <c r="AM243" s="81"/>
      <c r="AN243" s="575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</row>
    <row r="244">
      <c r="A244" s="81"/>
      <c r="B244" s="81"/>
      <c r="C244" s="81"/>
      <c r="D244" s="574"/>
      <c r="E244" s="438"/>
      <c r="F244" s="438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438"/>
      <c r="Y244" s="81"/>
      <c r="Z244" s="81"/>
      <c r="AA244" s="81"/>
      <c r="AB244" s="81"/>
      <c r="AC244" s="81"/>
      <c r="AD244" s="438"/>
      <c r="AE244" s="438"/>
      <c r="AF244" s="438"/>
      <c r="AG244" s="81"/>
      <c r="AH244" s="81"/>
      <c r="AI244" s="81"/>
      <c r="AJ244" s="438"/>
      <c r="AK244" s="438"/>
      <c r="AL244" s="81"/>
      <c r="AM244" s="81"/>
      <c r="AN244" s="575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</row>
    <row r="245">
      <c r="A245" s="81"/>
      <c r="B245" s="81"/>
      <c r="C245" s="81"/>
      <c r="D245" s="574"/>
      <c r="E245" s="438"/>
      <c r="F245" s="438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438"/>
      <c r="Y245" s="81"/>
      <c r="Z245" s="81"/>
      <c r="AA245" s="81"/>
      <c r="AB245" s="81"/>
      <c r="AC245" s="81"/>
      <c r="AD245" s="438"/>
      <c r="AE245" s="438"/>
      <c r="AF245" s="438"/>
      <c r="AG245" s="81"/>
      <c r="AH245" s="81"/>
      <c r="AI245" s="81"/>
      <c r="AJ245" s="438"/>
      <c r="AK245" s="438"/>
      <c r="AL245" s="81"/>
      <c r="AM245" s="81"/>
      <c r="AN245" s="575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</row>
    <row r="246">
      <c r="A246" s="81"/>
      <c r="B246" s="81"/>
      <c r="C246" s="81"/>
      <c r="D246" s="574"/>
      <c r="E246" s="438"/>
      <c r="F246" s="438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438"/>
      <c r="Y246" s="81"/>
      <c r="Z246" s="81"/>
      <c r="AA246" s="81"/>
      <c r="AB246" s="81"/>
      <c r="AC246" s="81"/>
      <c r="AD246" s="438"/>
      <c r="AE246" s="438"/>
      <c r="AF246" s="438"/>
      <c r="AG246" s="81"/>
      <c r="AH246" s="81"/>
      <c r="AI246" s="81"/>
      <c r="AJ246" s="438"/>
      <c r="AK246" s="438"/>
      <c r="AL246" s="81"/>
      <c r="AM246" s="81"/>
      <c r="AN246" s="575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</row>
    <row r="247">
      <c r="A247" s="81"/>
      <c r="B247" s="81"/>
      <c r="C247" s="81"/>
      <c r="D247" s="574"/>
      <c r="E247" s="438"/>
      <c r="F247" s="438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438"/>
      <c r="Y247" s="81"/>
      <c r="Z247" s="81"/>
      <c r="AA247" s="81"/>
      <c r="AB247" s="81"/>
      <c r="AC247" s="81"/>
      <c r="AD247" s="438"/>
      <c r="AE247" s="438"/>
      <c r="AF247" s="438"/>
      <c r="AG247" s="81"/>
      <c r="AH247" s="81"/>
      <c r="AI247" s="81"/>
      <c r="AJ247" s="438"/>
      <c r="AK247" s="438"/>
      <c r="AL247" s="81"/>
      <c r="AM247" s="81"/>
      <c r="AN247" s="575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</row>
    <row r="248">
      <c r="A248" s="81"/>
      <c r="B248" s="81"/>
      <c r="C248" s="81"/>
      <c r="D248" s="574"/>
      <c r="E248" s="438"/>
      <c r="F248" s="438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438"/>
      <c r="Y248" s="81"/>
      <c r="Z248" s="81"/>
      <c r="AA248" s="81"/>
      <c r="AB248" s="81"/>
      <c r="AC248" s="81"/>
      <c r="AD248" s="438"/>
      <c r="AE248" s="438"/>
      <c r="AF248" s="438"/>
      <c r="AG248" s="81"/>
      <c r="AH248" s="81"/>
      <c r="AI248" s="81"/>
      <c r="AJ248" s="438"/>
      <c r="AK248" s="438"/>
      <c r="AL248" s="81"/>
      <c r="AM248" s="81"/>
      <c r="AN248" s="575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</row>
    <row r="249">
      <c r="A249" s="81"/>
      <c r="B249" s="81"/>
      <c r="C249" s="81"/>
      <c r="D249" s="574"/>
      <c r="E249" s="438"/>
      <c r="F249" s="438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438"/>
      <c r="Y249" s="81"/>
      <c r="Z249" s="81"/>
      <c r="AA249" s="81"/>
      <c r="AB249" s="81"/>
      <c r="AC249" s="81"/>
      <c r="AD249" s="438"/>
      <c r="AE249" s="438"/>
      <c r="AF249" s="438"/>
      <c r="AG249" s="81"/>
      <c r="AH249" s="81"/>
      <c r="AI249" s="81"/>
      <c r="AJ249" s="438"/>
      <c r="AK249" s="438"/>
      <c r="AL249" s="81"/>
      <c r="AM249" s="81"/>
      <c r="AN249" s="575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</row>
    <row r="250">
      <c r="A250" s="81"/>
      <c r="B250" s="81"/>
      <c r="C250" s="81"/>
      <c r="D250" s="574"/>
      <c r="E250" s="438"/>
      <c r="F250" s="438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438"/>
      <c r="Y250" s="81"/>
      <c r="Z250" s="81"/>
      <c r="AA250" s="81"/>
      <c r="AB250" s="81"/>
      <c r="AC250" s="81"/>
      <c r="AD250" s="438"/>
      <c r="AE250" s="438"/>
      <c r="AF250" s="438"/>
      <c r="AG250" s="81"/>
      <c r="AH250" s="81"/>
      <c r="AI250" s="81"/>
      <c r="AJ250" s="438"/>
      <c r="AK250" s="438"/>
      <c r="AL250" s="81"/>
      <c r="AM250" s="81"/>
      <c r="AN250" s="575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</row>
    <row r="251">
      <c r="A251" s="81"/>
      <c r="B251" s="81"/>
      <c r="C251" s="81"/>
      <c r="D251" s="574"/>
      <c r="E251" s="438"/>
      <c r="F251" s="438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438"/>
      <c r="Y251" s="81"/>
      <c r="Z251" s="81"/>
      <c r="AA251" s="81"/>
      <c r="AB251" s="81"/>
      <c r="AC251" s="81"/>
      <c r="AD251" s="438"/>
      <c r="AE251" s="438"/>
      <c r="AF251" s="438"/>
      <c r="AG251" s="81"/>
      <c r="AH251" s="81"/>
      <c r="AI251" s="81"/>
      <c r="AJ251" s="438"/>
      <c r="AK251" s="438"/>
      <c r="AL251" s="81"/>
      <c r="AM251" s="81"/>
      <c r="AN251" s="575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</row>
    <row r="252">
      <c r="A252" s="81"/>
      <c r="B252" s="81"/>
      <c r="C252" s="81"/>
      <c r="D252" s="574"/>
      <c r="E252" s="438"/>
      <c r="F252" s="438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438"/>
      <c r="Y252" s="81"/>
      <c r="Z252" s="81"/>
      <c r="AA252" s="81"/>
      <c r="AB252" s="81"/>
      <c r="AC252" s="81"/>
      <c r="AD252" s="438"/>
      <c r="AE252" s="438"/>
      <c r="AF252" s="438"/>
      <c r="AG252" s="81"/>
      <c r="AH252" s="81"/>
      <c r="AI252" s="81"/>
      <c r="AJ252" s="438"/>
      <c r="AK252" s="438"/>
      <c r="AL252" s="81"/>
      <c r="AM252" s="81"/>
      <c r="AN252" s="575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</row>
    <row r="253">
      <c r="A253" s="81"/>
      <c r="B253" s="81"/>
      <c r="C253" s="81"/>
      <c r="D253" s="574"/>
      <c r="E253" s="438"/>
      <c r="F253" s="438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438"/>
      <c r="Y253" s="81"/>
      <c r="Z253" s="81"/>
      <c r="AA253" s="81"/>
      <c r="AB253" s="81"/>
      <c r="AC253" s="81"/>
      <c r="AD253" s="438"/>
      <c r="AE253" s="438"/>
      <c r="AF253" s="438"/>
      <c r="AG253" s="81"/>
      <c r="AH253" s="81"/>
      <c r="AI253" s="81"/>
      <c r="AJ253" s="438"/>
      <c r="AK253" s="438"/>
      <c r="AL253" s="81"/>
      <c r="AM253" s="81"/>
      <c r="AN253" s="575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</row>
    <row r="254">
      <c r="A254" s="81"/>
      <c r="B254" s="81"/>
      <c r="C254" s="81"/>
      <c r="D254" s="574"/>
      <c r="E254" s="438"/>
      <c r="F254" s="438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438"/>
      <c r="Y254" s="81"/>
      <c r="Z254" s="81"/>
      <c r="AA254" s="81"/>
      <c r="AB254" s="81"/>
      <c r="AC254" s="81"/>
      <c r="AD254" s="438"/>
      <c r="AE254" s="438"/>
      <c r="AF254" s="438"/>
      <c r="AG254" s="81"/>
      <c r="AH254" s="81"/>
      <c r="AI254" s="81"/>
      <c r="AJ254" s="438"/>
      <c r="AK254" s="438"/>
      <c r="AL254" s="81"/>
      <c r="AM254" s="81"/>
      <c r="AN254" s="575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</row>
    <row r="255">
      <c r="A255" s="81"/>
      <c r="B255" s="81"/>
      <c r="C255" s="81"/>
      <c r="D255" s="574"/>
      <c r="E255" s="438"/>
      <c r="F255" s="438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438"/>
      <c r="Y255" s="81"/>
      <c r="Z255" s="81"/>
      <c r="AA255" s="81"/>
      <c r="AB255" s="81"/>
      <c r="AC255" s="81"/>
      <c r="AD255" s="438"/>
      <c r="AE255" s="438"/>
      <c r="AF255" s="438"/>
      <c r="AG255" s="81"/>
      <c r="AH255" s="81"/>
      <c r="AI255" s="81"/>
      <c r="AJ255" s="438"/>
      <c r="AK255" s="438"/>
      <c r="AL255" s="81"/>
      <c r="AM255" s="81"/>
      <c r="AN255" s="575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</row>
    <row r="256">
      <c r="A256" s="81"/>
      <c r="B256" s="81"/>
      <c r="C256" s="81"/>
      <c r="D256" s="574"/>
      <c r="E256" s="438"/>
      <c r="F256" s="438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438"/>
      <c r="Y256" s="81"/>
      <c r="Z256" s="81"/>
      <c r="AA256" s="81"/>
      <c r="AB256" s="81"/>
      <c r="AC256" s="81"/>
      <c r="AD256" s="438"/>
      <c r="AE256" s="438"/>
      <c r="AF256" s="438"/>
      <c r="AG256" s="81"/>
      <c r="AH256" s="81"/>
      <c r="AI256" s="81"/>
      <c r="AJ256" s="438"/>
      <c r="AK256" s="438"/>
      <c r="AL256" s="81"/>
      <c r="AM256" s="81"/>
      <c r="AN256" s="575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</row>
    <row r="257">
      <c r="A257" s="81"/>
      <c r="B257" s="81"/>
      <c r="C257" s="81"/>
      <c r="D257" s="574"/>
      <c r="E257" s="438"/>
      <c r="F257" s="438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438"/>
      <c r="Y257" s="81"/>
      <c r="Z257" s="81"/>
      <c r="AA257" s="81"/>
      <c r="AB257" s="81"/>
      <c r="AC257" s="81"/>
      <c r="AD257" s="438"/>
      <c r="AE257" s="438"/>
      <c r="AF257" s="438"/>
      <c r="AG257" s="81"/>
      <c r="AH257" s="81"/>
      <c r="AI257" s="81"/>
      <c r="AJ257" s="438"/>
      <c r="AK257" s="438"/>
      <c r="AL257" s="81"/>
      <c r="AM257" s="81"/>
      <c r="AN257" s="575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</row>
    <row r="258">
      <c r="A258" s="81"/>
      <c r="B258" s="81"/>
      <c r="C258" s="81"/>
      <c r="D258" s="574"/>
      <c r="E258" s="438"/>
      <c r="F258" s="438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438"/>
      <c r="Y258" s="81"/>
      <c r="Z258" s="81"/>
      <c r="AA258" s="81"/>
      <c r="AB258" s="81"/>
      <c r="AC258" s="81"/>
      <c r="AD258" s="438"/>
      <c r="AE258" s="438"/>
      <c r="AF258" s="438"/>
      <c r="AG258" s="81"/>
      <c r="AH258" s="81"/>
      <c r="AI258" s="81"/>
      <c r="AJ258" s="438"/>
      <c r="AK258" s="438"/>
      <c r="AL258" s="81"/>
      <c r="AM258" s="81"/>
      <c r="AN258" s="575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</row>
    <row r="259">
      <c r="A259" s="81"/>
      <c r="B259" s="81"/>
      <c r="C259" s="81"/>
      <c r="D259" s="574"/>
      <c r="E259" s="438"/>
      <c r="F259" s="438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438"/>
      <c r="Y259" s="81"/>
      <c r="Z259" s="81"/>
      <c r="AA259" s="81"/>
      <c r="AB259" s="81"/>
      <c r="AC259" s="81"/>
      <c r="AD259" s="438"/>
      <c r="AE259" s="438"/>
      <c r="AF259" s="438"/>
      <c r="AG259" s="81"/>
      <c r="AH259" s="81"/>
      <c r="AI259" s="81"/>
      <c r="AJ259" s="438"/>
      <c r="AK259" s="438"/>
      <c r="AL259" s="81"/>
      <c r="AM259" s="81"/>
      <c r="AN259" s="575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</row>
    <row r="260">
      <c r="A260" s="81"/>
      <c r="B260" s="81"/>
      <c r="C260" s="81"/>
      <c r="D260" s="574"/>
      <c r="E260" s="438"/>
      <c r="F260" s="438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438"/>
      <c r="Y260" s="81"/>
      <c r="Z260" s="81"/>
      <c r="AA260" s="81"/>
      <c r="AB260" s="81"/>
      <c r="AC260" s="81"/>
      <c r="AD260" s="438"/>
      <c r="AE260" s="438"/>
      <c r="AF260" s="438"/>
      <c r="AG260" s="81"/>
      <c r="AH260" s="81"/>
      <c r="AI260" s="81"/>
      <c r="AJ260" s="438"/>
      <c r="AK260" s="438"/>
      <c r="AL260" s="81"/>
      <c r="AM260" s="81"/>
      <c r="AN260" s="575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</row>
    <row r="261">
      <c r="A261" s="81"/>
      <c r="B261" s="81"/>
      <c r="C261" s="81"/>
      <c r="D261" s="574"/>
      <c r="E261" s="438"/>
      <c r="F261" s="438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438"/>
      <c r="Y261" s="81"/>
      <c r="Z261" s="81"/>
      <c r="AA261" s="81"/>
      <c r="AB261" s="81"/>
      <c r="AC261" s="81"/>
      <c r="AD261" s="438"/>
      <c r="AE261" s="438"/>
      <c r="AF261" s="438"/>
      <c r="AG261" s="81"/>
      <c r="AH261" s="81"/>
      <c r="AI261" s="81"/>
      <c r="AJ261" s="438"/>
      <c r="AK261" s="438"/>
      <c r="AL261" s="81"/>
      <c r="AM261" s="81"/>
      <c r="AN261" s="575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</row>
    <row r="262">
      <c r="A262" s="81"/>
      <c r="B262" s="81"/>
      <c r="C262" s="81"/>
      <c r="D262" s="574"/>
      <c r="E262" s="438"/>
      <c r="F262" s="438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438"/>
      <c r="Y262" s="81"/>
      <c r="Z262" s="81"/>
      <c r="AA262" s="81"/>
      <c r="AB262" s="81"/>
      <c r="AC262" s="81"/>
      <c r="AD262" s="438"/>
      <c r="AE262" s="438"/>
      <c r="AF262" s="438"/>
      <c r="AG262" s="81"/>
      <c r="AH262" s="81"/>
      <c r="AI262" s="81"/>
      <c r="AJ262" s="438"/>
      <c r="AK262" s="438"/>
      <c r="AL262" s="81"/>
      <c r="AM262" s="81"/>
      <c r="AN262" s="575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</row>
    <row r="263">
      <c r="A263" s="81"/>
      <c r="B263" s="81"/>
      <c r="C263" s="81"/>
      <c r="D263" s="574"/>
      <c r="E263" s="438"/>
      <c r="F263" s="438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438"/>
      <c r="Y263" s="81"/>
      <c r="Z263" s="81"/>
      <c r="AA263" s="81"/>
      <c r="AB263" s="81"/>
      <c r="AC263" s="81"/>
      <c r="AD263" s="438"/>
      <c r="AE263" s="438"/>
      <c r="AF263" s="438"/>
      <c r="AG263" s="81"/>
      <c r="AH263" s="81"/>
      <c r="AI263" s="81"/>
      <c r="AJ263" s="438"/>
      <c r="AK263" s="438"/>
      <c r="AL263" s="81"/>
      <c r="AM263" s="81"/>
      <c r="AN263" s="575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</row>
    <row r="264">
      <c r="A264" s="81"/>
      <c r="B264" s="81"/>
      <c r="C264" s="81"/>
      <c r="D264" s="574"/>
      <c r="E264" s="438"/>
      <c r="F264" s="438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438"/>
      <c r="Y264" s="81"/>
      <c r="Z264" s="81"/>
      <c r="AA264" s="81"/>
      <c r="AB264" s="81"/>
      <c r="AC264" s="81"/>
      <c r="AD264" s="438"/>
      <c r="AE264" s="438"/>
      <c r="AF264" s="438"/>
      <c r="AG264" s="81"/>
      <c r="AH264" s="81"/>
      <c r="AI264" s="81"/>
      <c r="AJ264" s="438"/>
      <c r="AK264" s="438"/>
      <c r="AL264" s="81"/>
      <c r="AM264" s="81"/>
      <c r="AN264" s="575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</row>
    <row r="265">
      <c r="A265" s="81"/>
      <c r="B265" s="81"/>
      <c r="C265" s="81"/>
      <c r="D265" s="574"/>
      <c r="E265" s="438"/>
      <c r="F265" s="438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438"/>
      <c r="Y265" s="81"/>
      <c r="Z265" s="81"/>
      <c r="AA265" s="81"/>
      <c r="AB265" s="81"/>
      <c r="AC265" s="81"/>
      <c r="AD265" s="438"/>
      <c r="AE265" s="438"/>
      <c r="AF265" s="438"/>
      <c r="AG265" s="81"/>
      <c r="AH265" s="81"/>
      <c r="AI265" s="81"/>
      <c r="AJ265" s="438"/>
      <c r="AK265" s="438"/>
      <c r="AL265" s="81"/>
      <c r="AM265" s="81"/>
      <c r="AN265" s="575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</row>
    <row r="266">
      <c r="A266" s="81"/>
      <c r="B266" s="81"/>
      <c r="C266" s="81"/>
      <c r="D266" s="574"/>
      <c r="E266" s="438"/>
      <c r="F266" s="438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438"/>
      <c r="Y266" s="81"/>
      <c r="Z266" s="81"/>
      <c r="AA266" s="81"/>
      <c r="AB266" s="81"/>
      <c r="AC266" s="81"/>
      <c r="AD266" s="438"/>
      <c r="AE266" s="438"/>
      <c r="AF266" s="438"/>
      <c r="AG266" s="81"/>
      <c r="AH266" s="81"/>
      <c r="AI266" s="81"/>
      <c r="AJ266" s="438"/>
      <c r="AK266" s="438"/>
      <c r="AL266" s="81"/>
      <c r="AM266" s="81"/>
      <c r="AN266" s="575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</row>
    <row r="267">
      <c r="A267" s="81"/>
      <c r="B267" s="81"/>
      <c r="C267" s="81"/>
      <c r="D267" s="574"/>
      <c r="E267" s="438"/>
      <c r="F267" s="438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438"/>
      <c r="Y267" s="81"/>
      <c r="Z267" s="81"/>
      <c r="AA267" s="81"/>
      <c r="AB267" s="81"/>
      <c r="AC267" s="81"/>
      <c r="AD267" s="438"/>
      <c r="AE267" s="438"/>
      <c r="AF267" s="438"/>
      <c r="AG267" s="81"/>
      <c r="AH267" s="81"/>
      <c r="AI267" s="81"/>
      <c r="AJ267" s="438"/>
      <c r="AK267" s="438"/>
      <c r="AL267" s="81"/>
      <c r="AM267" s="81"/>
      <c r="AN267" s="575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</row>
    <row r="268">
      <c r="A268" s="81"/>
      <c r="B268" s="81"/>
      <c r="C268" s="81"/>
      <c r="D268" s="574"/>
      <c r="E268" s="438"/>
      <c r="F268" s="438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438"/>
      <c r="Y268" s="81"/>
      <c r="Z268" s="81"/>
      <c r="AA268" s="81"/>
      <c r="AB268" s="81"/>
      <c r="AC268" s="81"/>
      <c r="AD268" s="438"/>
      <c r="AE268" s="438"/>
      <c r="AF268" s="438"/>
      <c r="AG268" s="81"/>
      <c r="AH268" s="81"/>
      <c r="AI268" s="81"/>
      <c r="AJ268" s="438"/>
      <c r="AK268" s="438"/>
      <c r="AL268" s="81"/>
      <c r="AM268" s="81"/>
      <c r="AN268" s="575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</row>
    <row r="269">
      <c r="A269" s="81"/>
      <c r="B269" s="81"/>
      <c r="C269" s="81"/>
      <c r="D269" s="574"/>
      <c r="E269" s="438"/>
      <c r="F269" s="438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438"/>
      <c r="Y269" s="81"/>
      <c r="Z269" s="81"/>
      <c r="AA269" s="81"/>
      <c r="AB269" s="81"/>
      <c r="AC269" s="81"/>
      <c r="AD269" s="438"/>
      <c r="AE269" s="438"/>
      <c r="AF269" s="438"/>
      <c r="AG269" s="81"/>
      <c r="AH269" s="81"/>
      <c r="AI269" s="81"/>
      <c r="AJ269" s="438"/>
      <c r="AK269" s="438"/>
      <c r="AL269" s="81"/>
      <c r="AM269" s="81"/>
      <c r="AN269" s="575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</row>
    <row r="270">
      <c r="A270" s="81"/>
      <c r="B270" s="81"/>
      <c r="C270" s="81"/>
      <c r="D270" s="574"/>
      <c r="E270" s="438"/>
      <c r="F270" s="438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438"/>
      <c r="Y270" s="81"/>
      <c r="Z270" s="81"/>
      <c r="AA270" s="81"/>
      <c r="AB270" s="81"/>
      <c r="AC270" s="81"/>
      <c r="AD270" s="438"/>
      <c r="AE270" s="438"/>
      <c r="AF270" s="438"/>
      <c r="AG270" s="81"/>
      <c r="AH270" s="81"/>
      <c r="AI270" s="81"/>
      <c r="AJ270" s="438"/>
      <c r="AK270" s="438"/>
      <c r="AL270" s="81"/>
      <c r="AM270" s="81"/>
      <c r="AN270" s="575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</row>
    <row r="271">
      <c r="A271" s="81"/>
      <c r="B271" s="81"/>
      <c r="C271" s="81"/>
      <c r="D271" s="574"/>
      <c r="E271" s="438"/>
      <c r="F271" s="438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438"/>
      <c r="Y271" s="81"/>
      <c r="Z271" s="81"/>
      <c r="AA271" s="81"/>
      <c r="AB271" s="81"/>
      <c r="AC271" s="81"/>
      <c r="AD271" s="438"/>
      <c r="AE271" s="438"/>
      <c r="AF271" s="438"/>
      <c r="AG271" s="81"/>
      <c r="AH271" s="81"/>
      <c r="AI271" s="81"/>
      <c r="AJ271" s="438"/>
      <c r="AK271" s="438"/>
      <c r="AL271" s="81"/>
      <c r="AM271" s="81"/>
      <c r="AN271" s="575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</row>
    <row r="272">
      <c r="A272" s="81"/>
      <c r="B272" s="81"/>
      <c r="C272" s="81"/>
      <c r="D272" s="574"/>
      <c r="E272" s="438"/>
      <c r="F272" s="438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438"/>
      <c r="Y272" s="81"/>
      <c r="Z272" s="81"/>
      <c r="AA272" s="81"/>
      <c r="AB272" s="81"/>
      <c r="AC272" s="81"/>
      <c r="AD272" s="438"/>
      <c r="AE272" s="438"/>
      <c r="AF272" s="438"/>
      <c r="AG272" s="81"/>
      <c r="AH272" s="81"/>
      <c r="AI272" s="81"/>
      <c r="AJ272" s="438"/>
      <c r="AK272" s="438"/>
      <c r="AL272" s="81"/>
      <c r="AM272" s="81"/>
      <c r="AN272" s="575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</row>
    <row r="273">
      <c r="A273" s="81"/>
      <c r="B273" s="81"/>
      <c r="C273" s="81"/>
      <c r="D273" s="574"/>
      <c r="E273" s="438"/>
      <c r="F273" s="438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438"/>
      <c r="Y273" s="81"/>
      <c r="Z273" s="81"/>
      <c r="AA273" s="81"/>
      <c r="AB273" s="81"/>
      <c r="AC273" s="81"/>
      <c r="AD273" s="438"/>
      <c r="AE273" s="438"/>
      <c r="AF273" s="438"/>
      <c r="AG273" s="81"/>
      <c r="AH273" s="81"/>
      <c r="AI273" s="81"/>
      <c r="AJ273" s="438"/>
      <c r="AK273" s="438"/>
      <c r="AL273" s="81"/>
      <c r="AM273" s="81"/>
      <c r="AN273" s="575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</row>
    <row r="274">
      <c r="A274" s="81"/>
      <c r="B274" s="81"/>
      <c r="C274" s="81"/>
      <c r="D274" s="574"/>
      <c r="E274" s="438"/>
      <c r="F274" s="438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438"/>
      <c r="Y274" s="81"/>
      <c r="Z274" s="81"/>
      <c r="AA274" s="81"/>
      <c r="AB274" s="81"/>
      <c r="AC274" s="81"/>
      <c r="AD274" s="438"/>
      <c r="AE274" s="438"/>
      <c r="AF274" s="438"/>
      <c r="AG274" s="81"/>
      <c r="AH274" s="81"/>
      <c r="AI274" s="81"/>
      <c r="AJ274" s="438"/>
      <c r="AK274" s="438"/>
      <c r="AL274" s="81"/>
      <c r="AM274" s="81"/>
      <c r="AN274" s="575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</row>
    <row r="275">
      <c r="A275" s="81"/>
      <c r="B275" s="81"/>
      <c r="C275" s="81"/>
      <c r="D275" s="574"/>
      <c r="E275" s="438"/>
      <c r="F275" s="438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438"/>
      <c r="Y275" s="81"/>
      <c r="Z275" s="81"/>
      <c r="AA275" s="81"/>
      <c r="AB275" s="81"/>
      <c r="AC275" s="81"/>
      <c r="AD275" s="438"/>
      <c r="AE275" s="438"/>
      <c r="AF275" s="438"/>
      <c r="AG275" s="81"/>
      <c r="AH275" s="81"/>
      <c r="AI275" s="81"/>
      <c r="AJ275" s="438"/>
      <c r="AK275" s="438"/>
      <c r="AL275" s="81"/>
      <c r="AM275" s="81"/>
      <c r="AN275" s="575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</row>
    <row r="276">
      <c r="A276" s="81"/>
      <c r="B276" s="81"/>
      <c r="C276" s="81"/>
      <c r="D276" s="574"/>
      <c r="E276" s="438"/>
      <c r="F276" s="438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438"/>
      <c r="Y276" s="81"/>
      <c r="Z276" s="81"/>
      <c r="AA276" s="81"/>
      <c r="AB276" s="81"/>
      <c r="AC276" s="81"/>
      <c r="AD276" s="438"/>
      <c r="AE276" s="438"/>
      <c r="AF276" s="438"/>
      <c r="AG276" s="81"/>
      <c r="AH276" s="81"/>
      <c r="AI276" s="81"/>
      <c r="AJ276" s="438"/>
      <c r="AK276" s="438"/>
      <c r="AL276" s="81"/>
      <c r="AM276" s="81"/>
      <c r="AN276" s="575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</row>
    <row r="277">
      <c r="A277" s="81"/>
      <c r="B277" s="81"/>
      <c r="C277" s="81"/>
      <c r="D277" s="574"/>
      <c r="E277" s="438"/>
      <c r="F277" s="438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438"/>
      <c r="Y277" s="81"/>
      <c r="Z277" s="81"/>
      <c r="AA277" s="81"/>
      <c r="AB277" s="81"/>
      <c r="AC277" s="81"/>
      <c r="AD277" s="438"/>
      <c r="AE277" s="438"/>
      <c r="AF277" s="438"/>
      <c r="AG277" s="81"/>
      <c r="AH277" s="81"/>
      <c r="AI277" s="81"/>
      <c r="AJ277" s="438"/>
      <c r="AK277" s="438"/>
      <c r="AL277" s="81"/>
      <c r="AM277" s="81"/>
      <c r="AN277" s="575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</row>
    <row r="278">
      <c r="A278" s="81"/>
      <c r="B278" s="81"/>
      <c r="C278" s="81"/>
      <c r="D278" s="574"/>
      <c r="E278" s="438"/>
      <c r="F278" s="438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438"/>
      <c r="Y278" s="81"/>
      <c r="Z278" s="81"/>
      <c r="AA278" s="81"/>
      <c r="AB278" s="81"/>
      <c r="AC278" s="81"/>
      <c r="AD278" s="438"/>
      <c r="AE278" s="438"/>
      <c r="AF278" s="438"/>
      <c r="AG278" s="81"/>
      <c r="AH278" s="81"/>
      <c r="AI278" s="81"/>
      <c r="AJ278" s="438"/>
      <c r="AK278" s="438"/>
      <c r="AL278" s="81"/>
      <c r="AM278" s="81"/>
      <c r="AN278" s="575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</row>
    <row r="279">
      <c r="A279" s="81"/>
      <c r="B279" s="81"/>
      <c r="C279" s="81"/>
      <c r="D279" s="574"/>
      <c r="E279" s="438"/>
      <c r="F279" s="438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438"/>
      <c r="Y279" s="81"/>
      <c r="Z279" s="81"/>
      <c r="AA279" s="81"/>
      <c r="AB279" s="81"/>
      <c r="AC279" s="81"/>
      <c r="AD279" s="438"/>
      <c r="AE279" s="438"/>
      <c r="AF279" s="438"/>
      <c r="AG279" s="81"/>
      <c r="AH279" s="81"/>
      <c r="AI279" s="81"/>
      <c r="AJ279" s="438"/>
      <c r="AK279" s="438"/>
      <c r="AL279" s="81"/>
      <c r="AM279" s="81"/>
      <c r="AN279" s="575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</row>
    <row r="280">
      <c r="A280" s="81"/>
      <c r="B280" s="81"/>
      <c r="C280" s="81"/>
      <c r="D280" s="574"/>
      <c r="E280" s="438"/>
      <c r="F280" s="438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438"/>
      <c r="Y280" s="81"/>
      <c r="Z280" s="81"/>
      <c r="AA280" s="81"/>
      <c r="AB280" s="81"/>
      <c r="AC280" s="81"/>
      <c r="AD280" s="438"/>
      <c r="AE280" s="438"/>
      <c r="AF280" s="438"/>
      <c r="AG280" s="81"/>
      <c r="AH280" s="81"/>
      <c r="AI280" s="81"/>
      <c r="AJ280" s="438"/>
      <c r="AK280" s="438"/>
      <c r="AL280" s="81"/>
      <c r="AM280" s="81"/>
      <c r="AN280" s="575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</row>
    <row r="281">
      <c r="A281" s="81"/>
      <c r="B281" s="81"/>
      <c r="C281" s="81"/>
      <c r="D281" s="574"/>
      <c r="E281" s="438"/>
      <c r="F281" s="438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438"/>
      <c r="Y281" s="81"/>
      <c r="Z281" s="81"/>
      <c r="AA281" s="81"/>
      <c r="AB281" s="81"/>
      <c r="AC281" s="81"/>
      <c r="AD281" s="438"/>
      <c r="AE281" s="438"/>
      <c r="AF281" s="438"/>
      <c r="AG281" s="81"/>
      <c r="AH281" s="81"/>
      <c r="AI281" s="81"/>
      <c r="AJ281" s="438"/>
      <c r="AK281" s="438"/>
      <c r="AL281" s="81"/>
      <c r="AM281" s="81"/>
      <c r="AN281" s="575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</row>
    <row r="282">
      <c r="A282" s="81"/>
      <c r="B282" s="81"/>
      <c r="C282" s="81"/>
      <c r="D282" s="574"/>
      <c r="E282" s="438"/>
      <c r="F282" s="438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438"/>
      <c r="Y282" s="81"/>
      <c r="Z282" s="81"/>
      <c r="AA282" s="81"/>
      <c r="AB282" s="81"/>
      <c r="AC282" s="81"/>
      <c r="AD282" s="438"/>
      <c r="AE282" s="438"/>
      <c r="AF282" s="438"/>
      <c r="AG282" s="81"/>
      <c r="AH282" s="81"/>
      <c r="AI282" s="81"/>
      <c r="AJ282" s="438"/>
      <c r="AK282" s="438"/>
      <c r="AL282" s="81"/>
      <c r="AM282" s="81"/>
      <c r="AN282" s="575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</row>
    <row r="283">
      <c r="A283" s="81"/>
      <c r="B283" s="81"/>
      <c r="C283" s="81"/>
      <c r="D283" s="574"/>
      <c r="E283" s="438"/>
      <c r="F283" s="438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438"/>
      <c r="Y283" s="81"/>
      <c r="Z283" s="81"/>
      <c r="AA283" s="81"/>
      <c r="AB283" s="81"/>
      <c r="AC283" s="81"/>
      <c r="AD283" s="438"/>
      <c r="AE283" s="438"/>
      <c r="AF283" s="438"/>
      <c r="AG283" s="81"/>
      <c r="AH283" s="81"/>
      <c r="AI283" s="81"/>
      <c r="AJ283" s="438"/>
      <c r="AK283" s="438"/>
      <c r="AL283" s="81"/>
      <c r="AM283" s="81"/>
      <c r="AN283" s="575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</row>
    <row r="284">
      <c r="A284" s="81"/>
      <c r="B284" s="81"/>
      <c r="C284" s="81"/>
      <c r="D284" s="574"/>
      <c r="E284" s="438"/>
      <c r="F284" s="438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438"/>
      <c r="Y284" s="81"/>
      <c r="Z284" s="81"/>
      <c r="AA284" s="81"/>
      <c r="AB284" s="81"/>
      <c r="AC284" s="81"/>
      <c r="AD284" s="438"/>
      <c r="AE284" s="438"/>
      <c r="AF284" s="438"/>
      <c r="AG284" s="81"/>
      <c r="AH284" s="81"/>
      <c r="AI284" s="81"/>
      <c r="AJ284" s="438"/>
      <c r="AK284" s="438"/>
      <c r="AL284" s="81"/>
      <c r="AM284" s="81"/>
      <c r="AN284" s="575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</row>
    <row r="285">
      <c r="A285" s="81"/>
      <c r="B285" s="81"/>
      <c r="C285" s="81"/>
      <c r="D285" s="574"/>
      <c r="E285" s="438"/>
      <c r="F285" s="438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438"/>
      <c r="Y285" s="81"/>
      <c r="Z285" s="81"/>
      <c r="AA285" s="81"/>
      <c r="AB285" s="81"/>
      <c r="AC285" s="81"/>
      <c r="AD285" s="438"/>
      <c r="AE285" s="438"/>
      <c r="AF285" s="438"/>
      <c r="AG285" s="81"/>
      <c r="AH285" s="81"/>
      <c r="AI285" s="81"/>
      <c r="AJ285" s="438"/>
      <c r="AK285" s="438"/>
      <c r="AL285" s="81"/>
      <c r="AM285" s="81"/>
      <c r="AN285" s="575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</row>
    <row r="286">
      <c r="A286" s="81"/>
      <c r="B286" s="81"/>
      <c r="C286" s="81"/>
      <c r="D286" s="574"/>
      <c r="E286" s="438"/>
      <c r="F286" s="438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438"/>
      <c r="Y286" s="81"/>
      <c r="Z286" s="81"/>
      <c r="AA286" s="81"/>
      <c r="AB286" s="81"/>
      <c r="AC286" s="81"/>
      <c r="AD286" s="438"/>
      <c r="AE286" s="438"/>
      <c r="AF286" s="438"/>
      <c r="AG286" s="81"/>
      <c r="AH286" s="81"/>
      <c r="AI286" s="81"/>
      <c r="AJ286" s="438"/>
      <c r="AK286" s="438"/>
      <c r="AL286" s="81"/>
      <c r="AM286" s="81"/>
      <c r="AN286" s="575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</row>
    <row r="287">
      <c r="A287" s="81"/>
      <c r="B287" s="81"/>
      <c r="C287" s="81"/>
      <c r="D287" s="574"/>
      <c r="E287" s="438"/>
      <c r="F287" s="438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438"/>
      <c r="Y287" s="81"/>
      <c r="Z287" s="81"/>
      <c r="AA287" s="81"/>
      <c r="AB287" s="81"/>
      <c r="AC287" s="81"/>
      <c r="AD287" s="438"/>
      <c r="AE287" s="438"/>
      <c r="AF287" s="438"/>
      <c r="AG287" s="81"/>
      <c r="AH287" s="81"/>
      <c r="AI287" s="81"/>
      <c r="AJ287" s="438"/>
      <c r="AK287" s="438"/>
      <c r="AL287" s="81"/>
      <c r="AM287" s="81"/>
      <c r="AN287" s="575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</row>
    <row r="288">
      <c r="A288" s="81"/>
      <c r="B288" s="81"/>
      <c r="C288" s="81"/>
      <c r="D288" s="574"/>
      <c r="E288" s="438"/>
      <c r="F288" s="438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438"/>
      <c r="Y288" s="81"/>
      <c r="Z288" s="81"/>
      <c r="AA288" s="81"/>
      <c r="AB288" s="81"/>
      <c r="AC288" s="81"/>
      <c r="AD288" s="438"/>
      <c r="AE288" s="438"/>
      <c r="AF288" s="438"/>
      <c r="AG288" s="81"/>
      <c r="AH288" s="81"/>
      <c r="AI288" s="81"/>
      <c r="AJ288" s="438"/>
      <c r="AK288" s="438"/>
      <c r="AL288" s="81"/>
      <c r="AM288" s="81"/>
      <c r="AN288" s="575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</row>
    <row r="289">
      <c r="A289" s="81"/>
      <c r="B289" s="81"/>
      <c r="C289" s="81"/>
      <c r="D289" s="574"/>
      <c r="E289" s="438"/>
      <c r="F289" s="438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438"/>
      <c r="Y289" s="81"/>
      <c r="Z289" s="81"/>
      <c r="AA289" s="81"/>
      <c r="AB289" s="81"/>
      <c r="AC289" s="81"/>
      <c r="AD289" s="438"/>
      <c r="AE289" s="438"/>
      <c r="AF289" s="438"/>
      <c r="AG289" s="81"/>
      <c r="AH289" s="81"/>
      <c r="AI289" s="81"/>
      <c r="AJ289" s="438"/>
      <c r="AK289" s="438"/>
      <c r="AL289" s="81"/>
      <c r="AM289" s="81"/>
      <c r="AN289" s="575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</row>
    <row r="290">
      <c r="A290" s="81"/>
      <c r="B290" s="81"/>
      <c r="C290" s="81"/>
      <c r="D290" s="574"/>
      <c r="E290" s="438"/>
      <c r="F290" s="438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438"/>
      <c r="Y290" s="81"/>
      <c r="Z290" s="81"/>
      <c r="AA290" s="81"/>
      <c r="AB290" s="81"/>
      <c r="AC290" s="81"/>
      <c r="AD290" s="438"/>
      <c r="AE290" s="438"/>
      <c r="AF290" s="438"/>
      <c r="AG290" s="81"/>
      <c r="AH290" s="81"/>
      <c r="AI290" s="81"/>
      <c r="AJ290" s="438"/>
      <c r="AK290" s="438"/>
      <c r="AL290" s="81"/>
      <c r="AM290" s="81"/>
      <c r="AN290" s="575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</row>
    <row r="291">
      <c r="A291" s="81"/>
      <c r="B291" s="81"/>
      <c r="C291" s="81"/>
      <c r="D291" s="574"/>
      <c r="E291" s="438"/>
      <c r="F291" s="438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438"/>
      <c r="Y291" s="81"/>
      <c r="Z291" s="81"/>
      <c r="AA291" s="81"/>
      <c r="AB291" s="81"/>
      <c r="AC291" s="81"/>
      <c r="AD291" s="438"/>
      <c r="AE291" s="438"/>
      <c r="AF291" s="438"/>
      <c r="AG291" s="81"/>
      <c r="AH291" s="81"/>
      <c r="AI291" s="81"/>
      <c r="AJ291" s="438"/>
      <c r="AK291" s="438"/>
      <c r="AL291" s="81"/>
      <c r="AM291" s="81"/>
      <c r="AN291" s="575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</row>
    <row r="292">
      <c r="A292" s="81"/>
      <c r="B292" s="81"/>
      <c r="C292" s="81"/>
      <c r="D292" s="574"/>
      <c r="E292" s="438"/>
      <c r="F292" s="438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438"/>
      <c r="Y292" s="81"/>
      <c r="Z292" s="81"/>
      <c r="AA292" s="81"/>
      <c r="AB292" s="81"/>
      <c r="AC292" s="81"/>
      <c r="AD292" s="438"/>
      <c r="AE292" s="438"/>
      <c r="AF292" s="438"/>
      <c r="AG292" s="81"/>
      <c r="AH292" s="81"/>
      <c r="AI292" s="81"/>
      <c r="AJ292" s="438"/>
      <c r="AK292" s="438"/>
      <c r="AL292" s="81"/>
      <c r="AM292" s="81"/>
      <c r="AN292" s="575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</row>
    <row r="293">
      <c r="A293" s="81"/>
      <c r="B293" s="81"/>
      <c r="C293" s="81"/>
      <c r="D293" s="574"/>
      <c r="E293" s="438"/>
      <c r="F293" s="438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438"/>
      <c r="Y293" s="81"/>
      <c r="Z293" s="81"/>
      <c r="AA293" s="81"/>
      <c r="AB293" s="81"/>
      <c r="AC293" s="81"/>
      <c r="AD293" s="438"/>
      <c r="AE293" s="438"/>
      <c r="AF293" s="438"/>
      <c r="AG293" s="81"/>
      <c r="AH293" s="81"/>
      <c r="AI293" s="81"/>
      <c r="AJ293" s="438"/>
      <c r="AK293" s="438"/>
      <c r="AL293" s="81"/>
      <c r="AM293" s="81"/>
      <c r="AN293" s="575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</row>
    <row r="294">
      <c r="A294" s="81"/>
      <c r="B294" s="81"/>
      <c r="C294" s="81"/>
      <c r="D294" s="574"/>
      <c r="E294" s="438"/>
      <c r="F294" s="438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438"/>
      <c r="Y294" s="81"/>
      <c r="Z294" s="81"/>
      <c r="AA294" s="81"/>
      <c r="AB294" s="81"/>
      <c r="AC294" s="81"/>
      <c r="AD294" s="438"/>
      <c r="AE294" s="438"/>
      <c r="AF294" s="438"/>
      <c r="AG294" s="81"/>
      <c r="AH294" s="81"/>
      <c r="AI294" s="81"/>
      <c r="AJ294" s="438"/>
      <c r="AK294" s="438"/>
      <c r="AL294" s="81"/>
      <c r="AM294" s="81"/>
      <c r="AN294" s="575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</row>
    <row r="295">
      <c r="A295" s="81"/>
      <c r="B295" s="81"/>
      <c r="C295" s="81"/>
      <c r="D295" s="574"/>
      <c r="E295" s="438"/>
      <c r="F295" s="438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438"/>
      <c r="Y295" s="81"/>
      <c r="Z295" s="81"/>
      <c r="AA295" s="81"/>
      <c r="AB295" s="81"/>
      <c r="AC295" s="81"/>
      <c r="AD295" s="438"/>
      <c r="AE295" s="438"/>
      <c r="AF295" s="438"/>
      <c r="AG295" s="81"/>
      <c r="AH295" s="81"/>
      <c r="AI295" s="81"/>
      <c r="AJ295" s="438"/>
      <c r="AK295" s="438"/>
      <c r="AL295" s="81"/>
      <c r="AM295" s="81"/>
      <c r="AN295" s="575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</row>
    <row r="296">
      <c r="A296" s="81"/>
      <c r="B296" s="81"/>
      <c r="C296" s="81"/>
      <c r="D296" s="574"/>
      <c r="E296" s="438"/>
      <c r="F296" s="438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438"/>
      <c r="Y296" s="81"/>
      <c r="Z296" s="81"/>
      <c r="AA296" s="81"/>
      <c r="AB296" s="81"/>
      <c r="AC296" s="81"/>
      <c r="AD296" s="438"/>
      <c r="AE296" s="438"/>
      <c r="AF296" s="438"/>
      <c r="AG296" s="81"/>
      <c r="AH296" s="81"/>
      <c r="AI296" s="81"/>
      <c r="AJ296" s="438"/>
      <c r="AK296" s="438"/>
      <c r="AL296" s="81"/>
      <c r="AM296" s="81"/>
      <c r="AN296" s="575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</row>
    <row r="297">
      <c r="A297" s="81"/>
      <c r="B297" s="81"/>
      <c r="C297" s="81"/>
      <c r="D297" s="574"/>
      <c r="E297" s="438"/>
      <c r="F297" s="438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438"/>
      <c r="Y297" s="81"/>
      <c r="Z297" s="81"/>
      <c r="AA297" s="81"/>
      <c r="AB297" s="81"/>
      <c r="AC297" s="81"/>
      <c r="AD297" s="438"/>
      <c r="AE297" s="438"/>
      <c r="AF297" s="438"/>
      <c r="AG297" s="81"/>
      <c r="AH297" s="81"/>
      <c r="AI297" s="81"/>
      <c r="AJ297" s="438"/>
      <c r="AK297" s="438"/>
      <c r="AL297" s="81"/>
      <c r="AM297" s="81"/>
      <c r="AN297" s="575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</row>
    <row r="298">
      <c r="A298" s="81"/>
      <c r="B298" s="81"/>
      <c r="C298" s="81"/>
      <c r="D298" s="574"/>
      <c r="E298" s="438"/>
      <c r="F298" s="438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438"/>
      <c r="Y298" s="81"/>
      <c r="Z298" s="81"/>
      <c r="AA298" s="81"/>
      <c r="AB298" s="81"/>
      <c r="AC298" s="81"/>
      <c r="AD298" s="438"/>
      <c r="AE298" s="438"/>
      <c r="AF298" s="438"/>
      <c r="AG298" s="81"/>
      <c r="AH298" s="81"/>
      <c r="AI298" s="81"/>
      <c r="AJ298" s="438"/>
      <c r="AK298" s="438"/>
      <c r="AL298" s="81"/>
      <c r="AM298" s="81"/>
      <c r="AN298" s="575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</row>
    <row r="299">
      <c r="A299" s="81"/>
      <c r="B299" s="81"/>
      <c r="C299" s="81"/>
      <c r="D299" s="574"/>
      <c r="E299" s="438"/>
      <c r="F299" s="438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438"/>
      <c r="Y299" s="81"/>
      <c r="Z299" s="81"/>
      <c r="AA299" s="81"/>
      <c r="AB299" s="81"/>
      <c r="AC299" s="81"/>
      <c r="AD299" s="438"/>
      <c r="AE299" s="438"/>
      <c r="AF299" s="438"/>
      <c r="AG299" s="81"/>
      <c r="AH299" s="81"/>
      <c r="AI299" s="81"/>
      <c r="AJ299" s="438"/>
      <c r="AK299" s="438"/>
      <c r="AL299" s="81"/>
      <c r="AM299" s="81"/>
      <c r="AN299" s="575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</row>
    <row r="300">
      <c r="A300" s="81"/>
      <c r="B300" s="81"/>
      <c r="C300" s="81"/>
      <c r="D300" s="574"/>
      <c r="E300" s="438"/>
      <c r="F300" s="438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438"/>
      <c r="Y300" s="81"/>
      <c r="Z300" s="81"/>
      <c r="AA300" s="81"/>
      <c r="AB300" s="81"/>
      <c r="AC300" s="81"/>
      <c r="AD300" s="438"/>
      <c r="AE300" s="438"/>
      <c r="AF300" s="438"/>
      <c r="AG300" s="81"/>
      <c r="AH300" s="81"/>
      <c r="AI300" s="81"/>
      <c r="AJ300" s="438"/>
      <c r="AK300" s="438"/>
      <c r="AL300" s="81"/>
      <c r="AM300" s="81"/>
      <c r="AN300" s="575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</row>
    <row r="301">
      <c r="A301" s="81"/>
      <c r="B301" s="81"/>
      <c r="C301" s="81"/>
      <c r="D301" s="574"/>
      <c r="E301" s="438"/>
      <c r="F301" s="438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438"/>
      <c r="Y301" s="81"/>
      <c r="Z301" s="81"/>
      <c r="AA301" s="81"/>
      <c r="AB301" s="81"/>
      <c r="AC301" s="81"/>
      <c r="AD301" s="438"/>
      <c r="AE301" s="438"/>
      <c r="AF301" s="438"/>
      <c r="AG301" s="81"/>
      <c r="AH301" s="81"/>
      <c r="AI301" s="81"/>
      <c r="AJ301" s="438"/>
      <c r="AK301" s="438"/>
      <c r="AL301" s="81"/>
      <c r="AM301" s="81"/>
      <c r="AN301" s="575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</row>
    <row r="302">
      <c r="A302" s="81"/>
      <c r="B302" s="81"/>
      <c r="C302" s="81"/>
      <c r="D302" s="574"/>
      <c r="E302" s="438"/>
      <c r="F302" s="438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438"/>
      <c r="Y302" s="81"/>
      <c r="Z302" s="81"/>
      <c r="AA302" s="81"/>
      <c r="AB302" s="81"/>
      <c r="AC302" s="81"/>
      <c r="AD302" s="438"/>
      <c r="AE302" s="438"/>
      <c r="AF302" s="438"/>
      <c r="AG302" s="81"/>
      <c r="AH302" s="81"/>
      <c r="AI302" s="81"/>
      <c r="AJ302" s="438"/>
      <c r="AK302" s="438"/>
      <c r="AL302" s="81"/>
      <c r="AM302" s="81"/>
      <c r="AN302" s="575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</row>
    <row r="303">
      <c r="A303" s="81"/>
      <c r="B303" s="81"/>
      <c r="C303" s="81"/>
      <c r="D303" s="574"/>
      <c r="E303" s="438"/>
      <c r="F303" s="438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438"/>
      <c r="Y303" s="81"/>
      <c r="Z303" s="81"/>
      <c r="AA303" s="81"/>
      <c r="AB303" s="81"/>
      <c r="AC303" s="81"/>
      <c r="AD303" s="438"/>
      <c r="AE303" s="438"/>
      <c r="AF303" s="438"/>
      <c r="AG303" s="81"/>
      <c r="AH303" s="81"/>
      <c r="AI303" s="81"/>
      <c r="AJ303" s="438"/>
      <c r="AK303" s="438"/>
      <c r="AL303" s="81"/>
      <c r="AM303" s="81"/>
      <c r="AN303" s="575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</row>
    <row r="304">
      <c r="A304" s="81"/>
      <c r="B304" s="81"/>
      <c r="C304" s="81"/>
      <c r="D304" s="574"/>
      <c r="E304" s="438"/>
      <c r="F304" s="438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438"/>
      <c r="Y304" s="81"/>
      <c r="Z304" s="81"/>
      <c r="AA304" s="81"/>
      <c r="AB304" s="81"/>
      <c r="AC304" s="81"/>
      <c r="AD304" s="438"/>
      <c r="AE304" s="438"/>
      <c r="AF304" s="438"/>
      <c r="AG304" s="81"/>
      <c r="AH304" s="81"/>
      <c r="AI304" s="81"/>
      <c r="AJ304" s="438"/>
      <c r="AK304" s="438"/>
      <c r="AL304" s="81"/>
      <c r="AM304" s="81"/>
      <c r="AN304" s="575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</row>
    <row r="305">
      <c r="A305" s="81"/>
      <c r="B305" s="81"/>
      <c r="C305" s="81"/>
      <c r="D305" s="574"/>
      <c r="E305" s="438"/>
      <c r="F305" s="438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438"/>
      <c r="Y305" s="81"/>
      <c r="Z305" s="81"/>
      <c r="AA305" s="81"/>
      <c r="AB305" s="81"/>
      <c r="AC305" s="81"/>
      <c r="AD305" s="438"/>
      <c r="AE305" s="438"/>
      <c r="AF305" s="438"/>
      <c r="AG305" s="81"/>
      <c r="AH305" s="81"/>
      <c r="AI305" s="81"/>
      <c r="AJ305" s="438"/>
      <c r="AK305" s="438"/>
      <c r="AL305" s="81"/>
      <c r="AM305" s="81"/>
      <c r="AN305" s="575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</row>
    <row r="306">
      <c r="A306" s="81"/>
      <c r="B306" s="81"/>
      <c r="C306" s="81"/>
      <c r="D306" s="574"/>
      <c r="E306" s="438"/>
      <c r="F306" s="438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438"/>
      <c r="Y306" s="81"/>
      <c r="Z306" s="81"/>
      <c r="AA306" s="81"/>
      <c r="AB306" s="81"/>
      <c r="AC306" s="81"/>
      <c r="AD306" s="438"/>
      <c r="AE306" s="438"/>
      <c r="AF306" s="438"/>
      <c r="AG306" s="81"/>
      <c r="AH306" s="81"/>
      <c r="AI306" s="81"/>
      <c r="AJ306" s="438"/>
      <c r="AK306" s="438"/>
      <c r="AL306" s="81"/>
      <c r="AM306" s="81"/>
      <c r="AN306" s="575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</row>
    <row r="307">
      <c r="A307" s="81"/>
      <c r="B307" s="81"/>
      <c r="C307" s="81"/>
      <c r="D307" s="574"/>
      <c r="E307" s="438"/>
      <c r="F307" s="438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438"/>
      <c r="Y307" s="81"/>
      <c r="Z307" s="81"/>
      <c r="AA307" s="81"/>
      <c r="AB307" s="81"/>
      <c r="AC307" s="81"/>
      <c r="AD307" s="438"/>
      <c r="AE307" s="438"/>
      <c r="AF307" s="438"/>
      <c r="AG307" s="81"/>
      <c r="AH307" s="81"/>
      <c r="AI307" s="81"/>
      <c r="AJ307" s="438"/>
      <c r="AK307" s="438"/>
      <c r="AL307" s="81"/>
      <c r="AM307" s="81"/>
      <c r="AN307" s="575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</row>
    <row r="308">
      <c r="A308" s="81"/>
      <c r="B308" s="81"/>
      <c r="C308" s="81"/>
      <c r="D308" s="574"/>
      <c r="E308" s="438"/>
      <c r="F308" s="438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438"/>
      <c r="Y308" s="81"/>
      <c r="Z308" s="81"/>
      <c r="AA308" s="81"/>
      <c r="AB308" s="81"/>
      <c r="AC308" s="81"/>
      <c r="AD308" s="438"/>
      <c r="AE308" s="438"/>
      <c r="AF308" s="438"/>
      <c r="AG308" s="81"/>
      <c r="AH308" s="81"/>
      <c r="AI308" s="81"/>
      <c r="AJ308" s="438"/>
      <c r="AK308" s="438"/>
      <c r="AL308" s="81"/>
      <c r="AM308" s="81"/>
      <c r="AN308" s="575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</row>
    <row r="309">
      <c r="A309" s="81"/>
      <c r="B309" s="81"/>
      <c r="C309" s="81"/>
      <c r="D309" s="574"/>
      <c r="E309" s="438"/>
      <c r="F309" s="438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438"/>
      <c r="Y309" s="81"/>
      <c r="Z309" s="81"/>
      <c r="AA309" s="81"/>
      <c r="AB309" s="81"/>
      <c r="AC309" s="81"/>
      <c r="AD309" s="438"/>
      <c r="AE309" s="438"/>
      <c r="AF309" s="438"/>
      <c r="AG309" s="81"/>
      <c r="AH309" s="81"/>
      <c r="AI309" s="81"/>
      <c r="AJ309" s="438"/>
      <c r="AK309" s="438"/>
      <c r="AL309" s="81"/>
      <c r="AM309" s="81"/>
      <c r="AN309" s="575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</row>
    <row r="310">
      <c r="A310" s="81"/>
      <c r="B310" s="81"/>
      <c r="C310" s="81"/>
      <c r="D310" s="574"/>
      <c r="E310" s="438"/>
      <c r="F310" s="438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438"/>
      <c r="Y310" s="81"/>
      <c r="Z310" s="81"/>
      <c r="AA310" s="81"/>
      <c r="AB310" s="81"/>
      <c r="AC310" s="81"/>
      <c r="AD310" s="438"/>
      <c r="AE310" s="438"/>
      <c r="AF310" s="438"/>
      <c r="AG310" s="81"/>
      <c r="AH310" s="81"/>
      <c r="AI310" s="81"/>
      <c r="AJ310" s="438"/>
      <c r="AK310" s="438"/>
      <c r="AL310" s="81"/>
      <c r="AM310" s="81"/>
      <c r="AN310" s="575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</row>
    <row r="311">
      <c r="A311" s="81"/>
      <c r="B311" s="81"/>
      <c r="C311" s="81"/>
      <c r="D311" s="574"/>
      <c r="E311" s="438"/>
      <c r="F311" s="438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438"/>
      <c r="Y311" s="81"/>
      <c r="Z311" s="81"/>
      <c r="AA311" s="81"/>
      <c r="AB311" s="81"/>
      <c r="AC311" s="81"/>
      <c r="AD311" s="438"/>
      <c r="AE311" s="438"/>
      <c r="AF311" s="438"/>
      <c r="AG311" s="81"/>
      <c r="AH311" s="81"/>
      <c r="AI311" s="81"/>
      <c r="AJ311" s="438"/>
      <c r="AK311" s="438"/>
      <c r="AL311" s="81"/>
      <c r="AM311" s="81"/>
      <c r="AN311" s="575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</row>
    <row r="312">
      <c r="A312" s="81"/>
      <c r="B312" s="81"/>
      <c r="C312" s="81"/>
      <c r="D312" s="574"/>
      <c r="E312" s="438"/>
      <c r="F312" s="438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438"/>
      <c r="Y312" s="81"/>
      <c r="Z312" s="81"/>
      <c r="AA312" s="81"/>
      <c r="AB312" s="81"/>
      <c r="AC312" s="81"/>
      <c r="AD312" s="438"/>
      <c r="AE312" s="438"/>
      <c r="AF312" s="438"/>
      <c r="AG312" s="81"/>
      <c r="AH312" s="81"/>
      <c r="AI312" s="81"/>
      <c r="AJ312" s="438"/>
      <c r="AK312" s="438"/>
      <c r="AL312" s="81"/>
      <c r="AM312" s="81"/>
      <c r="AN312" s="575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</row>
    <row r="313">
      <c r="A313" s="81"/>
      <c r="B313" s="81"/>
      <c r="C313" s="81"/>
      <c r="D313" s="574"/>
      <c r="E313" s="438"/>
      <c r="F313" s="438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438"/>
      <c r="Y313" s="81"/>
      <c r="Z313" s="81"/>
      <c r="AA313" s="81"/>
      <c r="AB313" s="81"/>
      <c r="AC313" s="81"/>
      <c r="AD313" s="438"/>
      <c r="AE313" s="438"/>
      <c r="AF313" s="438"/>
      <c r="AG313" s="81"/>
      <c r="AH313" s="81"/>
      <c r="AI313" s="81"/>
      <c r="AJ313" s="438"/>
      <c r="AK313" s="438"/>
      <c r="AL313" s="81"/>
      <c r="AM313" s="81"/>
      <c r="AN313" s="575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</row>
    <row r="314">
      <c r="A314" s="81"/>
      <c r="B314" s="81"/>
      <c r="C314" s="81"/>
      <c r="D314" s="574"/>
      <c r="E314" s="438"/>
      <c r="F314" s="438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438"/>
      <c r="Y314" s="81"/>
      <c r="Z314" s="81"/>
      <c r="AA314" s="81"/>
      <c r="AB314" s="81"/>
      <c r="AC314" s="81"/>
      <c r="AD314" s="438"/>
      <c r="AE314" s="438"/>
      <c r="AF314" s="438"/>
      <c r="AG314" s="81"/>
      <c r="AH314" s="81"/>
      <c r="AI314" s="81"/>
      <c r="AJ314" s="438"/>
      <c r="AK314" s="438"/>
      <c r="AL314" s="81"/>
      <c r="AM314" s="81"/>
      <c r="AN314" s="575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</row>
    <row r="315">
      <c r="A315" s="81"/>
      <c r="B315" s="81"/>
      <c r="C315" s="81"/>
      <c r="D315" s="574"/>
      <c r="E315" s="438"/>
      <c r="F315" s="438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438"/>
      <c r="Y315" s="81"/>
      <c r="Z315" s="81"/>
      <c r="AA315" s="81"/>
      <c r="AB315" s="81"/>
      <c r="AC315" s="81"/>
      <c r="AD315" s="438"/>
      <c r="AE315" s="438"/>
      <c r="AF315" s="438"/>
      <c r="AG315" s="81"/>
      <c r="AH315" s="81"/>
      <c r="AI315" s="81"/>
      <c r="AJ315" s="438"/>
      <c r="AK315" s="438"/>
      <c r="AL315" s="81"/>
      <c r="AM315" s="81"/>
      <c r="AN315" s="575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</row>
    <row r="316">
      <c r="A316" s="81"/>
      <c r="B316" s="81"/>
      <c r="C316" s="81"/>
      <c r="D316" s="574"/>
      <c r="E316" s="438"/>
      <c r="F316" s="438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438"/>
      <c r="Y316" s="81"/>
      <c r="Z316" s="81"/>
      <c r="AA316" s="81"/>
      <c r="AB316" s="81"/>
      <c r="AC316" s="81"/>
      <c r="AD316" s="438"/>
      <c r="AE316" s="438"/>
      <c r="AF316" s="438"/>
      <c r="AG316" s="81"/>
      <c r="AH316" s="81"/>
      <c r="AI316" s="81"/>
      <c r="AJ316" s="438"/>
      <c r="AK316" s="438"/>
      <c r="AL316" s="81"/>
      <c r="AM316" s="81"/>
      <c r="AN316" s="575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</row>
    <row r="317">
      <c r="A317" s="81"/>
      <c r="B317" s="81"/>
      <c r="C317" s="81"/>
      <c r="D317" s="574"/>
      <c r="E317" s="438"/>
      <c r="F317" s="438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438"/>
      <c r="Y317" s="81"/>
      <c r="Z317" s="81"/>
      <c r="AA317" s="81"/>
      <c r="AB317" s="81"/>
      <c r="AC317" s="81"/>
      <c r="AD317" s="438"/>
      <c r="AE317" s="438"/>
      <c r="AF317" s="438"/>
      <c r="AG317" s="81"/>
      <c r="AH317" s="81"/>
      <c r="AI317" s="81"/>
      <c r="AJ317" s="438"/>
      <c r="AK317" s="438"/>
      <c r="AL317" s="81"/>
      <c r="AM317" s="81"/>
      <c r="AN317" s="575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</row>
    <row r="318">
      <c r="A318" s="81"/>
      <c r="B318" s="81"/>
      <c r="C318" s="81"/>
      <c r="D318" s="574"/>
      <c r="E318" s="438"/>
      <c r="F318" s="438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438"/>
      <c r="Y318" s="81"/>
      <c r="Z318" s="81"/>
      <c r="AA318" s="81"/>
      <c r="AB318" s="81"/>
      <c r="AC318" s="81"/>
      <c r="AD318" s="438"/>
      <c r="AE318" s="438"/>
      <c r="AF318" s="438"/>
      <c r="AG318" s="81"/>
      <c r="AH318" s="81"/>
      <c r="AI318" s="81"/>
      <c r="AJ318" s="438"/>
      <c r="AK318" s="438"/>
      <c r="AL318" s="81"/>
      <c r="AM318" s="81"/>
      <c r="AN318" s="575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</row>
    <row r="319">
      <c r="A319" s="81"/>
      <c r="B319" s="81"/>
      <c r="C319" s="81"/>
      <c r="D319" s="574"/>
      <c r="E319" s="438"/>
      <c r="F319" s="438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438"/>
      <c r="Y319" s="81"/>
      <c r="Z319" s="81"/>
      <c r="AA319" s="81"/>
      <c r="AB319" s="81"/>
      <c r="AC319" s="81"/>
      <c r="AD319" s="438"/>
      <c r="AE319" s="438"/>
      <c r="AF319" s="438"/>
      <c r="AG319" s="81"/>
      <c r="AH319" s="81"/>
      <c r="AI319" s="81"/>
      <c r="AJ319" s="438"/>
      <c r="AK319" s="438"/>
      <c r="AL319" s="81"/>
      <c r="AM319" s="81"/>
      <c r="AN319" s="575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</row>
    <row r="320">
      <c r="A320" s="81"/>
      <c r="B320" s="81"/>
      <c r="C320" s="81"/>
      <c r="D320" s="574"/>
      <c r="E320" s="438"/>
      <c r="F320" s="438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438"/>
      <c r="Y320" s="81"/>
      <c r="Z320" s="81"/>
      <c r="AA320" s="81"/>
      <c r="AB320" s="81"/>
      <c r="AC320" s="81"/>
      <c r="AD320" s="438"/>
      <c r="AE320" s="438"/>
      <c r="AF320" s="438"/>
      <c r="AG320" s="81"/>
      <c r="AH320" s="81"/>
      <c r="AI320" s="81"/>
      <c r="AJ320" s="438"/>
      <c r="AK320" s="438"/>
      <c r="AL320" s="81"/>
      <c r="AM320" s="81"/>
      <c r="AN320" s="575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</row>
    <row r="321">
      <c r="A321" s="81"/>
      <c r="B321" s="81"/>
      <c r="C321" s="81"/>
      <c r="D321" s="574"/>
      <c r="E321" s="438"/>
      <c r="F321" s="438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438"/>
      <c r="Y321" s="81"/>
      <c r="Z321" s="81"/>
      <c r="AA321" s="81"/>
      <c r="AB321" s="81"/>
      <c r="AC321" s="81"/>
      <c r="AD321" s="438"/>
      <c r="AE321" s="438"/>
      <c r="AF321" s="438"/>
      <c r="AG321" s="81"/>
      <c r="AH321" s="81"/>
      <c r="AI321" s="81"/>
      <c r="AJ321" s="438"/>
      <c r="AK321" s="438"/>
      <c r="AL321" s="81"/>
      <c r="AM321" s="81"/>
      <c r="AN321" s="575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</row>
    <row r="322">
      <c r="A322" s="81"/>
      <c r="B322" s="81"/>
      <c r="C322" s="81"/>
      <c r="D322" s="574"/>
      <c r="E322" s="438"/>
      <c r="F322" s="438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438"/>
      <c r="Y322" s="81"/>
      <c r="Z322" s="81"/>
      <c r="AA322" s="81"/>
      <c r="AB322" s="81"/>
      <c r="AC322" s="81"/>
      <c r="AD322" s="438"/>
      <c r="AE322" s="438"/>
      <c r="AF322" s="438"/>
      <c r="AG322" s="81"/>
      <c r="AH322" s="81"/>
      <c r="AI322" s="81"/>
      <c r="AJ322" s="438"/>
      <c r="AK322" s="438"/>
      <c r="AL322" s="81"/>
      <c r="AM322" s="81"/>
      <c r="AN322" s="575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</row>
    <row r="323">
      <c r="A323" s="81"/>
      <c r="B323" s="81"/>
      <c r="C323" s="81"/>
      <c r="D323" s="574"/>
      <c r="E323" s="438"/>
      <c r="F323" s="438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438"/>
      <c r="Y323" s="81"/>
      <c r="Z323" s="81"/>
      <c r="AA323" s="81"/>
      <c r="AB323" s="81"/>
      <c r="AC323" s="81"/>
      <c r="AD323" s="438"/>
      <c r="AE323" s="438"/>
      <c r="AF323" s="438"/>
      <c r="AG323" s="81"/>
      <c r="AH323" s="81"/>
      <c r="AI323" s="81"/>
      <c r="AJ323" s="438"/>
      <c r="AK323" s="438"/>
      <c r="AL323" s="81"/>
      <c r="AM323" s="81"/>
      <c r="AN323" s="575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</row>
    <row r="324">
      <c r="A324" s="81"/>
      <c r="B324" s="81"/>
      <c r="C324" s="81"/>
      <c r="D324" s="574"/>
      <c r="E324" s="438"/>
      <c r="F324" s="438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438"/>
      <c r="Y324" s="81"/>
      <c r="Z324" s="81"/>
      <c r="AA324" s="81"/>
      <c r="AB324" s="81"/>
      <c r="AC324" s="81"/>
      <c r="AD324" s="438"/>
      <c r="AE324" s="438"/>
      <c r="AF324" s="438"/>
      <c r="AG324" s="81"/>
      <c r="AH324" s="81"/>
      <c r="AI324" s="81"/>
      <c r="AJ324" s="438"/>
      <c r="AK324" s="438"/>
      <c r="AL324" s="81"/>
      <c r="AM324" s="81"/>
      <c r="AN324" s="575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</row>
    <row r="325">
      <c r="A325" s="81"/>
      <c r="B325" s="81"/>
      <c r="C325" s="81"/>
      <c r="D325" s="574"/>
      <c r="E325" s="438"/>
      <c r="F325" s="438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438"/>
      <c r="Y325" s="81"/>
      <c r="Z325" s="81"/>
      <c r="AA325" s="81"/>
      <c r="AB325" s="81"/>
      <c r="AC325" s="81"/>
      <c r="AD325" s="438"/>
      <c r="AE325" s="438"/>
      <c r="AF325" s="438"/>
      <c r="AG325" s="81"/>
      <c r="AH325" s="81"/>
      <c r="AI325" s="81"/>
      <c r="AJ325" s="438"/>
      <c r="AK325" s="438"/>
      <c r="AL325" s="81"/>
      <c r="AM325" s="81"/>
      <c r="AN325" s="575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</row>
    <row r="326">
      <c r="A326" s="81"/>
      <c r="B326" s="81"/>
      <c r="C326" s="81"/>
      <c r="D326" s="574"/>
      <c r="E326" s="438"/>
      <c r="F326" s="438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438"/>
      <c r="Y326" s="81"/>
      <c r="Z326" s="81"/>
      <c r="AA326" s="81"/>
      <c r="AB326" s="81"/>
      <c r="AC326" s="81"/>
      <c r="AD326" s="438"/>
      <c r="AE326" s="438"/>
      <c r="AF326" s="438"/>
      <c r="AG326" s="81"/>
      <c r="AH326" s="81"/>
      <c r="AI326" s="81"/>
      <c r="AJ326" s="438"/>
      <c r="AK326" s="438"/>
      <c r="AL326" s="81"/>
      <c r="AM326" s="81"/>
      <c r="AN326" s="575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</row>
    <row r="327">
      <c r="A327" s="81"/>
      <c r="B327" s="81"/>
      <c r="C327" s="81"/>
      <c r="D327" s="574"/>
      <c r="E327" s="438"/>
      <c r="F327" s="438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438"/>
      <c r="Y327" s="81"/>
      <c r="Z327" s="81"/>
      <c r="AA327" s="81"/>
      <c r="AB327" s="81"/>
      <c r="AC327" s="81"/>
      <c r="AD327" s="438"/>
      <c r="AE327" s="438"/>
      <c r="AF327" s="438"/>
      <c r="AG327" s="81"/>
      <c r="AH327" s="81"/>
      <c r="AI327" s="81"/>
      <c r="AJ327" s="438"/>
      <c r="AK327" s="438"/>
      <c r="AL327" s="81"/>
      <c r="AM327" s="81"/>
      <c r="AN327" s="575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</row>
    <row r="328">
      <c r="A328" s="81"/>
      <c r="B328" s="81"/>
      <c r="C328" s="81"/>
      <c r="D328" s="574"/>
      <c r="E328" s="438"/>
      <c r="F328" s="438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438"/>
      <c r="Y328" s="81"/>
      <c r="Z328" s="81"/>
      <c r="AA328" s="81"/>
      <c r="AB328" s="81"/>
      <c r="AC328" s="81"/>
      <c r="AD328" s="438"/>
      <c r="AE328" s="438"/>
      <c r="AF328" s="438"/>
      <c r="AG328" s="81"/>
      <c r="AH328" s="81"/>
      <c r="AI328" s="81"/>
      <c r="AJ328" s="438"/>
      <c r="AK328" s="438"/>
      <c r="AL328" s="81"/>
      <c r="AM328" s="81"/>
      <c r="AN328" s="575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</row>
    <row r="329">
      <c r="A329" s="81"/>
      <c r="B329" s="81"/>
      <c r="C329" s="81"/>
      <c r="D329" s="574"/>
      <c r="E329" s="438"/>
      <c r="F329" s="438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438"/>
      <c r="Y329" s="81"/>
      <c r="Z329" s="81"/>
      <c r="AA329" s="81"/>
      <c r="AB329" s="81"/>
      <c r="AC329" s="81"/>
      <c r="AD329" s="438"/>
      <c r="AE329" s="438"/>
      <c r="AF329" s="438"/>
      <c r="AG329" s="81"/>
      <c r="AH329" s="81"/>
      <c r="AI329" s="81"/>
      <c r="AJ329" s="438"/>
      <c r="AK329" s="438"/>
      <c r="AL329" s="81"/>
      <c r="AM329" s="81"/>
      <c r="AN329" s="575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</row>
    <row r="330">
      <c r="A330" s="81"/>
      <c r="B330" s="81"/>
      <c r="C330" s="81"/>
      <c r="D330" s="574"/>
      <c r="E330" s="438"/>
      <c r="F330" s="438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438"/>
      <c r="Y330" s="81"/>
      <c r="Z330" s="81"/>
      <c r="AA330" s="81"/>
      <c r="AB330" s="81"/>
      <c r="AC330" s="81"/>
      <c r="AD330" s="438"/>
      <c r="AE330" s="438"/>
      <c r="AF330" s="438"/>
      <c r="AG330" s="81"/>
      <c r="AH330" s="81"/>
      <c r="AI330" s="81"/>
      <c r="AJ330" s="438"/>
      <c r="AK330" s="438"/>
      <c r="AL330" s="81"/>
      <c r="AM330" s="81"/>
      <c r="AN330" s="575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</row>
    <row r="331">
      <c r="A331" s="81"/>
      <c r="B331" s="81"/>
      <c r="C331" s="81"/>
      <c r="D331" s="574"/>
      <c r="E331" s="438"/>
      <c r="F331" s="438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438"/>
      <c r="Y331" s="81"/>
      <c r="Z331" s="81"/>
      <c r="AA331" s="81"/>
      <c r="AB331" s="81"/>
      <c r="AC331" s="81"/>
      <c r="AD331" s="438"/>
      <c r="AE331" s="438"/>
      <c r="AF331" s="438"/>
      <c r="AG331" s="81"/>
      <c r="AH331" s="81"/>
      <c r="AI331" s="81"/>
      <c r="AJ331" s="438"/>
      <c r="AK331" s="438"/>
      <c r="AL331" s="81"/>
      <c r="AM331" s="81"/>
      <c r="AN331" s="575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</row>
    <row r="332">
      <c r="A332" s="81"/>
      <c r="B332" s="81"/>
      <c r="C332" s="81"/>
      <c r="D332" s="574"/>
      <c r="E332" s="438"/>
      <c r="F332" s="438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438"/>
      <c r="Y332" s="81"/>
      <c r="Z332" s="81"/>
      <c r="AA332" s="81"/>
      <c r="AB332" s="81"/>
      <c r="AC332" s="81"/>
      <c r="AD332" s="438"/>
      <c r="AE332" s="438"/>
      <c r="AF332" s="438"/>
      <c r="AG332" s="81"/>
      <c r="AH332" s="81"/>
      <c r="AI332" s="81"/>
      <c r="AJ332" s="438"/>
      <c r="AK332" s="438"/>
      <c r="AL332" s="81"/>
      <c r="AM332" s="81"/>
      <c r="AN332" s="575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</row>
    <row r="333">
      <c r="A333" s="81"/>
      <c r="B333" s="81"/>
      <c r="C333" s="81"/>
      <c r="D333" s="574"/>
      <c r="E333" s="438"/>
      <c r="F333" s="438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438"/>
      <c r="Y333" s="81"/>
      <c r="Z333" s="81"/>
      <c r="AA333" s="81"/>
      <c r="AB333" s="81"/>
      <c r="AC333" s="81"/>
      <c r="AD333" s="438"/>
      <c r="AE333" s="438"/>
      <c r="AF333" s="438"/>
      <c r="AG333" s="81"/>
      <c r="AH333" s="81"/>
      <c r="AI333" s="81"/>
      <c r="AJ333" s="438"/>
      <c r="AK333" s="438"/>
      <c r="AL333" s="81"/>
      <c r="AM333" s="81"/>
      <c r="AN333" s="575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</row>
    <row r="334">
      <c r="A334" s="81"/>
      <c r="B334" s="81"/>
      <c r="C334" s="81"/>
      <c r="D334" s="574"/>
      <c r="E334" s="438"/>
      <c r="F334" s="438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438"/>
      <c r="Y334" s="81"/>
      <c r="Z334" s="81"/>
      <c r="AA334" s="81"/>
      <c r="AB334" s="81"/>
      <c r="AC334" s="81"/>
      <c r="AD334" s="438"/>
      <c r="AE334" s="438"/>
      <c r="AF334" s="438"/>
      <c r="AG334" s="81"/>
      <c r="AH334" s="81"/>
      <c r="AI334" s="81"/>
      <c r="AJ334" s="438"/>
      <c r="AK334" s="438"/>
      <c r="AL334" s="81"/>
      <c r="AM334" s="81"/>
      <c r="AN334" s="575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</row>
    <row r="335">
      <c r="A335" s="81"/>
      <c r="B335" s="81"/>
      <c r="C335" s="81"/>
      <c r="D335" s="574"/>
      <c r="E335" s="438"/>
      <c r="F335" s="438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438"/>
      <c r="Y335" s="81"/>
      <c r="Z335" s="81"/>
      <c r="AA335" s="81"/>
      <c r="AB335" s="81"/>
      <c r="AC335" s="81"/>
      <c r="AD335" s="438"/>
      <c r="AE335" s="438"/>
      <c r="AF335" s="438"/>
      <c r="AG335" s="81"/>
      <c r="AH335" s="81"/>
      <c r="AI335" s="81"/>
      <c r="AJ335" s="438"/>
      <c r="AK335" s="438"/>
      <c r="AL335" s="81"/>
      <c r="AM335" s="81"/>
      <c r="AN335" s="575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</row>
    <row r="336">
      <c r="A336" s="81"/>
      <c r="B336" s="81"/>
      <c r="C336" s="81"/>
      <c r="D336" s="574"/>
      <c r="E336" s="438"/>
      <c r="F336" s="438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438"/>
      <c r="Y336" s="81"/>
      <c r="Z336" s="81"/>
      <c r="AA336" s="81"/>
      <c r="AB336" s="81"/>
      <c r="AC336" s="81"/>
      <c r="AD336" s="438"/>
      <c r="AE336" s="438"/>
      <c r="AF336" s="438"/>
      <c r="AG336" s="81"/>
      <c r="AH336" s="81"/>
      <c r="AI336" s="81"/>
      <c r="AJ336" s="438"/>
      <c r="AK336" s="438"/>
      <c r="AL336" s="81"/>
      <c r="AM336" s="81"/>
      <c r="AN336" s="575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</row>
    <row r="337">
      <c r="A337" s="81"/>
      <c r="B337" s="81"/>
      <c r="C337" s="81"/>
      <c r="D337" s="574"/>
      <c r="E337" s="438"/>
      <c r="F337" s="438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438"/>
      <c r="Y337" s="81"/>
      <c r="Z337" s="81"/>
      <c r="AA337" s="81"/>
      <c r="AB337" s="81"/>
      <c r="AC337" s="81"/>
      <c r="AD337" s="438"/>
      <c r="AE337" s="438"/>
      <c r="AF337" s="438"/>
      <c r="AG337" s="81"/>
      <c r="AH337" s="81"/>
      <c r="AI337" s="81"/>
      <c r="AJ337" s="438"/>
      <c r="AK337" s="438"/>
      <c r="AL337" s="81"/>
      <c r="AM337" s="81"/>
      <c r="AN337" s="575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</row>
    <row r="338">
      <c r="A338" s="81"/>
      <c r="B338" s="81"/>
      <c r="C338" s="81"/>
      <c r="D338" s="574"/>
      <c r="E338" s="438"/>
      <c r="F338" s="438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438"/>
      <c r="Y338" s="81"/>
      <c r="Z338" s="81"/>
      <c r="AA338" s="81"/>
      <c r="AB338" s="81"/>
      <c r="AC338" s="81"/>
      <c r="AD338" s="438"/>
      <c r="AE338" s="438"/>
      <c r="AF338" s="438"/>
      <c r="AG338" s="81"/>
      <c r="AH338" s="81"/>
      <c r="AI338" s="81"/>
      <c r="AJ338" s="438"/>
      <c r="AK338" s="438"/>
      <c r="AL338" s="81"/>
      <c r="AM338" s="81"/>
      <c r="AN338" s="575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</row>
    <row r="339">
      <c r="A339" s="81"/>
      <c r="B339" s="81"/>
      <c r="C339" s="81"/>
      <c r="D339" s="574"/>
      <c r="E339" s="438"/>
      <c r="F339" s="438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438"/>
      <c r="Y339" s="81"/>
      <c r="Z339" s="81"/>
      <c r="AA339" s="81"/>
      <c r="AB339" s="81"/>
      <c r="AC339" s="81"/>
      <c r="AD339" s="438"/>
      <c r="AE339" s="438"/>
      <c r="AF339" s="438"/>
      <c r="AG339" s="81"/>
      <c r="AH339" s="81"/>
      <c r="AI339" s="81"/>
      <c r="AJ339" s="438"/>
      <c r="AK339" s="438"/>
      <c r="AL339" s="81"/>
      <c r="AM339" s="81"/>
      <c r="AN339" s="575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</row>
    <row r="340">
      <c r="A340" s="81"/>
      <c r="B340" s="81"/>
      <c r="C340" s="81"/>
      <c r="D340" s="574"/>
      <c r="E340" s="438"/>
      <c r="F340" s="438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438"/>
      <c r="Y340" s="81"/>
      <c r="Z340" s="81"/>
      <c r="AA340" s="81"/>
      <c r="AB340" s="81"/>
      <c r="AC340" s="81"/>
      <c r="AD340" s="438"/>
      <c r="AE340" s="438"/>
      <c r="AF340" s="438"/>
      <c r="AG340" s="81"/>
      <c r="AH340" s="81"/>
      <c r="AI340" s="81"/>
      <c r="AJ340" s="438"/>
      <c r="AK340" s="438"/>
      <c r="AL340" s="81"/>
      <c r="AM340" s="81"/>
      <c r="AN340" s="575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</row>
    <row r="341">
      <c r="A341" s="81"/>
      <c r="B341" s="81"/>
      <c r="C341" s="81"/>
      <c r="D341" s="574"/>
      <c r="E341" s="438"/>
      <c r="F341" s="438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438"/>
      <c r="Y341" s="81"/>
      <c r="Z341" s="81"/>
      <c r="AA341" s="81"/>
      <c r="AB341" s="81"/>
      <c r="AC341" s="81"/>
      <c r="AD341" s="438"/>
      <c r="AE341" s="438"/>
      <c r="AF341" s="438"/>
      <c r="AG341" s="81"/>
      <c r="AH341" s="81"/>
      <c r="AI341" s="81"/>
      <c r="AJ341" s="438"/>
      <c r="AK341" s="438"/>
      <c r="AL341" s="81"/>
      <c r="AM341" s="81"/>
      <c r="AN341" s="575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</row>
    <row r="342">
      <c r="A342" s="81"/>
      <c r="B342" s="81"/>
      <c r="C342" s="81"/>
      <c r="D342" s="574"/>
      <c r="E342" s="438"/>
      <c r="F342" s="438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438"/>
      <c r="Y342" s="81"/>
      <c r="Z342" s="81"/>
      <c r="AA342" s="81"/>
      <c r="AB342" s="81"/>
      <c r="AC342" s="81"/>
      <c r="AD342" s="438"/>
      <c r="AE342" s="438"/>
      <c r="AF342" s="438"/>
      <c r="AG342" s="81"/>
      <c r="AH342" s="81"/>
      <c r="AI342" s="81"/>
      <c r="AJ342" s="438"/>
      <c r="AK342" s="438"/>
      <c r="AL342" s="81"/>
      <c r="AM342" s="81"/>
      <c r="AN342" s="575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</row>
    <row r="343">
      <c r="A343" s="81"/>
      <c r="B343" s="81"/>
      <c r="C343" s="81"/>
      <c r="D343" s="574"/>
      <c r="E343" s="438"/>
      <c r="F343" s="438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438"/>
      <c r="Y343" s="81"/>
      <c r="Z343" s="81"/>
      <c r="AA343" s="81"/>
      <c r="AB343" s="81"/>
      <c r="AC343" s="81"/>
      <c r="AD343" s="438"/>
      <c r="AE343" s="438"/>
      <c r="AF343" s="438"/>
      <c r="AG343" s="81"/>
      <c r="AH343" s="81"/>
      <c r="AI343" s="81"/>
      <c r="AJ343" s="438"/>
      <c r="AK343" s="438"/>
      <c r="AL343" s="81"/>
      <c r="AM343" s="81"/>
      <c r="AN343" s="575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</row>
    <row r="344">
      <c r="A344" s="81"/>
      <c r="B344" s="81"/>
      <c r="C344" s="81"/>
      <c r="D344" s="574"/>
      <c r="E344" s="438"/>
      <c r="F344" s="438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438"/>
      <c r="Y344" s="81"/>
      <c r="Z344" s="81"/>
      <c r="AA344" s="81"/>
      <c r="AB344" s="81"/>
      <c r="AC344" s="81"/>
      <c r="AD344" s="438"/>
      <c r="AE344" s="438"/>
      <c r="AF344" s="438"/>
      <c r="AG344" s="81"/>
      <c r="AH344" s="81"/>
      <c r="AI344" s="81"/>
      <c r="AJ344" s="438"/>
      <c r="AK344" s="438"/>
      <c r="AL344" s="81"/>
      <c r="AM344" s="81"/>
      <c r="AN344" s="575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</row>
    <row r="345">
      <c r="A345" s="81"/>
      <c r="B345" s="81"/>
      <c r="C345" s="81"/>
      <c r="D345" s="574"/>
      <c r="E345" s="438"/>
      <c r="F345" s="438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438"/>
      <c r="Y345" s="81"/>
      <c r="Z345" s="81"/>
      <c r="AA345" s="81"/>
      <c r="AB345" s="81"/>
      <c r="AC345" s="81"/>
      <c r="AD345" s="438"/>
      <c r="AE345" s="438"/>
      <c r="AF345" s="438"/>
      <c r="AG345" s="81"/>
      <c r="AH345" s="81"/>
      <c r="AI345" s="81"/>
      <c r="AJ345" s="438"/>
      <c r="AK345" s="438"/>
      <c r="AL345" s="81"/>
      <c r="AM345" s="81"/>
      <c r="AN345" s="575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</row>
    <row r="346">
      <c r="A346" s="81"/>
      <c r="B346" s="81"/>
      <c r="C346" s="81"/>
      <c r="D346" s="574"/>
      <c r="E346" s="438"/>
      <c r="F346" s="438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438"/>
      <c r="Y346" s="81"/>
      <c r="Z346" s="81"/>
      <c r="AA346" s="81"/>
      <c r="AB346" s="81"/>
      <c r="AC346" s="81"/>
      <c r="AD346" s="438"/>
      <c r="AE346" s="438"/>
      <c r="AF346" s="438"/>
      <c r="AG346" s="81"/>
      <c r="AH346" s="81"/>
      <c r="AI346" s="81"/>
      <c r="AJ346" s="438"/>
      <c r="AK346" s="438"/>
      <c r="AL346" s="81"/>
      <c r="AM346" s="81"/>
      <c r="AN346" s="575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</row>
    <row r="347">
      <c r="A347" s="81"/>
      <c r="B347" s="81"/>
      <c r="C347" s="81"/>
      <c r="D347" s="574"/>
      <c r="E347" s="438"/>
      <c r="F347" s="438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438"/>
      <c r="Y347" s="81"/>
      <c r="Z347" s="81"/>
      <c r="AA347" s="81"/>
      <c r="AB347" s="81"/>
      <c r="AC347" s="81"/>
      <c r="AD347" s="438"/>
      <c r="AE347" s="438"/>
      <c r="AF347" s="438"/>
      <c r="AG347" s="81"/>
      <c r="AH347" s="81"/>
      <c r="AI347" s="81"/>
      <c r="AJ347" s="438"/>
      <c r="AK347" s="438"/>
      <c r="AL347" s="81"/>
      <c r="AM347" s="81"/>
      <c r="AN347" s="575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</row>
    <row r="348">
      <c r="A348" s="81"/>
      <c r="B348" s="81"/>
      <c r="C348" s="81"/>
      <c r="D348" s="574"/>
      <c r="E348" s="438"/>
      <c r="F348" s="438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438"/>
      <c r="Y348" s="81"/>
      <c r="Z348" s="81"/>
      <c r="AA348" s="81"/>
      <c r="AB348" s="81"/>
      <c r="AC348" s="81"/>
      <c r="AD348" s="438"/>
      <c r="AE348" s="438"/>
      <c r="AF348" s="438"/>
      <c r="AG348" s="81"/>
      <c r="AH348" s="81"/>
      <c r="AI348" s="81"/>
      <c r="AJ348" s="438"/>
      <c r="AK348" s="438"/>
      <c r="AL348" s="81"/>
      <c r="AM348" s="81"/>
      <c r="AN348" s="575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</row>
    <row r="349">
      <c r="A349" s="81"/>
      <c r="B349" s="81"/>
      <c r="C349" s="81"/>
      <c r="D349" s="574"/>
      <c r="E349" s="438"/>
      <c r="F349" s="438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438"/>
      <c r="Y349" s="81"/>
      <c r="Z349" s="81"/>
      <c r="AA349" s="81"/>
      <c r="AB349" s="81"/>
      <c r="AC349" s="81"/>
      <c r="AD349" s="438"/>
      <c r="AE349" s="438"/>
      <c r="AF349" s="438"/>
      <c r="AG349" s="81"/>
      <c r="AH349" s="81"/>
      <c r="AI349" s="81"/>
      <c r="AJ349" s="438"/>
      <c r="AK349" s="438"/>
      <c r="AL349" s="81"/>
      <c r="AM349" s="81"/>
      <c r="AN349" s="575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</row>
    <row r="350">
      <c r="A350" s="81"/>
      <c r="B350" s="81"/>
      <c r="C350" s="81"/>
      <c r="D350" s="574"/>
      <c r="E350" s="438"/>
      <c r="F350" s="438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438"/>
      <c r="Y350" s="81"/>
      <c r="Z350" s="81"/>
      <c r="AA350" s="81"/>
      <c r="AB350" s="81"/>
      <c r="AC350" s="81"/>
      <c r="AD350" s="438"/>
      <c r="AE350" s="438"/>
      <c r="AF350" s="438"/>
      <c r="AG350" s="81"/>
      <c r="AH350" s="81"/>
      <c r="AI350" s="81"/>
      <c r="AJ350" s="438"/>
      <c r="AK350" s="438"/>
      <c r="AL350" s="81"/>
      <c r="AM350" s="81"/>
      <c r="AN350" s="575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</row>
    <row r="351">
      <c r="A351" s="81"/>
      <c r="B351" s="81"/>
      <c r="C351" s="81"/>
      <c r="D351" s="574"/>
      <c r="E351" s="438"/>
      <c r="F351" s="438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438"/>
      <c r="Y351" s="81"/>
      <c r="Z351" s="81"/>
      <c r="AA351" s="81"/>
      <c r="AB351" s="81"/>
      <c r="AC351" s="81"/>
      <c r="AD351" s="438"/>
      <c r="AE351" s="438"/>
      <c r="AF351" s="438"/>
      <c r="AG351" s="81"/>
      <c r="AH351" s="81"/>
      <c r="AI351" s="81"/>
      <c r="AJ351" s="438"/>
      <c r="AK351" s="438"/>
      <c r="AL351" s="81"/>
      <c r="AM351" s="81"/>
      <c r="AN351" s="575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</row>
    <row r="352">
      <c r="A352" s="81"/>
      <c r="B352" s="81"/>
      <c r="C352" s="81"/>
      <c r="D352" s="574"/>
      <c r="E352" s="438"/>
      <c r="F352" s="438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438"/>
      <c r="Y352" s="81"/>
      <c r="Z352" s="81"/>
      <c r="AA352" s="81"/>
      <c r="AB352" s="81"/>
      <c r="AC352" s="81"/>
      <c r="AD352" s="438"/>
      <c r="AE352" s="438"/>
      <c r="AF352" s="438"/>
      <c r="AG352" s="81"/>
      <c r="AH352" s="81"/>
      <c r="AI352" s="81"/>
      <c r="AJ352" s="438"/>
      <c r="AK352" s="438"/>
      <c r="AL352" s="81"/>
      <c r="AM352" s="81"/>
      <c r="AN352" s="575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</row>
    <row r="353">
      <c r="A353" s="81"/>
      <c r="B353" s="81"/>
      <c r="C353" s="81"/>
      <c r="D353" s="574"/>
      <c r="E353" s="438"/>
      <c r="F353" s="438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438"/>
      <c r="Y353" s="81"/>
      <c r="Z353" s="81"/>
      <c r="AA353" s="81"/>
      <c r="AB353" s="81"/>
      <c r="AC353" s="81"/>
      <c r="AD353" s="438"/>
      <c r="AE353" s="438"/>
      <c r="AF353" s="438"/>
      <c r="AG353" s="81"/>
      <c r="AH353" s="81"/>
      <c r="AI353" s="81"/>
      <c r="AJ353" s="438"/>
      <c r="AK353" s="438"/>
      <c r="AL353" s="81"/>
      <c r="AM353" s="81"/>
      <c r="AN353" s="575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</row>
    <row r="354">
      <c r="A354" s="81"/>
      <c r="B354" s="81"/>
      <c r="C354" s="81"/>
      <c r="D354" s="574"/>
      <c r="E354" s="438"/>
      <c r="F354" s="438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438"/>
      <c r="Y354" s="81"/>
      <c r="Z354" s="81"/>
      <c r="AA354" s="81"/>
      <c r="AB354" s="81"/>
      <c r="AC354" s="81"/>
      <c r="AD354" s="438"/>
      <c r="AE354" s="438"/>
      <c r="AF354" s="438"/>
      <c r="AG354" s="81"/>
      <c r="AH354" s="81"/>
      <c r="AI354" s="81"/>
      <c r="AJ354" s="438"/>
      <c r="AK354" s="438"/>
      <c r="AL354" s="81"/>
      <c r="AM354" s="81"/>
      <c r="AN354" s="575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</row>
    <row r="355">
      <c r="A355" s="81"/>
      <c r="B355" s="81"/>
      <c r="C355" s="81"/>
      <c r="D355" s="574"/>
      <c r="E355" s="438"/>
      <c r="F355" s="438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438"/>
      <c r="Y355" s="81"/>
      <c r="Z355" s="81"/>
      <c r="AA355" s="81"/>
      <c r="AB355" s="81"/>
      <c r="AC355" s="81"/>
      <c r="AD355" s="438"/>
      <c r="AE355" s="438"/>
      <c r="AF355" s="438"/>
      <c r="AG355" s="81"/>
      <c r="AH355" s="81"/>
      <c r="AI355" s="81"/>
      <c r="AJ355" s="438"/>
      <c r="AK355" s="438"/>
      <c r="AL355" s="81"/>
      <c r="AM355" s="81"/>
      <c r="AN355" s="575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</row>
    <row r="356">
      <c r="A356" s="81"/>
      <c r="B356" s="81"/>
      <c r="C356" s="81"/>
      <c r="D356" s="574"/>
      <c r="E356" s="438"/>
      <c r="F356" s="438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438"/>
      <c r="Y356" s="81"/>
      <c r="Z356" s="81"/>
      <c r="AA356" s="81"/>
      <c r="AB356" s="81"/>
      <c r="AC356" s="81"/>
      <c r="AD356" s="438"/>
      <c r="AE356" s="438"/>
      <c r="AF356" s="438"/>
      <c r="AG356" s="81"/>
      <c r="AH356" s="81"/>
      <c r="AI356" s="81"/>
      <c r="AJ356" s="438"/>
      <c r="AK356" s="438"/>
      <c r="AL356" s="81"/>
      <c r="AM356" s="81"/>
      <c r="AN356" s="575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</row>
    <row r="357">
      <c r="A357" s="81"/>
      <c r="B357" s="81"/>
      <c r="C357" s="81"/>
      <c r="D357" s="574"/>
      <c r="E357" s="438"/>
      <c r="F357" s="438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438"/>
      <c r="Y357" s="81"/>
      <c r="Z357" s="81"/>
      <c r="AA357" s="81"/>
      <c r="AB357" s="81"/>
      <c r="AC357" s="81"/>
      <c r="AD357" s="438"/>
      <c r="AE357" s="438"/>
      <c r="AF357" s="438"/>
      <c r="AG357" s="81"/>
      <c r="AH357" s="81"/>
      <c r="AI357" s="81"/>
      <c r="AJ357" s="438"/>
      <c r="AK357" s="438"/>
      <c r="AL357" s="81"/>
      <c r="AM357" s="81"/>
      <c r="AN357" s="575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</row>
    <row r="358">
      <c r="A358" s="81"/>
      <c r="B358" s="81"/>
      <c r="C358" s="81"/>
      <c r="D358" s="574"/>
      <c r="E358" s="438"/>
      <c r="F358" s="438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438"/>
      <c r="Y358" s="81"/>
      <c r="Z358" s="81"/>
      <c r="AA358" s="81"/>
      <c r="AB358" s="81"/>
      <c r="AC358" s="81"/>
      <c r="AD358" s="438"/>
      <c r="AE358" s="438"/>
      <c r="AF358" s="438"/>
      <c r="AG358" s="81"/>
      <c r="AH358" s="81"/>
      <c r="AI358" s="81"/>
      <c r="AJ358" s="438"/>
      <c r="AK358" s="438"/>
      <c r="AL358" s="81"/>
      <c r="AM358" s="81"/>
      <c r="AN358" s="575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</row>
    <row r="359">
      <c r="A359" s="81"/>
      <c r="B359" s="81"/>
      <c r="C359" s="81"/>
      <c r="D359" s="574"/>
      <c r="E359" s="438"/>
      <c r="F359" s="438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438"/>
      <c r="Y359" s="81"/>
      <c r="Z359" s="81"/>
      <c r="AA359" s="81"/>
      <c r="AB359" s="81"/>
      <c r="AC359" s="81"/>
      <c r="AD359" s="438"/>
      <c r="AE359" s="438"/>
      <c r="AF359" s="438"/>
      <c r="AG359" s="81"/>
      <c r="AH359" s="81"/>
      <c r="AI359" s="81"/>
      <c r="AJ359" s="438"/>
      <c r="AK359" s="438"/>
      <c r="AL359" s="81"/>
      <c r="AM359" s="81"/>
      <c r="AN359" s="575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</row>
    <row r="360">
      <c r="A360" s="81"/>
      <c r="B360" s="81"/>
      <c r="C360" s="81"/>
      <c r="D360" s="574"/>
      <c r="E360" s="438"/>
      <c r="F360" s="438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438"/>
      <c r="Y360" s="81"/>
      <c r="Z360" s="81"/>
      <c r="AA360" s="81"/>
      <c r="AB360" s="81"/>
      <c r="AC360" s="81"/>
      <c r="AD360" s="438"/>
      <c r="AE360" s="438"/>
      <c r="AF360" s="438"/>
      <c r="AG360" s="81"/>
      <c r="AH360" s="81"/>
      <c r="AI360" s="81"/>
      <c r="AJ360" s="438"/>
      <c r="AK360" s="438"/>
      <c r="AL360" s="81"/>
      <c r="AM360" s="81"/>
      <c r="AN360" s="575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</row>
    <row r="361">
      <c r="A361" s="81"/>
      <c r="B361" s="81"/>
      <c r="C361" s="81"/>
      <c r="D361" s="574"/>
      <c r="E361" s="438"/>
      <c r="F361" s="438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438"/>
      <c r="Y361" s="81"/>
      <c r="Z361" s="81"/>
      <c r="AA361" s="81"/>
      <c r="AB361" s="81"/>
      <c r="AC361" s="81"/>
      <c r="AD361" s="438"/>
      <c r="AE361" s="438"/>
      <c r="AF361" s="438"/>
      <c r="AG361" s="81"/>
      <c r="AH361" s="81"/>
      <c r="AI361" s="81"/>
      <c r="AJ361" s="438"/>
      <c r="AK361" s="438"/>
      <c r="AL361" s="81"/>
      <c r="AM361" s="81"/>
      <c r="AN361" s="575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</row>
    <row r="362">
      <c r="A362" s="81"/>
      <c r="B362" s="81"/>
      <c r="C362" s="81"/>
      <c r="D362" s="574"/>
      <c r="E362" s="438"/>
      <c r="F362" s="438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438"/>
      <c r="Y362" s="81"/>
      <c r="Z362" s="81"/>
      <c r="AA362" s="81"/>
      <c r="AB362" s="81"/>
      <c r="AC362" s="81"/>
      <c r="AD362" s="438"/>
      <c r="AE362" s="438"/>
      <c r="AF362" s="438"/>
      <c r="AG362" s="81"/>
      <c r="AH362" s="81"/>
      <c r="AI362" s="81"/>
      <c r="AJ362" s="438"/>
      <c r="AK362" s="438"/>
      <c r="AL362" s="81"/>
      <c r="AM362" s="81"/>
      <c r="AN362" s="575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</row>
    <row r="363">
      <c r="A363" s="81"/>
      <c r="B363" s="81"/>
      <c r="C363" s="81"/>
      <c r="D363" s="574"/>
      <c r="E363" s="438"/>
      <c r="F363" s="438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438"/>
      <c r="Y363" s="81"/>
      <c r="Z363" s="81"/>
      <c r="AA363" s="81"/>
      <c r="AB363" s="81"/>
      <c r="AC363" s="81"/>
      <c r="AD363" s="438"/>
      <c r="AE363" s="438"/>
      <c r="AF363" s="438"/>
      <c r="AG363" s="81"/>
      <c r="AH363" s="81"/>
      <c r="AI363" s="81"/>
      <c r="AJ363" s="438"/>
      <c r="AK363" s="438"/>
      <c r="AL363" s="81"/>
      <c r="AM363" s="81"/>
      <c r="AN363" s="575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</row>
    <row r="364">
      <c r="A364" s="81"/>
      <c r="B364" s="81"/>
      <c r="C364" s="81"/>
      <c r="D364" s="574"/>
      <c r="E364" s="438"/>
      <c r="F364" s="438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438"/>
      <c r="Y364" s="81"/>
      <c r="Z364" s="81"/>
      <c r="AA364" s="81"/>
      <c r="AB364" s="81"/>
      <c r="AC364" s="81"/>
      <c r="AD364" s="438"/>
      <c r="AE364" s="438"/>
      <c r="AF364" s="438"/>
      <c r="AG364" s="81"/>
      <c r="AH364" s="81"/>
      <c r="AI364" s="81"/>
      <c r="AJ364" s="438"/>
      <c r="AK364" s="438"/>
      <c r="AL364" s="81"/>
      <c r="AM364" s="81"/>
      <c r="AN364" s="575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</row>
    <row r="365">
      <c r="A365" s="81"/>
      <c r="B365" s="81"/>
      <c r="C365" s="81"/>
      <c r="D365" s="574"/>
      <c r="E365" s="438"/>
      <c r="F365" s="438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438"/>
      <c r="Y365" s="81"/>
      <c r="Z365" s="81"/>
      <c r="AA365" s="81"/>
      <c r="AB365" s="81"/>
      <c r="AC365" s="81"/>
      <c r="AD365" s="438"/>
      <c r="AE365" s="438"/>
      <c r="AF365" s="438"/>
      <c r="AG365" s="81"/>
      <c r="AH365" s="81"/>
      <c r="AI365" s="81"/>
      <c r="AJ365" s="438"/>
      <c r="AK365" s="438"/>
      <c r="AL365" s="81"/>
      <c r="AM365" s="81"/>
      <c r="AN365" s="575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</row>
    <row r="366">
      <c r="A366" s="81"/>
      <c r="B366" s="81"/>
      <c r="C366" s="81"/>
      <c r="D366" s="574"/>
      <c r="E366" s="438"/>
      <c r="F366" s="438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438"/>
      <c r="Y366" s="81"/>
      <c r="Z366" s="81"/>
      <c r="AA366" s="81"/>
      <c r="AB366" s="81"/>
      <c r="AC366" s="81"/>
      <c r="AD366" s="438"/>
      <c r="AE366" s="438"/>
      <c r="AF366" s="438"/>
      <c r="AG366" s="81"/>
      <c r="AH366" s="81"/>
      <c r="AI366" s="81"/>
      <c r="AJ366" s="438"/>
      <c r="AK366" s="438"/>
      <c r="AL366" s="81"/>
      <c r="AM366" s="81"/>
      <c r="AN366" s="575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</row>
    <row r="367">
      <c r="A367" s="81"/>
      <c r="B367" s="81"/>
      <c r="C367" s="81"/>
      <c r="D367" s="574"/>
      <c r="E367" s="438"/>
      <c r="F367" s="438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438"/>
      <c r="Y367" s="81"/>
      <c r="Z367" s="81"/>
      <c r="AA367" s="81"/>
      <c r="AB367" s="81"/>
      <c r="AC367" s="81"/>
      <c r="AD367" s="438"/>
      <c r="AE367" s="438"/>
      <c r="AF367" s="438"/>
      <c r="AG367" s="81"/>
      <c r="AH367" s="81"/>
      <c r="AI367" s="81"/>
      <c r="AJ367" s="438"/>
      <c r="AK367" s="438"/>
      <c r="AL367" s="81"/>
      <c r="AM367" s="81"/>
      <c r="AN367" s="575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</row>
    <row r="368">
      <c r="A368" s="81"/>
      <c r="B368" s="81"/>
      <c r="C368" s="81"/>
      <c r="D368" s="574"/>
      <c r="E368" s="438"/>
      <c r="F368" s="438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438"/>
      <c r="Y368" s="81"/>
      <c r="Z368" s="81"/>
      <c r="AA368" s="81"/>
      <c r="AB368" s="81"/>
      <c r="AC368" s="81"/>
      <c r="AD368" s="438"/>
      <c r="AE368" s="438"/>
      <c r="AF368" s="438"/>
      <c r="AG368" s="81"/>
      <c r="AH368" s="81"/>
      <c r="AI368" s="81"/>
      <c r="AJ368" s="438"/>
      <c r="AK368" s="438"/>
      <c r="AL368" s="81"/>
      <c r="AM368" s="81"/>
      <c r="AN368" s="575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</row>
    <row r="369">
      <c r="A369" s="81"/>
      <c r="B369" s="81"/>
      <c r="C369" s="81"/>
      <c r="D369" s="574"/>
      <c r="E369" s="438"/>
      <c r="F369" s="438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438"/>
      <c r="Y369" s="81"/>
      <c r="Z369" s="81"/>
      <c r="AA369" s="81"/>
      <c r="AB369" s="81"/>
      <c r="AC369" s="81"/>
      <c r="AD369" s="438"/>
      <c r="AE369" s="438"/>
      <c r="AF369" s="438"/>
      <c r="AG369" s="81"/>
      <c r="AH369" s="81"/>
      <c r="AI369" s="81"/>
      <c r="AJ369" s="438"/>
      <c r="AK369" s="438"/>
      <c r="AL369" s="81"/>
      <c r="AM369" s="81"/>
      <c r="AN369" s="575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</row>
    <row r="370">
      <c r="A370" s="81"/>
      <c r="B370" s="81"/>
      <c r="C370" s="81"/>
      <c r="D370" s="574"/>
      <c r="E370" s="438"/>
      <c r="F370" s="438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438"/>
      <c r="Y370" s="81"/>
      <c r="Z370" s="81"/>
      <c r="AA370" s="81"/>
      <c r="AB370" s="81"/>
      <c r="AC370" s="81"/>
      <c r="AD370" s="438"/>
      <c r="AE370" s="438"/>
      <c r="AF370" s="438"/>
      <c r="AG370" s="81"/>
      <c r="AH370" s="81"/>
      <c r="AI370" s="81"/>
      <c r="AJ370" s="438"/>
      <c r="AK370" s="438"/>
      <c r="AL370" s="81"/>
      <c r="AM370" s="81"/>
      <c r="AN370" s="575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</row>
    <row r="371">
      <c r="A371" s="81"/>
      <c r="B371" s="81"/>
      <c r="C371" s="81"/>
      <c r="D371" s="574"/>
      <c r="E371" s="438"/>
      <c r="F371" s="438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438"/>
      <c r="Y371" s="81"/>
      <c r="Z371" s="81"/>
      <c r="AA371" s="81"/>
      <c r="AB371" s="81"/>
      <c r="AC371" s="81"/>
      <c r="AD371" s="438"/>
      <c r="AE371" s="438"/>
      <c r="AF371" s="438"/>
      <c r="AG371" s="81"/>
      <c r="AH371" s="81"/>
      <c r="AI371" s="81"/>
      <c r="AJ371" s="438"/>
      <c r="AK371" s="438"/>
      <c r="AL371" s="81"/>
      <c r="AM371" s="81"/>
      <c r="AN371" s="575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</row>
    <row r="372">
      <c r="A372" s="81"/>
      <c r="B372" s="81"/>
      <c r="C372" s="81"/>
      <c r="D372" s="574"/>
      <c r="E372" s="438"/>
      <c r="F372" s="438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438"/>
      <c r="Y372" s="81"/>
      <c r="Z372" s="81"/>
      <c r="AA372" s="81"/>
      <c r="AB372" s="81"/>
      <c r="AC372" s="81"/>
      <c r="AD372" s="438"/>
      <c r="AE372" s="438"/>
      <c r="AF372" s="438"/>
      <c r="AG372" s="81"/>
      <c r="AH372" s="81"/>
      <c r="AI372" s="81"/>
      <c r="AJ372" s="438"/>
      <c r="AK372" s="438"/>
      <c r="AL372" s="81"/>
      <c r="AM372" s="81"/>
      <c r="AN372" s="575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</row>
    <row r="373">
      <c r="A373" s="81"/>
      <c r="B373" s="81"/>
      <c r="C373" s="81"/>
      <c r="D373" s="574"/>
      <c r="E373" s="438"/>
      <c r="F373" s="438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438"/>
      <c r="Y373" s="81"/>
      <c r="Z373" s="81"/>
      <c r="AA373" s="81"/>
      <c r="AB373" s="81"/>
      <c r="AC373" s="81"/>
      <c r="AD373" s="438"/>
      <c r="AE373" s="438"/>
      <c r="AF373" s="438"/>
      <c r="AG373" s="81"/>
      <c r="AH373" s="81"/>
      <c r="AI373" s="81"/>
      <c r="AJ373" s="438"/>
      <c r="AK373" s="438"/>
      <c r="AL373" s="81"/>
      <c r="AM373" s="81"/>
      <c r="AN373" s="575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</row>
    <row r="374">
      <c r="A374" s="81"/>
      <c r="B374" s="81"/>
      <c r="C374" s="81"/>
      <c r="D374" s="574"/>
      <c r="E374" s="438"/>
      <c r="F374" s="438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438"/>
      <c r="Y374" s="81"/>
      <c r="Z374" s="81"/>
      <c r="AA374" s="81"/>
      <c r="AB374" s="81"/>
      <c r="AC374" s="81"/>
      <c r="AD374" s="438"/>
      <c r="AE374" s="438"/>
      <c r="AF374" s="438"/>
      <c r="AG374" s="81"/>
      <c r="AH374" s="81"/>
      <c r="AI374" s="81"/>
      <c r="AJ374" s="438"/>
      <c r="AK374" s="438"/>
      <c r="AL374" s="81"/>
      <c r="AM374" s="81"/>
      <c r="AN374" s="575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</row>
    <row r="375">
      <c r="A375" s="81"/>
      <c r="B375" s="81"/>
      <c r="C375" s="81"/>
      <c r="D375" s="574"/>
      <c r="E375" s="438"/>
      <c r="F375" s="438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438"/>
      <c r="Y375" s="81"/>
      <c r="Z375" s="81"/>
      <c r="AA375" s="81"/>
      <c r="AB375" s="81"/>
      <c r="AC375" s="81"/>
      <c r="AD375" s="438"/>
      <c r="AE375" s="438"/>
      <c r="AF375" s="438"/>
      <c r="AG375" s="81"/>
      <c r="AH375" s="81"/>
      <c r="AI375" s="81"/>
      <c r="AJ375" s="438"/>
      <c r="AK375" s="438"/>
      <c r="AL375" s="81"/>
      <c r="AM375" s="81"/>
      <c r="AN375" s="575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</row>
    <row r="376">
      <c r="A376" s="81"/>
      <c r="B376" s="81"/>
      <c r="C376" s="81"/>
      <c r="D376" s="574"/>
      <c r="E376" s="438"/>
      <c r="F376" s="438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438"/>
      <c r="Y376" s="81"/>
      <c r="Z376" s="81"/>
      <c r="AA376" s="81"/>
      <c r="AB376" s="81"/>
      <c r="AC376" s="81"/>
      <c r="AD376" s="438"/>
      <c r="AE376" s="438"/>
      <c r="AF376" s="438"/>
      <c r="AG376" s="81"/>
      <c r="AH376" s="81"/>
      <c r="AI376" s="81"/>
      <c r="AJ376" s="438"/>
      <c r="AK376" s="438"/>
      <c r="AL376" s="81"/>
      <c r="AM376" s="81"/>
      <c r="AN376" s="575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</row>
    <row r="377">
      <c r="A377" s="81"/>
      <c r="B377" s="81"/>
      <c r="C377" s="81"/>
      <c r="D377" s="574"/>
      <c r="E377" s="438"/>
      <c r="F377" s="438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438"/>
      <c r="Y377" s="81"/>
      <c r="Z377" s="81"/>
      <c r="AA377" s="81"/>
      <c r="AB377" s="81"/>
      <c r="AC377" s="81"/>
      <c r="AD377" s="438"/>
      <c r="AE377" s="438"/>
      <c r="AF377" s="438"/>
      <c r="AG377" s="81"/>
      <c r="AH377" s="81"/>
      <c r="AI377" s="81"/>
      <c r="AJ377" s="438"/>
      <c r="AK377" s="438"/>
      <c r="AL377" s="81"/>
      <c r="AM377" s="81"/>
      <c r="AN377" s="575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</row>
    <row r="378">
      <c r="A378" s="81"/>
      <c r="B378" s="81"/>
      <c r="C378" s="81"/>
      <c r="D378" s="574"/>
      <c r="E378" s="438"/>
      <c r="F378" s="438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438"/>
      <c r="Y378" s="81"/>
      <c r="Z378" s="81"/>
      <c r="AA378" s="81"/>
      <c r="AB378" s="81"/>
      <c r="AC378" s="81"/>
      <c r="AD378" s="438"/>
      <c r="AE378" s="438"/>
      <c r="AF378" s="438"/>
      <c r="AG378" s="81"/>
      <c r="AH378" s="81"/>
      <c r="AI378" s="81"/>
      <c r="AJ378" s="438"/>
      <c r="AK378" s="438"/>
      <c r="AL378" s="81"/>
      <c r="AM378" s="81"/>
      <c r="AN378" s="575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</row>
    <row r="379">
      <c r="A379" s="81"/>
      <c r="B379" s="81"/>
      <c r="C379" s="81"/>
      <c r="D379" s="574"/>
      <c r="E379" s="438"/>
      <c r="F379" s="438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438"/>
      <c r="Y379" s="81"/>
      <c r="Z379" s="81"/>
      <c r="AA379" s="81"/>
      <c r="AB379" s="81"/>
      <c r="AC379" s="81"/>
      <c r="AD379" s="438"/>
      <c r="AE379" s="438"/>
      <c r="AF379" s="438"/>
      <c r="AG379" s="81"/>
      <c r="AH379" s="81"/>
      <c r="AI379" s="81"/>
      <c r="AJ379" s="438"/>
      <c r="AK379" s="438"/>
      <c r="AL379" s="81"/>
      <c r="AM379" s="81"/>
      <c r="AN379" s="575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</row>
    <row r="380">
      <c r="A380" s="81"/>
      <c r="B380" s="81"/>
      <c r="C380" s="81"/>
      <c r="D380" s="574"/>
      <c r="E380" s="438"/>
      <c r="F380" s="438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438"/>
      <c r="Y380" s="81"/>
      <c r="Z380" s="81"/>
      <c r="AA380" s="81"/>
      <c r="AB380" s="81"/>
      <c r="AC380" s="81"/>
      <c r="AD380" s="438"/>
      <c r="AE380" s="438"/>
      <c r="AF380" s="438"/>
      <c r="AG380" s="81"/>
      <c r="AH380" s="81"/>
      <c r="AI380" s="81"/>
      <c r="AJ380" s="438"/>
      <c r="AK380" s="438"/>
      <c r="AL380" s="81"/>
      <c r="AM380" s="81"/>
      <c r="AN380" s="575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</row>
    <row r="381">
      <c r="A381" s="81"/>
      <c r="B381" s="81"/>
      <c r="C381" s="81"/>
      <c r="D381" s="574"/>
      <c r="E381" s="438"/>
      <c r="F381" s="438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438"/>
      <c r="Y381" s="81"/>
      <c r="Z381" s="81"/>
      <c r="AA381" s="81"/>
      <c r="AB381" s="81"/>
      <c r="AC381" s="81"/>
      <c r="AD381" s="438"/>
      <c r="AE381" s="438"/>
      <c r="AF381" s="438"/>
      <c r="AG381" s="81"/>
      <c r="AH381" s="81"/>
      <c r="AI381" s="81"/>
      <c r="AJ381" s="438"/>
      <c r="AK381" s="438"/>
      <c r="AL381" s="81"/>
      <c r="AM381" s="81"/>
      <c r="AN381" s="575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</row>
    <row r="382">
      <c r="A382" s="81"/>
      <c r="B382" s="81"/>
      <c r="C382" s="81"/>
      <c r="D382" s="574"/>
      <c r="E382" s="438"/>
      <c r="F382" s="438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438"/>
      <c r="Y382" s="81"/>
      <c r="Z382" s="81"/>
      <c r="AA382" s="81"/>
      <c r="AB382" s="81"/>
      <c r="AC382" s="81"/>
      <c r="AD382" s="438"/>
      <c r="AE382" s="438"/>
      <c r="AF382" s="438"/>
      <c r="AG382" s="81"/>
      <c r="AH382" s="81"/>
      <c r="AI382" s="81"/>
      <c r="AJ382" s="438"/>
      <c r="AK382" s="438"/>
      <c r="AL382" s="81"/>
      <c r="AM382" s="81"/>
      <c r="AN382" s="575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</row>
    <row r="383">
      <c r="A383" s="81"/>
      <c r="B383" s="81"/>
      <c r="C383" s="81"/>
      <c r="D383" s="574"/>
      <c r="E383" s="438"/>
      <c r="F383" s="438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438"/>
      <c r="Y383" s="81"/>
      <c r="Z383" s="81"/>
      <c r="AA383" s="81"/>
      <c r="AB383" s="81"/>
      <c r="AC383" s="81"/>
      <c r="AD383" s="438"/>
      <c r="AE383" s="438"/>
      <c r="AF383" s="438"/>
      <c r="AG383" s="81"/>
      <c r="AH383" s="81"/>
      <c r="AI383" s="81"/>
      <c r="AJ383" s="438"/>
      <c r="AK383" s="438"/>
      <c r="AL383" s="81"/>
      <c r="AM383" s="81"/>
      <c r="AN383" s="575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</row>
    <row r="384">
      <c r="A384" s="81"/>
      <c r="B384" s="81"/>
      <c r="C384" s="81"/>
      <c r="D384" s="574"/>
      <c r="E384" s="438"/>
      <c r="F384" s="438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438"/>
      <c r="Y384" s="81"/>
      <c r="Z384" s="81"/>
      <c r="AA384" s="81"/>
      <c r="AB384" s="81"/>
      <c r="AC384" s="81"/>
      <c r="AD384" s="438"/>
      <c r="AE384" s="438"/>
      <c r="AF384" s="438"/>
      <c r="AG384" s="81"/>
      <c r="AH384" s="81"/>
      <c r="AI384" s="81"/>
      <c r="AJ384" s="438"/>
      <c r="AK384" s="438"/>
      <c r="AL384" s="81"/>
      <c r="AM384" s="81"/>
      <c r="AN384" s="575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</row>
    <row r="385">
      <c r="A385" s="81"/>
      <c r="B385" s="81"/>
      <c r="C385" s="81"/>
      <c r="D385" s="574"/>
      <c r="E385" s="438"/>
      <c r="F385" s="438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438"/>
      <c r="Y385" s="81"/>
      <c r="Z385" s="81"/>
      <c r="AA385" s="81"/>
      <c r="AB385" s="81"/>
      <c r="AC385" s="81"/>
      <c r="AD385" s="438"/>
      <c r="AE385" s="438"/>
      <c r="AF385" s="438"/>
      <c r="AG385" s="81"/>
      <c r="AH385" s="81"/>
      <c r="AI385" s="81"/>
      <c r="AJ385" s="438"/>
      <c r="AK385" s="438"/>
      <c r="AL385" s="81"/>
      <c r="AM385" s="81"/>
      <c r="AN385" s="575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</row>
    <row r="386">
      <c r="A386" s="81"/>
      <c r="B386" s="81"/>
      <c r="C386" s="81"/>
      <c r="D386" s="574"/>
      <c r="E386" s="438"/>
      <c r="F386" s="438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438"/>
      <c r="Y386" s="81"/>
      <c r="Z386" s="81"/>
      <c r="AA386" s="81"/>
      <c r="AB386" s="81"/>
      <c r="AC386" s="81"/>
      <c r="AD386" s="438"/>
      <c r="AE386" s="438"/>
      <c r="AF386" s="438"/>
      <c r="AG386" s="81"/>
      <c r="AH386" s="81"/>
      <c r="AI386" s="81"/>
      <c r="AJ386" s="438"/>
      <c r="AK386" s="438"/>
      <c r="AL386" s="81"/>
      <c r="AM386" s="81"/>
      <c r="AN386" s="575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</row>
    <row r="387">
      <c r="A387" s="81"/>
      <c r="B387" s="81"/>
      <c r="C387" s="81"/>
      <c r="D387" s="574"/>
      <c r="E387" s="438"/>
      <c r="F387" s="438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438"/>
      <c r="Y387" s="81"/>
      <c r="Z387" s="81"/>
      <c r="AA387" s="81"/>
      <c r="AB387" s="81"/>
      <c r="AC387" s="81"/>
      <c r="AD387" s="438"/>
      <c r="AE387" s="438"/>
      <c r="AF387" s="438"/>
      <c r="AG387" s="81"/>
      <c r="AH387" s="81"/>
      <c r="AI387" s="81"/>
      <c r="AJ387" s="438"/>
      <c r="AK387" s="438"/>
      <c r="AL387" s="81"/>
      <c r="AM387" s="81"/>
      <c r="AN387" s="575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</row>
    <row r="388">
      <c r="A388" s="81"/>
      <c r="B388" s="81"/>
      <c r="C388" s="81"/>
      <c r="D388" s="574"/>
      <c r="E388" s="438"/>
      <c r="F388" s="438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438"/>
      <c r="Y388" s="81"/>
      <c r="Z388" s="81"/>
      <c r="AA388" s="81"/>
      <c r="AB388" s="81"/>
      <c r="AC388" s="81"/>
      <c r="AD388" s="438"/>
      <c r="AE388" s="438"/>
      <c r="AF388" s="438"/>
      <c r="AG388" s="81"/>
      <c r="AH388" s="81"/>
      <c r="AI388" s="81"/>
      <c r="AJ388" s="438"/>
      <c r="AK388" s="438"/>
      <c r="AL388" s="81"/>
      <c r="AM388" s="81"/>
      <c r="AN388" s="575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</row>
    <row r="389">
      <c r="A389" s="81"/>
      <c r="B389" s="81"/>
      <c r="C389" s="81"/>
      <c r="D389" s="574"/>
      <c r="E389" s="438"/>
      <c r="F389" s="438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438"/>
      <c r="Y389" s="81"/>
      <c r="Z389" s="81"/>
      <c r="AA389" s="81"/>
      <c r="AB389" s="81"/>
      <c r="AC389" s="81"/>
      <c r="AD389" s="438"/>
      <c r="AE389" s="438"/>
      <c r="AF389" s="438"/>
      <c r="AG389" s="81"/>
      <c r="AH389" s="81"/>
      <c r="AI389" s="81"/>
      <c r="AJ389" s="438"/>
      <c r="AK389" s="438"/>
      <c r="AL389" s="81"/>
      <c r="AM389" s="81"/>
      <c r="AN389" s="575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</row>
    <row r="390">
      <c r="A390" s="81"/>
      <c r="B390" s="81"/>
      <c r="C390" s="81"/>
      <c r="D390" s="574"/>
      <c r="E390" s="438"/>
      <c r="F390" s="438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438"/>
      <c r="Y390" s="81"/>
      <c r="Z390" s="81"/>
      <c r="AA390" s="81"/>
      <c r="AB390" s="81"/>
      <c r="AC390" s="81"/>
      <c r="AD390" s="438"/>
      <c r="AE390" s="438"/>
      <c r="AF390" s="438"/>
      <c r="AG390" s="81"/>
      <c r="AH390" s="81"/>
      <c r="AI390" s="81"/>
      <c r="AJ390" s="438"/>
      <c r="AK390" s="438"/>
      <c r="AL390" s="81"/>
      <c r="AM390" s="81"/>
      <c r="AN390" s="575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</row>
    <row r="391">
      <c r="A391" s="81"/>
      <c r="B391" s="81"/>
      <c r="C391" s="81"/>
      <c r="D391" s="574"/>
      <c r="E391" s="438"/>
      <c r="F391" s="438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438"/>
      <c r="Y391" s="81"/>
      <c r="Z391" s="81"/>
      <c r="AA391" s="81"/>
      <c r="AB391" s="81"/>
      <c r="AC391" s="81"/>
      <c r="AD391" s="438"/>
      <c r="AE391" s="438"/>
      <c r="AF391" s="438"/>
      <c r="AG391" s="81"/>
      <c r="AH391" s="81"/>
      <c r="AI391" s="81"/>
      <c r="AJ391" s="438"/>
      <c r="AK391" s="438"/>
      <c r="AL391" s="81"/>
      <c r="AM391" s="81"/>
      <c r="AN391" s="575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</row>
    <row r="392">
      <c r="A392" s="81"/>
      <c r="B392" s="81"/>
      <c r="C392" s="81"/>
      <c r="D392" s="574"/>
      <c r="E392" s="438"/>
      <c r="F392" s="438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438"/>
      <c r="Y392" s="81"/>
      <c r="Z392" s="81"/>
      <c r="AA392" s="81"/>
      <c r="AB392" s="81"/>
      <c r="AC392" s="81"/>
      <c r="AD392" s="438"/>
      <c r="AE392" s="438"/>
      <c r="AF392" s="438"/>
      <c r="AG392" s="81"/>
      <c r="AH392" s="81"/>
      <c r="AI392" s="81"/>
      <c r="AJ392" s="438"/>
      <c r="AK392" s="438"/>
      <c r="AL392" s="81"/>
      <c r="AM392" s="81"/>
      <c r="AN392" s="575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</row>
    <row r="393">
      <c r="A393" s="81"/>
      <c r="B393" s="81"/>
      <c r="C393" s="81"/>
      <c r="D393" s="574"/>
      <c r="E393" s="438"/>
      <c r="F393" s="438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438"/>
      <c r="Y393" s="81"/>
      <c r="Z393" s="81"/>
      <c r="AA393" s="81"/>
      <c r="AB393" s="81"/>
      <c r="AC393" s="81"/>
      <c r="AD393" s="438"/>
      <c r="AE393" s="438"/>
      <c r="AF393" s="438"/>
      <c r="AG393" s="81"/>
      <c r="AH393" s="81"/>
      <c r="AI393" s="81"/>
      <c r="AJ393" s="438"/>
      <c r="AK393" s="438"/>
      <c r="AL393" s="81"/>
      <c r="AM393" s="81"/>
      <c r="AN393" s="575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</row>
    <row r="394">
      <c r="A394" s="81"/>
      <c r="B394" s="81"/>
      <c r="C394" s="81"/>
      <c r="D394" s="574"/>
      <c r="E394" s="438"/>
      <c r="F394" s="438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438"/>
      <c r="Y394" s="81"/>
      <c r="Z394" s="81"/>
      <c r="AA394" s="81"/>
      <c r="AB394" s="81"/>
      <c r="AC394" s="81"/>
      <c r="AD394" s="438"/>
      <c r="AE394" s="438"/>
      <c r="AF394" s="438"/>
      <c r="AG394" s="81"/>
      <c r="AH394" s="81"/>
      <c r="AI394" s="81"/>
      <c r="AJ394" s="438"/>
      <c r="AK394" s="438"/>
      <c r="AL394" s="81"/>
      <c r="AM394" s="81"/>
      <c r="AN394" s="575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</row>
    <row r="395">
      <c r="A395" s="81"/>
      <c r="B395" s="81"/>
      <c r="C395" s="81"/>
      <c r="D395" s="574"/>
      <c r="E395" s="438"/>
      <c r="F395" s="438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438"/>
      <c r="Y395" s="81"/>
      <c r="Z395" s="81"/>
      <c r="AA395" s="81"/>
      <c r="AB395" s="81"/>
      <c r="AC395" s="81"/>
      <c r="AD395" s="438"/>
      <c r="AE395" s="438"/>
      <c r="AF395" s="438"/>
      <c r="AG395" s="81"/>
      <c r="AH395" s="81"/>
      <c r="AI395" s="81"/>
      <c r="AJ395" s="438"/>
      <c r="AK395" s="438"/>
      <c r="AL395" s="81"/>
      <c r="AM395" s="81"/>
      <c r="AN395" s="575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</row>
    <row r="396">
      <c r="A396" s="81"/>
      <c r="B396" s="81"/>
      <c r="C396" s="81"/>
      <c r="D396" s="574"/>
      <c r="E396" s="438"/>
      <c r="F396" s="438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438"/>
      <c r="Y396" s="81"/>
      <c r="Z396" s="81"/>
      <c r="AA396" s="81"/>
      <c r="AB396" s="81"/>
      <c r="AC396" s="81"/>
      <c r="AD396" s="438"/>
      <c r="AE396" s="438"/>
      <c r="AF396" s="438"/>
      <c r="AG396" s="81"/>
      <c r="AH396" s="81"/>
      <c r="AI396" s="81"/>
      <c r="AJ396" s="438"/>
      <c r="AK396" s="438"/>
      <c r="AL396" s="81"/>
      <c r="AM396" s="81"/>
      <c r="AN396" s="575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</row>
    <row r="397">
      <c r="A397" s="81"/>
      <c r="B397" s="81"/>
      <c r="C397" s="81"/>
      <c r="D397" s="574"/>
      <c r="E397" s="438"/>
      <c r="F397" s="438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438"/>
      <c r="Y397" s="81"/>
      <c r="Z397" s="81"/>
      <c r="AA397" s="81"/>
      <c r="AB397" s="81"/>
      <c r="AC397" s="81"/>
      <c r="AD397" s="438"/>
      <c r="AE397" s="438"/>
      <c r="AF397" s="438"/>
      <c r="AG397" s="81"/>
      <c r="AH397" s="81"/>
      <c r="AI397" s="81"/>
      <c r="AJ397" s="438"/>
      <c r="AK397" s="438"/>
      <c r="AL397" s="81"/>
      <c r="AM397" s="81"/>
      <c r="AN397" s="575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</row>
    <row r="398">
      <c r="A398" s="81"/>
      <c r="B398" s="81"/>
      <c r="C398" s="81"/>
      <c r="D398" s="574"/>
      <c r="E398" s="438"/>
      <c r="F398" s="438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438"/>
      <c r="Y398" s="81"/>
      <c r="Z398" s="81"/>
      <c r="AA398" s="81"/>
      <c r="AB398" s="81"/>
      <c r="AC398" s="81"/>
      <c r="AD398" s="438"/>
      <c r="AE398" s="438"/>
      <c r="AF398" s="438"/>
      <c r="AG398" s="81"/>
      <c r="AH398" s="81"/>
      <c r="AI398" s="81"/>
      <c r="AJ398" s="438"/>
      <c r="AK398" s="438"/>
      <c r="AL398" s="81"/>
      <c r="AM398" s="81"/>
      <c r="AN398" s="575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</row>
    <row r="399">
      <c r="A399" s="81"/>
      <c r="B399" s="81"/>
      <c r="C399" s="81"/>
      <c r="D399" s="574"/>
      <c r="E399" s="438"/>
      <c r="F399" s="438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438"/>
      <c r="Y399" s="81"/>
      <c r="Z399" s="81"/>
      <c r="AA399" s="81"/>
      <c r="AB399" s="81"/>
      <c r="AC399" s="81"/>
      <c r="AD399" s="438"/>
      <c r="AE399" s="438"/>
      <c r="AF399" s="438"/>
      <c r="AG399" s="81"/>
      <c r="AH399" s="81"/>
      <c r="AI399" s="81"/>
      <c r="AJ399" s="438"/>
      <c r="AK399" s="438"/>
      <c r="AL399" s="81"/>
      <c r="AM399" s="81"/>
      <c r="AN399" s="575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</row>
    <row r="400">
      <c r="A400" s="81"/>
      <c r="B400" s="81"/>
      <c r="C400" s="81"/>
      <c r="D400" s="574"/>
      <c r="E400" s="438"/>
      <c r="F400" s="438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438"/>
      <c r="Y400" s="81"/>
      <c r="Z400" s="81"/>
      <c r="AA400" s="81"/>
      <c r="AB400" s="81"/>
      <c r="AC400" s="81"/>
      <c r="AD400" s="438"/>
      <c r="AE400" s="438"/>
      <c r="AF400" s="438"/>
      <c r="AG400" s="81"/>
      <c r="AH400" s="81"/>
      <c r="AI400" s="81"/>
      <c r="AJ400" s="438"/>
      <c r="AK400" s="438"/>
      <c r="AL400" s="81"/>
      <c r="AM400" s="81"/>
      <c r="AN400" s="575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</row>
    <row r="401">
      <c r="A401" s="81"/>
      <c r="B401" s="81"/>
      <c r="C401" s="81"/>
      <c r="D401" s="574"/>
      <c r="E401" s="438"/>
      <c r="F401" s="438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438"/>
      <c r="Y401" s="81"/>
      <c r="Z401" s="81"/>
      <c r="AA401" s="81"/>
      <c r="AB401" s="81"/>
      <c r="AC401" s="81"/>
      <c r="AD401" s="438"/>
      <c r="AE401" s="438"/>
      <c r="AF401" s="438"/>
      <c r="AG401" s="81"/>
      <c r="AH401" s="81"/>
      <c r="AI401" s="81"/>
      <c r="AJ401" s="438"/>
      <c r="AK401" s="438"/>
      <c r="AL401" s="81"/>
      <c r="AM401" s="81"/>
      <c r="AN401" s="575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</row>
    <row r="402">
      <c r="A402" s="81"/>
      <c r="B402" s="81"/>
      <c r="C402" s="81"/>
      <c r="D402" s="574"/>
      <c r="E402" s="438"/>
      <c r="F402" s="438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438"/>
      <c r="Y402" s="81"/>
      <c r="Z402" s="81"/>
      <c r="AA402" s="81"/>
      <c r="AB402" s="81"/>
      <c r="AC402" s="81"/>
      <c r="AD402" s="438"/>
      <c r="AE402" s="438"/>
      <c r="AF402" s="438"/>
      <c r="AG402" s="81"/>
      <c r="AH402" s="81"/>
      <c r="AI402" s="81"/>
      <c r="AJ402" s="438"/>
      <c r="AK402" s="438"/>
      <c r="AL402" s="81"/>
      <c r="AM402" s="81"/>
      <c r="AN402" s="575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</row>
    <row r="403">
      <c r="A403" s="81"/>
      <c r="B403" s="81"/>
      <c r="C403" s="81"/>
      <c r="D403" s="574"/>
      <c r="E403" s="438"/>
      <c r="F403" s="438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438"/>
      <c r="Y403" s="81"/>
      <c r="Z403" s="81"/>
      <c r="AA403" s="81"/>
      <c r="AB403" s="81"/>
      <c r="AC403" s="81"/>
      <c r="AD403" s="438"/>
      <c r="AE403" s="438"/>
      <c r="AF403" s="438"/>
      <c r="AG403" s="81"/>
      <c r="AH403" s="81"/>
      <c r="AI403" s="81"/>
      <c r="AJ403" s="438"/>
      <c r="AK403" s="438"/>
      <c r="AL403" s="81"/>
      <c r="AM403" s="81"/>
      <c r="AN403" s="575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</row>
    <row r="404">
      <c r="A404" s="81"/>
      <c r="B404" s="81"/>
      <c r="C404" s="81"/>
      <c r="D404" s="574"/>
      <c r="E404" s="438"/>
      <c r="F404" s="438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438"/>
      <c r="Y404" s="81"/>
      <c r="Z404" s="81"/>
      <c r="AA404" s="81"/>
      <c r="AB404" s="81"/>
      <c r="AC404" s="81"/>
      <c r="AD404" s="438"/>
      <c r="AE404" s="438"/>
      <c r="AF404" s="438"/>
      <c r="AG404" s="81"/>
      <c r="AH404" s="81"/>
      <c r="AI404" s="81"/>
      <c r="AJ404" s="438"/>
      <c r="AK404" s="438"/>
      <c r="AL404" s="81"/>
      <c r="AM404" s="81"/>
      <c r="AN404" s="575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</row>
    <row r="405">
      <c r="A405" s="81"/>
      <c r="B405" s="81"/>
      <c r="C405" s="81"/>
      <c r="D405" s="574"/>
      <c r="E405" s="438"/>
      <c r="F405" s="438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438"/>
      <c r="Y405" s="81"/>
      <c r="Z405" s="81"/>
      <c r="AA405" s="81"/>
      <c r="AB405" s="81"/>
      <c r="AC405" s="81"/>
      <c r="AD405" s="438"/>
      <c r="AE405" s="438"/>
      <c r="AF405" s="438"/>
      <c r="AG405" s="81"/>
      <c r="AH405" s="81"/>
      <c r="AI405" s="81"/>
      <c r="AJ405" s="438"/>
      <c r="AK405" s="438"/>
      <c r="AL405" s="81"/>
      <c r="AM405" s="81"/>
      <c r="AN405" s="575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</row>
    <row r="406">
      <c r="A406" s="81"/>
      <c r="B406" s="81"/>
      <c r="C406" s="81"/>
      <c r="D406" s="574"/>
      <c r="E406" s="438"/>
      <c r="F406" s="438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438"/>
      <c r="Y406" s="81"/>
      <c r="Z406" s="81"/>
      <c r="AA406" s="81"/>
      <c r="AB406" s="81"/>
      <c r="AC406" s="81"/>
      <c r="AD406" s="438"/>
      <c r="AE406" s="438"/>
      <c r="AF406" s="438"/>
      <c r="AG406" s="81"/>
      <c r="AH406" s="81"/>
      <c r="AI406" s="81"/>
      <c r="AJ406" s="438"/>
      <c r="AK406" s="438"/>
      <c r="AL406" s="81"/>
      <c r="AM406" s="81"/>
      <c r="AN406" s="575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</row>
    <row r="407">
      <c r="A407" s="81"/>
      <c r="B407" s="81"/>
      <c r="C407" s="81"/>
      <c r="D407" s="574"/>
      <c r="E407" s="438"/>
      <c r="F407" s="438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438"/>
      <c r="Y407" s="81"/>
      <c r="Z407" s="81"/>
      <c r="AA407" s="81"/>
      <c r="AB407" s="81"/>
      <c r="AC407" s="81"/>
      <c r="AD407" s="438"/>
      <c r="AE407" s="438"/>
      <c r="AF407" s="438"/>
      <c r="AG407" s="81"/>
      <c r="AH407" s="81"/>
      <c r="AI407" s="81"/>
      <c r="AJ407" s="438"/>
      <c r="AK407" s="438"/>
      <c r="AL407" s="81"/>
      <c r="AM407" s="81"/>
      <c r="AN407" s="575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</row>
    <row r="408">
      <c r="A408" s="81"/>
      <c r="B408" s="81"/>
      <c r="C408" s="81"/>
      <c r="D408" s="574"/>
      <c r="E408" s="438"/>
      <c r="F408" s="438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438"/>
      <c r="Y408" s="81"/>
      <c r="Z408" s="81"/>
      <c r="AA408" s="81"/>
      <c r="AB408" s="81"/>
      <c r="AC408" s="81"/>
      <c r="AD408" s="438"/>
      <c r="AE408" s="438"/>
      <c r="AF408" s="438"/>
      <c r="AG408" s="81"/>
      <c r="AH408" s="81"/>
      <c r="AI408" s="81"/>
      <c r="AJ408" s="438"/>
      <c r="AK408" s="438"/>
      <c r="AL408" s="81"/>
      <c r="AM408" s="81"/>
      <c r="AN408" s="575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</row>
    <row r="409">
      <c r="A409" s="81"/>
      <c r="B409" s="81"/>
      <c r="C409" s="81"/>
      <c r="D409" s="574"/>
      <c r="E409" s="438"/>
      <c r="F409" s="438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438"/>
      <c r="Y409" s="81"/>
      <c r="Z409" s="81"/>
      <c r="AA409" s="81"/>
      <c r="AB409" s="81"/>
      <c r="AC409" s="81"/>
      <c r="AD409" s="438"/>
      <c r="AE409" s="438"/>
      <c r="AF409" s="438"/>
      <c r="AG409" s="81"/>
      <c r="AH409" s="81"/>
      <c r="AI409" s="81"/>
      <c r="AJ409" s="438"/>
      <c r="AK409" s="438"/>
      <c r="AL409" s="81"/>
      <c r="AM409" s="81"/>
      <c r="AN409" s="575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</row>
    <row r="410">
      <c r="A410" s="81"/>
      <c r="B410" s="81"/>
      <c r="C410" s="81"/>
      <c r="D410" s="574"/>
      <c r="E410" s="438"/>
      <c r="F410" s="438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438"/>
      <c r="Y410" s="81"/>
      <c r="Z410" s="81"/>
      <c r="AA410" s="81"/>
      <c r="AB410" s="81"/>
      <c r="AC410" s="81"/>
      <c r="AD410" s="438"/>
      <c r="AE410" s="438"/>
      <c r="AF410" s="438"/>
      <c r="AG410" s="81"/>
      <c r="AH410" s="81"/>
      <c r="AI410" s="81"/>
      <c r="AJ410" s="438"/>
      <c r="AK410" s="438"/>
      <c r="AL410" s="81"/>
      <c r="AM410" s="81"/>
      <c r="AN410" s="575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</row>
    <row r="411">
      <c r="A411" s="81"/>
      <c r="B411" s="81"/>
      <c r="C411" s="81"/>
      <c r="D411" s="574"/>
      <c r="E411" s="438"/>
      <c r="F411" s="438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438"/>
      <c r="Y411" s="81"/>
      <c r="Z411" s="81"/>
      <c r="AA411" s="81"/>
      <c r="AB411" s="81"/>
      <c r="AC411" s="81"/>
      <c r="AD411" s="438"/>
      <c r="AE411" s="438"/>
      <c r="AF411" s="438"/>
      <c r="AG411" s="81"/>
      <c r="AH411" s="81"/>
      <c r="AI411" s="81"/>
      <c r="AJ411" s="438"/>
      <c r="AK411" s="438"/>
      <c r="AL411" s="81"/>
      <c r="AM411" s="81"/>
      <c r="AN411" s="575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</row>
    <row r="412">
      <c r="A412" s="81"/>
      <c r="B412" s="81"/>
      <c r="C412" s="81"/>
      <c r="D412" s="574"/>
      <c r="E412" s="438"/>
      <c r="F412" s="438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438"/>
      <c r="Y412" s="81"/>
      <c r="Z412" s="81"/>
      <c r="AA412" s="81"/>
      <c r="AB412" s="81"/>
      <c r="AC412" s="81"/>
      <c r="AD412" s="438"/>
      <c r="AE412" s="438"/>
      <c r="AF412" s="438"/>
      <c r="AG412" s="81"/>
      <c r="AH412" s="81"/>
      <c r="AI412" s="81"/>
      <c r="AJ412" s="438"/>
      <c r="AK412" s="438"/>
      <c r="AL412" s="81"/>
      <c r="AM412" s="81"/>
      <c r="AN412" s="575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</row>
    <row r="413">
      <c r="A413" s="81"/>
      <c r="B413" s="81"/>
      <c r="C413" s="81"/>
      <c r="D413" s="574"/>
      <c r="E413" s="438"/>
      <c r="F413" s="438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438"/>
      <c r="Y413" s="81"/>
      <c r="Z413" s="81"/>
      <c r="AA413" s="81"/>
      <c r="AB413" s="81"/>
      <c r="AC413" s="81"/>
      <c r="AD413" s="438"/>
      <c r="AE413" s="438"/>
      <c r="AF413" s="438"/>
      <c r="AG413" s="81"/>
      <c r="AH413" s="81"/>
      <c r="AI413" s="81"/>
      <c r="AJ413" s="438"/>
      <c r="AK413" s="438"/>
      <c r="AL413" s="81"/>
      <c r="AM413" s="81"/>
      <c r="AN413" s="575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</row>
    <row r="414">
      <c r="A414" s="81"/>
      <c r="B414" s="81"/>
      <c r="C414" s="81"/>
      <c r="D414" s="574"/>
      <c r="E414" s="438"/>
      <c r="F414" s="438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438"/>
      <c r="Y414" s="81"/>
      <c r="Z414" s="81"/>
      <c r="AA414" s="81"/>
      <c r="AB414" s="81"/>
      <c r="AC414" s="81"/>
      <c r="AD414" s="438"/>
      <c r="AE414" s="438"/>
      <c r="AF414" s="438"/>
      <c r="AG414" s="81"/>
      <c r="AH414" s="81"/>
      <c r="AI414" s="81"/>
      <c r="AJ414" s="438"/>
      <c r="AK414" s="438"/>
      <c r="AL414" s="81"/>
      <c r="AM414" s="81"/>
      <c r="AN414" s="575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</row>
    <row r="415">
      <c r="A415" s="81"/>
      <c r="B415" s="81"/>
      <c r="C415" s="81"/>
      <c r="D415" s="574"/>
      <c r="E415" s="438"/>
      <c r="F415" s="438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438"/>
      <c r="Y415" s="81"/>
      <c r="Z415" s="81"/>
      <c r="AA415" s="81"/>
      <c r="AB415" s="81"/>
      <c r="AC415" s="81"/>
      <c r="AD415" s="438"/>
      <c r="AE415" s="438"/>
      <c r="AF415" s="438"/>
      <c r="AG415" s="81"/>
      <c r="AH415" s="81"/>
      <c r="AI415" s="81"/>
      <c r="AJ415" s="438"/>
      <c r="AK415" s="438"/>
      <c r="AL415" s="81"/>
      <c r="AM415" s="81"/>
      <c r="AN415" s="575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</row>
    <row r="416">
      <c r="A416" s="81"/>
      <c r="B416" s="81"/>
      <c r="C416" s="81"/>
      <c r="D416" s="574"/>
      <c r="E416" s="438"/>
      <c r="F416" s="438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438"/>
      <c r="Y416" s="81"/>
      <c r="Z416" s="81"/>
      <c r="AA416" s="81"/>
      <c r="AB416" s="81"/>
      <c r="AC416" s="81"/>
      <c r="AD416" s="438"/>
      <c r="AE416" s="438"/>
      <c r="AF416" s="438"/>
      <c r="AG416" s="81"/>
      <c r="AH416" s="81"/>
      <c r="AI416" s="81"/>
      <c r="AJ416" s="438"/>
      <c r="AK416" s="438"/>
      <c r="AL416" s="81"/>
      <c r="AM416" s="81"/>
      <c r="AN416" s="575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</row>
    <row r="417">
      <c r="A417" s="81"/>
      <c r="B417" s="81"/>
      <c r="C417" s="81"/>
      <c r="D417" s="574"/>
      <c r="E417" s="438"/>
      <c r="F417" s="438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438"/>
      <c r="Y417" s="81"/>
      <c r="Z417" s="81"/>
      <c r="AA417" s="81"/>
      <c r="AB417" s="81"/>
      <c r="AC417" s="81"/>
      <c r="AD417" s="438"/>
      <c r="AE417" s="438"/>
      <c r="AF417" s="438"/>
      <c r="AG417" s="81"/>
      <c r="AH417" s="81"/>
      <c r="AI417" s="81"/>
      <c r="AJ417" s="438"/>
      <c r="AK417" s="438"/>
      <c r="AL417" s="81"/>
      <c r="AM417" s="81"/>
      <c r="AN417" s="575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</row>
    <row r="418">
      <c r="A418" s="81"/>
      <c r="B418" s="81"/>
      <c r="C418" s="81"/>
      <c r="D418" s="574"/>
      <c r="E418" s="438"/>
      <c r="F418" s="438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438"/>
      <c r="Y418" s="81"/>
      <c r="Z418" s="81"/>
      <c r="AA418" s="81"/>
      <c r="AB418" s="81"/>
      <c r="AC418" s="81"/>
      <c r="AD418" s="438"/>
      <c r="AE418" s="438"/>
      <c r="AF418" s="438"/>
      <c r="AG418" s="81"/>
      <c r="AH418" s="81"/>
      <c r="AI418" s="81"/>
      <c r="AJ418" s="438"/>
      <c r="AK418" s="438"/>
      <c r="AL418" s="81"/>
      <c r="AM418" s="81"/>
      <c r="AN418" s="575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</row>
    <row r="419">
      <c r="A419" s="81"/>
      <c r="B419" s="81"/>
      <c r="C419" s="81"/>
      <c r="D419" s="574"/>
      <c r="E419" s="438"/>
      <c r="F419" s="438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438"/>
      <c r="Y419" s="81"/>
      <c r="Z419" s="81"/>
      <c r="AA419" s="81"/>
      <c r="AB419" s="81"/>
      <c r="AC419" s="81"/>
      <c r="AD419" s="438"/>
      <c r="AE419" s="438"/>
      <c r="AF419" s="438"/>
      <c r="AG419" s="81"/>
      <c r="AH419" s="81"/>
      <c r="AI419" s="81"/>
      <c r="AJ419" s="438"/>
      <c r="AK419" s="438"/>
      <c r="AL419" s="81"/>
      <c r="AM419" s="81"/>
      <c r="AN419" s="575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</row>
    <row r="420">
      <c r="A420" s="81"/>
      <c r="B420" s="81"/>
      <c r="C420" s="81"/>
      <c r="D420" s="574"/>
      <c r="E420" s="438"/>
      <c r="F420" s="438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438"/>
      <c r="Y420" s="81"/>
      <c r="Z420" s="81"/>
      <c r="AA420" s="81"/>
      <c r="AB420" s="81"/>
      <c r="AC420" s="81"/>
      <c r="AD420" s="438"/>
      <c r="AE420" s="438"/>
      <c r="AF420" s="438"/>
      <c r="AG420" s="81"/>
      <c r="AH420" s="81"/>
      <c r="AI420" s="81"/>
      <c r="AJ420" s="438"/>
      <c r="AK420" s="438"/>
      <c r="AL420" s="81"/>
      <c r="AM420" s="81"/>
      <c r="AN420" s="575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</row>
    <row r="421">
      <c r="A421" s="81"/>
      <c r="B421" s="81"/>
      <c r="C421" s="81"/>
      <c r="D421" s="574"/>
      <c r="E421" s="438"/>
      <c r="F421" s="438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438"/>
      <c r="Y421" s="81"/>
      <c r="Z421" s="81"/>
      <c r="AA421" s="81"/>
      <c r="AB421" s="81"/>
      <c r="AC421" s="81"/>
      <c r="AD421" s="438"/>
      <c r="AE421" s="438"/>
      <c r="AF421" s="438"/>
      <c r="AG421" s="81"/>
      <c r="AH421" s="81"/>
      <c r="AI421" s="81"/>
      <c r="AJ421" s="438"/>
      <c r="AK421" s="438"/>
      <c r="AL421" s="81"/>
      <c r="AM421" s="81"/>
      <c r="AN421" s="575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</row>
    <row r="422">
      <c r="A422" s="81"/>
      <c r="B422" s="81"/>
      <c r="C422" s="81"/>
      <c r="D422" s="574"/>
      <c r="E422" s="438"/>
      <c r="F422" s="438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438"/>
      <c r="Y422" s="81"/>
      <c r="Z422" s="81"/>
      <c r="AA422" s="81"/>
      <c r="AB422" s="81"/>
      <c r="AC422" s="81"/>
      <c r="AD422" s="438"/>
      <c r="AE422" s="438"/>
      <c r="AF422" s="438"/>
      <c r="AG422" s="81"/>
      <c r="AH422" s="81"/>
      <c r="AI422" s="81"/>
      <c r="AJ422" s="438"/>
      <c r="AK422" s="438"/>
      <c r="AL422" s="81"/>
      <c r="AM422" s="81"/>
      <c r="AN422" s="575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</row>
    <row r="423">
      <c r="A423" s="81"/>
      <c r="B423" s="81"/>
      <c r="C423" s="81"/>
      <c r="D423" s="574"/>
      <c r="E423" s="438"/>
      <c r="F423" s="438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438"/>
      <c r="Y423" s="81"/>
      <c r="Z423" s="81"/>
      <c r="AA423" s="81"/>
      <c r="AB423" s="81"/>
      <c r="AC423" s="81"/>
      <c r="AD423" s="438"/>
      <c r="AE423" s="438"/>
      <c r="AF423" s="438"/>
      <c r="AG423" s="81"/>
      <c r="AH423" s="81"/>
      <c r="AI423" s="81"/>
      <c r="AJ423" s="438"/>
      <c r="AK423" s="438"/>
      <c r="AL423" s="81"/>
      <c r="AM423" s="81"/>
      <c r="AN423" s="575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</row>
    <row r="424">
      <c r="A424" s="81"/>
      <c r="B424" s="81"/>
      <c r="C424" s="81"/>
      <c r="D424" s="574"/>
      <c r="E424" s="438"/>
      <c r="F424" s="438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438"/>
      <c r="Y424" s="81"/>
      <c r="Z424" s="81"/>
      <c r="AA424" s="81"/>
      <c r="AB424" s="81"/>
      <c r="AC424" s="81"/>
      <c r="AD424" s="438"/>
      <c r="AE424" s="438"/>
      <c r="AF424" s="438"/>
      <c r="AG424" s="81"/>
      <c r="AH424" s="81"/>
      <c r="AI424" s="81"/>
      <c r="AJ424" s="438"/>
      <c r="AK424" s="438"/>
      <c r="AL424" s="81"/>
      <c r="AM424" s="81"/>
      <c r="AN424" s="575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</row>
    <row r="425">
      <c r="A425" s="81"/>
      <c r="B425" s="81"/>
      <c r="C425" s="81"/>
      <c r="D425" s="574"/>
      <c r="E425" s="438"/>
      <c r="F425" s="438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438"/>
      <c r="Y425" s="81"/>
      <c r="Z425" s="81"/>
      <c r="AA425" s="81"/>
      <c r="AB425" s="81"/>
      <c r="AC425" s="81"/>
      <c r="AD425" s="438"/>
      <c r="AE425" s="438"/>
      <c r="AF425" s="438"/>
      <c r="AG425" s="81"/>
      <c r="AH425" s="81"/>
      <c r="AI425" s="81"/>
      <c r="AJ425" s="438"/>
      <c r="AK425" s="438"/>
      <c r="AL425" s="81"/>
      <c r="AM425" s="81"/>
      <c r="AN425" s="575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</row>
    <row r="426">
      <c r="A426" s="81"/>
      <c r="B426" s="81"/>
      <c r="C426" s="81"/>
      <c r="D426" s="574"/>
      <c r="E426" s="438"/>
      <c r="F426" s="438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438"/>
      <c r="Y426" s="81"/>
      <c r="Z426" s="81"/>
      <c r="AA426" s="81"/>
      <c r="AB426" s="81"/>
      <c r="AC426" s="81"/>
      <c r="AD426" s="438"/>
      <c r="AE426" s="438"/>
      <c r="AF426" s="438"/>
      <c r="AG426" s="81"/>
      <c r="AH426" s="81"/>
      <c r="AI426" s="81"/>
      <c r="AJ426" s="438"/>
      <c r="AK426" s="438"/>
      <c r="AL426" s="81"/>
      <c r="AM426" s="81"/>
      <c r="AN426" s="575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</row>
    <row r="427">
      <c r="A427" s="81"/>
      <c r="B427" s="81"/>
      <c r="C427" s="81"/>
      <c r="D427" s="574"/>
      <c r="E427" s="438"/>
      <c r="F427" s="438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438"/>
      <c r="Y427" s="81"/>
      <c r="Z427" s="81"/>
      <c r="AA427" s="81"/>
      <c r="AB427" s="81"/>
      <c r="AC427" s="81"/>
      <c r="AD427" s="438"/>
      <c r="AE427" s="438"/>
      <c r="AF427" s="438"/>
      <c r="AG427" s="81"/>
      <c r="AH427" s="81"/>
      <c r="AI427" s="81"/>
      <c r="AJ427" s="438"/>
      <c r="AK427" s="438"/>
      <c r="AL427" s="81"/>
      <c r="AM427" s="81"/>
      <c r="AN427" s="575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</row>
    <row r="428">
      <c r="A428" s="81"/>
      <c r="B428" s="81"/>
      <c r="C428" s="81"/>
      <c r="D428" s="574"/>
      <c r="E428" s="438"/>
      <c r="F428" s="438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438"/>
      <c r="Y428" s="81"/>
      <c r="Z428" s="81"/>
      <c r="AA428" s="81"/>
      <c r="AB428" s="81"/>
      <c r="AC428" s="81"/>
      <c r="AD428" s="438"/>
      <c r="AE428" s="438"/>
      <c r="AF428" s="438"/>
      <c r="AG428" s="81"/>
      <c r="AH428" s="81"/>
      <c r="AI428" s="81"/>
      <c r="AJ428" s="438"/>
      <c r="AK428" s="438"/>
      <c r="AL428" s="81"/>
      <c r="AM428" s="81"/>
      <c r="AN428" s="575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</row>
    <row r="429">
      <c r="A429" s="81"/>
      <c r="B429" s="81"/>
      <c r="C429" s="81"/>
      <c r="D429" s="574"/>
      <c r="E429" s="438"/>
      <c r="F429" s="438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438"/>
      <c r="Y429" s="81"/>
      <c r="Z429" s="81"/>
      <c r="AA429" s="81"/>
      <c r="AB429" s="81"/>
      <c r="AC429" s="81"/>
      <c r="AD429" s="438"/>
      <c r="AE429" s="438"/>
      <c r="AF429" s="438"/>
      <c r="AG429" s="81"/>
      <c r="AH429" s="81"/>
      <c r="AI429" s="81"/>
      <c r="AJ429" s="438"/>
      <c r="AK429" s="438"/>
      <c r="AL429" s="81"/>
      <c r="AM429" s="81"/>
      <c r="AN429" s="575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</row>
    <row r="430">
      <c r="A430" s="81"/>
      <c r="B430" s="81"/>
      <c r="C430" s="81"/>
      <c r="D430" s="574"/>
      <c r="E430" s="438"/>
      <c r="F430" s="438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438"/>
      <c r="Y430" s="81"/>
      <c r="Z430" s="81"/>
      <c r="AA430" s="81"/>
      <c r="AB430" s="81"/>
      <c r="AC430" s="81"/>
      <c r="AD430" s="438"/>
      <c r="AE430" s="438"/>
      <c r="AF430" s="438"/>
      <c r="AG430" s="81"/>
      <c r="AH430" s="81"/>
      <c r="AI430" s="81"/>
      <c r="AJ430" s="438"/>
      <c r="AK430" s="438"/>
      <c r="AL430" s="81"/>
      <c r="AM430" s="81"/>
      <c r="AN430" s="575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</row>
    <row r="431">
      <c r="A431" s="81"/>
      <c r="B431" s="81"/>
      <c r="C431" s="81"/>
      <c r="D431" s="574"/>
      <c r="E431" s="438"/>
      <c r="F431" s="438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438"/>
      <c r="Y431" s="81"/>
      <c r="Z431" s="81"/>
      <c r="AA431" s="81"/>
      <c r="AB431" s="81"/>
      <c r="AC431" s="81"/>
      <c r="AD431" s="438"/>
      <c r="AE431" s="438"/>
      <c r="AF431" s="438"/>
      <c r="AG431" s="81"/>
      <c r="AH431" s="81"/>
      <c r="AI431" s="81"/>
      <c r="AJ431" s="438"/>
      <c r="AK431" s="438"/>
      <c r="AL431" s="81"/>
      <c r="AM431" s="81"/>
      <c r="AN431" s="575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</row>
    <row r="432">
      <c r="A432" s="81"/>
      <c r="B432" s="81"/>
      <c r="C432" s="81"/>
      <c r="D432" s="574"/>
      <c r="E432" s="438"/>
      <c r="F432" s="438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438"/>
      <c r="Y432" s="81"/>
      <c r="Z432" s="81"/>
      <c r="AA432" s="81"/>
      <c r="AB432" s="81"/>
      <c r="AC432" s="81"/>
      <c r="AD432" s="438"/>
      <c r="AE432" s="438"/>
      <c r="AF432" s="438"/>
      <c r="AG432" s="81"/>
      <c r="AH432" s="81"/>
      <c r="AI432" s="81"/>
      <c r="AJ432" s="438"/>
      <c r="AK432" s="438"/>
      <c r="AL432" s="81"/>
      <c r="AM432" s="81"/>
      <c r="AN432" s="575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</row>
    <row r="433">
      <c r="A433" s="81"/>
      <c r="B433" s="81"/>
      <c r="C433" s="81"/>
      <c r="D433" s="574"/>
      <c r="E433" s="438"/>
      <c r="F433" s="438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438"/>
      <c r="Y433" s="81"/>
      <c r="Z433" s="81"/>
      <c r="AA433" s="81"/>
      <c r="AB433" s="81"/>
      <c r="AC433" s="81"/>
      <c r="AD433" s="438"/>
      <c r="AE433" s="438"/>
      <c r="AF433" s="438"/>
      <c r="AG433" s="81"/>
      <c r="AH433" s="81"/>
      <c r="AI433" s="81"/>
      <c r="AJ433" s="438"/>
      <c r="AK433" s="438"/>
      <c r="AL433" s="81"/>
      <c r="AM433" s="81"/>
      <c r="AN433" s="575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</row>
    <row r="434">
      <c r="A434" s="81"/>
      <c r="B434" s="81"/>
      <c r="C434" s="81"/>
      <c r="D434" s="574"/>
      <c r="E434" s="438"/>
      <c r="F434" s="438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438"/>
      <c r="Y434" s="81"/>
      <c r="Z434" s="81"/>
      <c r="AA434" s="81"/>
      <c r="AB434" s="81"/>
      <c r="AC434" s="81"/>
      <c r="AD434" s="438"/>
      <c r="AE434" s="438"/>
      <c r="AF434" s="438"/>
      <c r="AG434" s="81"/>
      <c r="AH434" s="81"/>
      <c r="AI434" s="81"/>
      <c r="AJ434" s="438"/>
      <c r="AK434" s="438"/>
      <c r="AL434" s="81"/>
      <c r="AM434" s="81"/>
      <c r="AN434" s="575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</row>
    <row r="435">
      <c r="A435" s="81"/>
      <c r="B435" s="81"/>
      <c r="C435" s="81"/>
      <c r="D435" s="574"/>
      <c r="E435" s="438"/>
      <c r="F435" s="438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438"/>
      <c r="Y435" s="81"/>
      <c r="Z435" s="81"/>
      <c r="AA435" s="81"/>
      <c r="AB435" s="81"/>
      <c r="AC435" s="81"/>
      <c r="AD435" s="438"/>
      <c r="AE435" s="438"/>
      <c r="AF435" s="438"/>
      <c r="AG435" s="81"/>
      <c r="AH435" s="81"/>
      <c r="AI435" s="81"/>
      <c r="AJ435" s="438"/>
      <c r="AK435" s="438"/>
      <c r="AL435" s="81"/>
      <c r="AM435" s="81"/>
      <c r="AN435" s="575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</row>
    <row r="436">
      <c r="A436" s="81"/>
      <c r="B436" s="81"/>
      <c r="C436" s="81"/>
      <c r="D436" s="574"/>
      <c r="E436" s="438"/>
      <c r="F436" s="438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438"/>
      <c r="Y436" s="81"/>
      <c r="Z436" s="81"/>
      <c r="AA436" s="81"/>
      <c r="AB436" s="81"/>
      <c r="AC436" s="81"/>
      <c r="AD436" s="438"/>
      <c r="AE436" s="438"/>
      <c r="AF436" s="438"/>
      <c r="AG436" s="81"/>
      <c r="AH436" s="81"/>
      <c r="AI436" s="81"/>
      <c r="AJ436" s="438"/>
      <c r="AK436" s="438"/>
      <c r="AL436" s="81"/>
      <c r="AM436" s="81"/>
      <c r="AN436" s="575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</row>
    <row r="437">
      <c r="A437" s="81"/>
      <c r="B437" s="81"/>
      <c r="C437" s="81"/>
      <c r="D437" s="574"/>
      <c r="E437" s="438"/>
      <c r="F437" s="438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438"/>
      <c r="Y437" s="81"/>
      <c r="Z437" s="81"/>
      <c r="AA437" s="81"/>
      <c r="AB437" s="81"/>
      <c r="AC437" s="81"/>
      <c r="AD437" s="438"/>
      <c r="AE437" s="438"/>
      <c r="AF437" s="438"/>
      <c r="AG437" s="81"/>
      <c r="AH437" s="81"/>
      <c r="AI437" s="81"/>
      <c r="AJ437" s="438"/>
      <c r="AK437" s="438"/>
      <c r="AL437" s="81"/>
      <c r="AM437" s="81"/>
      <c r="AN437" s="575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</row>
    <row r="438">
      <c r="A438" s="81"/>
      <c r="B438" s="81"/>
      <c r="C438" s="81"/>
      <c r="D438" s="574"/>
      <c r="E438" s="438"/>
      <c r="F438" s="438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438"/>
      <c r="Y438" s="81"/>
      <c r="Z438" s="81"/>
      <c r="AA438" s="81"/>
      <c r="AB438" s="81"/>
      <c r="AC438" s="81"/>
      <c r="AD438" s="438"/>
      <c r="AE438" s="438"/>
      <c r="AF438" s="438"/>
      <c r="AG438" s="81"/>
      <c r="AH438" s="81"/>
      <c r="AI438" s="81"/>
      <c r="AJ438" s="438"/>
      <c r="AK438" s="438"/>
      <c r="AL438" s="81"/>
      <c r="AM438" s="81"/>
      <c r="AN438" s="575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</row>
    <row r="439">
      <c r="A439" s="81"/>
      <c r="B439" s="81"/>
      <c r="C439" s="81"/>
      <c r="D439" s="574"/>
      <c r="E439" s="438"/>
      <c r="F439" s="438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438"/>
      <c r="Y439" s="81"/>
      <c r="Z439" s="81"/>
      <c r="AA439" s="81"/>
      <c r="AB439" s="81"/>
      <c r="AC439" s="81"/>
      <c r="AD439" s="438"/>
      <c r="AE439" s="438"/>
      <c r="AF439" s="438"/>
      <c r="AG439" s="81"/>
      <c r="AH439" s="81"/>
      <c r="AI439" s="81"/>
      <c r="AJ439" s="438"/>
      <c r="AK439" s="438"/>
      <c r="AL439" s="81"/>
      <c r="AM439" s="81"/>
      <c r="AN439" s="575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</row>
    <row r="440">
      <c r="A440" s="81"/>
      <c r="B440" s="81"/>
      <c r="C440" s="81"/>
      <c r="D440" s="574"/>
      <c r="E440" s="438"/>
      <c r="F440" s="438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438"/>
      <c r="Y440" s="81"/>
      <c r="Z440" s="81"/>
      <c r="AA440" s="81"/>
      <c r="AB440" s="81"/>
      <c r="AC440" s="81"/>
      <c r="AD440" s="438"/>
      <c r="AE440" s="438"/>
      <c r="AF440" s="438"/>
      <c r="AG440" s="81"/>
      <c r="AH440" s="81"/>
      <c r="AI440" s="81"/>
      <c r="AJ440" s="438"/>
      <c r="AK440" s="438"/>
      <c r="AL440" s="81"/>
      <c r="AM440" s="81"/>
      <c r="AN440" s="575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</row>
    <row r="441">
      <c r="A441" s="81"/>
      <c r="B441" s="81"/>
      <c r="C441" s="81"/>
      <c r="D441" s="574"/>
      <c r="E441" s="438"/>
      <c r="F441" s="438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438"/>
      <c r="Y441" s="81"/>
      <c r="Z441" s="81"/>
      <c r="AA441" s="81"/>
      <c r="AB441" s="81"/>
      <c r="AC441" s="81"/>
      <c r="AD441" s="438"/>
      <c r="AE441" s="438"/>
      <c r="AF441" s="438"/>
      <c r="AG441" s="81"/>
      <c r="AH441" s="81"/>
      <c r="AI441" s="81"/>
      <c r="AJ441" s="438"/>
      <c r="AK441" s="438"/>
      <c r="AL441" s="81"/>
      <c r="AM441" s="81"/>
      <c r="AN441" s="575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</row>
    <row r="442">
      <c r="A442" s="81"/>
      <c r="B442" s="81"/>
      <c r="C442" s="81"/>
      <c r="D442" s="574"/>
      <c r="E442" s="438"/>
      <c r="F442" s="438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438"/>
      <c r="Y442" s="81"/>
      <c r="Z442" s="81"/>
      <c r="AA442" s="81"/>
      <c r="AB442" s="81"/>
      <c r="AC442" s="81"/>
      <c r="AD442" s="438"/>
      <c r="AE442" s="438"/>
      <c r="AF442" s="438"/>
      <c r="AG442" s="81"/>
      <c r="AH442" s="81"/>
      <c r="AI442" s="81"/>
      <c r="AJ442" s="438"/>
      <c r="AK442" s="438"/>
      <c r="AL442" s="81"/>
      <c r="AM442" s="81"/>
      <c r="AN442" s="575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</row>
    <row r="443">
      <c r="A443" s="81"/>
      <c r="B443" s="81"/>
      <c r="C443" s="81"/>
      <c r="D443" s="574"/>
      <c r="E443" s="438"/>
      <c r="F443" s="438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438"/>
      <c r="Y443" s="81"/>
      <c r="Z443" s="81"/>
      <c r="AA443" s="81"/>
      <c r="AB443" s="81"/>
      <c r="AC443" s="81"/>
      <c r="AD443" s="438"/>
      <c r="AE443" s="438"/>
      <c r="AF443" s="438"/>
      <c r="AG443" s="81"/>
      <c r="AH443" s="81"/>
      <c r="AI443" s="81"/>
      <c r="AJ443" s="438"/>
      <c r="AK443" s="438"/>
      <c r="AL443" s="81"/>
      <c r="AM443" s="81"/>
      <c r="AN443" s="575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</row>
    <row r="444">
      <c r="A444" s="81"/>
      <c r="B444" s="81"/>
      <c r="C444" s="81"/>
      <c r="D444" s="574"/>
      <c r="E444" s="438"/>
      <c r="F444" s="438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438"/>
      <c r="Y444" s="81"/>
      <c r="Z444" s="81"/>
      <c r="AA444" s="81"/>
      <c r="AB444" s="81"/>
      <c r="AC444" s="81"/>
      <c r="AD444" s="438"/>
      <c r="AE444" s="438"/>
      <c r="AF444" s="438"/>
      <c r="AG444" s="81"/>
      <c r="AH444" s="81"/>
      <c r="AI444" s="81"/>
      <c r="AJ444" s="438"/>
      <c r="AK444" s="438"/>
      <c r="AL444" s="81"/>
      <c r="AM444" s="81"/>
      <c r="AN444" s="575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</row>
    <row r="445">
      <c r="A445" s="81"/>
      <c r="B445" s="81"/>
      <c r="C445" s="81"/>
      <c r="D445" s="574"/>
      <c r="E445" s="438"/>
      <c r="F445" s="438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438"/>
      <c r="Y445" s="81"/>
      <c r="Z445" s="81"/>
      <c r="AA445" s="81"/>
      <c r="AB445" s="81"/>
      <c r="AC445" s="81"/>
      <c r="AD445" s="438"/>
      <c r="AE445" s="438"/>
      <c r="AF445" s="438"/>
      <c r="AG445" s="81"/>
      <c r="AH445" s="81"/>
      <c r="AI445" s="81"/>
      <c r="AJ445" s="438"/>
      <c r="AK445" s="438"/>
      <c r="AL445" s="81"/>
      <c r="AM445" s="81"/>
      <c r="AN445" s="575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</row>
    <row r="446">
      <c r="A446" s="81"/>
      <c r="B446" s="81"/>
      <c r="C446" s="81"/>
      <c r="D446" s="574"/>
      <c r="E446" s="438"/>
      <c r="F446" s="438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438"/>
      <c r="Y446" s="81"/>
      <c r="Z446" s="81"/>
      <c r="AA446" s="81"/>
      <c r="AB446" s="81"/>
      <c r="AC446" s="81"/>
      <c r="AD446" s="438"/>
      <c r="AE446" s="438"/>
      <c r="AF446" s="438"/>
      <c r="AG446" s="81"/>
      <c r="AH446" s="81"/>
      <c r="AI446" s="81"/>
      <c r="AJ446" s="438"/>
      <c r="AK446" s="438"/>
      <c r="AL446" s="81"/>
      <c r="AM446" s="81"/>
      <c r="AN446" s="575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</row>
    <row r="447">
      <c r="A447" s="81"/>
      <c r="B447" s="81"/>
      <c r="C447" s="81"/>
      <c r="D447" s="574"/>
      <c r="E447" s="438"/>
      <c r="F447" s="438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438"/>
      <c r="Y447" s="81"/>
      <c r="Z447" s="81"/>
      <c r="AA447" s="81"/>
      <c r="AB447" s="81"/>
      <c r="AC447" s="81"/>
      <c r="AD447" s="438"/>
      <c r="AE447" s="438"/>
      <c r="AF447" s="438"/>
      <c r="AG447" s="81"/>
      <c r="AH447" s="81"/>
      <c r="AI447" s="81"/>
      <c r="AJ447" s="438"/>
      <c r="AK447" s="438"/>
      <c r="AL447" s="81"/>
      <c r="AM447" s="81"/>
      <c r="AN447" s="575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</row>
    <row r="448">
      <c r="A448" s="81"/>
      <c r="B448" s="81"/>
      <c r="C448" s="81"/>
      <c r="D448" s="574"/>
      <c r="E448" s="438"/>
      <c r="F448" s="438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438"/>
      <c r="Y448" s="81"/>
      <c r="Z448" s="81"/>
      <c r="AA448" s="81"/>
      <c r="AB448" s="81"/>
      <c r="AC448" s="81"/>
      <c r="AD448" s="438"/>
      <c r="AE448" s="438"/>
      <c r="AF448" s="438"/>
      <c r="AG448" s="81"/>
      <c r="AH448" s="81"/>
      <c r="AI448" s="81"/>
      <c r="AJ448" s="438"/>
      <c r="AK448" s="438"/>
      <c r="AL448" s="81"/>
      <c r="AM448" s="81"/>
      <c r="AN448" s="575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</row>
    <row r="449">
      <c r="A449" s="81"/>
      <c r="B449" s="81"/>
      <c r="C449" s="81"/>
      <c r="D449" s="574"/>
      <c r="E449" s="438"/>
      <c r="F449" s="438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438"/>
      <c r="Y449" s="81"/>
      <c r="Z449" s="81"/>
      <c r="AA449" s="81"/>
      <c r="AB449" s="81"/>
      <c r="AC449" s="81"/>
      <c r="AD449" s="438"/>
      <c r="AE449" s="438"/>
      <c r="AF449" s="438"/>
      <c r="AG449" s="81"/>
      <c r="AH449" s="81"/>
      <c r="AI449" s="81"/>
      <c r="AJ449" s="438"/>
      <c r="AK449" s="438"/>
      <c r="AL449" s="81"/>
      <c r="AM449" s="81"/>
      <c r="AN449" s="575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</row>
    <row r="450">
      <c r="A450" s="81"/>
      <c r="B450" s="81"/>
      <c r="C450" s="81"/>
      <c r="D450" s="574"/>
      <c r="E450" s="438"/>
      <c r="F450" s="438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438"/>
      <c r="Y450" s="81"/>
      <c r="Z450" s="81"/>
      <c r="AA450" s="81"/>
      <c r="AB450" s="81"/>
      <c r="AC450" s="81"/>
      <c r="AD450" s="438"/>
      <c r="AE450" s="438"/>
      <c r="AF450" s="438"/>
      <c r="AG450" s="81"/>
      <c r="AH450" s="81"/>
      <c r="AI450" s="81"/>
      <c r="AJ450" s="438"/>
      <c r="AK450" s="438"/>
      <c r="AL450" s="81"/>
      <c r="AM450" s="81"/>
      <c r="AN450" s="575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</row>
    <row r="451">
      <c r="A451" s="81"/>
      <c r="B451" s="81"/>
      <c r="C451" s="81"/>
      <c r="D451" s="574"/>
      <c r="E451" s="438"/>
      <c r="F451" s="438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438"/>
      <c r="Y451" s="81"/>
      <c r="Z451" s="81"/>
      <c r="AA451" s="81"/>
      <c r="AB451" s="81"/>
      <c r="AC451" s="81"/>
      <c r="AD451" s="438"/>
      <c r="AE451" s="438"/>
      <c r="AF451" s="438"/>
      <c r="AG451" s="81"/>
      <c r="AH451" s="81"/>
      <c r="AI451" s="81"/>
      <c r="AJ451" s="438"/>
      <c r="AK451" s="438"/>
      <c r="AL451" s="81"/>
      <c r="AM451" s="81"/>
      <c r="AN451" s="575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</row>
    <row r="452">
      <c r="A452" s="81"/>
      <c r="B452" s="81"/>
      <c r="C452" s="81"/>
      <c r="D452" s="574"/>
      <c r="E452" s="438"/>
      <c r="F452" s="438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438"/>
      <c r="Y452" s="81"/>
      <c r="Z452" s="81"/>
      <c r="AA452" s="81"/>
      <c r="AB452" s="81"/>
      <c r="AC452" s="81"/>
      <c r="AD452" s="438"/>
      <c r="AE452" s="438"/>
      <c r="AF452" s="438"/>
      <c r="AG452" s="81"/>
      <c r="AH452" s="81"/>
      <c r="AI452" s="81"/>
      <c r="AJ452" s="438"/>
      <c r="AK452" s="438"/>
      <c r="AL452" s="81"/>
      <c r="AM452" s="81"/>
      <c r="AN452" s="575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</row>
    <row r="453">
      <c r="A453" s="81"/>
      <c r="B453" s="81"/>
      <c r="C453" s="81"/>
      <c r="D453" s="574"/>
      <c r="E453" s="438"/>
      <c r="F453" s="438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438"/>
      <c r="Y453" s="81"/>
      <c r="Z453" s="81"/>
      <c r="AA453" s="81"/>
      <c r="AB453" s="81"/>
      <c r="AC453" s="81"/>
      <c r="AD453" s="438"/>
      <c r="AE453" s="438"/>
      <c r="AF453" s="438"/>
      <c r="AG453" s="81"/>
      <c r="AH453" s="81"/>
      <c r="AI453" s="81"/>
      <c r="AJ453" s="438"/>
      <c r="AK453" s="438"/>
      <c r="AL453" s="81"/>
      <c r="AM453" s="81"/>
      <c r="AN453" s="575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</row>
    <row r="454">
      <c r="A454" s="81"/>
      <c r="B454" s="81"/>
      <c r="C454" s="81"/>
      <c r="D454" s="574"/>
      <c r="E454" s="438"/>
      <c r="F454" s="438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438"/>
      <c r="Y454" s="81"/>
      <c r="Z454" s="81"/>
      <c r="AA454" s="81"/>
      <c r="AB454" s="81"/>
      <c r="AC454" s="81"/>
      <c r="AD454" s="438"/>
      <c r="AE454" s="438"/>
      <c r="AF454" s="438"/>
      <c r="AG454" s="81"/>
      <c r="AH454" s="81"/>
      <c r="AI454" s="81"/>
      <c r="AJ454" s="438"/>
      <c r="AK454" s="438"/>
      <c r="AL454" s="81"/>
      <c r="AM454" s="81"/>
      <c r="AN454" s="575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</row>
    <row r="455">
      <c r="A455" s="81"/>
      <c r="B455" s="81"/>
      <c r="C455" s="81"/>
      <c r="D455" s="574"/>
      <c r="E455" s="438"/>
      <c r="F455" s="438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438"/>
      <c r="Y455" s="81"/>
      <c r="Z455" s="81"/>
      <c r="AA455" s="81"/>
      <c r="AB455" s="81"/>
      <c r="AC455" s="81"/>
      <c r="AD455" s="438"/>
      <c r="AE455" s="438"/>
      <c r="AF455" s="438"/>
      <c r="AG455" s="81"/>
      <c r="AH455" s="81"/>
      <c r="AI455" s="81"/>
      <c r="AJ455" s="438"/>
      <c r="AK455" s="438"/>
      <c r="AL455" s="81"/>
      <c r="AM455" s="81"/>
      <c r="AN455" s="575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</row>
    <row r="456">
      <c r="A456" s="81"/>
      <c r="B456" s="81"/>
      <c r="C456" s="81"/>
      <c r="D456" s="574"/>
      <c r="E456" s="438"/>
      <c r="F456" s="438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438"/>
      <c r="Y456" s="81"/>
      <c r="Z456" s="81"/>
      <c r="AA456" s="81"/>
      <c r="AB456" s="81"/>
      <c r="AC456" s="81"/>
      <c r="AD456" s="438"/>
      <c r="AE456" s="438"/>
      <c r="AF456" s="438"/>
      <c r="AG456" s="81"/>
      <c r="AH456" s="81"/>
      <c r="AI456" s="81"/>
      <c r="AJ456" s="438"/>
      <c r="AK456" s="438"/>
      <c r="AL456" s="81"/>
      <c r="AM456" s="81"/>
      <c r="AN456" s="575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</row>
    <row r="457">
      <c r="A457" s="81"/>
      <c r="B457" s="81"/>
      <c r="C457" s="81"/>
      <c r="D457" s="574"/>
      <c r="E457" s="438"/>
      <c r="F457" s="438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438"/>
      <c r="Y457" s="81"/>
      <c r="Z457" s="81"/>
      <c r="AA457" s="81"/>
      <c r="AB457" s="81"/>
      <c r="AC457" s="81"/>
      <c r="AD457" s="438"/>
      <c r="AE457" s="438"/>
      <c r="AF457" s="438"/>
      <c r="AG457" s="81"/>
      <c r="AH457" s="81"/>
      <c r="AI457" s="81"/>
      <c r="AJ457" s="438"/>
      <c r="AK457" s="438"/>
      <c r="AL457" s="81"/>
      <c r="AM457" s="81"/>
      <c r="AN457" s="575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</row>
    <row r="458">
      <c r="A458" s="81"/>
      <c r="B458" s="81"/>
      <c r="C458" s="81"/>
      <c r="D458" s="574"/>
      <c r="E458" s="438"/>
      <c r="F458" s="438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438"/>
      <c r="Y458" s="81"/>
      <c r="Z458" s="81"/>
      <c r="AA458" s="81"/>
      <c r="AB458" s="81"/>
      <c r="AC458" s="81"/>
      <c r="AD458" s="438"/>
      <c r="AE458" s="438"/>
      <c r="AF458" s="438"/>
      <c r="AG458" s="81"/>
      <c r="AH458" s="81"/>
      <c r="AI458" s="81"/>
      <c r="AJ458" s="438"/>
      <c r="AK458" s="438"/>
      <c r="AL458" s="81"/>
      <c r="AM458" s="81"/>
      <c r="AN458" s="575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</row>
    <row r="459">
      <c r="A459" s="81"/>
      <c r="B459" s="81"/>
      <c r="C459" s="81"/>
      <c r="D459" s="574"/>
      <c r="E459" s="438"/>
      <c r="F459" s="438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438"/>
      <c r="Y459" s="81"/>
      <c r="Z459" s="81"/>
      <c r="AA459" s="81"/>
      <c r="AB459" s="81"/>
      <c r="AC459" s="81"/>
      <c r="AD459" s="438"/>
      <c r="AE459" s="438"/>
      <c r="AF459" s="438"/>
      <c r="AG459" s="81"/>
      <c r="AH459" s="81"/>
      <c r="AI459" s="81"/>
      <c r="AJ459" s="438"/>
      <c r="AK459" s="438"/>
      <c r="AL459" s="81"/>
      <c r="AM459" s="81"/>
      <c r="AN459" s="575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</row>
    <row r="460">
      <c r="A460" s="81"/>
      <c r="B460" s="81"/>
      <c r="C460" s="81"/>
      <c r="D460" s="574"/>
      <c r="E460" s="438"/>
      <c r="F460" s="438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438"/>
      <c r="Y460" s="81"/>
      <c r="Z460" s="81"/>
      <c r="AA460" s="81"/>
      <c r="AB460" s="81"/>
      <c r="AC460" s="81"/>
      <c r="AD460" s="438"/>
      <c r="AE460" s="438"/>
      <c r="AF460" s="438"/>
      <c r="AG460" s="81"/>
      <c r="AH460" s="81"/>
      <c r="AI460" s="81"/>
      <c r="AJ460" s="438"/>
      <c r="AK460" s="438"/>
      <c r="AL460" s="81"/>
      <c r="AM460" s="81"/>
      <c r="AN460" s="575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</row>
    <row r="461">
      <c r="A461" s="81"/>
      <c r="B461" s="81"/>
      <c r="C461" s="81"/>
      <c r="D461" s="574"/>
      <c r="E461" s="438"/>
      <c r="F461" s="438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438"/>
      <c r="Y461" s="81"/>
      <c r="Z461" s="81"/>
      <c r="AA461" s="81"/>
      <c r="AB461" s="81"/>
      <c r="AC461" s="81"/>
      <c r="AD461" s="438"/>
      <c r="AE461" s="438"/>
      <c r="AF461" s="438"/>
      <c r="AG461" s="81"/>
      <c r="AH461" s="81"/>
      <c r="AI461" s="81"/>
      <c r="AJ461" s="438"/>
      <c r="AK461" s="438"/>
      <c r="AL461" s="81"/>
      <c r="AM461" s="81"/>
      <c r="AN461" s="575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</row>
    <row r="462">
      <c r="A462" s="81"/>
      <c r="B462" s="81"/>
      <c r="C462" s="81"/>
      <c r="D462" s="574"/>
      <c r="E462" s="438"/>
      <c r="F462" s="438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438"/>
      <c r="Y462" s="81"/>
      <c r="Z462" s="81"/>
      <c r="AA462" s="81"/>
      <c r="AB462" s="81"/>
      <c r="AC462" s="81"/>
      <c r="AD462" s="438"/>
      <c r="AE462" s="438"/>
      <c r="AF462" s="438"/>
      <c r="AG462" s="81"/>
      <c r="AH462" s="81"/>
      <c r="AI462" s="81"/>
      <c r="AJ462" s="438"/>
      <c r="AK462" s="438"/>
      <c r="AL462" s="81"/>
      <c r="AM462" s="81"/>
      <c r="AN462" s="575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</row>
    <row r="463">
      <c r="A463" s="81"/>
      <c r="B463" s="81"/>
      <c r="C463" s="81"/>
      <c r="D463" s="574"/>
      <c r="E463" s="438"/>
      <c r="F463" s="438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438"/>
      <c r="Y463" s="81"/>
      <c r="Z463" s="81"/>
      <c r="AA463" s="81"/>
      <c r="AB463" s="81"/>
      <c r="AC463" s="81"/>
      <c r="AD463" s="438"/>
      <c r="AE463" s="438"/>
      <c r="AF463" s="438"/>
      <c r="AG463" s="81"/>
      <c r="AH463" s="81"/>
      <c r="AI463" s="81"/>
      <c r="AJ463" s="438"/>
      <c r="AK463" s="438"/>
      <c r="AL463" s="81"/>
      <c r="AM463" s="81"/>
      <c r="AN463" s="575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</row>
    <row r="464">
      <c r="A464" s="81"/>
      <c r="B464" s="81"/>
      <c r="C464" s="81"/>
      <c r="D464" s="574"/>
      <c r="E464" s="438"/>
      <c r="F464" s="438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438"/>
      <c r="Y464" s="81"/>
      <c r="Z464" s="81"/>
      <c r="AA464" s="81"/>
      <c r="AB464" s="81"/>
      <c r="AC464" s="81"/>
      <c r="AD464" s="438"/>
      <c r="AE464" s="438"/>
      <c r="AF464" s="438"/>
      <c r="AG464" s="81"/>
      <c r="AH464" s="81"/>
      <c r="AI464" s="81"/>
      <c r="AJ464" s="438"/>
      <c r="AK464" s="438"/>
      <c r="AL464" s="81"/>
      <c r="AM464" s="81"/>
      <c r="AN464" s="575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</row>
    <row r="465">
      <c r="A465" s="81"/>
      <c r="B465" s="81"/>
      <c r="C465" s="81"/>
      <c r="D465" s="574"/>
      <c r="E465" s="438"/>
      <c r="F465" s="438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438"/>
      <c r="Y465" s="81"/>
      <c r="Z465" s="81"/>
      <c r="AA465" s="81"/>
      <c r="AB465" s="81"/>
      <c r="AC465" s="81"/>
      <c r="AD465" s="438"/>
      <c r="AE465" s="438"/>
      <c r="AF465" s="438"/>
      <c r="AG465" s="81"/>
      <c r="AH465" s="81"/>
      <c r="AI465" s="81"/>
      <c r="AJ465" s="438"/>
      <c r="AK465" s="438"/>
      <c r="AL465" s="81"/>
      <c r="AM465" s="81"/>
      <c r="AN465" s="575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</row>
    <row r="466">
      <c r="A466" s="81"/>
      <c r="B466" s="81"/>
      <c r="C466" s="81"/>
      <c r="D466" s="574"/>
      <c r="E466" s="438"/>
      <c r="F466" s="438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438"/>
      <c r="Y466" s="81"/>
      <c r="Z466" s="81"/>
      <c r="AA466" s="81"/>
      <c r="AB466" s="81"/>
      <c r="AC466" s="81"/>
      <c r="AD466" s="438"/>
      <c r="AE466" s="438"/>
      <c r="AF466" s="438"/>
      <c r="AG466" s="81"/>
      <c r="AH466" s="81"/>
      <c r="AI466" s="81"/>
      <c r="AJ466" s="438"/>
      <c r="AK466" s="438"/>
      <c r="AL466" s="81"/>
      <c r="AM466" s="81"/>
      <c r="AN466" s="575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</row>
    <row r="467">
      <c r="A467" s="81"/>
      <c r="B467" s="81"/>
      <c r="C467" s="81"/>
      <c r="D467" s="574"/>
      <c r="E467" s="438"/>
      <c r="F467" s="438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438"/>
      <c r="Y467" s="81"/>
      <c r="Z467" s="81"/>
      <c r="AA467" s="81"/>
      <c r="AB467" s="81"/>
      <c r="AC467" s="81"/>
      <c r="AD467" s="438"/>
      <c r="AE467" s="438"/>
      <c r="AF467" s="438"/>
      <c r="AG467" s="81"/>
      <c r="AH467" s="81"/>
      <c r="AI467" s="81"/>
      <c r="AJ467" s="438"/>
      <c r="AK467" s="438"/>
      <c r="AL467" s="81"/>
      <c r="AM467" s="81"/>
      <c r="AN467" s="575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</row>
    <row r="468">
      <c r="A468" s="81"/>
      <c r="B468" s="81"/>
      <c r="C468" s="81"/>
      <c r="D468" s="574"/>
      <c r="E468" s="438"/>
      <c r="F468" s="438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438"/>
      <c r="Y468" s="81"/>
      <c r="Z468" s="81"/>
      <c r="AA468" s="81"/>
      <c r="AB468" s="81"/>
      <c r="AC468" s="81"/>
      <c r="AD468" s="438"/>
      <c r="AE468" s="438"/>
      <c r="AF468" s="438"/>
      <c r="AG468" s="81"/>
      <c r="AH468" s="81"/>
      <c r="AI468" s="81"/>
      <c r="AJ468" s="438"/>
      <c r="AK468" s="438"/>
      <c r="AL468" s="81"/>
      <c r="AM468" s="81"/>
      <c r="AN468" s="575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</row>
    <row r="469">
      <c r="A469" s="81"/>
      <c r="B469" s="81"/>
      <c r="C469" s="81"/>
      <c r="D469" s="574"/>
      <c r="E469" s="438"/>
      <c r="F469" s="438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438"/>
      <c r="Y469" s="81"/>
      <c r="Z469" s="81"/>
      <c r="AA469" s="81"/>
      <c r="AB469" s="81"/>
      <c r="AC469" s="81"/>
      <c r="AD469" s="438"/>
      <c r="AE469" s="438"/>
      <c r="AF469" s="438"/>
      <c r="AG469" s="81"/>
      <c r="AH469" s="81"/>
      <c r="AI469" s="81"/>
      <c r="AJ469" s="438"/>
      <c r="AK469" s="438"/>
      <c r="AL469" s="81"/>
      <c r="AM469" s="81"/>
      <c r="AN469" s="575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</row>
    <row r="470">
      <c r="A470" s="81"/>
      <c r="B470" s="81"/>
      <c r="C470" s="81"/>
      <c r="D470" s="574"/>
      <c r="E470" s="438"/>
      <c r="F470" s="438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438"/>
      <c r="Y470" s="81"/>
      <c r="Z470" s="81"/>
      <c r="AA470" s="81"/>
      <c r="AB470" s="81"/>
      <c r="AC470" s="81"/>
      <c r="AD470" s="438"/>
      <c r="AE470" s="438"/>
      <c r="AF470" s="438"/>
      <c r="AG470" s="81"/>
      <c r="AH470" s="81"/>
      <c r="AI470" s="81"/>
      <c r="AJ470" s="438"/>
      <c r="AK470" s="438"/>
      <c r="AL470" s="81"/>
      <c r="AM470" s="81"/>
      <c r="AN470" s="575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</row>
    <row r="471">
      <c r="A471" s="81"/>
      <c r="B471" s="81"/>
      <c r="C471" s="81"/>
      <c r="D471" s="574"/>
      <c r="E471" s="438"/>
      <c r="F471" s="438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438"/>
      <c r="Y471" s="81"/>
      <c r="Z471" s="81"/>
      <c r="AA471" s="81"/>
      <c r="AB471" s="81"/>
      <c r="AC471" s="81"/>
      <c r="AD471" s="438"/>
      <c r="AE471" s="438"/>
      <c r="AF471" s="438"/>
      <c r="AG471" s="81"/>
      <c r="AH471" s="81"/>
      <c r="AI471" s="81"/>
      <c r="AJ471" s="438"/>
      <c r="AK471" s="438"/>
      <c r="AL471" s="81"/>
      <c r="AM471" s="81"/>
      <c r="AN471" s="575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</row>
    <row r="472">
      <c r="A472" s="81"/>
      <c r="B472" s="81"/>
      <c r="C472" s="81"/>
      <c r="D472" s="574"/>
      <c r="E472" s="438"/>
      <c r="F472" s="438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438"/>
      <c r="Y472" s="81"/>
      <c r="Z472" s="81"/>
      <c r="AA472" s="81"/>
      <c r="AB472" s="81"/>
      <c r="AC472" s="81"/>
      <c r="AD472" s="438"/>
      <c r="AE472" s="438"/>
      <c r="AF472" s="438"/>
      <c r="AG472" s="81"/>
      <c r="AH472" s="81"/>
      <c r="AI472" s="81"/>
      <c r="AJ472" s="438"/>
      <c r="AK472" s="438"/>
      <c r="AL472" s="81"/>
      <c r="AM472" s="81"/>
      <c r="AN472" s="575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</row>
    <row r="473">
      <c r="A473" s="81"/>
      <c r="B473" s="81"/>
      <c r="C473" s="81"/>
      <c r="D473" s="574"/>
      <c r="E473" s="438"/>
      <c r="F473" s="438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438"/>
      <c r="Y473" s="81"/>
      <c r="Z473" s="81"/>
      <c r="AA473" s="81"/>
      <c r="AB473" s="81"/>
      <c r="AC473" s="81"/>
      <c r="AD473" s="438"/>
      <c r="AE473" s="438"/>
      <c r="AF473" s="438"/>
      <c r="AG473" s="81"/>
      <c r="AH473" s="81"/>
      <c r="AI473" s="81"/>
      <c r="AJ473" s="438"/>
      <c r="AK473" s="438"/>
      <c r="AL473" s="81"/>
      <c r="AM473" s="81"/>
      <c r="AN473" s="575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</row>
    <row r="474">
      <c r="A474" s="81"/>
      <c r="B474" s="81"/>
      <c r="C474" s="81"/>
      <c r="D474" s="574"/>
      <c r="E474" s="438"/>
      <c r="F474" s="438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438"/>
      <c r="Y474" s="81"/>
      <c r="Z474" s="81"/>
      <c r="AA474" s="81"/>
      <c r="AB474" s="81"/>
      <c r="AC474" s="81"/>
      <c r="AD474" s="438"/>
      <c r="AE474" s="438"/>
      <c r="AF474" s="438"/>
      <c r="AG474" s="81"/>
      <c r="AH474" s="81"/>
      <c r="AI474" s="81"/>
      <c r="AJ474" s="438"/>
      <c r="AK474" s="438"/>
      <c r="AL474" s="81"/>
      <c r="AM474" s="81"/>
      <c r="AN474" s="575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</row>
    <row r="475">
      <c r="A475" s="81"/>
      <c r="B475" s="81"/>
      <c r="C475" s="81"/>
      <c r="D475" s="574"/>
      <c r="E475" s="438"/>
      <c r="F475" s="438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438"/>
      <c r="Y475" s="81"/>
      <c r="Z475" s="81"/>
      <c r="AA475" s="81"/>
      <c r="AB475" s="81"/>
      <c r="AC475" s="81"/>
      <c r="AD475" s="438"/>
      <c r="AE475" s="438"/>
      <c r="AF475" s="438"/>
      <c r="AG475" s="81"/>
      <c r="AH475" s="81"/>
      <c r="AI475" s="81"/>
      <c r="AJ475" s="438"/>
      <c r="AK475" s="438"/>
      <c r="AL475" s="81"/>
      <c r="AM475" s="81"/>
      <c r="AN475" s="575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</row>
    <row r="476">
      <c r="A476" s="81"/>
      <c r="B476" s="81"/>
      <c r="C476" s="81"/>
      <c r="D476" s="574"/>
      <c r="E476" s="438"/>
      <c r="F476" s="438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438"/>
      <c r="Y476" s="81"/>
      <c r="Z476" s="81"/>
      <c r="AA476" s="81"/>
      <c r="AB476" s="81"/>
      <c r="AC476" s="81"/>
      <c r="AD476" s="438"/>
      <c r="AE476" s="438"/>
      <c r="AF476" s="438"/>
      <c r="AG476" s="81"/>
      <c r="AH476" s="81"/>
      <c r="AI476" s="81"/>
      <c r="AJ476" s="438"/>
      <c r="AK476" s="438"/>
      <c r="AL476" s="81"/>
      <c r="AM476" s="81"/>
      <c r="AN476" s="575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</row>
    <row r="477">
      <c r="A477" s="81"/>
      <c r="B477" s="81"/>
      <c r="C477" s="81"/>
      <c r="D477" s="574"/>
      <c r="E477" s="438"/>
      <c r="F477" s="438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438"/>
      <c r="Y477" s="81"/>
      <c r="Z477" s="81"/>
      <c r="AA477" s="81"/>
      <c r="AB477" s="81"/>
      <c r="AC477" s="81"/>
      <c r="AD477" s="438"/>
      <c r="AE477" s="438"/>
      <c r="AF477" s="438"/>
      <c r="AG477" s="81"/>
      <c r="AH477" s="81"/>
      <c r="AI477" s="81"/>
      <c r="AJ477" s="438"/>
      <c r="AK477" s="438"/>
      <c r="AL477" s="81"/>
      <c r="AM477" s="81"/>
      <c r="AN477" s="575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</row>
    <row r="478">
      <c r="A478" s="81"/>
      <c r="B478" s="81"/>
      <c r="C478" s="81"/>
      <c r="D478" s="574"/>
      <c r="E478" s="438"/>
      <c r="F478" s="438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438"/>
      <c r="Y478" s="81"/>
      <c r="Z478" s="81"/>
      <c r="AA478" s="81"/>
      <c r="AB478" s="81"/>
      <c r="AC478" s="81"/>
      <c r="AD478" s="438"/>
      <c r="AE478" s="438"/>
      <c r="AF478" s="438"/>
      <c r="AG478" s="81"/>
      <c r="AH478" s="81"/>
      <c r="AI478" s="81"/>
      <c r="AJ478" s="438"/>
      <c r="AK478" s="438"/>
      <c r="AL478" s="81"/>
      <c r="AM478" s="81"/>
      <c r="AN478" s="575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</row>
    <row r="479">
      <c r="A479" s="81"/>
      <c r="B479" s="81"/>
      <c r="C479" s="81"/>
      <c r="D479" s="574"/>
      <c r="E479" s="438"/>
      <c r="F479" s="438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438"/>
      <c r="Y479" s="81"/>
      <c r="Z479" s="81"/>
      <c r="AA479" s="81"/>
      <c r="AB479" s="81"/>
      <c r="AC479" s="81"/>
      <c r="AD479" s="438"/>
      <c r="AE479" s="438"/>
      <c r="AF479" s="438"/>
      <c r="AG479" s="81"/>
      <c r="AH479" s="81"/>
      <c r="AI479" s="81"/>
      <c r="AJ479" s="438"/>
      <c r="AK479" s="438"/>
      <c r="AL479" s="81"/>
      <c r="AM479" s="81"/>
      <c r="AN479" s="575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</row>
    <row r="480">
      <c r="A480" s="81"/>
      <c r="B480" s="81"/>
      <c r="C480" s="81"/>
      <c r="D480" s="574"/>
      <c r="E480" s="438"/>
      <c r="F480" s="438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438"/>
      <c r="Y480" s="81"/>
      <c r="Z480" s="81"/>
      <c r="AA480" s="81"/>
      <c r="AB480" s="81"/>
      <c r="AC480" s="81"/>
      <c r="AD480" s="438"/>
      <c r="AE480" s="438"/>
      <c r="AF480" s="438"/>
      <c r="AG480" s="81"/>
      <c r="AH480" s="81"/>
      <c r="AI480" s="81"/>
      <c r="AJ480" s="438"/>
      <c r="AK480" s="438"/>
      <c r="AL480" s="81"/>
      <c r="AM480" s="81"/>
      <c r="AN480" s="575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</row>
    <row r="481">
      <c r="A481" s="81"/>
      <c r="B481" s="81"/>
      <c r="C481" s="81"/>
      <c r="D481" s="574"/>
      <c r="E481" s="438"/>
      <c r="F481" s="438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438"/>
      <c r="Y481" s="81"/>
      <c r="Z481" s="81"/>
      <c r="AA481" s="81"/>
      <c r="AB481" s="81"/>
      <c r="AC481" s="81"/>
      <c r="AD481" s="438"/>
      <c r="AE481" s="438"/>
      <c r="AF481" s="438"/>
      <c r="AG481" s="81"/>
      <c r="AH481" s="81"/>
      <c r="AI481" s="81"/>
      <c r="AJ481" s="438"/>
      <c r="AK481" s="438"/>
      <c r="AL481" s="81"/>
      <c r="AM481" s="81"/>
      <c r="AN481" s="575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</row>
    <row r="482">
      <c r="A482" s="81"/>
      <c r="B482" s="81"/>
      <c r="C482" s="81"/>
      <c r="D482" s="574"/>
      <c r="E482" s="438"/>
      <c r="F482" s="438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438"/>
      <c r="Y482" s="81"/>
      <c r="Z482" s="81"/>
      <c r="AA482" s="81"/>
      <c r="AB482" s="81"/>
      <c r="AC482" s="81"/>
      <c r="AD482" s="438"/>
      <c r="AE482" s="438"/>
      <c r="AF482" s="438"/>
      <c r="AG482" s="81"/>
      <c r="AH482" s="81"/>
      <c r="AI482" s="81"/>
      <c r="AJ482" s="438"/>
      <c r="AK482" s="438"/>
      <c r="AL482" s="81"/>
      <c r="AM482" s="81"/>
      <c r="AN482" s="575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</row>
    <row r="483">
      <c r="A483" s="81"/>
      <c r="B483" s="81"/>
      <c r="C483" s="81"/>
      <c r="D483" s="574"/>
      <c r="E483" s="438"/>
      <c r="F483" s="438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438"/>
      <c r="Y483" s="81"/>
      <c r="Z483" s="81"/>
      <c r="AA483" s="81"/>
      <c r="AB483" s="81"/>
      <c r="AC483" s="81"/>
      <c r="AD483" s="438"/>
      <c r="AE483" s="438"/>
      <c r="AF483" s="438"/>
      <c r="AG483" s="81"/>
      <c r="AH483" s="81"/>
      <c r="AI483" s="81"/>
      <c r="AJ483" s="438"/>
      <c r="AK483" s="438"/>
      <c r="AL483" s="81"/>
      <c r="AM483" s="81"/>
      <c r="AN483" s="575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</row>
    <row r="484">
      <c r="A484" s="81"/>
      <c r="B484" s="81"/>
      <c r="C484" s="81"/>
      <c r="D484" s="574"/>
      <c r="E484" s="438"/>
      <c r="F484" s="438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438"/>
      <c r="Y484" s="81"/>
      <c r="Z484" s="81"/>
      <c r="AA484" s="81"/>
      <c r="AB484" s="81"/>
      <c r="AC484" s="81"/>
      <c r="AD484" s="438"/>
      <c r="AE484" s="438"/>
      <c r="AF484" s="438"/>
      <c r="AG484" s="81"/>
      <c r="AH484" s="81"/>
      <c r="AI484" s="81"/>
      <c r="AJ484" s="438"/>
      <c r="AK484" s="438"/>
      <c r="AL484" s="81"/>
      <c r="AM484" s="81"/>
      <c r="AN484" s="575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</row>
    <row r="485">
      <c r="A485" s="81"/>
      <c r="B485" s="81"/>
      <c r="C485" s="81"/>
      <c r="D485" s="574"/>
      <c r="E485" s="438"/>
      <c r="F485" s="438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438"/>
      <c r="Y485" s="81"/>
      <c r="Z485" s="81"/>
      <c r="AA485" s="81"/>
      <c r="AB485" s="81"/>
      <c r="AC485" s="81"/>
      <c r="AD485" s="438"/>
      <c r="AE485" s="438"/>
      <c r="AF485" s="438"/>
      <c r="AG485" s="81"/>
      <c r="AH485" s="81"/>
      <c r="AI485" s="81"/>
      <c r="AJ485" s="438"/>
      <c r="AK485" s="438"/>
      <c r="AL485" s="81"/>
      <c r="AM485" s="81"/>
      <c r="AN485" s="575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</row>
    <row r="486">
      <c r="A486" s="81"/>
      <c r="B486" s="81"/>
      <c r="C486" s="81"/>
      <c r="D486" s="574"/>
      <c r="E486" s="438"/>
      <c r="F486" s="438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438"/>
      <c r="Y486" s="81"/>
      <c r="Z486" s="81"/>
      <c r="AA486" s="81"/>
      <c r="AB486" s="81"/>
      <c r="AC486" s="81"/>
      <c r="AD486" s="438"/>
      <c r="AE486" s="438"/>
      <c r="AF486" s="438"/>
      <c r="AG486" s="81"/>
      <c r="AH486" s="81"/>
      <c r="AI486" s="81"/>
      <c r="AJ486" s="438"/>
      <c r="AK486" s="438"/>
      <c r="AL486" s="81"/>
      <c r="AM486" s="81"/>
      <c r="AN486" s="575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</row>
    <row r="487">
      <c r="A487" s="81"/>
      <c r="B487" s="81"/>
      <c r="C487" s="81"/>
      <c r="D487" s="574"/>
      <c r="E487" s="438"/>
      <c r="F487" s="438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438"/>
      <c r="Y487" s="81"/>
      <c r="Z487" s="81"/>
      <c r="AA487" s="81"/>
      <c r="AB487" s="81"/>
      <c r="AC487" s="81"/>
      <c r="AD487" s="438"/>
      <c r="AE487" s="438"/>
      <c r="AF487" s="438"/>
      <c r="AG487" s="81"/>
      <c r="AH487" s="81"/>
      <c r="AI487" s="81"/>
      <c r="AJ487" s="438"/>
      <c r="AK487" s="438"/>
      <c r="AL487" s="81"/>
      <c r="AM487" s="81"/>
      <c r="AN487" s="575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</row>
    <row r="488">
      <c r="A488" s="81"/>
      <c r="B488" s="81"/>
      <c r="C488" s="81"/>
      <c r="D488" s="574"/>
      <c r="E488" s="438"/>
      <c r="F488" s="438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438"/>
      <c r="Y488" s="81"/>
      <c r="Z488" s="81"/>
      <c r="AA488" s="81"/>
      <c r="AB488" s="81"/>
      <c r="AC488" s="81"/>
      <c r="AD488" s="438"/>
      <c r="AE488" s="438"/>
      <c r="AF488" s="438"/>
      <c r="AG488" s="81"/>
      <c r="AH488" s="81"/>
      <c r="AI488" s="81"/>
      <c r="AJ488" s="438"/>
      <c r="AK488" s="438"/>
      <c r="AL488" s="81"/>
      <c r="AM488" s="81"/>
      <c r="AN488" s="575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</row>
    <row r="489">
      <c r="A489" s="81"/>
      <c r="B489" s="81"/>
      <c r="C489" s="81"/>
      <c r="D489" s="574"/>
      <c r="E489" s="438"/>
      <c r="F489" s="438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438"/>
      <c r="Y489" s="81"/>
      <c r="Z489" s="81"/>
      <c r="AA489" s="81"/>
      <c r="AB489" s="81"/>
      <c r="AC489" s="81"/>
      <c r="AD489" s="438"/>
      <c r="AE489" s="438"/>
      <c r="AF489" s="438"/>
      <c r="AG489" s="81"/>
      <c r="AH489" s="81"/>
      <c r="AI489" s="81"/>
      <c r="AJ489" s="438"/>
      <c r="AK489" s="438"/>
      <c r="AL489" s="81"/>
      <c r="AM489" s="81"/>
      <c r="AN489" s="575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</row>
    <row r="490">
      <c r="A490" s="81"/>
      <c r="B490" s="81"/>
      <c r="C490" s="81"/>
      <c r="D490" s="574"/>
      <c r="E490" s="438"/>
      <c r="F490" s="438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438"/>
      <c r="Y490" s="81"/>
      <c r="Z490" s="81"/>
      <c r="AA490" s="81"/>
      <c r="AB490" s="81"/>
      <c r="AC490" s="81"/>
      <c r="AD490" s="438"/>
      <c r="AE490" s="438"/>
      <c r="AF490" s="438"/>
      <c r="AG490" s="81"/>
      <c r="AH490" s="81"/>
      <c r="AI490" s="81"/>
      <c r="AJ490" s="438"/>
      <c r="AK490" s="438"/>
      <c r="AL490" s="81"/>
      <c r="AM490" s="81"/>
      <c r="AN490" s="575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</row>
    <row r="491">
      <c r="A491" s="81"/>
      <c r="B491" s="81"/>
      <c r="C491" s="81"/>
      <c r="D491" s="574"/>
      <c r="E491" s="438"/>
      <c r="F491" s="438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438"/>
      <c r="Y491" s="81"/>
      <c r="Z491" s="81"/>
      <c r="AA491" s="81"/>
      <c r="AB491" s="81"/>
      <c r="AC491" s="81"/>
      <c r="AD491" s="438"/>
      <c r="AE491" s="438"/>
      <c r="AF491" s="438"/>
      <c r="AG491" s="81"/>
      <c r="AH491" s="81"/>
      <c r="AI491" s="81"/>
      <c r="AJ491" s="438"/>
      <c r="AK491" s="438"/>
      <c r="AL491" s="81"/>
      <c r="AM491" s="81"/>
      <c r="AN491" s="575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</row>
    <row r="492">
      <c r="A492" s="81"/>
      <c r="B492" s="81"/>
      <c r="C492" s="81"/>
      <c r="D492" s="574"/>
      <c r="E492" s="438"/>
      <c r="F492" s="438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438"/>
      <c r="Y492" s="81"/>
      <c r="Z492" s="81"/>
      <c r="AA492" s="81"/>
      <c r="AB492" s="81"/>
      <c r="AC492" s="81"/>
      <c r="AD492" s="438"/>
      <c r="AE492" s="438"/>
      <c r="AF492" s="438"/>
      <c r="AG492" s="81"/>
      <c r="AH492" s="81"/>
      <c r="AI492" s="81"/>
      <c r="AJ492" s="438"/>
      <c r="AK492" s="438"/>
      <c r="AL492" s="81"/>
      <c r="AM492" s="81"/>
      <c r="AN492" s="575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</row>
    <row r="493">
      <c r="A493" s="81"/>
      <c r="B493" s="81"/>
      <c r="C493" s="81"/>
      <c r="D493" s="574"/>
      <c r="E493" s="438"/>
      <c r="F493" s="438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438"/>
      <c r="Y493" s="81"/>
      <c r="Z493" s="81"/>
      <c r="AA493" s="81"/>
      <c r="AB493" s="81"/>
      <c r="AC493" s="81"/>
      <c r="AD493" s="438"/>
      <c r="AE493" s="438"/>
      <c r="AF493" s="438"/>
      <c r="AG493" s="81"/>
      <c r="AH493" s="81"/>
      <c r="AI493" s="81"/>
      <c r="AJ493" s="438"/>
      <c r="AK493" s="438"/>
      <c r="AL493" s="81"/>
      <c r="AM493" s="81"/>
      <c r="AN493" s="575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</row>
    <row r="494">
      <c r="A494" s="81"/>
      <c r="B494" s="81"/>
      <c r="C494" s="81"/>
      <c r="D494" s="574"/>
      <c r="E494" s="438"/>
      <c r="F494" s="438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438"/>
      <c r="Y494" s="81"/>
      <c r="Z494" s="81"/>
      <c r="AA494" s="81"/>
      <c r="AB494" s="81"/>
      <c r="AC494" s="81"/>
      <c r="AD494" s="438"/>
      <c r="AE494" s="438"/>
      <c r="AF494" s="438"/>
      <c r="AG494" s="81"/>
      <c r="AH494" s="81"/>
      <c r="AI494" s="81"/>
      <c r="AJ494" s="438"/>
      <c r="AK494" s="438"/>
      <c r="AL494" s="81"/>
      <c r="AM494" s="81"/>
      <c r="AN494" s="575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</row>
    <row r="495">
      <c r="A495" s="81"/>
      <c r="B495" s="81"/>
      <c r="C495" s="81"/>
      <c r="D495" s="574"/>
      <c r="E495" s="438"/>
      <c r="F495" s="438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438"/>
      <c r="Y495" s="81"/>
      <c r="Z495" s="81"/>
      <c r="AA495" s="81"/>
      <c r="AB495" s="81"/>
      <c r="AC495" s="81"/>
      <c r="AD495" s="438"/>
      <c r="AE495" s="438"/>
      <c r="AF495" s="438"/>
      <c r="AG495" s="81"/>
      <c r="AH495" s="81"/>
      <c r="AI495" s="81"/>
      <c r="AJ495" s="438"/>
      <c r="AK495" s="438"/>
      <c r="AL495" s="81"/>
      <c r="AM495" s="81"/>
      <c r="AN495" s="575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</row>
    <row r="496">
      <c r="A496" s="81"/>
      <c r="B496" s="81"/>
      <c r="C496" s="81"/>
      <c r="D496" s="574"/>
      <c r="E496" s="438"/>
      <c r="F496" s="438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438"/>
      <c r="Y496" s="81"/>
      <c r="Z496" s="81"/>
      <c r="AA496" s="81"/>
      <c r="AB496" s="81"/>
      <c r="AC496" s="81"/>
      <c r="AD496" s="438"/>
      <c r="AE496" s="438"/>
      <c r="AF496" s="438"/>
      <c r="AG496" s="81"/>
      <c r="AH496" s="81"/>
      <c r="AI496" s="81"/>
      <c r="AJ496" s="438"/>
      <c r="AK496" s="438"/>
      <c r="AL496" s="81"/>
      <c r="AM496" s="81"/>
      <c r="AN496" s="575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</row>
    <row r="497">
      <c r="A497" s="81"/>
      <c r="B497" s="81"/>
      <c r="C497" s="81"/>
      <c r="D497" s="574"/>
      <c r="E497" s="438"/>
      <c r="F497" s="438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438"/>
      <c r="Y497" s="81"/>
      <c r="Z497" s="81"/>
      <c r="AA497" s="81"/>
      <c r="AB497" s="81"/>
      <c r="AC497" s="81"/>
      <c r="AD497" s="438"/>
      <c r="AE497" s="438"/>
      <c r="AF497" s="438"/>
      <c r="AG497" s="81"/>
      <c r="AH497" s="81"/>
      <c r="AI497" s="81"/>
      <c r="AJ497" s="438"/>
      <c r="AK497" s="438"/>
      <c r="AL497" s="81"/>
      <c r="AM497" s="81"/>
      <c r="AN497" s="575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</row>
    <row r="498">
      <c r="A498" s="81"/>
      <c r="B498" s="81"/>
      <c r="C498" s="81"/>
      <c r="D498" s="574"/>
      <c r="E498" s="438"/>
      <c r="F498" s="438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438"/>
      <c r="Y498" s="81"/>
      <c r="Z498" s="81"/>
      <c r="AA498" s="81"/>
      <c r="AB498" s="81"/>
      <c r="AC498" s="81"/>
      <c r="AD498" s="438"/>
      <c r="AE498" s="438"/>
      <c r="AF498" s="438"/>
      <c r="AG498" s="81"/>
      <c r="AH498" s="81"/>
      <c r="AI498" s="81"/>
      <c r="AJ498" s="438"/>
      <c r="AK498" s="438"/>
      <c r="AL498" s="81"/>
      <c r="AM498" s="81"/>
      <c r="AN498" s="575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</row>
    <row r="499">
      <c r="A499" s="81"/>
      <c r="B499" s="81"/>
      <c r="C499" s="81"/>
      <c r="D499" s="574"/>
      <c r="E499" s="438"/>
      <c r="F499" s="438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438"/>
      <c r="Y499" s="81"/>
      <c r="Z499" s="81"/>
      <c r="AA499" s="81"/>
      <c r="AB499" s="81"/>
      <c r="AC499" s="81"/>
      <c r="AD499" s="438"/>
      <c r="AE499" s="438"/>
      <c r="AF499" s="438"/>
      <c r="AG499" s="81"/>
      <c r="AH499" s="81"/>
      <c r="AI499" s="81"/>
      <c r="AJ499" s="438"/>
      <c r="AK499" s="438"/>
      <c r="AL499" s="81"/>
      <c r="AM499" s="81"/>
      <c r="AN499" s="575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</row>
    <row r="500">
      <c r="A500" s="81"/>
      <c r="B500" s="81"/>
      <c r="C500" s="81"/>
      <c r="D500" s="574"/>
      <c r="E500" s="438"/>
      <c r="F500" s="438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438"/>
      <c r="Y500" s="81"/>
      <c r="Z500" s="81"/>
      <c r="AA500" s="81"/>
      <c r="AB500" s="81"/>
      <c r="AC500" s="81"/>
      <c r="AD500" s="438"/>
      <c r="AE500" s="438"/>
      <c r="AF500" s="438"/>
      <c r="AG500" s="81"/>
      <c r="AH500" s="81"/>
      <c r="AI500" s="81"/>
      <c r="AJ500" s="438"/>
      <c r="AK500" s="438"/>
      <c r="AL500" s="81"/>
      <c r="AM500" s="81"/>
      <c r="AN500" s="575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</row>
    <row r="501">
      <c r="A501" s="81"/>
      <c r="B501" s="81"/>
      <c r="C501" s="81"/>
      <c r="D501" s="574"/>
      <c r="E501" s="438"/>
      <c r="F501" s="438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438"/>
      <c r="Y501" s="81"/>
      <c r="Z501" s="81"/>
      <c r="AA501" s="81"/>
      <c r="AB501" s="81"/>
      <c r="AC501" s="81"/>
      <c r="AD501" s="438"/>
      <c r="AE501" s="438"/>
      <c r="AF501" s="438"/>
      <c r="AG501" s="81"/>
      <c r="AH501" s="81"/>
      <c r="AI501" s="81"/>
      <c r="AJ501" s="438"/>
      <c r="AK501" s="438"/>
      <c r="AL501" s="81"/>
      <c r="AM501" s="81"/>
      <c r="AN501" s="575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</row>
    <row r="502">
      <c r="A502" s="81"/>
      <c r="B502" s="81"/>
      <c r="C502" s="81"/>
      <c r="D502" s="574"/>
      <c r="E502" s="438"/>
      <c r="F502" s="438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438"/>
      <c r="Y502" s="81"/>
      <c r="Z502" s="81"/>
      <c r="AA502" s="81"/>
      <c r="AB502" s="81"/>
      <c r="AC502" s="81"/>
      <c r="AD502" s="438"/>
      <c r="AE502" s="438"/>
      <c r="AF502" s="438"/>
      <c r="AG502" s="81"/>
      <c r="AH502" s="81"/>
      <c r="AI502" s="81"/>
      <c r="AJ502" s="438"/>
      <c r="AK502" s="438"/>
      <c r="AL502" s="81"/>
      <c r="AM502" s="81"/>
      <c r="AN502" s="575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</row>
    <row r="503">
      <c r="A503" s="81"/>
      <c r="B503" s="81"/>
      <c r="C503" s="81"/>
      <c r="D503" s="574"/>
      <c r="E503" s="438"/>
      <c r="F503" s="438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438"/>
      <c r="Y503" s="81"/>
      <c r="Z503" s="81"/>
      <c r="AA503" s="81"/>
      <c r="AB503" s="81"/>
      <c r="AC503" s="81"/>
      <c r="AD503" s="438"/>
      <c r="AE503" s="438"/>
      <c r="AF503" s="438"/>
      <c r="AG503" s="81"/>
      <c r="AH503" s="81"/>
      <c r="AI503" s="81"/>
      <c r="AJ503" s="438"/>
      <c r="AK503" s="438"/>
      <c r="AL503" s="81"/>
      <c r="AM503" s="81"/>
      <c r="AN503" s="575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</row>
    <row r="504">
      <c r="A504" s="81"/>
      <c r="B504" s="81"/>
      <c r="C504" s="81"/>
      <c r="D504" s="574"/>
      <c r="E504" s="438"/>
      <c r="F504" s="438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438"/>
      <c r="Y504" s="81"/>
      <c r="Z504" s="81"/>
      <c r="AA504" s="81"/>
      <c r="AB504" s="81"/>
      <c r="AC504" s="81"/>
      <c r="AD504" s="438"/>
      <c r="AE504" s="438"/>
      <c r="AF504" s="438"/>
      <c r="AG504" s="81"/>
      <c r="AH504" s="81"/>
      <c r="AI504" s="81"/>
      <c r="AJ504" s="438"/>
      <c r="AK504" s="438"/>
      <c r="AL504" s="81"/>
      <c r="AM504" s="81"/>
      <c r="AN504" s="575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</row>
    <row r="505">
      <c r="A505" s="81"/>
      <c r="B505" s="81"/>
      <c r="C505" s="81"/>
      <c r="D505" s="574"/>
      <c r="E505" s="438"/>
      <c r="F505" s="438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438"/>
      <c r="Y505" s="81"/>
      <c r="Z505" s="81"/>
      <c r="AA505" s="81"/>
      <c r="AB505" s="81"/>
      <c r="AC505" s="81"/>
      <c r="AD505" s="438"/>
      <c r="AE505" s="438"/>
      <c r="AF505" s="438"/>
      <c r="AG505" s="81"/>
      <c r="AH505" s="81"/>
      <c r="AI505" s="81"/>
      <c r="AJ505" s="438"/>
      <c r="AK505" s="438"/>
      <c r="AL505" s="81"/>
      <c r="AM505" s="81"/>
      <c r="AN505" s="575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</row>
    <row r="506">
      <c r="A506" s="81"/>
      <c r="B506" s="81"/>
      <c r="C506" s="81"/>
      <c r="D506" s="574"/>
      <c r="E506" s="438"/>
      <c r="F506" s="438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438"/>
      <c r="Y506" s="81"/>
      <c r="Z506" s="81"/>
      <c r="AA506" s="81"/>
      <c r="AB506" s="81"/>
      <c r="AC506" s="81"/>
      <c r="AD506" s="438"/>
      <c r="AE506" s="438"/>
      <c r="AF506" s="438"/>
      <c r="AG506" s="81"/>
      <c r="AH506" s="81"/>
      <c r="AI506" s="81"/>
      <c r="AJ506" s="438"/>
      <c r="AK506" s="438"/>
      <c r="AL506" s="81"/>
      <c r="AM506" s="81"/>
      <c r="AN506" s="575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</row>
    <row r="507">
      <c r="A507" s="81"/>
      <c r="B507" s="81"/>
      <c r="C507" s="81"/>
      <c r="D507" s="574"/>
      <c r="E507" s="438"/>
      <c r="F507" s="438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438"/>
      <c r="Y507" s="81"/>
      <c r="Z507" s="81"/>
      <c r="AA507" s="81"/>
      <c r="AB507" s="81"/>
      <c r="AC507" s="81"/>
      <c r="AD507" s="438"/>
      <c r="AE507" s="438"/>
      <c r="AF507" s="438"/>
      <c r="AG507" s="81"/>
      <c r="AH507" s="81"/>
      <c r="AI507" s="81"/>
      <c r="AJ507" s="438"/>
      <c r="AK507" s="438"/>
      <c r="AL507" s="81"/>
      <c r="AM507" s="81"/>
      <c r="AN507" s="575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</row>
    <row r="508">
      <c r="A508" s="81"/>
      <c r="B508" s="81"/>
      <c r="C508" s="81"/>
      <c r="D508" s="574"/>
      <c r="E508" s="438"/>
      <c r="F508" s="438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438"/>
      <c r="Y508" s="81"/>
      <c r="Z508" s="81"/>
      <c r="AA508" s="81"/>
      <c r="AB508" s="81"/>
      <c r="AC508" s="81"/>
      <c r="AD508" s="438"/>
      <c r="AE508" s="438"/>
      <c r="AF508" s="438"/>
      <c r="AG508" s="81"/>
      <c r="AH508" s="81"/>
      <c r="AI508" s="81"/>
      <c r="AJ508" s="438"/>
      <c r="AK508" s="438"/>
      <c r="AL508" s="81"/>
      <c r="AM508" s="81"/>
      <c r="AN508" s="575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</row>
    <row r="509">
      <c r="A509" s="81"/>
      <c r="B509" s="81"/>
      <c r="C509" s="81"/>
      <c r="D509" s="574"/>
      <c r="E509" s="438"/>
      <c r="F509" s="438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438"/>
      <c r="Y509" s="81"/>
      <c r="Z509" s="81"/>
      <c r="AA509" s="81"/>
      <c r="AB509" s="81"/>
      <c r="AC509" s="81"/>
      <c r="AD509" s="438"/>
      <c r="AE509" s="438"/>
      <c r="AF509" s="438"/>
      <c r="AG509" s="81"/>
      <c r="AH509" s="81"/>
      <c r="AI509" s="81"/>
      <c r="AJ509" s="438"/>
      <c r="AK509" s="438"/>
      <c r="AL509" s="81"/>
      <c r="AM509" s="81"/>
      <c r="AN509" s="575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</row>
    <row r="510">
      <c r="A510" s="81"/>
      <c r="B510" s="81"/>
      <c r="C510" s="81"/>
      <c r="D510" s="574"/>
      <c r="E510" s="438"/>
      <c r="F510" s="438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438"/>
      <c r="Y510" s="81"/>
      <c r="Z510" s="81"/>
      <c r="AA510" s="81"/>
      <c r="AB510" s="81"/>
      <c r="AC510" s="81"/>
      <c r="AD510" s="438"/>
      <c r="AE510" s="438"/>
      <c r="AF510" s="438"/>
      <c r="AG510" s="81"/>
      <c r="AH510" s="81"/>
      <c r="AI510" s="81"/>
      <c r="AJ510" s="438"/>
      <c r="AK510" s="438"/>
      <c r="AL510" s="81"/>
      <c r="AM510" s="81"/>
      <c r="AN510" s="575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</row>
    <row r="511">
      <c r="A511" s="81"/>
      <c r="B511" s="81"/>
      <c r="C511" s="81"/>
      <c r="D511" s="574"/>
      <c r="E511" s="438"/>
      <c r="F511" s="438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438"/>
      <c r="Y511" s="81"/>
      <c r="Z511" s="81"/>
      <c r="AA511" s="81"/>
      <c r="AB511" s="81"/>
      <c r="AC511" s="81"/>
      <c r="AD511" s="438"/>
      <c r="AE511" s="438"/>
      <c r="AF511" s="438"/>
      <c r="AG511" s="81"/>
      <c r="AH511" s="81"/>
      <c r="AI511" s="81"/>
      <c r="AJ511" s="438"/>
      <c r="AK511" s="438"/>
      <c r="AL511" s="81"/>
      <c r="AM511" s="81"/>
      <c r="AN511" s="575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</row>
    <row r="512">
      <c r="A512" s="81"/>
      <c r="B512" s="81"/>
      <c r="C512" s="81"/>
      <c r="D512" s="574"/>
      <c r="E512" s="438"/>
      <c r="F512" s="438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438"/>
      <c r="Y512" s="81"/>
      <c r="Z512" s="81"/>
      <c r="AA512" s="81"/>
      <c r="AB512" s="81"/>
      <c r="AC512" s="81"/>
      <c r="AD512" s="438"/>
      <c r="AE512" s="438"/>
      <c r="AF512" s="438"/>
      <c r="AG512" s="81"/>
      <c r="AH512" s="81"/>
      <c r="AI512" s="81"/>
      <c r="AJ512" s="438"/>
      <c r="AK512" s="438"/>
      <c r="AL512" s="81"/>
      <c r="AM512" s="81"/>
      <c r="AN512" s="575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</row>
    <row r="513">
      <c r="A513" s="81"/>
      <c r="B513" s="81"/>
      <c r="C513" s="81"/>
      <c r="D513" s="574"/>
      <c r="E513" s="438"/>
      <c r="F513" s="438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438"/>
      <c r="Y513" s="81"/>
      <c r="Z513" s="81"/>
      <c r="AA513" s="81"/>
      <c r="AB513" s="81"/>
      <c r="AC513" s="81"/>
      <c r="AD513" s="438"/>
      <c r="AE513" s="438"/>
      <c r="AF513" s="438"/>
      <c r="AG513" s="81"/>
      <c r="AH513" s="81"/>
      <c r="AI513" s="81"/>
      <c r="AJ513" s="438"/>
      <c r="AK513" s="438"/>
      <c r="AL513" s="81"/>
      <c r="AM513" s="81"/>
      <c r="AN513" s="575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</row>
    <row r="514">
      <c r="A514" s="81"/>
      <c r="B514" s="81"/>
      <c r="C514" s="81"/>
      <c r="D514" s="574"/>
      <c r="E514" s="438"/>
      <c r="F514" s="438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438"/>
      <c r="Y514" s="81"/>
      <c r="Z514" s="81"/>
      <c r="AA514" s="81"/>
      <c r="AB514" s="81"/>
      <c r="AC514" s="81"/>
      <c r="AD514" s="438"/>
      <c r="AE514" s="438"/>
      <c r="AF514" s="438"/>
      <c r="AG514" s="81"/>
      <c r="AH514" s="81"/>
      <c r="AI514" s="81"/>
      <c r="AJ514" s="438"/>
      <c r="AK514" s="438"/>
      <c r="AL514" s="81"/>
      <c r="AM514" s="81"/>
      <c r="AN514" s="575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</row>
    <row r="515">
      <c r="A515" s="81"/>
      <c r="B515" s="81"/>
      <c r="C515" s="81"/>
      <c r="D515" s="574"/>
      <c r="E515" s="438"/>
      <c r="F515" s="438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438"/>
      <c r="Y515" s="81"/>
      <c r="Z515" s="81"/>
      <c r="AA515" s="81"/>
      <c r="AB515" s="81"/>
      <c r="AC515" s="81"/>
      <c r="AD515" s="438"/>
      <c r="AE515" s="438"/>
      <c r="AF515" s="438"/>
      <c r="AG515" s="81"/>
      <c r="AH515" s="81"/>
      <c r="AI515" s="81"/>
      <c r="AJ515" s="438"/>
      <c r="AK515" s="438"/>
      <c r="AL515" s="81"/>
      <c r="AM515" s="81"/>
      <c r="AN515" s="575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</row>
    <row r="516">
      <c r="A516" s="81"/>
      <c r="B516" s="81"/>
      <c r="C516" s="81"/>
      <c r="D516" s="574"/>
      <c r="E516" s="438"/>
      <c r="F516" s="438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438"/>
      <c r="Y516" s="81"/>
      <c r="Z516" s="81"/>
      <c r="AA516" s="81"/>
      <c r="AB516" s="81"/>
      <c r="AC516" s="81"/>
      <c r="AD516" s="438"/>
      <c r="AE516" s="438"/>
      <c r="AF516" s="438"/>
      <c r="AG516" s="81"/>
      <c r="AH516" s="81"/>
      <c r="AI516" s="81"/>
      <c r="AJ516" s="438"/>
      <c r="AK516" s="438"/>
      <c r="AL516" s="81"/>
      <c r="AM516" s="81"/>
      <c r="AN516" s="575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</row>
    <row r="517">
      <c r="A517" s="81"/>
      <c r="B517" s="81"/>
      <c r="C517" s="81"/>
      <c r="D517" s="574"/>
      <c r="E517" s="438"/>
      <c r="F517" s="438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438"/>
      <c r="Y517" s="81"/>
      <c r="Z517" s="81"/>
      <c r="AA517" s="81"/>
      <c r="AB517" s="81"/>
      <c r="AC517" s="81"/>
      <c r="AD517" s="438"/>
      <c r="AE517" s="438"/>
      <c r="AF517" s="438"/>
      <c r="AG517" s="81"/>
      <c r="AH517" s="81"/>
      <c r="AI517" s="81"/>
      <c r="AJ517" s="438"/>
      <c r="AK517" s="438"/>
      <c r="AL517" s="81"/>
      <c r="AM517" s="81"/>
      <c r="AN517" s="575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</row>
    <row r="518">
      <c r="A518" s="81"/>
      <c r="B518" s="81"/>
      <c r="C518" s="81"/>
      <c r="D518" s="574"/>
      <c r="E518" s="438"/>
      <c r="F518" s="438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438"/>
      <c r="Y518" s="81"/>
      <c r="Z518" s="81"/>
      <c r="AA518" s="81"/>
      <c r="AB518" s="81"/>
      <c r="AC518" s="81"/>
      <c r="AD518" s="438"/>
      <c r="AE518" s="438"/>
      <c r="AF518" s="438"/>
      <c r="AG518" s="81"/>
      <c r="AH518" s="81"/>
      <c r="AI518" s="81"/>
      <c r="AJ518" s="438"/>
      <c r="AK518" s="438"/>
      <c r="AL518" s="81"/>
      <c r="AM518" s="81"/>
      <c r="AN518" s="575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</row>
    <row r="519">
      <c r="A519" s="81"/>
      <c r="B519" s="81"/>
      <c r="C519" s="81"/>
      <c r="D519" s="574"/>
      <c r="E519" s="438"/>
      <c r="F519" s="438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438"/>
      <c r="Y519" s="81"/>
      <c r="Z519" s="81"/>
      <c r="AA519" s="81"/>
      <c r="AB519" s="81"/>
      <c r="AC519" s="81"/>
      <c r="AD519" s="438"/>
      <c r="AE519" s="438"/>
      <c r="AF519" s="438"/>
      <c r="AG519" s="81"/>
      <c r="AH519" s="81"/>
      <c r="AI519" s="81"/>
      <c r="AJ519" s="438"/>
      <c r="AK519" s="438"/>
      <c r="AL519" s="81"/>
      <c r="AM519" s="81"/>
      <c r="AN519" s="575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</row>
    <row r="520">
      <c r="A520" s="81"/>
      <c r="B520" s="81"/>
      <c r="C520" s="81"/>
      <c r="D520" s="574"/>
      <c r="E520" s="438"/>
      <c r="F520" s="438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438"/>
      <c r="Y520" s="81"/>
      <c r="Z520" s="81"/>
      <c r="AA520" s="81"/>
      <c r="AB520" s="81"/>
      <c r="AC520" s="81"/>
      <c r="AD520" s="438"/>
      <c r="AE520" s="438"/>
      <c r="AF520" s="438"/>
      <c r="AG520" s="81"/>
      <c r="AH520" s="81"/>
      <c r="AI520" s="81"/>
      <c r="AJ520" s="438"/>
      <c r="AK520" s="438"/>
      <c r="AL520" s="81"/>
      <c r="AM520" s="81"/>
      <c r="AN520" s="575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</row>
    <row r="521">
      <c r="A521" s="81"/>
      <c r="B521" s="81"/>
      <c r="C521" s="81"/>
      <c r="D521" s="574"/>
      <c r="E521" s="438"/>
      <c r="F521" s="438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438"/>
      <c r="Y521" s="81"/>
      <c r="Z521" s="81"/>
      <c r="AA521" s="81"/>
      <c r="AB521" s="81"/>
      <c r="AC521" s="81"/>
      <c r="AD521" s="438"/>
      <c r="AE521" s="438"/>
      <c r="AF521" s="438"/>
      <c r="AG521" s="81"/>
      <c r="AH521" s="81"/>
      <c r="AI521" s="81"/>
      <c r="AJ521" s="438"/>
      <c r="AK521" s="438"/>
      <c r="AL521" s="81"/>
      <c r="AM521" s="81"/>
      <c r="AN521" s="575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</row>
    <row r="522">
      <c r="A522" s="81"/>
      <c r="B522" s="81"/>
      <c r="C522" s="81"/>
      <c r="D522" s="574"/>
      <c r="E522" s="438"/>
      <c r="F522" s="438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438"/>
      <c r="Y522" s="81"/>
      <c r="Z522" s="81"/>
      <c r="AA522" s="81"/>
      <c r="AB522" s="81"/>
      <c r="AC522" s="81"/>
      <c r="AD522" s="438"/>
      <c r="AE522" s="438"/>
      <c r="AF522" s="438"/>
      <c r="AG522" s="81"/>
      <c r="AH522" s="81"/>
      <c r="AI522" s="81"/>
      <c r="AJ522" s="438"/>
      <c r="AK522" s="438"/>
      <c r="AL522" s="81"/>
      <c r="AM522" s="81"/>
      <c r="AN522" s="575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</row>
    <row r="523">
      <c r="A523" s="81"/>
      <c r="B523" s="81"/>
      <c r="C523" s="81"/>
      <c r="D523" s="574"/>
      <c r="E523" s="438"/>
      <c r="F523" s="438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438"/>
      <c r="Y523" s="81"/>
      <c r="Z523" s="81"/>
      <c r="AA523" s="81"/>
      <c r="AB523" s="81"/>
      <c r="AC523" s="81"/>
      <c r="AD523" s="438"/>
      <c r="AE523" s="438"/>
      <c r="AF523" s="438"/>
      <c r="AG523" s="81"/>
      <c r="AH523" s="81"/>
      <c r="AI523" s="81"/>
      <c r="AJ523" s="438"/>
      <c r="AK523" s="438"/>
      <c r="AL523" s="81"/>
      <c r="AM523" s="81"/>
      <c r="AN523" s="575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</row>
    <row r="524">
      <c r="A524" s="81"/>
      <c r="B524" s="81"/>
      <c r="C524" s="81"/>
      <c r="D524" s="574"/>
      <c r="E524" s="438"/>
      <c r="F524" s="438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438"/>
      <c r="Y524" s="81"/>
      <c r="Z524" s="81"/>
      <c r="AA524" s="81"/>
      <c r="AB524" s="81"/>
      <c r="AC524" s="81"/>
      <c r="AD524" s="438"/>
      <c r="AE524" s="438"/>
      <c r="AF524" s="438"/>
      <c r="AG524" s="81"/>
      <c r="AH524" s="81"/>
      <c r="AI524" s="81"/>
      <c r="AJ524" s="438"/>
      <c r="AK524" s="438"/>
      <c r="AL524" s="81"/>
      <c r="AM524" s="81"/>
      <c r="AN524" s="575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</row>
    <row r="525">
      <c r="A525" s="81"/>
      <c r="B525" s="81"/>
      <c r="C525" s="81"/>
      <c r="D525" s="574"/>
      <c r="E525" s="438"/>
      <c r="F525" s="438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438"/>
      <c r="Y525" s="81"/>
      <c r="Z525" s="81"/>
      <c r="AA525" s="81"/>
      <c r="AB525" s="81"/>
      <c r="AC525" s="81"/>
      <c r="AD525" s="438"/>
      <c r="AE525" s="438"/>
      <c r="AF525" s="438"/>
      <c r="AG525" s="81"/>
      <c r="AH525" s="81"/>
      <c r="AI525" s="81"/>
      <c r="AJ525" s="438"/>
      <c r="AK525" s="438"/>
      <c r="AL525" s="81"/>
      <c r="AM525" s="81"/>
      <c r="AN525" s="575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</row>
    <row r="526">
      <c r="A526" s="81"/>
      <c r="B526" s="81"/>
      <c r="C526" s="81"/>
      <c r="D526" s="574"/>
      <c r="E526" s="438"/>
      <c r="F526" s="438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438"/>
      <c r="Y526" s="81"/>
      <c r="Z526" s="81"/>
      <c r="AA526" s="81"/>
      <c r="AB526" s="81"/>
      <c r="AC526" s="81"/>
      <c r="AD526" s="438"/>
      <c r="AE526" s="438"/>
      <c r="AF526" s="438"/>
      <c r="AG526" s="81"/>
      <c r="AH526" s="81"/>
      <c r="AI526" s="81"/>
      <c r="AJ526" s="438"/>
      <c r="AK526" s="438"/>
      <c r="AL526" s="81"/>
      <c r="AM526" s="81"/>
      <c r="AN526" s="575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</row>
    <row r="527">
      <c r="A527" s="81"/>
      <c r="B527" s="81"/>
      <c r="C527" s="81"/>
      <c r="D527" s="574"/>
      <c r="E527" s="438"/>
      <c r="F527" s="438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438"/>
      <c r="Y527" s="81"/>
      <c r="Z527" s="81"/>
      <c r="AA527" s="81"/>
      <c r="AB527" s="81"/>
      <c r="AC527" s="81"/>
      <c r="AD527" s="438"/>
      <c r="AE527" s="438"/>
      <c r="AF527" s="438"/>
      <c r="AG527" s="81"/>
      <c r="AH527" s="81"/>
      <c r="AI527" s="81"/>
      <c r="AJ527" s="438"/>
      <c r="AK527" s="438"/>
      <c r="AL527" s="81"/>
      <c r="AM527" s="81"/>
      <c r="AN527" s="575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</row>
    <row r="528">
      <c r="A528" s="81"/>
      <c r="B528" s="81"/>
      <c r="C528" s="81"/>
      <c r="D528" s="574"/>
      <c r="E528" s="438"/>
      <c r="F528" s="438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438"/>
      <c r="Y528" s="81"/>
      <c r="Z528" s="81"/>
      <c r="AA528" s="81"/>
      <c r="AB528" s="81"/>
      <c r="AC528" s="81"/>
      <c r="AD528" s="438"/>
      <c r="AE528" s="438"/>
      <c r="AF528" s="438"/>
      <c r="AG528" s="81"/>
      <c r="AH528" s="81"/>
      <c r="AI528" s="81"/>
      <c r="AJ528" s="438"/>
      <c r="AK528" s="438"/>
      <c r="AL528" s="81"/>
      <c r="AM528" s="81"/>
      <c r="AN528" s="575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</row>
    <row r="529">
      <c r="A529" s="81"/>
      <c r="B529" s="81"/>
      <c r="C529" s="81"/>
      <c r="D529" s="574"/>
      <c r="E529" s="438"/>
      <c r="F529" s="438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438"/>
      <c r="Y529" s="81"/>
      <c r="Z529" s="81"/>
      <c r="AA529" s="81"/>
      <c r="AB529" s="81"/>
      <c r="AC529" s="81"/>
      <c r="AD529" s="438"/>
      <c r="AE529" s="438"/>
      <c r="AF529" s="438"/>
      <c r="AG529" s="81"/>
      <c r="AH529" s="81"/>
      <c r="AI529" s="81"/>
      <c r="AJ529" s="438"/>
      <c r="AK529" s="438"/>
      <c r="AL529" s="81"/>
      <c r="AM529" s="81"/>
      <c r="AN529" s="575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</row>
    <row r="530">
      <c r="A530" s="81"/>
      <c r="B530" s="81"/>
      <c r="C530" s="81"/>
      <c r="D530" s="574"/>
      <c r="E530" s="438"/>
      <c r="F530" s="438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438"/>
      <c r="Y530" s="81"/>
      <c r="Z530" s="81"/>
      <c r="AA530" s="81"/>
      <c r="AB530" s="81"/>
      <c r="AC530" s="81"/>
      <c r="AD530" s="438"/>
      <c r="AE530" s="438"/>
      <c r="AF530" s="438"/>
      <c r="AG530" s="81"/>
      <c r="AH530" s="81"/>
      <c r="AI530" s="81"/>
      <c r="AJ530" s="438"/>
      <c r="AK530" s="438"/>
      <c r="AL530" s="81"/>
      <c r="AM530" s="81"/>
      <c r="AN530" s="575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</row>
    <row r="531">
      <c r="A531" s="81"/>
      <c r="B531" s="81"/>
      <c r="C531" s="81"/>
      <c r="D531" s="574"/>
      <c r="E531" s="438"/>
      <c r="F531" s="438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438"/>
      <c r="Y531" s="81"/>
      <c r="Z531" s="81"/>
      <c r="AA531" s="81"/>
      <c r="AB531" s="81"/>
      <c r="AC531" s="81"/>
      <c r="AD531" s="438"/>
      <c r="AE531" s="438"/>
      <c r="AF531" s="438"/>
      <c r="AG531" s="81"/>
      <c r="AH531" s="81"/>
      <c r="AI531" s="81"/>
      <c r="AJ531" s="438"/>
      <c r="AK531" s="438"/>
      <c r="AL531" s="81"/>
      <c r="AM531" s="81"/>
      <c r="AN531" s="575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</row>
    <row r="532">
      <c r="A532" s="81"/>
      <c r="B532" s="81"/>
      <c r="C532" s="81"/>
      <c r="D532" s="574"/>
      <c r="E532" s="438"/>
      <c r="F532" s="438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438"/>
      <c r="Y532" s="81"/>
      <c r="Z532" s="81"/>
      <c r="AA532" s="81"/>
      <c r="AB532" s="81"/>
      <c r="AC532" s="81"/>
      <c r="AD532" s="438"/>
      <c r="AE532" s="438"/>
      <c r="AF532" s="438"/>
      <c r="AG532" s="81"/>
      <c r="AH532" s="81"/>
      <c r="AI532" s="81"/>
      <c r="AJ532" s="438"/>
      <c r="AK532" s="438"/>
      <c r="AL532" s="81"/>
      <c r="AM532" s="81"/>
      <c r="AN532" s="575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</row>
    <row r="533">
      <c r="A533" s="81"/>
      <c r="B533" s="81"/>
      <c r="C533" s="81"/>
      <c r="D533" s="574"/>
      <c r="E533" s="438"/>
      <c r="F533" s="438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438"/>
      <c r="Y533" s="81"/>
      <c r="Z533" s="81"/>
      <c r="AA533" s="81"/>
      <c r="AB533" s="81"/>
      <c r="AC533" s="81"/>
      <c r="AD533" s="438"/>
      <c r="AE533" s="438"/>
      <c r="AF533" s="438"/>
      <c r="AG533" s="81"/>
      <c r="AH533" s="81"/>
      <c r="AI533" s="81"/>
      <c r="AJ533" s="438"/>
      <c r="AK533" s="438"/>
      <c r="AL533" s="81"/>
      <c r="AM533" s="81"/>
      <c r="AN533" s="575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</row>
    <row r="534">
      <c r="A534" s="81"/>
      <c r="B534" s="81"/>
      <c r="C534" s="81"/>
      <c r="D534" s="574"/>
      <c r="E534" s="438"/>
      <c r="F534" s="438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438"/>
      <c r="Y534" s="81"/>
      <c r="Z534" s="81"/>
      <c r="AA534" s="81"/>
      <c r="AB534" s="81"/>
      <c r="AC534" s="81"/>
      <c r="AD534" s="438"/>
      <c r="AE534" s="438"/>
      <c r="AF534" s="438"/>
      <c r="AG534" s="81"/>
      <c r="AH534" s="81"/>
      <c r="AI534" s="81"/>
      <c r="AJ534" s="438"/>
      <c r="AK534" s="438"/>
      <c r="AL534" s="81"/>
      <c r="AM534" s="81"/>
      <c r="AN534" s="575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</row>
    <row r="535">
      <c r="A535" s="81"/>
      <c r="B535" s="81"/>
      <c r="C535" s="81"/>
      <c r="D535" s="574"/>
      <c r="E535" s="438"/>
      <c r="F535" s="438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438"/>
      <c r="Y535" s="81"/>
      <c r="Z535" s="81"/>
      <c r="AA535" s="81"/>
      <c r="AB535" s="81"/>
      <c r="AC535" s="81"/>
      <c r="AD535" s="438"/>
      <c r="AE535" s="438"/>
      <c r="AF535" s="438"/>
      <c r="AG535" s="81"/>
      <c r="AH535" s="81"/>
      <c r="AI535" s="81"/>
      <c r="AJ535" s="438"/>
      <c r="AK535" s="438"/>
      <c r="AL535" s="81"/>
      <c r="AM535" s="81"/>
      <c r="AN535" s="575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</row>
    <row r="536">
      <c r="A536" s="81"/>
      <c r="B536" s="81"/>
      <c r="C536" s="81"/>
      <c r="D536" s="574"/>
      <c r="E536" s="438"/>
      <c r="F536" s="438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438"/>
      <c r="Y536" s="81"/>
      <c r="Z536" s="81"/>
      <c r="AA536" s="81"/>
      <c r="AB536" s="81"/>
      <c r="AC536" s="81"/>
      <c r="AD536" s="438"/>
      <c r="AE536" s="438"/>
      <c r="AF536" s="438"/>
      <c r="AG536" s="81"/>
      <c r="AH536" s="81"/>
      <c r="AI536" s="81"/>
      <c r="AJ536" s="438"/>
      <c r="AK536" s="438"/>
      <c r="AL536" s="81"/>
      <c r="AM536" s="81"/>
      <c r="AN536" s="575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</row>
    <row r="537">
      <c r="A537" s="81"/>
      <c r="B537" s="81"/>
      <c r="C537" s="81"/>
      <c r="D537" s="574"/>
      <c r="E537" s="438"/>
      <c r="F537" s="438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438"/>
      <c r="Y537" s="81"/>
      <c r="Z537" s="81"/>
      <c r="AA537" s="81"/>
      <c r="AB537" s="81"/>
      <c r="AC537" s="81"/>
      <c r="AD537" s="438"/>
      <c r="AE537" s="438"/>
      <c r="AF537" s="438"/>
      <c r="AG537" s="81"/>
      <c r="AH537" s="81"/>
      <c r="AI537" s="81"/>
      <c r="AJ537" s="438"/>
      <c r="AK537" s="438"/>
      <c r="AL537" s="81"/>
      <c r="AM537" s="81"/>
      <c r="AN537" s="575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</row>
    <row r="538">
      <c r="A538" s="81"/>
      <c r="B538" s="81"/>
      <c r="C538" s="81"/>
      <c r="D538" s="574"/>
      <c r="E538" s="438"/>
      <c r="F538" s="438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438"/>
      <c r="Y538" s="81"/>
      <c r="Z538" s="81"/>
      <c r="AA538" s="81"/>
      <c r="AB538" s="81"/>
      <c r="AC538" s="81"/>
      <c r="AD538" s="438"/>
      <c r="AE538" s="438"/>
      <c r="AF538" s="438"/>
      <c r="AG538" s="81"/>
      <c r="AH538" s="81"/>
      <c r="AI538" s="81"/>
      <c r="AJ538" s="438"/>
      <c r="AK538" s="438"/>
      <c r="AL538" s="81"/>
      <c r="AM538" s="81"/>
      <c r="AN538" s="575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</row>
    <row r="539">
      <c r="A539" s="81"/>
      <c r="B539" s="81"/>
      <c r="C539" s="81"/>
      <c r="D539" s="574"/>
      <c r="E539" s="438"/>
      <c r="F539" s="438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438"/>
      <c r="Y539" s="81"/>
      <c r="Z539" s="81"/>
      <c r="AA539" s="81"/>
      <c r="AB539" s="81"/>
      <c r="AC539" s="81"/>
      <c r="AD539" s="438"/>
      <c r="AE539" s="438"/>
      <c r="AF539" s="438"/>
      <c r="AG539" s="81"/>
      <c r="AH539" s="81"/>
      <c r="AI539" s="81"/>
      <c r="AJ539" s="438"/>
      <c r="AK539" s="438"/>
      <c r="AL539" s="81"/>
      <c r="AM539" s="81"/>
      <c r="AN539" s="575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</row>
    <row r="540">
      <c r="A540" s="81"/>
      <c r="B540" s="81"/>
      <c r="C540" s="81"/>
      <c r="D540" s="574"/>
      <c r="E540" s="438"/>
      <c r="F540" s="438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438"/>
      <c r="Y540" s="81"/>
      <c r="Z540" s="81"/>
      <c r="AA540" s="81"/>
      <c r="AB540" s="81"/>
      <c r="AC540" s="81"/>
      <c r="AD540" s="438"/>
      <c r="AE540" s="438"/>
      <c r="AF540" s="438"/>
      <c r="AG540" s="81"/>
      <c r="AH540" s="81"/>
      <c r="AI540" s="81"/>
      <c r="AJ540" s="438"/>
      <c r="AK540" s="438"/>
      <c r="AL540" s="81"/>
      <c r="AM540" s="81"/>
      <c r="AN540" s="575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</row>
    <row r="541">
      <c r="A541" s="81"/>
      <c r="B541" s="81"/>
      <c r="C541" s="81"/>
      <c r="D541" s="574"/>
      <c r="E541" s="438"/>
      <c r="F541" s="438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438"/>
      <c r="Y541" s="81"/>
      <c r="Z541" s="81"/>
      <c r="AA541" s="81"/>
      <c r="AB541" s="81"/>
      <c r="AC541" s="81"/>
      <c r="AD541" s="438"/>
      <c r="AE541" s="438"/>
      <c r="AF541" s="438"/>
      <c r="AG541" s="81"/>
      <c r="AH541" s="81"/>
      <c r="AI541" s="81"/>
      <c r="AJ541" s="438"/>
      <c r="AK541" s="438"/>
      <c r="AL541" s="81"/>
      <c r="AM541" s="81"/>
      <c r="AN541" s="575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</row>
    <row r="542">
      <c r="A542" s="81"/>
      <c r="B542" s="81"/>
      <c r="C542" s="81"/>
      <c r="D542" s="574"/>
      <c r="E542" s="438"/>
      <c r="F542" s="438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438"/>
      <c r="Y542" s="81"/>
      <c r="Z542" s="81"/>
      <c r="AA542" s="81"/>
      <c r="AB542" s="81"/>
      <c r="AC542" s="81"/>
      <c r="AD542" s="438"/>
      <c r="AE542" s="438"/>
      <c r="AF542" s="438"/>
      <c r="AG542" s="81"/>
      <c r="AH542" s="81"/>
      <c r="AI542" s="81"/>
      <c r="AJ542" s="438"/>
      <c r="AK542" s="438"/>
      <c r="AL542" s="81"/>
      <c r="AM542" s="81"/>
      <c r="AN542" s="575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</row>
    <row r="543">
      <c r="A543" s="81"/>
      <c r="B543" s="81"/>
      <c r="C543" s="81"/>
      <c r="D543" s="574"/>
      <c r="E543" s="438"/>
      <c r="F543" s="438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438"/>
      <c r="Y543" s="81"/>
      <c r="Z543" s="81"/>
      <c r="AA543" s="81"/>
      <c r="AB543" s="81"/>
      <c r="AC543" s="81"/>
      <c r="AD543" s="438"/>
      <c r="AE543" s="438"/>
      <c r="AF543" s="438"/>
      <c r="AG543" s="81"/>
      <c r="AH543" s="81"/>
      <c r="AI543" s="81"/>
      <c r="AJ543" s="438"/>
      <c r="AK543" s="438"/>
      <c r="AL543" s="81"/>
      <c r="AM543" s="81"/>
      <c r="AN543" s="575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</row>
    <row r="544">
      <c r="A544" s="81"/>
      <c r="B544" s="81"/>
      <c r="C544" s="81"/>
      <c r="D544" s="574"/>
      <c r="E544" s="438"/>
      <c r="F544" s="438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438"/>
      <c r="Y544" s="81"/>
      <c r="Z544" s="81"/>
      <c r="AA544" s="81"/>
      <c r="AB544" s="81"/>
      <c r="AC544" s="81"/>
      <c r="AD544" s="438"/>
      <c r="AE544" s="438"/>
      <c r="AF544" s="438"/>
      <c r="AG544" s="81"/>
      <c r="AH544" s="81"/>
      <c r="AI544" s="81"/>
      <c r="AJ544" s="438"/>
      <c r="AK544" s="438"/>
      <c r="AL544" s="81"/>
      <c r="AM544" s="81"/>
      <c r="AN544" s="575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</row>
    <row r="545">
      <c r="A545" s="81"/>
      <c r="B545" s="81"/>
      <c r="C545" s="81"/>
      <c r="D545" s="574"/>
      <c r="E545" s="438"/>
      <c r="F545" s="438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438"/>
      <c r="Y545" s="81"/>
      <c r="Z545" s="81"/>
      <c r="AA545" s="81"/>
      <c r="AB545" s="81"/>
      <c r="AC545" s="81"/>
      <c r="AD545" s="438"/>
      <c r="AE545" s="438"/>
      <c r="AF545" s="438"/>
      <c r="AG545" s="81"/>
      <c r="AH545" s="81"/>
      <c r="AI545" s="81"/>
      <c r="AJ545" s="438"/>
      <c r="AK545" s="438"/>
      <c r="AL545" s="81"/>
      <c r="AM545" s="81"/>
      <c r="AN545" s="575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</row>
    <row r="546">
      <c r="A546" s="81"/>
      <c r="B546" s="81"/>
      <c r="C546" s="81"/>
      <c r="D546" s="574"/>
      <c r="E546" s="438"/>
      <c r="F546" s="438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438"/>
      <c r="Y546" s="81"/>
      <c r="Z546" s="81"/>
      <c r="AA546" s="81"/>
      <c r="AB546" s="81"/>
      <c r="AC546" s="81"/>
      <c r="AD546" s="438"/>
      <c r="AE546" s="438"/>
      <c r="AF546" s="438"/>
      <c r="AG546" s="81"/>
      <c r="AH546" s="81"/>
      <c r="AI546" s="81"/>
      <c r="AJ546" s="438"/>
      <c r="AK546" s="438"/>
      <c r="AL546" s="81"/>
      <c r="AM546" s="81"/>
      <c r="AN546" s="575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</row>
    <row r="547">
      <c r="A547" s="81"/>
      <c r="B547" s="81"/>
      <c r="C547" s="81"/>
      <c r="D547" s="574"/>
      <c r="E547" s="438"/>
      <c r="F547" s="438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438"/>
      <c r="Y547" s="81"/>
      <c r="Z547" s="81"/>
      <c r="AA547" s="81"/>
      <c r="AB547" s="81"/>
      <c r="AC547" s="81"/>
      <c r="AD547" s="438"/>
      <c r="AE547" s="438"/>
      <c r="AF547" s="438"/>
      <c r="AG547" s="81"/>
      <c r="AH547" s="81"/>
      <c r="AI547" s="81"/>
      <c r="AJ547" s="438"/>
      <c r="AK547" s="438"/>
      <c r="AL547" s="81"/>
      <c r="AM547" s="81"/>
      <c r="AN547" s="575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</row>
    <row r="548">
      <c r="A548" s="81"/>
      <c r="B548" s="81"/>
      <c r="C548" s="81"/>
      <c r="D548" s="574"/>
      <c r="E548" s="438"/>
      <c r="F548" s="438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438"/>
      <c r="Y548" s="81"/>
      <c r="Z548" s="81"/>
      <c r="AA548" s="81"/>
      <c r="AB548" s="81"/>
      <c r="AC548" s="81"/>
      <c r="AD548" s="438"/>
      <c r="AE548" s="438"/>
      <c r="AF548" s="438"/>
      <c r="AG548" s="81"/>
      <c r="AH548" s="81"/>
      <c r="AI548" s="81"/>
      <c r="AJ548" s="438"/>
      <c r="AK548" s="438"/>
      <c r="AL548" s="81"/>
      <c r="AM548" s="81"/>
      <c r="AN548" s="575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</row>
    <row r="549">
      <c r="A549" s="81"/>
      <c r="B549" s="81"/>
      <c r="C549" s="81"/>
      <c r="D549" s="574"/>
      <c r="E549" s="438"/>
      <c r="F549" s="438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438"/>
      <c r="Y549" s="81"/>
      <c r="Z549" s="81"/>
      <c r="AA549" s="81"/>
      <c r="AB549" s="81"/>
      <c r="AC549" s="81"/>
      <c r="AD549" s="438"/>
      <c r="AE549" s="438"/>
      <c r="AF549" s="438"/>
      <c r="AG549" s="81"/>
      <c r="AH549" s="81"/>
      <c r="AI549" s="81"/>
      <c r="AJ549" s="438"/>
      <c r="AK549" s="438"/>
      <c r="AL549" s="81"/>
      <c r="AM549" s="81"/>
      <c r="AN549" s="575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</row>
    <row r="550">
      <c r="A550" s="81"/>
      <c r="B550" s="81"/>
      <c r="C550" s="81"/>
      <c r="D550" s="574"/>
      <c r="E550" s="438"/>
      <c r="F550" s="438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438"/>
      <c r="Y550" s="81"/>
      <c r="Z550" s="81"/>
      <c r="AA550" s="81"/>
      <c r="AB550" s="81"/>
      <c r="AC550" s="81"/>
      <c r="AD550" s="438"/>
      <c r="AE550" s="438"/>
      <c r="AF550" s="438"/>
      <c r="AG550" s="81"/>
      <c r="AH550" s="81"/>
      <c r="AI550" s="81"/>
      <c r="AJ550" s="438"/>
      <c r="AK550" s="438"/>
      <c r="AL550" s="81"/>
      <c r="AM550" s="81"/>
      <c r="AN550" s="575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</row>
    <row r="551">
      <c r="A551" s="81"/>
      <c r="B551" s="81"/>
      <c r="C551" s="81"/>
      <c r="D551" s="574"/>
      <c r="E551" s="438"/>
      <c r="F551" s="438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438"/>
      <c r="Y551" s="81"/>
      <c r="Z551" s="81"/>
      <c r="AA551" s="81"/>
      <c r="AB551" s="81"/>
      <c r="AC551" s="81"/>
      <c r="AD551" s="438"/>
      <c r="AE551" s="438"/>
      <c r="AF551" s="438"/>
      <c r="AG551" s="81"/>
      <c r="AH551" s="81"/>
      <c r="AI551" s="81"/>
      <c r="AJ551" s="438"/>
      <c r="AK551" s="438"/>
      <c r="AL551" s="81"/>
      <c r="AM551" s="81"/>
      <c r="AN551" s="575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</row>
    <row r="552">
      <c r="A552" s="81"/>
      <c r="B552" s="81"/>
      <c r="C552" s="81"/>
      <c r="D552" s="574"/>
      <c r="E552" s="438"/>
      <c r="F552" s="438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438"/>
      <c r="Y552" s="81"/>
      <c r="Z552" s="81"/>
      <c r="AA552" s="81"/>
      <c r="AB552" s="81"/>
      <c r="AC552" s="81"/>
      <c r="AD552" s="438"/>
      <c r="AE552" s="438"/>
      <c r="AF552" s="438"/>
      <c r="AG552" s="81"/>
      <c r="AH552" s="81"/>
      <c r="AI552" s="81"/>
      <c r="AJ552" s="438"/>
      <c r="AK552" s="438"/>
      <c r="AL552" s="81"/>
      <c r="AM552" s="81"/>
      <c r="AN552" s="575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</row>
    <row r="553">
      <c r="A553" s="81"/>
      <c r="B553" s="81"/>
      <c r="C553" s="81"/>
      <c r="D553" s="574"/>
      <c r="E553" s="438"/>
      <c r="F553" s="438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438"/>
      <c r="Y553" s="81"/>
      <c r="Z553" s="81"/>
      <c r="AA553" s="81"/>
      <c r="AB553" s="81"/>
      <c r="AC553" s="81"/>
      <c r="AD553" s="438"/>
      <c r="AE553" s="438"/>
      <c r="AF553" s="438"/>
      <c r="AG553" s="81"/>
      <c r="AH553" s="81"/>
      <c r="AI553" s="81"/>
      <c r="AJ553" s="438"/>
      <c r="AK553" s="438"/>
      <c r="AL553" s="81"/>
      <c r="AM553" s="81"/>
      <c r="AN553" s="575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</row>
    <row r="554">
      <c r="A554" s="81"/>
      <c r="B554" s="81"/>
      <c r="C554" s="81"/>
      <c r="D554" s="574"/>
      <c r="E554" s="438"/>
      <c r="F554" s="438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438"/>
      <c r="Y554" s="81"/>
      <c r="Z554" s="81"/>
      <c r="AA554" s="81"/>
      <c r="AB554" s="81"/>
      <c r="AC554" s="81"/>
      <c r="AD554" s="438"/>
      <c r="AE554" s="438"/>
      <c r="AF554" s="438"/>
      <c r="AG554" s="81"/>
      <c r="AH554" s="81"/>
      <c r="AI554" s="81"/>
      <c r="AJ554" s="438"/>
      <c r="AK554" s="438"/>
      <c r="AL554" s="81"/>
      <c r="AM554" s="81"/>
      <c r="AN554" s="575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</row>
    <row r="555">
      <c r="A555" s="81"/>
      <c r="B555" s="81"/>
      <c r="C555" s="81"/>
      <c r="D555" s="574"/>
      <c r="E555" s="438"/>
      <c r="F555" s="438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438"/>
      <c r="Y555" s="81"/>
      <c r="Z555" s="81"/>
      <c r="AA555" s="81"/>
      <c r="AB555" s="81"/>
      <c r="AC555" s="81"/>
      <c r="AD555" s="438"/>
      <c r="AE555" s="438"/>
      <c r="AF555" s="438"/>
      <c r="AG555" s="81"/>
      <c r="AH555" s="81"/>
      <c r="AI555" s="81"/>
      <c r="AJ555" s="438"/>
      <c r="AK555" s="438"/>
      <c r="AL555" s="81"/>
      <c r="AM555" s="81"/>
      <c r="AN555" s="575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</row>
    <row r="556">
      <c r="A556" s="81"/>
      <c r="B556" s="81"/>
      <c r="C556" s="81"/>
      <c r="D556" s="574"/>
      <c r="E556" s="438"/>
      <c r="F556" s="438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438"/>
      <c r="Y556" s="81"/>
      <c r="Z556" s="81"/>
      <c r="AA556" s="81"/>
      <c r="AB556" s="81"/>
      <c r="AC556" s="81"/>
      <c r="AD556" s="438"/>
      <c r="AE556" s="438"/>
      <c r="AF556" s="438"/>
      <c r="AG556" s="81"/>
      <c r="AH556" s="81"/>
      <c r="AI556" s="81"/>
      <c r="AJ556" s="438"/>
      <c r="AK556" s="438"/>
      <c r="AL556" s="81"/>
      <c r="AM556" s="81"/>
      <c r="AN556" s="575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</row>
    <row r="557">
      <c r="A557" s="81"/>
      <c r="B557" s="81"/>
      <c r="C557" s="81"/>
      <c r="D557" s="574"/>
      <c r="E557" s="438"/>
      <c r="F557" s="438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438"/>
      <c r="Y557" s="81"/>
      <c r="Z557" s="81"/>
      <c r="AA557" s="81"/>
      <c r="AB557" s="81"/>
      <c r="AC557" s="81"/>
      <c r="AD557" s="438"/>
      <c r="AE557" s="438"/>
      <c r="AF557" s="438"/>
      <c r="AG557" s="81"/>
      <c r="AH557" s="81"/>
      <c r="AI557" s="81"/>
      <c r="AJ557" s="438"/>
      <c r="AK557" s="438"/>
      <c r="AL557" s="81"/>
      <c r="AM557" s="81"/>
      <c r="AN557" s="575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</row>
    <row r="558">
      <c r="A558" s="81"/>
      <c r="B558" s="81"/>
      <c r="C558" s="81"/>
      <c r="D558" s="574"/>
      <c r="E558" s="438"/>
      <c r="F558" s="438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438"/>
      <c r="Y558" s="81"/>
      <c r="Z558" s="81"/>
      <c r="AA558" s="81"/>
      <c r="AB558" s="81"/>
      <c r="AC558" s="81"/>
      <c r="AD558" s="438"/>
      <c r="AE558" s="438"/>
      <c r="AF558" s="438"/>
      <c r="AG558" s="81"/>
      <c r="AH558" s="81"/>
      <c r="AI558" s="81"/>
      <c r="AJ558" s="438"/>
      <c r="AK558" s="438"/>
      <c r="AL558" s="81"/>
      <c r="AM558" s="81"/>
      <c r="AN558" s="575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</row>
    <row r="559">
      <c r="A559" s="81"/>
      <c r="B559" s="81"/>
      <c r="C559" s="81"/>
      <c r="D559" s="574"/>
      <c r="E559" s="438"/>
      <c r="F559" s="438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438"/>
      <c r="Y559" s="81"/>
      <c r="Z559" s="81"/>
      <c r="AA559" s="81"/>
      <c r="AB559" s="81"/>
      <c r="AC559" s="81"/>
      <c r="AD559" s="438"/>
      <c r="AE559" s="438"/>
      <c r="AF559" s="438"/>
      <c r="AG559" s="81"/>
      <c r="AH559" s="81"/>
      <c r="AI559" s="81"/>
      <c r="AJ559" s="438"/>
      <c r="AK559" s="438"/>
      <c r="AL559" s="81"/>
      <c r="AM559" s="81"/>
      <c r="AN559" s="575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</row>
    <row r="560">
      <c r="A560" s="81"/>
      <c r="B560" s="81"/>
      <c r="C560" s="81"/>
      <c r="D560" s="574"/>
      <c r="E560" s="438"/>
      <c r="F560" s="438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438"/>
      <c r="Y560" s="81"/>
      <c r="Z560" s="81"/>
      <c r="AA560" s="81"/>
      <c r="AB560" s="81"/>
      <c r="AC560" s="81"/>
      <c r="AD560" s="438"/>
      <c r="AE560" s="438"/>
      <c r="AF560" s="438"/>
      <c r="AG560" s="81"/>
      <c r="AH560" s="81"/>
      <c r="AI560" s="81"/>
      <c r="AJ560" s="438"/>
      <c r="AK560" s="438"/>
      <c r="AL560" s="81"/>
      <c r="AM560" s="81"/>
      <c r="AN560" s="575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</row>
    <row r="561">
      <c r="A561" s="81"/>
      <c r="B561" s="81"/>
      <c r="C561" s="81"/>
      <c r="D561" s="574"/>
      <c r="E561" s="438"/>
      <c r="F561" s="438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438"/>
      <c r="Y561" s="81"/>
      <c r="Z561" s="81"/>
      <c r="AA561" s="81"/>
      <c r="AB561" s="81"/>
      <c r="AC561" s="81"/>
      <c r="AD561" s="438"/>
      <c r="AE561" s="438"/>
      <c r="AF561" s="438"/>
      <c r="AG561" s="81"/>
      <c r="AH561" s="81"/>
      <c r="AI561" s="81"/>
      <c r="AJ561" s="438"/>
      <c r="AK561" s="438"/>
      <c r="AL561" s="81"/>
      <c r="AM561" s="81"/>
      <c r="AN561" s="575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</row>
    <row r="562">
      <c r="A562" s="81"/>
      <c r="B562" s="81"/>
      <c r="C562" s="81"/>
      <c r="D562" s="574"/>
      <c r="E562" s="438"/>
      <c r="F562" s="438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438"/>
      <c r="Y562" s="81"/>
      <c r="Z562" s="81"/>
      <c r="AA562" s="81"/>
      <c r="AB562" s="81"/>
      <c r="AC562" s="81"/>
      <c r="AD562" s="438"/>
      <c r="AE562" s="438"/>
      <c r="AF562" s="438"/>
      <c r="AG562" s="81"/>
      <c r="AH562" s="81"/>
      <c r="AI562" s="81"/>
      <c r="AJ562" s="438"/>
      <c r="AK562" s="438"/>
      <c r="AL562" s="81"/>
      <c r="AM562" s="81"/>
      <c r="AN562" s="575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</row>
    <row r="563">
      <c r="A563" s="81"/>
      <c r="B563" s="81"/>
      <c r="C563" s="81"/>
      <c r="D563" s="574"/>
      <c r="E563" s="438"/>
      <c r="F563" s="438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438"/>
      <c r="Y563" s="81"/>
      <c r="Z563" s="81"/>
      <c r="AA563" s="81"/>
      <c r="AB563" s="81"/>
      <c r="AC563" s="81"/>
      <c r="AD563" s="438"/>
      <c r="AE563" s="438"/>
      <c r="AF563" s="438"/>
      <c r="AG563" s="81"/>
      <c r="AH563" s="81"/>
      <c r="AI563" s="81"/>
      <c r="AJ563" s="438"/>
      <c r="AK563" s="438"/>
      <c r="AL563" s="81"/>
      <c r="AM563" s="81"/>
      <c r="AN563" s="575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</row>
    <row r="564">
      <c r="A564" s="81"/>
      <c r="B564" s="81"/>
      <c r="C564" s="81"/>
      <c r="D564" s="574"/>
      <c r="E564" s="438"/>
      <c r="F564" s="438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438"/>
      <c r="Y564" s="81"/>
      <c r="Z564" s="81"/>
      <c r="AA564" s="81"/>
      <c r="AB564" s="81"/>
      <c r="AC564" s="81"/>
      <c r="AD564" s="438"/>
      <c r="AE564" s="438"/>
      <c r="AF564" s="438"/>
      <c r="AG564" s="81"/>
      <c r="AH564" s="81"/>
      <c r="AI564" s="81"/>
      <c r="AJ564" s="438"/>
      <c r="AK564" s="438"/>
      <c r="AL564" s="81"/>
      <c r="AM564" s="81"/>
      <c r="AN564" s="575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</row>
    <row r="565">
      <c r="A565" s="81"/>
      <c r="B565" s="81"/>
      <c r="C565" s="81"/>
      <c r="D565" s="574"/>
      <c r="E565" s="438"/>
      <c r="F565" s="438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438"/>
      <c r="Y565" s="81"/>
      <c r="Z565" s="81"/>
      <c r="AA565" s="81"/>
      <c r="AB565" s="81"/>
      <c r="AC565" s="81"/>
      <c r="AD565" s="438"/>
      <c r="AE565" s="438"/>
      <c r="AF565" s="438"/>
      <c r="AG565" s="81"/>
      <c r="AH565" s="81"/>
      <c r="AI565" s="81"/>
      <c r="AJ565" s="438"/>
      <c r="AK565" s="438"/>
      <c r="AL565" s="81"/>
      <c r="AM565" s="81"/>
      <c r="AN565" s="575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</row>
    <row r="566">
      <c r="A566" s="81"/>
      <c r="B566" s="81"/>
      <c r="C566" s="81"/>
      <c r="D566" s="574"/>
      <c r="E566" s="438"/>
      <c r="F566" s="438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438"/>
      <c r="Y566" s="81"/>
      <c r="Z566" s="81"/>
      <c r="AA566" s="81"/>
      <c r="AB566" s="81"/>
      <c r="AC566" s="81"/>
      <c r="AD566" s="438"/>
      <c r="AE566" s="438"/>
      <c r="AF566" s="438"/>
      <c r="AG566" s="81"/>
      <c r="AH566" s="81"/>
      <c r="AI566" s="81"/>
      <c r="AJ566" s="438"/>
      <c r="AK566" s="438"/>
      <c r="AL566" s="81"/>
      <c r="AM566" s="81"/>
      <c r="AN566" s="575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</row>
    <row r="567">
      <c r="A567" s="81"/>
      <c r="B567" s="81"/>
      <c r="C567" s="81"/>
      <c r="D567" s="574"/>
      <c r="E567" s="438"/>
      <c r="F567" s="438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438"/>
      <c r="Y567" s="81"/>
      <c r="Z567" s="81"/>
      <c r="AA567" s="81"/>
      <c r="AB567" s="81"/>
      <c r="AC567" s="81"/>
      <c r="AD567" s="438"/>
      <c r="AE567" s="438"/>
      <c r="AF567" s="438"/>
      <c r="AG567" s="81"/>
      <c r="AH567" s="81"/>
      <c r="AI567" s="81"/>
      <c r="AJ567" s="438"/>
      <c r="AK567" s="438"/>
      <c r="AL567" s="81"/>
      <c r="AM567" s="81"/>
      <c r="AN567" s="575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</row>
    <row r="568">
      <c r="A568" s="81"/>
      <c r="B568" s="81"/>
      <c r="C568" s="81"/>
      <c r="D568" s="574"/>
      <c r="E568" s="438"/>
      <c r="F568" s="438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438"/>
      <c r="Y568" s="81"/>
      <c r="Z568" s="81"/>
      <c r="AA568" s="81"/>
      <c r="AB568" s="81"/>
      <c r="AC568" s="81"/>
      <c r="AD568" s="438"/>
      <c r="AE568" s="438"/>
      <c r="AF568" s="438"/>
      <c r="AG568" s="81"/>
      <c r="AH568" s="81"/>
      <c r="AI568" s="81"/>
      <c r="AJ568" s="438"/>
      <c r="AK568" s="438"/>
      <c r="AL568" s="81"/>
      <c r="AM568" s="81"/>
      <c r="AN568" s="575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</row>
    <row r="569">
      <c r="A569" s="81"/>
      <c r="B569" s="81"/>
      <c r="C569" s="81"/>
      <c r="D569" s="574"/>
      <c r="E569" s="438"/>
      <c r="F569" s="438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438"/>
      <c r="Y569" s="81"/>
      <c r="Z569" s="81"/>
      <c r="AA569" s="81"/>
      <c r="AB569" s="81"/>
      <c r="AC569" s="81"/>
      <c r="AD569" s="438"/>
      <c r="AE569" s="438"/>
      <c r="AF569" s="438"/>
      <c r="AG569" s="81"/>
      <c r="AH569" s="81"/>
      <c r="AI569" s="81"/>
      <c r="AJ569" s="438"/>
      <c r="AK569" s="438"/>
      <c r="AL569" s="81"/>
      <c r="AM569" s="81"/>
      <c r="AN569" s="575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</row>
    <row r="570">
      <c r="A570" s="81"/>
      <c r="B570" s="81"/>
      <c r="C570" s="81"/>
      <c r="D570" s="574"/>
      <c r="E570" s="438"/>
      <c r="F570" s="438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438"/>
      <c r="Y570" s="81"/>
      <c r="Z570" s="81"/>
      <c r="AA570" s="81"/>
      <c r="AB570" s="81"/>
      <c r="AC570" s="81"/>
      <c r="AD570" s="438"/>
      <c r="AE570" s="438"/>
      <c r="AF570" s="438"/>
      <c r="AG570" s="81"/>
      <c r="AH570" s="81"/>
      <c r="AI570" s="81"/>
      <c r="AJ570" s="438"/>
      <c r="AK570" s="438"/>
      <c r="AL570" s="81"/>
      <c r="AM570" s="81"/>
      <c r="AN570" s="575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</row>
    <row r="571">
      <c r="A571" s="81"/>
      <c r="B571" s="81"/>
      <c r="C571" s="81"/>
      <c r="D571" s="574"/>
      <c r="E571" s="438"/>
      <c r="F571" s="438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438"/>
      <c r="Y571" s="81"/>
      <c r="Z571" s="81"/>
      <c r="AA571" s="81"/>
      <c r="AB571" s="81"/>
      <c r="AC571" s="81"/>
      <c r="AD571" s="438"/>
      <c r="AE571" s="438"/>
      <c r="AF571" s="438"/>
      <c r="AG571" s="81"/>
      <c r="AH571" s="81"/>
      <c r="AI571" s="81"/>
      <c r="AJ571" s="438"/>
      <c r="AK571" s="438"/>
      <c r="AL571" s="81"/>
      <c r="AM571" s="81"/>
      <c r="AN571" s="575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</row>
    <row r="572">
      <c r="A572" s="81"/>
      <c r="B572" s="81"/>
      <c r="C572" s="81"/>
      <c r="D572" s="574"/>
      <c r="E572" s="438"/>
      <c r="F572" s="438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438"/>
      <c r="Y572" s="81"/>
      <c r="Z572" s="81"/>
      <c r="AA572" s="81"/>
      <c r="AB572" s="81"/>
      <c r="AC572" s="81"/>
      <c r="AD572" s="438"/>
      <c r="AE572" s="438"/>
      <c r="AF572" s="438"/>
      <c r="AG572" s="81"/>
      <c r="AH572" s="81"/>
      <c r="AI572" s="81"/>
      <c r="AJ572" s="438"/>
      <c r="AK572" s="438"/>
      <c r="AL572" s="81"/>
      <c r="AM572" s="81"/>
      <c r="AN572" s="575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</row>
    <row r="573">
      <c r="A573" s="81"/>
      <c r="B573" s="81"/>
      <c r="C573" s="81"/>
      <c r="D573" s="574"/>
      <c r="E573" s="438"/>
      <c r="F573" s="438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438"/>
      <c r="Y573" s="81"/>
      <c r="Z573" s="81"/>
      <c r="AA573" s="81"/>
      <c r="AB573" s="81"/>
      <c r="AC573" s="81"/>
      <c r="AD573" s="438"/>
      <c r="AE573" s="438"/>
      <c r="AF573" s="438"/>
      <c r="AG573" s="81"/>
      <c r="AH573" s="81"/>
      <c r="AI573" s="81"/>
      <c r="AJ573" s="438"/>
      <c r="AK573" s="438"/>
      <c r="AL573" s="81"/>
      <c r="AM573" s="81"/>
      <c r="AN573" s="575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</row>
    <row r="574">
      <c r="A574" s="81"/>
      <c r="B574" s="81"/>
      <c r="C574" s="81"/>
      <c r="D574" s="574"/>
      <c r="E574" s="438"/>
      <c r="F574" s="438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438"/>
      <c r="Y574" s="81"/>
      <c r="Z574" s="81"/>
      <c r="AA574" s="81"/>
      <c r="AB574" s="81"/>
      <c r="AC574" s="81"/>
      <c r="AD574" s="438"/>
      <c r="AE574" s="438"/>
      <c r="AF574" s="438"/>
      <c r="AG574" s="81"/>
      <c r="AH574" s="81"/>
      <c r="AI574" s="81"/>
      <c r="AJ574" s="438"/>
      <c r="AK574" s="438"/>
      <c r="AL574" s="81"/>
      <c r="AM574" s="81"/>
      <c r="AN574" s="575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</row>
    <row r="575">
      <c r="A575" s="81"/>
      <c r="B575" s="81"/>
      <c r="C575" s="81"/>
      <c r="D575" s="574"/>
      <c r="E575" s="438"/>
      <c r="F575" s="438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438"/>
      <c r="Y575" s="81"/>
      <c r="Z575" s="81"/>
      <c r="AA575" s="81"/>
      <c r="AB575" s="81"/>
      <c r="AC575" s="81"/>
      <c r="AD575" s="438"/>
      <c r="AE575" s="438"/>
      <c r="AF575" s="438"/>
      <c r="AG575" s="81"/>
      <c r="AH575" s="81"/>
      <c r="AI575" s="81"/>
      <c r="AJ575" s="438"/>
      <c r="AK575" s="438"/>
      <c r="AL575" s="81"/>
      <c r="AM575" s="81"/>
      <c r="AN575" s="575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</row>
    <row r="576">
      <c r="A576" s="81"/>
      <c r="B576" s="81"/>
      <c r="C576" s="81"/>
      <c r="D576" s="574"/>
      <c r="E576" s="438"/>
      <c r="F576" s="438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438"/>
      <c r="Y576" s="81"/>
      <c r="Z576" s="81"/>
      <c r="AA576" s="81"/>
      <c r="AB576" s="81"/>
      <c r="AC576" s="81"/>
      <c r="AD576" s="438"/>
      <c r="AE576" s="438"/>
      <c r="AF576" s="438"/>
      <c r="AG576" s="81"/>
      <c r="AH576" s="81"/>
      <c r="AI576" s="81"/>
      <c r="AJ576" s="438"/>
      <c r="AK576" s="438"/>
      <c r="AL576" s="81"/>
      <c r="AM576" s="81"/>
      <c r="AN576" s="575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</row>
    <row r="577">
      <c r="A577" s="81"/>
      <c r="B577" s="81"/>
      <c r="C577" s="81"/>
      <c r="D577" s="574"/>
      <c r="E577" s="438"/>
      <c r="F577" s="438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438"/>
      <c r="Y577" s="81"/>
      <c r="Z577" s="81"/>
      <c r="AA577" s="81"/>
      <c r="AB577" s="81"/>
      <c r="AC577" s="81"/>
      <c r="AD577" s="438"/>
      <c r="AE577" s="438"/>
      <c r="AF577" s="438"/>
      <c r="AG577" s="81"/>
      <c r="AH577" s="81"/>
      <c r="AI577" s="81"/>
      <c r="AJ577" s="438"/>
      <c r="AK577" s="438"/>
      <c r="AL577" s="81"/>
      <c r="AM577" s="81"/>
      <c r="AN577" s="575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</row>
    <row r="578">
      <c r="A578" s="81"/>
      <c r="B578" s="81"/>
      <c r="C578" s="81"/>
      <c r="D578" s="574"/>
      <c r="E578" s="438"/>
      <c r="F578" s="438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438"/>
      <c r="Y578" s="81"/>
      <c r="Z578" s="81"/>
      <c r="AA578" s="81"/>
      <c r="AB578" s="81"/>
      <c r="AC578" s="81"/>
      <c r="AD578" s="438"/>
      <c r="AE578" s="438"/>
      <c r="AF578" s="438"/>
      <c r="AG578" s="81"/>
      <c r="AH578" s="81"/>
      <c r="AI578" s="81"/>
      <c r="AJ578" s="438"/>
      <c r="AK578" s="438"/>
      <c r="AL578" s="81"/>
      <c r="AM578" s="81"/>
      <c r="AN578" s="575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</row>
    <row r="579">
      <c r="A579" s="81"/>
      <c r="B579" s="81"/>
      <c r="C579" s="81"/>
      <c r="D579" s="574"/>
      <c r="E579" s="438"/>
      <c r="F579" s="438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438"/>
      <c r="Y579" s="81"/>
      <c r="Z579" s="81"/>
      <c r="AA579" s="81"/>
      <c r="AB579" s="81"/>
      <c r="AC579" s="81"/>
      <c r="AD579" s="438"/>
      <c r="AE579" s="438"/>
      <c r="AF579" s="438"/>
      <c r="AG579" s="81"/>
      <c r="AH579" s="81"/>
      <c r="AI579" s="81"/>
      <c r="AJ579" s="438"/>
      <c r="AK579" s="438"/>
      <c r="AL579" s="81"/>
      <c r="AM579" s="81"/>
      <c r="AN579" s="575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</row>
    <row r="580">
      <c r="A580" s="81"/>
      <c r="B580" s="81"/>
      <c r="C580" s="81"/>
      <c r="D580" s="574"/>
      <c r="E580" s="438"/>
      <c r="F580" s="438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438"/>
      <c r="Y580" s="81"/>
      <c r="Z580" s="81"/>
      <c r="AA580" s="81"/>
      <c r="AB580" s="81"/>
      <c r="AC580" s="81"/>
      <c r="AD580" s="438"/>
      <c r="AE580" s="438"/>
      <c r="AF580" s="438"/>
      <c r="AG580" s="81"/>
      <c r="AH580" s="81"/>
      <c r="AI580" s="81"/>
      <c r="AJ580" s="438"/>
      <c r="AK580" s="438"/>
      <c r="AL580" s="81"/>
      <c r="AM580" s="81"/>
      <c r="AN580" s="575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</row>
    <row r="581">
      <c r="A581" s="81"/>
      <c r="B581" s="81"/>
      <c r="C581" s="81"/>
      <c r="D581" s="574"/>
      <c r="E581" s="438"/>
      <c r="F581" s="438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438"/>
      <c r="Y581" s="81"/>
      <c r="Z581" s="81"/>
      <c r="AA581" s="81"/>
      <c r="AB581" s="81"/>
      <c r="AC581" s="81"/>
      <c r="AD581" s="438"/>
      <c r="AE581" s="438"/>
      <c r="AF581" s="438"/>
      <c r="AG581" s="81"/>
      <c r="AH581" s="81"/>
      <c r="AI581" s="81"/>
      <c r="AJ581" s="438"/>
      <c r="AK581" s="438"/>
      <c r="AL581" s="81"/>
      <c r="AM581" s="81"/>
      <c r="AN581" s="575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</row>
    <row r="582">
      <c r="A582" s="81"/>
      <c r="B582" s="81"/>
      <c r="C582" s="81"/>
      <c r="D582" s="574"/>
      <c r="E582" s="438"/>
      <c r="F582" s="438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438"/>
      <c r="Y582" s="81"/>
      <c r="Z582" s="81"/>
      <c r="AA582" s="81"/>
      <c r="AB582" s="81"/>
      <c r="AC582" s="81"/>
      <c r="AD582" s="438"/>
      <c r="AE582" s="438"/>
      <c r="AF582" s="438"/>
      <c r="AG582" s="81"/>
      <c r="AH582" s="81"/>
      <c r="AI582" s="81"/>
      <c r="AJ582" s="438"/>
      <c r="AK582" s="438"/>
      <c r="AL582" s="81"/>
      <c r="AM582" s="81"/>
      <c r="AN582" s="575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</row>
    <row r="583">
      <c r="A583" s="81"/>
      <c r="B583" s="81"/>
      <c r="C583" s="81"/>
      <c r="D583" s="574"/>
      <c r="E583" s="438"/>
      <c r="F583" s="438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438"/>
      <c r="Y583" s="81"/>
      <c r="Z583" s="81"/>
      <c r="AA583" s="81"/>
      <c r="AB583" s="81"/>
      <c r="AC583" s="81"/>
      <c r="AD583" s="438"/>
      <c r="AE583" s="438"/>
      <c r="AF583" s="438"/>
      <c r="AG583" s="81"/>
      <c r="AH583" s="81"/>
      <c r="AI583" s="81"/>
      <c r="AJ583" s="438"/>
      <c r="AK583" s="438"/>
      <c r="AL583" s="81"/>
      <c r="AM583" s="81"/>
      <c r="AN583" s="575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</row>
    <row r="584">
      <c r="A584" s="81"/>
      <c r="B584" s="81"/>
      <c r="C584" s="81"/>
      <c r="D584" s="574"/>
      <c r="E584" s="438"/>
      <c r="F584" s="438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438"/>
      <c r="Y584" s="81"/>
      <c r="Z584" s="81"/>
      <c r="AA584" s="81"/>
      <c r="AB584" s="81"/>
      <c r="AC584" s="81"/>
      <c r="AD584" s="438"/>
      <c r="AE584" s="438"/>
      <c r="AF584" s="438"/>
      <c r="AG584" s="81"/>
      <c r="AH584" s="81"/>
      <c r="AI584" s="81"/>
      <c r="AJ584" s="438"/>
      <c r="AK584" s="438"/>
      <c r="AL584" s="81"/>
      <c r="AM584" s="81"/>
      <c r="AN584" s="575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</row>
    <row r="585">
      <c r="A585" s="81"/>
      <c r="B585" s="81"/>
      <c r="C585" s="81"/>
      <c r="D585" s="574"/>
      <c r="E585" s="438"/>
      <c r="F585" s="438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438"/>
      <c r="Y585" s="81"/>
      <c r="Z585" s="81"/>
      <c r="AA585" s="81"/>
      <c r="AB585" s="81"/>
      <c r="AC585" s="81"/>
      <c r="AD585" s="438"/>
      <c r="AE585" s="438"/>
      <c r="AF585" s="438"/>
      <c r="AG585" s="81"/>
      <c r="AH585" s="81"/>
      <c r="AI585" s="81"/>
      <c r="AJ585" s="438"/>
      <c r="AK585" s="438"/>
      <c r="AL585" s="81"/>
      <c r="AM585" s="81"/>
      <c r="AN585" s="575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</row>
    <row r="586">
      <c r="A586" s="81"/>
      <c r="B586" s="81"/>
      <c r="C586" s="81"/>
      <c r="D586" s="574"/>
      <c r="E586" s="438"/>
      <c r="F586" s="438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438"/>
      <c r="Y586" s="81"/>
      <c r="Z586" s="81"/>
      <c r="AA586" s="81"/>
      <c r="AB586" s="81"/>
      <c r="AC586" s="81"/>
      <c r="AD586" s="438"/>
      <c r="AE586" s="438"/>
      <c r="AF586" s="438"/>
      <c r="AG586" s="81"/>
      <c r="AH586" s="81"/>
      <c r="AI586" s="81"/>
      <c r="AJ586" s="438"/>
      <c r="AK586" s="438"/>
      <c r="AL586" s="81"/>
      <c r="AM586" s="81"/>
      <c r="AN586" s="575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</row>
    <row r="587">
      <c r="A587" s="81"/>
      <c r="B587" s="81"/>
      <c r="C587" s="81"/>
      <c r="D587" s="574"/>
      <c r="E587" s="438"/>
      <c r="F587" s="438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438"/>
      <c r="Y587" s="81"/>
      <c r="Z587" s="81"/>
      <c r="AA587" s="81"/>
      <c r="AB587" s="81"/>
      <c r="AC587" s="81"/>
      <c r="AD587" s="438"/>
      <c r="AE587" s="438"/>
      <c r="AF587" s="438"/>
      <c r="AG587" s="81"/>
      <c r="AH587" s="81"/>
      <c r="AI587" s="81"/>
      <c r="AJ587" s="438"/>
      <c r="AK587" s="438"/>
      <c r="AL587" s="81"/>
      <c r="AM587" s="81"/>
      <c r="AN587" s="575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</row>
    <row r="588">
      <c r="A588" s="81"/>
      <c r="B588" s="81"/>
      <c r="C588" s="81"/>
      <c r="D588" s="574"/>
      <c r="E588" s="438"/>
      <c r="F588" s="438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438"/>
      <c r="Y588" s="81"/>
      <c r="Z588" s="81"/>
      <c r="AA588" s="81"/>
      <c r="AB588" s="81"/>
      <c r="AC588" s="81"/>
      <c r="AD588" s="438"/>
      <c r="AE588" s="438"/>
      <c r="AF588" s="438"/>
      <c r="AG588" s="81"/>
      <c r="AH588" s="81"/>
      <c r="AI588" s="81"/>
      <c r="AJ588" s="438"/>
      <c r="AK588" s="438"/>
      <c r="AL588" s="81"/>
      <c r="AM588" s="81"/>
      <c r="AN588" s="575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</row>
    <row r="589">
      <c r="A589" s="81"/>
      <c r="B589" s="81"/>
      <c r="C589" s="81"/>
      <c r="D589" s="574"/>
      <c r="E589" s="438"/>
      <c r="F589" s="438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438"/>
      <c r="Y589" s="81"/>
      <c r="Z589" s="81"/>
      <c r="AA589" s="81"/>
      <c r="AB589" s="81"/>
      <c r="AC589" s="81"/>
      <c r="AD589" s="438"/>
      <c r="AE589" s="438"/>
      <c r="AF589" s="438"/>
      <c r="AG589" s="81"/>
      <c r="AH589" s="81"/>
      <c r="AI589" s="81"/>
      <c r="AJ589" s="438"/>
      <c r="AK589" s="438"/>
      <c r="AL589" s="81"/>
      <c r="AM589" s="81"/>
      <c r="AN589" s="575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</row>
    <row r="590">
      <c r="A590" s="81"/>
      <c r="B590" s="81"/>
      <c r="C590" s="81"/>
      <c r="D590" s="574"/>
      <c r="E590" s="438"/>
      <c r="F590" s="438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438"/>
      <c r="Y590" s="81"/>
      <c r="Z590" s="81"/>
      <c r="AA590" s="81"/>
      <c r="AB590" s="81"/>
      <c r="AC590" s="81"/>
      <c r="AD590" s="438"/>
      <c r="AE590" s="438"/>
      <c r="AF590" s="438"/>
      <c r="AG590" s="81"/>
      <c r="AH590" s="81"/>
      <c r="AI590" s="81"/>
      <c r="AJ590" s="438"/>
      <c r="AK590" s="438"/>
      <c r="AL590" s="81"/>
      <c r="AM590" s="81"/>
      <c r="AN590" s="575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</row>
    <row r="591">
      <c r="A591" s="81"/>
      <c r="B591" s="81"/>
      <c r="C591" s="81"/>
      <c r="D591" s="574"/>
      <c r="E591" s="438"/>
      <c r="F591" s="438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438"/>
      <c r="Y591" s="81"/>
      <c r="Z591" s="81"/>
      <c r="AA591" s="81"/>
      <c r="AB591" s="81"/>
      <c r="AC591" s="81"/>
      <c r="AD591" s="438"/>
      <c r="AE591" s="438"/>
      <c r="AF591" s="438"/>
      <c r="AG591" s="81"/>
      <c r="AH591" s="81"/>
      <c r="AI591" s="81"/>
      <c r="AJ591" s="438"/>
      <c r="AK591" s="438"/>
      <c r="AL591" s="81"/>
      <c r="AM591" s="81"/>
      <c r="AN591" s="575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</row>
    <row r="592">
      <c r="A592" s="81"/>
      <c r="B592" s="81"/>
      <c r="C592" s="81"/>
      <c r="D592" s="574"/>
      <c r="E592" s="438"/>
      <c r="F592" s="438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438"/>
      <c r="Y592" s="81"/>
      <c r="Z592" s="81"/>
      <c r="AA592" s="81"/>
      <c r="AB592" s="81"/>
      <c r="AC592" s="81"/>
      <c r="AD592" s="438"/>
      <c r="AE592" s="438"/>
      <c r="AF592" s="438"/>
      <c r="AG592" s="81"/>
      <c r="AH592" s="81"/>
      <c r="AI592" s="81"/>
      <c r="AJ592" s="438"/>
      <c r="AK592" s="438"/>
      <c r="AL592" s="81"/>
      <c r="AM592" s="81"/>
      <c r="AN592" s="575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</row>
    <row r="593">
      <c r="A593" s="81"/>
      <c r="B593" s="81"/>
      <c r="C593" s="81"/>
      <c r="D593" s="574"/>
      <c r="E593" s="438"/>
      <c r="F593" s="438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438"/>
      <c r="Y593" s="81"/>
      <c r="Z593" s="81"/>
      <c r="AA593" s="81"/>
      <c r="AB593" s="81"/>
      <c r="AC593" s="81"/>
      <c r="AD593" s="438"/>
      <c r="AE593" s="438"/>
      <c r="AF593" s="438"/>
      <c r="AG593" s="81"/>
      <c r="AH593" s="81"/>
      <c r="AI593" s="81"/>
      <c r="AJ593" s="438"/>
      <c r="AK593" s="438"/>
      <c r="AL593" s="81"/>
      <c r="AM593" s="81"/>
      <c r="AN593" s="575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</row>
    <row r="594">
      <c r="A594" s="81"/>
      <c r="B594" s="81"/>
      <c r="C594" s="81"/>
      <c r="D594" s="574"/>
      <c r="E594" s="438"/>
      <c r="F594" s="438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438"/>
      <c r="Y594" s="81"/>
      <c r="Z594" s="81"/>
      <c r="AA594" s="81"/>
      <c r="AB594" s="81"/>
      <c r="AC594" s="81"/>
      <c r="AD594" s="438"/>
      <c r="AE594" s="438"/>
      <c r="AF594" s="438"/>
      <c r="AG594" s="81"/>
      <c r="AH594" s="81"/>
      <c r="AI594" s="81"/>
      <c r="AJ594" s="438"/>
      <c r="AK594" s="438"/>
      <c r="AL594" s="81"/>
      <c r="AM594" s="81"/>
      <c r="AN594" s="575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</row>
    <row r="595">
      <c r="A595" s="81"/>
      <c r="B595" s="81"/>
      <c r="C595" s="81"/>
      <c r="D595" s="574"/>
      <c r="E595" s="438"/>
      <c r="F595" s="438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438"/>
      <c r="Y595" s="81"/>
      <c r="Z595" s="81"/>
      <c r="AA595" s="81"/>
      <c r="AB595" s="81"/>
      <c r="AC595" s="81"/>
      <c r="AD595" s="438"/>
      <c r="AE595" s="438"/>
      <c r="AF595" s="438"/>
      <c r="AG595" s="81"/>
      <c r="AH595" s="81"/>
      <c r="AI595" s="81"/>
      <c r="AJ595" s="438"/>
      <c r="AK595" s="438"/>
      <c r="AL595" s="81"/>
      <c r="AM595" s="81"/>
      <c r="AN595" s="575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</row>
    <row r="596">
      <c r="A596" s="81"/>
      <c r="B596" s="81"/>
      <c r="C596" s="81"/>
      <c r="D596" s="574"/>
      <c r="E596" s="438"/>
      <c r="F596" s="438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438"/>
      <c r="Y596" s="81"/>
      <c r="Z596" s="81"/>
      <c r="AA596" s="81"/>
      <c r="AB596" s="81"/>
      <c r="AC596" s="81"/>
      <c r="AD596" s="438"/>
      <c r="AE596" s="438"/>
      <c r="AF596" s="438"/>
      <c r="AG596" s="81"/>
      <c r="AH596" s="81"/>
      <c r="AI596" s="81"/>
      <c r="AJ596" s="438"/>
      <c r="AK596" s="438"/>
      <c r="AL596" s="81"/>
      <c r="AM596" s="81"/>
      <c r="AN596" s="575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</row>
    <row r="597">
      <c r="A597" s="81"/>
      <c r="B597" s="81"/>
      <c r="C597" s="81"/>
      <c r="D597" s="574"/>
      <c r="E597" s="438"/>
      <c r="F597" s="438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438"/>
      <c r="Y597" s="81"/>
      <c r="Z597" s="81"/>
      <c r="AA597" s="81"/>
      <c r="AB597" s="81"/>
      <c r="AC597" s="81"/>
      <c r="AD597" s="438"/>
      <c r="AE597" s="438"/>
      <c r="AF597" s="438"/>
      <c r="AG597" s="81"/>
      <c r="AH597" s="81"/>
      <c r="AI597" s="81"/>
      <c r="AJ597" s="438"/>
      <c r="AK597" s="438"/>
      <c r="AL597" s="81"/>
      <c r="AM597" s="81"/>
      <c r="AN597" s="575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</row>
    <row r="598">
      <c r="A598" s="81"/>
      <c r="B598" s="81"/>
      <c r="C598" s="81"/>
      <c r="D598" s="574"/>
      <c r="E598" s="438"/>
      <c r="F598" s="438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438"/>
      <c r="Y598" s="81"/>
      <c r="Z598" s="81"/>
      <c r="AA598" s="81"/>
      <c r="AB598" s="81"/>
      <c r="AC598" s="81"/>
      <c r="AD598" s="438"/>
      <c r="AE598" s="438"/>
      <c r="AF598" s="438"/>
      <c r="AG598" s="81"/>
      <c r="AH598" s="81"/>
      <c r="AI598" s="81"/>
      <c r="AJ598" s="438"/>
      <c r="AK598" s="438"/>
      <c r="AL598" s="81"/>
      <c r="AM598" s="81"/>
      <c r="AN598" s="575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</row>
    <row r="599">
      <c r="A599" s="81"/>
      <c r="B599" s="81"/>
      <c r="C599" s="81"/>
      <c r="D599" s="574"/>
      <c r="E599" s="438"/>
      <c r="F599" s="438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438"/>
      <c r="Y599" s="81"/>
      <c r="Z599" s="81"/>
      <c r="AA599" s="81"/>
      <c r="AB599" s="81"/>
      <c r="AC599" s="81"/>
      <c r="AD599" s="438"/>
      <c r="AE599" s="438"/>
      <c r="AF599" s="438"/>
      <c r="AG599" s="81"/>
      <c r="AH599" s="81"/>
      <c r="AI599" s="81"/>
      <c r="AJ599" s="438"/>
      <c r="AK599" s="438"/>
      <c r="AL599" s="81"/>
      <c r="AM599" s="81"/>
      <c r="AN599" s="575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</row>
    <row r="600">
      <c r="A600" s="81"/>
      <c r="B600" s="81"/>
      <c r="C600" s="81"/>
      <c r="D600" s="574"/>
      <c r="E600" s="438"/>
      <c r="F600" s="438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438"/>
      <c r="Y600" s="81"/>
      <c r="Z600" s="81"/>
      <c r="AA600" s="81"/>
      <c r="AB600" s="81"/>
      <c r="AC600" s="81"/>
      <c r="AD600" s="438"/>
      <c r="AE600" s="438"/>
      <c r="AF600" s="438"/>
      <c r="AG600" s="81"/>
      <c r="AH600" s="81"/>
      <c r="AI600" s="81"/>
      <c r="AJ600" s="438"/>
      <c r="AK600" s="438"/>
      <c r="AL600" s="81"/>
      <c r="AM600" s="81"/>
      <c r="AN600" s="575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</row>
    <row r="601">
      <c r="A601" s="81"/>
      <c r="B601" s="81"/>
      <c r="C601" s="81"/>
      <c r="D601" s="574"/>
      <c r="E601" s="438"/>
      <c r="F601" s="438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438"/>
      <c r="Y601" s="81"/>
      <c r="Z601" s="81"/>
      <c r="AA601" s="81"/>
      <c r="AB601" s="81"/>
      <c r="AC601" s="81"/>
      <c r="AD601" s="438"/>
      <c r="AE601" s="438"/>
      <c r="AF601" s="438"/>
      <c r="AG601" s="81"/>
      <c r="AH601" s="81"/>
      <c r="AI601" s="81"/>
      <c r="AJ601" s="438"/>
      <c r="AK601" s="438"/>
      <c r="AL601" s="81"/>
      <c r="AM601" s="81"/>
      <c r="AN601" s="575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</row>
    <row r="602">
      <c r="A602" s="81"/>
      <c r="B602" s="81"/>
      <c r="C602" s="81"/>
      <c r="D602" s="574"/>
      <c r="E602" s="438"/>
      <c r="F602" s="438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438"/>
      <c r="Y602" s="81"/>
      <c r="Z602" s="81"/>
      <c r="AA602" s="81"/>
      <c r="AB602" s="81"/>
      <c r="AC602" s="81"/>
      <c r="AD602" s="438"/>
      <c r="AE602" s="438"/>
      <c r="AF602" s="438"/>
      <c r="AG602" s="81"/>
      <c r="AH602" s="81"/>
      <c r="AI602" s="81"/>
      <c r="AJ602" s="438"/>
      <c r="AK602" s="438"/>
      <c r="AL602" s="81"/>
      <c r="AM602" s="81"/>
      <c r="AN602" s="575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</row>
    <row r="603">
      <c r="A603" s="81"/>
      <c r="B603" s="81"/>
      <c r="C603" s="81"/>
      <c r="D603" s="574"/>
      <c r="E603" s="438"/>
      <c r="F603" s="438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438"/>
      <c r="Y603" s="81"/>
      <c r="Z603" s="81"/>
      <c r="AA603" s="81"/>
      <c r="AB603" s="81"/>
      <c r="AC603" s="81"/>
      <c r="AD603" s="438"/>
      <c r="AE603" s="438"/>
      <c r="AF603" s="438"/>
      <c r="AG603" s="81"/>
      <c r="AH603" s="81"/>
      <c r="AI603" s="81"/>
      <c r="AJ603" s="438"/>
      <c r="AK603" s="438"/>
      <c r="AL603" s="81"/>
      <c r="AM603" s="81"/>
      <c r="AN603" s="575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</row>
    <row r="604">
      <c r="A604" s="81"/>
      <c r="B604" s="81"/>
      <c r="C604" s="81"/>
      <c r="D604" s="574"/>
      <c r="E604" s="438"/>
      <c r="F604" s="438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438"/>
      <c r="Y604" s="81"/>
      <c r="Z604" s="81"/>
      <c r="AA604" s="81"/>
      <c r="AB604" s="81"/>
      <c r="AC604" s="81"/>
      <c r="AD604" s="438"/>
      <c r="AE604" s="438"/>
      <c r="AF604" s="438"/>
      <c r="AG604" s="81"/>
      <c r="AH604" s="81"/>
      <c r="AI604" s="81"/>
      <c r="AJ604" s="438"/>
      <c r="AK604" s="438"/>
      <c r="AL604" s="81"/>
      <c r="AM604" s="81"/>
      <c r="AN604" s="575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</row>
    <row r="605">
      <c r="A605" s="81"/>
      <c r="B605" s="81"/>
      <c r="C605" s="81"/>
      <c r="D605" s="574"/>
      <c r="E605" s="438"/>
      <c r="F605" s="438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438"/>
      <c r="Y605" s="81"/>
      <c r="Z605" s="81"/>
      <c r="AA605" s="81"/>
      <c r="AB605" s="81"/>
      <c r="AC605" s="81"/>
      <c r="AD605" s="438"/>
      <c r="AE605" s="438"/>
      <c r="AF605" s="438"/>
      <c r="AG605" s="81"/>
      <c r="AH605" s="81"/>
      <c r="AI605" s="81"/>
      <c r="AJ605" s="438"/>
      <c r="AK605" s="438"/>
      <c r="AL605" s="81"/>
      <c r="AM605" s="81"/>
      <c r="AN605" s="575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</row>
    <row r="606">
      <c r="A606" s="81"/>
      <c r="B606" s="81"/>
      <c r="C606" s="81"/>
      <c r="D606" s="574"/>
      <c r="E606" s="438"/>
      <c r="F606" s="438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438"/>
      <c r="Y606" s="81"/>
      <c r="Z606" s="81"/>
      <c r="AA606" s="81"/>
      <c r="AB606" s="81"/>
      <c r="AC606" s="81"/>
      <c r="AD606" s="438"/>
      <c r="AE606" s="438"/>
      <c r="AF606" s="438"/>
      <c r="AG606" s="81"/>
      <c r="AH606" s="81"/>
      <c r="AI606" s="81"/>
      <c r="AJ606" s="438"/>
      <c r="AK606" s="438"/>
      <c r="AL606" s="81"/>
      <c r="AM606" s="81"/>
      <c r="AN606" s="575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</row>
    <row r="607">
      <c r="A607" s="81"/>
      <c r="B607" s="81"/>
      <c r="C607" s="81"/>
      <c r="D607" s="574"/>
      <c r="E607" s="438"/>
      <c r="F607" s="438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438"/>
      <c r="Y607" s="81"/>
      <c r="Z607" s="81"/>
      <c r="AA607" s="81"/>
      <c r="AB607" s="81"/>
      <c r="AC607" s="81"/>
      <c r="AD607" s="438"/>
      <c r="AE607" s="438"/>
      <c r="AF607" s="438"/>
      <c r="AG607" s="81"/>
      <c r="AH607" s="81"/>
      <c r="AI607" s="81"/>
      <c r="AJ607" s="438"/>
      <c r="AK607" s="438"/>
      <c r="AL607" s="81"/>
      <c r="AM607" s="81"/>
      <c r="AN607" s="575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</row>
    <row r="608">
      <c r="A608" s="81"/>
      <c r="B608" s="81"/>
      <c r="C608" s="81"/>
      <c r="D608" s="574"/>
      <c r="E608" s="438"/>
      <c r="F608" s="438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438"/>
      <c r="Y608" s="81"/>
      <c r="Z608" s="81"/>
      <c r="AA608" s="81"/>
      <c r="AB608" s="81"/>
      <c r="AC608" s="81"/>
      <c r="AD608" s="438"/>
      <c r="AE608" s="438"/>
      <c r="AF608" s="438"/>
      <c r="AG608" s="81"/>
      <c r="AH608" s="81"/>
      <c r="AI608" s="81"/>
      <c r="AJ608" s="438"/>
      <c r="AK608" s="438"/>
      <c r="AL608" s="81"/>
      <c r="AM608" s="81"/>
      <c r="AN608" s="575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</row>
    <row r="609">
      <c r="A609" s="81"/>
      <c r="B609" s="81"/>
      <c r="C609" s="81"/>
      <c r="D609" s="574"/>
      <c r="E609" s="438"/>
      <c r="F609" s="438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438"/>
      <c r="Y609" s="81"/>
      <c r="Z609" s="81"/>
      <c r="AA609" s="81"/>
      <c r="AB609" s="81"/>
      <c r="AC609" s="81"/>
      <c r="AD609" s="438"/>
      <c r="AE609" s="438"/>
      <c r="AF609" s="438"/>
      <c r="AG609" s="81"/>
      <c r="AH609" s="81"/>
      <c r="AI609" s="81"/>
      <c r="AJ609" s="438"/>
      <c r="AK609" s="438"/>
      <c r="AL609" s="81"/>
      <c r="AM609" s="81"/>
      <c r="AN609" s="575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</row>
    <row r="610">
      <c r="A610" s="81"/>
      <c r="B610" s="81"/>
      <c r="C610" s="81"/>
      <c r="D610" s="574"/>
      <c r="E610" s="438"/>
      <c r="F610" s="438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438"/>
      <c r="Y610" s="81"/>
      <c r="Z610" s="81"/>
      <c r="AA610" s="81"/>
      <c r="AB610" s="81"/>
      <c r="AC610" s="81"/>
      <c r="AD610" s="438"/>
      <c r="AE610" s="438"/>
      <c r="AF610" s="438"/>
      <c r="AG610" s="81"/>
      <c r="AH610" s="81"/>
      <c r="AI610" s="81"/>
      <c r="AJ610" s="438"/>
      <c r="AK610" s="438"/>
      <c r="AL610" s="81"/>
      <c r="AM610" s="81"/>
      <c r="AN610" s="575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</row>
    <row r="611">
      <c r="A611" s="81"/>
      <c r="B611" s="81"/>
      <c r="C611" s="81"/>
      <c r="D611" s="574"/>
      <c r="E611" s="438"/>
      <c r="F611" s="438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438"/>
      <c r="Y611" s="81"/>
      <c r="Z611" s="81"/>
      <c r="AA611" s="81"/>
      <c r="AB611" s="81"/>
      <c r="AC611" s="81"/>
      <c r="AD611" s="438"/>
      <c r="AE611" s="438"/>
      <c r="AF611" s="438"/>
      <c r="AG611" s="81"/>
      <c r="AH611" s="81"/>
      <c r="AI611" s="81"/>
      <c r="AJ611" s="438"/>
      <c r="AK611" s="438"/>
      <c r="AL611" s="81"/>
      <c r="AM611" s="81"/>
      <c r="AN611" s="575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</row>
    <row r="612">
      <c r="A612" s="81"/>
      <c r="B612" s="81"/>
      <c r="C612" s="81"/>
      <c r="D612" s="574"/>
      <c r="E612" s="438"/>
      <c r="F612" s="438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438"/>
      <c r="Y612" s="81"/>
      <c r="Z612" s="81"/>
      <c r="AA612" s="81"/>
      <c r="AB612" s="81"/>
      <c r="AC612" s="81"/>
      <c r="AD612" s="438"/>
      <c r="AE612" s="438"/>
      <c r="AF612" s="438"/>
      <c r="AG612" s="81"/>
      <c r="AH612" s="81"/>
      <c r="AI612" s="81"/>
      <c r="AJ612" s="438"/>
      <c r="AK612" s="438"/>
      <c r="AL612" s="81"/>
      <c r="AM612" s="81"/>
      <c r="AN612" s="575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</row>
    <row r="613">
      <c r="A613" s="81"/>
      <c r="B613" s="81"/>
      <c r="C613" s="81"/>
      <c r="D613" s="574"/>
      <c r="E613" s="438"/>
      <c r="F613" s="438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438"/>
      <c r="Y613" s="81"/>
      <c r="Z613" s="81"/>
      <c r="AA613" s="81"/>
      <c r="AB613" s="81"/>
      <c r="AC613" s="81"/>
      <c r="AD613" s="438"/>
      <c r="AE613" s="438"/>
      <c r="AF613" s="438"/>
      <c r="AG613" s="81"/>
      <c r="AH613" s="81"/>
      <c r="AI613" s="81"/>
      <c r="AJ613" s="438"/>
      <c r="AK613" s="438"/>
      <c r="AL613" s="81"/>
      <c r="AM613" s="81"/>
      <c r="AN613" s="575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</row>
    <row r="614">
      <c r="A614" s="81"/>
      <c r="B614" s="81"/>
      <c r="C614" s="81"/>
      <c r="D614" s="574"/>
      <c r="E614" s="438"/>
      <c r="F614" s="438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438"/>
      <c r="Y614" s="81"/>
      <c r="Z614" s="81"/>
      <c r="AA614" s="81"/>
      <c r="AB614" s="81"/>
      <c r="AC614" s="81"/>
      <c r="AD614" s="438"/>
      <c r="AE614" s="438"/>
      <c r="AF614" s="438"/>
      <c r="AG614" s="81"/>
      <c r="AH614" s="81"/>
      <c r="AI614" s="81"/>
      <c r="AJ614" s="438"/>
      <c r="AK614" s="438"/>
      <c r="AL614" s="81"/>
      <c r="AM614" s="81"/>
      <c r="AN614" s="575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</row>
    <row r="615">
      <c r="A615" s="81"/>
      <c r="B615" s="81"/>
      <c r="C615" s="81"/>
      <c r="D615" s="574"/>
      <c r="E615" s="438"/>
      <c r="F615" s="438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438"/>
      <c r="Y615" s="81"/>
      <c r="Z615" s="81"/>
      <c r="AA615" s="81"/>
      <c r="AB615" s="81"/>
      <c r="AC615" s="81"/>
      <c r="AD615" s="438"/>
      <c r="AE615" s="438"/>
      <c r="AF615" s="438"/>
      <c r="AG615" s="81"/>
      <c r="AH615" s="81"/>
      <c r="AI615" s="81"/>
      <c r="AJ615" s="438"/>
      <c r="AK615" s="438"/>
      <c r="AL615" s="81"/>
      <c r="AM615" s="81"/>
      <c r="AN615" s="575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</row>
    <row r="616">
      <c r="A616" s="81"/>
      <c r="B616" s="81"/>
      <c r="C616" s="81"/>
      <c r="D616" s="574"/>
      <c r="E616" s="438"/>
      <c r="F616" s="438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438"/>
      <c r="Y616" s="81"/>
      <c r="Z616" s="81"/>
      <c r="AA616" s="81"/>
      <c r="AB616" s="81"/>
      <c r="AC616" s="81"/>
      <c r="AD616" s="438"/>
      <c r="AE616" s="438"/>
      <c r="AF616" s="438"/>
      <c r="AG616" s="81"/>
      <c r="AH616" s="81"/>
      <c r="AI616" s="81"/>
      <c r="AJ616" s="438"/>
      <c r="AK616" s="438"/>
      <c r="AL616" s="81"/>
      <c r="AM616" s="81"/>
      <c r="AN616" s="575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</row>
    <row r="617">
      <c r="A617" s="81"/>
      <c r="B617" s="81"/>
      <c r="C617" s="81"/>
      <c r="D617" s="574"/>
      <c r="E617" s="438"/>
      <c r="F617" s="438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438"/>
      <c r="Y617" s="81"/>
      <c r="Z617" s="81"/>
      <c r="AA617" s="81"/>
      <c r="AB617" s="81"/>
      <c r="AC617" s="81"/>
      <c r="AD617" s="438"/>
      <c r="AE617" s="438"/>
      <c r="AF617" s="438"/>
      <c r="AG617" s="81"/>
      <c r="AH617" s="81"/>
      <c r="AI617" s="81"/>
      <c r="AJ617" s="438"/>
      <c r="AK617" s="438"/>
      <c r="AL617" s="81"/>
      <c r="AM617" s="81"/>
      <c r="AN617" s="575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</row>
    <row r="618">
      <c r="A618" s="81"/>
      <c r="B618" s="81"/>
      <c r="C618" s="81"/>
      <c r="D618" s="574"/>
      <c r="E618" s="438"/>
      <c r="F618" s="438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438"/>
      <c r="Y618" s="81"/>
      <c r="Z618" s="81"/>
      <c r="AA618" s="81"/>
      <c r="AB618" s="81"/>
      <c r="AC618" s="81"/>
      <c r="AD618" s="438"/>
      <c r="AE618" s="438"/>
      <c r="AF618" s="438"/>
      <c r="AG618" s="81"/>
      <c r="AH618" s="81"/>
      <c r="AI618" s="81"/>
      <c r="AJ618" s="438"/>
      <c r="AK618" s="438"/>
      <c r="AL618" s="81"/>
      <c r="AM618" s="81"/>
      <c r="AN618" s="575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</row>
    <row r="619">
      <c r="A619" s="81"/>
      <c r="B619" s="81"/>
      <c r="C619" s="81"/>
      <c r="D619" s="574"/>
      <c r="E619" s="438"/>
      <c r="F619" s="438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438"/>
      <c r="Y619" s="81"/>
      <c r="Z619" s="81"/>
      <c r="AA619" s="81"/>
      <c r="AB619" s="81"/>
      <c r="AC619" s="81"/>
      <c r="AD619" s="438"/>
      <c r="AE619" s="438"/>
      <c r="AF619" s="438"/>
      <c r="AG619" s="81"/>
      <c r="AH619" s="81"/>
      <c r="AI619" s="81"/>
      <c r="AJ619" s="438"/>
      <c r="AK619" s="438"/>
      <c r="AL619" s="81"/>
      <c r="AM619" s="81"/>
      <c r="AN619" s="575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</row>
    <row r="620">
      <c r="A620" s="81"/>
      <c r="B620" s="81"/>
      <c r="C620" s="81"/>
      <c r="D620" s="574"/>
      <c r="E620" s="438"/>
      <c r="F620" s="438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438"/>
      <c r="Y620" s="81"/>
      <c r="Z620" s="81"/>
      <c r="AA620" s="81"/>
      <c r="AB620" s="81"/>
      <c r="AC620" s="81"/>
      <c r="AD620" s="438"/>
      <c r="AE620" s="438"/>
      <c r="AF620" s="438"/>
      <c r="AG620" s="81"/>
      <c r="AH620" s="81"/>
      <c r="AI620" s="81"/>
      <c r="AJ620" s="438"/>
      <c r="AK620" s="438"/>
      <c r="AL620" s="81"/>
      <c r="AM620" s="81"/>
      <c r="AN620" s="575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</row>
    <row r="621">
      <c r="A621" s="81"/>
      <c r="B621" s="81"/>
      <c r="C621" s="81"/>
      <c r="D621" s="574"/>
      <c r="E621" s="438"/>
      <c r="F621" s="438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438"/>
      <c r="Y621" s="81"/>
      <c r="Z621" s="81"/>
      <c r="AA621" s="81"/>
      <c r="AB621" s="81"/>
      <c r="AC621" s="81"/>
      <c r="AD621" s="438"/>
      <c r="AE621" s="438"/>
      <c r="AF621" s="438"/>
      <c r="AG621" s="81"/>
      <c r="AH621" s="81"/>
      <c r="AI621" s="81"/>
      <c r="AJ621" s="438"/>
      <c r="AK621" s="438"/>
      <c r="AL621" s="81"/>
      <c r="AM621" s="81"/>
      <c r="AN621" s="575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</row>
    <row r="622">
      <c r="A622" s="81"/>
      <c r="B622" s="81"/>
      <c r="C622" s="81"/>
      <c r="D622" s="574"/>
      <c r="E622" s="438"/>
      <c r="F622" s="438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438"/>
      <c r="Y622" s="81"/>
      <c r="Z622" s="81"/>
      <c r="AA622" s="81"/>
      <c r="AB622" s="81"/>
      <c r="AC622" s="81"/>
      <c r="AD622" s="438"/>
      <c r="AE622" s="438"/>
      <c r="AF622" s="438"/>
      <c r="AG622" s="81"/>
      <c r="AH622" s="81"/>
      <c r="AI622" s="81"/>
      <c r="AJ622" s="438"/>
      <c r="AK622" s="438"/>
      <c r="AL622" s="81"/>
      <c r="AM622" s="81"/>
      <c r="AN622" s="575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</row>
    <row r="623">
      <c r="A623" s="81"/>
      <c r="B623" s="81"/>
      <c r="C623" s="81"/>
      <c r="D623" s="574"/>
      <c r="E623" s="438"/>
      <c r="F623" s="438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438"/>
      <c r="Y623" s="81"/>
      <c r="Z623" s="81"/>
      <c r="AA623" s="81"/>
      <c r="AB623" s="81"/>
      <c r="AC623" s="81"/>
      <c r="AD623" s="438"/>
      <c r="AE623" s="438"/>
      <c r="AF623" s="438"/>
      <c r="AG623" s="81"/>
      <c r="AH623" s="81"/>
      <c r="AI623" s="81"/>
      <c r="AJ623" s="438"/>
      <c r="AK623" s="438"/>
      <c r="AL623" s="81"/>
      <c r="AM623" s="81"/>
      <c r="AN623" s="575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</row>
    <row r="624">
      <c r="A624" s="81"/>
      <c r="B624" s="81"/>
      <c r="C624" s="81"/>
      <c r="D624" s="574"/>
      <c r="E624" s="438"/>
      <c r="F624" s="438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438"/>
      <c r="Y624" s="81"/>
      <c r="Z624" s="81"/>
      <c r="AA624" s="81"/>
      <c r="AB624" s="81"/>
      <c r="AC624" s="81"/>
      <c r="AD624" s="438"/>
      <c r="AE624" s="438"/>
      <c r="AF624" s="438"/>
      <c r="AG624" s="81"/>
      <c r="AH624" s="81"/>
      <c r="AI624" s="81"/>
      <c r="AJ624" s="438"/>
      <c r="AK624" s="438"/>
      <c r="AL624" s="81"/>
      <c r="AM624" s="81"/>
      <c r="AN624" s="575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</row>
    <row r="625">
      <c r="A625" s="81"/>
      <c r="B625" s="81"/>
      <c r="C625" s="81"/>
      <c r="D625" s="574"/>
      <c r="E625" s="438"/>
      <c r="F625" s="438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438"/>
      <c r="Y625" s="81"/>
      <c r="Z625" s="81"/>
      <c r="AA625" s="81"/>
      <c r="AB625" s="81"/>
      <c r="AC625" s="81"/>
      <c r="AD625" s="438"/>
      <c r="AE625" s="438"/>
      <c r="AF625" s="438"/>
      <c r="AG625" s="81"/>
      <c r="AH625" s="81"/>
      <c r="AI625" s="81"/>
      <c r="AJ625" s="438"/>
      <c r="AK625" s="438"/>
      <c r="AL625" s="81"/>
      <c r="AM625" s="81"/>
      <c r="AN625" s="575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</row>
    <row r="626">
      <c r="A626" s="81"/>
      <c r="B626" s="81"/>
      <c r="C626" s="81"/>
      <c r="D626" s="574"/>
      <c r="E626" s="438"/>
      <c r="F626" s="438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438"/>
      <c r="Y626" s="81"/>
      <c r="Z626" s="81"/>
      <c r="AA626" s="81"/>
      <c r="AB626" s="81"/>
      <c r="AC626" s="81"/>
      <c r="AD626" s="438"/>
      <c r="AE626" s="438"/>
      <c r="AF626" s="438"/>
      <c r="AG626" s="81"/>
      <c r="AH626" s="81"/>
      <c r="AI626" s="81"/>
      <c r="AJ626" s="438"/>
      <c r="AK626" s="438"/>
      <c r="AL626" s="81"/>
      <c r="AM626" s="81"/>
      <c r="AN626" s="575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</row>
    <row r="627">
      <c r="A627" s="81"/>
      <c r="B627" s="81"/>
      <c r="C627" s="81"/>
      <c r="D627" s="574"/>
      <c r="E627" s="438"/>
      <c r="F627" s="438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438"/>
      <c r="Y627" s="81"/>
      <c r="Z627" s="81"/>
      <c r="AA627" s="81"/>
      <c r="AB627" s="81"/>
      <c r="AC627" s="81"/>
      <c r="AD627" s="438"/>
      <c r="AE627" s="438"/>
      <c r="AF627" s="438"/>
      <c r="AG627" s="81"/>
      <c r="AH627" s="81"/>
      <c r="AI627" s="81"/>
      <c r="AJ627" s="438"/>
      <c r="AK627" s="438"/>
      <c r="AL627" s="81"/>
      <c r="AM627" s="81"/>
      <c r="AN627" s="575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</row>
    <row r="628">
      <c r="A628" s="81"/>
      <c r="B628" s="81"/>
      <c r="C628" s="81"/>
      <c r="D628" s="574"/>
      <c r="E628" s="438"/>
      <c r="F628" s="438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438"/>
      <c r="Y628" s="81"/>
      <c r="Z628" s="81"/>
      <c r="AA628" s="81"/>
      <c r="AB628" s="81"/>
      <c r="AC628" s="81"/>
      <c r="AD628" s="438"/>
      <c r="AE628" s="438"/>
      <c r="AF628" s="438"/>
      <c r="AG628" s="81"/>
      <c r="AH628" s="81"/>
      <c r="AI628" s="81"/>
      <c r="AJ628" s="438"/>
      <c r="AK628" s="438"/>
      <c r="AL628" s="81"/>
      <c r="AM628" s="81"/>
      <c r="AN628" s="575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</row>
    <row r="629">
      <c r="A629" s="81"/>
      <c r="B629" s="81"/>
      <c r="C629" s="81"/>
      <c r="D629" s="574"/>
      <c r="E629" s="438"/>
      <c r="F629" s="438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438"/>
      <c r="Y629" s="81"/>
      <c r="Z629" s="81"/>
      <c r="AA629" s="81"/>
      <c r="AB629" s="81"/>
      <c r="AC629" s="81"/>
      <c r="AD629" s="438"/>
      <c r="AE629" s="438"/>
      <c r="AF629" s="438"/>
      <c r="AG629" s="81"/>
      <c r="AH629" s="81"/>
      <c r="AI629" s="81"/>
      <c r="AJ629" s="438"/>
      <c r="AK629" s="438"/>
      <c r="AL629" s="81"/>
      <c r="AM629" s="81"/>
      <c r="AN629" s="575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</row>
    <row r="630">
      <c r="A630" s="81"/>
      <c r="B630" s="81"/>
      <c r="C630" s="81"/>
      <c r="D630" s="574"/>
      <c r="E630" s="438"/>
      <c r="F630" s="438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438"/>
      <c r="Y630" s="81"/>
      <c r="Z630" s="81"/>
      <c r="AA630" s="81"/>
      <c r="AB630" s="81"/>
      <c r="AC630" s="81"/>
      <c r="AD630" s="438"/>
      <c r="AE630" s="438"/>
      <c r="AF630" s="438"/>
      <c r="AG630" s="81"/>
      <c r="AH630" s="81"/>
      <c r="AI630" s="81"/>
      <c r="AJ630" s="438"/>
      <c r="AK630" s="438"/>
      <c r="AL630" s="81"/>
      <c r="AM630" s="81"/>
      <c r="AN630" s="575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</row>
    <row r="631">
      <c r="A631" s="81"/>
      <c r="B631" s="81"/>
      <c r="C631" s="81"/>
      <c r="D631" s="574"/>
      <c r="E631" s="438"/>
      <c r="F631" s="438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438"/>
      <c r="Y631" s="81"/>
      <c r="Z631" s="81"/>
      <c r="AA631" s="81"/>
      <c r="AB631" s="81"/>
      <c r="AC631" s="81"/>
      <c r="AD631" s="438"/>
      <c r="AE631" s="438"/>
      <c r="AF631" s="438"/>
      <c r="AG631" s="81"/>
      <c r="AH631" s="81"/>
      <c r="AI631" s="81"/>
      <c r="AJ631" s="438"/>
      <c r="AK631" s="438"/>
      <c r="AL631" s="81"/>
      <c r="AM631" s="81"/>
      <c r="AN631" s="575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</row>
    <row r="632">
      <c r="A632" s="81"/>
      <c r="B632" s="81"/>
      <c r="C632" s="81"/>
      <c r="D632" s="574"/>
      <c r="E632" s="438"/>
      <c r="F632" s="438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438"/>
      <c r="Y632" s="81"/>
      <c r="Z632" s="81"/>
      <c r="AA632" s="81"/>
      <c r="AB632" s="81"/>
      <c r="AC632" s="81"/>
      <c r="AD632" s="438"/>
      <c r="AE632" s="438"/>
      <c r="AF632" s="438"/>
      <c r="AG632" s="81"/>
      <c r="AH632" s="81"/>
      <c r="AI632" s="81"/>
      <c r="AJ632" s="438"/>
      <c r="AK632" s="438"/>
      <c r="AL632" s="81"/>
      <c r="AM632" s="81"/>
      <c r="AN632" s="575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</row>
    <row r="633">
      <c r="A633" s="81"/>
      <c r="B633" s="81"/>
      <c r="C633" s="81"/>
      <c r="D633" s="574"/>
      <c r="E633" s="438"/>
      <c r="F633" s="438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438"/>
      <c r="Y633" s="81"/>
      <c r="Z633" s="81"/>
      <c r="AA633" s="81"/>
      <c r="AB633" s="81"/>
      <c r="AC633" s="81"/>
      <c r="AD633" s="438"/>
      <c r="AE633" s="438"/>
      <c r="AF633" s="438"/>
      <c r="AG633" s="81"/>
      <c r="AH633" s="81"/>
      <c r="AI633" s="81"/>
      <c r="AJ633" s="438"/>
      <c r="AK633" s="438"/>
      <c r="AL633" s="81"/>
      <c r="AM633" s="81"/>
      <c r="AN633" s="575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</row>
    <row r="634">
      <c r="A634" s="81"/>
      <c r="B634" s="81"/>
      <c r="C634" s="81"/>
      <c r="D634" s="574"/>
      <c r="E634" s="438"/>
      <c r="F634" s="438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438"/>
      <c r="Y634" s="81"/>
      <c r="Z634" s="81"/>
      <c r="AA634" s="81"/>
      <c r="AB634" s="81"/>
      <c r="AC634" s="81"/>
      <c r="AD634" s="438"/>
      <c r="AE634" s="438"/>
      <c r="AF634" s="438"/>
      <c r="AG634" s="81"/>
      <c r="AH634" s="81"/>
      <c r="AI634" s="81"/>
      <c r="AJ634" s="438"/>
      <c r="AK634" s="438"/>
      <c r="AL634" s="81"/>
      <c r="AM634" s="81"/>
      <c r="AN634" s="575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</row>
    <row r="635">
      <c r="A635" s="81"/>
      <c r="B635" s="81"/>
      <c r="C635" s="81"/>
      <c r="D635" s="574"/>
      <c r="E635" s="438"/>
      <c r="F635" s="438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438"/>
      <c r="Y635" s="81"/>
      <c r="Z635" s="81"/>
      <c r="AA635" s="81"/>
      <c r="AB635" s="81"/>
      <c r="AC635" s="81"/>
      <c r="AD635" s="438"/>
      <c r="AE635" s="438"/>
      <c r="AF635" s="438"/>
      <c r="AG635" s="81"/>
      <c r="AH635" s="81"/>
      <c r="AI635" s="81"/>
      <c r="AJ635" s="438"/>
      <c r="AK635" s="438"/>
      <c r="AL635" s="81"/>
      <c r="AM635" s="81"/>
      <c r="AN635" s="575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</row>
    <row r="636">
      <c r="A636" s="81"/>
      <c r="B636" s="81"/>
      <c r="C636" s="81"/>
      <c r="D636" s="574"/>
      <c r="E636" s="438"/>
      <c r="F636" s="438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438"/>
      <c r="Y636" s="81"/>
      <c r="Z636" s="81"/>
      <c r="AA636" s="81"/>
      <c r="AB636" s="81"/>
      <c r="AC636" s="81"/>
      <c r="AD636" s="438"/>
      <c r="AE636" s="438"/>
      <c r="AF636" s="438"/>
      <c r="AG636" s="81"/>
      <c r="AH636" s="81"/>
      <c r="AI636" s="81"/>
      <c r="AJ636" s="438"/>
      <c r="AK636" s="438"/>
      <c r="AL636" s="81"/>
      <c r="AM636" s="81"/>
      <c r="AN636" s="575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</row>
    <row r="637">
      <c r="A637" s="81"/>
      <c r="B637" s="81"/>
      <c r="C637" s="81"/>
      <c r="D637" s="574"/>
      <c r="E637" s="438"/>
      <c r="F637" s="438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438"/>
      <c r="Y637" s="81"/>
      <c r="Z637" s="81"/>
      <c r="AA637" s="81"/>
      <c r="AB637" s="81"/>
      <c r="AC637" s="81"/>
      <c r="AD637" s="438"/>
      <c r="AE637" s="438"/>
      <c r="AF637" s="438"/>
      <c r="AG637" s="81"/>
      <c r="AH637" s="81"/>
      <c r="AI637" s="81"/>
      <c r="AJ637" s="438"/>
      <c r="AK637" s="438"/>
      <c r="AL637" s="81"/>
      <c r="AM637" s="81"/>
      <c r="AN637" s="575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</row>
    <row r="638">
      <c r="A638" s="81"/>
      <c r="B638" s="81"/>
      <c r="C638" s="81"/>
      <c r="D638" s="574"/>
      <c r="E638" s="438"/>
      <c r="F638" s="438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438"/>
      <c r="Y638" s="81"/>
      <c r="Z638" s="81"/>
      <c r="AA638" s="81"/>
      <c r="AB638" s="81"/>
      <c r="AC638" s="81"/>
      <c r="AD638" s="438"/>
      <c r="AE638" s="438"/>
      <c r="AF638" s="438"/>
      <c r="AG638" s="81"/>
      <c r="AH638" s="81"/>
      <c r="AI638" s="81"/>
      <c r="AJ638" s="438"/>
      <c r="AK638" s="438"/>
      <c r="AL638" s="81"/>
      <c r="AM638" s="81"/>
      <c r="AN638" s="575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</row>
    <row r="639">
      <c r="A639" s="81"/>
      <c r="B639" s="81"/>
      <c r="C639" s="81"/>
      <c r="D639" s="574"/>
      <c r="E639" s="438"/>
      <c r="F639" s="438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438"/>
      <c r="Y639" s="81"/>
      <c r="Z639" s="81"/>
      <c r="AA639" s="81"/>
      <c r="AB639" s="81"/>
      <c r="AC639" s="81"/>
      <c r="AD639" s="438"/>
      <c r="AE639" s="438"/>
      <c r="AF639" s="438"/>
      <c r="AG639" s="81"/>
      <c r="AH639" s="81"/>
      <c r="AI639" s="81"/>
      <c r="AJ639" s="438"/>
      <c r="AK639" s="438"/>
      <c r="AL639" s="81"/>
      <c r="AM639" s="81"/>
      <c r="AN639" s="575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</row>
    <row r="640">
      <c r="A640" s="81"/>
      <c r="B640" s="81"/>
      <c r="C640" s="81"/>
      <c r="D640" s="574"/>
      <c r="E640" s="438"/>
      <c r="F640" s="438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438"/>
      <c r="Y640" s="81"/>
      <c r="Z640" s="81"/>
      <c r="AA640" s="81"/>
      <c r="AB640" s="81"/>
      <c r="AC640" s="81"/>
      <c r="AD640" s="438"/>
      <c r="AE640" s="438"/>
      <c r="AF640" s="438"/>
      <c r="AG640" s="81"/>
      <c r="AH640" s="81"/>
      <c r="AI640" s="81"/>
      <c r="AJ640" s="438"/>
      <c r="AK640" s="438"/>
      <c r="AL640" s="81"/>
      <c r="AM640" s="81"/>
      <c r="AN640" s="575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</row>
    <row r="641">
      <c r="A641" s="81"/>
      <c r="B641" s="81"/>
      <c r="C641" s="81"/>
      <c r="D641" s="574"/>
      <c r="E641" s="438"/>
      <c r="F641" s="438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438"/>
      <c r="Y641" s="81"/>
      <c r="Z641" s="81"/>
      <c r="AA641" s="81"/>
      <c r="AB641" s="81"/>
      <c r="AC641" s="81"/>
      <c r="AD641" s="438"/>
      <c r="AE641" s="438"/>
      <c r="AF641" s="438"/>
      <c r="AG641" s="81"/>
      <c r="AH641" s="81"/>
      <c r="AI641" s="81"/>
      <c r="AJ641" s="438"/>
      <c r="AK641" s="438"/>
      <c r="AL641" s="81"/>
      <c r="AM641" s="81"/>
      <c r="AN641" s="575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</row>
    <row r="642">
      <c r="A642" s="81"/>
      <c r="B642" s="81"/>
      <c r="C642" s="81"/>
      <c r="D642" s="574"/>
      <c r="E642" s="438"/>
      <c r="F642" s="438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438"/>
      <c r="Y642" s="81"/>
      <c r="Z642" s="81"/>
      <c r="AA642" s="81"/>
      <c r="AB642" s="81"/>
      <c r="AC642" s="81"/>
      <c r="AD642" s="438"/>
      <c r="AE642" s="438"/>
      <c r="AF642" s="438"/>
      <c r="AG642" s="81"/>
      <c r="AH642" s="81"/>
      <c r="AI642" s="81"/>
      <c r="AJ642" s="438"/>
      <c r="AK642" s="438"/>
      <c r="AL642" s="81"/>
      <c r="AM642" s="81"/>
      <c r="AN642" s="575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</row>
    <row r="643">
      <c r="A643" s="81"/>
      <c r="B643" s="81"/>
      <c r="C643" s="81"/>
      <c r="D643" s="574"/>
      <c r="E643" s="438"/>
      <c r="F643" s="438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438"/>
      <c r="Y643" s="81"/>
      <c r="Z643" s="81"/>
      <c r="AA643" s="81"/>
      <c r="AB643" s="81"/>
      <c r="AC643" s="81"/>
      <c r="AD643" s="438"/>
      <c r="AE643" s="438"/>
      <c r="AF643" s="438"/>
      <c r="AG643" s="81"/>
      <c r="AH643" s="81"/>
      <c r="AI643" s="81"/>
      <c r="AJ643" s="438"/>
      <c r="AK643" s="438"/>
      <c r="AL643" s="81"/>
      <c r="AM643" s="81"/>
      <c r="AN643" s="575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</row>
    <row r="644">
      <c r="A644" s="81"/>
      <c r="B644" s="81"/>
      <c r="C644" s="81"/>
      <c r="D644" s="574"/>
      <c r="E644" s="438"/>
      <c r="F644" s="438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438"/>
      <c r="Y644" s="81"/>
      <c r="Z644" s="81"/>
      <c r="AA644" s="81"/>
      <c r="AB644" s="81"/>
      <c r="AC644" s="81"/>
      <c r="AD644" s="438"/>
      <c r="AE644" s="438"/>
      <c r="AF644" s="438"/>
      <c r="AG644" s="81"/>
      <c r="AH644" s="81"/>
      <c r="AI644" s="81"/>
      <c r="AJ644" s="438"/>
      <c r="AK644" s="438"/>
      <c r="AL644" s="81"/>
      <c r="AM644" s="81"/>
      <c r="AN644" s="575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</row>
    <row r="645">
      <c r="A645" s="81"/>
      <c r="B645" s="81"/>
      <c r="C645" s="81"/>
      <c r="D645" s="574"/>
      <c r="E645" s="438"/>
      <c r="F645" s="438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438"/>
      <c r="Y645" s="81"/>
      <c r="Z645" s="81"/>
      <c r="AA645" s="81"/>
      <c r="AB645" s="81"/>
      <c r="AC645" s="81"/>
      <c r="AD645" s="438"/>
      <c r="AE645" s="438"/>
      <c r="AF645" s="438"/>
      <c r="AG645" s="81"/>
      <c r="AH645" s="81"/>
      <c r="AI645" s="81"/>
      <c r="AJ645" s="438"/>
      <c r="AK645" s="438"/>
      <c r="AL645" s="81"/>
      <c r="AM645" s="81"/>
      <c r="AN645" s="575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</row>
    <row r="646">
      <c r="A646" s="81"/>
      <c r="B646" s="81"/>
      <c r="C646" s="81"/>
      <c r="D646" s="574"/>
      <c r="E646" s="438"/>
      <c r="F646" s="438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438"/>
      <c r="Y646" s="81"/>
      <c r="Z646" s="81"/>
      <c r="AA646" s="81"/>
      <c r="AB646" s="81"/>
      <c r="AC646" s="81"/>
      <c r="AD646" s="438"/>
      <c r="AE646" s="438"/>
      <c r="AF646" s="438"/>
      <c r="AG646" s="81"/>
      <c r="AH646" s="81"/>
      <c r="AI646" s="81"/>
      <c r="AJ646" s="438"/>
      <c r="AK646" s="438"/>
      <c r="AL646" s="81"/>
      <c r="AM646" s="81"/>
      <c r="AN646" s="575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</row>
    <row r="647">
      <c r="A647" s="81"/>
      <c r="B647" s="81"/>
      <c r="C647" s="81"/>
      <c r="D647" s="574"/>
      <c r="E647" s="438"/>
      <c r="F647" s="438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438"/>
      <c r="Y647" s="81"/>
      <c r="Z647" s="81"/>
      <c r="AA647" s="81"/>
      <c r="AB647" s="81"/>
      <c r="AC647" s="81"/>
      <c r="AD647" s="438"/>
      <c r="AE647" s="438"/>
      <c r="AF647" s="438"/>
      <c r="AG647" s="81"/>
      <c r="AH647" s="81"/>
      <c r="AI647" s="81"/>
      <c r="AJ647" s="438"/>
      <c r="AK647" s="438"/>
      <c r="AL647" s="81"/>
      <c r="AM647" s="81"/>
      <c r="AN647" s="575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</row>
    <row r="648">
      <c r="A648" s="81"/>
      <c r="B648" s="81"/>
      <c r="C648" s="81"/>
      <c r="D648" s="574"/>
      <c r="E648" s="438"/>
      <c r="F648" s="438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438"/>
      <c r="Y648" s="81"/>
      <c r="Z648" s="81"/>
      <c r="AA648" s="81"/>
      <c r="AB648" s="81"/>
      <c r="AC648" s="81"/>
      <c r="AD648" s="438"/>
      <c r="AE648" s="438"/>
      <c r="AF648" s="438"/>
      <c r="AG648" s="81"/>
      <c r="AH648" s="81"/>
      <c r="AI648" s="81"/>
      <c r="AJ648" s="438"/>
      <c r="AK648" s="438"/>
      <c r="AL648" s="81"/>
      <c r="AM648" s="81"/>
      <c r="AN648" s="575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</row>
    <row r="649">
      <c r="A649" s="81"/>
      <c r="B649" s="81"/>
      <c r="C649" s="81"/>
      <c r="D649" s="574"/>
      <c r="E649" s="438"/>
      <c r="F649" s="438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438"/>
      <c r="Y649" s="81"/>
      <c r="Z649" s="81"/>
      <c r="AA649" s="81"/>
      <c r="AB649" s="81"/>
      <c r="AC649" s="81"/>
      <c r="AD649" s="438"/>
      <c r="AE649" s="438"/>
      <c r="AF649" s="438"/>
      <c r="AG649" s="81"/>
      <c r="AH649" s="81"/>
      <c r="AI649" s="81"/>
      <c r="AJ649" s="438"/>
      <c r="AK649" s="438"/>
      <c r="AL649" s="81"/>
      <c r="AM649" s="81"/>
      <c r="AN649" s="575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</row>
    <row r="650">
      <c r="A650" s="81"/>
      <c r="B650" s="81"/>
      <c r="C650" s="81"/>
      <c r="D650" s="574"/>
      <c r="E650" s="438"/>
      <c r="F650" s="438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438"/>
      <c r="Y650" s="81"/>
      <c r="Z650" s="81"/>
      <c r="AA650" s="81"/>
      <c r="AB650" s="81"/>
      <c r="AC650" s="81"/>
      <c r="AD650" s="438"/>
      <c r="AE650" s="438"/>
      <c r="AF650" s="438"/>
      <c r="AG650" s="81"/>
      <c r="AH650" s="81"/>
      <c r="AI650" s="81"/>
      <c r="AJ650" s="438"/>
      <c r="AK650" s="438"/>
      <c r="AL650" s="81"/>
      <c r="AM650" s="81"/>
      <c r="AN650" s="575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</row>
    <row r="651">
      <c r="A651" s="81"/>
      <c r="B651" s="81"/>
      <c r="C651" s="81"/>
      <c r="D651" s="574"/>
      <c r="E651" s="438"/>
      <c r="F651" s="438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438"/>
      <c r="Y651" s="81"/>
      <c r="Z651" s="81"/>
      <c r="AA651" s="81"/>
      <c r="AB651" s="81"/>
      <c r="AC651" s="81"/>
      <c r="AD651" s="438"/>
      <c r="AE651" s="438"/>
      <c r="AF651" s="438"/>
      <c r="AG651" s="81"/>
      <c r="AH651" s="81"/>
      <c r="AI651" s="81"/>
      <c r="AJ651" s="438"/>
      <c r="AK651" s="438"/>
      <c r="AL651" s="81"/>
      <c r="AM651" s="81"/>
      <c r="AN651" s="575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</row>
    <row r="652">
      <c r="A652" s="81"/>
      <c r="B652" s="81"/>
      <c r="C652" s="81"/>
      <c r="D652" s="574"/>
      <c r="E652" s="438"/>
      <c r="F652" s="438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438"/>
      <c r="Y652" s="81"/>
      <c r="Z652" s="81"/>
      <c r="AA652" s="81"/>
      <c r="AB652" s="81"/>
      <c r="AC652" s="81"/>
      <c r="AD652" s="438"/>
      <c r="AE652" s="438"/>
      <c r="AF652" s="438"/>
      <c r="AG652" s="81"/>
      <c r="AH652" s="81"/>
      <c r="AI652" s="81"/>
      <c r="AJ652" s="438"/>
      <c r="AK652" s="438"/>
      <c r="AL652" s="81"/>
      <c r="AM652" s="81"/>
      <c r="AN652" s="575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</row>
    <row r="653">
      <c r="A653" s="81"/>
      <c r="B653" s="81"/>
      <c r="C653" s="81"/>
      <c r="D653" s="574"/>
      <c r="E653" s="438"/>
      <c r="F653" s="438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438"/>
      <c r="Y653" s="81"/>
      <c r="Z653" s="81"/>
      <c r="AA653" s="81"/>
      <c r="AB653" s="81"/>
      <c r="AC653" s="81"/>
      <c r="AD653" s="438"/>
      <c r="AE653" s="438"/>
      <c r="AF653" s="438"/>
      <c r="AG653" s="81"/>
      <c r="AH653" s="81"/>
      <c r="AI653" s="81"/>
      <c r="AJ653" s="438"/>
      <c r="AK653" s="438"/>
      <c r="AL653" s="81"/>
      <c r="AM653" s="81"/>
      <c r="AN653" s="575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</row>
    <row r="654">
      <c r="A654" s="81"/>
      <c r="B654" s="81"/>
      <c r="C654" s="81"/>
      <c r="D654" s="574"/>
      <c r="E654" s="438"/>
      <c r="F654" s="438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438"/>
      <c r="Y654" s="81"/>
      <c r="Z654" s="81"/>
      <c r="AA654" s="81"/>
      <c r="AB654" s="81"/>
      <c r="AC654" s="81"/>
      <c r="AD654" s="438"/>
      <c r="AE654" s="438"/>
      <c r="AF654" s="438"/>
      <c r="AG654" s="81"/>
      <c r="AH654" s="81"/>
      <c r="AI654" s="81"/>
      <c r="AJ654" s="438"/>
      <c r="AK654" s="438"/>
      <c r="AL654" s="81"/>
      <c r="AM654" s="81"/>
      <c r="AN654" s="575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</row>
    <row r="655">
      <c r="A655" s="81"/>
      <c r="B655" s="81"/>
      <c r="C655" s="81"/>
      <c r="D655" s="574"/>
      <c r="E655" s="438"/>
      <c r="F655" s="438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438"/>
      <c r="Y655" s="81"/>
      <c r="Z655" s="81"/>
      <c r="AA655" s="81"/>
      <c r="AB655" s="81"/>
      <c r="AC655" s="81"/>
      <c r="AD655" s="438"/>
      <c r="AE655" s="438"/>
      <c r="AF655" s="438"/>
      <c r="AG655" s="81"/>
      <c r="AH655" s="81"/>
      <c r="AI655" s="81"/>
      <c r="AJ655" s="438"/>
      <c r="AK655" s="438"/>
      <c r="AL655" s="81"/>
      <c r="AM655" s="81"/>
      <c r="AN655" s="575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</row>
    <row r="656">
      <c r="A656" s="81"/>
      <c r="B656" s="81"/>
      <c r="C656" s="81"/>
      <c r="D656" s="574"/>
      <c r="E656" s="438"/>
      <c r="F656" s="438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438"/>
      <c r="Y656" s="81"/>
      <c r="Z656" s="81"/>
      <c r="AA656" s="81"/>
      <c r="AB656" s="81"/>
      <c r="AC656" s="81"/>
      <c r="AD656" s="438"/>
      <c r="AE656" s="438"/>
      <c r="AF656" s="438"/>
      <c r="AG656" s="81"/>
      <c r="AH656" s="81"/>
      <c r="AI656" s="81"/>
      <c r="AJ656" s="438"/>
      <c r="AK656" s="438"/>
      <c r="AL656" s="81"/>
      <c r="AM656" s="81"/>
      <c r="AN656" s="575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</row>
    <row r="657">
      <c r="A657" s="81"/>
      <c r="B657" s="81"/>
      <c r="C657" s="81"/>
      <c r="D657" s="574"/>
      <c r="E657" s="438"/>
      <c r="F657" s="438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438"/>
      <c r="Y657" s="81"/>
      <c r="Z657" s="81"/>
      <c r="AA657" s="81"/>
      <c r="AB657" s="81"/>
      <c r="AC657" s="81"/>
      <c r="AD657" s="438"/>
      <c r="AE657" s="438"/>
      <c r="AF657" s="438"/>
      <c r="AG657" s="81"/>
      <c r="AH657" s="81"/>
      <c r="AI657" s="81"/>
      <c r="AJ657" s="438"/>
      <c r="AK657" s="438"/>
      <c r="AL657" s="81"/>
      <c r="AM657" s="81"/>
      <c r="AN657" s="575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</row>
    <row r="658">
      <c r="A658" s="81"/>
      <c r="B658" s="81"/>
      <c r="C658" s="81"/>
      <c r="D658" s="574"/>
      <c r="E658" s="438"/>
      <c r="F658" s="438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438"/>
      <c r="Y658" s="81"/>
      <c r="Z658" s="81"/>
      <c r="AA658" s="81"/>
      <c r="AB658" s="81"/>
      <c r="AC658" s="81"/>
      <c r="AD658" s="438"/>
      <c r="AE658" s="438"/>
      <c r="AF658" s="438"/>
      <c r="AG658" s="81"/>
      <c r="AH658" s="81"/>
      <c r="AI658" s="81"/>
      <c r="AJ658" s="438"/>
      <c r="AK658" s="438"/>
      <c r="AL658" s="81"/>
      <c r="AM658" s="81"/>
      <c r="AN658" s="575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</row>
    <row r="659">
      <c r="A659" s="81"/>
      <c r="B659" s="81"/>
      <c r="C659" s="81"/>
      <c r="D659" s="574"/>
      <c r="E659" s="438"/>
      <c r="F659" s="438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438"/>
      <c r="Y659" s="81"/>
      <c r="Z659" s="81"/>
      <c r="AA659" s="81"/>
      <c r="AB659" s="81"/>
      <c r="AC659" s="81"/>
      <c r="AD659" s="438"/>
      <c r="AE659" s="438"/>
      <c r="AF659" s="438"/>
      <c r="AG659" s="81"/>
      <c r="AH659" s="81"/>
      <c r="AI659" s="81"/>
      <c r="AJ659" s="438"/>
      <c r="AK659" s="438"/>
      <c r="AL659" s="81"/>
      <c r="AM659" s="81"/>
      <c r="AN659" s="575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</row>
    <row r="660">
      <c r="A660" s="81"/>
      <c r="B660" s="81"/>
      <c r="C660" s="81"/>
      <c r="D660" s="574"/>
      <c r="E660" s="438"/>
      <c r="F660" s="438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438"/>
      <c r="Y660" s="81"/>
      <c r="Z660" s="81"/>
      <c r="AA660" s="81"/>
      <c r="AB660" s="81"/>
      <c r="AC660" s="81"/>
      <c r="AD660" s="438"/>
      <c r="AE660" s="438"/>
      <c r="AF660" s="438"/>
      <c r="AG660" s="81"/>
      <c r="AH660" s="81"/>
      <c r="AI660" s="81"/>
      <c r="AJ660" s="438"/>
      <c r="AK660" s="438"/>
      <c r="AL660" s="81"/>
      <c r="AM660" s="81"/>
      <c r="AN660" s="575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</row>
    <row r="661">
      <c r="A661" s="81"/>
      <c r="B661" s="81"/>
      <c r="C661" s="81"/>
      <c r="D661" s="574"/>
      <c r="E661" s="438"/>
      <c r="F661" s="438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438"/>
      <c r="Y661" s="81"/>
      <c r="Z661" s="81"/>
      <c r="AA661" s="81"/>
      <c r="AB661" s="81"/>
      <c r="AC661" s="81"/>
      <c r="AD661" s="438"/>
      <c r="AE661" s="438"/>
      <c r="AF661" s="438"/>
      <c r="AG661" s="81"/>
      <c r="AH661" s="81"/>
      <c r="AI661" s="81"/>
      <c r="AJ661" s="438"/>
      <c r="AK661" s="438"/>
      <c r="AL661" s="81"/>
      <c r="AM661" s="81"/>
      <c r="AN661" s="575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</row>
    <row r="662">
      <c r="A662" s="81"/>
      <c r="B662" s="81"/>
      <c r="C662" s="81"/>
      <c r="D662" s="574"/>
      <c r="E662" s="438"/>
      <c r="F662" s="438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438"/>
      <c r="Y662" s="81"/>
      <c r="Z662" s="81"/>
      <c r="AA662" s="81"/>
      <c r="AB662" s="81"/>
      <c r="AC662" s="81"/>
      <c r="AD662" s="438"/>
      <c r="AE662" s="438"/>
      <c r="AF662" s="438"/>
      <c r="AG662" s="81"/>
      <c r="AH662" s="81"/>
      <c r="AI662" s="81"/>
      <c r="AJ662" s="438"/>
      <c r="AK662" s="438"/>
      <c r="AL662" s="81"/>
      <c r="AM662" s="81"/>
      <c r="AN662" s="575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</row>
    <row r="663">
      <c r="A663" s="81"/>
      <c r="B663" s="81"/>
      <c r="C663" s="81"/>
      <c r="D663" s="574"/>
      <c r="E663" s="438"/>
      <c r="F663" s="438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438"/>
      <c r="Y663" s="81"/>
      <c r="Z663" s="81"/>
      <c r="AA663" s="81"/>
      <c r="AB663" s="81"/>
      <c r="AC663" s="81"/>
      <c r="AD663" s="438"/>
      <c r="AE663" s="438"/>
      <c r="AF663" s="438"/>
      <c r="AG663" s="81"/>
      <c r="AH663" s="81"/>
      <c r="AI663" s="81"/>
      <c r="AJ663" s="438"/>
      <c r="AK663" s="438"/>
      <c r="AL663" s="81"/>
      <c r="AM663" s="81"/>
      <c r="AN663" s="575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</row>
    <row r="664">
      <c r="A664" s="81"/>
      <c r="B664" s="81"/>
      <c r="C664" s="81"/>
      <c r="D664" s="574"/>
      <c r="E664" s="438"/>
      <c r="F664" s="438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438"/>
      <c r="Y664" s="81"/>
      <c r="Z664" s="81"/>
      <c r="AA664" s="81"/>
      <c r="AB664" s="81"/>
      <c r="AC664" s="81"/>
      <c r="AD664" s="438"/>
      <c r="AE664" s="438"/>
      <c r="AF664" s="438"/>
      <c r="AG664" s="81"/>
      <c r="AH664" s="81"/>
      <c r="AI664" s="81"/>
      <c r="AJ664" s="438"/>
      <c r="AK664" s="438"/>
      <c r="AL664" s="81"/>
      <c r="AM664" s="81"/>
      <c r="AN664" s="575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</row>
    <row r="665">
      <c r="A665" s="81"/>
      <c r="B665" s="81"/>
      <c r="C665" s="81"/>
      <c r="D665" s="574"/>
      <c r="E665" s="438"/>
      <c r="F665" s="438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438"/>
      <c r="Y665" s="81"/>
      <c r="Z665" s="81"/>
      <c r="AA665" s="81"/>
      <c r="AB665" s="81"/>
      <c r="AC665" s="81"/>
      <c r="AD665" s="438"/>
      <c r="AE665" s="438"/>
      <c r="AF665" s="438"/>
      <c r="AG665" s="81"/>
      <c r="AH665" s="81"/>
      <c r="AI665" s="81"/>
      <c r="AJ665" s="438"/>
      <c r="AK665" s="438"/>
      <c r="AL665" s="81"/>
      <c r="AM665" s="81"/>
      <c r="AN665" s="575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</row>
    <row r="666">
      <c r="A666" s="81"/>
      <c r="B666" s="81"/>
      <c r="C666" s="81"/>
      <c r="D666" s="574"/>
      <c r="E666" s="438"/>
      <c r="F666" s="438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438"/>
      <c r="Y666" s="81"/>
      <c r="Z666" s="81"/>
      <c r="AA666" s="81"/>
      <c r="AB666" s="81"/>
      <c r="AC666" s="81"/>
      <c r="AD666" s="438"/>
      <c r="AE666" s="438"/>
      <c r="AF666" s="438"/>
      <c r="AG666" s="81"/>
      <c r="AH666" s="81"/>
      <c r="AI666" s="81"/>
      <c r="AJ666" s="438"/>
      <c r="AK666" s="438"/>
      <c r="AL666" s="81"/>
      <c r="AM666" s="81"/>
      <c r="AN666" s="575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</row>
    <row r="667">
      <c r="A667" s="81"/>
      <c r="B667" s="81"/>
      <c r="C667" s="81"/>
      <c r="D667" s="574"/>
      <c r="E667" s="438"/>
      <c r="F667" s="438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438"/>
      <c r="Y667" s="81"/>
      <c r="Z667" s="81"/>
      <c r="AA667" s="81"/>
      <c r="AB667" s="81"/>
      <c r="AC667" s="81"/>
      <c r="AD667" s="438"/>
      <c r="AE667" s="438"/>
      <c r="AF667" s="438"/>
      <c r="AG667" s="81"/>
      <c r="AH667" s="81"/>
      <c r="AI667" s="81"/>
      <c r="AJ667" s="438"/>
      <c r="AK667" s="438"/>
      <c r="AL667" s="81"/>
      <c r="AM667" s="81"/>
      <c r="AN667" s="575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</row>
    <row r="668">
      <c r="A668" s="81"/>
      <c r="B668" s="81"/>
      <c r="C668" s="81"/>
      <c r="D668" s="574"/>
      <c r="E668" s="438"/>
      <c r="F668" s="438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438"/>
      <c r="Y668" s="81"/>
      <c r="Z668" s="81"/>
      <c r="AA668" s="81"/>
      <c r="AB668" s="81"/>
      <c r="AC668" s="81"/>
      <c r="AD668" s="438"/>
      <c r="AE668" s="438"/>
      <c r="AF668" s="438"/>
      <c r="AG668" s="81"/>
      <c r="AH668" s="81"/>
      <c r="AI668" s="81"/>
      <c r="AJ668" s="438"/>
      <c r="AK668" s="438"/>
      <c r="AL668" s="81"/>
      <c r="AM668" s="81"/>
      <c r="AN668" s="575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</row>
    <row r="669">
      <c r="A669" s="81"/>
      <c r="B669" s="81"/>
      <c r="C669" s="81"/>
      <c r="D669" s="574"/>
      <c r="E669" s="438"/>
      <c r="F669" s="438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438"/>
      <c r="Y669" s="81"/>
      <c r="Z669" s="81"/>
      <c r="AA669" s="81"/>
      <c r="AB669" s="81"/>
      <c r="AC669" s="81"/>
      <c r="AD669" s="438"/>
      <c r="AE669" s="438"/>
      <c r="AF669" s="438"/>
      <c r="AG669" s="81"/>
      <c r="AH669" s="81"/>
      <c r="AI669" s="81"/>
      <c r="AJ669" s="438"/>
      <c r="AK669" s="438"/>
      <c r="AL669" s="81"/>
      <c r="AM669" s="81"/>
      <c r="AN669" s="575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</row>
    <row r="670">
      <c r="A670" s="81"/>
      <c r="B670" s="81"/>
      <c r="C670" s="81"/>
      <c r="D670" s="574"/>
      <c r="E670" s="438"/>
      <c r="F670" s="438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438"/>
      <c r="Y670" s="81"/>
      <c r="Z670" s="81"/>
      <c r="AA670" s="81"/>
      <c r="AB670" s="81"/>
      <c r="AC670" s="81"/>
      <c r="AD670" s="438"/>
      <c r="AE670" s="438"/>
      <c r="AF670" s="438"/>
      <c r="AG670" s="81"/>
      <c r="AH670" s="81"/>
      <c r="AI670" s="81"/>
      <c r="AJ670" s="438"/>
      <c r="AK670" s="438"/>
      <c r="AL670" s="81"/>
      <c r="AM670" s="81"/>
      <c r="AN670" s="575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</row>
    <row r="671">
      <c r="A671" s="81"/>
      <c r="B671" s="81"/>
      <c r="C671" s="81"/>
      <c r="D671" s="574"/>
      <c r="E671" s="438"/>
      <c r="F671" s="438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438"/>
      <c r="Y671" s="81"/>
      <c r="Z671" s="81"/>
      <c r="AA671" s="81"/>
      <c r="AB671" s="81"/>
      <c r="AC671" s="81"/>
      <c r="AD671" s="438"/>
      <c r="AE671" s="438"/>
      <c r="AF671" s="438"/>
      <c r="AG671" s="81"/>
      <c r="AH671" s="81"/>
      <c r="AI671" s="81"/>
      <c r="AJ671" s="438"/>
      <c r="AK671" s="438"/>
      <c r="AL671" s="81"/>
      <c r="AM671" s="81"/>
      <c r="AN671" s="575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</row>
    <row r="672">
      <c r="A672" s="81"/>
      <c r="B672" s="81"/>
      <c r="C672" s="81"/>
      <c r="D672" s="574"/>
      <c r="E672" s="438"/>
      <c r="F672" s="438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438"/>
      <c r="Y672" s="81"/>
      <c r="Z672" s="81"/>
      <c r="AA672" s="81"/>
      <c r="AB672" s="81"/>
      <c r="AC672" s="81"/>
      <c r="AD672" s="438"/>
      <c r="AE672" s="438"/>
      <c r="AF672" s="438"/>
      <c r="AG672" s="81"/>
      <c r="AH672" s="81"/>
      <c r="AI672" s="81"/>
      <c r="AJ672" s="438"/>
      <c r="AK672" s="438"/>
      <c r="AL672" s="81"/>
      <c r="AM672" s="81"/>
      <c r="AN672" s="575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</row>
    <row r="673">
      <c r="A673" s="81"/>
      <c r="B673" s="81"/>
      <c r="C673" s="81"/>
      <c r="D673" s="574"/>
      <c r="E673" s="438"/>
      <c r="F673" s="438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438"/>
      <c r="Y673" s="81"/>
      <c r="Z673" s="81"/>
      <c r="AA673" s="81"/>
      <c r="AB673" s="81"/>
      <c r="AC673" s="81"/>
      <c r="AD673" s="438"/>
      <c r="AE673" s="438"/>
      <c r="AF673" s="438"/>
      <c r="AG673" s="81"/>
      <c r="AH673" s="81"/>
      <c r="AI673" s="81"/>
      <c r="AJ673" s="438"/>
      <c r="AK673" s="438"/>
      <c r="AL673" s="81"/>
      <c r="AM673" s="81"/>
      <c r="AN673" s="575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</row>
    <row r="674">
      <c r="A674" s="81"/>
      <c r="B674" s="81"/>
      <c r="C674" s="81"/>
      <c r="D674" s="574"/>
      <c r="E674" s="438"/>
      <c r="F674" s="438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438"/>
      <c r="Y674" s="81"/>
      <c r="Z674" s="81"/>
      <c r="AA674" s="81"/>
      <c r="AB674" s="81"/>
      <c r="AC674" s="81"/>
      <c r="AD674" s="438"/>
      <c r="AE674" s="438"/>
      <c r="AF674" s="438"/>
      <c r="AG674" s="81"/>
      <c r="AH674" s="81"/>
      <c r="AI674" s="81"/>
      <c r="AJ674" s="438"/>
      <c r="AK674" s="438"/>
      <c r="AL674" s="81"/>
      <c r="AM674" s="81"/>
      <c r="AN674" s="575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</row>
    <row r="675">
      <c r="A675" s="81"/>
      <c r="B675" s="81"/>
      <c r="C675" s="81"/>
      <c r="D675" s="574"/>
      <c r="E675" s="438"/>
      <c r="F675" s="438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438"/>
      <c r="Y675" s="81"/>
      <c r="Z675" s="81"/>
      <c r="AA675" s="81"/>
      <c r="AB675" s="81"/>
      <c r="AC675" s="81"/>
      <c r="AD675" s="438"/>
      <c r="AE675" s="438"/>
      <c r="AF675" s="438"/>
      <c r="AG675" s="81"/>
      <c r="AH675" s="81"/>
      <c r="AI675" s="81"/>
      <c r="AJ675" s="438"/>
      <c r="AK675" s="438"/>
      <c r="AL675" s="81"/>
      <c r="AM675" s="81"/>
      <c r="AN675" s="575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</row>
    <row r="676">
      <c r="A676" s="81"/>
      <c r="B676" s="81"/>
      <c r="C676" s="81"/>
      <c r="D676" s="574"/>
      <c r="E676" s="438"/>
      <c r="F676" s="438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438"/>
      <c r="Y676" s="81"/>
      <c r="Z676" s="81"/>
      <c r="AA676" s="81"/>
      <c r="AB676" s="81"/>
      <c r="AC676" s="81"/>
      <c r="AD676" s="438"/>
      <c r="AE676" s="438"/>
      <c r="AF676" s="438"/>
      <c r="AG676" s="81"/>
      <c r="AH676" s="81"/>
      <c r="AI676" s="81"/>
      <c r="AJ676" s="438"/>
      <c r="AK676" s="438"/>
      <c r="AL676" s="81"/>
      <c r="AM676" s="81"/>
      <c r="AN676" s="575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</row>
    <row r="677">
      <c r="A677" s="81"/>
      <c r="B677" s="81"/>
      <c r="C677" s="81"/>
      <c r="D677" s="574"/>
      <c r="E677" s="438"/>
      <c r="F677" s="438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438"/>
      <c r="Y677" s="81"/>
      <c r="Z677" s="81"/>
      <c r="AA677" s="81"/>
      <c r="AB677" s="81"/>
      <c r="AC677" s="81"/>
      <c r="AD677" s="438"/>
      <c r="AE677" s="438"/>
      <c r="AF677" s="438"/>
      <c r="AG677" s="81"/>
      <c r="AH677" s="81"/>
      <c r="AI677" s="81"/>
      <c r="AJ677" s="438"/>
      <c r="AK677" s="438"/>
      <c r="AL677" s="81"/>
      <c r="AM677" s="81"/>
      <c r="AN677" s="575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</row>
    <row r="678">
      <c r="A678" s="81"/>
      <c r="B678" s="81"/>
      <c r="C678" s="81"/>
      <c r="D678" s="574"/>
      <c r="E678" s="438"/>
      <c r="F678" s="438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438"/>
      <c r="Y678" s="81"/>
      <c r="Z678" s="81"/>
      <c r="AA678" s="81"/>
      <c r="AB678" s="81"/>
      <c r="AC678" s="81"/>
      <c r="AD678" s="438"/>
      <c r="AE678" s="438"/>
      <c r="AF678" s="438"/>
      <c r="AG678" s="81"/>
      <c r="AH678" s="81"/>
      <c r="AI678" s="81"/>
      <c r="AJ678" s="438"/>
      <c r="AK678" s="438"/>
      <c r="AL678" s="81"/>
      <c r="AM678" s="81"/>
      <c r="AN678" s="575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</row>
    <row r="679">
      <c r="A679" s="81"/>
      <c r="B679" s="81"/>
      <c r="C679" s="81"/>
      <c r="D679" s="574"/>
      <c r="E679" s="438"/>
      <c r="F679" s="438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438"/>
      <c r="Y679" s="81"/>
      <c r="Z679" s="81"/>
      <c r="AA679" s="81"/>
      <c r="AB679" s="81"/>
      <c r="AC679" s="81"/>
      <c r="AD679" s="438"/>
      <c r="AE679" s="438"/>
      <c r="AF679" s="438"/>
      <c r="AG679" s="81"/>
      <c r="AH679" s="81"/>
      <c r="AI679" s="81"/>
      <c r="AJ679" s="438"/>
      <c r="AK679" s="438"/>
      <c r="AL679" s="81"/>
      <c r="AM679" s="81"/>
      <c r="AN679" s="575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</row>
    <row r="680">
      <c r="A680" s="81"/>
      <c r="B680" s="81"/>
      <c r="C680" s="81"/>
      <c r="D680" s="574"/>
      <c r="E680" s="438"/>
      <c r="F680" s="438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438"/>
      <c r="Y680" s="81"/>
      <c r="Z680" s="81"/>
      <c r="AA680" s="81"/>
      <c r="AB680" s="81"/>
      <c r="AC680" s="81"/>
      <c r="AD680" s="438"/>
      <c r="AE680" s="438"/>
      <c r="AF680" s="438"/>
      <c r="AG680" s="81"/>
      <c r="AH680" s="81"/>
      <c r="AI680" s="81"/>
      <c r="AJ680" s="438"/>
      <c r="AK680" s="438"/>
      <c r="AL680" s="81"/>
      <c r="AM680" s="81"/>
      <c r="AN680" s="575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</row>
    <row r="681">
      <c r="A681" s="81"/>
      <c r="B681" s="81"/>
      <c r="C681" s="81"/>
      <c r="D681" s="574"/>
      <c r="E681" s="438"/>
      <c r="F681" s="438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438"/>
      <c r="Y681" s="81"/>
      <c r="Z681" s="81"/>
      <c r="AA681" s="81"/>
      <c r="AB681" s="81"/>
      <c r="AC681" s="81"/>
      <c r="AD681" s="438"/>
      <c r="AE681" s="438"/>
      <c r="AF681" s="438"/>
      <c r="AG681" s="81"/>
      <c r="AH681" s="81"/>
      <c r="AI681" s="81"/>
      <c r="AJ681" s="438"/>
      <c r="AK681" s="438"/>
      <c r="AL681" s="81"/>
      <c r="AM681" s="81"/>
      <c r="AN681" s="575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</row>
    <row r="682">
      <c r="A682" s="81"/>
      <c r="B682" s="81"/>
      <c r="C682" s="81"/>
      <c r="D682" s="574"/>
      <c r="E682" s="438"/>
      <c r="F682" s="438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438"/>
      <c r="Y682" s="81"/>
      <c r="Z682" s="81"/>
      <c r="AA682" s="81"/>
      <c r="AB682" s="81"/>
      <c r="AC682" s="81"/>
      <c r="AD682" s="438"/>
      <c r="AE682" s="438"/>
      <c r="AF682" s="438"/>
      <c r="AG682" s="81"/>
      <c r="AH682" s="81"/>
      <c r="AI682" s="81"/>
      <c r="AJ682" s="438"/>
      <c r="AK682" s="438"/>
      <c r="AL682" s="81"/>
      <c r="AM682" s="81"/>
      <c r="AN682" s="575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</row>
    <row r="683">
      <c r="A683" s="81"/>
      <c r="B683" s="81"/>
      <c r="C683" s="81"/>
      <c r="D683" s="574"/>
      <c r="E683" s="438"/>
      <c r="F683" s="438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438"/>
      <c r="Y683" s="81"/>
      <c r="Z683" s="81"/>
      <c r="AA683" s="81"/>
      <c r="AB683" s="81"/>
      <c r="AC683" s="81"/>
      <c r="AD683" s="438"/>
      <c r="AE683" s="438"/>
      <c r="AF683" s="438"/>
      <c r="AG683" s="81"/>
      <c r="AH683" s="81"/>
      <c r="AI683" s="81"/>
      <c r="AJ683" s="438"/>
      <c r="AK683" s="438"/>
      <c r="AL683" s="81"/>
      <c r="AM683" s="81"/>
      <c r="AN683" s="575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</row>
    <row r="684">
      <c r="A684" s="81"/>
      <c r="B684" s="81"/>
      <c r="C684" s="81"/>
      <c r="D684" s="574"/>
      <c r="E684" s="438"/>
      <c r="F684" s="438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438"/>
      <c r="Y684" s="81"/>
      <c r="Z684" s="81"/>
      <c r="AA684" s="81"/>
      <c r="AB684" s="81"/>
      <c r="AC684" s="81"/>
      <c r="AD684" s="438"/>
      <c r="AE684" s="438"/>
      <c r="AF684" s="438"/>
      <c r="AG684" s="81"/>
      <c r="AH684" s="81"/>
      <c r="AI684" s="81"/>
      <c r="AJ684" s="438"/>
      <c r="AK684" s="438"/>
      <c r="AL684" s="81"/>
      <c r="AM684" s="81"/>
      <c r="AN684" s="575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</row>
    <row r="685">
      <c r="A685" s="81"/>
      <c r="B685" s="81"/>
      <c r="C685" s="81"/>
      <c r="D685" s="574"/>
      <c r="E685" s="438"/>
      <c r="F685" s="438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438"/>
      <c r="Y685" s="81"/>
      <c r="Z685" s="81"/>
      <c r="AA685" s="81"/>
      <c r="AB685" s="81"/>
      <c r="AC685" s="81"/>
      <c r="AD685" s="438"/>
      <c r="AE685" s="438"/>
      <c r="AF685" s="438"/>
      <c r="AG685" s="81"/>
      <c r="AH685" s="81"/>
      <c r="AI685" s="81"/>
      <c r="AJ685" s="438"/>
      <c r="AK685" s="438"/>
      <c r="AL685" s="81"/>
      <c r="AM685" s="81"/>
      <c r="AN685" s="575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</row>
    <row r="686">
      <c r="A686" s="81"/>
      <c r="B686" s="81"/>
      <c r="C686" s="81"/>
      <c r="D686" s="574"/>
      <c r="E686" s="438"/>
      <c r="F686" s="438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438"/>
      <c r="Y686" s="81"/>
      <c r="Z686" s="81"/>
      <c r="AA686" s="81"/>
      <c r="AB686" s="81"/>
      <c r="AC686" s="81"/>
      <c r="AD686" s="438"/>
      <c r="AE686" s="438"/>
      <c r="AF686" s="438"/>
      <c r="AG686" s="81"/>
      <c r="AH686" s="81"/>
      <c r="AI686" s="81"/>
      <c r="AJ686" s="438"/>
      <c r="AK686" s="438"/>
      <c r="AL686" s="81"/>
      <c r="AM686" s="81"/>
      <c r="AN686" s="575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</row>
    <row r="687">
      <c r="A687" s="81"/>
      <c r="B687" s="81"/>
      <c r="C687" s="81"/>
      <c r="D687" s="574"/>
      <c r="E687" s="438"/>
      <c r="F687" s="438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438"/>
      <c r="Y687" s="81"/>
      <c r="Z687" s="81"/>
      <c r="AA687" s="81"/>
      <c r="AB687" s="81"/>
      <c r="AC687" s="81"/>
      <c r="AD687" s="438"/>
      <c r="AE687" s="438"/>
      <c r="AF687" s="438"/>
      <c r="AG687" s="81"/>
      <c r="AH687" s="81"/>
      <c r="AI687" s="81"/>
      <c r="AJ687" s="438"/>
      <c r="AK687" s="438"/>
      <c r="AL687" s="81"/>
      <c r="AM687" s="81"/>
      <c r="AN687" s="575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</row>
    <row r="688">
      <c r="A688" s="81"/>
      <c r="B688" s="81"/>
      <c r="C688" s="81"/>
      <c r="D688" s="574"/>
      <c r="E688" s="438"/>
      <c r="F688" s="438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438"/>
      <c r="Y688" s="81"/>
      <c r="Z688" s="81"/>
      <c r="AA688" s="81"/>
      <c r="AB688" s="81"/>
      <c r="AC688" s="81"/>
      <c r="AD688" s="438"/>
      <c r="AE688" s="438"/>
      <c r="AF688" s="438"/>
      <c r="AG688" s="81"/>
      <c r="AH688" s="81"/>
      <c r="AI688" s="81"/>
      <c r="AJ688" s="438"/>
      <c r="AK688" s="438"/>
      <c r="AL688" s="81"/>
      <c r="AM688" s="81"/>
      <c r="AN688" s="575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</row>
    <row r="689">
      <c r="A689" s="81"/>
      <c r="B689" s="81"/>
      <c r="C689" s="81"/>
      <c r="D689" s="574"/>
      <c r="E689" s="438"/>
      <c r="F689" s="438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438"/>
      <c r="Y689" s="81"/>
      <c r="Z689" s="81"/>
      <c r="AA689" s="81"/>
      <c r="AB689" s="81"/>
      <c r="AC689" s="81"/>
      <c r="AD689" s="438"/>
      <c r="AE689" s="438"/>
      <c r="AF689" s="438"/>
      <c r="AG689" s="81"/>
      <c r="AH689" s="81"/>
      <c r="AI689" s="81"/>
      <c r="AJ689" s="438"/>
      <c r="AK689" s="438"/>
      <c r="AL689" s="81"/>
      <c r="AM689" s="81"/>
      <c r="AN689" s="575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</row>
    <row r="690">
      <c r="A690" s="81"/>
      <c r="B690" s="81"/>
      <c r="C690" s="81"/>
      <c r="D690" s="574"/>
      <c r="E690" s="438"/>
      <c r="F690" s="438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438"/>
      <c r="Y690" s="81"/>
      <c r="Z690" s="81"/>
      <c r="AA690" s="81"/>
      <c r="AB690" s="81"/>
      <c r="AC690" s="81"/>
      <c r="AD690" s="438"/>
      <c r="AE690" s="438"/>
      <c r="AF690" s="438"/>
      <c r="AG690" s="81"/>
      <c r="AH690" s="81"/>
      <c r="AI690" s="81"/>
      <c r="AJ690" s="438"/>
      <c r="AK690" s="438"/>
      <c r="AL690" s="81"/>
      <c r="AM690" s="81"/>
      <c r="AN690" s="575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</row>
    <row r="691">
      <c r="A691" s="81"/>
      <c r="B691" s="81"/>
      <c r="C691" s="81"/>
      <c r="D691" s="574"/>
      <c r="E691" s="438"/>
      <c r="F691" s="438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438"/>
      <c r="Y691" s="81"/>
      <c r="Z691" s="81"/>
      <c r="AA691" s="81"/>
      <c r="AB691" s="81"/>
      <c r="AC691" s="81"/>
      <c r="AD691" s="438"/>
      <c r="AE691" s="438"/>
      <c r="AF691" s="438"/>
      <c r="AG691" s="81"/>
      <c r="AH691" s="81"/>
      <c r="AI691" s="81"/>
      <c r="AJ691" s="438"/>
      <c r="AK691" s="438"/>
      <c r="AL691" s="81"/>
      <c r="AM691" s="81"/>
      <c r="AN691" s="575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</row>
    <row r="692">
      <c r="A692" s="81"/>
      <c r="B692" s="81"/>
      <c r="C692" s="81"/>
      <c r="D692" s="574"/>
      <c r="E692" s="438"/>
      <c r="F692" s="438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438"/>
      <c r="Y692" s="81"/>
      <c r="Z692" s="81"/>
      <c r="AA692" s="81"/>
      <c r="AB692" s="81"/>
      <c r="AC692" s="81"/>
      <c r="AD692" s="438"/>
      <c r="AE692" s="438"/>
      <c r="AF692" s="438"/>
      <c r="AG692" s="81"/>
      <c r="AH692" s="81"/>
      <c r="AI692" s="81"/>
      <c r="AJ692" s="438"/>
      <c r="AK692" s="438"/>
      <c r="AL692" s="81"/>
      <c r="AM692" s="81"/>
      <c r="AN692" s="575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</row>
    <row r="693">
      <c r="A693" s="81"/>
      <c r="B693" s="81"/>
      <c r="C693" s="81"/>
      <c r="D693" s="574"/>
      <c r="E693" s="438"/>
      <c r="F693" s="438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438"/>
      <c r="Y693" s="81"/>
      <c r="Z693" s="81"/>
      <c r="AA693" s="81"/>
      <c r="AB693" s="81"/>
      <c r="AC693" s="81"/>
      <c r="AD693" s="438"/>
      <c r="AE693" s="438"/>
      <c r="AF693" s="438"/>
      <c r="AG693" s="81"/>
      <c r="AH693" s="81"/>
      <c r="AI693" s="81"/>
      <c r="AJ693" s="438"/>
      <c r="AK693" s="438"/>
      <c r="AL693" s="81"/>
      <c r="AM693" s="81"/>
      <c r="AN693" s="575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</row>
    <row r="694">
      <c r="A694" s="81"/>
      <c r="B694" s="81"/>
      <c r="C694" s="81"/>
      <c r="D694" s="574"/>
      <c r="E694" s="438"/>
      <c r="F694" s="438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438"/>
      <c r="Y694" s="81"/>
      <c r="Z694" s="81"/>
      <c r="AA694" s="81"/>
      <c r="AB694" s="81"/>
      <c r="AC694" s="81"/>
      <c r="AD694" s="438"/>
      <c r="AE694" s="438"/>
      <c r="AF694" s="438"/>
      <c r="AG694" s="81"/>
      <c r="AH694" s="81"/>
      <c r="AI694" s="81"/>
      <c r="AJ694" s="438"/>
      <c r="AK694" s="438"/>
      <c r="AL694" s="81"/>
      <c r="AM694" s="81"/>
      <c r="AN694" s="575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</row>
    <row r="695">
      <c r="A695" s="81"/>
      <c r="B695" s="81"/>
      <c r="C695" s="81"/>
      <c r="D695" s="574"/>
      <c r="E695" s="438"/>
      <c r="F695" s="438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438"/>
      <c r="Y695" s="81"/>
      <c r="Z695" s="81"/>
      <c r="AA695" s="81"/>
      <c r="AB695" s="81"/>
      <c r="AC695" s="81"/>
      <c r="AD695" s="438"/>
      <c r="AE695" s="438"/>
      <c r="AF695" s="438"/>
      <c r="AG695" s="81"/>
      <c r="AH695" s="81"/>
      <c r="AI695" s="81"/>
      <c r="AJ695" s="438"/>
      <c r="AK695" s="438"/>
      <c r="AL695" s="81"/>
      <c r="AM695" s="81"/>
      <c r="AN695" s="575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</row>
    <row r="696">
      <c r="A696" s="81"/>
      <c r="B696" s="81"/>
      <c r="C696" s="81"/>
      <c r="D696" s="574"/>
      <c r="E696" s="438"/>
      <c r="F696" s="438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438"/>
      <c r="Y696" s="81"/>
      <c r="Z696" s="81"/>
      <c r="AA696" s="81"/>
      <c r="AB696" s="81"/>
      <c r="AC696" s="81"/>
      <c r="AD696" s="438"/>
      <c r="AE696" s="438"/>
      <c r="AF696" s="438"/>
      <c r="AG696" s="81"/>
      <c r="AH696" s="81"/>
      <c r="AI696" s="81"/>
      <c r="AJ696" s="438"/>
      <c r="AK696" s="438"/>
      <c r="AL696" s="81"/>
      <c r="AM696" s="81"/>
      <c r="AN696" s="575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</row>
    <row r="697">
      <c r="A697" s="81"/>
      <c r="B697" s="81"/>
      <c r="C697" s="81"/>
      <c r="D697" s="574"/>
      <c r="E697" s="438"/>
      <c r="F697" s="438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438"/>
      <c r="Y697" s="81"/>
      <c r="Z697" s="81"/>
      <c r="AA697" s="81"/>
      <c r="AB697" s="81"/>
      <c r="AC697" s="81"/>
      <c r="AD697" s="438"/>
      <c r="AE697" s="438"/>
      <c r="AF697" s="438"/>
      <c r="AG697" s="81"/>
      <c r="AH697" s="81"/>
      <c r="AI697" s="81"/>
      <c r="AJ697" s="438"/>
      <c r="AK697" s="438"/>
      <c r="AL697" s="81"/>
      <c r="AM697" s="81"/>
      <c r="AN697" s="575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</row>
    <row r="698">
      <c r="A698" s="81"/>
      <c r="B698" s="81"/>
      <c r="C698" s="81"/>
      <c r="D698" s="574"/>
      <c r="E698" s="438"/>
      <c r="F698" s="438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438"/>
      <c r="Y698" s="81"/>
      <c r="Z698" s="81"/>
      <c r="AA698" s="81"/>
      <c r="AB698" s="81"/>
      <c r="AC698" s="81"/>
      <c r="AD698" s="438"/>
      <c r="AE698" s="438"/>
      <c r="AF698" s="438"/>
      <c r="AG698" s="81"/>
      <c r="AH698" s="81"/>
      <c r="AI698" s="81"/>
      <c r="AJ698" s="438"/>
      <c r="AK698" s="438"/>
      <c r="AL698" s="81"/>
      <c r="AM698" s="81"/>
      <c r="AN698" s="575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</row>
    <row r="699">
      <c r="A699" s="81"/>
      <c r="B699" s="81"/>
      <c r="C699" s="81"/>
      <c r="D699" s="574"/>
      <c r="E699" s="438"/>
      <c r="F699" s="438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438"/>
      <c r="Y699" s="81"/>
      <c r="Z699" s="81"/>
      <c r="AA699" s="81"/>
      <c r="AB699" s="81"/>
      <c r="AC699" s="81"/>
      <c r="AD699" s="438"/>
      <c r="AE699" s="438"/>
      <c r="AF699" s="438"/>
      <c r="AG699" s="81"/>
      <c r="AH699" s="81"/>
      <c r="AI699" s="81"/>
      <c r="AJ699" s="438"/>
      <c r="AK699" s="438"/>
      <c r="AL699" s="81"/>
      <c r="AM699" s="81"/>
      <c r="AN699" s="575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</row>
    <row r="700">
      <c r="A700" s="81"/>
      <c r="B700" s="81"/>
      <c r="C700" s="81"/>
      <c r="D700" s="574"/>
      <c r="E700" s="438"/>
      <c r="F700" s="438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438"/>
      <c r="Y700" s="81"/>
      <c r="Z700" s="81"/>
      <c r="AA700" s="81"/>
      <c r="AB700" s="81"/>
      <c r="AC700" s="81"/>
      <c r="AD700" s="438"/>
      <c r="AE700" s="438"/>
      <c r="AF700" s="438"/>
      <c r="AG700" s="81"/>
      <c r="AH700" s="81"/>
      <c r="AI700" s="81"/>
      <c r="AJ700" s="438"/>
      <c r="AK700" s="438"/>
      <c r="AL700" s="81"/>
      <c r="AM700" s="81"/>
      <c r="AN700" s="575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</row>
    <row r="701">
      <c r="A701" s="81"/>
      <c r="B701" s="81"/>
      <c r="C701" s="81"/>
      <c r="D701" s="574"/>
      <c r="E701" s="438"/>
      <c r="F701" s="438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438"/>
      <c r="Y701" s="81"/>
      <c r="Z701" s="81"/>
      <c r="AA701" s="81"/>
      <c r="AB701" s="81"/>
      <c r="AC701" s="81"/>
      <c r="AD701" s="438"/>
      <c r="AE701" s="438"/>
      <c r="AF701" s="438"/>
      <c r="AG701" s="81"/>
      <c r="AH701" s="81"/>
      <c r="AI701" s="81"/>
      <c r="AJ701" s="438"/>
      <c r="AK701" s="438"/>
      <c r="AL701" s="81"/>
      <c r="AM701" s="81"/>
      <c r="AN701" s="575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</row>
    <row r="702">
      <c r="A702" s="81"/>
      <c r="B702" s="81"/>
      <c r="C702" s="81"/>
      <c r="D702" s="574"/>
      <c r="E702" s="438"/>
      <c r="F702" s="438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438"/>
      <c r="Y702" s="81"/>
      <c r="Z702" s="81"/>
      <c r="AA702" s="81"/>
      <c r="AB702" s="81"/>
      <c r="AC702" s="81"/>
      <c r="AD702" s="438"/>
      <c r="AE702" s="438"/>
      <c r="AF702" s="438"/>
      <c r="AG702" s="81"/>
      <c r="AH702" s="81"/>
      <c r="AI702" s="81"/>
      <c r="AJ702" s="438"/>
      <c r="AK702" s="438"/>
      <c r="AL702" s="81"/>
      <c r="AM702" s="81"/>
      <c r="AN702" s="575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</row>
    <row r="703">
      <c r="A703" s="81"/>
      <c r="B703" s="81"/>
      <c r="C703" s="81"/>
      <c r="D703" s="574"/>
      <c r="E703" s="438"/>
      <c r="F703" s="438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438"/>
      <c r="Y703" s="81"/>
      <c r="Z703" s="81"/>
      <c r="AA703" s="81"/>
      <c r="AB703" s="81"/>
      <c r="AC703" s="81"/>
      <c r="AD703" s="438"/>
      <c r="AE703" s="438"/>
      <c r="AF703" s="438"/>
      <c r="AG703" s="81"/>
      <c r="AH703" s="81"/>
      <c r="AI703" s="81"/>
      <c r="AJ703" s="438"/>
      <c r="AK703" s="438"/>
      <c r="AL703" s="81"/>
      <c r="AM703" s="81"/>
      <c r="AN703" s="575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</row>
    <row r="704">
      <c r="A704" s="81"/>
      <c r="B704" s="81"/>
      <c r="C704" s="81"/>
      <c r="D704" s="574"/>
      <c r="E704" s="438"/>
      <c r="F704" s="438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438"/>
      <c r="Y704" s="81"/>
      <c r="Z704" s="81"/>
      <c r="AA704" s="81"/>
      <c r="AB704" s="81"/>
      <c r="AC704" s="81"/>
      <c r="AD704" s="438"/>
      <c r="AE704" s="438"/>
      <c r="AF704" s="438"/>
      <c r="AG704" s="81"/>
      <c r="AH704" s="81"/>
      <c r="AI704" s="81"/>
      <c r="AJ704" s="438"/>
      <c r="AK704" s="438"/>
      <c r="AL704" s="81"/>
      <c r="AM704" s="81"/>
      <c r="AN704" s="575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</row>
    <row r="705">
      <c r="A705" s="81"/>
      <c r="B705" s="81"/>
      <c r="C705" s="81"/>
      <c r="D705" s="574"/>
      <c r="E705" s="438"/>
      <c r="F705" s="438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438"/>
      <c r="Y705" s="81"/>
      <c r="Z705" s="81"/>
      <c r="AA705" s="81"/>
      <c r="AB705" s="81"/>
      <c r="AC705" s="81"/>
      <c r="AD705" s="438"/>
      <c r="AE705" s="438"/>
      <c r="AF705" s="438"/>
      <c r="AG705" s="81"/>
      <c r="AH705" s="81"/>
      <c r="AI705" s="81"/>
      <c r="AJ705" s="438"/>
      <c r="AK705" s="438"/>
      <c r="AL705" s="81"/>
      <c r="AM705" s="81"/>
      <c r="AN705" s="575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</row>
    <row r="706">
      <c r="A706" s="81"/>
      <c r="B706" s="81"/>
      <c r="C706" s="81"/>
      <c r="D706" s="574"/>
      <c r="E706" s="438"/>
      <c r="F706" s="438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438"/>
      <c r="Y706" s="81"/>
      <c r="Z706" s="81"/>
      <c r="AA706" s="81"/>
      <c r="AB706" s="81"/>
      <c r="AC706" s="81"/>
      <c r="AD706" s="438"/>
      <c r="AE706" s="438"/>
      <c r="AF706" s="438"/>
      <c r="AG706" s="81"/>
      <c r="AH706" s="81"/>
      <c r="AI706" s="81"/>
      <c r="AJ706" s="438"/>
      <c r="AK706" s="438"/>
      <c r="AL706" s="81"/>
      <c r="AM706" s="81"/>
      <c r="AN706" s="575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</row>
    <row r="707">
      <c r="A707" s="81"/>
      <c r="B707" s="81"/>
      <c r="C707" s="81"/>
      <c r="D707" s="574"/>
      <c r="E707" s="438"/>
      <c r="F707" s="438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438"/>
      <c r="Y707" s="81"/>
      <c r="Z707" s="81"/>
      <c r="AA707" s="81"/>
      <c r="AB707" s="81"/>
      <c r="AC707" s="81"/>
      <c r="AD707" s="438"/>
      <c r="AE707" s="438"/>
      <c r="AF707" s="438"/>
      <c r="AG707" s="81"/>
      <c r="AH707" s="81"/>
      <c r="AI707" s="81"/>
      <c r="AJ707" s="438"/>
      <c r="AK707" s="438"/>
      <c r="AL707" s="81"/>
      <c r="AM707" s="81"/>
      <c r="AN707" s="575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</row>
    <row r="708">
      <c r="A708" s="81"/>
      <c r="B708" s="81"/>
      <c r="C708" s="81"/>
      <c r="D708" s="574"/>
      <c r="E708" s="438"/>
      <c r="F708" s="438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438"/>
      <c r="Y708" s="81"/>
      <c r="Z708" s="81"/>
      <c r="AA708" s="81"/>
      <c r="AB708" s="81"/>
      <c r="AC708" s="81"/>
      <c r="AD708" s="438"/>
      <c r="AE708" s="438"/>
      <c r="AF708" s="438"/>
      <c r="AG708" s="81"/>
      <c r="AH708" s="81"/>
      <c r="AI708" s="81"/>
      <c r="AJ708" s="438"/>
      <c r="AK708" s="438"/>
      <c r="AL708" s="81"/>
      <c r="AM708" s="81"/>
      <c r="AN708" s="575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</row>
    <row r="709">
      <c r="A709" s="81"/>
      <c r="B709" s="81"/>
      <c r="C709" s="81"/>
      <c r="D709" s="574"/>
      <c r="E709" s="438"/>
      <c r="F709" s="438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438"/>
      <c r="Y709" s="81"/>
      <c r="Z709" s="81"/>
      <c r="AA709" s="81"/>
      <c r="AB709" s="81"/>
      <c r="AC709" s="81"/>
      <c r="AD709" s="438"/>
      <c r="AE709" s="438"/>
      <c r="AF709" s="438"/>
      <c r="AG709" s="81"/>
      <c r="AH709" s="81"/>
      <c r="AI709" s="81"/>
      <c r="AJ709" s="438"/>
      <c r="AK709" s="438"/>
      <c r="AL709" s="81"/>
      <c r="AM709" s="81"/>
      <c r="AN709" s="575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</row>
    <row r="710">
      <c r="A710" s="81"/>
      <c r="B710" s="81"/>
      <c r="C710" s="81"/>
      <c r="D710" s="574"/>
      <c r="E710" s="438"/>
      <c r="F710" s="438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438"/>
      <c r="Y710" s="81"/>
      <c r="Z710" s="81"/>
      <c r="AA710" s="81"/>
      <c r="AB710" s="81"/>
      <c r="AC710" s="81"/>
      <c r="AD710" s="438"/>
      <c r="AE710" s="438"/>
      <c r="AF710" s="438"/>
      <c r="AG710" s="81"/>
      <c r="AH710" s="81"/>
      <c r="AI710" s="81"/>
      <c r="AJ710" s="438"/>
      <c r="AK710" s="438"/>
      <c r="AL710" s="81"/>
      <c r="AM710" s="81"/>
      <c r="AN710" s="575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</row>
    <row r="711">
      <c r="A711" s="81"/>
      <c r="B711" s="81"/>
      <c r="C711" s="81"/>
      <c r="D711" s="574"/>
      <c r="E711" s="438"/>
      <c r="F711" s="438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438"/>
      <c r="Y711" s="81"/>
      <c r="Z711" s="81"/>
      <c r="AA711" s="81"/>
      <c r="AB711" s="81"/>
      <c r="AC711" s="81"/>
      <c r="AD711" s="438"/>
      <c r="AE711" s="438"/>
      <c r="AF711" s="438"/>
      <c r="AG711" s="81"/>
      <c r="AH711" s="81"/>
      <c r="AI711" s="81"/>
      <c r="AJ711" s="438"/>
      <c r="AK711" s="438"/>
      <c r="AL711" s="81"/>
      <c r="AM711" s="81"/>
      <c r="AN711" s="575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</row>
    <row r="712">
      <c r="A712" s="81"/>
      <c r="B712" s="81"/>
      <c r="C712" s="81"/>
      <c r="D712" s="574"/>
      <c r="E712" s="438"/>
      <c r="F712" s="438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438"/>
      <c r="Y712" s="81"/>
      <c r="Z712" s="81"/>
      <c r="AA712" s="81"/>
      <c r="AB712" s="81"/>
      <c r="AC712" s="81"/>
      <c r="AD712" s="438"/>
      <c r="AE712" s="438"/>
      <c r="AF712" s="438"/>
      <c r="AG712" s="81"/>
      <c r="AH712" s="81"/>
      <c r="AI712" s="81"/>
      <c r="AJ712" s="438"/>
      <c r="AK712" s="438"/>
      <c r="AL712" s="81"/>
      <c r="AM712" s="81"/>
      <c r="AN712" s="575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</row>
    <row r="713">
      <c r="A713" s="81"/>
      <c r="B713" s="81"/>
      <c r="C713" s="81"/>
      <c r="D713" s="574"/>
      <c r="E713" s="438"/>
      <c r="F713" s="438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438"/>
      <c r="Y713" s="81"/>
      <c r="Z713" s="81"/>
      <c r="AA713" s="81"/>
      <c r="AB713" s="81"/>
      <c r="AC713" s="81"/>
      <c r="AD713" s="438"/>
      <c r="AE713" s="438"/>
      <c r="AF713" s="438"/>
      <c r="AG713" s="81"/>
      <c r="AH713" s="81"/>
      <c r="AI713" s="81"/>
      <c r="AJ713" s="438"/>
      <c r="AK713" s="438"/>
      <c r="AL713" s="81"/>
      <c r="AM713" s="81"/>
      <c r="AN713" s="575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</row>
    <row r="714">
      <c r="A714" s="81"/>
      <c r="B714" s="81"/>
      <c r="C714" s="81"/>
      <c r="D714" s="574"/>
      <c r="E714" s="438"/>
      <c r="F714" s="438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438"/>
      <c r="Y714" s="81"/>
      <c r="Z714" s="81"/>
      <c r="AA714" s="81"/>
      <c r="AB714" s="81"/>
      <c r="AC714" s="81"/>
      <c r="AD714" s="438"/>
      <c r="AE714" s="438"/>
      <c r="AF714" s="438"/>
      <c r="AG714" s="81"/>
      <c r="AH714" s="81"/>
      <c r="AI714" s="81"/>
      <c r="AJ714" s="438"/>
      <c r="AK714" s="438"/>
      <c r="AL714" s="81"/>
      <c r="AM714" s="81"/>
      <c r="AN714" s="575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</row>
    <row r="715">
      <c r="A715" s="81"/>
      <c r="B715" s="81"/>
      <c r="C715" s="81"/>
      <c r="D715" s="574"/>
      <c r="E715" s="438"/>
      <c r="F715" s="438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438"/>
      <c r="Y715" s="81"/>
      <c r="Z715" s="81"/>
      <c r="AA715" s="81"/>
      <c r="AB715" s="81"/>
      <c r="AC715" s="81"/>
      <c r="AD715" s="438"/>
      <c r="AE715" s="438"/>
      <c r="AF715" s="438"/>
      <c r="AG715" s="81"/>
      <c r="AH715" s="81"/>
      <c r="AI715" s="81"/>
      <c r="AJ715" s="438"/>
      <c r="AK715" s="438"/>
      <c r="AL715" s="81"/>
      <c r="AM715" s="81"/>
      <c r="AN715" s="575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</row>
    <row r="716">
      <c r="A716" s="81"/>
      <c r="B716" s="81"/>
      <c r="C716" s="81"/>
      <c r="D716" s="574"/>
      <c r="E716" s="438"/>
      <c r="F716" s="438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438"/>
      <c r="Y716" s="81"/>
      <c r="Z716" s="81"/>
      <c r="AA716" s="81"/>
      <c r="AB716" s="81"/>
      <c r="AC716" s="81"/>
      <c r="AD716" s="438"/>
      <c r="AE716" s="438"/>
      <c r="AF716" s="438"/>
      <c r="AG716" s="81"/>
      <c r="AH716" s="81"/>
      <c r="AI716" s="81"/>
      <c r="AJ716" s="438"/>
      <c r="AK716" s="438"/>
      <c r="AL716" s="81"/>
      <c r="AM716" s="81"/>
      <c r="AN716" s="575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</row>
    <row r="717">
      <c r="A717" s="81"/>
      <c r="B717" s="81"/>
      <c r="C717" s="81"/>
      <c r="D717" s="574"/>
      <c r="E717" s="438"/>
      <c r="F717" s="438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438"/>
      <c r="Y717" s="81"/>
      <c r="Z717" s="81"/>
      <c r="AA717" s="81"/>
      <c r="AB717" s="81"/>
      <c r="AC717" s="81"/>
      <c r="AD717" s="438"/>
      <c r="AE717" s="438"/>
      <c r="AF717" s="438"/>
      <c r="AG717" s="81"/>
      <c r="AH717" s="81"/>
      <c r="AI717" s="81"/>
      <c r="AJ717" s="438"/>
      <c r="AK717" s="438"/>
      <c r="AL717" s="81"/>
      <c r="AM717" s="81"/>
      <c r="AN717" s="575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</row>
    <row r="718">
      <c r="A718" s="81"/>
      <c r="B718" s="81"/>
      <c r="C718" s="81"/>
      <c r="D718" s="574"/>
      <c r="E718" s="438"/>
      <c r="F718" s="438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438"/>
      <c r="Y718" s="81"/>
      <c r="Z718" s="81"/>
      <c r="AA718" s="81"/>
      <c r="AB718" s="81"/>
      <c r="AC718" s="81"/>
      <c r="AD718" s="438"/>
      <c r="AE718" s="438"/>
      <c r="AF718" s="438"/>
      <c r="AG718" s="81"/>
      <c r="AH718" s="81"/>
      <c r="AI718" s="81"/>
      <c r="AJ718" s="438"/>
      <c r="AK718" s="438"/>
      <c r="AL718" s="81"/>
      <c r="AM718" s="81"/>
      <c r="AN718" s="575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</row>
    <row r="719">
      <c r="A719" s="81"/>
      <c r="B719" s="81"/>
      <c r="C719" s="81"/>
      <c r="D719" s="574"/>
      <c r="E719" s="438"/>
      <c r="F719" s="438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438"/>
      <c r="Y719" s="81"/>
      <c r="Z719" s="81"/>
      <c r="AA719" s="81"/>
      <c r="AB719" s="81"/>
      <c r="AC719" s="81"/>
      <c r="AD719" s="438"/>
      <c r="AE719" s="438"/>
      <c r="AF719" s="438"/>
      <c r="AG719" s="81"/>
      <c r="AH719" s="81"/>
      <c r="AI719" s="81"/>
      <c r="AJ719" s="438"/>
      <c r="AK719" s="438"/>
      <c r="AL719" s="81"/>
      <c r="AM719" s="81"/>
      <c r="AN719" s="575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</row>
    <row r="720">
      <c r="A720" s="81"/>
      <c r="B720" s="81"/>
      <c r="C720" s="81"/>
      <c r="D720" s="574"/>
      <c r="E720" s="438"/>
      <c r="F720" s="438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438"/>
      <c r="Y720" s="81"/>
      <c r="Z720" s="81"/>
      <c r="AA720" s="81"/>
      <c r="AB720" s="81"/>
      <c r="AC720" s="81"/>
      <c r="AD720" s="438"/>
      <c r="AE720" s="438"/>
      <c r="AF720" s="438"/>
      <c r="AG720" s="81"/>
      <c r="AH720" s="81"/>
      <c r="AI720" s="81"/>
      <c r="AJ720" s="438"/>
      <c r="AK720" s="438"/>
      <c r="AL720" s="81"/>
      <c r="AM720" s="81"/>
      <c r="AN720" s="575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</row>
    <row r="721">
      <c r="A721" s="81"/>
      <c r="B721" s="81"/>
      <c r="C721" s="81"/>
      <c r="D721" s="574"/>
      <c r="E721" s="438"/>
      <c r="F721" s="438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438"/>
      <c r="Y721" s="81"/>
      <c r="Z721" s="81"/>
      <c r="AA721" s="81"/>
      <c r="AB721" s="81"/>
      <c r="AC721" s="81"/>
      <c r="AD721" s="438"/>
      <c r="AE721" s="438"/>
      <c r="AF721" s="438"/>
      <c r="AG721" s="81"/>
      <c r="AH721" s="81"/>
      <c r="AI721" s="81"/>
      <c r="AJ721" s="438"/>
      <c r="AK721" s="438"/>
      <c r="AL721" s="81"/>
      <c r="AM721" s="81"/>
      <c r="AN721" s="575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</row>
    <row r="722">
      <c r="A722" s="81"/>
      <c r="B722" s="81"/>
      <c r="C722" s="81"/>
      <c r="D722" s="574"/>
      <c r="E722" s="438"/>
      <c r="F722" s="438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438"/>
      <c r="Y722" s="81"/>
      <c r="Z722" s="81"/>
      <c r="AA722" s="81"/>
      <c r="AB722" s="81"/>
      <c r="AC722" s="81"/>
      <c r="AD722" s="438"/>
      <c r="AE722" s="438"/>
      <c r="AF722" s="438"/>
      <c r="AG722" s="81"/>
      <c r="AH722" s="81"/>
      <c r="AI722" s="81"/>
      <c r="AJ722" s="438"/>
      <c r="AK722" s="438"/>
      <c r="AL722" s="81"/>
      <c r="AM722" s="81"/>
      <c r="AN722" s="575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</row>
    <row r="723">
      <c r="A723" s="81"/>
      <c r="B723" s="81"/>
      <c r="C723" s="81"/>
      <c r="D723" s="574"/>
      <c r="E723" s="438"/>
      <c r="F723" s="438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438"/>
      <c r="Y723" s="81"/>
      <c r="Z723" s="81"/>
      <c r="AA723" s="81"/>
      <c r="AB723" s="81"/>
      <c r="AC723" s="81"/>
      <c r="AD723" s="438"/>
      <c r="AE723" s="438"/>
      <c r="AF723" s="438"/>
      <c r="AG723" s="81"/>
      <c r="AH723" s="81"/>
      <c r="AI723" s="81"/>
      <c r="AJ723" s="438"/>
      <c r="AK723" s="438"/>
      <c r="AL723" s="81"/>
      <c r="AM723" s="81"/>
      <c r="AN723" s="575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</row>
    <row r="724">
      <c r="A724" s="81"/>
      <c r="B724" s="81"/>
      <c r="C724" s="81"/>
      <c r="D724" s="574"/>
      <c r="E724" s="438"/>
      <c r="F724" s="438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438"/>
      <c r="Y724" s="81"/>
      <c r="Z724" s="81"/>
      <c r="AA724" s="81"/>
      <c r="AB724" s="81"/>
      <c r="AC724" s="81"/>
      <c r="AD724" s="438"/>
      <c r="AE724" s="438"/>
      <c r="AF724" s="438"/>
      <c r="AG724" s="81"/>
      <c r="AH724" s="81"/>
      <c r="AI724" s="81"/>
      <c r="AJ724" s="438"/>
      <c r="AK724" s="438"/>
      <c r="AL724" s="81"/>
      <c r="AM724" s="81"/>
      <c r="AN724" s="575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</row>
    <row r="725">
      <c r="A725" s="81"/>
      <c r="B725" s="81"/>
      <c r="C725" s="81"/>
      <c r="D725" s="574"/>
      <c r="E725" s="438"/>
      <c r="F725" s="438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438"/>
      <c r="Y725" s="81"/>
      <c r="Z725" s="81"/>
      <c r="AA725" s="81"/>
      <c r="AB725" s="81"/>
      <c r="AC725" s="81"/>
      <c r="AD725" s="438"/>
      <c r="AE725" s="438"/>
      <c r="AF725" s="438"/>
      <c r="AG725" s="81"/>
      <c r="AH725" s="81"/>
      <c r="AI725" s="81"/>
      <c r="AJ725" s="438"/>
      <c r="AK725" s="438"/>
      <c r="AL725" s="81"/>
      <c r="AM725" s="81"/>
      <c r="AN725" s="575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</row>
    <row r="726">
      <c r="A726" s="81"/>
      <c r="B726" s="81"/>
      <c r="C726" s="81"/>
      <c r="D726" s="574"/>
      <c r="E726" s="438"/>
      <c r="F726" s="438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438"/>
      <c r="Y726" s="81"/>
      <c r="Z726" s="81"/>
      <c r="AA726" s="81"/>
      <c r="AB726" s="81"/>
      <c r="AC726" s="81"/>
      <c r="AD726" s="438"/>
      <c r="AE726" s="438"/>
      <c r="AF726" s="438"/>
      <c r="AG726" s="81"/>
      <c r="AH726" s="81"/>
      <c r="AI726" s="81"/>
      <c r="AJ726" s="438"/>
      <c r="AK726" s="438"/>
      <c r="AL726" s="81"/>
      <c r="AM726" s="81"/>
      <c r="AN726" s="575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</row>
    <row r="727">
      <c r="A727" s="81"/>
      <c r="B727" s="81"/>
      <c r="C727" s="81"/>
      <c r="D727" s="574"/>
      <c r="E727" s="438"/>
      <c r="F727" s="438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438"/>
      <c r="Y727" s="81"/>
      <c r="Z727" s="81"/>
      <c r="AA727" s="81"/>
      <c r="AB727" s="81"/>
      <c r="AC727" s="81"/>
      <c r="AD727" s="438"/>
      <c r="AE727" s="438"/>
      <c r="AF727" s="438"/>
      <c r="AG727" s="81"/>
      <c r="AH727" s="81"/>
      <c r="AI727" s="81"/>
      <c r="AJ727" s="438"/>
      <c r="AK727" s="438"/>
      <c r="AL727" s="81"/>
      <c r="AM727" s="81"/>
      <c r="AN727" s="575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</row>
    <row r="728">
      <c r="A728" s="81"/>
      <c r="B728" s="81"/>
      <c r="C728" s="81"/>
      <c r="D728" s="574"/>
      <c r="E728" s="438"/>
      <c r="F728" s="438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438"/>
      <c r="Y728" s="81"/>
      <c r="Z728" s="81"/>
      <c r="AA728" s="81"/>
      <c r="AB728" s="81"/>
      <c r="AC728" s="81"/>
      <c r="AD728" s="438"/>
      <c r="AE728" s="438"/>
      <c r="AF728" s="438"/>
      <c r="AG728" s="81"/>
      <c r="AH728" s="81"/>
      <c r="AI728" s="81"/>
      <c r="AJ728" s="438"/>
      <c r="AK728" s="438"/>
      <c r="AL728" s="81"/>
      <c r="AM728" s="81"/>
      <c r="AN728" s="575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</row>
    <row r="729">
      <c r="A729" s="81"/>
      <c r="B729" s="81"/>
      <c r="C729" s="81"/>
      <c r="D729" s="574"/>
      <c r="E729" s="438"/>
      <c r="F729" s="438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438"/>
      <c r="Y729" s="81"/>
      <c r="Z729" s="81"/>
      <c r="AA729" s="81"/>
      <c r="AB729" s="81"/>
      <c r="AC729" s="81"/>
      <c r="AD729" s="438"/>
      <c r="AE729" s="438"/>
      <c r="AF729" s="438"/>
      <c r="AG729" s="81"/>
      <c r="AH729" s="81"/>
      <c r="AI729" s="81"/>
      <c r="AJ729" s="438"/>
      <c r="AK729" s="438"/>
      <c r="AL729" s="81"/>
      <c r="AM729" s="81"/>
      <c r="AN729" s="575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</row>
    <row r="730">
      <c r="A730" s="81"/>
      <c r="B730" s="81"/>
      <c r="C730" s="81"/>
      <c r="D730" s="574"/>
      <c r="E730" s="438"/>
      <c r="F730" s="438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438"/>
      <c r="Y730" s="81"/>
      <c r="Z730" s="81"/>
      <c r="AA730" s="81"/>
      <c r="AB730" s="81"/>
      <c r="AC730" s="81"/>
      <c r="AD730" s="438"/>
      <c r="AE730" s="438"/>
      <c r="AF730" s="438"/>
      <c r="AG730" s="81"/>
      <c r="AH730" s="81"/>
      <c r="AI730" s="81"/>
      <c r="AJ730" s="438"/>
      <c r="AK730" s="438"/>
      <c r="AL730" s="81"/>
      <c r="AM730" s="81"/>
      <c r="AN730" s="575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</row>
    <row r="731">
      <c r="A731" s="81"/>
      <c r="B731" s="81"/>
      <c r="C731" s="81"/>
      <c r="D731" s="574"/>
      <c r="E731" s="438"/>
      <c r="F731" s="438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438"/>
      <c r="Y731" s="81"/>
      <c r="Z731" s="81"/>
      <c r="AA731" s="81"/>
      <c r="AB731" s="81"/>
      <c r="AC731" s="81"/>
      <c r="AD731" s="438"/>
      <c r="AE731" s="438"/>
      <c r="AF731" s="438"/>
      <c r="AG731" s="81"/>
      <c r="AH731" s="81"/>
      <c r="AI731" s="81"/>
      <c r="AJ731" s="438"/>
      <c r="AK731" s="438"/>
      <c r="AL731" s="81"/>
      <c r="AM731" s="81"/>
      <c r="AN731" s="575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</row>
    <row r="732">
      <c r="A732" s="81"/>
      <c r="B732" s="81"/>
      <c r="C732" s="81"/>
      <c r="D732" s="574"/>
      <c r="E732" s="438"/>
      <c r="F732" s="438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438"/>
      <c r="Y732" s="81"/>
      <c r="Z732" s="81"/>
      <c r="AA732" s="81"/>
      <c r="AB732" s="81"/>
      <c r="AC732" s="81"/>
      <c r="AD732" s="438"/>
      <c r="AE732" s="438"/>
      <c r="AF732" s="438"/>
      <c r="AG732" s="81"/>
      <c r="AH732" s="81"/>
      <c r="AI732" s="81"/>
      <c r="AJ732" s="438"/>
      <c r="AK732" s="438"/>
      <c r="AL732" s="81"/>
      <c r="AM732" s="81"/>
      <c r="AN732" s="575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</row>
    <row r="733">
      <c r="A733" s="81"/>
      <c r="B733" s="81"/>
      <c r="C733" s="81"/>
      <c r="D733" s="574"/>
      <c r="E733" s="438"/>
      <c r="F733" s="438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438"/>
      <c r="Y733" s="81"/>
      <c r="Z733" s="81"/>
      <c r="AA733" s="81"/>
      <c r="AB733" s="81"/>
      <c r="AC733" s="81"/>
      <c r="AD733" s="438"/>
      <c r="AE733" s="438"/>
      <c r="AF733" s="438"/>
      <c r="AG733" s="81"/>
      <c r="AH733" s="81"/>
      <c r="AI733" s="81"/>
      <c r="AJ733" s="438"/>
      <c r="AK733" s="438"/>
      <c r="AL733" s="81"/>
      <c r="AM733" s="81"/>
      <c r="AN733" s="575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</row>
    <row r="734">
      <c r="A734" s="81"/>
      <c r="B734" s="81"/>
      <c r="C734" s="81"/>
      <c r="D734" s="574"/>
      <c r="E734" s="438"/>
      <c r="F734" s="438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438"/>
      <c r="Y734" s="81"/>
      <c r="Z734" s="81"/>
      <c r="AA734" s="81"/>
      <c r="AB734" s="81"/>
      <c r="AC734" s="81"/>
      <c r="AD734" s="438"/>
      <c r="AE734" s="438"/>
      <c r="AF734" s="438"/>
      <c r="AG734" s="81"/>
      <c r="AH734" s="81"/>
      <c r="AI734" s="81"/>
      <c r="AJ734" s="438"/>
      <c r="AK734" s="438"/>
      <c r="AL734" s="81"/>
      <c r="AM734" s="81"/>
      <c r="AN734" s="575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</row>
    <row r="735">
      <c r="A735" s="81"/>
      <c r="B735" s="81"/>
      <c r="C735" s="81"/>
      <c r="D735" s="574"/>
      <c r="E735" s="438"/>
      <c r="F735" s="438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438"/>
      <c r="Y735" s="81"/>
      <c r="Z735" s="81"/>
      <c r="AA735" s="81"/>
      <c r="AB735" s="81"/>
      <c r="AC735" s="81"/>
      <c r="AD735" s="438"/>
      <c r="AE735" s="438"/>
      <c r="AF735" s="438"/>
      <c r="AG735" s="81"/>
      <c r="AH735" s="81"/>
      <c r="AI735" s="81"/>
      <c r="AJ735" s="438"/>
      <c r="AK735" s="438"/>
      <c r="AL735" s="81"/>
      <c r="AM735" s="81"/>
      <c r="AN735" s="575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</row>
    <row r="736">
      <c r="A736" s="81"/>
      <c r="B736" s="81"/>
      <c r="C736" s="81"/>
      <c r="D736" s="574"/>
      <c r="E736" s="438"/>
      <c r="F736" s="438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438"/>
      <c r="Y736" s="81"/>
      <c r="Z736" s="81"/>
      <c r="AA736" s="81"/>
      <c r="AB736" s="81"/>
      <c r="AC736" s="81"/>
      <c r="AD736" s="438"/>
      <c r="AE736" s="438"/>
      <c r="AF736" s="438"/>
      <c r="AG736" s="81"/>
      <c r="AH736" s="81"/>
      <c r="AI736" s="81"/>
      <c r="AJ736" s="438"/>
      <c r="AK736" s="438"/>
      <c r="AL736" s="81"/>
      <c r="AM736" s="81"/>
      <c r="AN736" s="575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</row>
    <row r="737">
      <c r="A737" s="81"/>
      <c r="B737" s="81"/>
      <c r="C737" s="81"/>
      <c r="D737" s="574"/>
      <c r="E737" s="438"/>
      <c r="F737" s="438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438"/>
      <c r="Y737" s="81"/>
      <c r="Z737" s="81"/>
      <c r="AA737" s="81"/>
      <c r="AB737" s="81"/>
      <c r="AC737" s="81"/>
      <c r="AD737" s="438"/>
      <c r="AE737" s="438"/>
      <c r="AF737" s="438"/>
      <c r="AG737" s="81"/>
      <c r="AH737" s="81"/>
      <c r="AI737" s="81"/>
      <c r="AJ737" s="438"/>
      <c r="AK737" s="438"/>
      <c r="AL737" s="81"/>
      <c r="AM737" s="81"/>
      <c r="AN737" s="575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</row>
    <row r="738">
      <c r="A738" s="81"/>
      <c r="B738" s="81"/>
      <c r="C738" s="81"/>
      <c r="D738" s="574"/>
      <c r="E738" s="438"/>
      <c r="F738" s="438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438"/>
      <c r="Y738" s="81"/>
      <c r="Z738" s="81"/>
      <c r="AA738" s="81"/>
      <c r="AB738" s="81"/>
      <c r="AC738" s="81"/>
      <c r="AD738" s="438"/>
      <c r="AE738" s="438"/>
      <c r="AF738" s="438"/>
      <c r="AG738" s="81"/>
      <c r="AH738" s="81"/>
      <c r="AI738" s="81"/>
      <c r="AJ738" s="438"/>
      <c r="AK738" s="438"/>
      <c r="AL738" s="81"/>
      <c r="AM738" s="81"/>
      <c r="AN738" s="575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</row>
    <row r="739">
      <c r="A739" s="81"/>
      <c r="B739" s="81"/>
      <c r="C739" s="81"/>
      <c r="D739" s="574"/>
      <c r="E739" s="438"/>
      <c r="F739" s="438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438"/>
      <c r="Y739" s="81"/>
      <c r="Z739" s="81"/>
      <c r="AA739" s="81"/>
      <c r="AB739" s="81"/>
      <c r="AC739" s="81"/>
      <c r="AD739" s="438"/>
      <c r="AE739" s="438"/>
      <c r="AF739" s="438"/>
      <c r="AG739" s="81"/>
      <c r="AH739" s="81"/>
      <c r="AI739" s="81"/>
      <c r="AJ739" s="438"/>
      <c r="AK739" s="438"/>
      <c r="AL739" s="81"/>
      <c r="AM739" s="81"/>
      <c r="AN739" s="575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</row>
    <row r="740">
      <c r="A740" s="81"/>
      <c r="B740" s="81"/>
      <c r="C740" s="81"/>
      <c r="D740" s="574"/>
      <c r="E740" s="438"/>
      <c r="F740" s="438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438"/>
      <c r="Y740" s="81"/>
      <c r="Z740" s="81"/>
      <c r="AA740" s="81"/>
      <c r="AB740" s="81"/>
      <c r="AC740" s="81"/>
      <c r="AD740" s="438"/>
      <c r="AE740" s="438"/>
      <c r="AF740" s="438"/>
      <c r="AG740" s="81"/>
      <c r="AH740" s="81"/>
      <c r="AI740" s="81"/>
      <c r="AJ740" s="438"/>
      <c r="AK740" s="438"/>
      <c r="AL740" s="81"/>
      <c r="AM740" s="81"/>
      <c r="AN740" s="575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</row>
    <row r="741">
      <c r="A741" s="81"/>
      <c r="B741" s="81"/>
      <c r="C741" s="81"/>
      <c r="D741" s="574"/>
      <c r="E741" s="438"/>
      <c r="F741" s="438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438"/>
      <c r="Y741" s="81"/>
      <c r="Z741" s="81"/>
      <c r="AA741" s="81"/>
      <c r="AB741" s="81"/>
      <c r="AC741" s="81"/>
      <c r="AD741" s="438"/>
      <c r="AE741" s="438"/>
      <c r="AF741" s="438"/>
      <c r="AG741" s="81"/>
      <c r="AH741" s="81"/>
      <c r="AI741" s="81"/>
      <c r="AJ741" s="438"/>
      <c r="AK741" s="438"/>
      <c r="AL741" s="81"/>
      <c r="AM741" s="81"/>
      <c r="AN741" s="575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</row>
    <row r="742">
      <c r="A742" s="81"/>
      <c r="B742" s="81"/>
      <c r="C742" s="81"/>
      <c r="D742" s="574"/>
      <c r="E742" s="438"/>
      <c r="F742" s="438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438"/>
      <c r="Y742" s="81"/>
      <c r="Z742" s="81"/>
      <c r="AA742" s="81"/>
      <c r="AB742" s="81"/>
      <c r="AC742" s="81"/>
      <c r="AD742" s="438"/>
      <c r="AE742" s="438"/>
      <c r="AF742" s="438"/>
      <c r="AG742" s="81"/>
      <c r="AH742" s="81"/>
      <c r="AI742" s="81"/>
      <c r="AJ742" s="438"/>
      <c r="AK742" s="438"/>
      <c r="AL742" s="81"/>
      <c r="AM742" s="81"/>
      <c r="AN742" s="575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</row>
    <row r="743">
      <c r="A743" s="81"/>
      <c r="B743" s="81"/>
      <c r="C743" s="81"/>
      <c r="D743" s="574"/>
      <c r="E743" s="438"/>
      <c r="F743" s="438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438"/>
      <c r="Y743" s="81"/>
      <c r="Z743" s="81"/>
      <c r="AA743" s="81"/>
      <c r="AB743" s="81"/>
      <c r="AC743" s="81"/>
      <c r="AD743" s="438"/>
      <c r="AE743" s="438"/>
      <c r="AF743" s="438"/>
      <c r="AG743" s="81"/>
      <c r="AH743" s="81"/>
      <c r="AI743" s="81"/>
      <c r="AJ743" s="438"/>
      <c r="AK743" s="438"/>
      <c r="AL743" s="81"/>
      <c r="AM743" s="81"/>
      <c r="AN743" s="575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</row>
    <row r="744">
      <c r="A744" s="81"/>
      <c r="B744" s="81"/>
      <c r="C744" s="81"/>
      <c r="D744" s="574"/>
      <c r="E744" s="438"/>
      <c r="F744" s="438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438"/>
      <c r="Y744" s="81"/>
      <c r="Z744" s="81"/>
      <c r="AA744" s="81"/>
      <c r="AB744" s="81"/>
      <c r="AC744" s="81"/>
      <c r="AD744" s="438"/>
      <c r="AE744" s="438"/>
      <c r="AF744" s="438"/>
      <c r="AG744" s="81"/>
      <c r="AH744" s="81"/>
      <c r="AI744" s="81"/>
      <c r="AJ744" s="438"/>
      <c r="AK744" s="438"/>
      <c r="AL744" s="81"/>
      <c r="AM744" s="81"/>
      <c r="AN744" s="575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</row>
    <row r="745">
      <c r="A745" s="81"/>
      <c r="B745" s="81"/>
      <c r="C745" s="81"/>
      <c r="D745" s="574"/>
      <c r="E745" s="438"/>
      <c r="F745" s="438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438"/>
      <c r="Y745" s="81"/>
      <c r="Z745" s="81"/>
      <c r="AA745" s="81"/>
      <c r="AB745" s="81"/>
      <c r="AC745" s="81"/>
      <c r="AD745" s="438"/>
      <c r="AE745" s="438"/>
      <c r="AF745" s="438"/>
      <c r="AG745" s="81"/>
      <c r="AH745" s="81"/>
      <c r="AI745" s="81"/>
      <c r="AJ745" s="438"/>
      <c r="AK745" s="438"/>
      <c r="AL745" s="81"/>
      <c r="AM745" s="81"/>
      <c r="AN745" s="575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</row>
    <row r="746">
      <c r="A746" s="81"/>
      <c r="B746" s="81"/>
      <c r="C746" s="81"/>
      <c r="D746" s="574"/>
      <c r="E746" s="438"/>
      <c r="F746" s="438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438"/>
      <c r="Y746" s="81"/>
      <c r="Z746" s="81"/>
      <c r="AA746" s="81"/>
      <c r="AB746" s="81"/>
      <c r="AC746" s="81"/>
      <c r="AD746" s="438"/>
      <c r="AE746" s="438"/>
      <c r="AF746" s="438"/>
      <c r="AG746" s="81"/>
      <c r="AH746" s="81"/>
      <c r="AI746" s="81"/>
      <c r="AJ746" s="438"/>
      <c r="AK746" s="438"/>
      <c r="AL746" s="81"/>
      <c r="AM746" s="81"/>
      <c r="AN746" s="575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</row>
    <row r="747">
      <c r="A747" s="81"/>
      <c r="B747" s="81"/>
      <c r="C747" s="81"/>
      <c r="D747" s="574"/>
      <c r="E747" s="438"/>
      <c r="F747" s="438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438"/>
      <c r="Y747" s="81"/>
      <c r="Z747" s="81"/>
      <c r="AA747" s="81"/>
      <c r="AB747" s="81"/>
      <c r="AC747" s="81"/>
      <c r="AD747" s="438"/>
      <c r="AE747" s="438"/>
      <c r="AF747" s="438"/>
      <c r="AG747" s="81"/>
      <c r="AH747" s="81"/>
      <c r="AI747" s="81"/>
      <c r="AJ747" s="438"/>
      <c r="AK747" s="438"/>
      <c r="AL747" s="81"/>
      <c r="AM747" s="81"/>
      <c r="AN747" s="575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</row>
    <row r="748">
      <c r="A748" s="81"/>
      <c r="B748" s="81"/>
      <c r="C748" s="81"/>
      <c r="D748" s="574"/>
      <c r="E748" s="438"/>
      <c r="F748" s="438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438"/>
      <c r="Y748" s="81"/>
      <c r="Z748" s="81"/>
      <c r="AA748" s="81"/>
      <c r="AB748" s="81"/>
      <c r="AC748" s="81"/>
      <c r="AD748" s="438"/>
      <c r="AE748" s="438"/>
      <c r="AF748" s="438"/>
      <c r="AG748" s="81"/>
      <c r="AH748" s="81"/>
      <c r="AI748" s="81"/>
      <c r="AJ748" s="438"/>
      <c r="AK748" s="438"/>
      <c r="AL748" s="81"/>
      <c r="AM748" s="81"/>
      <c r="AN748" s="575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</row>
    <row r="749">
      <c r="A749" s="81"/>
      <c r="B749" s="81"/>
      <c r="C749" s="81"/>
      <c r="D749" s="574"/>
      <c r="E749" s="438"/>
      <c r="F749" s="438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438"/>
      <c r="Y749" s="81"/>
      <c r="Z749" s="81"/>
      <c r="AA749" s="81"/>
      <c r="AB749" s="81"/>
      <c r="AC749" s="81"/>
      <c r="AD749" s="438"/>
      <c r="AE749" s="438"/>
      <c r="AF749" s="438"/>
      <c r="AG749" s="81"/>
      <c r="AH749" s="81"/>
      <c r="AI749" s="81"/>
      <c r="AJ749" s="438"/>
      <c r="AK749" s="438"/>
      <c r="AL749" s="81"/>
      <c r="AM749" s="81"/>
      <c r="AN749" s="575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</row>
    <row r="750">
      <c r="A750" s="81"/>
      <c r="B750" s="81"/>
      <c r="C750" s="81"/>
      <c r="D750" s="574"/>
      <c r="E750" s="438"/>
      <c r="F750" s="438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438"/>
      <c r="Y750" s="81"/>
      <c r="Z750" s="81"/>
      <c r="AA750" s="81"/>
      <c r="AB750" s="81"/>
      <c r="AC750" s="81"/>
      <c r="AD750" s="438"/>
      <c r="AE750" s="438"/>
      <c r="AF750" s="438"/>
      <c r="AG750" s="81"/>
      <c r="AH750" s="81"/>
      <c r="AI750" s="81"/>
      <c r="AJ750" s="438"/>
      <c r="AK750" s="438"/>
      <c r="AL750" s="81"/>
      <c r="AM750" s="81"/>
      <c r="AN750" s="575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</row>
    <row r="751">
      <c r="A751" s="81"/>
      <c r="B751" s="81"/>
      <c r="C751" s="81"/>
      <c r="D751" s="574"/>
      <c r="E751" s="438"/>
      <c r="F751" s="438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438"/>
      <c r="Y751" s="81"/>
      <c r="Z751" s="81"/>
      <c r="AA751" s="81"/>
      <c r="AB751" s="81"/>
      <c r="AC751" s="81"/>
      <c r="AD751" s="438"/>
      <c r="AE751" s="438"/>
      <c r="AF751" s="438"/>
      <c r="AG751" s="81"/>
      <c r="AH751" s="81"/>
      <c r="AI751" s="81"/>
      <c r="AJ751" s="438"/>
      <c r="AK751" s="438"/>
      <c r="AL751" s="81"/>
      <c r="AM751" s="81"/>
      <c r="AN751" s="575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</row>
    <row r="752">
      <c r="A752" s="81"/>
      <c r="B752" s="81"/>
      <c r="C752" s="81"/>
      <c r="D752" s="574"/>
      <c r="E752" s="438"/>
      <c r="F752" s="438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438"/>
      <c r="Y752" s="81"/>
      <c r="Z752" s="81"/>
      <c r="AA752" s="81"/>
      <c r="AB752" s="81"/>
      <c r="AC752" s="81"/>
      <c r="AD752" s="438"/>
      <c r="AE752" s="438"/>
      <c r="AF752" s="438"/>
      <c r="AG752" s="81"/>
      <c r="AH752" s="81"/>
      <c r="AI752" s="81"/>
      <c r="AJ752" s="438"/>
      <c r="AK752" s="438"/>
      <c r="AL752" s="81"/>
      <c r="AM752" s="81"/>
      <c r="AN752" s="575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</row>
    <row r="753">
      <c r="A753" s="81"/>
      <c r="B753" s="81"/>
      <c r="C753" s="81"/>
      <c r="D753" s="574"/>
      <c r="E753" s="438"/>
      <c r="F753" s="438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438"/>
      <c r="Y753" s="81"/>
      <c r="Z753" s="81"/>
      <c r="AA753" s="81"/>
      <c r="AB753" s="81"/>
      <c r="AC753" s="81"/>
      <c r="AD753" s="438"/>
      <c r="AE753" s="438"/>
      <c r="AF753" s="438"/>
      <c r="AG753" s="81"/>
      <c r="AH753" s="81"/>
      <c r="AI753" s="81"/>
      <c r="AJ753" s="438"/>
      <c r="AK753" s="438"/>
      <c r="AL753" s="81"/>
      <c r="AM753" s="81"/>
      <c r="AN753" s="575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</row>
    <row r="754">
      <c r="A754" s="81"/>
      <c r="B754" s="81"/>
      <c r="C754" s="81"/>
      <c r="D754" s="574"/>
      <c r="E754" s="438"/>
      <c r="F754" s="438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438"/>
      <c r="Y754" s="81"/>
      <c r="Z754" s="81"/>
      <c r="AA754" s="81"/>
      <c r="AB754" s="81"/>
      <c r="AC754" s="81"/>
      <c r="AD754" s="438"/>
      <c r="AE754" s="438"/>
      <c r="AF754" s="438"/>
      <c r="AG754" s="81"/>
      <c r="AH754" s="81"/>
      <c r="AI754" s="81"/>
      <c r="AJ754" s="438"/>
      <c r="AK754" s="438"/>
      <c r="AL754" s="81"/>
      <c r="AM754" s="81"/>
      <c r="AN754" s="575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</row>
    <row r="755">
      <c r="A755" s="81"/>
      <c r="B755" s="81"/>
      <c r="C755" s="81"/>
      <c r="D755" s="574"/>
      <c r="E755" s="438"/>
      <c r="F755" s="438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438"/>
      <c r="Y755" s="81"/>
      <c r="Z755" s="81"/>
      <c r="AA755" s="81"/>
      <c r="AB755" s="81"/>
      <c r="AC755" s="81"/>
      <c r="AD755" s="438"/>
      <c r="AE755" s="438"/>
      <c r="AF755" s="438"/>
      <c r="AG755" s="81"/>
      <c r="AH755" s="81"/>
      <c r="AI755" s="81"/>
      <c r="AJ755" s="438"/>
      <c r="AK755" s="438"/>
      <c r="AL755" s="81"/>
      <c r="AM755" s="81"/>
      <c r="AN755" s="575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</row>
    <row r="756">
      <c r="A756" s="81"/>
      <c r="B756" s="81"/>
      <c r="C756" s="81"/>
      <c r="D756" s="574"/>
      <c r="E756" s="438"/>
      <c r="F756" s="438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438"/>
      <c r="Y756" s="81"/>
      <c r="Z756" s="81"/>
      <c r="AA756" s="81"/>
      <c r="AB756" s="81"/>
      <c r="AC756" s="81"/>
      <c r="AD756" s="438"/>
      <c r="AE756" s="438"/>
      <c r="AF756" s="438"/>
      <c r="AG756" s="81"/>
      <c r="AH756" s="81"/>
      <c r="AI756" s="81"/>
      <c r="AJ756" s="438"/>
      <c r="AK756" s="438"/>
      <c r="AL756" s="81"/>
      <c r="AM756" s="81"/>
      <c r="AN756" s="575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</row>
    <row r="757">
      <c r="A757" s="81"/>
      <c r="B757" s="81"/>
      <c r="C757" s="81"/>
      <c r="D757" s="574"/>
      <c r="E757" s="438"/>
      <c r="F757" s="438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438"/>
      <c r="Y757" s="81"/>
      <c r="Z757" s="81"/>
      <c r="AA757" s="81"/>
      <c r="AB757" s="81"/>
      <c r="AC757" s="81"/>
      <c r="AD757" s="438"/>
      <c r="AE757" s="438"/>
      <c r="AF757" s="438"/>
      <c r="AG757" s="81"/>
      <c r="AH757" s="81"/>
      <c r="AI757" s="81"/>
      <c r="AJ757" s="438"/>
      <c r="AK757" s="438"/>
      <c r="AL757" s="81"/>
      <c r="AM757" s="81"/>
      <c r="AN757" s="575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</row>
    <row r="758">
      <c r="A758" s="81"/>
      <c r="B758" s="81"/>
      <c r="C758" s="81"/>
      <c r="D758" s="574"/>
      <c r="E758" s="438"/>
      <c r="F758" s="438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438"/>
      <c r="Y758" s="81"/>
      <c r="Z758" s="81"/>
      <c r="AA758" s="81"/>
      <c r="AB758" s="81"/>
      <c r="AC758" s="81"/>
      <c r="AD758" s="438"/>
      <c r="AE758" s="438"/>
      <c r="AF758" s="438"/>
      <c r="AG758" s="81"/>
      <c r="AH758" s="81"/>
      <c r="AI758" s="81"/>
      <c r="AJ758" s="438"/>
      <c r="AK758" s="438"/>
      <c r="AL758" s="81"/>
      <c r="AM758" s="81"/>
      <c r="AN758" s="575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</row>
    <row r="759">
      <c r="A759" s="81"/>
      <c r="B759" s="81"/>
      <c r="C759" s="81"/>
      <c r="D759" s="574"/>
      <c r="E759" s="438"/>
      <c r="F759" s="438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438"/>
      <c r="Y759" s="81"/>
      <c r="Z759" s="81"/>
      <c r="AA759" s="81"/>
      <c r="AB759" s="81"/>
      <c r="AC759" s="81"/>
      <c r="AD759" s="438"/>
      <c r="AE759" s="438"/>
      <c r="AF759" s="438"/>
      <c r="AG759" s="81"/>
      <c r="AH759" s="81"/>
      <c r="AI759" s="81"/>
      <c r="AJ759" s="438"/>
      <c r="AK759" s="438"/>
      <c r="AL759" s="81"/>
      <c r="AM759" s="81"/>
      <c r="AN759" s="575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</row>
    <row r="760">
      <c r="A760" s="81"/>
      <c r="B760" s="81"/>
      <c r="C760" s="81"/>
      <c r="D760" s="574"/>
      <c r="E760" s="438"/>
      <c r="F760" s="438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438"/>
      <c r="Y760" s="81"/>
      <c r="Z760" s="81"/>
      <c r="AA760" s="81"/>
      <c r="AB760" s="81"/>
      <c r="AC760" s="81"/>
      <c r="AD760" s="438"/>
      <c r="AE760" s="438"/>
      <c r="AF760" s="438"/>
      <c r="AG760" s="81"/>
      <c r="AH760" s="81"/>
      <c r="AI760" s="81"/>
      <c r="AJ760" s="438"/>
      <c r="AK760" s="438"/>
      <c r="AL760" s="81"/>
      <c r="AM760" s="81"/>
      <c r="AN760" s="575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</row>
    <row r="761">
      <c r="A761" s="81"/>
      <c r="B761" s="81"/>
      <c r="C761" s="81"/>
      <c r="D761" s="574"/>
      <c r="E761" s="438"/>
      <c r="F761" s="438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438"/>
      <c r="Y761" s="81"/>
      <c r="Z761" s="81"/>
      <c r="AA761" s="81"/>
      <c r="AB761" s="81"/>
      <c r="AC761" s="81"/>
      <c r="AD761" s="438"/>
      <c r="AE761" s="438"/>
      <c r="AF761" s="438"/>
      <c r="AG761" s="81"/>
      <c r="AH761" s="81"/>
      <c r="AI761" s="81"/>
      <c r="AJ761" s="438"/>
      <c r="AK761" s="438"/>
      <c r="AL761" s="81"/>
      <c r="AM761" s="81"/>
      <c r="AN761" s="575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</row>
    <row r="762">
      <c r="A762" s="81"/>
      <c r="B762" s="81"/>
      <c r="C762" s="81"/>
      <c r="D762" s="574"/>
      <c r="E762" s="438"/>
      <c r="F762" s="438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438"/>
      <c r="Y762" s="81"/>
      <c r="Z762" s="81"/>
      <c r="AA762" s="81"/>
      <c r="AB762" s="81"/>
      <c r="AC762" s="81"/>
      <c r="AD762" s="438"/>
      <c r="AE762" s="438"/>
      <c r="AF762" s="438"/>
      <c r="AG762" s="81"/>
      <c r="AH762" s="81"/>
      <c r="AI762" s="81"/>
      <c r="AJ762" s="438"/>
      <c r="AK762" s="438"/>
      <c r="AL762" s="81"/>
      <c r="AM762" s="81"/>
      <c r="AN762" s="575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</row>
    <row r="763">
      <c r="A763" s="81"/>
      <c r="B763" s="81"/>
      <c r="C763" s="81"/>
      <c r="D763" s="574"/>
      <c r="E763" s="438"/>
      <c r="F763" s="438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438"/>
      <c r="Y763" s="81"/>
      <c r="Z763" s="81"/>
      <c r="AA763" s="81"/>
      <c r="AB763" s="81"/>
      <c r="AC763" s="81"/>
      <c r="AD763" s="438"/>
      <c r="AE763" s="438"/>
      <c r="AF763" s="438"/>
      <c r="AG763" s="81"/>
      <c r="AH763" s="81"/>
      <c r="AI763" s="81"/>
      <c r="AJ763" s="438"/>
      <c r="AK763" s="438"/>
      <c r="AL763" s="81"/>
      <c r="AM763" s="81"/>
      <c r="AN763" s="575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</row>
    <row r="764">
      <c r="A764" s="81"/>
      <c r="B764" s="81"/>
      <c r="C764" s="81"/>
      <c r="D764" s="574"/>
      <c r="E764" s="438"/>
      <c r="F764" s="438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438"/>
      <c r="Y764" s="81"/>
      <c r="Z764" s="81"/>
      <c r="AA764" s="81"/>
      <c r="AB764" s="81"/>
      <c r="AC764" s="81"/>
      <c r="AD764" s="438"/>
      <c r="AE764" s="438"/>
      <c r="AF764" s="438"/>
      <c r="AG764" s="81"/>
      <c r="AH764" s="81"/>
      <c r="AI764" s="81"/>
      <c r="AJ764" s="438"/>
      <c r="AK764" s="438"/>
      <c r="AL764" s="81"/>
      <c r="AM764" s="81"/>
      <c r="AN764" s="575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</row>
    <row r="765">
      <c r="A765" s="81"/>
      <c r="B765" s="81"/>
      <c r="C765" s="81"/>
      <c r="D765" s="574"/>
      <c r="E765" s="438"/>
      <c r="F765" s="438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438"/>
      <c r="Y765" s="81"/>
      <c r="Z765" s="81"/>
      <c r="AA765" s="81"/>
      <c r="AB765" s="81"/>
      <c r="AC765" s="81"/>
      <c r="AD765" s="438"/>
      <c r="AE765" s="438"/>
      <c r="AF765" s="438"/>
      <c r="AG765" s="81"/>
      <c r="AH765" s="81"/>
      <c r="AI765" s="81"/>
      <c r="AJ765" s="438"/>
      <c r="AK765" s="438"/>
      <c r="AL765" s="81"/>
      <c r="AM765" s="81"/>
      <c r="AN765" s="575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</row>
    <row r="766">
      <c r="A766" s="81"/>
      <c r="B766" s="81"/>
      <c r="C766" s="81"/>
      <c r="D766" s="574"/>
      <c r="E766" s="438"/>
      <c r="F766" s="438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438"/>
      <c r="Y766" s="81"/>
      <c r="Z766" s="81"/>
      <c r="AA766" s="81"/>
      <c r="AB766" s="81"/>
      <c r="AC766" s="81"/>
      <c r="AD766" s="438"/>
      <c r="AE766" s="438"/>
      <c r="AF766" s="438"/>
      <c r="AG766" s="81"/>
      <c r="AH766" s="81"/>
      <c r="AI766" s="81"/>
      <c r="AJ766" s="438"/>
      <c r="AK766" s="438"/>
      <c r="AL766" s="81"/>
      <c r="AM766" s="81"/>
      <c r="AN766" s="575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</row>
    <row r="767">
      <c r="A767" s="81"/>
      <c r="B767" s="81"/>
      <c r="C767" s="81"/>
      <c r="D767" s="574"/>
      <c r="E767" s="438"/>
      <c r="F767" s="438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438"/>
      <c r="Y767" s="81"/>
      <c r="Z767" s="81"/>
      <c r="AA767" s="81"/>
      <c r="AB767" s="81"/>
      <c r="AC767" s="81"/>
      <c r="AD767" s="438"/>
      <c r="AE767" s="438"/>
      <c r="AF767" s="438"/>
      <c r="AG767" s="81"/>
      <c r="AH767" s="81"/>
      <c r="AI767" s="81"/>
      <c r="AJ767" s="438"/>
      <c r="AK767" s="438"/>
      <c r="AL767" s="81"/>
      <c r="AM767" s="81"/>
      <c r="AN767" s="575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</row>
    <row r="768">
      <c r="A768" s="81"/>
      <c r="B768" s="81"/>
      <c r="C768" s="81"/>
      <c r="D768" s="574"/>
      <c r="E768" s="438"/>
      <c r="F768" s="438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438"/>
      <c r="Y768" s="81"/>
      <c r="Z768" s="81"/>
      <c r="AA768" s="81"/>
      <c r="AB768" s="81"/>
      <c r="AC768" s="81"/>
      <c r="AD768" s="438"/>
      <c r="AE768" s="438"/>
      <c r="AF768" s="438"/>
      <c r="AG768" s="81"/>
      <c r="AH768" s="81"/>
      <c r="AI768" s="81"/>
      <c r="AJ768" s="438"/>
      <c r="AK768" s="438"/>
      <c r="AL768" s="81"/>
      <c r="AM768" s="81"/>
      <c r="AN768" s="575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</row>
    <row r="769">
      <c r="A769" s="81"/>
      <c r="B769" s="81"/>
      <c r="C769" s="81"/>
      <c r="D769" s="574"/>
      <c r="E769" s="438"/>
      <c r="F769" s="438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438"/>
      <c r="Y769" s="81"/>
      <c r="Z769" s="81"/>
      <c r="AA769" s="81"/>
      <c r="AB769" s="81"/>
      <c r="AC769" s="81"/>
      <c r="AD769" s="438"/>
      <c r="AE769" s="438"/>
      <c r="AF769" s="438"/>
      <c r="AG769" s="81"/>
      <c r="AH769" s="81"/>
      <c r="AI769" s="81"/>
      <c r="AJ769" s="438"/>
      <c r="AK769" s="438"/>
      <c r="AL769" s="81"/>
      <c r="AM769" s="81"/>
      <c r="AN769" s="575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</row>
    <row r="770">
      <c r="A770" s="81"/>
      <c r="B770" s="81"/>
      <c r="C770" s="81"/>
      <c r="D770" s="574"/>
      <c r="E770" s="438"/>
      <c r="F770" s="438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438"/>
      <c r="Y770" s="81"/>
      <c r="Z770" s="81"/>
      <c r="AA770" s="81"/>
      <c r="AB770" s="81"/>
      <c r="AC770" s="81"/>
      <c r="AD770" s="438"/>
      <c r="AE770" s="438"/>
      <c r="AF770" s="438"/>
      <c r="AG770" s="81"/>
      <c r="AH770" s="81"/>
      <c r="AI770" s="81"/>
      <c r="AJ770" s="438"/>
      <c r="AK770" s="438"/>
      <c r="AL770" s="81"/>
      <c r="AM770" s="81"/>
      <c r="AN770" s="575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</row>
    <row r="771">
      <c r="A771" s="81"/>
      <c r="B771" s="81"/>
      <c r="C771" s="81"/>
      <c r="D771" s="574"/>
      <c r="E771" s="438"/>
      <c r="F771" s="438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438"/>
      <c r="Y771" s="81"/>
      <c r="Z771" s="81"/>
      <c r="AA771" s="81"/>
      <c r="AB771" s="81"/>
      <c r="AC771" s="81"/>
      <c r="AD771" s="438"/>
      <c r="AE771" s="438"/>
      <c r="AF771" s="438"/>
      <c r="AG771" s="81"/>
      <c r="AH771" s="81"/>
      <c r="AI771" s="81"/>
      <c r="AJ771" s="438"/>
      <c r="AK771" s="438"/>
      <c r="AL771" s="81"/>
      <c r="AM771" s="81"/>
      <c r="AN771" s="575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</row>
    <row r="772">
      <c r="A772" s="81"/>
      <c r="B772" s="81"/>
      <c r="C772" s="81"/>
      <c r="D772" s="574"/>
      <c r="E772" s="438"/>
      <c r="F772" s="438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438"/>
      <c r="Y772" s="81"/>
      <c r="Z772" s="81"/>
      <c r="AA772" s="81"/>
      <c r="AB772" s="81"/>
      <c r="AC772" s="81"/>
      <c r="AD772" s="438"/>
      <c r="AE772" s="438"/>
      <c r="AF772" s="438"/>
      <c r="AG772" s="81"/>
      <c r="AH772" s="81"/>
      <c r="AI772" s="81"/>
      <c r="AJ772" s="438"/>
      <c r="AK772" s="438"/>
      <c r="AL772" s="81"/>
      <c r="AM772" s="81"/>
      <c r="AN772" s="575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</row>
    <row r="773">
      <c r="A773" s="81"/>
      <c r="B773" s="81"/>
      <c r="C773" s="81"/>
      <c r="D773" s="574"/>
      <c r="E773" s="438"/>
      <c r="F773" s="438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438"/>
      <c r="Y773" s="81"/>
      <c r="Z773" s="81"/>
      <c r="AA773" s="81"/>
      <c r="AB773" s="81"/>
      <c r="AC773" s="81"/>
      <c r="AD773" s="438"/>
      <c r="AE773" s="438"/>
      <c r="AF773" s="438"/>
      <c r="AG773" s="81"/>
      <c r="AH773" s="81"/>
      <c r="AI773" s="81"/>
      <c r="AJ773" s="438"/>
      <c r="AK773" s="438"/>
      <c r="AL773" s="81"/>
      <c r="AM773" s="81"/>
      <c r="AN773" s="575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</row>
    <row r="774">
      <c r="A774" s="81"/>
      <c r="B774" s="81"/>
      <c r="C774" s="81"/>
      <c r="D774" s="574"/>
      <c r="E774" s="438"/>
      <c r="F774" s="438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438"/>
      <c r="Y774" s="81"/>
      <c r="Z774" s="81"/>
      <c r="AA774" s="81"/>
      <c r="AB774" s="81"/>
      <c r="AC774" s="81"/>
      <c r="AD774" s="438"/>
      <c r="AE774" s="438"/>
      <c r="AF774" s="438"/>
      <c r="AG774" s="81"/>
      <c r="AH774" s="81"/>
      <c r="AI774" s="81"/>
      <c r="AJ774" s="438"/>
      <c r="AK774" s="438"/>
      <c r="AL774" s="81"/>
      <c r="AM774" s="81"/>
      <c r="AN774" s="575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</row>
    <row r="775">
      <c r="A775" s="81"/>
      <c r="B775" s="81"/>
      <c r="C775" s="81"/>
      <c r="D775" s="574"/>
      <c r="E775" s="438"/>
      <c r="F775" s="438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438"/>
      <c r="Y775" s="81"/>
      <c r="Z775" s="81"/>
      <c r="AA775" s="81"/>
      <c r="AB775" s="81"/>
      <c r="AC775" s="81"/>
      <c r="AD775" s="438"/>
      <c r="AE775" s="438"/>
      <c r="AF775" s="438"/>
      <c r="AG775" s="81"/>
      <c r="AH775" s="81"/>
      <c r="AI775" s="81"/>
      <c r="AJ775" s="438"/>
      <c r="AK775" s="438"/>
      <c r="AL775" s="81"/>
      <c r="AM775" s="81"/>
      <c r="AN775" s="575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</row>
    <row r="776">
      <c r="A776" s="81"/>
      <c r="B776" s="81"/>
      <c r="C776" s="81"/>
      <c r="D776" s="574"/>
      <c r="E776" s="438"/>
      <c r="F776" s="438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438"/>
      <c r="Y776" s="81"/>
      <c r="Z776" s="81"/>
      <c r="AA776" s="81"/>
      <c r="AB776" s="81"/>
      <c r="AC776" s="81"/>
      <c r="AD776" s="438"/>
      <c r="AE776" s="438"/>
      <c r="AF776" s="438"/>
      <c r="AG776" s="81"/>
      <c r="AH776" s="81"/>
      <c r="AI776" s="81"/>
      <c r="AJ776" s="438"/>
      <c r="AK776" s="438"/>
      <c r="AL776" s="81"/>
      <c r="AM776" s="81"/>
      <c r="AN776" s="575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</row>
    <row r="777">
      <c r="A777" s="81"/>
      <c r="B777" s="81"/>
      <c r="C777" s="81"/>
      <c r="D777" s="574"/>
      <c r="E777" s="438"/>
      <c r="F777" s="438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438"/>
      <c r="Y777" s="81"/>
      <c r="Z777" s="81"/>
      <c r="AA777" s="81"/>
      <c r="AB777" s="81"/>
      <c r="AC777" s="81"/>
      <c r="AD777" s="438"/>
      <c r="AE777" s="438"/>
      <c r="AF777" s="438"/>
      <c r="AG777" s="81"/>
      <c r="AH777" s="81"/>
      <c r="AI777" s="81"/>
      <c r="AJ777" s="438"/>
      <c r="AK777" s="438"/>
      <c r="AL777" s="81"/>
      <c r="AM777" s="81"/>
      <c r="AN777" s="575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</row>
    <row r="778">
      <c r="A778" s="81"/>
      <c r="B778" s="81"/>
      <c r="C778" s="81"/>
      <c r="D778" s="574"/>
      <c r="E778" s="438"/>
      <c r="F778" s="438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438"/>
      <c r="Y778" s="81"/>
      <c r="Z778" s="81"/>
      <c r="AA778" s="81"/>
      <c r="AB778" s="81"/>
      <c r="AC778" s="81"/>
      <c r="AD778" s="438"/>
      <c r="AE778" s="438"/>
      <c r="AF778" s="438"/>
      <c r="AG778" s="81"/>
      <c r="AH778" s="81"/>
      <c r="AI778" s="81"/>
      <c r="AJ778" s="438"/>
      <c r="AK778" s="438"/>
      <c r="AL778" s="81"/>
      <c r="AM778" s="81"/>
      <c r="AN778" s="575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</row>
    <row r="779">
      <c r="A779" s="81"/>
      <c r="B779" s="81"/>
      <c r="C779" s="81"/>
      <c r="D779" s="574"/>
      <c r="E779" s="438"/>
      <c r="F779" s="438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438"/>
      <c r="Y779" s="81"/>
      <c r="Z779" s="81"/>
      <c r="AA779" s="81"/>
      <c r="AB779" s="81"/>
      <c r="AC779" s="81"/>
      <c r="AD779" s="438"/>
      <c r="AE779" s="438"/>
      <c r="AF779" s="438"/>
      <c r="AG779" s="81"/>
      <c r="AH779" s="81"/>
      <c r="AI779" s="81"/>
      <c r="AJ779" s="438"/>
      <c r="AK779" s="438"/>
      <c r="AL779" s="81"/>
      <c r="AM779" s="81"/>
      <c r="AN779" s="575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</row>
    <row r="780">
      <c r="A780" s="81"/>
      <c r="B780" s="81"/>
      <c r="C780" s="81"/>
      <c r="D780" s="574"/>
      <c r="E780" s="438"/>
      <c r="F780" s="438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438"/>
      <c r="Y780" s="81"/>
      <c r="Z780" s="81"/>
      <c r="AA780" s="81"/>
      <c r="AB780" s="81"/>
      <c r="AC780" s="81"/>
      <c r="AD780" s="438"/>
      <c r="AE780" s="438"/>
      <c r="AF780" s="438"/>
      <c r="AG780" s="81"/>
      <c r="AH780" s="81"/>
      <c r="AI780" s="81"/>
      <c r="AJ780" s="438"/>
      <c r="AK780" s="438"/>
      <c r="AL780" s="81"/>
      <c r="AM780" s="81"/>
      <c r="AN780" s="575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</row>
    <row r="781">
      <c r="A781" s="81"/>
      <c r="B781" s="81"/>
      <c r="C781" s="81"/>
      <c r="D781" s="574"/>
      <c r="E781" s="438"/>
      <c r="F781" s="438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438"/>
      <c r="Y781" s="81"/>
      <c r="Z781" s="81"/>
      <c r="AA781" s="81"/>
      <c r="AB781" s="81"/>
      <c r="AC781" s="81"/>
      <c r="AD781" s="438"/>
      <c r="AE781" s="438"/>
      <c r="AF781" s="438"/>
      <c r="AG781" s="81"/>
      <c r="AH781" s="81"/>
      <c r="AI781" s="81"/>
      <c r="AJ781" s="438"/>
      <c r="AK781" s="438"/>
      <c r="AL781" s="81"/>
      <c r="AM781" s="81"/>
      <c r="AN781" s="575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</row>
    <row r="782">
      <c r="A782" s="81"/>
      <c r="B782" s="81"/>
      <c r="C782" s="81"/>
      <c r="D782" s="574"/>
      <c r="E782" s="438"/>
      <c r="F782" s="438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438"/>
      <c r="Y782" s="81"/>
      <c r="Z782" s="81"/>
      <c r="AA782" s="81"/>
      <c r="AB782" s="81"/>
      <c r="AC782" s="81"/>
      <c r="AD782" s="438"/>
      <c r="AE782" s="438"/>
      <c r="AF782" s="438"/>
      <c r="AG782" s="81"/>
      <c r="AH782" s="81"/>
      <c r="AI782" s="81"/>
      <c r="AJ782" s="438"/>
      <c r="AK782" s="438"/>
      <c r="AL782" s="81"/>
      <c r="AM782" s="81"/>
      <c r="AN782" s="575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</row>
    <row r="783">
      <c r="A783" s="81"/>
      <c r="B783" s="81"/>
      <c r="C783" s="81"/>
      <c r="D783" s="574"/>
      <c r="E783" s="438"/>
      <c r="F783" s="438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438"/>
      <c r="Y783" s="81"/>
      <c r="Z783" s="81"/>
      <c r="AA783" s="81"/>
      <c r="AB783" s="81"/>
      <c r="AC783" s="81"/>
      <c r="AD783" s="438"/>
      <c r="AE783" s="438"/>
      <c r="AF783" s="438"/>
      <c r="AG783" s="81"/>
      <c r="AH783" s="81"/>
      <c r="AI783" s="81"/>
      <c r="AJ783" s="438"/>
      <c r="AK783" s="438"/>
      <c r="AL783" s="81"/>
      <c r="AM783" s="81"/>
      <c r="AN783" s="575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</row>
    <row r="784">
      <c r="A784" s="81"/>
      <c r="B784" s="81"/>
      <c r="C784" s="81"/>
      <c r="D784" s="574"/>
      <c r="E784" s="438"/>
      <c r="F784" s="438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438"/>
      <c r="Y784" s="81"/>
      <c r="Z784" s="81"/>
      <c r="AA784" s="81"/>
      <c r="AB784" s="81"/>
      <c r="AC784" s="81"/>
      <c r="AD784" s="438"/>
      <c r="AE784" s="438"/>
      <c r="AF784" s="438"/>
      <c r="AG784" s="81"/>
      <c r="AH784" s="81"/>
      <c r="AI784" s="81"/>
      <c r="AJ784" s="438"/>
      <c r="AK784" s="438"/>
      <c r="AL784" s="81"/>
      <c r="AM784" s="81"/>
      <c r="AN784" s="575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</row>
    <row r="785">
      <c r="A785" s="81"/>
      <c r="B785" s="81"/>
      <c r="C785" s="81"/>
      <c r="D785" s="574"/>
      <c r="E785" s="438"/>
      <c r="F785" s="438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438"/>
      <c r="Y785" s="81"/>
      <c r="Z785" s="81"/>
      <c r="AA785" s="81"/>
      <c r="AB785" s="81"/>
      <c r="AC785" s="81"/>
      <c r="AD785" s="438"/>
      <c r="AE785" s="438"/>
      <c r="AF785" s="438"/>
      <c r="AG785" s="81"/>
      <c r="AH785" s="81"/>
      <c r="AI785" s="81"/>
      <c r="AJ785" s="438"/>
      <c r="AK785" s="438"/>
      <c r="AL785" s="81"/>
      <c r="AM785" s="81"/>
      <c r="AN785" s="575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</row>
    <row r="786">
      <c r="A786" s="81"/>
      <c r="B786" s="81"/>
      <c r="C786" s="81"/>
      <c r="D786" s="574"/>
      <c r="E786" s="438"/>
      <c r="F786" s="438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438"/>
      <c r="Y786" s="81"/>
      <c r="Z786" s="81"/>
      <c r="AA786" s="81"/>
      <c r="AB786" s="81"/>
      <c r="AC786" s="81"/>
      <c r="AD786" s="438"/>
      <c r="AE786" s="438"/>
      <c r="AF786" s="438"/>
      <c r="AG786" s="81"/>
      <c r="AH786" s="81"/>
      <c r="AI786" s="81"/>
      <c r="AJ786" s="438"/>
      <c r="AK786" s="438"/>
      <c r="AL786" s="81"/>
      <c r="AM786" s="81"/>
      <c r="AN786" s="575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</row>
    <row r="787">
      <c r="A787" s="81"/>
      <c r="B787" s="81"/>
      <c r="C787" s="81"/>
      <c r="D787" s="574"/>
      <c r="E787" s="438"/>
      <c r="F787" s="438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438"/>
      <c r="Y787" s="81"/>
      <c r="Z787" s="81"/>
      <c r="AA787" s="81"/>
      <c r="AB787" s="81"/>
      <c r="AC787" s="81"/>
      <c r="AD787" s="438"/>
      <c r="AE787" s="438"/>
      <c r="AF787" s="438"/>
      <c r="AG787" s="81"/>
      <c r="AH787" s="81"/>
      <c r="AI787" s="81"/>
      <c r="AJ787" s="438"/>
      <c r="AK787" s="438"/>
      <c r="AL787" s="81"/>
      <c r="AM787" s="81"/>
      <c r="AN787" s="575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</row>
    <row r="788">
      <c r="A788" s="81"/>
      <c r="B788" s="81"/>
      <c r="C788" s="81"/>
      <c r="D788" s="574"/>
      <c r="E788" s="438"/>
      <c r="F788" s="438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438"/>
      <c r="Y788" s="81"/>
      <c r="Z788" s="81"/>
      <c r="AA788" s="81"/>
      <c r="AB788" s="81"/>
      <c r="AC788" s="81"/>
      <c r="AD788" s="438"/>
      <c r="AE788" s="438"/>
      <c r="AF788" s="438"/>
      <c r="AG788" s="81"/>
      <c r="AH788" s="81"/>
      <c r="AI788" s="81"/>
      <c r="AJ788" s="438"/>
      <c r="AK788" s="438"/>
      <c r="AL788" s="81"/>
      <c r="AM788" s="81"/>
      <c r="AN788" s="575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</row>
    <row r="789">
      <c r="A789" s="81"/>
      <c r="B789" s="81"/>
      <c r="C789" s="81"/>
      <c r="D789" s="574"/>
      <c r="E789" s="438"/>
      <c r="F789" s="438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438"/>
      <c r="Y789" s="81"/>
      <c r="Z789" s="81"/>
      <c r="AA789" s="81"/>
      <c r="AB789" s="81"/>
      <c r="AC789" s="81"/>
      <c r="AD789" s="438"/>
      <c r="AE789" s="438"/>
      <c r="AF789" s="438"/>
      <c r="AG789" s="81"/>
      <c r="AH789" s="81"/>
      <c r="AI789" s="81"/>
      <c r="AJ789" s="438"/>
      <c r="AK789" s="438"/>
      <c r="AL789" s="81"/>
      <c r="AM789" s="81"/>
      <c r="AN789" s="575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</row>
    <row r="790">
      <c r="A790" s="81"/>
      <c r="B790" s="81"/>
      <c r="C790" s="81"/>
      <c r="D790" s="574"/>
      <c r="E790" s="438"/>
      <c r="F790" s="438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438"/>
      <c r="Y790" s="81"/>
      <c r="Z790" s="81"/>
      <c r="AA790" s="81"/>
      <c r="AB790" s="81"/>
      <c r="AC790" s="81"/>
      <c r="AD790" s="438"/>
      <c r="AE790" s="438"/>
      <c r="AF790" s="438"/>
      <c r="AG790" s="81"/>
      <c r="AH790" s="81"/>
      <c r="AI790" s="81"/>
      <c r="AJ790" s="438"/>
      <c r="AK790" s="438"/>
      <c r="AL790" s="81"/>
      <c r="AM790" s="81"/>
      <c r="AN790" s="575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</row>
    <row r="791">
      <c r="A791" s="81"/>
      <c r="B791" s="81"/>
      <c r="C791" s="81"/>
      <c r="D791" s="574"/>
      <c r="E791" s="438"/>
      <c r="F791" s="438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438"/>
      <c r="Y791" s="81"/>
      <c r="Z791" s="81"/>
      <c r="AA791" s="81"/>
      <c r="AB791" s="81"/>
      <c r="AC791" s="81"/>
      <c r="AD791" s="438"/>
      <c r="AE791" s="438"/>
      <c r="AF791" s="438"/>
      <c r="AG791" s="81"/>
      <c r="AH791" s="81"/>
      <c r="AI791" s="81"/>
      <c r="AJ791" s="438"/>
      <c r="AK791" s="438"/>
      <c r="AL791" s="81"/>
      <c r="AM791" s="81"/>
      <c r="AN791" s="575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</row>
    <row r="792">
      <c r="A792" s="81"/>
      <c r="B792" s="81"/>
      <c r="C792" s="81"/>
      <c r="D792" s="574"/>
      <c r="E792" s="438"/>
      <c r="F792" s="438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438"/>
      <c r="Y792" s="81"/>
      <c r="Z792" s="81"/>
      <c r="AA792" s="81"/>
      <c r="AB792" s="81"/>
      <c r="AC792" s="81"/>
      <c r="AD792" s="438"/>
      <c r="AE792" s="438"/>
      <c r="AF792" s="438"/>
      <c r="AG792" s="81"/>
      <c r="AH792" s="81"/>
      <c r="AI792" s="81"/>
      <c r="AJ792" s="438"/>
      <c r="AK792" s="438"/>
      <c r="AL792" s="81"/>
      <c r="AM792" s="81"/>
      <c r="AN792" s="575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</row>
    <row r="793">
      <c r="A793" s="81"/>
      <c r="B793" s="81"/>
      <c r="C793" s="81"/>
      <c r="D793" s="574"/>
      <c r="E793" s="438"/>
      <c r="F793" s="438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438"/>
      <c r="Y793" s="81"/>
      <c r="Z793" s="81"/>
      <c r="AA793" s="81"/>
      <c r="AB793" s="81"/>
      <c r="AC793" s="81"/>
      <c r="AD793" s="438"/>
      <c r="AE793" s="438"/>
      <c r="AF793" s="438"/>
      <c r="AG793" s="81"/>
      <c r="AH793" s="81"/>
      <c r="AI793" s="81"/>
      <c r="AJ793" s="438"/>
      <c r="AK793" s="438"/>
      <c r="AL793" s="81"/>
      <c r="AM793" s="81"/>
      <c r="AN793" s="575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</row>
    <row r="794">
      <c r="A794" s="81"/>
      <c r="B794" s="81"/>
      <c r="C794" s="81"/>
      <c r="D794" s="574"/>
      <c r="E794" s="438"/>
      <c r="F794" s="438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438"/>
      <c r="Y794" s="81"/>
      <c r="Z794" s="81"/>
      <c r="AA794" s="81"/>
      <c r="AB794" s="81"/>
      <c r="AC794" s="81"/>
      <c r="AD794" s="438"/>
      <c r="AE794" s="438"/>
      <c r="AF794" s="438"/>
      <c r="AG794" s="81"/>
      <c r="AH794" s="81"/>
      <c r="AI794" s="81"/>
      <c r="AJ794" s="438"/>
      <c r="AK794" s="438"/>
      <c r="AL794" s="81"/>
      <c r="AM794" s="81"/>
      <c r="AN794" s="575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</row>
    <row r="795">
      <c r="A795" s="81"/>
      <c r="B795" s="81"/>
      <c r="C795" s="81"/>
      <c r="D795" s="574"/>
      <c r="E795" s="438"/>
      <c r="F795" s="438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438"/>
      <c r="Y795" s="81"/>
      <c r="Z795" s="81"/>
      <c r="AA795" s="81"/>
      <c r="AB795" s="81"/>
      <c r="AC795" s="81"/>
      <c r="AD795" s="438"/>
      <c r="AE795" s="438"/>
      <c r="AF795" s="438"/>
      <c r="AG795" s="81"/>
      <c r="AH795" s="81"/>
      <c r="AI795" s="81"/>
      <c r="AJ795" s="438"/>
      <c r="AK795" s="438"/>
      <c r="AL795" s="81"/>
      <c r="AM795" s="81"/>
      <c r="AN795" s="575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</row>
    <row r="796">
      <c r="A796" s="81"/>
      <c r="B796" s="81"/>
      <c r="C796" s="81"/>
      <c r="D796" s="574"/>
      <c r="E796" s="438"/>
      <c r="F796" s="438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438"/>
      <c r="Y796" s="81"/>
      <c r="Z796" s="81"/>
      <c r="AA796" s="81"/>
      <c r="AB796" s="81"/>
      <c r="AC796" s="81"/>
      <c r="AD796" s="438"/>
      <c r="AE796" s="438"/>
      <c r="AF796" s="438"/>
      <c r="AG796" s="81"/>
      <c r="AH796" s="81"/>
      <c r="AI796" s="81"/>
      <c r="AJ796" s="438"/>
      <c r="AK796" s="438"/>
      <c r="AL796" s="81"/>
      <c r="AM796" s="81"/>
      <c r="AN796" s="575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</row>
    <row r="797">
      <c r="A797" s="81"/>
      <c r="B797" s="81"/>
      <c r="C797" s="81"/>
      <c r="D797" s="574"/>
      <c r="E797" s="438"/>
      <c r="F797" s="438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438"/>
      <c r="Y797" s="81"/>
      <c r="Z797" s="81"/>
      <c r="AA797" s="81"/>
      <c r="AB797" s="81"/>
      <c r="AC797" s="81"/>
      <c r="AD797" s="438"/>
      <c r="AE797" s="438"/>
      <c r="AF797" s="438"/>
      <c r="AG797" s="81"/>
      <c r="AH797" s="81"/>
      <c r="AI797" s="81"/>
      <c r="AJ797" s="438"/>
      <c r="AK797" s="438"/>
      <c r="AL797" s="81"/>
      <c r="AM797" s="81"/>
      <c r="AN797" s="575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</row>
    <row r="798">
      <c r="A798" s="81"/>
      <c r="B798" s="81"/>
      <c r="C798" s="81"/>
      <c r="D798" s="574"/>
      <c r="E798" s="438"/>
      <c r="F798" s="438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438"/>
      <c r="Y798" s="81"/>
      <c r="Z798" s="81"/>
      <c r="AA798" s="81"/>
      <c r="AB798" s="81"/>
      <c r="AC798" s="81"/>
      <c r="AD798" s="438"/>
      <c r="AE798" s="438"/>
      <c r="AF798" s="438"/>
      <c r="AG798" s="81"/>
      <c r="AH798" s="81"/>
      <c r="AI798" s="81"/>
      <c r="AJ798" s="438"/>
      <c r="AK798" s="438"/>
      <c r="AL798" s="81"/>
      <c r="AM798" s="81"/>
      <c r="AN798" s="575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</row>
    <row r="799">
      <c r="A799" s="81"/>
      <c r="B799" s="81"/>
      <c r="C799" s="81"/>
      <c r="D799" s="574"/>
      <c r="E799" s="438"/>
      <c r="F799" s="438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438"/>
      <c r="Y799" s="81"/>
      <c r="Z799" s="81"/>
      <c r="AA799" s="81"/>
      <c r="AB799" s="81"/>
      <c r="AC799" s="81"/>
      <c r="AD799" s="438"/>
      <c r="AE799" s="438"/>
      <c r="AF799" s="438"/>
      <c r="AG799" s="81"/>
      <c r="AH799" s="81"/>
      <c r="AI799" s="81"/>
      <c r="AJ799" s="438"/>
      <c r="AK799" s="438"/>
      <c r="AL799" s="81"/>
      <c r="AM799" s="81"/>
      <c r="AN799" s="575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</row>
    <row r="800">
      <c r="A800" s="81"/>
      <c r="B800" s="81"/>
      <c r="C800" s="81"/>
      <c r="D800" s="574"/>
      <c r="E800" s="438"/>
      <c r="F800" s="438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438"/>
      <c r="Y800" s="81"/>
      <c r="Z800" s="81"/>
      <c r="AA800" s="81"/>
      <c r="AB800" s="81"/>
      <c r="AC800" s="81"/>
      <c r="AD800" s="438"/>
      <c r="AE800" s="438"/>
      <c r="AF800" s="438"/>
      <c r="AG800" s="81"/>
      <c r="AH800" s="81"/>
      <c r="AI800" s="81"/>
      <c r="AJ800" s="438"/>
      <c r="AK800" s="438"/>
      <c r="AL800" s="81"/>
      <c r="AM800" s="81"/>
      <c r="AN800" s="575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</row>
    <row r="801">
      <c r="A801" s="81"/>
      <c r="B801" s="81"/>
      <c r="C801" s="81"/>
      <c r="D801" s="574"/>
      <c r="E801" s="438"/>
      <c r="F801" s="438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438"/>
      <c r="Y801" s="81"/>
      <c r="Z801" s="81"/>
      <c r="AA801" s="81"/>
      <c r="AB801" s="81"/>
      <c r="AC801" s="81"/>
      <c r="AD801" s="438"/>
      <c r="AE801" s="438"/>
      <c r="AF801" s="438"/>
      <c r="AG801" s="81"/>
      <c r="AH801" s="81"/>
      <c r="AI801" s="81"/>
      <c r="AJ801" s="438"/>
      <c r="AK801" s="438"/>
      <c r="AL801" s="81"/>
      <c r="AM801" s="81"/>
      <c r="AN801" s="575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</row>
    <row r="802">
      <c r="A802" s="81"/>
      <c r="B802" s="81"/>
      <c r="C802" s="81"/>
      <c r="D802" s="574"/>
      <c r="E802" s="438"/>
      <c r="F802" s="438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438"/>
      <c r="Y802" s="81"/>
      <c r="Z802" s="81"/>
      <c r="AA802" s="81"/>
      <c r="AB802" s="81"/>
      <c r="AC802" s="81"/>
      <c r="AD802" s="438"/>
      <c r="AE802" s="438"/>
      <c r="AF802" s="438"/>
      <c r="AG802" s="81"/>
      <c r="AH802" s="81"/>
      <c r="AI802" s="81"/>
      <c r="AJ802" s="438"/>
      <c r="AK802" s="438"/>
      <c r="AL802" s="81"/>
      <c r="AM802" s="81"/>
      <c r="AN802" s="575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</row>
    <row r="803">
      <c r="A803" s="81"/>
      <c r="B803" s="81"/>
      <c r="C803" s="81"/>
      <c r="D803" s="574"/>
      <c r="E803" s="438"/>
      <c r="F803" s="438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438"/>
      <c r="Y803" s="81"/>
      <c r="Z803" s="81"/>
      <c r="AA803" s="81"/>
      <c r="AB803" s="81"/>
      <c r="AC803" s="81"/>
      <c r="AD803" s="438"/>
      <c r="AE803" s="438"/>
      <c r="AF803" s="438"/>
      <c r="AG803" s="81"/>
      <c r="AH803" s="81"/>
      <c r="AI803" s="81"/>
      <c r="AJ803" s="438"/>
      <c r="AK803" s="438"/>
      <c r="AL803" s="81"/>
      <c r="AM803" s="81"/>
      <c r="AN803" s="575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</row>
    <row r="804">
      <c r="A804" s="81"/>
      <c r="B804" s="81"/>
      <c r="C804" s="81"/>
      <c r="D804" s="574"/>
      <c r="E804" s="438"/>
      <c r="F804" s="438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438"/>
      <c r="Y804" s="81"/>
      <c r="Z804" s="81"/>
      <c r="AA804" s="81"/>
      <c r="AB804" s="81"/>
      <c r="AC804" s="81"/>
      <c r="AD804" s="438"/>
      <c r="AE804" s="438"/>
      <c r="AF804" s="438"/>
      <c r="AG804" s="81"/>
      <c r="AH804" s="81"/>
      <c r="AI804" s="81"/>
      <c r="AJ804" s="438"/>
      <c r="AK804" s="438"/>
      <c r="AL804" s="81"/>
      <c r="AM804" s="81"/>
      <c r="AN804" s="575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</row>
    <row r="805">
      <c r="A805" s="81"/>
      <c r="B805" s="81"/>
      <c r="C805" s="81"/>
      <c r="D805" s="574"/>
      <c r="E805" s="438"/>
      <c r="F805" s="438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438"/>
      <c r="Y805" s="81"/>
      <c r="Z805" s="81"/>
      <c r="AA805" s="81"/>
      <c r="AB805" s="81"/>
      <c r="AC805" s="81"/>
      <c r="AD805" s="438"/>
      <c r="AE805" s="438"/>
      <c r="AF805" s="438"/>
      <c r="AG805" s="81"/>
      <c r="AH805" s="81"/>
      <c r="AI805" s="81"/>
      <c r="AJ805" s="438"/>
      <c r="AK805" s="438"/>
      <c r="AL805" s="81"/>
      <c r="AM805" s="81"/>
      <c r="AN805" s="575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</row>
    <row r="806">
      <c r="A806" s="81"/>
      <c r="B806" s="81"/>
      <c r="C806" s="81"/>
      <c r="D806" s="574"/>
      <c r="E806" s="438"/>
      <c r="F806" s="438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438"/>
      <c r="Y806" s="81"/>
      <c r="Z806" s="81"/>
      <c r="AA806" s="81"/>
      <c r="AB806" s="81"/>
      <c r="AC806" s="81"/>
      <c r="AD806" s="438"/>
      <c r="AE806" s="438"/>
      <c r="AF806" s="438"/>
      <c r="AG806" s="81"/>
      <c r="AH806" s="81"/>
      <c r="AI806" s="81"/>
      <c r="AJ806" s="438"/>
      <c r="AK806" s="438"/>
      <c r="AL806" s="81"/>
      <c r="AM806" s="81"/>
      <c r="AN806" s="575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</row>
    <row r="807">
      <c r="A807" s="81"/>
      <c r="B807" s="81"/>
      <c r="C807" s="81"/>
      <c r="D807" s="574"/>
      <c r="E807" s="438"/>
      <c r="F807" s="438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438"/>
      <c r="Y807" s="81"/>
      <c r="Z807" s="81"/>
      <c r="AA807" s="81"/>
      <c r="AB807" s="81"/>
      <c r="AC807" s="81"/>
      <c r="AD807" s="438"/>
      <c r="AE807" s="438"/>
      <c r="AF807" s="438"/>
      <c r="AG807" s="81"/>
      <c r="AH807" s="81"/>
      <c r="AI807" s="81"/>
      <c r="AJ807" s="438"/>
      <c r="AK807" s="438"/>
      <c r="AL807" s="81"/>
      <c r="AM807" s="81"/>
      <c r="AN807" s="575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</row>
    <row r="808">
      <c r="A808" s="81"/>
      <c r="B808" s="81"/>
      <c r="C808" s="81"/>
      <c r="D808" s="574"/>
      <c r="E808" s="438"/>
      <c r="F808" s="438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438"/>
      <c r="Y808" s="81"/>
      <c r="Z808" s="81"/>
      <c r="AA808" s="81"/>
      <c r="AB808" s="81"/>
      <c r="AC808" s="81"/>
      <c r="AD808" s="438"/>
      <c r="AE808" s="438"/>
      <c r="AF808" s="438"/>
      <c r="AG808" s="81"/>
      <c r="AH808" s="81"/>
      <c r="AI808" s="81"/>
      <c r="AJ808" s="438"/>
      <c r="AK808" s="438"/>
      <c r="AL808" s="81"/>
      <c r="AM808" s="81"/>
      <c r="AN808" s="575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</row>
    <row r="809">
      <c r="A809" s="81"/>
      <c r="B809" s="81"/>
      <c r="C809" s="81"/>
      <c r="D809" s="574"/>
      <c r="E809" s="438"/>
      <c r="F809" s="438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438"/>
      <c r="Y809" s="81"/>
      <c r="Z809" s="81"/>
      <c r="AA809" s="81"/>
      <c r="AB809" s="81"/>
      <c r="AC809" s="81"/>
      <c r="AD809" s="438"/>
      <c r="AE809" s="438"/>
      <c r="AF809" s="438"/>
      <c r="AG809" s="81"/>
      <c r="AH809" s="81"/>
      <c r="AI809" s="81"/>
      <c r="AJ809" s="438"/>
      <c r="AK809" s="438"/>
      <c r="AL809" s="81"/>
      <c r="AM809" s="81"/>
      <c r="AN809" s="575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</row>
    <row r="810">
      <c r="A810" s="81"/>
      <c r="B810" s="81"/>
      <c r="C810" s="81"/>
      <c r="D810" s="574"/>
      <c r="E810" s="438"/>
      <c r="F810" s="438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438"/>
      <c r="Y810" s="81"/>
      <c r="Z810" s="81"/>
      <c r="AA810" s="81"/>
      <c r="AB810" s="81"/>
      <c r="AC810" s="81"/>
      <c r="AD810" s="438"/>
      <c r="AE810" s="438"/>
      <c r="AF810" s="438"/>
      <c r="AG810" s="81"/>
      <c r="AH810" s="81"/>
      <c r="AI810" s="81"/>
      <c r="AJ810" s="438"/>
      <c r="AK810" s="438"/>
      <c r="AL810" s="81"/>
      <c r="AM810" s="81"/>
      <c r="AN810" s="575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</row>
    <row r="811">
      <c r="A811" s="81"/>
      <c r="B811" s="81"/>
      <c r="C811" s="81"/>
      <c r="D811" s="574"/>
      <c r="E811" s="438"/>
      <c r="F811" s="438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438"/>
      <c r="Y811" s="81"/>
      <c r="Z811" s="81"/>
      <c r="AA811" s="81"/>
      <c r="AB811" s="81"/>
      <c r="AC811" s="81"/>
      <c r="AD811" s="438"/>
      <c r="AE811" s="438"/>
      <c r="AF811" s="438"/>
      <c r="AG811" s="81"/>
      <c r="AH811" s="81"/>
      <c r="AI811" s="81"/>
      <c r="AJ811" s="438"/>
      <c r="AK811" s="438"/>
      <c r="AL811" s="81"/>
      <c r="AM811" s="81"/>
      <c r="AN811" s="575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</row>
    <row r="812">
      <c r="A812" s="81"/>
      <c r="B812" s="81"/>
      <c r="C812" s="81"/>
      <c r="D812" s="574"/>
      <c r="E812" s="438"/>
      <c r="F812" s="438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438"/>
      <c r="Y812" s="81"/>
      <c r="Z812" s="81"/>
      <c r="AA812" s="81"/>
      <c r="AB812" s="81"/>
      <c r="AC812" s="81"/>
      <c r="AD812" s="438"/>
      <c r="AE812" s="438"/>
      <c r="AF812" s="438"/>
      <c r="AG812" s="81"/>
      <c r="AH812" s="81"/>
      <c r="AI812" s="81"/>
      <c r="AJ812" s="438"/>
      <c r="AK812" s="438"/>
      <c r="AL812" s="81"/>
      <c r="AM812" s="81"/>
      <c r="AN812" s="575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</row>
    <row r="813">
      <c r="A813" s="81"/>
      <c r="B813" s="81"/>
      <c r="C813" s="81"/>
      <c r="D813" s="574"/>
      <c r="E813" s="438"/>
      <c r="F813" s="438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438"/>
      <c r="Y813" s="81"/>
      <c r="Z813" s="81"/>
      <c r="AA813" s="81"/>
      <c r="AB813" s="81"/>
      <c r="AC813" s="81"/>
      <c r="AD813" s="438"/>
      <c r="AE813" s="438"/>
      <c r="AF813" s="438"/>
      <c r="AG813" s="81"/>
      <c r="AH813" s="81"/>
      <c r="AI813" s="81"/>
      <c r="AJ813" s="438"/>
      <c r="AK813" s="438"/>
      <c r="AL813" s="81"/>
      <c r="AM813" s="81"/>
      <c r="AN813" s="575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</row>
    <row r="814">
      <c r="A814" s="81"/>
      <c r="B814" s="81"/>
      <c r="C814" s="81"/>
      <c r="D814" s="574"/>
      <c r="E814" s="438"/>
      <c r="F814" s="438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438"/>
      <c r="Y814" s="81"/>
      <c r="Z814" s="81"/>
      <c r="AA814" s="81"/>
      <c r="AB814" s="81"/>
      <c r="AC814" s="81"/>
      <c r="AD814" s="438"/>
      <c r="AE814" s="438"/>
      <c r="AF814" s="438"/>
      <c r="AG814" s="81"/>
      <c r="AH814" s="81"/>
      <c r="AI814" s="81"/>
      <c r="AJ814" s="438"/>
      <c r="AK814" s="438"/>
      <c r="AL814" s="81"/>
      <c r="AM814" s="81"/>
      <c r="AN814" s="575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</row>
    <row r="815">
      <c r="A815" s="81"/>
      <c r="B815" s="81"/>
      <c r="C815" s="81"/>
      <c r="D815" s="574"/>
      <c r="E815" s="438"/>
      <c r="F815" s="438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438"/>
      <c r="Y815" s="81"/>
      <c r="Z815" s="81"/>
      <c r="AA815" s="81"/>
      <c r="AB815" s="81"/>
      <c r="AC815" s="81"/>
      <c r="AD815" s="438"/>
      <c r="AE815" s="438"/>
      <c r="AF815" s="438"/>
      <c r="AG815" s="81"/>
      <c r="AH815" s="81"/>
      <c r="AI815" s="81"/>
      <c r="AJ815" s="438"/>
      <c r="AK815" s="438"/>
      <c r="AL815" s="81"/>
      <c r="AM815" s="81"/>
      <c r="AN815" s="575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</row>
    <row r="816">
      <c r="A816" s="81"/>
      <c r="B816" s="81"/>
      <c r="C816" s="81"/>
      <c r="D816" s="574"/>
      <c r="E816" s="438"/>
      <c r="F816" s="438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438"/>
      <c r="Y816" s="81"/>
      <c r="Z816" s="81"/>
      <c r="AA816" s="81"/>
      <c r="AB816" s="81"/>
      <c r="AC816" s="81"/>
      <c r="AD816" s="438"/>
      <c r="AE816" s="438"/>
      <c r="AF816" s="438"/>
      <c r="AG816" s="81"/>
      <c r="AH816" s="81"/>
      <c r="AI816" s="81"/>
      <c r="AJ816" s="438"/>
      <c r="AK816" s="438"/>
      <c r="AL816" s="81"/>
      <c r="AM816" s="81"/>
      <c r="AN816" s="575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</row>
    <row r="817">
      <c r="A817" s="81"/>
      <c r="B817" s="81"/>
      <c r="C817" s="81"/>
      <c r="D817" s="574"/>
      <c r="E817" s="438"/>
      <c r="F817" s="438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438"/>
      <c r="Y817" s="81"/>
      <c r="Z817" s="81"/>
      <c r="AA817" s="81"/>
      <c r="AB817" s="81"/>
      <c r="AC817" s="81"/>
      <c r="AD817" s="438"/>
      <c r="AE817" s="438"/>
      <c r="AF817" s="438"/>
      <c r="AG817" s="81"/>
      <c r="AH817" s="81"/>
      <c r="AI817" s="81"/>
      <c r="AJ817" s="438"/>
      <c r="AK817" s="438"/>
      <c r="AL817" s="81"/>
      <c r="AM817" s="81"/>
      <c r="AN817" s="575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</row>
    <row r="818">
      <c r="A818" s="81"/>
      <c r="B818" s="81"/>
      <c r="C818" s="81"/>
      <c r="D818" s="574"/>
      <c r="E818" s="438"/>
      <c r="F818" s="438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438"/>
      <c r="Y818" s="81"/>
      <c r="Z818" s="81"/>
      <c r="AA818" s="81"/>
      <c r="AB818" s="81"/>
      <c r="AC818" s="81"/>
      <c r="AD818" s="438"/>
      <c r="AE818" s="438"/>
      <c r="AF818" s="438"/>
      <c r="AG818" s="81"/>
      <c r="AH818" s="81"/>
      <c r="AI818" s="81"/>
      <c r="AJ818" s="438"/>
      <c r="AK818" s="438"/>
      <c r="AL818" s="81"/>
      <c r="AM818" s="81"/>
      <c r="AN818" s="575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</row>
    <row r="819">
      <c r="A819" s="81"/>
      <c r="B819" s="81"/>
      <c r="C819" s="81"/>
      <c r="D819" s="574"/>
      <c r="E819" s="438"/>
      <c r="F819" s="438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438"/>
      <c r="Y819" s="81"/>
      <c r="Z819" s="81"/>
      <c r="AA819" s="81"/>
      <c r="AB819" s="81"/>
      <c r="AC819" s="81"/>
      <c r="AD819" s="438"/>
      <c r="AE819" s="438"/>
      <c r="AF819" s="438"/>
      <c r="AG819" s="81"/>
      <c r="AH819" s="81"/>
      <c r="AI819" s="81"/>
      <c r="AJ819" s="438"/>
      <c r="AK819" s="438"/>
      <c r="AL819" s="81"/>
      <c r="AM819" s="81"/>
      <c r="AN819" s="575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</row>
    <row r="820">
      <c r="A820" s="81"/>
      <c r="B820" s="81"/>
      <c r="C820" s="81"/>
      <c r="D820" s="574"/>
      <c r="E820" s="438"/>
      <c r="F820" s="438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438"/>
      <c r="Y820" s="81"/>
      <c r="Z820" s="81"/>
      <c r="AA820" s="81"/>
      <c r="AB820" s="81"/>
      <c r="AC820" s="81"/>
      <c r="AD820" s="438"/>
      <c r="AE820" s="438"/>
      <c r="AF820" s="438"/>
      <c r="AG820" s="81"/>
      <c r="AH820" s="81"/>
      <c r="AI820" s="81"/>
      <c r="AJ820" s="438"/>
      <c r="AK820" s="438"/>
      <c r="AL820" s="81"/>
      <c r="AM820" s="81"/>
      <c r="AN820" s="575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</row>
    <row r="821">
      <c r="A821" s="81"/>
      <c r="B821" s="81"/>
      <c r="C821" s="81"/>
      <c r="D821" s="574"/>
      <c r="E821" s="438"/>
      <c r="F821" s="438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438"/>
      <c r="Y821" s="81"/>
      <c r="Z821" s="81"/>
      <c r="AA821" s="81"/>
      <c r="AB821" s="81"/>
      <c r="AC821" s="81"/>
      <c r="AD821" s="438"/>
      <c r="AE821" s="438"/>
      <c r="AF821" s="438"/>
      <c r="AG821" s="81"/>
      <c r="AH821" s="81"/>
      <c r="AI821" s="81"/>
      <c r="AJ821" s="438"/>
      <c r="AK821" s="438"/>
      <c r="AL821" s="81"/>
      <c r="AM821" s="81"/>
      <c r="AN821" s="575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</row>
    <row r="822">
      <c r="A822" s="81"/>
      <c r="B822" s="81"/>
      <c r="C822" s="81"/>
      <c r="D822" s="574"/>
      <c r="E822" s="438"/>
      <c r="F822" s="438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438"/>
      <c r="Y822" s="81"/>
      <c r="Z822" s="81"/>
      <c r="AA822" s="81"/>
      <c r="AB822" s="81"/>
      <c r="AC822" s="81"/>
      <c r="AD822" s="438"/>
      <c r="AE822" s="438"/>
      <c r="AF822" s="438"/>
      <c r="AG822" s="81"/>
      <c r="AH822" s="81"/>
      <c r="AI822" s="81"/>
      <c r="AJ822" s="438"/>
      <c r="AK822" s="438"/>
      <c r="AL822" s="81"/>
      <c r="AM822" s="81"/>
      <c r="AN822" s="575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</row>
    <row r="823">
      <c r="A823" s="81"/>
      <c r="B823" s="81"/>
      <c r="C823" s="81"/>
      <c r="D823" s="574"/>
      <c r="E823" s="438"/>
      <c r="F823" s="438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438"/>
      <c r="Y823" s="81"/>
      <c r="Z823" s="81"/>
      <c r="AA823" s="81"/>
      <c r="AB823" s="81"/>
      <c r="AC823" s="81"/>
      <c r="AD823" s="438"/>
      <c r="AE823" s="438"/>
      <c r="AF823" s="438"/>
      <c r="AG823" s="81"/>
      <c r="AH823" s="81"/>
      <c r="AI823" s="81"/>
      <c r="AJ823" s="438"/>
      <c r="AK823" s="438"/>
      <c r="AL823" s="81"/>
      <c r="AM823" s="81"/>
      <c r="AN823" s="575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</row>
    <row r="824">
      <c r="A824" s="81"/>
      <c r="B824" s="81"/>
      <c r="C824" s="81"/>
      <c r="D824" s="574"/>
      <c r="E824" s="438"/>
      <c r="F824" s="438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438"/>
      <c r="Y824" s="81"/>
      <c r="Z824" s="81"/>
      <c r="AA824" s="81"/>
      <c r="AB824" s="81"/>
      <c r="AC824" s="81"/>
      <c r="AD824" s="438"/>
      <c r="AE824" s="438"/>
      <c r="AF824" s="438"/>
      <c r="AG824" s="81"/>
      <c r="AH824" s="81"/>
      <c r="AI824" s="81"/>
      <c r="AJ824" s="438"/>
      <c r="AK824" s="438"/>
      <c r="AL824" s="81"/>
      <c r="AM824" s="81"/>
      <c r="AN824" s="575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</row>
    <row r="825">
      <c r="A825" s="81"/>
      <c r="B825" s="81"/>
      <c r="C825" s="81"/>
      <c r="D825" s="574"/>
      <c r="E825" s="438"/>
      <c r="F825" s="438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438"/>
      <c r="Y825" s="81"/>
      <c r="Z825" s="81"/>
      <c r="AA825" s="81"/>
      <c r="AB825" s="81"/>
      <c r="AC825" s="81"/>
      <c r="AD825" s="438"/>
      <c r="AE825" s="438"/>
      <c r="AF825" s="438"/>
      <c r="AG825" s="81"/>
      <c r="AH825" s="81"/>
      <c r="AI825" s="81"/>
      <c r="AJ825" s="438"/>
      <c r="AK825" s="438"/>
      <c r="AL825" s="81"/>
      <c r="AM825" s="81"/>
      <c r="AN825" s="575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</row>
    <row r="826">
      <c r="A826" s="81"/>
      <c r="B826" s="81"/>
      <c r="C826" s="81"/>
      <c r="D826" s="574"/>
      <c r="E826" s="438"/>
      <c r="F826" s="438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438"/>
      <c r="Y826" s="81"/>
      <c r="Z826" s="81"/>
      <c r="AA826" s="81"/>
      <c r="AB826" s="81"/>
      <c r="AC826" s="81"/>
      <c r="AD826" s="438"/>
      <c r="AE826" s="438"/>
      <c r="AF826" s="438"/>
      <c r="AG826" s="81"/>
      <c r="AH826" s="81"/>
      <c r="AI826" s="81"/>
      <c r="AJ826" s="438"/>
      <c r="AK826" s="438"/>
      <c r="AL826" s="81"/>
      <c r="AM826" s="81"/>
      <c r="AN826" s="575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</row>
    <row r="827">
      <c r="A827" s="81"/>
      <c r="B827" s="81"/>
      <c r="C827" s="81"/>
      <c r="D827" s="574"/>
      <c r="E827" s="438"/>
      <c r="F827" s="438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438"/>
      <c r="Y827" s="81"/>
      <c r="Z827" s="81"/>
      <c r="AA827" s="81"/>
      <c r="AB827" s="81"/>
      <c r="AC827" s="81"/>
      <c r="AD827" s="438"/>
      <c r="AE827" s="438"/>
      <c r="AF827" s="438"/>
      <c r="AG827" s="81"/>
      <c r="AH827" s="81"/>
      <c r="AI827" s="81"/>
      <c r="AJ827" s="438"/>
      <c r="AK827" s="438"/>
      <c r="AL827" s="81"/>
      <c r="AM827" s="81"/>
      <c r="AN827" s="575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</row>
    <row r="828">
      <c r="A828" s="81"/>
      <c r="B828" s="81"/>
      <c r="C828" s="81"/>
      <c r="D828" s="574"/>
      <c r="E828" s="438"/>
      <c r="F828" s="438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438"/>
      <c r="Y828" s="81"/>
      <c r="Z828" s="81"/>
      <c r="AA828" s="81"/>
      <c r="AB828" s="81"/>
      <c r="AC828" s="81"/>
      <c r="AD828" s="438"/>
      <c r="AE828" s="438"/>
      <c r="AF828" s="438"/>
      <c r="AG828" s="81"/>
      <c r="AH828" s="81"/>
      <c r="AI828" s="81"/>
      <c r="AJ828" s="438"/>
      <c r="AK828" s="438"/>
      <c r="AL828" s="81"/>
      <c r="AM828" s="81"/>
      <c r="AN828" s="575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</row>
    <row r="829">
      <c r="A829" s="81"/>
      <c r="B829" s="81"/>
      <c r="C829" s="81"/>
      <c r="D829" s="574"/>
      <c r="E829" s="438"/>
      <c r="F829" s="438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438"/>
      <c r="Y829" s="81"/>
      <c r="Z829" s="81"/>
      <c r="AA829" s="81"/>
      <c r="AB829" s="81"/>
      <c r="AC829" s="81"/>
      <c r="AD829" s="438"/>
      <c r="AE829" s="438"/>
      <c r="AF829" s="438"/>
      <c r="AG829" s="81"/>
      <c r="AH829" s="81"/>
      <c r="AI829" s="81"/>
      <c r="AJ829" s="438"/>
      <c r="AK829" s="438"/>
      <c r="AL829" s="81"/>
      <c r="AM829" s="81"/>
      <c r="AN829" s="575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</row>
    <row r="830">
      <c r="A830" s="81"/>
      <c r="B830" s="81"/>
      <c r="C830" s="81"/>
      <c r="D830" s="574"/>
      <c r="E830" s="438"/>
      <c r="F830" s="438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438"/>
      <c r="Y830" s="81"/>
      <c r="Z830" s="81"/>
      <c r="AA830" s="81"/>
      <c r="AB830" s="81"/>
      <c r="AC830" s="81"/>
      <c r="AD830" s="438"/>
      <c r="AE830" s="438"/>
      <c r="AF830" s="438"/>
      <c r="AG830" s="81"/>
      <c r="AH830" s="81"/>
      <c r="AI830" s="81"/>
      <c r="AJ830" s="438"/>
      <c r="AK830" s="438"/>
      <c r="AL830" s="81"/>
      <c r="AM830" s="81"/>
      <c r="AN830" s="575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</row>
    <row r="831">
      <c r="A831" s="81"/>
      <c r="B831" s="81"/>
      <c r="C831" s="81"/>
      <c r="D831" s="574"/>
      <c r="E831" s="438"/>
      <c r="F831" s="438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438"/>
      <c r="Y831" s="81"/>
      <c r="Z831" s="81"/>
      <c r="AA831" s="81"/>
      <c r="AB831" s="81"/>
      <c r="AC831" s="81"/>
      <c r="AD831" s="438"/>
      <c r="AE831" s="438"/>
      <c r="AF831" s="438"/>
      <c r="AG831" s="81"/>
      <c r="AH831" s="81"/>
      <c r="AI831" s="81"/>
      <c r="AJ831" s="438"/>
      <c r="AK831" s="438"/>
      <c r="AL831" s="81"/>
      <c r="AM831" s="81"/>
      <c r="AN831" s="575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</row>
    <row r="832">
      <c r="A832" s="81"/>
      <c r="B832" s="81"/>
      <c r="C832" s="81"/>
      <c r="D832" s="574"/>
      <c r="E832" s="438"/>
      <c r="F832" s="438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438"/>
      <c r="Y832" s="81"/>
      <c r="Z832" s="81"/>
      <c r="AA832" s="81"/>
      <c r="AB832" s="81"/>
      <c r="AC832" s="81"/>
      <c r="AD832" s="438"/>
      <c r="AE832" s="438"/>
      <c r="AF832" s="438"/>
      <c r="AG832" s="81"/>
      <c r="AH832" s="81"/>
      <c r="AI832" s="81"/>
      <c r="AJ832" s="438"/>
      <c r="AK832" s="438"/>
      <c r="AL832" s="81"/>
      <c r="AM832" s="81"/>
      <c r="AN832" s="575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</row>
    <row r="833">
      <c r="A833" s="81"/>
      <c r="B833" s="81"/>
      <c r="C833" s="81"/>
      <c r="D833" s="574"/>
      <c r="E833" s="438"/>
      <c r="F833" s="438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438"/>
      <c r="Y833" s="81"/>
      <c r="Z833" s="81"/>
      <c r="AA833" s="81"/>
      <c r="AB833" s="81"/>
      <c r="AC833" s="81"/>
      <c r="AD833" s="438"/>
      <c r="AE833" s="438"/>
      <c r="AF833" s="438"/>
      <c r="AG833" s="81"/>
      <c r="AH833" s="81"/>
      <c r="AI833" s="81"/>
      <c r="AJ833" s="438"/>
      <c r="AK833" s="438"/>
      <c r="AL833" s="81"/>
      <c r="AM833" s="81"/>
      <c r="AN833" s="575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</row>
    <row r="834">
      <c r="A834" s="81"/>
      <c r="B834" s="81"/>
      <c r="C834" s="81"/>
      <c r="D834" s="574"/>
      <c r="E834" s="438"/>
      <c r="F834" s="438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438"/>
      <c r="Y834" s="81"/>
      <c r="Z834" s="81"/>
      <c r="AA834" s="81"/>
      <c r="AB834" s="81"/>
      <c r="AC834" s="81"/>
      <c r="AD834" s="438"/>
      <c r="AE834" s="438"/>
      <c r="AF834" s="438"/>
      <c r="AG834" s="81"/>
      <c r="AH834" s="81"/>
      <c r="AI834" s="81"/>
      <c r="AJ834" s="438"/>
      <c r="AK834" s="438"/>
      <c r="AL834" s="81"/>
      <c r="AM834" s="81"/>
      <c r="AN834" s="575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</row>
    <row r="835">
      <c r="A835" s="81"/>
      <c r="B835" s="81"/>
      <c r="C835" s="81"/>
      <c r="D835" s="574"/>
      <c r="E835" s="438"/>
      <c r="F835" s="438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438"/>
      <c r="Y835" s="81"/>
      <c r="Z835" s="81"/>
      <c r="AA835" s="81"/>
      <c r="AB835" s="81"/>
      <c r="AC835" s="81"/>
      <c r="AD835" s="438"/>
      <c r="AE835" s="438"/>
      <c r="AF835" s="438"/>
      <c r="AG835" s="81"/>
      <c r="AH835" s="81"/>
      <c r="AI835" s="81"/>
      <c r="AJ835" s="438"/>
      <c r="AK835" s="438"/>
      <c r="AL835" s="81"/>
      <c r="AM835" s="81"/>
      <c r="AN835" s="575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</row>
    <row r="836">
      <c r="A836" s="81"/>
      <c r="B836" s="81"/>
      <c r="C836" s="81"/>
      <c r="D836" s="574"/>
      <c r="E836" s="438"/>
      <c r="F836" s="438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438"/>
      <c r="Y836" s="81"/>
      <c r="Z836" s="81"/>
      <c r="AA836" s="81"/>
      <c r="AB836" s="81"/>
      <c r="AC836" s="81"/>
      <c r="AD836" s="438"/>
      <c r="AE836" s="438"/>
      <c r="AF836" s="438"/>
      <c r="AG836" s="81"/>
      <c r="AH836" s="81"/>
      <c r="AI836" s="81"/>
      <c r="AJ836" s="438"/>
      <c r="AK836" s="438"/>
      <c r="AL836" s="81"/>
      <c r="AM836" s="81"/>
      <c r="AN836" s="575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</row>
    <row r="837">
      <c r="A837" s="81"/>
      <c r="B837" s="81"/>
      <c r="C837" s="81"/>
      <c r="D837" s="574"/>
      <c r="E837" s="438"/>
      <c r="F837" s="438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438"/>
      <c r="Y837" s="81"/>
      <c r="Z837" s="81"/>
      <c r="AA837" s="81"/>
      <c r="AB837" s="81"/>
      <c r="AC837" s="81"/>
      <c r="AD837" s="438"/>
      <c r="AE837" s="438"/>
      <c r="AF837" s="438"/>
      <c r="AG837" s="81"/>
      <c r="AH837" s="81"/>
      <c r="AI837" s="81"/>
      <c r="AJ837" s="438"/>
      <c r="AK837" s="438"/>
      <c r="AL837" s="81"/>
      <c r="AM837" s="81"/>
      <c r="AN837" s="575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</row>
    <row r="838">
      <c r="A838" s="81"/>
      <c r="B838" s="81"/>
      <c r="C838" s="81"/>
      <c r="D838" s="574"/>
      <c r="E838" s="438"/>
      <c r="F838" s="438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438"/>
      <c r="Y838" s="81"/>
      <c r="Z838" s="81"/>
      <c r="AA838" s="81"/>
      <c r="AB838" s="81"/>
      <c r="AC838" s="81"/>
      <c r="AD838" s="438"/>
      <c r="AE838" s="438"/>
      <c r="AF838" s="438"/>
      <c r="AG838" s="81"/>
      <c r="AH838" s="81"/>
      <c r="AI838" s="81"/>
      <c r="AJ838" s="438"/>
      <c r="AK838" s="438"/>
      <c r="AL838" s="81"/>
      <c r="AM838" s="81"/>
      <c r="AN838" s="575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</row>
    <row r="839">
      <c r="A839" s="81"/>
      <c r="B839" s="81"/>
      <c r="C839" s="81"/>
      <c r="D839" s="574"/>
      <c r="E839" s="438"/>
      <c r="F839" s="438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438"/>
      <c r="Y839" s="81"/>
      <c r="Z839" s="81"/>
      <c r="AA839" s="81"/>
      <c r="AB839" s="81"/>
      <c r="AC839" s="81"/>
      <c r="AD839" s="438"/>
      <c r="AE839" s="438"/>
      <c r="AF839" s="438"/>
      <c r="AG839" s="81"/>
      <c r="AH839" s="81"/>
      <c r="AI839" s="81"/>
      <c r="AJ839" s="438"/>
      <c r="AK839" s="438"/>
      <c r="AL839" s="81"/>
      <c r="AM839" s="81"/>
      <c r="AN839" s="575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</row>
    <row r="840">
      <c r="A840" s="81"/>
      <c r="B840" s="81"/>
      <c r="C840" s="81"/>
      <c r="D840" s="574"/>
      <c r="E840" s="438"/>
      <c r="F840" s="438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438"/>
      <c r="Y840" s="81"/>
      <c r="Z840" s="81"/>
      <c r="AA840" s="81"/>
      <c r="AB840" s="81"/>
      <c r="AC840" s="81"/>
      <c r="AD840" s="438"/>
      <c r="AE840" s="438"/>
      <c r="AF840" s="438"/>
      <c r="AG840" s="81"/>
      <c r="AH840" s="81"/>
      <c r="AI840" s="81"/>
      <c r="AJ840" s="438"/>
      <c r="AK840" s="438"/>
      <c r="AL840" s="81"/>
      <c r="AM840" s="81"/>
      <c r="AN840" s="575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</row>
    <row r="841">
      <c r="A841" s="81"/>
      <c r="B841" s="81"/>
      <c r="C841" s="81"/>
      <c r="D841" s="574"/>
      <c r="E841" s="438"/>
      <c r="F841" s="438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438"/>
      <c r="Y841" s="81"/>
      <c r="Z841" s="81"/>
      <c r="AA841" s="81"/>
      <c r="AB841" s="81"/>
      <c r="AC841" s="81"/>
      <c r="AD841" s="438"/>
      <c r="AE841" s="438"/>
      <c r="AF841" s="438"/>
      <c r="AG841" s="81"/>
      <c r="AH841" s="81"/>
      <c r="AI841" s="81"/>
      <c r="AJ841" s="438"/>
      <c r="AK841" s="438"/>
      <c r="AL841" s="81"/>
      <c r="AM841" s="81"/>
      <c r="AN841" s="575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</row>
    <row r="842">
      <c r="A842" s="81"/>
      <c r="B842" s="81"/>
      <c r="C842" s="81"/>
      <c r="D842" s="574"/>
      <c r="E842" s="438"/>
      <c r="F842" s="438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438"/>
      <c r="Y842" s="81"/>
      <c r="Z842" s="81"/>
      <c r="AA842" s="81"/>
      <c r="AB842" s="81"/>
      <c r="AC842" s="81"/>
      <c r="AD842" s="438"/>
      <c r="AE842" s="438"/>
      <c r="AF842" s="438"/>
      <c r="AG842" s="81"/>
      <c r="AH842" s="81"/>
      <c r="AI842" s="81"/>
      <c r="AJ842" s="438"/>
      <c r="AK842" s="438"/>
      <c r="AL842" s="81"/>
      <c r="AM842" s="81"/>
      <c r="AN842" s="575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</row>
    <row r="843">
      <c r="A843" s="81"/>
      <c r="B843" s="81"/>
      <c r="C843" s="81"/>
      <c r="D843" s="574"/>
      <c r="E843" s="438"/>
      <c r="F843" s="438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438"/>
      <c r="Y843" s="81"/>
      <c r="Z843" s="81"/>
      <c r="AA843" s="81"/>
      <c r="AB843" s="81"/>
      <c r="AC843" s="81"/>
      <c r="AD843" s="438"/>
      <c r="AE843" s="438"/>
      <c r="AF843" s="438"/>
      <c r="AG843" s="81"/>
      <c r="AH843" s="81"/>
      <c r="AI843" s="81"/>
      <c r="AJ843" s="438"/>
      <c r="AK843" s="438"/>
      <c r="AL843" s="81"/>
      <c r="AM843" s="81"/>
      <c r="AN843" s="575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</row>
    <row r="844">
      <c r="A844" s="81"/>
      <c r="B844" s="81"/>
      <c r="C844" s="81"/>
      <c r="D844" s="574"/>
      <c r="E844" s="438"/>
      <c r="F844" s="438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438"/>
      <c r="Y844" s="81"/>
      <c r="Z844" s="81"/>
      <c r="AA844" s="81"/>
      <c r="AB844" s="81"/>
      <c r="AC844" s="81"/>
      <c r="AD844" s="438"/>
      <c r="AE844" s="438"/>
      <c r="AF844" s="438"/>
      <c r="AG844" s="81"/>
      <c r="AH844" s="81"/>
      <c r="AI844" s="81"/>
      <c r="AJ844" s="438"/>
      <c r="AK844" s="438"/>
      <c r="AL844" s="81"/>
      <c r="AM844" s="81"/>
      <c r="AN844" s="575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</row>
    <row r="845">
      <c r="A845" s="81"/>
      <c r="B845" s="81"/>
      <c r="C845" s="81"/>
      <c r="D845" s="574"/>
      <c r="E845" s="438"/>
      <c r="F845" s="438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438"/>
      <c r="Y845" s="81"/>
      <c r="Z845" s="81"/>
      <c r="AA845" s="81"/>
      <c r="AB845" s="81"/>
      <c r="AC845" s="81"/>
      <c r="AD845" s="438"/>
      <c r="AE845" s="438"/>
      <c r="AF845" s="438"/>
      <c r="AG845" s="81"/>
      <c r="AH845" s="81"/>
      <c r="AI845" s="81"/>
      <c r="AJ845" s="438"/>
      <c r="AK845" s="438"/>
      <c r="AL845" s="81"/>
      <c r="AM845" s="81"/>
      <c r="AN845" s="575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</row>
    <row r="846">
      <c r="A846" s="81"/>
      <c r="B846" s="81"/>
      <c r="C846" s="81"/>
      <c r="D846" s="574"/>
      <c r="E846" s="438"/>
      <c r="F846" s="438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438"/>
      <c r="Y846" s="81"/>
      <c r="Z846" s="81"/>
      <c r="AA846" s="81"/>
      <c r="AB846" s="81"/>
      <c r="AC846" s="81"/>
      <c r="AD846" s="438"/>
      <c r="AE846" s="438"/>
      <c r="AF846" s="438"/>
      <c r="AG846" s="81"/>
      <c r="AH846" s="81"/>
      <c r="AI846" s="81"/>
      <c r="AJ846" s="438"/>
      <c r="AK846" s="438"/>
      <c r="AL846" s="81"/>
      <c r="AM846" s="81"/>
      <c r="AN846" s="575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</row>
    <row r="847">
      <c r="A847" s="81"/>
      <c r="B847" s="81"/>
      <c r="C847" s="81"/>
      <c r="D847" s="574"/>
      <c r="E847" s="438"/>
      <c r="F847" s="438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438"/>
      <c r="Y847" s="81"/>
      <c r="Z847" s="81"/>
      <c r="AA847" s="81"/>
      <c r="AB847" s="81"/>
      <c r="AC847" s="81"/>
      <c r="AD847" s="438"/>
      <c r="AE847" s="438"/>
      <c r="AF847" s="438"/>
      <c r="AG847" s="81"/>
      <c r="AH847" s="81"/>
      <c r="AI847" s="81"/>
      <c r="AJ847" s="438"/>
      <c r="AK847" s="438"/>
      <c r="AL847" s="81"/>
      <c r="AM847" s="81"/>
      <c r="AN847" s="575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</row>
    <row r="848">
      <c r="A848" s="81"/>
      <c r="B848" s="81"/>
      <c r="C848" s="81"/>
      <c r="D848" s="574"/>
      <c r="E848" s="438"/>
      <c r="F848" s="438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438"/>
      <c r="Y848" s="81"/>
      <c r="Z848" s="81"/>
      <c r="AA848" s="81"/>
      <c r="AB848" s="81"/>
      <c r="AC848" s="81"/>
      <c r="AD848" s="438"/>
      <c r="AE848" s="438"/>
      <c r="AF848" s="438"/>
      <c r="AG848" s="81"/>
      <c r="AH848" s="81"/>
      <c r="AI848" s="81"/>
      <c r="AJ848" s="438"/>
      <c r="AK848" s="438"/>
      <c r="AL848" s="81"/>
      <c r="AM848" s="81"/>
      <c r="AN848" s="575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</row>
    <row r="849">
      <c r="A849" s="81"/>
      <c r="B849" s="81"/>
      <c r="C849" s="81"/>
      <c r="D849" s="574"/>
      <c r="E849" s="438"/>
      <c r="F849" s="438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438"/>
      <c r="Y849" s="81"/>
      <c r="Z849" s="81"/>
      <c r="AA849" s="81"/>
      <c r="AB849" s="81"/>
      <c r="AC849" s="81"/>
      <c r="AD849" s="438"/>
      <c r="AE849" s="438"/>
      <c r="AF849" s="438"/>
      <c r="AG849" s="81"/>
      <c r="AH849" s="81"/>
      <c r="AI849" s="81"/>
      <c r="AJ849" s="438"/>
      <c r="AK849" s="438"/>
      <c r="AL849" s="81"/>
      <c r="AM849" s="81"/>
      <c r="AN849" s="575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</row>
    <row r="850">
      <c r="A850" s="81"/>
      <c r="B850" s="81"/>
      <c r="C850" s="81"/>
      <c r="D850" s="574"/>
      <c r="E850" s="438"/>
      <c r="F850" s="438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438"/>
      <c r="Y850" s="81"/>
      <c r="Z850" s="81"/>
      <c r="AA850" s="81"/>
      <c r="AB850" s="81"/>
      <c r="AC850" s="81"/>
      <c r="AD850" s="438"/>
      <c r="AE850" s="438"/>
      <c r="AF850" s="438"/>
      <c r="AG850" s="81"/>
      <c r="AH850" s="81"/>
      <c r="AI850" s="81"/>
      <c r="AJ850" s="438"/>
      <c r="AK850" s="438"/>
      <c r="AL850" s="81"/>
      <c r="AM850" s="81"/>
      <c r="AN850" s="575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</row>
    <row r="851">
      <c r="A851" s="81"/>
      <c r="B851" s="81"/>
      <c r="C851" s="81"/>
      <c r="D851" s="574"/>
      <c r="E851" s="438"/>
      <c r="F851" s="438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438"/>
      <c r="Y851" s="81"/>
      <c r="Z851" s="81"/>
      <c r="AA851" s="81"/>
      <c r="AB851" s="81"/>
      <c r="AC851" s="81"/>
      <c r="AD851" s="438"/>
      <c r="AE851" s="438"/>
      <c r="AF851" s="438"/>
      <c r="AG851" s="81"/>
      <c r="AH851" s="81"/>
      <c r="AI851" s="81"/>
      <c r="AJ851" s="438"/>
      <c r="AK851" s="438"/>
      <c r="AL851" s="81"/>
      <c r="AM851" s="81"/>
      <c r="AN851" s="575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</row>
    <row r="852">
      <c r="A852" s="81"/>
      <c r="B852" s="81"/>
      <c r="C852" s="81"/>
      <c r="D852" s="574"/>
      <c r="E852" s="438"/>
      <c r="F852" s="438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438"/>
      <c r="Y852" s="81"/>
      <c r="Z852" s="81"/>
      <c r="AA852" s="81"/>
      <c r="AB852" s="81"/>
      <c r="AC852" s="81"/>
      <c r="AD852" s="438"/>
      <c r="AE852" s="438"/>
      <c r="AF852" s="438"/>
      <c r="AG852" s="81"/>
      <c r="AH852" s="81"/>
      <c r="AI852" s="81"/>
      <c r="AJ852" s="438"/>
      <c r="AK852" s="438"/>
      <c r="AL852" s="81"/>
      <c r="AM852" s="81"/>
      <c r="AN852" s="575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</row>
    <row r="853">
      <c r="A853" s="81"/>
      <c r="B853" s="81"/>
      <c r="C853" s="81"/>
      <c r="D853" s="574"/>
      <c r="E853" s="438"/>
      <c r="F853" s="438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438"/>
      <c r="Y853" s="81"/>
      <c r="Z853" s="81"/>
      <c r="AA853" s="81"/>
      <c r="AB853" s="81"/>
      <c r="AC853" s="81"/>
      <c r="AD853" s="438"/>
      <c r="AE853" s="438"/>
      <c r="AF853" s="438"/>
      <c r="AG853" s="81"/>
      <c r="AH853" s="81"/>
      <c r="AI853" s="81"/>
      <c r="AJ853" s="438"/>
      <c r="AK853" s="438"/>
      <c r="AL853" s="81"/>
      <c r="AM853" s="81"/>
      <c r="AN853" s="575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</row>
    <row r="854">
      <c r="A854" s="81"/>
      <c r="B854" s="81"/>
      <c r="C854" s="81"/>
      <c r="D854" s="574"/>
      <c r="E854" s="438"/>
      <c r="F854" s="438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438"/>
      <c r="Y854" s="81"/>
      <c r="Z854" s="81"/>
      <c r="AA854" s="81"/>
      <c r="AB854" s="81"/>
      <c r="AC854" s="81"/>
      <c r="AD854" s="438"/>
      <c r="AE854" s="438"/>
      <c r="AF854" s="438"/>
      <c r="AG854" s="81"/>
      <c r="AH854" s="81"/>
      <c r="AI854" s="81"/>
      <c r="AJ854" s="438"/>
      <c r="AK854" s="438"/>
      <c r="AL854" s="81"/>
      <c r="AM854" s="81"/>
      <c r="AN854" s="575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</row>
    <row r="855">
      <c r="A855" s="81"/>
      <c r="B855" s="81"/>
      <c r="C855" s="81"/>
      <c r="D855" s="574"/>
      <c r="E855" s="438"/>
      <c r="F855" s="438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438"/>
      <c r="Y855" s="81"/>
      <c r="Z855" s="81"/>
      <c r="AA855" s="81"/>
      <c r="AB855" s="81"/>
      <c r="AC855" s="81"/>
      <c r="AD855" s="438"/>
      <c r="AE855" s="438"/>
      <c r="AF855" s="438"/>
      <c r="AG855" s="81"/>
      <c r="AH855" s="81"/>
      <c r="AI855" s="81"/>
      <c r="AJ855" s="438"/>
      <c r="AK855" s="438"/>
      <c r="AL855" s="81"/>
      <c r="AM855" s="81"/>
      <c r="AN855" s="575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</row>
    <row r="856">
      <c r="A856" s="81"/>
      <c r="B856" s="81"/>
      <c r="C856" s="81"/>
      <c r="D856" s="574"/>
      <c r="E856" s="438"/>
      <c r="F856" s="438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438"/>
      <c r="Y856" s="81"/>
      <c r="Z856" s="81"/>
      <c r="AA856" s="81"/>
      <c r="AB856" s="81"/>
      <c r="AC856" s="81"/>
      <c r="AD856" s="438"/>
      <c r="AE856" s="438"/>
      <c r="AF856" s="438"/>
      <c r="AG856" s="81"/>
      <c r="AH856" s="81"/>
      <c r="AI856" s="81"/>
      <c r="AJ856" s="438"/>
      <c r="AK856" s="438"/>
      <c r="AL856" s="81"/>
      <c r="AM856" s="81"/>
      <c r="AN856" s="575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</row>
    <row r="857">
      <c r="A857" s="81"/>
      <c r="B857" s="81"/>
      <c r="C857" s="81"/>
      <c r="D857" s="574"/>
      <c r="E857" s="438"/>
      <c r="F857" s="438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438"/>
      <c r="Y857" s="81"/>
      <c r="Z857" s="81"/>
      <c r="AA857" s="81"/>
      <c r="AB857" s="81"/>
      <c r="AC857" s="81"/>
      <c r="AD857" s="438"/>
      <c r="AE857" s="438"/>
      <c r="AF857" s="438"/>
      <c r="AG857" s="81"/>
      <c r="AH857" s="81"/>
      <c r="AI857" s="81"/>
      <c r="AJ857" s="438"/>
      <c r="AK857" s="438"/>
      <c r="AL857" s="81"/>
      <c r="AM857" s="81"/>
      <c r="AN857" s="575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</row>
    <row r="858">
      <c r="A858" s="81"/>
      <c r="B858" s="81"/>
      <c r="C858" s="81"/>
      <c r="D858" s="574"/>
      <c r="E858" s="438"/>
      <c r="F858" s="438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438"/>
      <c r="Y858" s="81"/>
      <c r="Z858" s="81"/>
      <c r="AA858" s="81"/>
      <c r="AB858" s="81"/>
      <c r="AC858" s="81"/>
      <c r="AD858" s="438"/>
      <c r="AE858" s="438"/>
      <c r="AF858" s="438"/>
      <c r="AG858" s="81"/>
      <c r="AH858" s="81"/>
      <c r="AI858" s="81"/>
      <c r="AJ858" s="438"/>
      <c r="AK858" s="438"/>
      <c r="AL858" s="81"/>
      <c r="AM858" s="81"/>
      <c r="AN858" s="575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</row>
    <row r="859">
      <c r="A859" s="81"/>
      <c r="B859" s="81"/>
      <c r="C859" s="81"/>
      <c r="D859" s="574"/>
      <c r="E859" s="438"/>
      <c r="F859" s="438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438"/>
      <c r="Y859" s="81"/>
      <c r="Z859" s="81"/>
      <c r="AA859" s="81"/>
      <c r="AB859" s="81"/>
      <c r="AC859" s="81"/>
      <c r="AD859" s="438"/>
      <c r="AE859" s="438"/>
      <c r="AF859" s="438"/>
      <c r="AG859" s="81"/>
      <c r="AH859" s="81"/>
      <c r="AI859" s="81"/>
      <c r="AJ859" s="438"/>
      <c r="AK859" s="438"/>
      <c r="AL859" s="81"/>
      <c r="AM859" s="81"/>
      <c r="AN859" s="575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</row>
    <row r="860">
      <c r="A860" s="81"/>
      <c r="B860" s="81"/>
      <c r="C860" s="81"/>
      <c r="D860" s="574"/>
      <c r="E860" s="438"/>
      <c r="F860" s="438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438"/>
      <c r="Y860" s="81"/>
      <c r="Z860" s="81"/>
      <c r="AA860" s="81"/>
      <c r="AB860" s="81"/>
      <c r="AC860" s="81"/>
      <c r="AD860" s="438"/>
      <c r="AE860" s="438"/>
      <c r="AF860" s="438"/>
      <c r="AG860" s="81"/>
      <c r="AH860" s="81"/>
      <c r="AI860" s="81"/>
      <c r="AJ860" s="438"/>
      <c r="AK860" s="438"/>
      <c r="AL860" s="81"/>
      <c r="AM860" s="81"/>
      <c r="AN860" s="575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</row>
    <row r="861">
      <c r="A861" s="81"/>
      <c r="B861" s="81"/>
      <c r="C861" s="81"/>
      <c r="D861" s="574"/>
      <c r="E861" s="438"/>
      <c r="F861" s="438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438"/>
      <c r="Y861" s="81"/>
      <c r="Z861" s="81"/>
      <c r="AA861" s="81"/>
      <c r="AB861" s="81"/>
      <c r="AC861" s="81"/>
      <c r="AD861" s="438"/>
      <c r="AE861" s="438"/>
      <c r="AF861" s="438"/>
      <c r="AG861" s="81"/>
      <c r="AH861" s="81"/>
      <c r="AI861" s="81"/>
      <c r="AJ861" s="438"/>
      <c r="AK861" s="438"/>
      <c r="AL861" s="81"/>
      <c r="AM861" s="81"/>
      <c r="AN861" s="575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</row>
    <row r="862">
      <c r="A862" s="81"/>
      <c r="B862" s="81"/>
      <c r="C862" s="81"/>
      <c r="D862" s="574"/>
      <c r="E862" s="438"/>
      <c r="F862" s="438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438"/>
      <c r="Y862" s="81"/>
      <c r="Z862" s="81"/>
      <c r="AA862" s="81"/>
      <c r="AB862" s="81"/>
      <c r="AC862" s="81"/>
      <c r="AD862" s="438"/>
      <c r="AE862" s="438"/>
      <c r="AF862" s="438"/>
      <c r="AG862" s="81"/>
      <c r="AH862" s="81"/>
      <c r="AI862" s="81"/>
      <c r="AJ862" s="438"/>
      <c r="AK862" s="438"/>
      <c r="AL862" s="81"/>
      <c r="AM862" s="81"/>
      <c r="AN862" s="575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</row>
    <row r="863">
      <c r="A863" s="81"/>
      <c r="B863" s="81"/>
      <c r="C863" s="81"/>
      <c r="D863" s="574"/>
      <c r="E863" s="438"/>
      <c r="F863" s="438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438"/>
      <c r="Y863" s="81"/>
      <c r="Z863" s="81"/>
      <c r="AA863" s="81"/>
      <c r="AB863" s="81"/>
      <c r="AC863" s="81"/>
      <c r="AD863" s="438"/>
      <c r="AE863" s="438"/>
      <c r="AF863" s="438"/>
      <c r="AG863" s="81"/>
      <c r="AH863" s="81"/>
      <c r="AI863" s="81"/>
      <c r="AJ863" s="438"/>
      <c r="AK863" s="438"/>
      <c r="AL863" s="81"/>
      <c r="AM863" s="81"/>
      <c r="AN863" s="575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</row>
    <row r="864">
      <c r="A864" s="81"/>
      <c r="B864" s="81"/>
      <c r="C864" s="81"/>
      <c r="D864" s="574"/>
      <c r="E864" s="438"/>
      <c r="F864" s="438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438"/>
      <c r="Y864" s="81"/>
      <c r="Z864" s="81"/>
      <c r="AA864" s="81"/>
      <c r="AB864" s="81"/>
      <c r="AC864" s="81"/>
      <c r="AD864" s="438"/>
      <c r="AE864" s="438"/>
      <c r="AF864" s="438"/>
      <c r="AG864" s="81"/>
      <c r="AH864" s="81"/>
      <c r="AI864" s="81"/>
      <c r="AJ864" s="438"/>
      <c r="AK864" s="438"/>
      <c r="AL864" s="81"/>
      <c r="AM864" s="81"/>
      <c r="AN864" s="575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</row>
    <row r="865">
      <c r="A865" s="81"/>
      <c r="B865" s="81"/>
      <c r="C865" s="81"/>
      <c r="D865" s="574"/>
      <c r="E865" s="438"/>
      <c r="F865" s="438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438"/>
      <c r="Y865" s="81"/>
      <c r="Z865" s="81"/>
      <c r="AA865" s="81"/>
      <c r="AB865" s="81"/>
      <c r="AC865" s="81"/>
      <c r="AD865" s="438"/>
      <c r="AE865" s="438"/>
      <c r="AF865" s="438"/>
      <c r="AG865" s="81"/>
      <c r="AH865" s="81"/>
      <c r="AI865" s="81"/>
      <c r="AJ865" s="438"/>
      <c r="AK865" s="438"/>
      <c r="AL865" s="81"/>
      <c r="AM865" s="81"/>
      <c r="AN865" s="575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</row>
    <row r="866">
      <c r="A866" s="81"/>
      <c r="B866" s="81"/>
      <c r="C866" s="81"/>
      <c r="D866" s="574"/>
      <c r="E866" s="438"/>
      <c r="F866" s="438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438"/>
      <c r="Y866" s="81"/>
      <c r="Z866" s="81"/>
      <c r="AA866" s="81"/>
      <c r="AB866" s="81"/>
      <c r="AC866" s="81"/>
      <c r="AD866" s="438"/>
      <c r="AE866" s="438"/>
      <c r="AF866" s="438"/>
      <c r="AG866" s="81"/>
      <c r="AH866" s="81"/>
      <c r="AI866" s="81"/>
      <c r="AJ866" s="438"/>
      <c r="AK866" s="438"/>
      <c r="AL866" s="81"/>
      <c r="AM866" s="81"/>
      <c r="AN866" s="575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</row>
    <row r="867">
      <c r="A867" s="81"/>
      <c r="B867" s="81"/>
      <c r="C867" s="81"/>
      <c r="D867" s="574"/>
      <c r="E867" s="438"/>
      <c r="F867" s="438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438"/>
      <c r="Y867" s="81"/>
      <c r="Z867" s="81"/>
      <c r="AA867" s="81"/>
      <c r="AB867" s="81"/>
      <c r="AC867" s="81"/>
      <c r="AD867" s="438"/>
      <c r="AE867" s="438"/>
      <c r="AF867" s="438"/>
      <c r="AG867" s="81"/>
      <c r="AH867" s="81"/>
      <c r="AI867" s="81"/>
      <c r="AJ867" s="438"/>
      <c r="AK867" s="438"/>
      <c r="AL867" s="81"/>
      <c r="AM867" s="81"/>
      <c r="AN867" s="575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</row>
    <row r="868">
      <c r="A868" s="81"/>
      <c r="B868" s="81"/>
      <c r="C868" s="81"/>
      <c r="D868" s="574"/>
      <c r="E868" s="438"/>
      <c r="F868" s="438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438"/>
      <c r="Y868" s="81"/>
      <c r="Z868" s="81"/>
      <c r="AA868" s="81"/>
      <c r="AB868" s="81"/>
      <c r="AC868" s="81"/>
      <c r="AD868" s="438"/>
      <c r="AE868" s="438"/>
      <c r="AF868" s="438"/>
      <c r="AG868" s="81"/>
      <c r="AH868" s="81"/>
      <c r="AI868" s="81"/>
      <c r="AJ868" s="438"/>
      <c r="AK868" s="438"/>
      <c r="AL868" s="81"/>
      <c r="AM868" s="81"/>
      <c r="AN868" s="575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</row>
    <row r="869">
      <c r="A869" s="81"/>
      <c r="B869" s="81"/>
      <c r="C869" s="81"/>
      <c r="D869" s="574"/>
      <c r="E869" s="438"/>
      <c r="F869" s="438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438"/>
      <c r="Y869" s="81"/>
      <c r="Z869" s="81"/>
      <c r="AA869" s="81"/>
      <c r="AB869" s="81"/>
      <c r="AC869" s="81"/>
      <c r="AD869" s="438"/>
      <c r="AE869" s="438"/>
      <c r="AF869" s="438"/>
      <c r="AG869" s="81"/>
      <c r="AH869" s="81"/>
      <c r="AI869" s="81"/>
      <c r="AJ869" s="438"/>
      <c r="AK869" s="438"/>
      <c r="AL869" s="81"/>
      <c r="AM869" s="81"/>
      <c r="AN869" s="575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</row>
    <row r="870">
      <c r="A870" s="81"/>
      <c r="B870" s="81"/>
      <c r="C870" s="81"/>
      <c r="D870" s="574"/>
      <c r="E870" s="438"/>
      <c r="F870" s="438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438"/>
      <c r="Y870" s="81"/>
      <c r="Z870" s="81"/>
      <c r="AA870" s="81"/>
      <c r="AB870" s="81"/>
      <c r="AC870" s="81"/>
      <c r="AD870" s="438"/>
      <c r="AE870" s="438"/>
      <c r="AF870" s="438"/>
      <c r="AG870" s="81"/>
      <c r="AH870" s="81"/>
      <c r="AI870" s="81"/>
      <c r="AJ870" s="438"/>
      <c r="AK870" s="438"/>
      <c r="AL870" s="81"/>
      <c r="AM870" s="81"/>
      <c r="AN870" s="575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</row>
    <row r="871">
      <c r="A871" s="81"/>
      <c r="B871" s="81"/>
      <c r="C871" s="81"/>
      <c r="D871" s="574"/>
      <c r="E871" s="438"/>
      <c r="F871" s="438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438"/>
      <c r="Y871" s="81"/>
      <c r="Z871" s="81"/>
      <c r="AA871" s="81"/>
      <c r="AB871" s="81"/>
      <c r="AC871" s="81"/>
      <c r="AD871" s="438"/>
      <c r="AE871" s="438"/>
      <c r="AF871" s="438"/>
      <c r="AG871" s="81"/>
      <c r="AH871" s="81"/>
      <c r="AI871" s="81"/>
      <c r="AJ871" s="438"/>
      <c r="AK871" s="438"/>
      <c r="AL871" s="81"/>
      <c r="AM871" s="81"/>
      <c r="AN871" s="575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</row>
    <row r="872">
      <c r="A872" s="81"/>
      <c r="B872" s="81"/>
      <c r="C872" s="81"/>
      <c r="D872" s="574"/>
      <c r="E872" s="438"/>
      <c r="F872" s="438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438"/>
      <c r="Y872" s="81"/>
      <c r="Z872" s="81"/>
      <c r="AA872" s="81"/>
      <c r="AB872" s="81"/>
      <c r="AC872" s="81"/>
      <c r="AD872" s="438"/>
      <c r="AE872" s="438"/>
      <c r="AF872" s="438"/>
      <c r="AG872" s="81"/>
      <c r="AH872" s="81"/>
      <c r="AI872" s="81"/>
      <c r="AJ872" s="438"/>
      <c r="AK872" s="438"/>
      <c r="AL872" s="81"/>
      <c r="AM872" s="81"/>
      <c r="AN872" s="575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</row>
    <row r="873">
      <c r="A873" s="81"/>
      <c r="B873" s="81"/>
      <c r="C873" s="81"/>
      <c r="D873" s="574"/>
      <c r="E873" s="438"/>
      <c r="F873" s="438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438"/>
      <c r="Y873" s="81"/>
      <c r="Z873" s="81"/>
      <c r="AA873" s="81"/>
      <c r="AB873" s="81"/>
      <c r="AC873" s="81"/>
      <c r="AD873" s="438"/>
      <c r="AE873" s="438"/>
      <c r="AF873" s="438"/>
      <c r="AG873" s="81"/>
      <c r="AH873" s="81"/>
      <c r="AI873" s="81"/>
      <c r="AJ873" s="438"/>
      <c r="AK873" s="438"/>
      <c r="AL873" s="81"/>
      <c r="AM873" s="81"/>
      <c r="AN873" s="575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</row>
    <row r="874">
      <c r="A874" s="81"/>
      <c r="B874" s="81"/>
      <c r="C874" s="81"/>
      <c r="D874" s="574"/>
      <c r="E874" s="438"/>
      <c r="F874" s="438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438"/>
      <c r="Y874" s="81"/>
      <c r="Z874" s="81"/>
      <c r="AA874" s="81"/>
      <c r="AB874" s="81"/>
      <c r="AC874" s="81"/>
      <c r="AD874" s="438"/>
      <c r="AE874" s="438"/>
      <c r="AF874" s="438"/>
      <c r="AG874" s="81"/>
      <c r="AH874" s="81"/>
      <c r="AI874" s="81"/>
      <c r="AJ874" s="438"/>
      <c r="AK874" s="438"/>
      <c r="AL874" s="81"/>
      <c r="AM874" s="81"/>
      <c r="AN874" s="575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</row>
    <row r="875">
      <c r="A875" s="81"/>
      <c r="B875" s="81"/>
      <c r="C875" s="81"/>
      <c r="D875" s="574"/>
      <c r="E875" s="438"/>
      <c r="F875" s="438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438"/>
      <c r="Y875" s="81"/>
      <c r="Z875" s="81"/>
      <c r="AA875" s="81"/>
      <c r="AB875" s="81"/>
      <c r="AC875" s="81"/>
      <c r="AD875" s="438"/>
      <c r="AE875" s="438"/>
      <c r="AF875" s="438"/>
      <c r="AG875" s="81"/>
      <c r="AH875" s="81"/>
      <c r="AI875" s="81"/>
      <c r="AJ875" s="438"/>
      <c r="AK875" s="438"/>
      <c r="AL875" s="81"/>
      <c r="AM875" s="81"/>
      <c r="AN875" s="575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</row>
    <row r="876">
      <c r="A876" s="81"/>
      <c r="B876" s="81"/>
      <c r="C876" s="81"/>
      <c r="D876" s="574"/>
      <c r="E876" s="438"/>
      <c r="F876" s="438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438"/>
      <c r="Y876" s="81"/>
      <c r="Z876" s="81"/>
      <c r="AA876" s="81"/>
      <c r="AB876" s="81"/>
      <c r="AC876" s="81"/>
      <c r="AD876" s="438"/>
      <c r="AE876" s="438"/>
      <c r="AF876" s="438"/>
      <c r="AG876" s="81"/>
      <c r="AH876" s="81"/>
      <c r="AI876" s="81"/>
      <c r="AJ876" s="438"/>
      <c r="AK876" s="438"/>
      <c r="AL876" s="81"/>
      <c r="AM876" s="81"/>
      <c r="AN876" s="575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</row>
    <row r="877">
      <c r="A877" s="81"/>
      <c r="B877" s="81"/>
      <c r="C877" s="81"/>
      <c r="D877" s="574"/>
      <c r="E877" s="438"/>
      <c r="F877" s="438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438"/>
      <c r="Y877" s="81"/>
      <c r="Z877" s="81"/>
      <c r="AA877" s="81"/>
      <c r="AB877" s="81"/>
      <c r="AC877" s="81"/>
      <c r="AD877" s="438"/>
      <c r="AE877" s="438"/>
      <c r="AF877" s="438"/>
      <c r="AG877" s="81"/>
      <c r="AH877" s="81"/>
      <c r="AI877" s="81"/>
      <c r="AJ877" s="438"/>
      <c r="AK877" s="438"/>
      <c r="AL877" s="81"/>
      <c r="AM877" s="81"/>
      <c r="AN877" s="575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</row>
    <row r="878">
      <c r="A878" s="81"/>
      <c r="B878" s="81"/>
      <c r="C878" s="81"/>
      <c r="D878" s="574"/>
      <c r="E878" s="438"/>
      <c r="F878" s="438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438"/>
      <c r="Y878" s="81"/>
      <c r="Z878" s="81"/>
      <c r="AA878" s="81"/>
      <c r="AB878" s="81"/>
      <c r="AC878" s="81"/>
      <c r="AD878" s="438"/>
      <c r="AE878" s="438"/>
      <c r="AF878" s="438"/>
      <c r="AG878" s="81"/>
      <c r="AH878" s="81"/>
      <c r="AI878" s="81"/>
      <c r="AJ878" s="438"/>
      <c r="AK878" s="438"/>
      <c r="AL878" s="81"/>
      <c r="AM878" s="81"/>
      <c r="AN878" s="575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</row>
    <row r="879">
      <c r="A879" s="81"/>
      <c r="B879" s="81"/>
      <c r="C879" s="81"/>
      <c r="D879" s="574"/>
      <c r="E879" s="438"/>
      <c r="F879" s="438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438"/>
      <c r="Y879" s="81"/>
      <c r="Z879" s="81"/>
      <c r="AA879" s="81"/>
      <c r="AB879" s="81"/>
      <c r="AC879" s="81"/>
      <c r="AD879" s="438"/>
      <c r="AE879" s="438"/>
      <c r="AF879" s="438"/>
      <c r="AG879" s="81"/>
      <c r="AH879" s="81"/>
      <c r="AI879" s="81"/>
      <c r="AJ879" s="438"/>
      <c r="AK879" s="438"/>
      <c r="AL879" s="81"/>
      <c r="AM879" s="81"/>
      <c r="AN879" s="575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</row>
    <row r="880">
      <c r="A880" s="81"/>
      <c r="B880" s="81"/>
      <c r="C880" s="81"/>
      <c r="D880" s="574"/>
      <c r="E880" s="438"/>
      <c r="F880" s="438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438"/>
      <c r="Y880" s="81"/>
      <c r="Z880" s="81"/>
      <c r="AA880" s="81"/>
      <c r="AB880" s="81"/>
      <c r="AC880" s="81"/>
      <c r="AD880" s="438"/>
      <c r="AE880" s="438"/>
      <c r="AF880" s="438"/>
      <c r="AG880" s="81"/>
      <c r="AH880" s="81"/>
      <c r="AI880" s="81"/>
      <c r="AJ880" s="438"/>
      <c r="AK880" s="438"/>
      <c r="AL880" s="81"/>
      <c r="AM880" s="81"/>
      <c r="AN880" s="575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</row>
    <row r="881">
      <c r="A881" s="81"/>
      <c r="B881" s="81"/>
      <c r="C881" s="81"/>
      <c r="D881" s="574"/>
      <c r="E881" s="438"/>
      <c r="F881" s="438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438"/>
      <c r="Y881" s="81"/>
      <c r="Z881" s="81"/>
      <c r="AA881" s="81"/>
      <c r="AB881" s="81"/>
      <c r="AC881" s="81"/>
      <c r="AD881" s="438"/>
      <c r="AE881" s="438"/>
      <c r="AF881" s="438"/>
      <c r="AG881" s="81"/>
      <c r="AH881" s="81"/>
      <c r="AI881" s="81"/>
      <c r="AJ881" s="438"/>
      <c r="AK881" s="438"/>
      <c r="AL881" s="81"/>
      <c r="AM881" s="81"/>
      <c r="AN881" s="575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</row>
    <row r="882">
      <c r="A882" s="81"/>
      <c r="B882" s="81"/>
      <c r="C882" s="81"/>
      <c r="D882" s="574"/>
      <c r="E882" s="438"/>
      <c r="F882" s="438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438"/>
      <c r="Y882" s="81"/>
      <c r="Z882" s="81"/>
      <c r="AA882" s="81"/>
      <c r="AB882" s="81"/>
      <c r="AC882" s="81"/>
      <c r="AD882" s="438"/>
      <c r="AE882" s="438"/>
      <c r="AF882" s="438"/>
      <c r="AG882" s="81"/>
      <c r="AH882" s="81"/>
      <c r="AI882" s="81"/>
      <c r="AJ882" s="438"/>
      <c r="AK882" s="438"/>
      <c r="AL882" s="81"/>
      <c r="AM882" s="81"/>
      <c r="AN882" s="575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</row>
    <row r="883">
      <c r="A883" s="81"/>
      <c r="B883" s="81"/>
      <c r="C883" s="81"/>
      <c r="D883" s="574"/>
      <c r="E883" s="438"/>
      <c r="F883" s="438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438"/>
      <c r="Y883" s="81"/>
      <c r="Z883" s="81"/>
      <c r="AA883" s="81"/>
      <c r="AB883" s="81"/>
      <c r="AC883" s="81"/>
      <c r="AD883" s="438"/>
      <c r="AE883" s="438"/>
      <c r="AF883" s="438"/>
      <c r="AG883" s="81"/>
      <c r="AH883" s="81"/>
      <c r="AI883" s="81"/>
      <c r="AJ883" s="438"/>
      <c r="AK883" s="438"/>
      <c r="AL883" s="81"/>
      <c r="AM883" s="81"/>
      <c r="AN883" s="575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</row>
    <row r="884">
      <c r="A884" s="81"/>
      <c r="B884" s="81"/>
      <c r="C884" s="81"/>
      <c r="D884" s="574"/>
      <c r="E884" s="438"/>
      <c r="F884" s="438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438"/>
      <c r="Y884" s="81"/>
      <c r="Z884" s="81"/>
      <c r="AA884" s="81"/>
      <c r="AB884" s="81"/>
      <c r="AC884" s="81"/>
      <c r="AD884" s="438"/>
      <c r="AE884" s="438"/>
      <c r="AF884" s="438"/>
      <c r="AG884" s="81"/>
      <c r="AH884" s="81"/>
      <c r="AI884" s="81"/>
      <c r="AJ884" s="438"/>
      <c r="AK884" s="438"/>
      <c r="AL884" s="81"/>
      <c r="AM884" s="81"/>
      <c r="AN884" s="575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</row>
    <row r="885">
      <c r="A885" s="81"/>
      <c r="B885" s="81"/>
      <c r="C885" s="81"/>
      <c r="D885" s="574"/>
      <c r="E885" s="438"/>
      <c r="F885" s="438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438"/>
      <c r="Y885" s="81"/>
      <c r="Z885" s="81"/>
      <c r="AA885" s="81"/>
      <c r="AB885" s="81"/>
      <c r="AC885" s="81"/>
      <c r="AD885" s="438"/>
      <c r="AE885" s="438"/>
      <c r="AF885" s="438"/>
      <c r="AG885" s="81"/>
      <c r="AH885" s="81"/>
      <c r="AI885" s="81"/>
      <c r="AJ885" s="438"/>
      <c r="AK885" s="438"/>
      <c r="AL885" s="81"/>
      <c r="AM885" s="81"/>
      <c r="AN885" s="575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</row>
    <row r="886">
      <c r="A886" s="81"/>
      <c r="B886" s="81"/>
      <c r="C886" s="81"/>
      <c r="D886" s="574"/>
      <c r="E886" s="438"/>
      <c r="F886" s="438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438"/>
      <c r="Y886" s="81"/>
      <c r="Z886" s="81"/>
      <c r="AA886" s="81"/>
      <c r="AB886" s="81"/>
      <c r="AC886" s="81"/>
      <c r="AD886" s="438"/>
      <c r="AE886" s="438"/>
      <c r="AF886" s="438"/>
      <c r="AG886" s="81"/>
      <c r="AH886" s="81"/>
      <c r="AI886" s="81"/>
      <c r="AJ886" s="438"/>
      <c r="AK886" s="438"/>
      <c r="AL886" s="81"/>
      <c r="AM886" s="81"/>
      <c r="AN886" s="575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</row>
    <row r="887">
      <c r="A887" s="81"/>
      <c r="B887" s="81"/>
      <c r="C887" s="81"/>
      <c r="D887" s="574"/>
      <c r="E887" s="438"/>
      <c r="F887" s="438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438"/>
      <c r="Y887" s="81"/>
      <c r="Z887" s="81"/>
      <c r="AA887" s="81"/>
      <c r="AB887" s="81"/>
      <c r="AC887" s="81"/>
      <c r="AD887" s="438"/>
      <c r="AE887" s="438"/>
      <c r="AF887" s="438"/>
      <c r="AG887" s="81"/>
      <c r="AH887" s="81"/>
      <c r="AI887" s="81"/>
      <c r="AJ887" s="438"/>
      <c r="AK887" s="438"/>
      <c r="AL887" s="81"/>
      <c r="AM887" s="81"/>
      <c r="AN887" s="575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</row>
    <row r="888">
      <c r="A888" s="81"/>
      <c r="B888" s="81"/>
      <c r="C888" s="81"/>
      <c r="D888" s="574"/>
      <c r="E888" s="438"/>
      <c r="F888" s="438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438"/>
      <c r="Y888" s="81"/>
      <c r="Z888" s="81"/>
      <c r="AA888" s="81"/>
      <c r="AB888" s="81"/>
      <c r="AC888" s="81"/>
      <c r="AD888" s="438"/>
      <c r="AE888" s="438"/>
      <c r="AF888" s="438"/>
      <c r="AG888" s="81"/>
      <c r="AH888" s="81"/>
      <c r="AI888" s="81"/>
      <c r="AJ888" s="438"/>
      <c r="AK888" s="438"/>
      <c r="AL888" s="81"/>
      <c r="AM888" s="81"/>
      <c r="AN888" s="575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</row>
    <row r="889">
      <c r="A889" s="81"/>
      <c r="B889" s="81"/>
      <c r="C889" s="81"/>
      <c r="D889" s="574"/>
      <c r="E889" s="438"/>
      <c r="F889" s="438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438"/>
      <c r="Y889" s="81"/>
      <c r="Z889" s="81"/>
      <c r="AA889" s="81"/>
      <c r="AB889" s="81"/>
      <c r="AC889" s="81"/>
      <c r="AD889" s="438"/>
      <c r="AE889" s="438"/>
      <c r="AF889" s="438"/>
      <c r="AG889" s="81"/>
      <c r="AH889" s="81"/>
      <c r="AI889" s="81"/>
      <c r="AJ889" s="438"/>
      <c r="AK889" s="438"/>
      <c r="AL889" s="81"/>
      <c r="AM889" s="81"/>
      <c r="AN889" s="575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</row>
    <row r="890">
      <c r="A890" s="81"/>
      <c r="B890" s="81"/>
      <c r="C890" s="81"/>
      <c r="D890" s="574"/>
      <c r="E890" s="438"/>
      <c r="F890" s="438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438"/>
      <c r="Y890" s="81"/>
      <c r="Z890" s="81"/>
      <c r="AA890" s="81"/>
      <c r="AB890" s="81"/>
      <c r="AC890" s="81"/>
      <c r="AD890" s="438"/>
      <c r="AE890" s="438"/>
      <c r="AF890" s="438"/>
      <c r="AG890" s="81"/>
      <c r="AH890" s="81"/>
      <c r="AI890" s="81"/>
      <c r="AJ890" s="438"/>
      <c r="AK890" s="438"/>
      <c r="AL890" s="81"/>
      <c r="AM890" s="81"/>
      <c r="AN890" s="575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</row>
    <row r="891">
      <c r="A891" s="81"/>
      <c r="B891" s="81"/>
      <c r="C891" s="81"/>
      <c r="D891" s="574"/>
      <c r="E891" s="438"/>
      <c r="F891" s="438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438"/>
      <c r="Y891" s="81"/>
      <c r="Z891" s="81"/>
      <c r="AA891" s="81"/>
      <c r="AB891" s="81"/>
      <c r="AC891" s="81"/>
      <c r="AD891" s="438"/>
      <c r="AE891" s="438"/>
      <c r="AF891" s="438"/>
      <c r="AG891" s="81"/>
      <c r="AH891" s="81"/>
      <c r="AI891" s="81"/>
      <c r="AJ891" s="438"/>
      <c r="AK891" s="438"/>
      <c r="AL891" s="81"/>
      <c r="AM891" s="81"/>
      <c r="AN891" s="575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</row>
    <row r="892">
      <c r="A892" s="81"/>
      <c r="B892" s="81"/>
      <c r="C892" s="81"/>
      <c r="D892" s="574"/>
      <c r="E892" s="438"/>
      <c r="F892" s="438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438"/>
      <c r="Y892" s="81"/>
      <c r="Z892" s="81"/>
      <c r="AA892" s="81"/>
      <c r="AB892" s="81"/>
      <c r="AC892" s="81"/>
      <c r="AD892" s="438"/>
      <c r="AE892" s="438"/>
      <c r="AF892" s="438"/>
      <c r="AG892" s="81"/>
      <c r="AH892" s="81"/>
      <c r="AI892" s="81"/>
      <c r="AJ892" s="438"/>
      <c r="AK892" s="438"/>
      <c r="AL892" s="81"/>
      <c r="AM892" s="81"/>
      <c r="AN892" s="575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</row>
    <row r="893">
      <c r="A893" s="81"/>
      <c r="B893" s="81"/>
      <c r="C893" s="81"/>
      <c r="D893" s="574"/>
      <c r="E893" s="438"/>
      <c r="F893" s="438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438"/>
      <c r="Y893" s="81"/>
      <c r="Z893" s="81"/>
      <c r="AA893" s="81"/>
      <c r="AB893" s="81"/>
      <c r="AC893" s="81"/>
      <c r="AD893" s="438"/>
      <c r="AE893" s="438"/>
      <c r="AF893" s="438"/>
      <c r="AG893" s="81"/>
      <c r="AH893" s="81"/>
      <c r="AI893" s="81"/>
      <c r="AJ893" s="438"/>
      <c r="AK893" s="438"/>
      <c r="AL893" s="81"/>
      <c r="AM893" s="81"/>
      <c r="AN893" s="575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</row>
    <row r="894">
      <c r="A894" s="81"/>
      <c r="B894" s="81"/>
      <c r="C894" s="81"/>
      <c r="D894" s="574"/>
      <c r="E894" s="438"/>
      <c r="F894" s="438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438"/>
      <c r="Y894" s="81"/>
      <c r="Z894" s="81"/>
      <c r="AA894" s="81"/>
      <c r="AB894" s="81"/>
      <c r="AC894" s="81"/>
      <c r="AD894" s="438"/>
      <c r="AE894" s="438"/>
      <c r="AF894" s="438"/>
      <c r="AG894" s="81"/>
      <c r="AH894" s="81"/>
      <c r="AI894" s="81"/>
      <c r="AJ894" s="438"/>
      <c r="AK894" s="438"/>
      <c r="AL894" s="81"/>
      <c r="AM894" s="81"/>
      <c r="AN894" s="575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</row>
    <row r="895">
      <c r="A895" s="81"/>
      <c r="B895" s="81"/>
      <c r="C895" s="81"/>
      <c r="D895" s="574"/>
      <c r="E895" s="438"/>
      <c r="F895" s="438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438"/>
      <c r="Y895" s="81"/>
      <c r="Z895" s="81"/>
      <c r="AA895" s="81"/>
      <c r="AB895" s="81"/>
      <c r="AC895" s="81"/>
      <c r="AD895" s="438"/>
      <c r="AE895" s="438"/>
      <c r="AF895" s="438"/>
      <c r="AG895" s="81"/>
      <c r="AH895" s="81"/>
      <c r="AI895" s="81"/>
      <c r="AJ895" s="438"/>
      <c r="AK895" s="438"/>
      <c r="AL895" s="81"/>
      <c r="AM895" s="81"/>
      <c r="AN895" s="575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</row>
    <row r="896">
      <c r="A896" s="81"/>
      <c r="B896" s="81"/>
      <c r="C896" s="81"/>
      <c r="D896" s="574"/>
      <c r="E896" s="438"/>
      <c r="F896" s="438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438"/>
      <c r="Y896" s="81"/>
      <c r="Z896" s="81"/>
      <c r="AA896" s="81"/>
      <c r="AB896" s="81"/>
      <c r="AC896" s="81"/>
      <c r="AD896" s="438"/>
      <c r="AE896" s="438"/>
      <c r="AF896" s="438"/>
      <c r="AG896" s="81"/>
      <c r="AH896" s="81"/>
      <c r="AI896" s="81"/>
      <c r="AJ896" s="438"/>
      <c r="AK896" s="438"/>
      <c r="AL896" s="81"/>
      <c r="AM896" s="81"/>
      <c r="AN896" s="575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</row>
    <row r="897">
      <c r="A897" s="81"/>
      <c r="B897" s="81"/>
      <c r="C897" s="81"/>
      <c r="D897" s="574"/>
      <c r="E897" s="438"/>
      <c r="F897" s="438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438"/>
      <c r="Y897" s="81"/>
      <c r="Z897" s="81"/>
      <c r="AA897" s="81"/>
      <c r="AB897" s="81"/>
      <c r="AC897" s="81"/>
      <c r="AD897" s="438"/>
      <c r="AE897" s="438"/>
      <c r="AF897" s="438"/>
      <c r="AG897" s="81"/>
      <c r="AH897" s="81"/>
      <c r="AI897" s="81"/>
      <c r="AJ897" s="438"/>
      <c r="AK897" s="438"/>
      <c r="AL897" s="81"/>
      <c r="AM897" s="81"/>
      <c r="AN897" s="575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</row>
    <row r="898">
      <c r="A898" s="81"/>
      <c r="B898" s="81"/>
      <c r="C898" s="81"/>
      <c r="D898" s="574"/>
      <c r="E898" s="438"/>
      <c r="F898" s="438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438"/>
      <c r="Y898" s="81"/>
      <c r="Z898" s="81"/>
      <c r="AA898" s="81"/>
      <c r="AB898" s="81"/>
      <c r="AC898" s="81"/>
      <c r="AD898" s="438"/>
      <c r="AE898" s="438"/>
      <c r="AF898" s="438"/>
      <c r="AG898" s="81"/>
      <c r="AH898" s="81"/>
      <c r="AI898" s="81"/>
      <c r="AJ898" s="438"/>
      <c r="AK898" s="438"/>
      <c r="AL898" s="81"/>
      <c r="AM898" s="81"/>
      <c r="AN898" s="575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</row>
    <row r="899">
      <c r="A899" s="81"/>
      <c r="B899" s="81"/>
      <c r="C899" s="81"/>
      <c r="D899" s="574"/>
      <c r="E899" s="438"/>
      <c r="F899" s="438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438"/>
      <c r="Y899" s="81"/>
      <c r="Z899" s="81"/>
      <c r="AA899" s="81"/>
      <c r="AB899" s="81"/>
      <c r="AC899" s="81"/>
      <c r="AD899" s="438"/>
      <c r="AE899" s="438"/>
      <c r="AF899" s="438"/>
      <c r="AG899" s="81"/>
      <c r="AH899" s="81"/>
      <c r="AI899" s="81"/>
      <c r="AJ899" s="438"/>
      <c r="AK899" s="438"/>
      <c r="AL899" s="81"/>
      <c r="AM899" s="81"/>
      <c r="AN899" s="575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</row>
    <row r="900">
      <c r="A900" s="81"/>
      <c r="B900" s="81"/>
      <c r="C900" s="81"/>
      <c r="D900" s="574"/>
      <c r="E900" s="438"/>
      <c r="F900" s="438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438"/>
      <c r="Y900" s="81"/>
      <c r="Z900" s="81"/>
      <c r="AA900" s="81"/>
      <c r="AB900" s="81"/>
      <c r="AC900" s="81"/>
      <c r="AD900" s="438"/>
      <c r="AE900" s="438"/>
      <c r="AF900" s="438"/>
      <c r="AG900" s="81"/>
      <c r="AH900" s="81"/>
      <c r="AI900" s="81"/>
      <c r="AJ900" s="438"/>
      <c r="AK900" s="438"/>
      <c r="AL900" s="81"/>
      <c r="AM900" s="81"/>
      <c r="AN900" s="575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</row>
    <row r="901">
      <c r="A901" s="81"/>
      <c r="B901" s="81"/>
      <c r="C901" s="81"/>
      <c r="D901" s="574"/>
      <c r="E901" s="438"/>
      <c r="F901" s="438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438"/>
      <c r="Y901" s="81"/>
      <c r="Z901" s="81"/>
      <c r="AA901" s="81"/>
      <c r="AB901" s="81"/>
      <c r="AC901" s="81"/>
      <c r="AD901" s="438"/>
      <c r="AE901" s="438"/>
      <c r="AF901" s="438"/>
      <c r="AG901" s="81"/>
      <c r="AH901" s="81"/>
      <c r="AI901" s="81"/>
      <c r="AJ901" s="438"/>
      <c r="AK901" s="438"/>
      <c r="AL901" s="81"/>
      <c r="AM901" s="81"/>
      <c r="AN901" s="575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</row>
    <row r="902">
      <c r="A902" s="81"/>
      <c r="B902" s="81"/>
      <c r="C902" s="81"/>
      <c r="D902" s="574"/>
      <c r="E902" s="438"/>
      <c r="F902" s="438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438"/>
      <c r="Y902" s="81"/>
      <c r="Z902" s="81"/>
      <c r="AA902" s="81"/>
      <c r="AB902" s="81"/>
      <c r="AC902" s="81"/>
      <c r="AD902" s="438"/>
      <c r="AE902" s="438"/>
      <c r="AF902" s="438"/>
      <c r="AG902" s="81"/>
      <c r="AH902" s="81"/>
      <c r="AI902" s="81"/>
      <c r="AJ902" s="438"/>
      <c r="AK902" s="438"/>
      <c r="AL902" s="81"/>
      <c r="AM902" s="81"/>
      <c r="AN902" s="575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</row>
    <row r="903">
      <c r="A903" s="81"/>
      <c r="B903" s="81"/>
      <c r="C903" s="81"/>
      <c r="D903" s="574"/>
      <c r="E903" s="438"/>
      <c r="F903" s="438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438"/>
      <c r="Y903" s="81"/>
      <c r="Z903" s="81"/>
      <c r="AA903" s="81"/>
      <c r="AB903" s="81"/>
      <c r="AC903" s="81"/>
      <c r="AD903" s="438"/>
      <c r="AE903" s="438"/>
      <c r="AF903" s="438"/>
      <c r="AG903" s="81"/>
      <c r="AH903" s="81"/>
      <c r="AI903" s="81"/>
      <c r="AJ903" s="438"/>
      <c r="AK903" s="438"/>
      <c r="AL903" s="81"/>
      <c r="AM903" s="81"/>
      <c r="AN903" s="575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</row>
    <row r="904">
      <c r="A904" s="81"/>
      <c r="B904" s="81"/>
      <c r="C904" s="81"/>
      <c r="D904" s="574"/>
      <c r="E904" s="438"/>
      <c r="F904" s="438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438"/>
      <c r="Y904" s="81"/>
      <c r="Z904" s="81"/>
      <c r="AA904" s="81"/>
      <c r="AB904" s="81"/>
      <c r="AC904" s="81"/>
      <c r="AD904" s="438"/>
      <c r="AE904" s="438"/>
      <c r="AF904" s="438"/>
      <c r="AG904" s="81"/>
      <c r="AH904" s="81"/>
      <c r="AI904" s="81"/>
      <c r="AJ904" s="438"/>
      <c r="AK904" s="438"/>
      <c r="AL904" s="81"/>
      <c r="AM904" s="81"/>
      <c r="AN904" s="575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</row>
    <row r="905">
      <c r="A905" s="81"/>
      <c r="B905" s="81"/>
      <c r="C905" s="81"/>
      <c r="D905" s="574"/>
      <c r="E905" s="438"/>
      <c r="F905" s="438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438"/>
      <c r="Y905" s="81"/>
      <c r="Z905" s="81"/>
      <c r="AA905" s="81"/>
      <c r="AB905" s="81"/>
      <c r="AC905" s="81"/>
      <c r="AD905" s="438"/>
      <c r="AE905" s="438"/>
      <c r="AF905" s="438"/>
      <c r="AG905" s="81"/>
      <c r="AH905" s="81"/>
      <c r="AI905" s="81"/>
      <c r="AJ905" s="438"/>
      <c r="AK905" s="438"/>
      <c r="AL905" s="81"/>
      <c r="AM905" s="81"/>
      <c r="AN905" s="575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</row>
    <row r="906">
      <c r="A906" s="81"/>
      <c r="B906" s="81"/>
      <c r="C906" s="81"/>
      <c r="D906" s="574"/>
      <c r="E906" s="438"/>
      <c r="F906" s="438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438"/>
      <c r="Y906" s="81"/>
      <c r="Z906" s="81"/>
      <c r="AA906" s="81"/>
      <c r="AB906" s="81"/>
      <c r="AC906" s="81"/>
      <c r="AD906" s="438"/>
      <c r="AE906" s="438"/>
      <c r="AF906" s="438"/>
      <c r="AG906" s="81"/>
      <c r="AH906" s="81"/>
      <c r="AI906" s="81"/>
      <c r="AJ906" s="438"/>
      <c r="AK906" s="438"/>
      <c r="AL906" s="81"/>
      <c r="AM906" s="81"/>
      <c r="AN906" s="575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</row>
    <row r="907">
      <c r="A907" s="81"/>
      <c r="B907" s="81"/>
      <c r="C907" s="81"/>
      <c r="D907" s="574"/>
      <c r="E907" s="438"/>
      <c r="F907" s="438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438"/>
      <c r="Y907" s="81"/>
      <c r="Z907" s="81"/>
      <c r="AA907" s="81"/>
      <c r="AB907" s="81"/>
      <c r="AC907" s="81"/>
      <c r="AD907" s="438"/>
      <c r="AE907" s="438"/>
      <c r="AF907" s="438"/>
      <c r="AG907" s="81"/>
      <c r="AH907" s="81"/>
      <c r="AI907" s="81"/>
      <c r="AJ907" s="438"/>
      <c r="AK907" s="438"/>
      <c r="AL907" s="81"/>
      <c r="AM907" s="81"/>
      <c r="AN907" s="575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</row>
    <row r="908">
      <c r="A908" s="81"/>
      <c r="B908" s="81"/>
      <c r="C908" s="81"/>
      <c r="D908" s="574"/>
      <c r="E908" s="438"/>
      <c r="F908" s="438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438"/>
      <c r="Y908" s="81"/>
      <c r="Z908" s="81"/>
      <c r="AA908" s="81"/>
      <c r="AB908" s="81"/>
      <c r="AC908" s="81"/>
      <c r="AD908" s="438"/>
      <c r="AE908" s="438"/>
      <c r="AF908" s="438"/>
      <c r="AG908" s="81"/>
      <c r="AH908" s="81"/>
      <c r="AI908" s="81"/>
      <c r="AJ908" s="438"/>
      <c r="AK908" s="438"/>
      <c r="AL908" s="81"/>
      <c r="AM908" s="81"/>
      <c r="AN908" s="575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</row>
    <row r="909">
      <c r="A909" s="81"/>
      <c r="B909" s="81"/>
      <c r="C909" s="81"/>
      <c r="D909" s="574"/>
      <c r="E909" s="438"/>
      <c r="F909" s="438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438"/>
      <c r="Y909" s="81"/>
      <c r="Z909" s="81"/>
      <c r="AA909" s="81"/>
      <c r="AB909" s="81"/>
      <c r="AC909" s="81"/>
      <c r="AD909" s="438"/>
      <c r="AE909" s="438"/>
      <c r="AF909" s="438"/>
      <c r="AG909" s="81"/>
      <c r="AH909" s="81"/>
      <c r="AI909" s="81"/>
      <c r="AJ909" s="438"/>
      <c r="AK909" s="438"/>
      <c r="AL909" s="81"/>
      <c r="AM909" s="81"/>
      <c r="AN909" s="575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</row>
    <row r="910">
      <c r="A910" s="81"/>
      <c r="B910" s="81"/>
      <c r="C910" s="81"/>
      <c r="D910" s="574"/>
      <c r="E910" s="438"/>
      <c r="F910" s="438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438"/>
      <c r="Y910" s="81"/>
      <c r="Z910" s="81"/>
      <c r="AA910" s="81"/>
      <c r="AB910" s="81"/>
      <c r="AC910" s="81"/>
      <c r="AD910" s="438"/>
      <c r="AE910" s="438"/>
      <c r="AF910" s="438"/>
      <c r="AG910" s="81"/>
      <c r="AH910" s="81"/>
      <c r="AI910" s="81"/>
      <c r="AJ910" s="438"/>
      <c r="AK910" s="438"/>
      <c r="AL910" s="81"/>
      <c r="AM910" s="81"/>
      <c r="AN910" s="575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</row>
    <row r="911">
      <c r="A911" s="81"/>
      <c r="B911" s="81"/>
      <c r="C911" s="81"/>
      <c r="D911" s="574"/>
      <c r="E911" s="438"/>
      <c r="F911" s="438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438"/>
      <c r="Y911" s="81"/>
      <c r="Z911" s="81"/>
      <c r="AA911" s="81"/>
      <c r="AB911" s="81"/>
      <c r="AC911" s="81"/>
      <c r="AD911" s="438"/>
      <c r="AE911" s="438"/>
      <c r="AF911" s="438"/>
      <c r="AG911" s="81"/>
      <c r="AH911" s="81"/>
      <c r="AI911" s="81"/>
      <c r="AJ911" s="438"/>
      <c r="AK911" s="438"/>
      <c r="AL911" s="81"/>
      <c r="AM911" s="81"/>
      <c r="AN911" s="575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</row>
    <row r="912">
      <c r="A912" s="81"/>
      <c r="B912" s="81"/>
      <c r="C912" s="81"/>
      <c r="D912" s="574"/>
      <c r="E912" s="438"/>
      <c r="F912" s="438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438"/>
      <c r="Y912" s="81"/>
      <c r="Z912" s="81"/>
      <c r="AA912" s="81"/>
      <c r="AB912" s="81"/>
      <c r="AC912" s="81"/>
      <c r="AD912" s="438"/>
      <c r="AE912" s="438"/>
      <c r="AF912" s="438"/>
      <c r="AG912" s="81"/>
      <c r="AH912" s="81"/>
      <c r="AI912" s="81"/>
      <c r="AJ912" s="438"/>
      <c r="AK912" s="438"/>
      <c r="AL912" s="81"/>
      <c r="AM912" s="81"/>
      <c r="AN912" s="575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</row>
    <row r="913">
      <c r="A913" s="81"/>
      <c r="B913" s="81"/>
      <c r="C913" s="81"/>
      <c r="D913" s="574"/>
      <c r="E913" s="438"/>
      <c r="F913" s="438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438"/>
      <c r="Y913" s="81"/>
      <c r="Z913" s="81"/>
      <c r="AA913" s="81"/>
      <c r="AB913" s="81"/>
      <c r="AC913" s="81"/>
      <c r="AD913" s="438"/>
      <c r="AE913" s="438"/>
      <c r="AF913" s="438"/>
      <c r="AG913" s="81"/>
      <c r="AH913" s="81"/>
      <c r="AI913" s="81"/>
      <c r="AJ913" s="438"/>
      <c r="AK913" s="438"/>
      <c r="AL913" s="81"/>
      <c r="AM913" s="81"/>
      <c r="AN913" s="575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</row>
    <row r="914">
      <c r="A914" s="81"/>
      <c r="B914" s="81"/>
      <c r="C914" s="81"/>
      <c r="D914" s="574"/>
      <c r="E914" s="438"/>
      <c r="F914" s="438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438"/>
      <c r="Y914" s="81"/>
      <c r="Z914" s="81"/>
      <c r="AA914" s="81"/>
      <c r="AB914" s="81"/>
      <c r="AC914" s="81"/>
      <c r="AD914" s="438"/>
      <c r="AE914" s="438"/>
      <c r="AF914" s="438"/>
      <c r="AG914" s="81"/>
      <c r="AH914" s="81"/>
      <c r="AI914" s="81"/>
      <c r="AJ914" s="438"/>
      <c r="AK914" s="438"/>
      <c r="AL914" s="81"/>
      <c r="AM914" s="81"/>
      <c r="AN914" s="575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</row>
    <row r="915">
      <c r="A915" s="81"/>
      <c r="B915" s="81"/>
      <c r="C915" s="81"/>
      <c r="D915" s="574"/>
      <c r="E915" s="438"/>
      <c r="F915" s="438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438"/>
      <c r="Y915" s="81"/>
      <c r="Z915" s="81"/>
      <c r="AA915" s="81"/>
      <c r="AB915" s="81"/>
      <c r="AC915" s="81"/>
      <c r="AD915" s="438"/>
      <c r="AE915" s="438"/>
      <c r="AF915" s="438"/>
      <c r="AG915" s="81"/>
      <c r="AH915" s="81"/>
      <c r="AI915" s="81"/>
      <c r="AJ915" s="438"/>
      <c r="AK915" s="438"/>
      <c r="AL915" s="81"/>
      <c r="AM915" s="81"/>
      <c r="AN915" s="575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</row>
    <row r="916">
      <c r="A916" s="81"/>
      <c r="B916" s="81"/>
      <c r="C916" s="81"/>
      <c r="D916" s="574"/>
      <c r="E916" s="438"/>
      <c r="F916" s="438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438"/>
      <c r="Y916" s="81"/>
      <c r="Z916" s="81"/>
      <c r="AA916" s="81"/>
      <c r="AB916" s="81"/>
      <c r="AC916" s="81"/>
      <c r="AD916" s="438"/>
      <c r="AE916" s="438"/>
      <c r="AF916" s="438"/>
      <c r="AG916" s="81"/>
      <c r="AH916" s="81"/>
      <c r="AI916" s="81"/>
      <c r="AJ916" s="438"/>
      <c r="AK916" s="438"/>
      <c r="AL916" s="81"/>
      <c r="AM916" s="81"/>
      <c r="AN916" s="575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</row>
    <row r="917">
      <c r="A917" s="81"/>
      <c r="B917" s="81"/>
      <c r="C917" s="81"/>
      <c r="D917" s="574"/>
      <c r="E917" s="438"/>
      <c r="F917" s="438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438"/>
      <c r="Y917" s="81"/>
      <c r="Z917" s="81"/>
      <c r="AA917" s="81"/>
      <c r="AB917" s="81"/>
      <c r="AC917" s="81"/>
      <c r="AD917" s="438"/>
      <c r="AE917" s="438"/>
      <c r="AF917" s="438"/>
      <c r="AG917" s="81"/>
      <c r="AH917" s="81"/>
      <c r="AI917" s="81"/>
      <c r="AJ917" s="438"/>
      <c r="AK917" s="438"/>
      <c r="AL917" s="81"/>
      <c r="AM917" s="81"/>
      <c r="AN917" s="575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</row>
    <row r="918">
      <c r="A918" s="81"/>
      <c r="B918" s="81"/>
      <c r="C918" s="81"/>
      <c r="D918" s="574"/>
      <c r="E918" s="438"/>
      <c r="F918" s="438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438"/>
      <c r="Y918" s="81"/>
      <c r="Z918" s="81"/>
      <c r="AA918" s="81"/>
      <c r="AB918" s="81"/>
      <c r="AC918" s="81"/>
      <c r="AD918" s="438"/>
      <c r="AE918" s="438"/>
      <c r="AF918" s="438"/>
      <c r="AG918" s="81"/>
      <c r="AH918" s="81"/>
      <c r="AI918" s="81"/>
      <c r="AJ918" s="438"/>
      <c r="AK918" s="438"/>
      <c r="AL918" s="81"/>
      <c r="AM918" s="81"/>
      <c r="AN918" s="575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</row>
    <row r="919">
      <c r="A919" s="81"/>
      <c r="B919" s="81"/>
      <c r="C919" s="81"/>
      <c r="D919" s="574"/>
      <c r="E919" s="438"/>
      <c r="F919" s="438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438"/>
      <c r="Y919" s="81"/>
      <c r="Z919" s="81"/>
      <c r="AA919" s="81"/>
      <c r="AB919" s="81"/>
      <c r="AC919" s="81"/>
      <c r="AD919" s="438"/>
      <c r="AE919" s="438"/>
      <c r="AF919" s="438"/>
      <c r="AG919" s="81"/>
      <c r="AH919" s="81"/>
      <c r="AI919" s="81"/>
      <c r="AJ919" s="438"/>
      <c r="AK919" s="438"/>
      <c r="AL919" s="81"/>
      <c r="AM919" s="81"/>
      <c r="AN919" s="575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</row>
    <row r="920">
      <c r="A920" s="81"/>
      <c r="B920" s="81"/>
      <c r="C920" s="81"/>
      <c r="D920" s="574"/>
      <c r="E920" s="438"/>
      <c r="F920" s="438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438"/>
      <c r="Y920" s="81"/>
      <c r="Z920" s="81"/>
      <c r="AA920" s="81"/>
      <c r="AB920" s="81"/>
      <c r="AC920" s="81"/>
      <c r="AD920" s="438"/>
      <c r="AE920" s="438"/>
      <c r="AF920" s="438"/>
      <c r="AG920" s="81"/>
      <c r="AH920" s="81"/>
      <c r="AI920" s="81"/>
      <c r="AJ920" s="438"/>
      <c r="AK920" s="438"/>
      <c r="AL920" s="81"/>
      <c r="AM920" s="81"/>
      <c r="AN920" s="575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</row>
    <row r="921">
      <c r="A921" s="81"/>
      <c r="B921" s="81"/>
      <c r="C921" s="81"/>
      <c r="D921" s="574"/>
      <c r="E921" s="438"/>
      <c r="F921" s="438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438"/>
      <c r="Y921" s="81"/>
      <c r="Z921" s="81"/>
      <c r="AA921" s="81"/>
      <c r="AB921" s="81"/>
      <c r="AC921" s="81"/>
      <c r="AD921" s="438"/>
      <c r="AE921" s="438"/>
      <c r="AF921" s="438"/>
      <c r="AG921" s="81"/>
      <c r="AH921" s="81"/>
      <c r="AI921" s="81"/>
      <c r="AJ921" s="438"/>
      <c r="AK921" s="438"/>
      <c r="AL921" s="81"/>
      <c r="AM921" s="81"/>
      <c r="AN921" s="575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</row>
    <row r="922">
      <c r="A922" s="81"/>
      <c r="B922" s="81"/>
      <c r="C922" s="81"/>
      <c r="D922" s="574"/>
      <c r="E922" s="438"/>
      <c r="F922" s="438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438"/>
      <c r="Y922" s="81"/>
      <c r="Z922" s="81"/>
      <c r="AA922" s="81"/>
      <c r="AB922" s="81"/>
      <c r="AC922" s="81"/>
      <c r="AD922" s="438"/>
      <c r="AE922" s="438"/>
      <c r="AF922" s="438"/>
      <c r="AG922" s="81"/>
      <c r="AH922" s="81"/>
      <c r="AI922" s="81"/>
      <c r="AJ922" s="438"/>
      <c r="AK922" s="438"/>
      <c r="AL922" s="81"/>
      <c r="AM922" s="81"/>
      <c r="AN922" s="575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</row>
    <row r="923">
      <c r="A923" s="81"/>
      <c r="B923" s="81"/>
      <c r="C923" s="81"/>
      <c r="D923" s="574"/>
      <c r="E923" s="438"/>
      <c r="F923" s="438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438"/>
      <c r="Y923" s="81"/>
      <c r="Z923" s="81"/>
      <c r="AA923" s="81"/>
      <c r="AB923" s="81"/>
      <c r="AC923" s="81"/>
      <c r="AD923" s="438"/>
      <c r="AE923" s="438"/>
      <c r="AF923" s="438"/>
      <c r="AG923" s="81"/>
      <c r="AH923" s="81"/>
      <c r="AI923" s="81"/>
      <c r="AJ923" s="438"/>
      <c r="AK923" s="438"/>
      <c r="AL923" s="81"/>
      <c r="AM923" s="81"/>
      <c r="AN923" s="575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</row>
    <row r="924">
      <c r="A924" s="81"/>
      <c r="B924" s="81"/>
      <c r="C924" s="81"/>
      <c r="D924" s="574"/>
      <c r="E924" s="438"/>
      <c r="F924" s="438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438"/>
      <c r="Y924" s="81"/>
      <c r="Z924" s="81"/>
      <c r="AA924" s="81"/>
      <c r="AB924" s="81"/>
      <c r="AC924" s="81"/>
      <c r="AD924" s="438"/>
      <c r="AE924" s="438"/>
      <c r="AF924" s="438"/>
      <c r="AG924" s="81"/>
      <c r="AH924" s="81"/>
      <c r="AI924" s="81"/>
      <c r="AJ924" s="438"/>
      <c r="AK924" s="438"/>
      <c r="AL924" s="81"/>
      <c r="AM924" s="81"/>
      <c r="AN924" s="575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</row>
    <row r="925">
      <c r="A925" s="81"/>
      <c r="B925" s="81"/>
      <c r="C925" s="81"/>
      <c r="D925" s="574"/>
      <c r="E925" s="438"/>
      <c r="F925" s="438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438"/>
      <c r="Y925" s="81"/>
      <c r="Z925" s="81"/>
      <c r="AA925" s="81"/>
      <c r="AB925" s="81"/>
      <c r="AC925" s="81"/>
      <c r="AD925" s="438"/>
      <c r="AE925" s="438"/>
      <c r="AF925" s="438"/>
      <c r="AG925" s="81"/>
      <c r="AH925" s="81"/>
      <c r="AI925" s="81"/>
      <c r="AJ925" s="438"/>
      <c r="AK925" s="438"/>
      <c r="AL925" s="81"/>
      <c r="AM925" s="81"/>
      <c r="AN925" s="575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</row>
    <row r="926">
      <c r="A926" s="81"/>
      <c r="B926" s="81"/>
      <c r="C926" s="81"/>
      <c r="D926" s="574"/>
      <c r="E926" s="438"/>
      <c r="F926" s="438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438"/>
      <c r="Y926" s="81"/>
      <c r="Z926" s="81"/>
      <c r="AA926" s="81"/>
      <c r="AB926" s="81"/>
      <c r="AC926" s="81"/>
      <c r="AD926" s="438"/>
      <c r="AE926" s="438"/>
      <c r="AF926" s="438"/>
      <c r="AG926" s="81"/>
      <c r="AH926" s="81"/>
      <c r="AI926" s="81"/>
      <c r="AJ926" s="438"/>
      <c r="AK926" s="438"/>
      <c r="AL926" s="81"/>
      <c r="AM926" s="81"/>
      <c r="AN926" s="575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</row>
    <row r="927">
      <c r="A927" s="81"/>
      <c r="B927" s="81"/>
      <c r="C927" s="81"/>
      <c r="D927" s="574"/>
      <c r="E927" s="438"/>
      <c r="F927" s="438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438"/>
      <c r="Y927" s="81"/>
      <c r="Z927" s="81"/>
      <c r="AA927" s="81"/>
      <c r="AB927" s="81"/>
      <c r="AC927" s="81"/>
      <c r="AD927" s="438"/>
      <c r="AE927" s="438"/>
      <c r="AF927" s="438"/>
      <c r="AG927" s="81"/>
      <c r="AH927" s="81"/>
      <c r="AI927" s="81"/>
      <c r="AJ927" s="438"/>
      <c r="AK927" s="438"/>
      <c r="AL927" s="81"/>
      <c r="AM927" s="81"/>
      <c r="AN927" s="575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</row>
    <row r="928">
      <c r="A928" s="81"/>
      <c r="B928" s="81"/>
      <c r="C928" s="81"/>
      <c r="D928" s="574"/>
      <c r="E928" s="438"/>
      <c r="F928" s="438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438"/>
      <c r="Y928" s="81"/>
      <c r="Z928" s="81"/>
      <c r="AA928" s="81"/>
      <c r="AB928" s="81"/>
      <c r="AC928" s="81"/>
      <c r="AD928" s="438"/>
      <c r="AE928" s="438"/>
      <c r="AF928" s="438"/>
      <c r="AG928" s="81"/>
      <c r="AH928" s="81"/>
      <c r="AI928" s="81"/>
      <c r="AJ928" s="438"/>
      <c r="AK928" s="438"/>
      <c r="AL928" s="81"/>
      <c r="AM928" s="81"/>
      <c r="AN928" s="575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</row>
    <row r="929">
      <c r="A929" s="81"/>
      <c r="B929" s="81"/>
      <c r="C929" s="81"/>
      <c r="D929" s="574"/>
      <c r="E929" s="438"/>
      <c r="F929" s="438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438"/>
      <c r="Y929" s="81"/>
      <c r="Z929" s="81"/>
      <c r="AA929" s="81"/>
      <c r="AB929" s="81"/>
      <c r="AC929" s="81"/>
      <c r="AD929" s="438"/>
      <c r="AE929" s="438"/>
      <c r="AF929" s="438"/>
      <c r="AG929" s="81"/>
      <c r="AH929" s="81"/>
      <c r="AI929" s="81"/>
      <c r="AJ929" s="438"/>
      <c r="AK929" s="438"/>
      <c r="AL929" s="81"/>
      <c r="AM929" s="81"/>
      <c r="AN929" s="575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</row>
    <row r="930">
      <c r="A930" s="81"/>
      <c r="B930" s="81"/>
      <c r="C930" s="81"/>
      <c r="D930" s="574"/>
      <c r="E930" s="438"/>
      <c r="F930" s="438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438"/>
      <c r="Y930" s="81"/>
      <c r="Z930" s="81"/>
      <c r="AA930" s="81"/>
      <c r="AB930" s="81"/>
      <c r="AC930" s="81"/>
      <c r="AD930" s="438"/>
      <c r="AE930" s="438"/>
      <c r="AF930" s="438"/>
      <c r="AG930" s="81"/>
      <c r="AH930" s="81"/>
      <c r="AI930" s="81"/>
      <c r="AJ930" s="438"/>
      <c r="AK930" s="438"/>
      <c r="AL930" s="81"/>
      <c r="AM930" s="81"/>
      <c r="AN930" s="575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</row>
    <row r="931">
      <c r="A931" s="81"/>
      <c r="B931" s="81"/>
      <c r="C931" s="81"/>
      <c r="D931" s="574"/>
      <c r="E931" s="438"/>
      <c r="F931" s="438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438"/>
      <c r="Y931" s="81"/>
      <c r="Z931" s="81"/>
      <c r="AA931" s="81"/>
      <c r="AB931" s="81"/>
      <c r="AC931" s="81"/>
      <c r="AD931" s="438"/>
      <c r="AE931" s="438"/>
      <c r="AF931" s="438"/>
      <c r="AG931" s="81"/>
      <c r="AH931" s="81"/>
      <c r="AI931" s="81"/>
      <c r="AJ931" s="438"/>
      <c r="AK931" s="438"/>
      <c r="AL931" s="81"/>
      <c r="AM931" s="81"/>
      <c r="AN931" s="575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</row>
    <row r="932">
      <c r="A932" s="81"/>
      <c r="B932" s="81"/>
      <c r="C932" s="81"/>
      <c r="D932" s="574"/>
      <c r="E932" s="438"/>
      <c r="F932" s="438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438"/>
      <c r="Y932" s="81"/>
      <c r="Z932" s="81"/>
      <c r="AA932" s="81"/>
      <c r="AB932" s="81"/>
      <c r="AC932" s="81"/>
      <c r="AD932" s="438"/>
      <c r="AE932" s="438"/>
      <c r="AF932" s="438"/>
      <c r="AG932" s="81"/>
      <c r="AH932" s="81"/>
      <c r="AI932" s="81"/>
      <c r="AJ932" s="438"/>
      <c r="AK932" s="438"/>
      <c r="AL932" s="81"/>
      <c r="AM932" s="81"/>
      <c r="AN932" s="575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</row>
    <row r="933">
      <c r="A933" s="81"/>
      <c r="B933" s="81"/>
      <c r="C933" s="81"/>
      <c r="D933" s="574"/>
      <c r="E933" s="438"/>
      <c r="F933" s="438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438"/>
      <c r="Y933" s="81"/>
      <c r="Z933" s="81"/>
      <c r="AA933" s="81"/>
      <c r="AB933" s="81"/>
      <c r="AC933" s="81"/>
      <c r="AD933" s="438"/>
      <c r="AE933" s="438"/>
      <c r="AF933" s="438"/>
      <c r="AG933" s="81"/>
      <c r="AH933" s="81"/>
      <c r="AI933" s="81"/>
      <c r="AJ933" s="438"/>
      <c r="AK933" s="438"/>
      <c r="AL933" s="81"/>
      <c r="AM933" s="81"/>
      <c r="AN933" s="575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</row>
    <row r="934">
      <c r="A934" s="81"/>
      <c r="B934" s="81"/>
      <c r="C934" s="81"/>
      <c r="D934" s="574"/>
      <c r="E934" s="438"/>
      <c r="F934" s="438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438"/>
      <c r="Y934" s="81"/>
      <c r="Z934" s="81"/>
      <c r="AA934" s="81"/>
      <c r="AB934" s="81"/>
      <c r="AC934" s="81"/>
      <c r="AD934" s="438"/>
      <c r="AE934" s="438"/>
      <c r="AF934" s="438"/>
      <c r="AG934" s="81"/>
      <c r="AH934" s="81"/>
      <c r="AI934" s="81"/>
      <c r="AJ934" s="438"/>
      <c r="AK934" s="438"/>
      <c r="AL934" s="81"/>
      <c r="AM934" s="81"/>
      <c r="AN934" s="575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</row>
    <row r="935">
      <c r="A935" s="81"/>
      <c r="B935" s="81"/>
      <c r="C935" s="81"/>
      <c r="D935" s="574"/>
      <c r="E935" s="438"/>
      <c r="F935" s="438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438"/>
      <c r="Y935" s="81"/>
      <c r="Z935" s="81"/>
      <c r="AA935" s="81"/>
      <c r="AB935" s="81"/>
      <c r="AC935" s="81"/>
      <c r="AD935" s="438"/>
      <c r="AE935" s="438"/>
      <c r="AF935" s="438"/>
      <c r="AG935" s="81"/>
      <c r="AH935" s="81"/>
      <c r="AI935" s="81"/>
      <c r="AJ935" s="438"/>
      <c r="AK935" s="438"/>
      <c r="AL935" s="81"/>
      <c r="AM935" s="81"/>
      <c r="AN935" s="575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</row>
    <row r="936">
      <c r="A936" s="81"/>
      <c r="B936" s="81"/>
      <c r="C936" s="81"/>
      <c r="D936" s="574"/>
      <c r="E936" s="438"/>
      <c r="F936" s="438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438"/>
      <c r="Y936" s="81"/>
      <c r="Z936" s="81"/>
      <c r="AA936" s="81"/>
      <c r="AB936" s="81"/>
      <c r="AC936" s="81"/>
      <c r="AD936" s="438"/>
      <c r="AE936" s="438"/>
      <c r="AF936" s="438"/>
      <c r="AG936" s="81"/>
      <c r="AH936" s="81"/>
      <c r="AI936" s="81"/>
      <c r="AJ936" s="438"/>
      <c r="AK936" s="438"/>
      <c r="AL936" s="81"/>
      <c r="AM936" s="81"/>
      <c r="AN936" s="575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</row>
    <row r="937">
      <c r="A937" s="81"/>
      <c r="B937" s="81"/>
      <c r="C937" s="81"/>
      <c r="D937" s="574"/>
      <c r="E937" s="438"/>
      <c r="F937" s="438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438"/>
      <c r="Y937" s="81"/>
      <c r="Z937" s="81"/>
      <c r="AA937" s="81"/>
      <c r="AB937" s="81"/>
      <c r="AC937" s="81"/>
      <c r="AD937" s="438"/>
      <c r="AE937" s="438"/>
      <c r="AF937" s="438"/>
      <c r="AG937" s="81"/>
      <c r="AH937" s="81"/>
      <c r="AI937" s="81"/>
      <c r="AJ937" s="438"/>
      <c r="AK937" s="438"/>
      <c r="AL937" s="81"/>
      <c r="AM937" s="81"/>
      <c r="AN937" s="575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</row>
    <row r="938">
      <c r="A938" s="81"/>
      <c r="B938" s="81"/>
      <c r="C938" s="81"/>
      <c r="D938" s="574"/>
      <c r="E938" s="438"/>
      <c r="F938" s="438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438"/>
      <c r="Y938" s="81"/>
      <c r="Z938" s="81"/>
      <c r="AA938" s="81"/>
      <c r="AB938" s="81"/>
      <c r="AC938" s="81"/>
      <c r="AD938" s="438"/>
      <c r="AE938" s="438"/>
      <c r="AF938" s="438"/>
      <c r="AG938" s="81"/>
      <c r="AH938" s="81"/>
      <c r="AI938" s="81"/>
      <c r="AJ938" s="438"/>
      <c r="AK938" s="438"/>
      <c r="AL938" s="81"/>
      <c r="AM938" s="81"/>
      <c r="AN938" s="575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</row>
    <row r="939">
      <c r="A939" s="81"/>
      <c r="B939" s="81"/>
      <c r="C939" s="81"/>
      <c r="D939" s="574"/>
      <c r="E939" s="438"/>
      <c r="F939" s="438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438"/>
      <c r="Y939" s="81"/>
      <c r="Z939" s="81"/>
      <c r="AA939" s="81"/>
      <c r="AB939" s="81"/>
      <c r="AC939" s="81"/>
      <c r="AD939" s="438"/>
      <c r="AE939" s="438"/>
      <c r="AF939" s="438"/>
      <c r="AG939" s="81"/>
      <c r="AH939" s="81"/>
      <c r="AI939" s="81"/>
      <c r="AJ939" s="438"/>
      <c r="AK939" s="438"/>
      <c r="AL939" s="81"/>
      <c r="AM939" s="81"/>
      <c r="AN939" s="575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</row>
    <row r="940">
      <c r="A940" s="81"/>
      <c r="B940" s="81"/>
      <c r="C940" s="81"/>
      <c r="D940" s="574"/>
      <c r="E940" s="438"/>
      <c r="F940" s="438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438"/>
      <c r="Y940" s="81"/>
      <c r="Z940" s="81"/>
      <c r="AA940" s="81"/>
      <c r="AB940" s="81"/>
      <c r="AC940" s="81"/>
      <c r="AD940" s="438"/>
      <c r="AE940" s="438"/>
      <c r="AF940" s="438"/>
      <c r="AG940" s="81"/>
      <c r="AH940" s="81"/>
      <c r="AI940" s="81"/>
      <c r="AJ940" s="438"/>
      <c r="AK940" s="438"/>
      <c r="AL940" s="81"/>
      <c r="AM940" s="81"/>
      <c r="AN940" s="575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</row>
    <row r="941">
      <c r="A941" s="81"/>
      <c r="B941" s="81"/>
      <c r="C941" s="81"/>
      <c r="D941" s="574"/>
      <c r="E941" s="438"/>
      <c r="F941" s="438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438"/>
      <c r="Y941" s="81"/>
      <c r="Z941" s="81"/>
      <c r="AA941" s="81"/>
      <c r="AB941" s="81"/>
      <c r="AC941" s="81"/>
      <c r="AD941" s="438"/>
      <c r="AE941" s="438"/>
      <c r="AF941" s="438"/>
      <c r="AG941" s="81"/>
      <c r="AH941" s="81"/>
      <c r="AI941" s="81"/>
      <c r="AJ941" s="438"/>
      <c r="AK941" s="438"/>
      <c r="AL941" s="81"/>
      <c r="AM941" s="81"/>
      <c r="AN941" s="575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</row>
    <row r="942">
      <c r="A942" s="81"/>
      <c r="B942" s="81"/>
      <c r="C942" s="81"/>
      <c r="D942" s="574"/>
      <c r="E942" s="438"/>
      <c r="F942" s="438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438"/>
      <c r="Y942" s="81"/>
      <c r="Z942" s="81"/>
      <c r="AA942" s="81"/>
      <c r="AB942" s="81"/>
      <c r="AC942" s="81"/>
      <c r="AD942" s="438"/>
      <c r="AE942" s="438"/>
      <c r="AF942" s="438"/>
      <c r="AG942" s="81"/>
      <c r="AH942" s="81"/>
      <c r="AI942" s="81"/>
      <c r="AJ942" s="438"/>
      <c r="AK942" s="438"/>
      <c r="AL942" s="81"/>
      <c r="AM942" s="81"/>
      <c r="AN942" s="575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</row>
    <row r="943">
      <c r="A943" s="81"/>
      <c r="B943" s="81"/>
      <c r="C943" s="81"/>
      <c r="D943" s="574"/>
      <c r="E943" s="438"/>
      <c r="F943" s="438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438"/>
      <c r="Y943" s="81"/>
      <c r="Z943" s="81"/>
      <c r="AA943" s="81"/>
      <c r="AB943" s="81"/>
      <c r="AC943" s="81"/>
      <c r="AD943" s="438"/>
      <c r="AE943" s="438"/>
      <c r="AF943" s="438"/>
      <c r="AG943" s="81"/>
      <c r="AH943" s="81"/>
      <c r="AI943" s="81"/>
      <c r="AJ943" s="438"/>
      <c r="AK943" s="438"/>
      <c r="AL943" s="81"/>
      <c r="AM943" s="81"/>
      <c r="AN943" s="575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</row>
    <row r="944">
      <c r="A944" s="81"/>
      <c r="B944" s="81"/>
      <c r="C944" s="81"/>
      <c r="D944" s="574"/>
      <c r="E944" s="438"/>
      <c r="F944" s="438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438"/>
      <c r="Y944" s="81"/>
      <c r="Z944" s="81"/>
      <c r="AA944" s="81"/>
      <c r="AB944" s="81"/>
      <c r="AC944" s="81"/>
      <c r="AD944" s="438"/>
      <c r="AE944" s="438"/>
      <c r="AF944" s="438"/>
      <c r="AG944" s="81"/>
      <c r="AH944" s="81"/>
      <c r="AI944" s="81"/>
      <c r="AJ944" s="438"/>
      <c r="AK944" s="438"/>
      <c r="AL944" s="81"/>
      <c r="AM944" s="81"/>
      <c r="AN944" s="575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</row>
    <row r="945">
      <c r="A945" s="81"/>
      <c r="B945" s="81"/>
      <c r="C945" s="81"/>
      <c r="D945" s="574"/>
      <c r="E945" s="438"/>
      <c r="F945" s="438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438"/>
      <c r="Y945" s="81"/>
      <c r="Z945" s="81"/>
      <c r="AA945" s="81"/>
      <c r="AB945" s="81"/>
      <c r="AC945" s="81"/>
      <c r="AD945" s="438"/>
      <c r="AE945" s="438"/>
      <c r="AF945" s="438"/>
      <c r="AG945" s="81"/>
      <c r="AH945" s="81"/>
      <c r="AI945" s="81"/>
      <c r="AJ945" s="438"/>
      <c r="AK945" s="438"/>
      <c r="AL945" s="81"/>
      <c r="AM945" s="81"/>
      <c r="AN945" s="575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</row>
    <row r="946">
      <c r="A946" s="81"/>
      <c r="B946" s="81"/>
      <c r="C946" s="81"/>
      <c r="D946" s="574"/>
      <c r="E946" s="438"/>
      <c r="F946" s="438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438"/>
      <c r="Y946" s="81"/>
      <c r="Z946" s="81"/>
      <c r="AA946" s="81"/>
      <c r="AB946" s="81"/>
      <c r="AC946" s="81"/>
      <c r="AD946" s="438"/>
      <c r="AE946" s="438"/>
      <c r="AF946" s="438"/>
      <c r="AG946" s="81"/>
      <c r="AH946" s="81"/>
      <c r="AI946" s="81"/>
      <c r="AJ946" s="438"/>
      <c r="AK946" s="438"/>
      <c r="AL946" s="81"/>
      <c r="AM946" s="81"/>
      <c r="AN946" s="575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</row>
    <row r="947">
      <c r="A947" s="81"/>
      <c r="B947" s="81"/>
      <c r="C947" s="81"/>
      <c r="D947" s="574"/>
      <c r="E947" s="438"/>
      <c r="F947" s="438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438"/>
      <c r="Y947" s="81"/>
      <c r="Z947" s="81"/>
      <c r="AA947" s="81"/>
      <c r="AB947" s="81"/>
      <c r="AC947" s="81"/>
      <c r="AD947" s="438"/>
      <c r="AE947" s="438"/>
      <c r="AF947" s="438"/>
      <c r="AG947" s="81"/>
      <c r="AH947" s="81"/>
      <c r="AI947" s="81"/>
      <c r="AJ947" s="438"/>
      <c r="AK947" s="438"/>
      <c r="AL947" s="81"/>
      <c r="AM947" s="81"/>
      <c r="AN947" s="575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</row>
    <row r="948">
      <c r="A948" s="81"/>
      <c r="B948" s="81"/>
      <c r="C948" s="81"/>
      <c r="D948" s="574"/>
      <c r="E948" s="438"/>
      <c r="F948" s="438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438"/>
      <c r="Y948" s="81"/>
      <c r="Z948" s="81"/>
      <c r="AA948" s="81"/>
      <c r="AB948" s="81"/>
      <c r="AC948" s="81"/>
      <c r="AD948" s="438"/>
      <c r="AE948" s="438"/>
      <c r="AF948" s="438"/>
      <c r="AG948" s="81"/>
      <c r="AH948" s="81"/>
      <c r="AI948" s="81"/>
      <c r="AJ948" s="438"/>
      <c r="AK948" s="438"/>
      <c r="AL948" s="81"/>
      <c r="AM948" s="81"/>
      <c r="AN948" s="575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</row>
    <row r="949">
      <c r="A949" s="81"/>
      <c r="B949" s="81"/>
      <c r="C949" s="81"/>
      <c r="D949" s="574"/>
      <c r="E949" s="438"/>
      <c r="F949" s="438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438"/>
      <c r="Y949" s="81"/>
      <c r="Z949" s="81"/>
      <c r="AA949" s="81"/>
      <c r="AB949" s="81"/>
      <c r="AC949" s="81"/>
      <c r="AD949" s="438"/>
      <c r="AE949" s="438"/>
      <c r="AF949" s="438"/>
      <c r="AG949" s="81"/>
      <c r="AH949" s="81"/>
      <c r="AI949" s="81"/>
      <c r="AJ949" s="438"/>
      <c r="AK949" s="438"/>
      <c r="AL949" s="81"/>
      <c r="AM949" s="81"/>
      <c r="AN949" s="575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</row>
    <row r="950">
      <c r="A950" s="81"/>
      <c r="B950" s="81"/>
      <c r="C950" s="81"/>
      <c r="D950" s="574"/>
      <c r="E950" s="438"/>
      <c r="F950" s="438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438"/>
      <c r="Y950" s="81"/>
      <c r="Z950" s="81"/>
      <c r="AA950" s="81"/>
      <c r="AB950" s="81"/>
      <c r="AC950" s="81"/>
      <c r="AD950" s="438"/>
      <c r="AE950" s="438"/>
      <c r="AF950" s="438"/>
      <c r="AG950" s="81"/>
      <c r="AH950" s="81"/>
      <c r="AI950" s="81"/>
      <c r="AJ950" s="438"/>
      <c r="AK950" s="438"/>
      <c r="AL950" s="81"/>
      <c r="AM950" s="81"/>
      <c r="AN950" s="575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</row>
    <row r="951">
      <c r="A951" s="81"/>
      <c r="B951" s="81"/>
      <c r="C951" s="81"/>
      <c r="D951" s="574"/>
      <c r="E951" s="438"/>
      <c r="F951" s="438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438"/>
      <c r="Y951" s="81"/>
      <c r="Z951" s="81"/>
      <c r="AA951" s="81"/>
      <c r="AB951" s="81"/>
      <c r="AC951" s="81"/>
      <c r="AD951" s="438"/>
      <c r="AE951" s="438"/>
      <c r="AF951" s="438"/>
      <c r="AG951" s="81"/>
      <c r="AH951" s="81"/>
      <c r="AI951" s="81"/>
      <c r="AJ951" s="438"/>
      <c r="AK951" s="438"/>
      <c r="AL951" s="81"/>
      <c r="AM951" s="81"/>
      <c r="AN951" s="575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</row>
    <row r="952">
      <c r="A952" s="81"/>
      <c r="B952" s="81"/>
      <c r="C952" s="81"/>
      <c r="D952" s="574"/>
      <c r="E952" s="438"/>
      <c r="F952" s="438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438"/>
      <c r="Y952" s="81"/>
      <c r="Z952" s="81"/>
      <c r="AA952" s="81"/>
      <c r="AB952" s="81"/>
      <c r="AC952" s="81"/>
      <c r="AD952" s="438"/>
      <c r="AE952" s="438"/>
      <c r="AF952" s="438"/>
      <c r="AG952" s="81"/>
      <c r="AH952" s="81"/>
      <c r="AI952" s="81"/>
      <c r="AJ952" s="438"/>
      <c r="AK952" s="438"/>
      <c r="AL952" s="81"/>
      <c r="AM952" s="81"/>
      <c r="AN952" s="575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</row>
    <row r="953">
      <c r="A953" s="81"/>
      <c r="B953" s="81"/>
      <c r="C953" s="81"/>
      <c r="D953" s="574"/>
      <c r="E953" s="438"/>
      <c r="F953" s="438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438"/>
      <c r="Y953" s="81"/>
      <c r="Z953" s="81"/>
      <c r="AA953" s="81"/>
      <c r="AB953" s="81"/>
      <c r="AC953" s="81"/>
      <c r="AD953" s="438"/>
      <c r="AE953" s="438"/>
      <c r="AF953" s="438"/>
      <c r="AG953" s="81"/>
      <c r="AH953" s="81"/>
      <c r="AI953" s="81"/>
      <c r="AJ953" s="438"/>
      <c r="AK953" s="438"/>
      <c r="AL953" s="81"/>
      <c r="AM953" s="81"/>
      <c r="AN953" s="575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</row>
    <row r="954">
      <c r="A954" s="81"/>
      <c r="B954" s="81"/>
      <c r="C954" s="81"/>
      <c r="D954" s="574"/>
      <c r="E954" s="438"/>
      <c r="F954" s="438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438"/>
      <c r="Y954" s="81"/>
      <c r="Z954" s="81"/>
      <c r="AA954" s="81"/>
      <c r="AB954" s="81"/>
      <c r="AC954" s="81"/>
      <c r="AD954" s="438"/>
      <c r="AE954" s="438"/>
      <c r="AF954" s="438"/>
      <c r="AG954" s="81"/>
      <c r="AH954" s="81"/>
      <c r="AI954" s="81"/>
      <c r="AJ954" s="438"/>
      <c r="AK954" s="438"/>
      <c r="AL954" s="81"/>
      <c r="AM954" s="81"/>
      <c r="AN954" s="575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</row>
    <row r="955">
      <c r="A955" s="81"/>
      <c r="B955" s="81"/>
      <c r="C955" s="81"/>
      <c r="D955" s="574"/>
      <c r="E955" s="438"/>
      <c r="F955" s="438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438"/>
      <c r="Y955" s="81"/>
      <c r="Z955" s="81"/>
      <c r="AA955" s="81"/>
      <c r="AB955" s="81"/>
      <c r="AC955" s="81"/>
      <c r="AD955" s="438"/>
      <c r="AE955" s="438"/>
      <c r="AF955" s="438"/>
      <c r="AG955" s="81"/>
      <c r="AH955" s="81"/>
      <c r="AI955" s="81"/>
      <c r="AJ955" s="438"/>
      <c r="AK955" s="438"/>
      <c r="AL955" s="81"/>
      <c r="AM955" s="81"/>
      <c r="AN955" s="575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</row>
    <row r="956">
      <c r="A956" s="81"/>
      <c r="B956" s="81"/>
      <c r="C956" s="81"/>
      <c r="D956" s="574"/>
      <c r="E956" s="438"/>
      <c r="F956" s="438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438"/>
      <c r="Y956" s="81"/>
      <c r="Z956" s="81"/>
      <c r="AA956" s="81"/>
      <c r="AB956" s="81"/>
      <c r="AC956" s="81"/>
      <c r="AD956" s="438"/>
      <c r="AE956" s="438"/>
      <c r="AF956" s="438"/>
      <c r="AG956" s="81"/>
      <c r="AH956" s="81"/>
      <c r="AI956" s="81"/>
      <c r="AJ956" s="438"/>
      <c r="AK956" s="438"/>
      <c r="AL956" s="81"/>
      <c r="AM956" s="81"/>
      <c r="AN956" s="575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</row>
    <row r="957">
      <c r="A957" s="81"/>
      <c r="B957" s="81"/>
      <c r="C957" s="81"/>
      <c r="D957" s="574"/>
      <c r="E957" s="438"/>
      <c r="F957" s="438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438"/>
      <c r="Y957" s="81"/>
      <c r="Z957" s="81"/>
      <c r="AA957" s="81"/>
      <c r="AB957" s="81"/>
      <c r="AC957" s="81"/>
      <c r="AD957" s="438"/>
      <c r="AE957" s="438"/>
      <c r="AF957" s="438"/>
      <c r="AG957" s="81"/>
      <c r="AH957" s="81"/>
      <c r="AI957" s="81"/>
      <c r="AJ957" s="438"/>
      <c r="AK957" s="438"/>
      <c r="AL957" s="81"/>
      <c r="AM957" s="81"/>
      <c r="AN957" s="575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</row>
    <row r="958">
      <c r="A958" s="81"/>
      <c r="B958" s="81"/>
      <c r="C958" s="81"/>
      <c r="D958" s="574"/>
      <c r="E958" s="438"/>
      <c r="F958" s="438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438"/>
      <c r="Y958" s="81"/>
      <c r="Z958" s="81"/>
      <c r="AA958" s="81"/>
      <c r="AB958" s="81"/>
      <c r="AC958" s="81"/>
      <c r="AD958" s="438"/>
      <c r="AE958" s="438"/>
      <c r="AF958" s="438"/>
      <c r="AG958" s="81"/>
      <c r="AH958" s="81"/>
      <c r="AI958" s="81"/>
      <c r="AJ958" s="438"/>
      <c r="AK958" s="438"/>
      <c r="AL958" s="81"/>
      <c r="AM958" s="81"/>
      <c r="AN958" s="575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</row>
    <row r="959">
      <c r="A959" s="81"/>
      <c r="B959" s="81"/>
      <c r="C959" s="81"/>
      <c r="D959" s="574"/>
      <c r="E959" s="438"/>
      <c r="F959" s="438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438"/>
      <c r="Y959" s="81"/>
      <c r="Z959" s="81"/>
      <c r="AA959" s="81"/>
      <c r="AB959" s="81"/>
      <c r="AC959" s="81"/>
      <c r="AD959" s="438"/>
      <c r="AE959" s="438"/>
      <c r="AF959" s="438"/>
      <c r="AG959" s="81"/>
      <c r="AH959" s="81"/>
      <c r="AI959" s="81"/>
      <c r="AJ959" s="438"/>
      <c r="AK959" s="438"/>
      <c r="AL959" s="81"/>
      <c r="AM959" s="81"/>
      <c r="AN959" s="575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</row>
    <row r="960">
      <c r="A960" s="81"/>
      <c r="B960" s="81"/>
      <c r="C960" s="81"/>
      <c r="D960" s="574"/>
      <c r="E960" s="438"/>
      <c r="F960" s="438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438"/>
      <c r="Y960" s="81"/>
      <c r="Z960" s="81"/>
      <c r="AA960" s="81"/>
      <c r="AB960" s="81"/>
      <c r="AC960" s="81"/>
      <c r="AD960" s="438"/>
      <c r="AE960" s="438"/>
      <c r="AF960" s="438"/>
      <c r="AG960" s="81"/>
      <c r="AH960" s="81"/>
      <c r="AI960" s="81"/>
      <c r="AJ960" s="438"/>
      <c r="AK960" s="438"/>
      <c r="AL960" s="81"/>
      <c r="AM960" s="81"/>
      <c r="AN960" s="575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</row>
    <row r="961">
      <c r="A961" s="81"/>
      <c r="B961" s="81"/>
      <c r="C961" s="81"/>
      <c r="D961" s="574"/>
      <c r="E961" s="438"/>
      <c r="F961" s="438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438"/>
      <c r="Y961" s="81"/>
      <c r="Z961" s="81"/>
      <c r="AA961" s="81"/>
      <c r="AB961" s="81"/>
      <c r="AC961" s="81"/>
      <c r="AD961" s="438"/>
      <c r="AE961" s="438"/>
      <c r="AF961" s="438"/>
      <c r="AG961" s="81"/>
      <c r="AH961" s="81"/>
      <c r="AI961" s="81"/>
      <c r="AJ961" s="438"/>
      <c r="AK961" s="438"/>
      <c r="AL961" s="81"/>
      <c r="AM961" s="81"/>
      <c r="AN961" s="575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</row>
    <row r="962">
      <c r="A962" s="81"/>
      <c r="B962" s="81"/>
      <c r="C962" s="81"/>
      <c r="D962" s="574"/>
      <c r="E962" s="438"/>
      <c r="F962" s="438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438"/>
      <c r="Y962" s="81"/>
      <c r="Z962" s="81"/>
      <c r="AA962" s="81"/>
      <c r="AB962" s="81"/>
      <c r="AC962" s="81"/>
      <c r="AD962" s="438"/>
      <c r="AE962" s="438"/>
      <c r="AF962" s="438"/>
      <c r="AG962" s="81"/>
      <c r="AH962" s="81"/>
      <c r="AI962" s="81"/>
      <c r="AJ962" s="438"/>
      <c r="AK962" s="438"/>
      <c r="AL962" s="81"/>
      <c r="AM962" s="81"/>
      <c r="AN962" s="575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</row>
    <row r="963">
      <c r="A963" s="81"/>
      <c r="B963" s="81"/>
      <c r="C963" s="81"/>
      <c r="D963" s="574"/>
      <c r="E963" s="438"/>
      <c r="F963" s="438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438"/>
      <c r="Y963" s="81"/>
      <c r="Z963" s="81"/>
      <c r="AA963" s="81"/>
      <c r="AB963" s="81"/>
      <c r="AC963" s="81"/>
      <c r="AD963" s="438"/>
      <c r="AE963" s="438"/>
      <c r="AF963" s="438"/>
      <c r="AG963" s="81"/>
      <c r="AH963" s="81"/>
      <c r="AI963" s="81"/>
      <c r="AJ963" s="438"/>
      <c r="AK963" s="438"/>
      <c r="AL963" s="81"/>
      <c r="AM963" s="81"/>
      <c r="AN963" s="575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</row>
    <row r="964">
      <c r="A964" s="81"/>
      <c r="B964" s="81"/>
      <c r="C964" s="81"/>
      <c r="D964" s="574"/>
      <c r="E964" s="438"/>
      <c r="F964" s="438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438"/>
      <c r="Y964" s="81"/>
      <c r="Z964" s="81"/>
      <c r="AA964" s="81"/>
      <c r="AB964" s="81"/>
      <c r="AC964" s="81"/>
      <c r="AD964" s="438"/>
      <c r="AE964" s="438"/>
      <c r="AF964" s="438"/>
      <c r="AG964" s="81"/>
      <c r="AH964" s="81"/>
      <c r="AI964" s="81"/>
      <c r="AJ964" s="438"/>
      <c r="AK964" s="438"/>
      <c r="AL964" s="81"/>
      <c r="AM964" s="81"/>
      <c r="AN964" s="575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</row>
    <row r="965">
      <c r="A965" s="81"/>
      <c r="B965" s="81"/>
      <c r="C965" s="81"/>
      <c r="D965" s="574"/>
      <c r="E965" s="438"/>
      <c r="F965" s="438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438"/>
      <c r="Y965" s="81"/>
      <c r="Z965" s="81"/>
      <c r="AA965" s="81"/>
      <c r="AB965" s="81"/>
      <c r="AC965" s="81"/>
      <c r="AD965" s="438"/>
      <c r="AE965" s="438"/>
      <c r="AF965" s="438"/>
      <c r="AG965" s="81"/>
      <c r="AH965" s="81"/>
      <c r="AI965" s="81"/>
      <c r="AJ965" s="438"/>
      <c r="AK965" s="438"/>
      <c r="AL965" s="81"/>
      <c r="AM965" s="81"/>
      <c r="AN965" s="575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</row>
    <row r="966">
      <c r="A966" s="81"/>
      <c r="B966" s="81"/>
      <c r="C966" s="81"/>
      <c r="D966" s="574"/>
      <c r="E966" s="438"/>
      <c r="F966" s="438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438"/>
      <c r="Y966" s="81"/>
      <c r="Z966" s="81"/>
      <c r="AA966" s="81"/>
      <c r="AB966" s="81"/>
      <c r="AC966" s="81"/>
      <c r="AD966" s="438"/>
      <c r="AE966" s="438"/>
      <c r="AF966" s="438"/>
      <c r="AG966" s="81"/>
      <c r="AH966" s="81"/>
      <c r="AI966" s="81"/>
      <c r="AJ966" s="438"/>
      <c r="AK966" s="438"/>
      <c r="AL966" s="81"/>
      <c r="AM966" s="81"/>
      <c r="AN966" s="575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</row>
    <row r="967">
      <c r="A967" s="81"/>
      <c r="B967" s="81"/>
      <c r="C967" s="81"/>
      <c r="D967" s="574"/>
      <c r="E967" s="438"/>
      <c r="F967" s="438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438"/>
      <c r="Y967" s="81"/>
      <c r="Z967" s="81"/>
      <c r="AA967" s="81"/>
      <c r="AB967" s="81"/>
      <c r="AC967" s="81"/>
      <c r="AD967" s="438"/>
      <c r="AE967" s="438"/>
      <c r="AF967" s="438"/>
      <c r="AG967" s="81"/>
      <c r="AH967" s="81"/>
      <c r="AI967" s="81"/>
      <c r="AJ967" s="438"/>
      <c r="AK967" s="438"/>
      <c r="AL967" s="81"/>
      <c r="AM967" s="81"/>
      <c r="AN967" s="575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</row>
    <row r="968">
      <c r="A968" s="81"/>
      <c r="B968" s="81"/>
      <c r="C968" s="81"/>
      <c r="D968" s="574"/>
      <c r="E968" s="438"/>
      <c r="F968" s="438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438"/>
      <c r="Y968" s="81"/>
      <c r="Z968" s="81"/>
      <c r="AA968" s="81"/>
      <c r="AB968" s="81"/>
      <c r="AC968" s="81"/>
      <c r="AD968" s="438"/>
      <c r="AE968" s="438"/>
      <c r="AF968" s="438"/>
      <c r="AG968" s="81"/>
      <c r="AH968" s="81"/>
      <c r="AI968" s="81"/>
      <c r="AJ968" s="438"/>
      <c r="AK968" s="438"/>
      <c r="AL968" s="81"/>
      <c r="AM968" s="81"/>
      <c r="AN968" s="575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</row>
    <row r="969">
      <c r="A969" s="81"/>
      <c r="B969" s="81"/>
      <c r="C969" s="81"/>
      <c r="D969" s="574"/>
      <c r="E969" s="438"/>
      <c r="F969" s="438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438"/>
      <c r="Y969" s="81"/>
      <c r="Z969" s="81"/>
      <c r="AA969" s="81"/>
      <c r="AB969" s="81"/>
      <c r="AC969" s="81"/>
      <c r="AD969" s="438"/>
      <c r="AE969" s="438"/>
      <c r="AF969" s="438"/>
      <c r="AG969" s="81"/>
      <c r="AH969" s="81"/>
      <c r="AI969" s="81"/>
      <c r="AJ969" s="438"/>
      <c r="AK969" s="438"/>
      <c r="AL969" s="81"/>
      <c r="AM969" s="81"/>
      <c r="AN969" s="575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</row>
    <row r="970">
      <c r="A970" s="81"/>
      <c r="B970" s="81"/>
      <c r="C970" s="81"/>
      <c r="D970" s="574"/>
      <c r="E970" s="438"/>
      <c r="F970" s="438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438"/>
      <c r="Y970" s="81"/>
      <c r="Z970" s="81"/>
      <c r="AA970" s="81"/>
      <c r="AB970" s="81"/>
      <c r="AC970" s="81"/>
      <c r="AD970" s="438"/>
      <c r="AE970" s="438"/>
      <c r="AF970" s="438"/>
      <c r="AG970" s="81"/>
      <c r="AH970" s="81"/>
      <c r="AI970" s="81"/>
      <c r="AJ970" s="438"/>
      <c r="AK970" s="438"/>
      <c r="AL970" s="81"/>
      <c r="AM970" s="81"/>
      <c r="AN970" s="575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</row>
    <row r="971">
      <c r="A971" s="81"/>
      <c r="B971" s="81"/>
      <c r="C971" s="81"/>
      <c r="D971" s="574"/>
      <c r="E971" s="438"/>
      <c r="F971" s="438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438"/>
      <c r="Y971" s="81"/>
      <c r="Z971" s="81"/>
      <c r="AA971" s="81"/>
      <c r="AB971" s="81"/>
      <c r="AC971" s="81"/>
      <c r="AD971" s="438"/>
      <c r="AE971" s="438"/>
      <c r="AF971" s="438"/>
      <c r="AG971" s="81"/>
      <c r="AH971" s="81"/>
      <c r="AI971" s="81"/>
      <c r="AJ971" s="438"/>
      <c r="AK971" s="438"/>
      <c r="AL971" s="81"/>
      <c r="AM971" s="81"/>
      <c r="AN971" s="575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</row>
    <row r="972">
      <c r="A972" s="81"/>
      <c r="B972" s="81"/>
      <c r="C972" s="81"/>
      <c r="D972" s="574"/>
      <c r="E972" s="438"/>
      <c r="F972" s="438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438"/>
      <c r="Y972" s="81"/>
      <c r="Z972" s="81"/>
      <c r="AA972" s="81"/>
      <c r="AB972" s="81"/>
      <c r="AC972" s="81"/>
      <c r="AD972" s="438"/>
      <c r="AE972" s="438"/>
      <c r="AF972" s="438"/>
      <c r="AG972" s="81"/>
      <c r="AH972" s="81"/>
      <c r="AI972" s="81"/>
      <c r="AJ972" s="438"/>
      <c r="AK972" s="438"/>
      <c r="AL972" s="81"/>
      <c r="AM972" s="81"/>
      <c r="AN972" s="575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</row>
    <row r="973">
      <c r="A973" s="81"/>
      <c r="B973" s="81"/>
      <c r="C973" s="81"/>
      <c r="D973" s="574"/>
      <c r="E973" s="438"/>
      <c r="F973" s="438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438"/>
      <c r="Y973" s="81"/>
      <c r="Z973" s="81"/>
      <c r="AA973" s="81"/>
      <c r="AB973" s="81"/>
      <c r="AC973" s="81"/>
      <c r="AD973" s="438"/>
      <c r="AE973" s="438"/>
      <c r="AF973" s="438"/>
      <c r="AG973" s="81"/>
      <c r="AH973" s="81"/>
      <c r="AI973" s="81"/>
      <c r="AJ973" s="438"/>
      <c r="AK973" s="438"/>
      <c r="AL973" s="81"/>
      <c r="AM973" s="81"/>
      <c r="AN973" s="575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</row>
    <row r="974">
      <c r="A974" s="81"/>
      <c r="B974" s="81"/>
      <c r="C974" s="81"/>
      <c r="D974" s="574"/>
      <c r="E974" s="438"/>
      <c r="F974" s="438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438"/>
      <c r="Y974" s="81"/>
      <c r="Z974" s="81"/>
      <c r="AA974" s="81"/>
      <c r="AB974" s="81"/>
      <c r="AC974" s="81"/>
      <c r="AD974" s="438"/>
      <c r="AE974" s="438"/>
      <c r="AF974" s="438"/>
      <c r="AG974" s="81"/>
      <c r="AH974" s="81"/>
      <c r="AI974" s="81"/>
      <c r="AJ974" s="438"/>
      <c r="AK974" s="438"/>
      <c r="AL974" s="81"/>
      <c r="AM974" s="81"/>
      <c r="AN974" s="575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</row>
    <row r="975">
      <c r="A975" s="81"/>
      <c r="B975" s="81"/>
      <c r="C975" s="81"/>
      <c r="D975" s="574"/>
      <c r="E975" s="438"/>
      <c r="F975" s="438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438"/>
      <c r="Y975" s="81"/>
      <c r="Z975" s="81"/>
      <c r="AA975" s="81"/>
      <c r="AB975" s="81"/>
      <c r="AC975" s="81"/>
      <c r="AD975" s="438"/>
      <c r="AE975" s="438"/>
      <c r="AF975" s="438"/>
      <c r="AG975" s="81"/>
      <c r="AH975" s="81"/>
      <c r="AI975" s="81"/>
      <c r="AJ975" s="438"/>
      <c r="AK975" s="438"/>
      <c r="AL975" s="81"/>
      <c r="AM975" s="81"/>
      <c r="AN975" s="575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</row>
    <row r="976">
      <c r="A976" s="81"/>
      <c r="B976" s="81"/>
      <c r="C976" s="81"/>
      <c r="D976" s="574"/>
      <c r="E976" s="438"/>
      <c r="F976" s="438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438"/>
      <c r="Y976" s="81"/>
      <c r="Z976" s="81"/>
      <c r="AA976" s="81"/>
      <c r="AB976" s="81"/>
      <c r="AC976" s="81"/>
      <c r="AD976" s="438"/>
      <c r="AE976" s="438"/>
      <c r="AF976" s="438"/>
      <c r="AG976" s="81"/>
      <c r="AH976" s="81"/>
      <c r="AI976" s="81"/>
      <c r="AJ976" s="438"/>
      <c r="AK976" s="438"/>
      <c r="AL976" s="81"/>
      <c r="AM976" s="81"/>
      <c r="AN976" s="575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</row>
    <row r="977">
      <c r="A977" s="81"/>
      <c r="B977" s="81"/>
      <c r="C977" s="81"/>
      <c r="D977" s="574"/>
      <c r="E977" s="438"/>
      <c r="F977" s="438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438"/>
      <c r="Y977" s="81"/>
      <c r="Z977" s="81"/>
      <c r="AA977" s="81"/>
      <c r="AB977" s="81"/>
      <c r="AC977" s="81"/>
      <c r="AD977" s="438"/>
      <c r="AE977" s="438"/>
      <c r="AF977" s="438"/>
      <c r="AG977" s="81"/>
      <c r="AH977" s="81"/>
      <c r="AI977" s="81"/>
      <c r="AJ977" s="438"/>
      <c r="AK977" s="438"/>
      <c r="AL977" s="81"/>
      <c r="AM977" s="81"/>
      <c r="AN977" s="575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</row>
    <row r="978">
      <c r="A978" s="81"/>
      <c r="B978" s="81"/>
      <c r="C978" s="81"/>
      <c r="D978" s="574"/>
      <c r="E978" s="438"/>
      <c r="F978" s="438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438"/>
      <c r="Y978" s="81"/>
      <c r="Z978" s="81"/>
      <c r="AA978" s="81"/>
      <c r="AB978" s="81"/>
      <c r="AC978" s="81"/>
      <c r="AD978" s="438"/>
      <c r="AE978" s="438"/>
      <c r="AF978" s="438"/>
      <c r="AG978" s="81"/>
      <c r="AH978" s="81"/>
      <c r="AI978" s="81"/>
      <c r="AJ978" s="438"/>
      <c r="AK978" s="438"/>
      <c r="AL978" s="81"/>
      <c r="AM978" s="81"/>
      <c r="AN978" s="575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</row>
    <row r="979">
      <c r="A979" s="81"/>
      <c r="B979" s="81"/>
      <c r="C979" s="81"/>
      <c r="D979" s="574"/>
      <c r="E979" s="438"/>
      <c r="F979" s="438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438"/>
      <c r="Y979" s="81"/>
      <c r="Z979" s="81"/>
      <c r="AA979" s="81"/>
      <c r="AB979" s="81"/>
      <c r="AC979" s="81"/>
      <c r="AD979" s="438"/>
      <c r="AE979" s="438"/>
      <c r="AF979" s="438"/>
      <c r="AG979" s="81"/>
      <c r="AH979" s="81"/>
      <c r="AI979" s="81"/>
      <c r="AJ979" s="438"/>
      <c r="AK979" s="438"/>
      <c r="AL979" s="81"/>
      <c r="AM979" s="81"/>
      <c r="AN979" s="575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</row>
    <row r="980">
      <c r="A980" s="81"/>
      <c r="B980" s="81"/>
      <c r="C980" s="81"/>
      <c r="D980" s="574"/>
      <c r="E980" s="438"/>
      <c r="F980" s="438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438"/>
      <c r="Y980" s="81"/>
      <c r="Z980" s="81"/>
      <c r="AA980" s="81"/>
      <c r="AB980" s="81"/>
      <c r="AC980" s="81"/>
      <c r="AD980" s="438"/>
      <c r="AE980" s="438"/>
      <c r="AF980" s="438"/>
      <c r="AG980" s="81"/>
      <c r="AH980" s="81"/>
      <c r="AI980" s="81"/>
      <c r="AJ980" s="438"/>
      <c r="AK980" s="438"/>
      <c r="AL980" s="81"/>
      <c r="AM980" s="81"/>
      <c r="AN980" s="575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</row>
    <row r="981">
      <c r="A981" s="81"/>
      <c r="B981" s="81"/>
      <c r="C981" s="81"/>
      <c r="D981" s="574"/>
      <c r="E981" s="438"/>
      <c r="F981" s="438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438"/>
      <c r="Y981" s="81"/>
      <c r="Z981" s="81"/>
      <c r="AA981" s="81"/>
      <c r="AB981" s="81"/>
      <c r="AC981" s="81"/>
      <c r="AD981" s="438"/>
      <c r="AE981" s="438"/>
      <c r="AF981" s="438"/>
      <c r="AG981" s="81"/>
      <c r="AH981" s="81"/>
      <c r="AI981" s="81"/>
      <c r="AJ981" s="438"/>
      <c r="AK981" s="438"/>
      <c r="AL981" s="81"/>
      <c r="AM981" s="81"/>
      <c r="AN981" s="575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</row>
    <row r="982">
      <c r="A982" s="81"/>
      <c r="B982" s="81"/>
      <c r="C982" s="81"/>
      <c r="D982" s="574"/>
      <c r="E982" s="438"/>
      <c r="F982" s="438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438"/>
      <c r="Y982" s="81"/>
      <c r="Z982" s="81"/>
      <c r="AA982" s="81"/>
      <c r="AB982" s="81"/>
      <c r="AC982" s="81"/>
      <c r="AD982" s="438"/>
      <c r="AE982" s="438"/>
      <c r="AF982" s="438"/>
      <c r="AG982" s="81"/>
      <c r="AH982" s="81"/>
      <c r="AI982" s="81"/>
      <c r="AJ982" s="438"/>
      <c r="AK982" s="438"/>
      <c r="AL982" s="81"/>
      <c r="AM982" s="81"/>
      <c r="AN982" s="575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</row>
    <row r="983">
      <c r="A983" s="81"/>
      <c r="B983" s="81"/>
      <c r="C983" s="81"/>
      <c r="D983" s="574"/>
      <c r="E983" s="438"/>
      <c r="F983" s="438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438"/>
      <c r="Y983" s="81"/>
      <c r="Z983" s="81"/>
      <c r="AA983" s="81"/>
      <c r="AB983" s="81"/>
      <c r="AC983" s="81"/>
      <c r="AD983" s="438"/>
      <c r="AE983" s="438"/>
      <c r="AF983" s="438"/>
      <c r="AG983" s="81"/>
      <c r="AH983" s="81"/>
      <c r="AI983" s="81"/>
      <c r="AJ983" s="438"/>
      <c r="AK983" s="438"/>
      <c r="AL983" s="81"/>
      <c r="AM983" s="81"/>
      <c r="AN983" s="575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</row>
    <row r="984">
      <c r="A984" s="81"/>
      <c r="B984" s="81"/>
      <c r="C984" s="81"/>
      <c r="D984" s="574"/>
      <c r="E984" s="438"/>
      <c r="F984" s="438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438"/>
      <c r="Y984" s="81"/>
      <c r="Z984" s="81"/>
      <c r="AA984" s="81"/>
      <c r="AB984" s="81"/>
      <c r="AC984" s="81"/>
      <c r="AD984" s="438"/>
      <c r="AE984" s="438"/>
      <c r="AF984" s="438"/>
      <c r="AG984" s="81"/>
      <c r="AH984" s="81"/>
      <c r="AI984" s="81"/>
      <c r="AJ984" s="438"/>
      <c r="AK984" s="438"/>
      <c r="AL984" s="81"/>
      <c r="AM984" s="81"/>
      <c r="AN984" s="575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</row>
    <row r="985">
      <c r="A985" s="81"/>
      <c r="B985" s="81"/>
      <c r="C985" s="81"/>
      <c r="D985" s="574"/>
      <c r="E985" s="438"/>
      <c r="F985" s="438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438"/>
      <c r="Y985" s="81"/>
      <c r="Z985" s="81"/>
      <c r="AA985" s="81"/>
      <c r="AB985" s="81"/>
      <c r="AC985" s="81"/>
      <c r="AD985" s="438"/>
      <c r="AE985" s="438"/>
      <c r="AF985" s="438"/>
      <c r="AG985" s="81"/>
      <c r="AH985" s="81"/>
      <c r="AI985" s="81"/>
      <c r="AJ985" s="438"/>
      <c r="AK985" s="438"/>
      <c r="AL985" s="81"/>
      <c r="AM985" s="81"/>
      <c r="AN985" s="575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</row>
    <row r="986">
      <c r="A986" s="81"/>
      <c r="B986" s="81"/>
      <c r="C986" s="81"/>
      <c r="D986" s="574"/>
      <c r="E986" s="438"/>
      <c r="F986" s="438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438"/>
      <c r="Y986" s="81"/>
      <c r="Z986" s="81"/>
      <c r="AA986" s="81"/>
      <c r="AB986" s="81"/>
      <c r="AC986" s="81"/>
      <c r="AD986" s="438"/>
      <c r="AE986" s="438"/>
      <c r="AF986" s="438"/>
      <c r="AG986" s="81"/>
      <c r="AH986" s="81"/>
      <c r="AI986" s="81"/>
      <c r="AJ986" s="438"/>
      <c r="AK986" s="438"/>
      <c r="AL986" s="81"/>
      <c r="AM986" s="81"/>
      <c r="AN986" s="575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</row>
    <row r="987">
      <c r="A987" s="81"/>
      <c r="B987" s="81"/>
      <c r="C987" s="81"/>
      <c r="D987" s="574"/>
      <c r="E987" s="438"/>
      <c r="F987" s="438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438"/>
      <c r="Y987" s="81"/>
      <c r="Z987" s="81"/>
      <c r="AA987" s="81"/>
      <c r="AB987" s="81"/>
      <c r="AC987" s="81"/>
      <c r="AD987" s="438"/>
      <c r="AE987" s="438"/>
      <c r="AF987" s="438"/>
      <c r="AG987" s="81"/>
      <c r="AH987" s="81"/>
      <c r="AI987" s="81"/>
      <c r="AJ987" s="438"/>
      <c r="AK987" s="438"/>
      <c r="AL987" s="81"/>
      <c r="AM987" s="81"/>
      <c r="AN987" s="575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</row>
    <row r="988">
      <c r="A988" s="81"/>
      <c r="B988" s="81"/>
      <c r="C988" s="81"/>
      <c r="D988" s="574"/>
      <c r="E988" s="438"/>
      <c r="F988" s="438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438"/>
      <c r="Y988" s="81"/>
      <c r="Z988" s="81"/>
      <c r="AA988" s="81"/>
      <c r="AB988" s="81"/>
      <c r="AC988" s="81"/>
      <c r="AD988" s="438"/>
      <c r="AE988" s="438"/>
      <c r="AF988" s="438"/>
      <c r="AG988" s="81"/>
      <c r="AH988" s="81"/>
      <c r="AI988" s="81"/>
      <c r="AJ988" s="438"/>
      <c r="AK988" s="438"/>
      <c r="AL988" s="81"/>
      <c r="AM988" s="81"/>
      <c r="AN988" s="575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</row>
    <row r="989">
      <c r="A989" s="81"/>
      <c r="B989" s="81"/>
      <c r="C989" s="81"/>
      <c r="D989" s="574"/>
      <c r="E989" s="438"/>
      <c r="F989" s="438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438"/>
      <c r="Y989" s="81"/>
      <c r="Z989" s="81"/>
      <c r="AA989" s="81"/>
      <c r="AB989" s="81"/>
      <c r="AC989" s="81"/>
      <c r="AD989" s="438"/>
      <c r="AE989" s="438"/>
      <c r="AF989" s="438"/>
      <c r="AG989" s="81"/>
      <c r="AH989" s="81"/>
      <c r="AI989" s="81"/>
      <c r="AJ989" s="438"/>
      <c r="AK989" s="438"/>
      <c r="AL989" s="81"/>
      <c r="AM989" s="81"/>
      <c r="AN989" s="575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1"/>
    </row>
    <row r="990">
      <c r="A990" s="81"/>
      <c r="B990" s="81"/>
      <c r="C990" s="81"/>
      <c r="D990" s="574"/>
      <c r="E990" s="438"/>
      <c r="F990" s="438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438"/>
      <c r="Y990" s="81"/>
      <c r="Z990" s="81"/>
      <c r="AA990" s="81"/>
      <c r="AB990" s="81"/>
      <c r="AC990" s="81"/>
      <c r="AD990" s="438"/>
      <c r="AE990" s="438"/>
      <c r="AF990" s="438"/>
      <c r="AG990" s="81"/>
      <c r="AH990" s="81"/>
      <c r="AI990" s="81"/>
      <c r="AJ990" s="438"/>
      <c r="AK990" s="438"/>
      <c r="AL990" s="81"/>
      <c r="AM990" s="81"/>
      <c r="AN990" s="575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1"/>
    </row>
    <row r="991">
      <c r="A991" s="81"/>
      <c r="B991" s="81"/>
      <c r="C991" s="81"/>
      <c r="D991" s="574"/>
      <c r="E991" s="438"/>
      <c r="F991" s="438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438"/>
      <c r="Y991" s="81"/>
      <c r="Z991" s="81"/>
      <c r="AA991" s="81"/>
      <c r="AB991" s="81"/>
      <c r="AC991" s="81"/>
      <c r="AD991" s="438"/>
      <c r="AE991" s="438"/>
      <c r="AF991" s="438"/>
      <c r="AG991" s="81"/>
      <c r="AH991" s="81"/>
      <c r="AI991" s="81"/>
      <c r="AJ991" s="438"/>
      <c r="AK991" s="438"/>
      <c r="AL991" s="81"/>
      <c r="AM991" s="81"/>
      <c r="AN991" s="575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1"/>
    </row>
    <row r="992">
      <c r="A992" s="81"/>
      <c r="B992" s="81"/>
      <c r="C992" s="81"/>
      <c r="D992" s="574"/>
      <c r="E992" s="438"/>
      <c r="F992" s="438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438"/>
      <c r="Y992" s="81"/>
      <c r="Z992" s="81"/>
      <c r="AA992" s="81"/>
      <c r="AB992" s="81"/>
      <c r="AC992" s="81"/>
      <c r="AD992" s="438"/>
      <c r="AE992" s="438"/>
      <c r="AF992" s="438"/>
      <c r="AG992" s="81"/>
      <c r="AH992" s="81"/>
      <c r="AI992" s="81"/>
      <c r="AJ992" s="438"/>
      <c r="AK992" s="438"/>
      <c r="AL992" s="81"/>
      <c r="AM992" s="81"/>
      <c r="AN992" s="575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1"/>
    </row>
    <row r="993">
      <c r="A993" s="81"/>
      <c r="B993" s="81"/>
      <c r="C993" s="81"/>
      <c r="D993" s="574"/>
      <c r="E993" s="438"/>
      <c r="F993" s="438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438"/>
      <c r="Y993" s="81"/>
      <c r="Z993" s="81"/>
      <c r="AA993" s="81"/>
      <c r="AB993" s="81"/>
      <c r="AC993" s="81"/>
      <c r="AD993" s="438"/>
      <c r="AE993" s="438"/>
      <c r="AF993" s="438"/>
      <c r="AG993" s="81"/>
      <c r="AH993" s="81"/>
      <c r="AI993" s="81"/>
      <c r="AJ993" s="438"/>
      <c r="AK993" s="438"/>
      <c r="AL993" s="81"/>
      <c r="AM993" s="81"/>
      <c r="AN993" s="575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1"/>
    </row>
    <row r="994">
      <c r="A994" s="81"/>
      <c r="B994" s="81"/>
      <c r="C994" s="81"/>
      <c r="D994" s="574"/>
      <c r="E994" s="438"/>
      <c r="F994" s="438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438"/>
      <c r="Y994" s="81"/>
      <c r="Z994" s="81"/>
      <c r="AA994" s="81"/>
      <c r="AB994" s="81"/>
      <c r="AC994" s="81"/>
      <c r="AD994" s="438"/>
      <c r="AE994" s="438"/>
      <c r="AF994" s="438"/>
      <c r="AG994" s="81"/>
      <c r="AH994" s="81"/>
      <c r="AI994" s="81"/>
      <c r="AJ994" s="438"/>
      <c r="AK994" s="438"/>
      <c r="AL994" s="81"/>
      <c r="AM994" s="81"/>
      <c r="AN994" s="575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1"/>
    </row>
    <row r="995">
      <c r="A995" s="81"/>
      <c r="B995" s="81"/>
      <c r="C995" s="81"/>
      <c r="D995" s="574"/>
      <c r="E995" s="438"/>
      <c r="F995" s="438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438"/>
      <c r="Y995" s="81"/>
      <c r="Z995" s="81"/>
      <c r="AA995" s="81"/>
      <c r="AB995" s="81"/>
      <c r="AC995" s="81"/>
      <c r="AD995" s="438"/>
      <c r="AE995" s="438"/>
      <c r="AF995" s="438"/>
      <c r="AG995" s="81"/>
      <c r="AH995" s="81"/>
      <c r="AI995" s="81"/>
      <c r="AJ995" s="438"/>
      <c r="AK995" s="438"/>
      <c r="AL995" s="81"/>
      <c r="AM995" s="81"/>
      <c r="AN995" s="575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  <c r="BC995" s="81"/>
      <c r="BD995" s="81"/>
      <c r="BE995" s="81"/>
      <c r="BF995" s="81"/>
      <c r="BG995" s="81"/>
      <c r="BH995" s="81"/>
      <c r="BI995" s="81"/>
      <c r="BJ995" s="81"/>
      <c r="BK995" s="81"/>
    </row>
    <row r="996">
      <c r="A996" s="81"/>
      <c r="B996" s="81"/>
      <c r="C996" s="81"/>
      <c r="D996" s="574"/>
      <c r="E996" s="438"/>
      <c r="F996" s="438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438"/>
      <c r="Y996" s="81"/>
      <c r="Z996" s="81"/>
      <c r="AA996" s="81"/>
      <c r="AB996" s="81"/>
      <c r="AC996" s="81"/>
      <c r="AD996" s="438"/>
      <c r="AE996" s="438"/>
      <c r="AF996" s="438"/>
      <c r="AG996" s="81"/>
      <c r="AH996" s="81"/>
      <c r="AI996" s="81"/>
      <c r="AJ996" s="438"/>
      <c r="AK996" s="438"/>
      <c r="AL996" s="81"/>
      <c r="AM996" s="81"/>
      <c r="AN996" s="575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1"/>
    </row>
    <row r="997">
      <c r="A997" s="81"/>
      <c r="B997" s="81"/>
      <c r="C997" s="81"/>
      <c r="D997" s="574"/>
      <c r="E997" s="438"/>
      <c r="F997" s="438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438"/>
      <c r="Y997" s="81"/>
      <c r="Z997" s="81"/>
      <c r="AA997" s="81"/>
      <c r="AB997" s="81"/>
      <c r="AC997" s="81"/>
      <c r="AD997" s="438"/>
      <c r="AE997" s="438"/>
      <c r="AF997" s="438"/>
      <c r="AG997" s="81"/>
      <c r="AH997" s="81"/>
      <c r="AI997" s="81"/>
      <c r="AJ997" s="438"/>
      <c r="AK997" s="438"/>
      <c r="AL997" s="81"/>
      <c r="AM997" s="81"/>
      <c r="AN997" s="575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1"/>
    </row>
    <row r="998">
      <c r="A998" s="81"/>
      <c r="B998" s="81"/>
      <c r="C998" s="81"/>
      <c r="D998" s="574"/>
      <c r="E998" s="438"/>
      <c r="F998" s="438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438"/>
      <c r="Y998" s="81"/>
      <c r="Z998" s="81"/>
      <c r="AA998" s="81"/>
      <c r="AB998" s="81"/>
      <c r="AC998" s="81"/>
      <c r="AD998" s="438"/>
      <c r="AE998" s="438"/>
      <c r="AF998" s="438"/>
      <c r="AG998" s="81"/>
      <c r="AH998" s="81"/>
      <c r="AI998" s="81"/>
      <c r="AJ998" s="438"/>
      <c r="AK998" s="438"/>
      <c r="AL998" s="81"/>
      <c r="AM998" s="81"/>
      <c r="AN998" s="575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1"/>
    </row>
    <row r="999">
      <c r="A999" s="81"/>
      <c r="B999" s="81"/>
      <c r="C999" s="81"/>
      <c r="D999" s="574"/>
      <c r="E999" s="438"/>
      <c r="F999" s="438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438"/>
      <c r="Y999" s="81"/>
      <c r="Z999" s="81"/>
      <c r="AA999" s="81"/>
      <c r="AB999" s="81"/>
      <c r="AC999" s="81"/>
      <c r="AD999" s="438"/>
      <c r="AE999" s="438"/>
      <c r="AF999" s="438"/>
      <c r="AG999" s="81"/>
      <c r="AH999" s="81"/>
      <c r="AI999" s="81"/>
      <c r="AJ999" s="438"/>
      <c r="AK999" s="438"/>
      <c r="AL999" s="81"/>
      <c r="AM999" s="81"/>
      <c r="AN999" s="575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1"/>
    </row>
    <row r="1000">
      <c r="A1000" s="81"/>
      <c r="B1000" s="81"/>
      <c r="C1000" s="81"/>
      <c r="D1000" s="574"/>
      <c r="E1000" s="438"/>
      <c r="F1000" s="438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438"/>
      <c r="Y1000" s="81"/>
      <c r="Z1000" s="81"/>
      <c r="AA1000" s="81"/>
      <c r="AB1000" s="81"/>
      <c r="AC1000" s="81"/>
      <c r="AD1000" s="438"/>
      <c r="AE1000" s="438"/>
      <c r="AF1000" s="438"/>
      <c r="AG1000" s="81"/>
      <c r="AH1000" s="81"/>
      <c r="AI1000" s="81"/>
      <c r="AJ1000" s="438"/>
      <c r="AK1000" s="438"/>
      <c r="AL1000" s="81"/>
      <c r="AM1000" s="81"/>
      <c r="AN1000" s="575"/>
      <c r="AO1000" s="81"/>
      <c r="AP1000" s="81"/>
      <c r="AQ1000" s="81"/>
      <c r="AR1000" s="81"/>
      <c r="AS1000" s="81"/>
      <c r="AT1000" s="81"/>
      <c r="AU1000" s="81"/>
      <c r="AV1000" s="81"/>
      <c r="AW1000" s="81"/>
      <c r="AX1000" s="81"/>
      <c r="AY1000" s="81"/>
      <c r="AZ1000" s="81"/>
      <c r="BA1000" s="81"/>
      <c r="BB1000" s="81"/>
      <c r="BC1000" s="81"/>
      <c r="BD1000" s="81"/>
      <c r="BE1000" s="81"/>
      <c r="BF1000" s="81"/>
      <c r="BG1000" s="81"/>
      <c r="BH1000" s="81"/>
      <c r="BI1000" s="81"/>
      <c r="BJ1000" s="81"/>
      <c r="BK1000" s="81"/>
    </row>
    <row r="1001">
      <c r="A1001" s="81"/>
      <c r="B1001" s="81"/>
      <c r="C1001" s="81"/>
      <c r="D1001" s="574"/>
      <c r="E1001" s="438"/>
      <c r="F1001" s="438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438"/>
      <c r="Y1001" s="81"/>
      <c r="Z1001" s="81"/>
      <c r="AA1001" s="81"/>
      <c r="AB1001" s="81"/>
      <c r="AC1001" s="81"/>
      <c r="AD1001" s="438"/>
      <c r="AE1001" s="438"/>
      <c r="AF1001" s="438"/>
      <c r="AG1001" s="81"/>
      <c r="AH1001" s="81"/>
      <c r="AI1001" s="81"/>
      <c r="AJ1001" s="438"/>
      <c r="AK1001" s="438"/>
      <c r="AL1001" s="81"/>
      <c r="AM1001" s="81"/>
      <c r="AN1001" s="575"/>
      <c r="AO1001" s="81"/>
      <c r="AP1001" s="81"/>
      <c r="AQ1001" s="81"/>
      <c r="AR1001" s="81"/>
      <c r="AS1001" s="81"/>
      <c r="AT1001" s="81"/>
      <c r="AU1001" s="81"/>
      <c r="AV1001" s="81"/>
      <c r="AW1001" s="81"/>
      <c r="AX1001" s="81"/>
      <c r="AY1001" s="81"/>
      <c r="AZ1001" s="81"/>
      <c r="BA1001" s="81"/>
      <c r="BB1001" s="81"/>
      <c r="BC1001" s="81"/>
      <c r="BD1001" s="81"/>
      <c r="BE1001" s="81"/>
      <c r="BF1001" s="81"/>
      <c r="BG1001" s="81"/>
      <c r="BH1001" s="81"/>
      <c r="BI1001" s="81"/>
      <c r="BJ1001" s="81"/>
      <c r="BK1001" s="81"/>
    </row>
    <row r="1002">
      <c r="A1002" s="81"/>
      <c r="B1002" s="81"/>
      <c r="C1002" s="81"/>
      <c r="D1002" s="574"/>
      <c r="E1002" s="438"/>
      <c r="F1002" s="438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438"/>
      <c r="Y1002" s="81"/>
      <c r="Z1002" s="81"/>
      <c r="AA1002" s="81"/>
      <c r="AB1002" s="81"/>
      <c r="AC1002" s="81"/>
      <c r="AD1002" s="438"/>
      <c r="AE1002" s="438"/>
      <c r="AF1002" s="438"/>
      <c r="AG1002" s="81"/>
      <c r="AH1002" s="81"/>
      <c r="AI1002" s="81"/>
      <c r="AJ1002" s="438"/>
      <c r="AK1002" s="438"/>
      <c r="AL1002" s="81"/>
      <c r="AM1002" s="81"/>
      <c r="AN1002" s="575"/>
      <c r="AO1002" s="81"/>
      <c r="AP1002" s="81"/>
      <c r="AQ1002" s="81"/>
      <c r="AR1002" s="81"/>
      <c r="AS1002" s="81"/>
      <c r="AT1002" s="81"/>
      <c r="AU1002" s="81"/>
      <c r="AV1002" s="81"/>
      <c r="AW1002" s="81"/>
      <c r="AX1002" s="81"/>
      <c r="AY1002" s="81"/>
      <c r="AZ1002" s="81"/>
      <c r="BA1002" s="81"/>
      <c r="BB1002" s="81"/>
      <c r="BC1002" s="81"/>
      <c r="BD1002" s="81"/>
      <c r="BE1002" s="81"/>
      <c r="BF1002" s="81"/>
      <c r="BG1002" s="81"/>
      <c r="BH1002" s="81"/>
      <c r="BI1002" s="81"/>
      <c r="BJ1002" s="81"/>
      <c r="BK1002" s="81"/>
    </row>
    <row r="1003">
      <c r="A1003" s="81"/>
      <c r="B1003" s="81"/>
      <c r="C1003" s="81"/>
      <c r="D1003" s="574"/>
      <c r="E1003" s="438"/>
      <c r="F1003" s="438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438"/>
      <c r="Y1003" s="81"/>
      <c r="Z1003" s="81"/>
      <c r="AA1003" s="81"/>
      <c r="AB1003" s="81"/>
      <c r="AC1003" s="81"/>
      <c r="AD1003" s="438"/>
      <c r="AE1003" s="438"/>
      <c r="AF1003" s="438"/>
      <c r="AG1003" s="81"/>
      <c r="AH1003" s="81"/>
      <c r="AI1003" s="81"/>
      <c r="AJ1003" s="438"/>
      <c r="AK1003" s="438"/>
      <c r="AL1003" s="81"/>
      <c r="AM1003" s="81"/>
      <c r="AN1003" s="575"/>
      <c r="AO1003" s="81"/>
      <c r="AP1003" s="81"/>
      <c r="AQ1003" s="81"/>
      <c r="AR1003" s="81"/>
      <c r="AS1003" s="81"/>
      <c r="AT1003" s="81"/>
      <c r="AU1003" s="81"/>
      <c r="AV1003" s="81"/>
      <c r="AW1003" s="81"/>
      <c r="AX1003" s="81"/>
      <c r="AY1003" s="81"/>
      <c r="AZ1003" s="81"/>
      <c r="BA1003" s="81"/>
      <c r="BB1003" s="81"/>
      <c r="BC1003" s="81"/>
      <c r="BD1003" s="81"/>
      <c r="BE1003" s="81"/>
      <c r="BF1003" s="81"/>
      <c r="BG1003" s="81"/>
      <c r="BH1003" s="81"/>
      <c r="BI1003" s="81"/>
      <c r="BJ1003" s="81"/>
      <c r="BK1003" s="81"/>
    </row>
    <row r="1004">
      <c r="A1004" s="81"/>
      <c r="B1004" s="81"/>
      <c r="C1004" s="81"/>
      <c r="D1004" s="574"/>
      <c r="E1004" s="438"/>
      <c r="F1004" s="438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438"/>
      <c r="Y1004" s="81"/>
      <c r="Z1004" s="81"/>
      <c r="AA1004" s="81"/>
      <c r="AB1004" s="81"/>
      <c r="AC1004" s="81"/>
      <c r="AD1004" s="438"/>
      <c r="AE1004" s="438"/>
      <c r="AF1004" s="438"/>
      <c r="AG1004" s="81"/>
      <c r="AH1004" s="81"/>
      <c r="AI1004" s="81"/>
      <c r="AJ1004" s="438"/>
      <c r="AK1004" s="438"/>
      <c r="AL1004" s="81"/>
      <c r="AM1004" s="81"/>
      <c r="AN1004" s="575"/>
      <c r="AO1004" s="81"/>
      <c r="AP1004" s="81"/>
      <c r="AQ1004" s="81"/>
      <c r="AR1004" s="81"/>
      <c r="AS1004" s="81"/>
      <c r="AT1004" s="81"/>
      <c r="AU1004" s="81"/>
      <c r="AV1004" s="81"/>
      <c r="AW1004" s="81"/>
      <c r="AX1004" s="81"/>
      <c r="AY1004" s="81"/>
      <c r="AZ1004" s="81"/>
      <c r="BA1004" s="81"/>
      <c r="BB1004" s="81"/>
      <c r="BC1004" s="81"/>
      <c r="BD1004" s="81"/>
      <c r="BE1004" s="81"/>
      <c r="BF1004" s="81"/>
      <c r="BG1004" s="81"/>
      <c r="BH1004" s="81"/>
      <c r="BI1004" s="81"/>
      <c r="BJ1004" s="81"/>
      <c r="BK1004" s="81"/>
    </row>
    <row r="1005">
      <c r="A1005" s="81"/>
      <c r="B1005" s="81"/>
      <c r="C1005" s="81"/>
      <c r="D1005" s="574"/>
      <c r="E1005" s="438"/>
      <c r="F1005" s="438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438"/>
      <c r="Y1005" s="81"/>
      <c r="Z1005" s="81"/>
      <c r="AA1005" s="81"/>
      <c r="AB1005" s="81"/>
      <c r="AC1005" s="81"/>
      <c r="AD1005" s="438"/>
      <c r="AE1005" s="438"/>
      <c r="AF1005" s="438"/>
      <c r="AG1005" s="81"/>
      <c r="AH1005" s="81"/>
      <c r="AI1005" s="81"/>
      <c r="AJ1005" s="438"/>
      <c r="AK1005" s="438"/>
      <c r="AL1005" s="81"/>
      <c r="AM1005" s="81"/>
      <c r="AN1005" s="575"/>
      <c r="AO1005" s="81"/>
      <c r="AP1005" s="81"/>
      <c r="AQ1005" s="81"/>
      <c r="AR1005" s="81"/>
      <c r="AS1005" s="81"/>
      <c r="AT1005" s="81"/>
      <c r="AU1005" s="81"/>
      <c r="AV1005" s="81"/>
      <c r="AW1005" s="81"/>
      <c r="AX1005" s="81"/>
      <c r="AY1005" s="81"/>
      <c r="AZ1005" s="81"/>
      <c r="BA1005" s="81"/>
      <c r="BB1005" s="81"/>
      <c r="BC1005" s="81"/>
      <c r="BD1005" s="81"/>
      <c r="BE1005" s="81"/>
      <c r="BF1005" s="81"/>
      <c r="BG1005" s="81"/>
      <c r="BH1005" s="81"/>
      <c r="BI1005" s="81"/>
      <c r="BJ1005" s="81"/>
      <c r="BK1005" s="81"/>
    </row>
    <row r="1006">
      <c r="A1006" s="81"/>
      <c r="B1006" s="81"/>
      <c r="C1006" s="81"/>
      <c r="D1006" s="574"/>
      <c r="E1006" s="438"/>
      <c r="F1006" s="438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438"/>
      <c r="Y1006" s="81"/>
      <c r="Z1006" s="81"/>
      <c r="AA1006" s="81"/>
      <c r="AB1006" s="81"/>
      <c r="AC1006" s="81"/>
      <c r="AD1006" s="438"/>
      <c r="AE1006" s="438"/>
      <c r="AF1006" s="438"/>
      <c r="AG1006" s="81"/>
      <c r="AH1006" s="81"/>
      <c r="AI1006" s="81"/>
      <c r="AJ1006" s="438"/>
      <c r="AK1006" s="438"/>
      <c r="AL1006" s="81"/>
      <c r="AM1006" s="81"/>
      <c r="AN1006" s="575"/>
      <c r="AO1006" s="81"/>
      <c r="AP1006" s="81"/>
      <c r="AQ1006" s="81"/>
      <c r="AR1006" s="81"/>
      <c r="AS1006" s="81"/>
      <c r="AT1006" s="81"/>
      <c r="AU1006" s="81"/>
      <c r="AV1006" s="81"/>
      <c r="AW1006" s="81"/>
      <c r="AX1006" s="81"/>
      <c r="AY1006" s="81"/>
      <c r="AZ1006" s="81"/>
      <c r="BA1006" s="81"/>
      <c r="BB1006" s="81"/>
      <c r="BC1006" s="81"/>
      <c r="BD1006" s="81"/>
      <c r="BE1006" s="81"/>
      <c r="BF1006" s="81"/>
      <c r="BG1006" s="81"/>
      <c r="BH1006" s="81"/>
      <c r="BI1006" s="81"/>
      <c r="BJ1006" s="81"/>
      <c r="BK1006" s="81"/>
    </row>
    <row r="1007">
      <c r="A1007" s="81"/>
      <c r="B1007" s="81"/>
      <c r="C1007" s="81"/>
      <c r="D1007" s="574"/>
      <c r="E1007" s="438"/>
      <c r="F1007" s="438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438"/>
      <c r="Y1007" s="81"/>
      <c r="Z1007" s="81"/>
      <c r="AA1007" s="81"/>
      <c r="AB1007" s="81"/>
      <c r="AC1007" s="81"/>
      <c r="AD1007" s="438"/>
      <c r="AE1007" s="438"/>
      <c r="AF1007" s="438"/>
      <c r="AG1007" s="81"/>
      <c r="AH1007" s="81"/>
      <c r="AI1007" s="81"/>
      <c r="AJ1007" s="438"/>
      <c r="AK1007" s="438"/>
      <c r="AL1007" s="81"/>
      <c r="AM1007" s="81"/>
      <c r="AN1007" s="575"/>
      <c r="AO1007" s="81"/>
      <c r="AP1007" s="81"/>
      <c r="AQ1007" s="81"/>
      <c r="AR1007" s="81"/>
      <c r="AS1007" s="81"/>
      <c r="AT1007" s="81"/>
      <c r="AU1007" s="81"/>
      <c r="AV1007" s="81"/>
      <c r="AW1007" s="81"/>
      <c r="AX1007" s="81"/>
      <c r="AY1007" s="81"/>
      <c r="AZ1007" s="81"/>
      <c r="BA1007" s="81"/>
      <c r="BB1007" s="81"/>
      <c r="BC1007" s="81"/>
      <c r="BD1007" s="81"/>
      <c r="BE1007" s="81"/>
      <c r="BF1007" s="81"/>
      <c r="BG1007" s="81"/>
      <c r="BH1007" s="81"/>
      <c r="BI1007" s="81"/>
      <c r="BJ1007" s="81"/>
      <c r="BK1007" s="81"/>
    </row>
    <row r="1008">
      <c r="A1008" s="81"/>
      <c r="B1008" s="81"/>
      <c r="C1008" s="81"/>
      <c r="D1008" s="574"/>
      <c r="E1008" s="438"/>
      <c r="F1008" s="438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438"/>
      <c r="Y1008" s="81"/>
      <c r="Z1008" s="81"/>
      <c r="AA1008" s="81"/>
      <c r="AB1008" s="81"/>
      <c r="AC1008" s="81"/>
      <c r="AD1008" s="438"/>
      <c r="AE1008" s="438"/>
      <c r="AF1008" s="438"/>
      <c r="AG1008" s="81"/>
      <c r="AH1008" s="81"/>
      <c r="AI1008" s="81"/>
      <c r="AJ1008" s="438"/>
      <c r="AK1008" s="438"/>
      <c r="AL1008" s="81"/>
      <c r="AM1008" s="81"/>
      <c r="AN1008" s="575"/>
      <c r="AO1008" s="81"/>
      <c r="AP1008" s="81"/>
      <c r="AQ1008" s="81"/>
      <c r="AR1008" s="81"/>
      <c r="AS1008" s="81"/>
      <c r="AT1008" s="81"/>
      <c r="AU1008" s="81"/>
      <c r="AV1008" s="81"/>
      <c r="AW1008" s="81"/>
      <c r="AX1008" s="81"/>
      <c r="AY1008" s="81"/>
      <c r="AZ1008" s="81"/>
      <c r="BA1008" s="81"/>
      <c r="BB1008" s="81"/>
      <c r="BC1008" s="81"/>
      <c r="BD1008" s="81"/>
      <c r="BE1008" s="81"/>
      <c r="BF1008" s="81"/>
      <c r="BG1008" s="81"/>
      <c r="BH1008" s="81"/>
      <c r="BI1008" s="81"/>
      <c r="BJ1008" s="81"/>
      <c r="BK1008" s="81"/>
    </row>
    <row r="1009">
      <c r="A1009" s="81"/>
      <c r="B1009" s="81"/>
      <c r="C1009" s="81"/>
      <c r="D1009" s="574"/>
      <c r="E1009" s="438"/>
      <c r="F1009" s="438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438"/>
      <c r="Y1009" s="81"/>
      <c r="Z1009" s="81"/>
      <c r="AA1009" s="81"/>
      <c r="AB1009" s="81"/>
      <c r="AC1009" s="81"/>
      <c r="AD1009" s="438"/>
      <c r="AE1009" s="438"/>
      <c r="AF1009" s="438"/>
      <c r="AG1009" s="81"/>
      <c r="AH1009" s="81"/>
      <c r="AI1009" s="81"/>
      <c r="AJ1009" s="438"/>
      <c r="AK1009" s="438"/>
      <c r="AL1009" s="81"/>
      <c r="AM1009" s="81"/>
      <c r="AN1009" s="575"/>
      <c r="AO1009" s="81"/>
      <c r="AP1009" s="81"/>
      <c r="AQ1009" s="81"/>
      <c r="AR1009" s="81"/>
      <c r="AS1009" s="81"/>
      <c r="AT1009" s="81"/>
      <c r="AU1009" s="81"/>
      <c r="AV1009" s="81"/>
      <c r="AW1009" s="81"/>
      <c r="AX1009" s="81"/>
      <c r="AY1009" s="81"/>
      <c r="AZ1009" s="81"/>
      <c r="BA1009" s="81"/>
      <c r="BB1009" s="81"/>
      <c r="BC1009" s="81"/>
      <c r="BD1009" s="81"/>
      <c r="BE1009" s="81"/>
      <c r="BF1009" s="81"/>
      <c r="BG1009" s="81"/>
      <c r="BH1009" s="81"/>
      <c r="BI1009" s="81"/>
      <c r="BJ1009" s="81"/>
      <c r="BK1009" s="81"/>
    </row>
    <row r="1010">
      <c r="A1010" s="81"/>
      <c r="B1010" s="81"/>
      <c r="C1010" s="81"/>
      <c r="D1010" s="574"/>
      <c r="E1010" s="438"/>
      <c r="F1010" s="438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438"/>
      <c r="Y1010" s="81"/>
      <c r="Z1010" s="81"/>
      <c r="AA1010" s="81"/>
      <c r="AB1010" s="81"/>
      <c r="AC1010" s="81"/>
      <c r="AD1010" s="438"/>
      <c r="AE1010" s="438"/>
      <c r="AF1010" s="438"/>
      <c r="AG1010" s="81"/>
      <c r="AH1010" s="81"/>
      <c r="AI1010" s="81"/>
      <c r="AJ1010" s="438"/>
      <c r="AK1010" s="438"/>
      <c r="AL1010" s="81"/>
      <c r="AM1010" s="81"/>
      <c r="AN1010" s="575"/>
      <c r="AO1010" s="81"/>
      <c r="AP1010" s="81"/>
      <c r="AQ1010" s="81"/>
      <c r="AR1010" s="81"/>
      <c r="AS1010" s="81"/>
      <c r="AT1010" s="81"/>
      <c r="AU1010" s="81"/>
      <c r="AV1010" s="81"/>
      <c r="AW1010" s="81"/>
      <c r="AX1010" s="81"/>
      <c r="AY1010" s="81"/>
      <c r="AZ1010" s="81"/>
      <c r="BA1010" s="81"/>
      <c r="BB1010" s="81"/>
      <c r="BC1010" s="81"/>
      <c r="BD1010" s="81"/>
      <c r="BE1010" s="81"/>
      <c r="BF1010" s="81"/>
      <c r="BG1010" s="81"/>
      <c r="BH1010" s="81"/>
      <c r="BI1010" s="81"/>
      <c r="BJ1010" s="81"/>
      <c r="BK1010" s="81"/>
    </row>
    <row r="1011">
      <c r="A1011" s="81"/>
      <c r="B1011" s="81"/>
      <c r="C1011" s="81"/>
      <c r="D1011" s="574"/>
      <c r="E1011" s="438"/>
      <c r="F1011" s="438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438"/>
      <c r="Y1011" s="81"/>
      <c r="Z1011" s="81"/>
      <c r="AA1011" s="81"/>
      <c r="AB1011" s="81"/>
      <c r="AC1011" s="81"/>
      <c r="AD1011" s="438"/>
      <c r="AE1011" s="438"/>
      <c r="AF1011" s="438"/>
      <c r="AG1011" s="81"/>
      <c r="AH1011" s="81"/>
      <c r="AI1011" s="81"/>
      <c r="AJ1011" s="438"/>
      <c r="AK1011" s="438"/>
      <c r="AL1011" s="81"/>
      <c r="AM1011" s="81"/>
      <c r="AN1011" s="575"/>
      <c r="AO1011" s="81"/>
      <c r="AP1011" s="81"/>
      <c r="AQ1011" s="81"/>
      <c r="AR1011" s="81"/>
      <c r="AS1011" s="81"/>
      <c r="AT1011" s="81"/>
      <c r="AU1011" s="81"/>
      <c r="AV1011" s="81"/>
      <c r="AW1011" s="81"/>
      <c r="AX1011" s="81"/>
      <c r="AY1011" s="81"/>
      <c r="AZ1011" s="81"/>
      <c r="BA1011" s="81"/>
      <c r="BB1011" s="81"/>
      <c r="BC1011" s="81"/>
      <c r="BD1011" s="81"/>
      <c r="BE1011" s="81"/>
      <c r="BF1011" s="81"/>
      <c r="BG1011" s="81"/>
      <c r="BH1011" s="81"/>
      <c r="BI1011" s="81"/>
      <c r="BJ1011" s="81"/>
      <c r="BK1011" s="81"/>
    </row>
    <row r="1012">
      <c r="A1012" s="81"/>
      <c r="B1012" s="81"/>
      <c r="C1012" s="81"/>
      <c r="D1012" s="574"/>
      <c r="E1012" s="438"/>
      <c r="F1012" s="438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438"/>
      <c r="Y1012" s="81"/>
      <c r="Z1012" s="81"/>
      <c r="AA1012" s="81"/>
      <c r="AB1012" s="81"/>
      <c r="AC1012" s="81"/>
      <c r="AD1012" s="438"/>
      <c r="AE1012" s="438"/>
      <c r="AF1012" s="438"/>
      <c r="AG1012" s="81"/>
      <c r="AH1012" s="81"/>
      <c r="AI1012" s="81"/>
      <c r="AJ1012" s="438"/>
      <c r="AK1012" s="438"/>
      <c r="AL1012" s="81"/>
      <c r="AM1012" s="81"/>
      <c r="AN1012" s="575"/>
      <c r="AO1012" s="81"/>
      <c r="AP1012" s="81"/>
      <c r="AQ1012" s="81"/>
      <c r="AR1012" s="81"/>
      <c r="AS1012" s="81"/>
      <c r="AT1012" s="81"/>
      <c r="AU1012" s="81"/>
      <c r="AV1012" s="81"/>
      <c r="AW1012" s="81"/>
      <c r="AX1012" s="81"/>
      <c r="AY1012" s="81"/>
      <c r="AZ1012" s="81"/>
      <c r="BA1012" s="81"/>
      <c r="BB1012" s="81"/>
      <c r="BC1012" s="81"/>
      <c r="BD1012" s="81"/>
      <c r="BE1012" s="81"/>
      <c r="BF1012" s="81"/>
      <c r="BG1012" s="81"/>
      <c r="BH1012" s="81"/>
      <c r="BI1012" s="81"/>
      <c r="BJ1012" s="81"/>
      <c r="BK1012" s="81"/>
    </row>
    <row r="1013">
      <c r="A1013" s="81"/>
      <c r="B1013" s="81"/>
      <c r="C1013" s="81"/>
      <c r="D1013" s="574"/>
      <c r="E1013" s="438"/>
      <c r="F1013" s="438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438"/>
      <c r="Y1013" s="81"/>
      <c r="Z1013" s="81"/>
      <c r="AA1013" s="81"/>
      <c r="AB1013" s="81"/>
      <c r="AC1013" s="81"/>
      <c r="AD1013" s="438"/>
      <c r="AE1013" s="438"/>
      <c r="AF1013" s="438"/>
      <c r="AG1013" s="81"/>
      <c r="AH1013" s="81"/>
      <c r="AI1013" s="81"/>
      <c r="AJ1013" s="438"/>
      <c r="AK1013" s="438"/>
      <c r="AL1013" s="81"/>
      <c r="AM1013" s="81"/>
      <c r="AN1013" s="575"/>
      <c r="AO1013" s="81"/>
      <c r="AP1013" s="81"/>
      <c r="AQ1013" s="81"/>
      <c r="AR1013" s="81"/>
      <c r="AS1013" s="81"/>
      <c r="AT1013" s="81"/>
      <c r="AU1013" s="81"/>
      <c r="AV1013" s="81"/>
      <c r="AW1013" s="81"/>
      <c r="AX1013" s="81"/>
      <c r="AY1013" s="81"/>
      <c r="AZ1013" s="81"/>
      <c r="BA1013" s="81"/>
      <c r="BB1013" s="81"/>
      <c r="BC1013" s="81"/>
      <c r="BD1013" s="81"/>
      <c r="BE1013" s="81"/>
      <c r="BF1013" s="81"/>
      <c r="BG1013" s="81"/>
      <c r="BH1013" s="81"/>
      <c r="BI1013" s="81"/>
      <c r="BJ1013" s="81"/>
      <c r="BK1013" s="81"/>
    </row>
    <row r="1014">
      <c r="A1014" s="81"/>
      <c r="B1014" s="81"/>
      <c r="C1014" s="81"/>
      <c r="D1014" s="574"/>
      <c r="E1014" s="438"/>
      <c r="F1014" s="438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438"/>
      <c r="Y1014" s="81"/>
      <c r="Z1014" s="81"/>
      <c r="AA1014" s="81"/>
      <c r="AB1014" s="81"/>
      <c r="AC1014" s="81"/>
      <c r="AD1014" s="438"/>
      <c r="AE1014" s="438"/>
      <c r="AF1014" s="438"/>
      <c r="AG1014" s="81"/>
      <c r="AH1014" s="81"/>
      <c r="AI1014" s="81"/>
      <c r="AJ1014" s="438"/>
      <c r="AK1014" s="438"/>
      <c r="AL1014" s="81"/>
      <c r="AM1014" s="81"/>
      <c r="AN1014" s="575"/>
      <c r="AO1014" s="81"/>
      <c r="AP1014" s="81"/>
      <c r="AQ1014" s="81"/>
      <c r="AR1014" s="81"/>
      <c r="AS1014" s="81"/>
      <c r="AT1014" s="81"/>
      <c r="AU1014" s="81"/>
      <c r="AV1014" s="81"/>
      <c r="AW1014" s="81"/>
      <c r="AX1014" s="81"/>
      <c r="AY1014" s="81"/>
      <c r="AZ1014" s="81"/>
      <c r="BA1014" s="81"/>
      <c r="BB1014" s="81"/>
      <c r="BC1014" s="81"/>
      <c r="BD1014" s="81"/>
      <c r="BE1014" s="81"/>
      <c r="BF1014" s="81"/>
      <c r="BG1014" s="81"/>
      <c r="BH1014" s="81"/>
      <c r="BI1014" s="81"/>
      <c r="BJ1014" s="81"/>
      <c r="BK1014" s="81"/>
    </row>
    <row r="1015">
      <c r="A1015" s="81"/>
      <c r="B1015" s="81"/>
      <c r="C1015" s="81"/>
      <c r="D1015" s="574"/>
      <c r="E1015" s="438"/>
      <c r="F1015" s="438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438"/>
      <c r="Y1015" s="81"/>
      <c r="Z1015" s="81"/>
      <c r="AA1015" s="81"/>
      <c r="AB1015" s="81"/>
      <c r="AC1015" s="81"/>
      <c r="AD1015" s="438"/>
      <c r="AE1015" s="438"/>
      <c r="AF1015" s="438"/>
      <c r="AG1015" s="81"/>
      <c r="AH1015" s="81"/>
      <c r="AI1015" s="81"/>
      <c r="AJ1015" s="438"/>
      <c r="AK1015" s="438"/>
      <c r="AL1015" s="81"/>
      <c r="AM1015" s="81"/>
      <c r="AN1015" s="575"/>
      <c r="AO1015" s="81"/>
      <c r="AP1015" s="81"/>
      <c r="AQ1015" s="81"/>
      <c r="AR1015" s="81"/>
      <c r="AS1015" s="81"/>
      <c r="AT1015" s="81"/>
      <c r="AU1015" s="81"/>
      <c r="AV1015" s="81"/>
      <c r="AW1015" s="81"/>
      <c r="AX1015" s="81"/>
      <c r="AY1015" s="81"/>
      <c r="AZ1015" s="81"/>
      <c r="BA1015" s="81"/>
      <c r="BB1015" s="81"/>
      <c r="BC1015" s="81"/>
      <c r="BD1015" s="81"/>
      <c r="BE1015" s="81"/>
      <c r="BF1015" s="81"/>
      <c r="BG1015" s="81"/>
      <c r="BH1015" s="81"/>
      <c r="BI1015" s="81"/>
      <c r="BJ1015" s="81"/>
      <c r="BK1015" s="81"/>
    </row>
    <row r="1016">
      <c r="A1016" s="81"/>
      <c r="B1016" s="81"/>
      <c r="C1016" s="81"/>
      <c r="D1016" s="574"/>
      <c r="E1016" s="438"/>
      <c r="F1016" s="438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438"/>
      <c r="Y1016" s="81"/>
      <c r="Z1016" s="81"/>
      <c r="AA1016" s="81"/>
      <c r="AB1016" s="81"/>
      <c r="AC1016" s="81"/>
      <c r="AD1016" s="438"/>
      <c r="AE1016" s="438"/>
      <c r="AF1016" s="438"/>
      <c r="AG1016" s="81"/>
      <c r="AH1016" s="81"/>
      <c r="AI1016" s="81"/>
      <c r="AJ1016" s="438"/>
      <c r="AK1016" s="438"/>
      <c r="AL1016" s="81"/>
      <c r="AM1016" s="81"/>
      <c r="AN1016" s="575"/>
      <c r="AO1016" s="81"/>
      <c r="AP1016" s="81"/>
      <c r="AQ1016" s="81"/>
      <c r="AR1016" s="81"/>
      <c r="AS1016" s="81"/>
      <c r="AT1016" s="81"/>
      <c r="AU1016" s="81"/>
      <c r="AV1016" s="81"/>
      <c r="AW1016" s="81"/>
      <c r="AX1016" s="81"/>
      <c r="AY1016" s="81"/>
      <c r="AZ1016" s="81"/>
      <c r="BA1016" s="81"/>
      <c r="BB1016" s="81"/>
      <c r="BC1016" s="81"/>
      <c r="BD1016" s="81"/>
      <c r="BE1016" s="81"/>
      <c r="BF1016" s="81"/>
      <c r="BG1016" s="81"/>
      <c r="BH1016" s="81"/>
      <c r="BI1016" s="81"/>
      <c r="BJ1016" s="81"/>
      <c r="BK1016" s="81"/>
    </row>
    <row r="1017">
      <c r="A1017" s="81"/>
      <c r="B1017" s="81"/>
      <c r="C1017" s="81"/>
      <c r="D1017" s="574"/>
      <c r="E1017" s="438"/>
      <c r="F1017" s="438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438"/>
      <c r="Y1017" s="81"/>
      <c r="Z1017" s="81"/>
      <c r="AA1017" s="81"/>
      <c r="AB1017" s="81"/>
      <c r="AC1017" s="81"/>
      <c r="AD1017" s="438"/>
      <c r="AE1017" s="438"/>
      <c r="AF1017" s="438"/>
      <c r="AG1017" s="81"/>
      <c r="AH1017" s="81"/>
      <c r="AI1017" s="81"/>
      <c r="AJ1017" s="438"/>
      <c r="AK1017" s="438"/>
      <c r="AL1017" s="81"/>
      <c r="AM1017" s="81"/>
      <c r="AN1017" s="575"/>
      <c r="AO1017" s="81"/>
      <c r="AP1017" s="81"/>
      <c r="AQ1017" s="81"/>
      <c r="AR1017" s="81"/>
      <c r="AS1017" s="81"/>
      <c r="AT1017" s="81"/>
      <c r="AU1017" s="81"/>
      <c r="AV1017" s="81"/>
      <c r="AW1017" s="81"/>
      <c r="AX1017" s="81"/>
      <c r="AY1017" s="81"/>
      <c r="AZ1017" s="81"/>
      <c r="BA1017" s="81"/>
      <c r="BB1017" s="81"/>
      <c r="BC1017" s="81"/>
      <c r="BD1017" s="81"/>
      <c r="BE1017" s="81"/>
      <c r="BF1017" s="81"/>
      <c r="BG1017" s="81"/>
      <c r="BH1017" s="81"/>
      <c r="BI1017" s="81"/>
      <c r="BJ1017" s="81"/>
      <c r="BK1017" s="81"/>
    </row>
    <row r="1018">
      <c r="A1018" s="81"/>
      <c r="B1018" s="81"/>
      <c r="C1018" s="81"/>
      <c r="D1018" s="574"/>
      <c r="E1018" s="438"/>
      <c r="F1018" s="438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438"/>
      <c r="Y1018" s="81"/>
      <c r="Z1018" s="81"/>
      <c r="AA1018" s="81"/>
      <c r="AB1018" s="81"/>
      <c r="AC1018" s="81"/>
      <c r="AD1018" s="438"/>
      <c r="AE1018" s="438"/>
      <c r="AF1018" s="438"/>
      <c r="AG1018" s="81"/>
      <c r="AH1018" s="81"/>
      <c r="AI1018" s="81"/>
      <c r="AJ1018" s="438"/>
      <c r="AK1018" s="438"/>
      <c r="AL1018" s="81"/>
      <c r="AM1018" s="81"/>
      <c r="AN1018" s="575"/>
      <c r="AO1018" s="81"/>
      <c r="AP1018" s="81"/>
      <c r="AQ1018" s="81"/>
      <c r="AR1018" s="81"/>
      <c r="AS1018" s="81"/>
      <c r="AT1018" s="81"/>
      <c r="AU1018" s="81"/>
      <c r="AV1018" s="81"/>
      <c r="AW1018" s="81"/>
      <c r="AX1018" s="81"/>
      <c r="AY1018" s="81"/>
      <c r="AZ1018" s="81"/>
      <c r="BA1018" s="81"/>
      <c r="BB1018" s="81"/>
      <c r="BC1018" s="81"/>
      <c r="BD1018" s="81"/>
      <c r="BE1018" s="81"/>
      <c r="BF1018" s="81"/>
      <c r="BG1018" s="81"/>
      <c r="BH1018" s="81"/>
      <c r="BI1018" s="81"/>
      <c r="BJ1018" s="81"/>
      <c r="BK1018" s="81"/>
    </row>
    <row r="1019">
      <c r="A1019" s="81"/>
      <c r="B1019" s="81"/>
      <c r="C1019" s="81"/>
      <c r="D1019" s="574"/>
      <c r="E1019" s="438"/>
      <c r="F1019" s="438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438"/>
      <c r="Y1019" s="81"/>
      <c r="Z1019" s="81"/>
      <c r="AA1019" s="81"/>
      <c r="AB1019" s="81"/>
      <c r="AC1019" s="81"/>
      <c r="AD1019" s="438"/>
      <c r="AE1019" s="438"/>
      <c r="AF1019" s="438"/>
      <c r="AG1019" s="81"/>
      <c r="AH1019" s="81"/>
      <c r="AI1019" s="81"/>
      <c r="AJ1019" s="438"/>
      <c r="AK1019" s="438"/>
      <c r="AL1019" s="81"/>
      <c r="AM1019" s="81"/>
      <c r="AN1019" s="575"/>
      <c r="AO1019" s="81"/>
      <c r="AP1019" s="81"/>
      <c r="AQ1019" s="81"/>
      <c r="AR1019" s="81"/>
      <c r="AS1019" s="81"/>
      <c r="AT1019" s="81"/>
      <c r="AU1019" s="81"/>
      <c r="AV1019" s="81"/>
      <c r="AW1019" s="81"/>
      <c r="AX1019" s="81"/>
      <c r="AY1019" s="81"/>
      <c r="AZ1019" s="81"/>
      <c r="BA1019" s="81"/>
      <c r="BB1019" s="81"/>
      <c r="BC1019" s="81"/>
      <c r="BD1019" s="81"/>
      <c r="BE1019" s="81"/>
      <c r="BF1019" s="81"/>
      <c r="BG1019" s="81"/>
      <c r="BH1019" s="81"/>
      <c r="BI1019" s="81"/>
      <c r="BJ1019" s="81"/>
      <c r="BK1019" s="81"/>
    </row>
    <row r="1020">
      <c r="A1020" s="81"/>
      <c r="B1020" s="81"/>
      <c r="C1020" s="81"/>
      <c r="D1020" s="574"/>
      <c r="E1020" s="438"/>
      <c r="F1020" s="438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438"/>
      <c r="Y1020" s="81"/>
      <c r="Z1020" s="81"/>
      <c r="AA1020" s="81"/>
      <c r="AB1020" s="81"/>
      <c r="AC1020" s="81"/>
      <c r="AD1020" s="438"/>
      <c r="AE1020" s="438"/>
      <c r="AF1020" s="438"/>
      <c r="AG1020" s="81"/>
      <c r="AH1020" s="81"/>
      <c r="AI1020" s="81"/>
      <c r="AJ1020" s="438"/>
      <c r="AK1020" s="438"/>
      <c r="AL1020" s="81"/>
      <c r="AM1020" s="81"/>
      <c r="AN1020" s="575"/>
      <c r="AO1020" s="81"/>
      <c r="AP1020" s="81"/>
      <c r="AQ1020" s="81"/>
      <c r="AR1020" s="81"/>
      <c r="AS1020" s="81"/>
      <c r="AT1020" s="81"/>
      <c r="AU1020" s="81"/>
      <c r="AV1020" s="81"/>
      <c r="AW1020" s="81"/>
      <c r="AX1020" s="81"/>
      <c r="AY1020" s="81"/>
      <c r="AZ1020" s="81"/>
      <c r="BA1020" s="81"/>
      <c r="BB1020" s="81"/>
      <c r="BC1020" s="81"/>
      <c r="BD1020" s="81"/>
      <c r="BE1020" s="81"/>
      <c r="BF1020" s="81"/>
      <c r="BG1020" s="81"/>
      <c r="BH1020" s="81"/>
      <c r="BI1020" s="81"/>
      <c r="BJ1020" s="81"/>
      <c r="BK1020" s="81"/>
    </row>
    <row r="1021">
      <c r="A1021" s="81"/>
      <c r="B1021" s="81"/>
      <c r="C1021" s="81"/>
      <c r="D1021" s="574"/>
      <c r="E1021" s="438"/>
      <c r="F1021" s="438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438"/>
      <c r="Y1021" s="81"/>
      <c r="Z1021" s="81"/>
      <c r="AA1021" s="81"/>
      <c r="AB1021" s="81"/>
      <c r="AC1021" s="81"/>
      <c r="AD1021" s="438"/>
      <c r="AE1021" s="438"/>
      <c r="AF1021" s="438"/>
      <c r="AG1021" s="81"/>
      <c r="AH1021" s="81"/>
      <c r="AI1021" s="81"/>
      <c r="AJ1021" s="438"/>
      <c r="AK1021" s="438"/>
      <c r="AL1021" s="81"/>
      <c r="AM1021" s="81"/>
      <c r="AN1021" s="575"/>
      <c r="AO1021" s="81"/>
      <c r="AP1021" s="81"/>
      <c r="AQ1021" s="81"/>
      <c r="AR1021" s="81"/>
      <c r="AS1021" s="81"/>
      <c r="AT1021" s="81"/>
      <c r="AU1021" s="81"/>
      <c r="AV1021" s="81"/>
      <c r="AW1021" s="81"/>
      <c r="AX1021" s="81"/>
      <c r="AY1021" s="81"/>
      <c r="AZ1021" s="81"/>
      <c r="BA1021" s="81"/>
      <c r="BB1021" s="81"/>
      <c r="BC1021" s="81"/>
      <c r="BD1021" s="81"/>
      <c r="BE1021" s="81"/>
      <c r="BF1021" s="81"/>
      <c r="BG1021" s="81"/>
      <c r="BH1021" s="81"/>
      <c r="BI1021" s="81"/>
      <c r="BJ1021" s="81"/>
      <c r="BK1021" s="81"/>
    </row>
    <row r="1022">
      <c r="A1022" s="81"/>
      <c r="B1022" s="81"/>
      <c r="C1022" s="81"/>
      <c r="D1022" s="574"/>
      <c r="E1022" s="438"/>
      <c r="F1022" s="438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438"/>
      <c r="Y1022" s="81"/>
      <c r="Z1022" s="81"/>
      <c r="AA1022" s="81"/>
      <c r="AB1022" s="81"/>
      <c r="AC1022" s="81"/>
      <c r="AD1022" s="438"/>
      <c r="AE1022" s="438"/>
      <c r="AF1022" s="438"/>
      <c r="AG1022" s="81"/>
      <c r="AH1022" s="81"/>
      <c r="AI1022" s="81"/>
      <c r="AJ1022" s="438"/>
      <c r="AK1022" s="438"/>
      <c r="AL1022" s="81"/>
      <c r="AM1022" s="81"/>
      <c r="AN1022" s="575"/>
      <c r="AO1022" s="81"/>
      <c r="AP1022" s="81"/>
      <c r="AQ1022" s="81"/>
      <c r="AR1022" s="81"/>
      <c r="AS1022" s="81"/>
      <c r="AT1022" s="81"/>
      <c r="AU1022" s="81"/>
      <c r="AV1022" s="81"/>
      <c r="AW1022" s="81"/>
      <c r="AX1022" s="81"/>
      <c r="AY1022" s="81"/>
      <c r="AZ1022" s="81"/>
      <c r="BA1022" s="81"/>
      <c r="BB1022" s="81"/>
      <c r="BC1022" s="81"/>
      <c r="BD1022" s="81"/>
      <c r="BE1022" s="81"/>
      <c r="BF1022" s="81"/>
      <c r="BG1022" s="81"/>
      <c r="BH1022" s="81"/>
      <c r="BI1022" s="81"/>
      <c r="BJ1022" s="81"/>
      <c r="BK1022" s="81"/>
    </row>
    <row r="1023">
      <c r="A1023" s="81"/>
      <c r="B1023" s="81"/>
      <c r="C1023" s="81"/>
      <c r="D1023" s="574"/>
      <c r="E1023" s="438"/>
      <c r="F1023" s="438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438"/>
      <c r="Y1023" s="81"/>
      <c r="Z1023" s="81"/>
      <c r="AA1023" s="81"/>
      <c r="AB1023" s="81"/>
      <c r="AC1023" s="81"/>
      <c r="AD1023" s="438"/>
      <c r="AE1023" s="438"/>
      <c r="AF1023" s="438"/>
      <c r="AG1023" s="81"/>
      <c r="AH1023" s="81"/>
      <c r="AI1023" s="81"/>
      <c r="AJ1023" s="438"/>
      <c r="AK1023" s="438"/>
      <c r="AL1023" s="81"/>
      <c r="AM1023" s="81"/>
      <c r="AN1023" s="575"/>
      <c r="AO1023" s="81"/>
      <c r="AP1023" s="81"/>
      <c r="AQ1023" s="81"/>
      <c r="AR1023" s="81"/>
      <c r="AS1023" s="81"/>
      <c r="AT1023" s="81"/>
      <c r="AU1023" s="81"/>
      <c r="AV1023" s="81"/>
      <c r="AW1023" s="81"/>
      <c r="AX1023" s="81"/>
      <c r="AY1023" s="81"/>
      <c r="AZ1023" s="81"/>
      <c r="BA1023" s="81"/>
      <c r="BB1023" s="81"/>
      <c r="BC1023" s="81"/>
      <c r="BD1023" s="81"/>
      <c r="BE1023" s="81"/>
      <c r="BF1023" s="81"/>
      <c r="BG1023" s="81"/>
      <c r="BH1023" s="81"/>
      <c r="BI1023" s="81"/>
      <c r="BJ1023" s="81"/>
      <c r="BK1023" s="81"/>
    </row>
    <row r="1024">
      <c r="A1024" s="81"/>
      <c r="B1024" s="81"/>
      <c r="C1024" s="81"/>
      <c r="D1024" s="574"/>
      <c r="E1024" s="438"/>
      <c r="F1024" s="438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438"/>
      <c r="Y1024" s="81"/>
      <c r="Z1024" s="81"/>
      <c r="AA1024" s="81"/>
      <c r="AB1024" s="81"/>
      <c r="AC1024" s="81"/>
      <c r="AD1024" s="438"/>
      <c r="AE1024" s="438"/>
      <c r="AF1024" s="438"/>
      <c r="AG1024" s="81"/>
      <c r="AH1024" s="81"/>
      <c r="AI1024" s="81"/>
      <c r="AJ1024" s="438"/>
      <c r="AK1024" s="438"/>
      <c r="AL1024" s="81"/>
      <c r="AM1024" s="81"/>
      <c r="AN1024" s="575"/>
      <c r="AO1024" s="81"/>
      <c r="AP1024" s="81"/>
      <c r="AQ1024" s="81"/>
      <c r="AR1024" s="81"/>
      <c r="AS1024" s="81"/>
      <c r="AT1024" s="81"/>
      <c r="AU1024" s="81"/>
      <c r="AV1024" s="81"/>
      <c r="AW1024" s="81"/>
      <c r="AX1024" s="81"/>
      <c r="AY1024" s="81"/>
      <c r="AZ1024" s="81"/>
      <c r="BA1024" s="81"/>
      <c r="BB1024" s="81"/>
      <c r="BC1024" s="81"/>
      <c r="BD1024" s="81"/>
      <c r="BE1024" s="81"/>
      <c r="BF1024" s="81"/>
      <c r="BG1024" s="81"/>
      <c r="BH1024" s="81"/>
      <c r="BI1024" s="81"/>
      <c r="BJ1024" s="81"/>
      <c r="BK1024" s="81"/>
    </row>
    <row r="1025">
      <c r="A1025" s="81"/>
      <c r="B1025" s="81"/>
      <c r="C1025" s="81"/>
      <c r="D1025" s="574"/>
      <c r="E1025" s="438"/>
      <c r="F1025" s="438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438"/>
      <c r="Y1025" s="81"/>
      <c r="Z1025" s="81"/>
      <c r="AA1025" s="81"/>
      <c r="AB1025" s="81"/>
      <c r="AC1025" s="81"/>
      <c r="AD1025" s="438"/>
      <c r="AE1025" s="438"/>
      <c r="AF1025" s="438"/>
      <c r="AG1025" s="81"/>
      <c r="AH1025" s="81"/>
      <c r="AI1025" s="81"/>
      <c r="AJ1025" s="438"/>
      <c r="AK1025" s="438"/>
      <c r="AL1025" s="81"/>
      <c r="AM1025" s="81"/>
      <c r="AN1025" s="575"/>
      <c r="AO1025" s="81"/>
      <c r="AP1025" s="81"/>
      <c r="AQ1025" s="81"/>
      <c r="AR1025" s="81"/>
      <c r="AS1025" s="81"/>
      <c r="AT1025" s="81"/>
      <c r="AU1025" s="81"/>
      <c r="AV1025" s="81"/>
      <c r="AW1025" s="81"/>
      <c r="AX1025" s="81"/>
      <c r="AY1025" s="81"/>
      <c r="AZ1025" s="81"/>
      <c r="BA1025" s="81"/>
      <c r="BB1025" s="81"/>
      <c r="BC1025" s="81"/>
      <c r="BD1025" s="81"/>
      <c r="BE1025" s="81"/>
      <c r="BF1025" s="81"/>
      <c r="BG1025" s="81"/>
      <c r="BH1025" s="81"/>
      <c r="BI1025" s="81"/>
      <c r="BJ1025" s="81"/>
      <c r="BK1025" s="81"/>
    </row>
    <row r="1026">
      <c r="A1026" s="81"/>
      <c r="B1026" s="81"/>
      <c r="C1026" s="81"/>
      <c r="D1026" s="574"/>
      <c r="E1026" s="438"/>
      <c r="F1026" s="438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438"/>
      <c r="Y1026" s="81"/>
      <c r="Z1026" s="81"/>
      <c r="AA1026" s="81"/>
      <c r="AB1026" s="81"/>
      <c r="AC1026" s="81"/>
      <c r="AD1026" s="438"/>
      <c r="AE1026" s="438"/>
      <c r="AF1026" s="438"/>
      <c r="AG1026" s="81"/>
      <c r="AH1026" s="81"/>
      <c r="AI1026" s="81"/>
      <c r="AJ1026" s="438"/>
      <c r="AK1026" s="438"/>
      <c r="AL1026" s="81"/>
      <c r="AM1026" s="81"/>
      <c r="AN1026" s="575"/>
      <c r="AO1026" s="81"/>
      <c r="AP1026" s="81"/>
      <c r="AQ1026" s="81"/>
      <c r="AR1026" s="81"/>
      <c r="AS1026" s="81"/>
      <c r="AT1026" s="81"/>
      <c r="AU1026" s="81"/>
      <c r="AV1026" s="81"/>
      <c r="AW1026" s="81"/>
      <c r="AX1026" s="81"/>
      <c r="AY1026" s="81"/>
      <c r="AZ1026" s="81"/>
      <c r="BA1026" s="81"/>
      <c r="BB1026" s="81"/>
      <c r="BC1026" s="81"/>
      <c r="BD1026" s="81"/>
      <c r="BE1026" s="81"/>
      <c r="BF1026" s="81"/>
      <c r="BG1026" s="81"/>
      <c r="BH1026" s="81"/>
      <c r="BI1026" s="81"/>
      <c r="BJ1026" s="81"/>
      <c r="BK1026" s="81"/>
    </row>
    <row r="1027">
      <c r="A1027" s="81"/>
      <c r="B1027" s="81"/>
      <c r="C1027" s="81"/>
      <c r="D1027" s="574"/>
      <c r="E1027" s="438"/>
      <c r="F1027" s="438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438"/>
      <c r="Y1027" s="81"/>
      <c r="Z1027" s="81"/>
      <c r="AA1027" s="81"/>
      <c r="AB1027" s="81"/>
      <c r="AC1027" s="81"/>
      <c r="AD1027" s="438"/>
      <c r="AE1027" s="438"/>
      <c r="AF1027" s="438"/>
      <c r="AG1027" s="81"/>
      <c r="AH1027" s="81"/>
      <c r="AI1027" s="81"/>
      <c r="AJ1027" s="438"/>
      <c r="AK1027" s="438"/>
      <c r="AL1027" s="81"/>
      <c r="AM1027" s="81"/>
      <c r="AN1027" s="575"/>
      <c r="AO1027" s="81"/>
      <c r="AP1027" s="81"/>
      <c r="AQ1027" s="81"/>
      <c r="AR1027" s="81"/>
      <c r="AS1027" s="81"/>
      <c r="AT1027" s="81"/>
      <c r="AU1027" s="81"/>
      <c r="AV1027" s="81"/>
      <c r="AW1027" s="81"/>
      <c r="AX1027" s="81"/>
      <c r="AY1027" s="81"/>
      <c r="AZ1027" s="81"/>
      <c r="BA1027" s="81"/>
      <c r="BB1027" s="81"/>
      <c r="BC1027" s="81"/>
      <c r="BD1027" s="81"/>
      <c r="BE1027" s="81"/>
      <c r="BF1027" s="81"/>
      <c r="BG1027" s="81"/>
      <c r="BH1027" s="81"/>
      <c r="BI1027" s="81"/>
      <c r="BJ1027" s="81"/>
      <c r="BK1027" s="81"/>
    </row>
    <row r="1028">
      <c r="A1028" s="81"/>
      <c r="B1028" s="81"/>
      <c r="C1028" s="81"/>
      <c r="D1028" s="574"/>
      <c r="E1028" s="438"/>
      <c r="F1028" s="438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438"/>
      <c r="Y1028" s="81"/>
      <c r="Z1028" s="81"/>
      <c r="AA1028" s="81"/>
      <c r="AB1028" s="81"/>
      <c r="AC1028" s="81"/>
      <c r="AD1028" s="438"/>
      <c r="AE1028" s="438"/>
      <c r="AF1028" s="438"/>
      <c r="AG1028" s="81"/>
      <c r="AH1028" s="81"/>
      <c r="AI1028" s="81"/>
      <c r="AJ1028" s="438"/>
      <c r="AK1028" s="438"/>
      <c r="AL1028" s="81"/>
      <c r="AM1028" s="81"/>
      <c r="AN1028" s="575"/>
      <c r="AO1028" s="81"/>
      <c r="AP1028" s="81"/>
      <c r="AQ1028" s="81"/>
      <c r="AR1028" s="81"/>
      <c r="AS1028" s="81"/>
      <c r="AT1028" s="81"/>
      <c r="AU1028" s="81"/>
      <c r="AV1028" s="81"/>
      <c r="AW1028" s="81"/>
      <c r="AX1028" s="81"/>
      <c r="AY1028" s="81"/>
      <c r="AZ1028" s="81"/>
      <c r="BA1028" s="81"/>
      <c r="BB1028" s="81"/>
      <c r="BC1028" s="81"/>
      <c r="BD1028" s="81"/>
      <c r="BE1028" s="81"/>
      <c r="BF1028" s="81"/>
      <c r="BG1028" s="81"/>
      <c r="BH1028" s="81"/>
      <c r="BI1028" s="81"/>
      <c r="BJ1028" s="81"/>
      <c r="BK1028" s="81"/>
    </row>
    <row r="1029">
      <c r="A1029" s="81"/>
      <c r="B1029" s="81"/>
      <c r="C1029" s="81"/>
      <c r="D1029" s="574"/>
      <c r="E1029" s="438"/>
      <c r="F1029" s="438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438"/>
      <c r="Y1029" s="81"/>
      <c r="Z1029" s="81"/>
      <c r="AA1029" s="81"/>
      <c r="AB1029" s="81"/>
      <c r="AC1029" s="81"/>
      <c r="AD1029" s="438"/>
      <c r="AE1029" s="438"/>
      <c r="AF1029" s="438"/>
      <c r="AG1029" s="81"/>
      <c r="AH1029" s="81"/>
      <c r="AI1029" s="81"/>
      <c r="AJ1029" s="438"/>
      <c r="AK1029" s="438"/>
      <c r="AL1029" s="81"/>
      <c r="AM1029" s="81"/>
      <c r="AN1029" s="575"/>
      <c r="AO1029" s="81"/>
      <c r="AP1029" s="81"/>
      <c r="AQ1029" s="81"/>
      <c r="AR1029" s="81"/>
      <c r="AS1029" s="81"/>
      <c r="AT1029" s="81"/>
      <c r="AU1029" s="81"/>
      <c r="AV1029" s="81"/>
      <c r="AW1029" s="81"/>
      <c r="AX1029" s="81"/>
      <c r="AY1029" s="81"/>
      <c r="AZ1029" s="81"/>
      <c r="BA1029" s="81"/>
      <c r="BB1029" s="81"/>
      <c r="BC1029" s="81"/>
      <c r="BD1029" s="81"/>
      <c r="BE1029" s="81"/>
      <c r="BF1029" s="81"/>
      <c r="BG1029" s="81"/>
      <c r="BH1029" s="81"/>
      <c r="BI1029" s="81"/>
      <c r="BJ1029" s="81"/>
      <c r="BK1029" s="81"/>
    </row>
    <row r="1030">
      <c r="A1030" s="81"/>
      <c r="B1030" s="81"/>
      <c r="C1030" s="81"/>
      <c r="D1030" s="574"/>
      <c r="E1030" s="438"/>
      <c r="F1030" s="438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438"/>
      <c r="Y1030" s="81"/>
      <c r="Z1030" s="81"/>
      <c r="AA1030" s="81"/>
      <c r="AB1030" s="81"/>
      <c r="AC1030" s="81"/>
      <c r="AD1030" s="438"/>
      <c r="AE1030" s="438"/>
      <c r="AF1030" s="438"/>
      <c r="AG1030" s="81"/>
      <c r="AH1030" s="81"/>
      <c r="AI1030" s="81"/>
      <c r="AJ1030" s="438"/>
      <c r="AK1030" s="438"/>
      <c r="AL1030" s="81"/>
      <c r="AM1030" s="81"/>
      <c r="AN1030" s="575"/>
      <c r="AO1030" s="81"/>
      <c r="AP1030" s="81"/>
      <c r="AQ1030" s="81"/>
      <c r="AR1030" s="81"/>
      <c r="AS1030" s="81"/>
      <c r="AT1030" s="81"/>
      <c r="AU1030" s="81"/>
      <c r="AV1030" s="81"/>
      <c r="AW1030" s="81"/>
      <c r="AX1030" s="81"/>
      <c r="AY1030" s="81"/>
      <c r="AZ1030" s="81"/>
      <c r="BA1030" s="81"/>
      <c r="BB1030" s="81"/>
      <c r="BC1030" s="81"/>
      <c r="BD1030" s="81"/>
      <c r="BE1030" s="81"/>
      <c r="BF1030" s="81"/>
      <c r="BG1030" s="81"/>
      <c r="BH1030" s="81"/>
      <c r="BI1030" s="81"/>
      <c r="BJ1030" s="81"/>
      <c r="BK1030" s="81"/>
    </row>
    <row r="1031">
      <c r="A1031" s="81"/>
      <c r="B1031" s="81"/>
      <c r="C1031" s="81"/>
      <c r="D1031" s="574"/>
      <c r="E1031" s="438"/>
      <c r="F1031" s="438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438"/>
      <c r="Y1031" s="81"/>
      <c r="Z1031" s="81"/>
      <c r="AA1031" s="81"/>
      <c r="AB1031" s="81"/>
      <c r="AC1031" s="81"/>
      <c r="AD1031" s="438"/>
      <c r="AE1031" s="438"/>
      <c r="AF1031" s="438"/>
      <c r="AG1031" s="81"/>
      <c r="AH1031" s="81"/>
      <c r="AI1031" s="81"/>
      <c r="AJ1031" s="438"/>
      <c r="AK1031" s="438"/>
      <c r="AL1031" s="81"/>
      <c r="AM1031" s="81"/>
      <c r="AN1031" s="575"/>
      <c r="AO1031" s="81"/>
      <c r="AP1031" s="81"/>
      <c r="AQ1031" s="81"/>
      <c r="AR1031" s="81"/>
      <c r="AS1031" s="81"/>
      <c r="AT1031" s="81"/>
      <c r="AU1031" s="81"/>
      <c r="AV1031" s="81"/>
      <c r="AW1031" s="81"/>
      <c r="AX1031" s="81"/>
      <c r="AY1031" s="81"/>
      <c r="AZ1031" s="81"/>
      <c r="BA1031" s="81"/>
      <c r="BB1031" s="81"/>
      <c r="BC1031" s="81"/>
      <c r="BD1031" s="81"/>
      <c r="BE1031" s="81"/>
      <c r="BF1031" s="81"/>
      <c r="BG1031" s="81"/>
      <c r="BH1031" s="81"/>
      <c r="BI1031" s="81"/>
      <c r="BJ1031" s="81"/>
      <c r="BK1031" s="81"/>
    </row>
    <row r="1032">
      <c r="A1032" s="81"/>
      <c r="B1032" s="81"/>
      <c r="C1032" s="81"/>
      <c r="D1032" s="574"/>
      <c r="E1032" s="438"/>
      <c r="F1032" s="438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438"/>
      <c r="Y1032" s="81"/>
      <c r="Z1032" s="81"/>
      <c r="AA1032" s="81"/>
      <c r="AB1032" s="81"/>
      <c r="AC1032" s="81"/>
      <c r="AD1032" s="438"/>
      <c r="AE1032" s="438"/>
      <c r="AF1032" s="438"/>
      <c r="AG1032" s="81"/>
      <c r="AH1032" s="81"/>
      <c r="AI1032" s="81"/>
      <c r="AJ1032" s="438"/>
      <c r="AK1032" s="438"/>
      <c r="AL1032" s="81"/>
      <c r="AM1032" s="81"/>
      <c r="AN1032" s="575"/>
      <c r="AO1032" s="81"/>
      <c r="AP1032" s="81"/>
      <c r="AQ1032" s="81"/>
      <c r="AR1032" s="81"/>
      <c r="AS1032" s="81"/>
      <c r="AT1032" s="81"/>
      <c r="AU1032" s="81"/>
      <c r="AV1032" s="81"/>
      <c r="AW1032" s="81"/>
      <c r="AX1032" s="81"/>
      <c r="AY1032" s="81"/>
      <c r="AZ1032" s="81"/>
      <c r="BA1032" s="81"/>
      <c r="BB1032" s="81"/>
      <c r="BC1032" s="81"/>
      <c r="BD1032" s="81"/>
      <c r="BE1032" s="81"/>
      <c r="BF1032" s="81"/>
      <c r="BG1032" s="81"/>
      <c r="BH1032" s="81"/>
      <c r="BI1032" s="81"/>
      <c r="BJ1032" s="81"/>
      <c r="BK1032" s="81"/>
    </row>
    <row r="1033">
      <c r="A1033" s="81"/>
      <c r="B1033" s="81"/>
      <c r="C1033" s="81"/>
      <c r="D1033" s="574"/>
      <c r="E1033" s="438"/>
      <c r="F1033" s="438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438"/>
      <c r="Y1033" s="81"/>
      <c r="Z1033" s="81"/>
      <c r="AA1033" s="81"/>
      <c r="AB1033" s="81"/>
      <c r="AC1033" s="81"/>
      <c r="AD1033" s="438"/>
      <c r="AE1033" s="438"/>
      <c r="AF1033" s="438"/>
      <c r="AG1033" s="81"/>
      <c r="AH1033" s="81"/>
      <c r="AI1033" s="81"/>
      <c r="AJ1033" s="438"/>
      <c r="AK1033" s="438"/>
      <c r="AL1033" s="81"/>
      <c r="AM1033" s="81"/>
      <c r="AN1033" s="575"/>
      <c r="AO1033" s="81"/>
      <c r="AP1033" s="81"/>
      <c r="AQ1033" s="81"/>
      <c r="AR1033" s="81"/>
      <c r="AS1033" s="81"/>
      <c r="AT1033" s="81"/>
      <c r="AU1033" s="81"/>
      <c r="AV1033" s="81"/>
      <c r="AW1033" s="81"/>
      <c r="AX1033" s="81"/>
      <c r="AY1033" s="81"/>
      <c r="AZ1033" s="81"/>
      <c r="BA1033" s="81"/>
      <c r="BB1033" s="81"/>
      <c r="BC1033" s="81"/>
      <c r="BD1033" s="81"/>
      <c r="BE1033" s="81"/>
      <c r="BF1033" s="81"/>
      <c r="BG1033" s="81"/>
      <c r="BH1033" s="81"/>
      <c r="BI1033" s="81"/>
      <c r="BJ1033" s="81"/>
      <c r="BK1033" s="81"/>
    </row>
    <row r="1034">
      <c r="A1034" s="81"/>
      <c r="B1034" s="81"/>
      <c r="C1034" s="81"/>
      <c r="D1034" s="574"/>
      <c r="E1034" s="438"/>
      <c r="F1034" s="438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438"/>
      <c r="Y1034" s="81"/>
      <c r="Z1034" s="81"/>
      <c r="AA1034" s="81"/>
      <c r="AB1034" s="81"/>
      <c r="AC1034" s="81"/>
      <c r="AD1034" s="438"/>
      <c r="AE1034" s="438"/>
      <c r="AF1034" s="438"/>
      <c r="AG1034" s="81"/>
      <c r="AH1034" s="81"/>
      <c r="AI1034" s="81"/>
      <c r="AJ1034" s="438"/>
      <c r="AK1034" s="438"/>
      <c r="AL1034" s="81"/>
      <c r="AM1034" s="81"/>
      <c r="AN1034" s="575"/>
      <c r="AO1034" s="81"/>
      <c r="AP1034" s="81"/>
      <c r="AQ1034" s="81"/>
      <c r="AR1034" s="81"/>
      <c r="AS1034" s="81"/>
      <c r="AT1034" s="81"/>
      <c r="AU1034" s="81"/>
      <c r="AV1034" s="81"/>
      <c r="AW1034" s="81"/>
      <c r="AX1034" s="81"/>
      <c r="AY1034" s="81"/>
      <c r="AZ1034" s="81"/>
      <c r="BA1034" s="81"/>
      <c r="BB1034" s="81"/>
      <c r="BC1034" s="81"/>
      <c r="BD1034" s="81"/>
      <c r="BE1034" s="81"/>
      <c r="BF1034" s="81"/>
      <c r="BG1034" s="81"/>
      <c r="BH1034" s="81"/>
      <c r="BI1034" s="81"/>
      <c r="BJ1034" s="81"/>
      <c r="BK1034" s="81"/>
    </row>
    <row r="1035">
      <c r="A1035" s="81"/>
      <c r="B1035" s="81"/>
      <c r="C1035" s="81"/>
      <c r="D1035" s="574"/>
      <c r="E1035" s="438"/>
      <c r="F1035" s="438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438"/>
      <c r="Y1035" s="81"/>
      <c r="Z1035" s="81"/>
      <c r="AA1035" s="81"/>
      <c r="AB1035" s="81"/>
      <c r="AC1035" s="81"/>
      <c r="AD1035" s="438"/>
      <c r="AE1035" s="438"/>
      <c r="AF1035" s="438"/>
      <c r="AG1035" s="81"/>
      <c r="AH1035" s="81"/>
      <c r="AI1035" s="81"/>
      <c r="AJ1035" s="438"/>
      <c r="AK1035" s="438"/>
      <c r="AL1035" s="81"/>
      <c r="AM1035" s="81"/>
      <c r="AN1035" s="575"/>
      <c r="AO1035" s="81"/>
      <c r="AP1035" s="81"/>
      <c r="AQ1035" s="81"/>
      <c r="AR1035" s="81"/>
      <c r="AS1035" s="81"/>
      <c r="AT1035" s="81"/>
      <c r="AU1035" s="81"/>
      <c r="AV1035" s="81"/>
      <c r="AW1035" s="81"/>
      <c r="AX1035" s="81"/>
      <c r="AY1035" s="81"/>
      <c r="AZ1035" s="81"/>
      <c r="BA1035" s="81"/>
      <c r="BB1035" s="81"/>
      <c r="BC1035" s="81"/>
      <c r="BD1035" s="81"/>
      <c r="BE1035" s="81"/>
      <c r="BF1035" s="81"/>
      <c r="BG1035" s="81"/>
      <c r="BH1035" s="81"/>
      <c r="BI1035" s="81"/>
      <c r="BJ1035" s="81"/>
      <c r="BK1035" s="81"/>
    </row>
    <row r="1036">
      <c r="A1036" s="81"/>
      <c r="B1036" s="81"/>
      <c r="C1036" s="81"/>
      <c r="D1036" s="574"/>
      <c r="E1036" s="438"/>
      <c r="F1036" s="438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438"/>
      <c r="Y1036" s="81"/>
      <c r="Z1036" s="81"/>
      <c r="AA1036" s="81"/>
      <c r="AB1036" s="81"/>
      <c r="AC1036" s="81"/>
      <c r="AD1036" s="438"/>
      <c r="AE1036" s="438"/>
      <c r="AF1036" s="438"/>
      <c r="AG1036" s="81"/>
      <c r="AH1036" s="81"/>
      <c r="AI1036" s="81"/>
      <c r="AJ1036" s="438"/>
      <c r="AK1036" s="438"/>
      <c r="AL1036" s="81"/>
      <c r="AM1036" s="81"/>
      <c r="AN1036" s="575"/>
      <c r="AO1036" s="81"/>
      <c r="AP1036" s="81"/>
      <c r="AQ1036" s="81"/>
      <c r="AR1036" s="81"/>
      <c r="AS1036" s="81"/>
      <c r="AT1036" s="81"/>
      <c r="AU1036" s="81"/>
      <c r="AV1036" s="81"/>
      <c r="AW1036" s="81"/>
      <c r="AX1036" s="81"/>
      <c r="AY1036" s="81"/>
      <c r="AZ1036" s="81"/>
      <c r="BA1036" s="81"/>
      <c r="BB1036" s="81"/>
      <c r="BC1036" s="81"/>
      <c r="BD1036" s="81"/>
      <c r="BE1036" s="81"/>
      <c r="BF1036" s="81"/>
      <c r="BG1036" s="81"/>
      <c r="BH1036" s="81"/>
      <c r="BI1036" s="81"/>
      <c r="BJ1036" s="81"/>
      <c r="BK1036" s="81"/>
    </row>
    <row r="1037">
      <c r="A1037" s="81"/>
      <c r="B1037" s="81"/>
      <c r="C1037" s="81"/>
      <c r="D1037" s="574"/>
      <c r="E1037" s="438"/>
      <c r="F1037" s="438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438"/>
      <c r="Y1037" s="81"/>
      <c r="Z1037" s="81"/>
      <c r="AA1037" s="81"/>
      <c r="AB1037" s="81"/>
      <c r="AC1037" s="81"/>
      <c r="AD1037" s="438"/>
      <c r="AE1037" s="438"/>
      <c r="AF1037" s="438"/>
      <c r="AG1037" s="81"/>
      <c r="AH1037" s="81"/>
      <c r="AI1037" s="81"/>
      <c r="AJ1037" s="438"/>
      <c r="AK1037" s="438"/>
      <c r="AL1037" s="81"/>
      <c r="AM1037" s="81"/>
      <c r="AN1037" s="575"/>
      <c r="AO1037" s="81"/>
      <c r="AP1037" s="81"/>
      <c r="AQ1037" s="81"/>
      <c r="AR1037" s="81"/>
      <c r="AS1037" s="81"/>
      <c r="AT1037" s="81"/>
      <c r="AU1037" s="81"/>
      <c r="AV1037" s="81"/>
      <c r="AW1037" s="81"/>
      <c r="AX1037" s="81"/>
      <c r="AY1037" s="81"/>
      <c r="AZ1037" s="81"/>
      <c r="BA1037" s="81"/>
      <c r="BB1037" s="81"/>
      <c r="BC1037" s="81"/>
      <c r="BD1037" s="81"/>
      <c r="BE1037" s="81"/>
      <c r="BF1037" s="81"/>
      <c r="BG1037" s="81"/>
      <c r="BH1037" s="81"/>
      <c r="BI1037" s="81"/>
      <c r="BJ1037" s="81"/>
      <c r="BK1037" s="81"/>
    </row>
    <row r="1038">
      <c r="A1038" s="81"/>
      <c r="B1038" s="81"/>
      <c r="C1038" s="81"/>
      <c r="D1038" s="574"/>
      <c r="E1038" s="438"/>
      <c r="F1038" s="438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438"/>
      <c r="Y1038" s="81"/>
      <c r="Z1038" s="81"/>
      <c r="AA1038" s="81"/>
      <c r="AB1038" s="81"/>
      <c r="AC1038" s="81"/>
      <c r="AD1038" s="438"/>
      <c r="AE1038" s="438"/>
      <c r="AF1038" s="438"/>
      <c r="AG1038" s="81"/>
      <c r="AH1038" s="81"/>
      <c r="AI1038" s="81"/>
      <c r="AJ1038" s="438"/>
      <c r="AK1038" s="438"/>
      <c r="AL1038" s="81"/>
      <c r="AM1038" s="81"/>
      <c r="AN1038" s="575"/>
      <c r="AO1038" s="81"/>
      <c r="AP1038" s="81"/>
      <c r="AQ1038" s="81"/>
      <c r="AR1038" s="81"/>
      <c r="AS1038" s="81"/>
      <c r="AT1038" s="81"/>
      <c r="AU1038" s="81"/>
      <c r="AV1038" s="81"/>
      <c r="AW1038" s="81"/>
      <c r="AX1038" s="81"/>
      <c r="AY1038" s="81"/>
      <c r="AZ1038" s="81"/>
      <c r="BA1038" s="81"/>
      <c r="BB1038" s="81"/>
      <c r="BC1038" s="81"/>
      <c r="BD1038" s="81"/>
      <c r="BE1038" s="81"/>
      <c r="BF1038" s="81"/>
      <c r="BG1038" s="81"/>
      <c r="BH1038" s="81"/>
      <c r="BI1038" s="81"/>
      <c r="BJ1038" s="81"/>
      <c r="BK1038" s="81"/>
    </row>
    <row r="1039">
      <c r="A1039" s="81"/>
      <c r="B1039" s="81"/>
      <c r="C1039" s="81"/>
      <c r="D1039" s="574"/>
      <c r="E1039" s="438"/>
      <c r="F1039" s="438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438"/>
      <c r="Y1039" s="81"/>
      <c r="Z1039" s="81"/>
      <c r="AA1039" s="81"/>
      <c r="AB1039" s="81"/>
      <c r="AC1039" s="81"/>
      <c r="AD1039" s="438"/>
      <c r="AE1039" s="438"/>
      <c r="AF1039" s="438"/>
      <c r="AG1039" s="81"/>
      <c r="AH1039" s="81"/>
      <c r="AI1039" s="81"/>
      <c r="AJ1039" s="438"/>
      <c r="AK1039" s="438"/>
      <c r="AL1039" s="81"/>
      <c r="AM1039" s="81"/>
      <c r="AN1039" s="575"/>
      <c r="AO1039" s="81"/>
      <c r="AP1039" s="81"/>
      <c r="AQ1039" s="81"/>
      <c r="AR1039" s="81"/>
      <c r="AS1039" s="81"/>
      <c r="AT1039" s="81"/>
      <c r="AU1039" s="81"/>
      <c r="AV1039" s="81"/>
      <c r="AW1039" s="81"/>
      <c r="AX1039" s="81"/>
      <c r="AY1039" s="81"/>
      <c r="AZ1039" s="81"/>
      <c r="BA1039" s="81"/>
      <c r="BB1039" s="81"/>
      <c r="BC1039" s="81"/>
      <c r="BD1039" s="81"/>
      <c r="BE1039" s="81"/>
      <c r="BF1039" s="81"/>
      <c r="BG1039" s="81"/>
      <c r="BH1039" s="81"/>
      <c r="BI1039" s="81"/>
      <c r="BJ1039" s="81"/>
      <c r="BK1039" s="81"/>
    </row>
    <row r="1040">
      <c r="A1040" s="81"/>
      <c r="B1040" s="81"/>
      <c r="C1040" s="81"/>
      <c r="D1040" s="574"/>
      <c r="E1040" s="438"/>
      <c r="F1040" s="438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438"/>
      <c r="Y1040" s="81"/>
      <c r="Z1040" s="81"/>
      <c r="AA1040" s="81"/>
      <c r="AB1040" s="81"/>
      <c r="AC1040" s="81"/>
      <c r="AD1040" s="438"/>
      <c r="AE1040" s="438"/>
      <c r="AF1040" s="438"/>
      <c r="AG1040" s="81"/>
      <c r="AH1040" s="81"/>
      <c r="AI1040" s="81"/>
      <c r="AJ1040" s="438"/>
      <c r="AK1040" s="438"/>
      <c r="AL1040" s="81"/>
      <c r="AM1040" s="81"/>
      <c r="AN1040" s="575"/>
      <c r="AO1040" s="81"/>
      <c r="AP1040" s="81"/>
      <c r="AQ1040" s="81"/>
      <c r="AR1040" s="81"/>
      <c r="AS1040" s="81"/>
      <c r="AT1040" s="81"/>
      <c r="AU1040" s="81"/>
      <c r="AV1040" s="81"/>
      <c r="AW1040" s="81"/>
      <c r="AX1040" s="81"/>
      <c r="AY1040" s="81"/>
      <c r="AZ1040" s="81"/>
      <c r="BA1040" s="81"/>
      <c r="BB1040" s="81"/>
      <c r="BC1040" s="81"/>
      <c r="BD1040" s="81"/>
      <c r="BE1040" s="81"/>
      <c r="BF1040" s="81"/>
      <c r="BG1040" s="81"/>
      <c r="BH1040" s="81"/>
      <c r="BI1040" s="81"/>
      <c r="BJ1040" s="81"/>
      <c r="BK1040" s="81"/>
    </row>
    <row r="1041">
      <c r="A1041" s="81"/>
      <c r="B1041" s="81"/>
      <c r="C1041" s="81"/>
      <c r="D1041" s="574"/>
      <c r="E1041" s="438"/>
      <c r="F1041" s="438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438"/>
      <c r="Y1041" s="81"/>
      <c r="Z1041" s="81"/>
      <c r="AA1041" s="81"/>
      <c r="AB1041" s="81"/>
      <c r="AC1041" s="81"/>
      <c r="AD1041" s="438"/>
      <c r="AE1041" s="438"/>
      <c r="AF1041" s="438"/>
      <c r="AG1041" s="81"/>
      <c r="AH1041" s="81"/>
      <c r="AI1041" s="81"/>
      <c r="AJ1041" s="438"/>
      <c r="AK1041" s="438"/>
      <c r="AL1041" s="81"/>
      <c r="AM1041" s="81"/>
      <c r="AN1041" s="575"/>
      <c r="AO1041" s="81"/>
      <c r="AP1041" s="81"/>
      <c r="AQ1041" s="81"/>
      <c r="AR1041" s="81"/>
      <c r="AS1041" s="81"/>
      <c r="AT1041" s="81"/>
      <c r="AU1041" s="81"/>
      <c r="AV1041" s="81"/>
      <c r="AW1041" s="81"/>
      <c r="AX1041" s="81"/>
      <c r="AY1041" s="81"/>
      <c r="AZ1041" s="81"/>
      <c r="BA1041" s="81"/>
      <c r="BB1041" s="81"/>
      <c r="BC1041" s="81"/>
      <c r="BD1041" s="81"/>
      <c r="BE1041" s="81"/>
      <c r="BF1041" s="81"/>
      <c r="BG1041" s="81"/>
      <c r="BH1041" s="81"/>
      <c r="BI1041" s="81"/>
      <c r="BJ1041" s="81"/>
      <c r="BK1041" s="81"/>
    </row>
    <row r="1042">
      <c r="A1042" s="81"/>
      <c r="B1042" s="81"/>
      <c r="C1042" s="81"/>
      <c r="D1042" s="574"/>
      <c r="E1042" s="438"/>
      <c r="F1042" s="438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438"/>
      <c r="Y1042" s="81"/>
      <c r="Z1042" s="81"/>
      <c r="AA1042" s="81"/>
      <c r="AB1042" s="81"/>
      <c r="AC1042" s="81"/>
      <c r="AD1042" s="438"/>
      <c r="AE1042" s="438"/>
      <c r="AF1042" s="438"/>
      <c r="AG1042" s="81"/>
      <c r="AH1042" s="81"/>
      <c r="AI1042" s="81"/>
      <c r="AJ1042" s="438"/>
      <c r="AK1042" s="438"/>
      <c r="AL1042" s="81"/>
      <c r="AM1042" s="81"/>
      <c r="AN1042" s="575"/>
      <c r="AO1042" s="81"/>
      <c r="AP1042" s="81"/>
      <c r="AQ1042" s="81"/>
      <c r="AR1042" s="81"/>
      <c r="AS1042" s="81"/>
      <c r="AT1042" s="81"/>
      <c r="AU1042" s="81"/>
      <c r="AV1042" s="81"/>
      <c r="AW1042" s="81"/>
      <c r="AX1042" s="81"/>
      <c r="AY1042" s="81"/>
      <c r="AZ1042" s="81"/>
      <c r="BA1042" s="81"/>
      <c r="BB1042" s="81"/>
      <c r="BC1042" s="81"/>
      <c r="BD1042" s="81"/>
      <c r="BE1042" s="81"/>
      <c r="BF1042" s="81"/>
      <c r="BG1042" s="81"/>
      <c r="BH1042" s="81"/>
      <c r="BI1042" s="81"/>
      <c r="BJ1042" s="81"/>
      <c r="BK1042" s="81"/>
    </row>
    <row r="1043">
      <c r="A1043" s="81"/>
      <c r="B1043" s="81"/>
      <c r="C1043" s="81"/>
      <c r="D1043" s="574"/>
      <c r="E1043" s="438"/>
      <c r="F1043" s="438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438"/>
      <c r="Y1043" s="81"/>
      <c r="Z1043" s="81"/>
      <c r="AA1043" s="81"/>
      <c r="AB1043" s="81"/>
      <c r="AC1043" s="81"/>
      <c r="AD1043" s="438"/>
      <c r="AE1043" s="438"/>
      <c r="AF1043" s="438"/>
      <c r="AG1043" s="81"/>
      <c r="AH1043" s="81"/>
      <c r="AI1043" s="81"/>
      <c r="AJ1043" s="438"/>
      <c r="AK1043" s="438"/>
      <c r="AL1043" s="81"/>
      <c r="AM1043" s="81"/>
      <c r="AN1043" s="575"/>
      <c r="AO1043" s="81"/>
      <c r="AP1043" s="81"/>
      <c r="AQ1043" s="81"/>
      <c r="AR1043" s="81"/>
      <c r="AS1043" s="81"/>
      <c r="AT1043" s="81"/>
      <c r="AU1043" s="81"/>
      <c r="AV1043" s="81"/>
      <c r="AW1043" s="81"/>
      <c r="AX1043" s="81"/>
      <c r="AY1043" s="81"/>
      <c r="AZ1043" s="81"/>
      <c r="BA1043" s="81"/>
      <c r="BB1043" s="81"/>
      <c r="BC1043" s="81"/>
      <c r="BD1043" s="81"/>
      <c r="BE1043" s="81"/>
      <c r="BF1043" s="81"/>
      <c r="BG1043" s="81"/>
      <c r="BH1043" s="81"/>
      <c r="BI1043" s="81"/>
      <c r="BJ1043" s="81"/>
      <c r="BK1043" s="81"/>
    </row>
    <row r="1044">
      <c r="A1044" s="81"/>
      <c r="B1044" s="81"/>
      <c r="C1044" s="81"/>
      <c r="D1044" s="574"/>
      <c r="E1044" s="438"/>
      <c r="F1044" s="438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438"/>
      <c r="Y1044" s="81"/>
      <c r="Z1044" s="81"/>
      <c r="AA1044" s="81"/>
      <c r="AB1044" s="81"/>
      <c r="AC1044" s="81"/>
      <c r="AD1044" s="438"/>
      <c r="AE1044" s="438"/>
      <c r="AF1044" s="438"/>
      <c r="AG1044" s="81"/>
      <c r="AH1044" s="81"/>
      <c r="AI1044" s="81"/>
      <c r="AJ1044" s="438"/>
      <c r="AK1044" s="438"/>
      <c r="AL1044" s="81"/>
      <c r="AM1044" s="81"/>
      <c r="AN1044" s="575"/>
      <c r="AO1044" s="81"/>
      <c r="AP1044" s="81"/>
      <c r="AQ1044" s="81"/>
      <c r="AR1044" s="81"/>
      <c r="AS1044" s="81"/>
      <c r="AT1044" s="81"/>
      <c r="AU1044" s="81"/>
      <c r="AV1044" s="81"/>
      <c r="AW1044" s="81"/>
      <c r="AX1044" s="81"/>
      <c r="AY1044" s="81"/>
      <c r="AZ1044" s="81"/>
      <c r="BA1044" s="81"/>
      <c r="BB1044" s="81"/>
      <c r="BC1044" s="81"/>
      <c r="BD1044" s="81"/>
      <c r="BE1044" s="81"/>
      <c r="BF1044" s="81"/>
      <c r="BG1044" s="81"/>
      <c r="BH1044" s="81"/>
      <c r="BI1044" s="81"/>
      <c r="BJ1044" s="81"/>
      <c r="BK1044" s="81"/>
    </row>
    <row r="1045">
      <c r="A1045" s="81"/>
      <c r="D1045" s="574"/>
      <c r="E1045" s="438"/>
      <c r="F1045" s="438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438"/>
      <c r="Y1045" s="81"/>
      <c r="Z1045" s="81"/>
      <c r="AA1045" s="81"/>
      <c r="AB1045" s="81"/>
      <c r="AC1045" s="81"/>
      <c r="AD1045" s="438"/>
      <c r="AE1045" s="438"/>
      <c r="AF1045" s="438"/>
      <c r="AG1045" s="81"/>
      <c r="AH1045" s="81"/>
      <c r="AI1045" s="81"/>
      <c r="AJ1045" s="438"/>
      <c r="AK1045" s="438"/>
      <c r="AL1045" s="81"/>
      <c r="AM1045" s="81"/>
      <c r="AN1045" s="575"/>
      <c r="AO1045" s="81"/>
      <c r="AP1045" s="81"/>
      <c r="AQ1045" s="81"/>
      <c r="AR1045" s="81"/>
      <c r="AS1045" s="81"/>
      <c r="AT1045" s="81"/>
      <c r="AU1045" s="81"/>
      <c r="AV1045" s="81"/>
      <c r="AW1045" s="81"/>
      <c r="AX1045" s="81"/>
      <c r="AY1045" s="81"/>
      <c r="AZ1045" s="81"/>
      <c r="BA1045" s="81"/>
      <c r="BB1045" s="81"/>
      <c r="BC1045" s="81"/>
      <c r="BD1045" s="81"/>
      <c r="BE1045" s="81"/>
      <c r="BF1045" s="81"/>
      <c r="BG1045" s="81"/>
      <c r="BH1045" s="81"/>
      <c r="BI1045" s="81"/>
      <c r="BJ1045" s="81"/>
      <c r="BK1045" s="81"/>
    </row>
    <row r="1046">
      <c r="D1046" s="574"/>
      <c r="E1046" s="438"/>
      <c r="F1046" s="438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438"/>
      <c r="Y1046" s="81"/>
      <c r="Z1046" s="81"/>
      <c r="AA1046" s="81"/>
      <c r="AB1046" s="81"/>
      <c r="AC1046" s="81"/>
      <c r="AD1046" s="438"/>
      <c r="AE1046" s="438"/>
      <c r="AF1046" s="438"/>
      <c r="AG1046" s="81"/>
      <c r="AH1046" s="81"/>
      <c r="AI1046" s="81"/>
      <c r="AJ1046" s="438"/>
      <c r="AK1046" s="438"/>
      <c r="AL1046" s="81"/>
      <c r="AM1046" s="81"/>
      <c r="AN1046" s="575"/>
      <c r="AO1046" s="81"/>
      <c r="AP1046" s="81"/>
      <c r="AQ1046" s="81"/>
      <c r="AR1046" s="81"/>
      <c r="AS1046" s="81"/>
      <c r="AT1046" s="81"/>
      <c r="AU1046" s="81"/>
      <c r="AV1046" s="81"/>
      <c r="AW1046" s="81"/>
      <c r="AX1046" s="81"/>
      <c r="AY1046" s="81"/>
      <c r="AZ1046" s="81"/>
      <c r="BA1046" s="81"/>
      <c r="BB1046" s="81"/>
      <c r="BC1046" s="81"/>
      <c r="BD1046" s="81"/>
      <c r="BE1046" s="81"/>
      <c r="BF1046" s="81"/>
      <c r="BG1046" s="81"/>
      <c r="BH1046" s="81"/>
      <c r="BI1046" s="81"/>
      <c r="BJ1046" s="81"/>
      <c r="BK1046" s="81"/>
    </row>
    <row r="1047">
      <c r="D1047" s="576"/>
      <c r="F1047" s="444"/>
      <c r="AD1047" s="444"/>
      <c r="AF1047" s="444"/>
      <c r="AJ1047" s="444"/>
      <c r="AK1047" s="444"/>
      <c r="AN1047" s="577"/>
      <c r="AR1047" s="81"/>
      <c r="AS1047" s="81"/>
      <c r="AT1047" s="81"/>
      <c r="AU1047" s="81"/>
      <c r="AV1047" s="81"/>
      <c r="AW1047" s="81"/>
      <c r="AX1047" s="81"/>
      <c r="AY1047" s="81"/>
      <c r="AZ1047" s="81"/>
      <c r="BA1047" s="81"/>
      <c r="BB1047" s="81"/>
      <c r="BC1047" s="81"/>
      <c r="BD1047" s="81"/>
      <c r="BE1047" s="81"/>
      <c r="BF1047" s="81"/>
      <c r="BG1047" s="81"/>
      <c r="BH1047" s="81"/>
      <c r="BI1047" s="81"/>
      <c r="BJ1047" s="81"/>
      <c r="BK1047" s="81"/>
    </row>
    <row r="1048">
      <c r="D1048" s="576"/>
      <c r="F1048" s="444"/>
      <c r="AD1048" s="444"/>
      <c r="AF1048" s="444"/>
      <c r="AJ1048" s="444"/>
      <c r="AK1048" s="444"/>
      <c r="AN1048" s="577"/>
      <c r="AS1048" s="81"/>
      <c r="AT1048" s="81"/>
      <c r="AU1048" s="81"/>
      <c r="AV1048" s="81"/>
      <c r="AW1048" s="81"/>
      <c r="AX1048" s="81"/>
      <c r="AY1048" s="81"/>
      <c r="AZ1048" s="81"/>
      <c r="BA1048" s="81"/>
      <c r="BB1048" s="81"/>
      <c r="BC1048" s="81"/>
      <c r="BD1048" s="81"/>
      <c r="BE1048" s="81"/>
      <c r="BF1048" s="81"/>
      <c r="BG1048" s="81"/>
      <c r="BH1048" s="81"/>
      <c r="BI1048" s="81"/>
      <c r="BJ1048" s="81"/>
      <c r="BK1048" s="81"/>
    </row>
    <row r="1049">
      <c r="D1049" s="576"/>
      <c r="F1049" s="444"/>
      <c r="AD1049" s="444"/>
      <c r="AF1049" s="444"/>
      <c r="AJ1049" s="444"/>
      <c r="AK1049" s="444"/>
      <c r="AN1049" s="577"/>
      <c r="AS1049" s="81"/>
      <c r="AT1049" s="81"/>
      <c r="AU1049" s="81"/>
      <c r="AV1049" s="81"/>
      <c r="AW1049" s="81"/>
      <c r="AX1049" s="81"/>
      <c r="AY1049" s="81"/>
      <c r="AZ1049" s="81"/>
      <c r="BA1049" s="81"/>
      <c r="BB1049" s="81"/>
      <c r="BC1049" s="81"/>
      <c r="BD1049" s="81"/>
      <c r="BE1049" s="81"/>
      <c r="BF1049" s="81"/>
      <c r="BG1049" s="81"/>
      <c r="BH1049" s="81"/>
      <c r="BI1049" s="81"/>
      <c r="BJ1049" s="81"/>
      <c r="BK1049" s="81"/>
    </row>
    <row r="1050">
      <c r="D1050" s="576"/>
      <c r="F1050" s="444"/>
      <c r="AD1050" s="444"/>
      <c r="AF1050" s="444"/>
      <c r="AJ1050" s="444"/>
      <c r="AK1050" s="444"/>
      <c r="AN1050" s="577"/>
      <c r="AS1050" s="81"/>
      <c r="AT1050" s="81"/>
      <c r="AU1050" s="81"/>
      <c r="AV1050" s="81"/>
      <c r="AW1050" s="81"/>
      <c r="AX1050" s="81"/>
      <c r="AY1050" s="81"/>
      <c r="AZ1050" s="81"/>
      <c r="BA1050" s="81"/>
      <c r="BB1050" s="81"/>
      <c r="BC1050" s="81"/>
      <c r="BD1050" s="81"/>
      <c r="BE1050" s="81"/>
      <c r="BF1050" s="81"/>
      <c r="BG1050" s="81"/>
      <c r="BH1050" s="81"/>
      <c r="BI1050" s="81"/>
      <c r="BJ1050" s="81"/>
      <c r="BK1050" s="81"/>
    </row>
    <row r="1051">
      <c r="D1051" s="576"/>
      <c r="F1051" s="444"/>
      <c r="AD1051" s="444"/>
      <c r="AF1051" s="444"/>
      <c r="AJ1051" s="444"/>
      <c r="AK1051" s="444"/>
      <c r="AN1051" s="577"/>
      <c r="AT1051" s="81"/>
      <c r="AU1051" s="81"/>
      <c r="AV1051" s="81"/>
      <c r="AW1051" s="81"/>
      <c r="AX1051" s="81"/>
      <c r="AY1051" s="81"/>
      <c r="AZ1051" s="81"/>
      <c r="BA1051" s="81"/>
      <c r="BB1051" s="81"/>
      <c r="BC1051" s="81"/>
      <c r="BD1051" s="81"/>
      <c r="BE1051" s="81"/>
      <c r="BF1051" s="81"/>
      <c r="BG1051" s="81"/>
      <c r="BH1051" s="81"/>
      <c r="BI1051" s="81"/>
      <c r="BJ1051" s="81"/>
      <c r="BK1051" s="81"/>
    </row>
    <row r="1052">
      <c r="D1052" s="576"/>
      <c r="F1052" s="444"/>
      <c r="AD1052" s="444"/>
      <c r="AF1052" s="444"/>
      <c r="AJ1052" s="444"/>
      <c r="AK1052" s="444"/>
      <c r="AN1052" s="577"/>
      <c r="AT1052" s="81"/>
      <c r="AU1052" s="81"/>
      <c r="AV1052" s="81"/>
      <c r="AW1052" s="81"/>
      <c r="AX1052" s="81"/>
      <c r="AY1052" s="81"/>
      <c r="AZ1052" s="81"/>
      <c r="BA1052" s="81"/>
      <c r="BB1052" s="81"/>
      <c r="BC1052" s="81"/>
      <c r="BD1052" s="81"/>
      <c r="BE1052" s="81"/>
      <c r="BF1052" s="81"/>
      <c r="BG1052" s="81"/>
      <c r="BH1052" s="81"/>
      <c r="BI1052" s="81"/>
      <c r="BJ1052" s="81"/>
      <c r="BK1052" s="81"/>
    </row>
    <row r="1053">
      <c r="D1053" s="576"/>
      <c r="F1053" s="444"/>
      <c r="AD1053" s="444"/>
      <c r="AF1053" s="444"/>
      <c r="AJ1053" s="444"/>
      <c r="AK1053" s="444"/>
      <c r="AN1053" s="577"/>
      <c r="AT1053" s="81"/>
      <c r="AU1053" s="81"/>
      <c r="AV1053" s="81"/>
      <c r="AW1053" s="81"/>
      <c r="AX1053" s="81"/>
      <c r="AY1053" s="81"/>
      <c r="AZ1053" s="81"/>
      <c r="BA1053" s="81"/>
      <c r="BB1053" s="81"/>
      <c r="BC1053" s="81"/>
      <c r="BD1053" s="81"/>
      <c r="BE1053" s="81"/>
      <c r="BF1053" s="81"/>
      <c r="BG1053" s="81"/>
      <c r="BH1053" s="81"/>
      <c r="BI1053" s="81"/>
      <c r="BJ1053" s="81"/>
      <c r="BK1053" s="81"/>
    </row>
    <row r="1054">
      <c r="D1054" s="576"/>
      <c r="F1054" s="444"/>
      <c r="AD1054" s="444"/>
      <c r="AF1054" s="444"/>
      <c r="AJ1054" s="444"/>
      <c r="AK1054" s="444"/>
      <c r="AN1054" s="577"/>
      <c r="AT1054" s="81"/>
      <c r="AU1054" s="81"/>
      <c r="AV1054" s="81"/>
      <c r="AW1054" s="81"/>
      <c r="AX1054" s="81"/>
      <c r="AY1054" s="81"/>
      <c r="AZ1054" s="81"/>
      <c r="BA1054" s="81"/>
      <c r="BB1054" s="81"/>
      <c r="BC1054" s="81"/>
      <c r="BD1054" s="81"/>
      <c r="BE1054" s="81"/>
      <c r="BF1054" s="81"/>
      <c r="BG1054" s="81"/>
      <c r="BH1054" s="81"/>
      <c r="BI1054" s="81"/>
      <c r="BJ1054" s="81"/>
      <c r="BK1054" s="81"/>
    </row>
    <row r="1055">
      <c r="D1055" s="576"/>
      <c r="F1055" s="444"/>
      <c r="AD1055" s="444"/>
      <c r="AF1055" s="444"/>
      <c r="AJ1055" s="444"/>
      <c r="AK1055" s="444"/>
      <c r="AN1055" s="577"/>
      <c r="AT1055" s="81"/>
      <c r="AU1055" s="81"/>
      <c r="AV1055" s="81"/>
      <c r="AW1055" s="81"/>
      <c r="AX1055" s="81"/>
      <c r="AY1055" s="81"/>
      <c r="AZ1055" s="81"/>
      <c r="BA1055" s="81"/>
      <c r="BB1055" s="81"/>
      <c r="BC1055" s="81"/>
      <c r="BD1055" s="81"/>
      <c r="BE1055" s="81"/>
      <c r="BF1055" s="81"/>
      <c r="BG1055" s="81"/>
      <c r="BH1055" s="81"/>
      <c r="BI1055" s="81"/>
      <c r="BJ1055" s="81"/>
      <c r="BK1055" s="81"/>
    </row>
    <row r="1056">
      <c r="D1056" s="576"/>
      <c r="F1056" s="444"/>
      <c r="AD1056" s="444"/>
      <c r="AF1056" s="444"/>
      <c r="AJ1056" s="444"/>
      <c r="AK1056" s="444"/>
      <c r="AN1056" s="577"/>
      <c r="AT1056" s="81"/>
      <c r="AU1056" s="81"/>
      <c r="AV1056" s="81"/>
      <c r="AW1056" s="81"/>
      <c r="AX1056" s="81"/>
      <c r="AY1056" s="81"/>
      <c r="AZ1056" s="81"/>
      <c r="BA1056" s="81"/>
      <c r="BB1056" s="81"/>
      <c r="BC1056" s="81"/>
      <c r="BD1056" s="81"/>
      <c r="BE1056" s="81"/>
      <c r="BF1056" s="81"/>
      <c r="BG1056" s="81"/>
      <c r="BH1056" s="81"/>
      <c r="BI1056" s="81"/>
      <c r="BJ1056" s="81"/>
      <c r="BK1056" s="81"/>
    </row>
    <row r="1057">
      <c r="D1057" s="576"/>
      <c r="F1057" s="444"/>
      <c r="AD1057" s="444"/>
      <c r="AF1057" s="444"/>
      <c r="AJ1057" s="444"/>
      <c r="AK1057" s="444"/>
      <c r="AN1057" s="577"/>
      <c r="AT1057" s="81"/>
      <c r="AU1057" s="81"/>
      <c r="AV1057" s="81"/>
      <c r="AW1057" s="81"/>
      <c r="AX1057" s="81"/>
      <c r="AY1057" s="81"/>
      <c r="AZ1057" s="81"/>
      <c r="BA1057" s="81"/>
      <c r="BB1057" s="81"/>
      <c r="BC1057" s="81"/>
      <c r="BD1057" s="81"/>
      <c r="BE1057" s="81"/>
      <c r="BF1057" s="81"/>
      <c r="BG1057" s="81"/>
      <c r="BH1057" s="81"/>
      <c r="BI1057" s="81"/>
      <c r="BJ1057" s="81"/>
      <c r="BK1057" s="81"/>
    </row>
    <row r="1058">
      <c r="D1058" s="576"/>
      <c r="F1058" s="444"/>
      <c r="AD1058" s="444"/>
      <c r="AF1058" s="444"/>
      <c r="AJ1058" s="444"/>
      <c r="AK1058" s="444"/>
      <c r="AN1058" s="577"/>
      <c r="AT1058" s="81"/>
      <c r="AU1058" s="81"/>
      <c r="AV1058" s="81"/>
      <c r="AW1058" s="81"/>
      <c r="AX1058" s="81"/>
      <c r="AY1058" s="81"/>
      <c r="AZ1058" s="81"/>
      <c r="BA1058" s="81"/>
      <c r="BB1058" s="81"/>
      <c r="BC1058" s="81"/>
      <c r="BD1058" s="81"/>
      <c r="BE1058" s="81"/>
      <c r="BF1058" s="81"/>
      <c r="BG1058" s="81"/>
      <c r="BH1058" s="81"/>
      <c r="BI1058" s="81"/>
      <c r="BJ1058" s="81"/>
      <c r="BK1058" s="81"/>
    </row>
    <row r="1059">
      <c r="D1059" s="576"/>
      <c r="F1059" s="444"/>
      <c r="AD1059" s="444"/>
      <c r="AF1059" s="444"/>
      <c r="AJ1059" s="444"/>
      <c r="AK1059" s="444"/>
      <c r="AN1059" s="577"/>
      <c r="AT1059" s="81"/>
      <c r="AU1059" s="81"/>
      <c r="AV1059" s="81"/>
      <c r="AW1059" s="81"/>
      <c r="AX1059" s="81"/>
      <c r="AY1059" s="81"/>
      <c r="AZ1059" s="81"/>
      <c r="BA1059" s="81"/>
      <c r="BB1059" s="81"/>
      <c r="BC1059" s="81"/>
      <c r="BD1059" s="81"/>
      <c r="BE1059" s="81"/>
      <c r="BF1059" s="81"/>
      <c r="BG1059" s="81"/>
      <c r="BH1059" s="81"/>
      <c r="BI1059" s="81"/>
      <c r="BJ1059" s="81"/>
      <c r="BK1059" s="81"/>
    </row>
    <row r="1060">
      <c r="D1060" s="576"/>
      <c r="F1060" s="444"/>
      <c r="AD1060" s="444"/>
      <c r="AF1060" s="444"/>
      <c r="AN1060" s="577"/>
      <c r="AT1060" s="81"/>
      <c r="AU1060" s="81"/>
      <c r="AV1060" s="81"/>
      <c r="AW1060" s="81"/>
      <c r="AX1060" s="81"/>
      <c r="AY1060" s="81"/>
      <c r="AZ1060" s="81"/>
      <c r="BA1060" s="81"/>
      <c r="BB1060" s="81"/>
      <c r="BC1060" s="81"/>
      <c r="BD1060" s="81"/>
      <c r="BE1060" s="81"/>
      <c r="BF1060" s="81"/>
      <c r="BG1060" s="81"/>
      <c r="BH1060" s="81"/>
      <c r="BI1060" s="81"/>
      <c r="BJ1060" s="81"/>
      <c r="BK1060" s="81"/>
    </row>
    <row r="1061">
      <c r="F1061" s="444"/>
      <c r="AF1061" s="444"/>
      <c r="AN1061" s="577"/>
      <c r="AU1061" s="81"/>
      <c r="AV1061" s="81"/>
      <c r="AW1061" s="81"/>
      <c r="AX1061" s="81"/>
      <c r="AY1061" s="81"/>
      <c r="AZ1061" s="81"/>
      <c r="BA1061" s="81"/>
      <c r="BB1061" s="81"/>
      <c r="BC1061" s="81"/>
      <c r="BD1061" s="81"/>
      <c r="BE1061" s="81"/>
      <c r="BF1061" s="81"/>
      <c r="BG1061" s="81"/>
      <c r="BH1061" s="81"/>
      <c r="BI1061" s="81"/>
      <c r="BJ1061" s="81"/>
      <c r="BK1061" s="81"/>
    </row>
    <row r="1062">
      <c r="F1062" s="444"/>
      <c r="AF1062" s="444"/>
      <c r="AN1062" s="577"/>
      <c r="AU1062" s="81"/>
      <c r="AV1062" s="81"/>
      <c r="AW1062" s="81"/>
      <c r="AX1062" s="81"/>
      <c r="AY1062" s="81"/>
      <c r="AZ1062" s="81"/>
      <c r="BA1062" s="81"/>
      <c r="BB1062" s="81"/>
      <c r="BC1062" s="81"/>
      <c r="BD1062" s="81"/>
      <c r="BE1062" s="81"/>
      <c r="BF1062" s="81"/>
      <c r="BG1062" s="81"/>
      <c r="BH1062" s="81"/>
      <c r="BI1062" s="81"/>
      <c r="BJ1062" s="81"/>
      <c r="BK1062" s="81"/>
    </row>
    <row r="1063">
      <c r="F1063" s="444"/>
      <c r="AF1063" s="444"/>
      <c r="AN1063" s="577"/>
      <c r="AU1063" s="81"/>
      <c r="AV1063" s="81"/>
      <c r="AW1063" s="81"/>
      <c r="AX1063" s="81"/>
      <c r="AY1063" s="81"/>
      <c r="AZ1063" s="81"/>
      <c r="BA1063" s="81"/>
      <c r="BB1063" s="81"/>
      <c r="BC1063" s="81"/>
      <c r="BD1063" s="81"/>
      <c r="BE1063" s="81"/>
      <c r="BF1063" s="81"/>
      <c r="BG1063" s="81"/>
      <c r="BH1063" s="81"/>
      <c r="BI1063" s="81"/>
      <c r="BJ1063" s="81"/>
      <c r="BK1063" s="81"/>
    </row>
    <row r="1064">
      <c r="F1064" s="444"/>
      <c r="AN1064" s="577"/>
      <c r="AU1064" s="81"/>
      <c r="AV1064" s="81"/>
      <c r="AW1064" s="81"/>
      <c r="AX1064" s="81"/>
      <c r="AY1064" s="81"/>
      <c r="AZ1064" s="81"/>
      <c r="BA1064" s="81"/>
      <c r="BB1064" s="81"/>
      <c r="BC1064" s="81"/>
      <c r="BD1064" s="81"/>
      <c r="BE1064" s="81"/>
      <c r="BF1064" s="81"/>
      <c r="BG1064" s="81"/>
      <c r="BH1064" s="81"/>
      <c r="BI1064" s="81"/>
      <c r="BJ1064" s="81"/>
      <c r="BK1064" s="81"/>
    </row>
    <row r="1065">
      <c r="F1065" s="444"/>
      <c r="AN1065" s="577"/>
      <c r="AU1065" s="81"/>
      <c r="AV1065" s="81"/>
      <c r="AW1065" s="81"/>
      <c r="AX1065" s="81"/>
      <c r="AY1065" s="81"/>
      <c r="AZ1065" s="81"/>
      <c r="BA1065" s="81"/>
      <c r="BB1065" s="81"/>
      <c r="BC1065" s="81"/>
      <c r="BD1065" s="81"/>
      <c r="BE1065" s="81"/>
      <c r="BF1065" s="81"/>
      <c r="BG1065" s="81"/>
      <c r="BH1065" s="81"/>
      <c r="BI1065" s="81"/>
      <c r="BJ1065" s="81"/>
      <c r="BK1065" s="81"/>
    </row>
    <row r="1066">
      <c r="F1066" s="444"/>
      <c r="AN1066" s="577"/>
      <c r="AU1066" s="81"/>
      <c r="AV1066" s="81"/>
      <c r="AW1066" s="81"/>
      <c r="AX1066" s="81"/>
      <c r="AY1066" s="81"/>
      <c r="AZ1066" s="81"/>
      <c r="BA1066" s="81"/>
      <c r="BB1066" s="81"/>
      <c r="BC1066" s="81"/>
      <c r="BD1066" s="81"/>
      <c r="BE1066" s="81"/>
      <c r="BF1066" s="81"/>
      <c r="BG1066" s="81"/>
      <c r="BH1066" s="81"/>
      <c r="BI1066" s="81"/>
      <c r="BJ1066" s="81"/>
      <c r="BK1066" s="81"/>
    </row>
    <row r="1067">
      <c r="F1067" s="444"/>
      <c r="AN1067" s="577"/>
      <c r="AU1067" s="81"/>
      <c r="AV1067" s="81"/>
      <c r="AW1067" s="81"/>
      <c r="AX1067" s="81"/>
      <c r="AY1067" s="81"/>
      <c r="AZ1067" s="81"/>
      <c r="BA1067" s="81"/>
      <c r="BB1067" s="81"/>
      <c r="BC1067" s="81"/>
      <c r="BD1067" s="81"/>
      <c r="BE1067" s="81"/>
      <c r="BF1067" s="81"/>
      <c r="BG1067" s="81"/>
      <c r="BH1067" s="81"/>
      <c r="BI1067" s="81"/>
      <c r="BJ1067" s="81"/>
      <c r="BK1067" s="81"/>
    </row>
    <row r="1068">
      <c r="F1068" s="444"/>
      <c r="AN1068" s="577"/>
      <c r="AU1068" s="81"/>
      <c r="AV1068" s="81"/>
      <c r="AW1068" s="81"/>
      <c r="AX1068" s="81"/>
      <c r="AY1068" s="81"/>
      <c r="AZ1068" s="81"/>
      <c r="BA1068" s="81"/>
      <c r="BB1068" s="81"/>
      <c r="BC1068" s="81"/>
      <c r="BD1068" s="81"/>
      <c r="BE1068" s="81"/>
      <c r="BF1068" s="81"/>
      <c r="BG1068" s="81"/>
      <c r="BH1068" s="81"/>
      <c r="BI1068" s="81"/>
      <c r="BJ1068" s="81"/>
      <c r="BK1068" s="81"/>
    </row>
    <row r="1069">
      <c r="F1069" s="444"/>
      <c r="AN1069" s="577"/>
      <c r="AW1069" s="81"/>
      <c r="AX1069" s="81"/>
      <c r="AY1069" s="81"/>
      <c r="AZ1069" s="81"/>
      <c r="BA1069" s="81"/>
      <c r="BB1069" s="81"/>
      <c r="BC1069" s="81"/>
      <c r="BD1069" s="81"/>
      <c r="BE1069" s="81"/>
      <c r="BF1069" s="81"/>
      <c r="BG1069" s="81"/>
      <c r="BH1069" s="81"/>
      <c r="BI1069" s="81"/>
      <c r="BJ1069" s="81"/>
      <c r="BK1069" s="81"/>
    </row>
    <row r="1070">
      <c r="AW1070" s="81"/>
      <c r="AX1070" s="81"/>
      <c r="AY1070" s="81"/>
      <c r="AZ1070" s="81"/>
      <c r="BA1070" s="81"/>
      <c r="BB1070" s="81"/>
      <c r="BC1070" s="81"/>
      <c r="BD1070" s="81"/>
      <c r="BE1070" s="81"/>
      <c r="BF1070" s="81"/>
      <c r="BG1070" s="81"/>
      <c r="BH1070" s="81"/>
      <c r="BI1070" s="81"/>
      <c r="BJ1070" s="81"/>
      <c r="BK1070" s="81"/>
    </row>
    <row r="1071">
      <c r="AW1071" s="81"/>
      <c r="AX1071" s="81"/>
      <c r="AY1071" s="81"/>
      <c r="AZ1071" s="81"/>
      <c r="BA1071" s="81"/>
      <c r="BB1071" s="81"/>
      <c r="BC1071" s="81"/>
      <c r="BD1071" s="81"/>
      <c r="BE1071" s="81"/>
      <c r="BF1071" s="81"/>
      <c r="BG1071" s="81"/>
      <c r="BH1071" s="81"/>
      <c r="BI1071" s="81"/>
      <c r="BJ1071" s="81"/>
      <c r="BK1071" s="81"/>
    </row>
    <row r="1072">
      <c r="AW1072" s="81"/>
      <c r="AX1072" s="81"/>
      <c r="AY1072" s="81"/>
      <c r="AZ1072" s="81"/>
      <c r="BA1072" s="81"/>
      <c r="BB1072" s="81"/>
      <c r="BC1072" s="81"/>
      <c r="BD1072" s="81"/>
      <c r="BE1072" s="81"/>
      <c r="BF1072" s="81"/>
      <c r="BG1072" s="81"/>
      <c r="BH1072" s="81"/>
      <c r="BI1072" s="81"/>
      <c r="BJ1072" s="81"/>
      <c r="BK1072" s="81"/>
    </row>
  </sheetData>
  <autoFilter ref="$A$4:$BK$65">
    <sortState ref="A4:BK65">
      <sortCondition ref="A4:A65"/>
      <sortCondition ref="L4:L65"/>
      <sortCondition ref="I4:I65"/>
      <sortCondition ref="H4:H65"/>
      <sortCondition ref="AI4:AI65"/>
      <sortCondition ref="AH4:AH65"/>
      <sortCondition ref="AG4:AG65"/>
      <sortCondition ref="AF4:AF65"/>
      <sortCondition ref="AB4:AB65"/>
      <sortCondition ref="AA4:AA65"/>
      <sortCondition ref="D4:D65"/>
      <sortCondition ref="Y4:Y65"/>
      <sortCondition ref="P4:P65"/>
      <sortCondition ref="Q4:Q65"/>
      <sortCondition ref="W4:W65"/>
    </sortState>
  </autoFilter>
  <customSheetViews>
    <customSheetView guid="{451B9E60-BE00-4B0F-ACF5-4E89E02ED269}" filter="1" showAutoFilter="1">
      <autoFilter ref="$A$4:$BI$67">
        <filterColumn colId="3">
          <filters blank="1">
            <filter val="QA"/>
            <filter val="Agent"/>
          </filters>
        </filterColumn>
        <sortState ref="A4:BI67">
          <sortCondition ref="C4:C67"/>
        </sortState>
      </autoFilter>
    </customSheetView>
    <customSheetView guid="{9FF17FF2-51D0-48EF-A82C-0B99F52B983F}" filter="1" showAutoFilter="1">
      <autoFilter ref="$A$4:$BI$67">
        <filterColumn colId="14">
          <filters>
            <filter val="0"/>
            <filter val="BB2"/>
            <filter val="XB"/>
            <filter val="XC"/>
            <filter val="XD"/>
          </filters>
        </filterColumn>
        <sortState ref="A4:BI67">
          <sortCondition ref="C4:C67"/>
        </sortState>
      </autoFilter>
    </customSheetView>
    <customSheetView guid="{13A6FE2A-42F1-499D-9ACB-547744E8564F}" filter="1" showAutoFilter="1">
      <autoFilter ref="$A$4:$BI$67">
        <filterColumn colId="19">
          <filters>
            <filter val="A"/>
            <filter val="XD"/>
          </filters>
        </filterColumn>
        <filterColumn colId="3">
          <filters blank="1">
            <filter val="TT"/>
            <filter val="QA"/>
            <filter val="Agent"/>
          </filters>
        </filterColumn>
      </autoFilter>
    </customSheetView>
    <customSheetView guid="{99AA9CC0-410C-474D-9E7B-8CCE69B1F3B2}" filter="1" showAutoFilter="1">
      <autoFilter ref="$A$4:$BI$67">
        <filterColumn colId="16">
          <filters>
            <filter val="A"/>
            <filter val="XD"/>
            <filter val="N"/>
          </filters>
        </filterColumn>
        <filterColumn colId="17">
          <filters blank="1">
            <filter val="XA"/>
            <filter val="XB"/>
            <filter val="XC"/>
            <filter val="XD"/>
            <filter val="N"/>
          </filters>
        </filterColumn>
      </autoFilter>
    </customSheetView>
    <customSheetView guid="{AAAF5AA6-EEC5-460D-839A-39F2788531A3}" filter="1" showAutoFilter="1">
      <autoFilter ref="$A$4:$BK$65"/>
    </customSheetView>
    <customSheetView guid="{BA65ABFE-975C-4DB7-BF86-F389F01973D3}" filter="1" showAutoFilter="1">
      <autoFilter ref="$R$14:$R$67"/>
    </customSheetView>
    <customSheetView guid="{57014D57-F082-4622-9517-A1059BCC1B5D}" filter="1" showAutoFilter="1">
      <autoFilter ref="$A$4:$BI$67">
        <filterColumn colId="9">
          <filters blank="1">
            <filter val="XA"/>
            <filter val="N"/>
          </filters>
        </filterColumn>
        <filterColumn colId="3">
          <filters blank="1">
            <filter val="TT"/>
            <filter val="QA"/>
            <filter val="Agent"/>
            <filter val="ATM"/>
          </filters>
        </filterColumn>
        <sortState ref="A4:BI67">
          <sortCondition ref="C4:C67"/>
        </sortState>
      </autoFilter>
    </customSheetView>
    <customSheetView guid="{C4AB024B-3935-43D2-B23D-811EAF1F7A20}" filter="1" showAutoFilter="1">
      <autoFilter ref="$A$4:$BJ$67">
        <filterColumn colId="7">
          <filters>
            <filter val="0"/>
            <filter val="A"/>
            <filter val="XD"/>
            <filter val="N"/>
          </filters>
        </filterColumn>
        <filterColumn colId="3">
          <filters blank="1">
            <filter val="TT"/>
            <filter val="QA"/>
            <filter val="Agent"/>
          </filters>
        </filterColumn>
        <sortState ref="A4:BJ67">
          <sortCondition ref="C4:C67"/>
        </sortState>
      </autoFilter>
    </customSheetView>
    <customSheetView guid="{C5BC3CD2-A3B5-46F8-A112-BD6A577F52D9}" filter="1" showAutoFilter="1">
      <autoFilter ref="$A$4:$BI$67">
        <filterColumn colId="7">
          <filters>
            <filter val="0"/>
            <filter val="A"/>
            <filter val="XD"/>
            <filter val="N"/>
          </filters>
        </filterColumn>
        <filterColumn colId="3">
          <filters blank="1">
            <filter val="TT"/>
            <filter val="QA"/>
            <filter val="Agent"/>
          </filters>
        </filterColumn>
        <sortState ref="A4:BI67">
          <sortCondition ref="C4:C67"/>
        </sortState>
      </autoFilter>
    </customSheetView>
    <customSheetView guid="{A628D868-E868-464A-A1E9-714FC3357D10}" filter="1" showAutoFilter="1">
      <autoFilter ref="$A$4:$BI$67">
        <filterColumn colId="3">
          <filters blank="1">
            <filter val="QA"/>
            <filter val="Agent"/>
          </filters>
        </filterColumn>
        <filterColumn colId="5">
          <filters blank="1">
            <filter val="X3B"/>
            <filter val="X3A"/>
            <filter val="X3D"/>
            <filter val="H"/>
            <filter val="X3C"/>
          </filters>
        </filterColumn>
        <sortState ref="A4:BI67">
          <sortCondition ref="C4:C67"/>
        </sortState>
      </autoFilter>
    </customSheetView>
    <customSheetView guid="{28B084E5-1A3A-4852-92CA-4EB60A5CD2C8}" filter="1" showAutoFilter="1">
      <autoFilter ref="$A$4:$BJ$67">
        <filterColumn colId="13">
          <filters>
            <filter val="A"/>
            <filter val="XD"/>
            <filter val="N"/>
            <filter val="BD1"/>
          </filters>
        </filterColumn>
      </autoFilter>
    </customSheetView>
    <customSheetView guid="{80F75042-7701-4E79-B032-9D925EA56035}" filter="1" showAutoFilter="1">
      <autoFilter ref="$A$4:$BI$67">
        <filterColumn colId="14">
          <filters>
            <filter val="0"/>
            <filter val="BB2"/>
            <filter val="XB"/>
            <filter val="XC"/>
            <filter val="XD"/>
          </filters>
        </filterColumn>
      </autoFilter>
    </customSheetView>
    <customSheetView guid="{82B4AA6B-F714-4A69-B411-05535665DF67}" filter="1" showAutoFilter="1">
      <autoFilter ref="$A$4:$BI$67">
        <filterColumn colId="10">
          <filters blank="1">
            <filter val="XA"/>
            <filter val="N"/>
          </filters>
        </filterColumn>
      </autoFilter>
    </customSheetView>
    <customSheetView guid="{1E39010D-7E01-4040-96DF-EE46E3458702}" filter="1" showAutoFilter="1">
      <autoFilter ref="$A$4:$BI$67">
        <filterColumn colId="30">
          <filters blank="1">
            <filter val="XD"/>
          </filters>
        </filterColumn>
        <filterColumn colId="3">
          <filters blank="1">
            <filter val="TT"/>
            <filter val="QA"/>
            <filter val="Agent"/>
            <filter val="Sub-Admin"/>
          </filters>
        </filterColumn>
        <sortState ref="A4:BI67">
          <sortCondition ref="C4:C67"/>
        </sortState>
      </autoFilter>
    </customSheetView>
    <customSheetView guid="{AC6C4E12-6C43-4F63-80B5-669F05FB768F}" filter="1" showAutoFilter="1">
      <autoFilter ref="$A$4:$BK$97"/>
    </customSheetView>
  </customSheetViews>
  <mergeCells count="13">
    <mergeCell ref="AM1:AM3"/>
    <mergeCell ref="AN1:AO2"/>
    <mergeCell ref="AP1:AP3"/>
    <mergeCell ref="AQ1:AQ3"/>
    <mergeCell ref="AR1:AR3"/>
    <mergeCell ref="AS1:AS3"/>
    <mergeCell ref="A1:A3"/>
    <mergeCell ref="B1:B3"/>
    <mergeCell ref="C1:C3"/>
    <mergeCell ref="D1:D3"/>
    <mergeCell ref="AJ1:AJ3"/>
    <mergeCell ref="AK1:AK3"/>
    <mergeCell ref="AL1:AL3"/>
  </mergeCells>
  <conditionalFormatting sqref="E5:K65 L5:M5 N5:N14 O5:P65 Q5:R6 V5 W5:W15 X5:X7 AC5 AF5:AG65 AH5:AI11 S6:U6 Y6:AB6 AD6:AD7 AE6 L7:M14 V7 AC7 Q11 V12 Q13:S13 V14:V15 X14 L16:M26 N16:N29 R18 Q24:R24 X24:AE24 L28:M29 AH29:AI29 L31:M31 N31:N65 R32 L33:M65 X42:X63 Y42:AE65 AH42:AI65 R48:R49 R53 R56:R57 R59 X65">
    <cfRule type="cellIs" dxfId="17" priority="1" operator="equal">
      <formula>"X4"</formula>
    </cfRule>
  </conditionalFormatting>
  <conditionalFormatting sqref="E5:K65 L5:M5 N5:N14 O5:P65 Q5:R6 V5 W5:W15 X5:X7 AC5 AF5:AG65 AH5:AI11 S6:U6 Y6:AB6 AD6:AD7 AE6 L7:M14 V7 AC7 Q11 V12 Q13:S13 AB13:AC13 AE13 V14:V15 X14 L16:M26 N16:N29 R18 T19 U19:U20 V19 Q24:R24 X24:AE24 AC27 L28:M29 AH29:AI29 AC30:AC31 L31:M31 N31:N65 U31 R32 L33:M65 X42:X63 Y42:AE65 AH42:AI65 R48:R49 R53 W54 R56:R57 R59 X65">
    <cfRule type="containsText" dxfId="3" priority="2" operator="containsText" text="X4">
      <formula>NOT(ISERROR(SEARCH(("X4"),(E5))))</formula>
    </cfRule>
  </conditionalFormatting>
  <conditionalFormatting sqref="E5:AI65 A67:A74">
    <cfRule type="containsText" dxfId="3" priority="3" operator="containsText" text="X4*">
      <formula>NOT(ISERROR(SEARCH(("X4*"),(E5))))</formula>
    </cfRule>
  </conditionalFormatting>
  <conditionalFormatting sqref="E5:K65 L5:M5 N5:N14 O5:P65 Q5:R6 T5:T42 U5:U43 V5:V42 W5:W65 X5:X63 Y5:AI65 S6 L7:M14 Q11 Q13:S13 L16:M26 N16:N29 R18 Q24:R24 L28:M29 L31:M31 N31:N65 R32 L33:M65 U45:U47 R48:R49 U50 U52 R53 U54 R56:R57 U58 R59 U62:U63 X65">
    <cfRule type="cellIs" dxfId="18" priority="4" operator="equal">
      <formula>"X"</formula>
    </cfRule>
  </conditionalFormatting>
  <conditionalFormatting sqref="E5:K65 L5:M5 N5:N14 O5:P65 Q5:R6 T5:T42 U5:U43 V5:V42 W5:W65 X5:X63 Y5:AI65 S6 L7:M14 Q11 Q13:S13 L16:M26 N16:N29 R18 Q24:R24 L28:M29 L31:M31 N31:N65 R32 L33:M65 U45:U47 R48:R49 U50 U52 R53 U54 R56:R57 U58 R59 U62:U63 X65">
    <cfRule type="cellIs" dxfId="19" priority="5" operator="equal">
      <formula>"H"</formula>
    </cfRule>
  </conditionalFormatting>
  <conditionalFormatting sqref="E5:K65 L5:M5 N5:N14 O5:P65 Q5:R6 T5:T42 U5:U43 V5:V42 W5:W65 X5:X63 Y5:AI65 S6 L7:M14 Q11 Q13:S13 L16:M26 N16:N29 R18 Q24:R24 L28:M29 L31:M31 N31:N65 R32 L33:M65 U45:U47 R48:R49 U50 U52 R53 U54 R56:R57 U58 R59 U62:U63 X65">
    <cfRule type="containsText" dxfId="4" priority="6" operator="containsText" text="X">
      <formula>NOT(ISERROR(SEARCH(("X"),(E5))))</formula>
    </cfRule>
  </conditionalFormatting>
  <conditionalFormatting sqref="E5:P65 Q5:R6 T5:T42 U5:U43 V5:V42 W5:W65 X5:X63 Y5:AI65 S6 Q11 Q13:S13 R18 Q24:R24 R32 U45:U47 R48:R49 U50 U52 R53 U54 R56:R57 U58 R59 U62:U63 X65">
    <cfRule type="containsText" dxfId="10" priority="7" operator="containsText" text="B">
      <formula>NOT(ISERROR(SEARCH(("B"),(E5))))</formula>
    </cfRule>
  </conditionalFormatting>
  <conditionalFormatting sqref="E5:P65 Q5:R6 T5:T42 U5:U43 V5:V42 W5:W65 X5:X63 Y5:AI65 S6 Q11 Q13:S13 R18 Q24:R24 R32 U45:U47 R48:R49 U50 U52 R53 U54 R56:R57 U58 R59 U62:U63 X65">
    <cfRule type="cellIs" dxfId="6" priority="8" operator="equal">
      <formula>0</formula>
    </cfRule>
  </conditionalFormatting>
  <conditionalFormatting sqref="E5:AH67 AI5:AI65 A67:A106">
    <cfRule type="cellIs" dxfId="7" priority="9" operator="equal">
      <formula>"S"</formula>
    </cfRule>
  </conditionalFormatting>
  <conditionalFormatting sqref="E5:AH67 AI5:AI65 A67:A106">
    <cfRule type="beginsWith" dxfId="4" priority="10" operator="beginsWith" text="X">
      <formula>LEFT((E5),LEN("X"))=("X")</formula>
    </cfRule>
  </conditionalFormatting>
  <conditionalFormatting sqref="E5:AH67 AI5:AI65 A67:A106">
    <cfRule type="cellIs" dxfId="8" priority="11" operator="equal">
      <formula>"A"</formula>
    </cfRule>
  </conditionalFormatting>
  <conditionalFormatting sqref="E5:AH67 AI5:AI65 A67:A106">
    <cfRule type="cellIs" dxfId="5" priority="12" operator="equal">
      <formula>"H"</formula>
    </cfRule>
  </conditionalFormatting>
  <conditionalFormatting sqref="E5:AH67 AI5:AI65 A67:A106">
    <cfRule type="cellIs" dxfId="20" priority="13" operator="equal">
      <formula>0</formula>
    </cfRule>
  </conditionalFormatting>
  <conditionalFormatting sqref="E5:AH67 AI5:AI65 A67:A106">
    <cfRule type="cellIs" dxfId="9" priority="14" operator="equal">
      <formula>"N"</formula>
    </cfRule>
  </conditionalFormatting>
  <conditionalFormatting sqref="E5:AH67 AI5:AI65 A67:A106">
    <cfRule type="beginsWith" dxfId="10" priority="15" operator="beginsWith" text="A">
      <formula>LEFT((E5),LEN("A"))=("A")</formula>
    </cfRule>
  </conditionalFormatting>
  <conditionalFormatting sqref="E5:AH67 AI5:AI65 A67:A106">
    <cfRule type="beginsWith" dxfId="10" priority="16" operator="beginsWith" text="B">
      <formula>LEFT((E5),LEN("B"))=("B")</formula>
    </cfRule>
  </conditionalFormatting>
  <conditionalFormatting sqref="E5:AH67 AI5:AI65 A67:A106">
    <cfRule type="beginsWith" dxfId="10" priority="17" operator="beginsWith" text="C">
      <formula>LEFT((E5),LEN("C"))=("C")</formula>
    </cfRule>
  </conditionalFormatting>
  <conditionalFormatting sqref="E5:AH67 AI5:AI65 A67:A106">
    <cfRule type="beginsWith" dxfId="10" priority="18" operator="beginsWith" text="D">
      <formula>LEFT((E5),LEN("D"))=("D")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9.88"/>
    <col customWidth="1" min="4" max="4" width="9.25"/>
    <col customWidth="1" min="5" max="36" width="4.13"/>
    <col customWidth="1" min="37" max="37" width="8.75"/>
    <col customWidth="1" min="38" max="38" width="6.5"/>
    <col customWidth="1" min="39" max="39" width="5.5"/>
    <col customWidth="1" min="40" max="40" width="5.0"/>
    <col customWidth="1" min="41" max="41" width="5.88"/>
    <col customWidth="1" min="42" max="44" width="6.38"/>
    <col customWidth="1" min="45" max="45" width="6.5"/>
    <col customWidth="1" min="46" max="46" width="6.63"/>
    <col customWidth="1" min="47" max="60" width="5.88"/>
    <col customWidth="1" min="61" max="65" width="6.5"/>
    <col customWidth="1" min="66" max="66" width="11.0"/>
    <col customWidth="1" min="67" max="70" width="6.5"/>
    <col customWidth="1" hidden="1" min="71" max="76" width="6.5"/>
    <col customWidth="1" min="77" max="91" width="6.5"/>
  </cols>
  <sheetData>
    <row r="1">
      <c r="A1" s="177" t="s">
        <v>0</v>
      </c>
      <c r="B1" s="177" t="s">
        <v>571</v>
      </c>
      <c r="C1" s="177" t="s">
        <v>572</v>
      </c>
      <c r="D1" s="177" t="s">
        <v>985</v>
      </c>
      <c r="E1" s="520">
        <v>44562.0</v>
      </c>
      <c r="F1" s="521">
        <v>44563.0</v>
      </c>
      <c r="G1" s="520">
        <v>44564.0</v>
      </c>
      <c r="H1" s="520">
        <v>44565.0</v>
      </c>
      <c r="I1" s="520">
        <v>44566.0</v>
      </c>
      <c r="J1" s="520">
        <v>44567.0</v>
      </c>
      <c r="K1" s="520">
        <v>44568.0</v>
      </c>
      <c r="L1" s="520">
        <v>44569.0</v>
      </c>
      <c r="M1" s="521">
        <v>44570.0</v>
      </c>
      <c r="N1" s="520">
        <v>44571.0</v>
      </c>
      <c r="O1" s="520">
        <v>44572.0</v>
      </c>
      <c r="P1" s="520">
        <v>44573.0</v>
      </c>
      <c r="Q1" s="520">
        <v>44574.0</v>
      </c>
      <c r="R1" s="520">
        <v>44575.0</v>
      </c>
      <c r="S1" s="520">
        <v>44576.0</v>
      </c>
      <c r="T1" s="521">
        <v>44577.0</v>
      </c>
      <c r="U1" s="520">
        <v>44578.0</v>
      </c>
      <c r="V1" s="520">
        <v>44579.0</v>
      </c>
      <c r="W1" s="520">
        <v>44580.0</v>
      </c>
      <c r="X1" s="520">
        <v>44581.0</v>
      </c>
      <c r="Y1" s="520">
        <v>44582.0</v>
      </c>
      <c r="Z1" s="520">
        <v>44583.0</v>
      </c>
      <c r="AA1" s="521">
        <v>44584.0</v>
      </c>
      <c r="AB1" s="520">
        <v>44585.0</v>
      </c>
      <c r="AC1" s="520">
        <v>44586.0</v>
      </c>
      <c r="AD1" s="520">
        <v>44587.0</v>
      </c>
      <c r="AE1" s="520">
        <v>44588.0</v>
      </c>
      <c r="AF1" s="520">
        <v>44589.0</v>
      </c>
      <c r="AG1" s="520">
        <v>44590.0</v>
      </c>
      <c r="AH1" s="521">
        <v>44591.0</v>
      </c>
      <c r="AI1" s="520">
        <v>44592.0</v>
      </c>
      <c r="AJ1" s="177" t="s">
        <v>574</v>
      </c>
      <c r="AK1" s="177" t="s">
        <v>4</v>
      </c>
      <c r="AL1" s="578" t="s">
        <v>1066</v>
      </c>
      <c r="AM1" s="455" t="s">
        <v>1067</v>
      </c>
      <c r="AN1" s="455" t="s">
        <v>1068</v>
      </c>
      <c r="AO1" s="455" t="s">
        <v>936</v>
      </c>
      <c r="AP1" s="456"/>
      <c r="AQ1" s="455" t="s">
        <v>1069</v>
      </c>
      <c r="AR1" s="455" t="s">
        <v>1070</v>
      </c>
      <c r="AS1" s="455" t="s">
        <v>991</v>
      </c>
      <c r="AT1" s="177" t="s">
        <v>580</v>
      </c>
      <c r="AU1" s="181">
        <v>3.0</v>
      </c>
      <c r="AV1" s="181">
        <v>6.0</v>
      </c>
      <c r="AW1" s="181">
        <v>8.0</v>
      </c>
      <c r="AX1" s="181">
        <v>1.0</v>
      </c>
      <c r="AY1" s="181">
        <v>6.0</v>
      </c>
      <c r="AZ1" s="181">
        <v>12.0</v>
      </c>
      <c r="BA1" s="181">
        <v>16.0</v>
      </c>
      <c r="BB1" s="181">
        <v>2.0</v>
      </c>
      <c r="BC1" s="181">
        <v>8.0</v>
      </c>
      <c r="BD1" s="181">
        <v>8.0</v>
      </c>
      <c r="BE1" s="181"/>
      <c r="BF1" s="181"/>
      <c r="BG1" s="181" t="s">
        <v>1071</v>
      </c>
      <c r="BI1" s="181"/>
      <c r="BJ1" s="181"/>
      <c r="BK1" s="181" t="s">
        <v>1072</v>
      </c>
      <c r="BM1" s="181" t="s">
        <v>839</v>
      </c>
      <c r="BN1" s="181" t="s">
        <v>1073</v>
      </c>
      <c r="BO1" s="181"/>
      <c r="BP1" s="181"/>
      <c r="BQ1" s="181"/>
      <c r="BR1" s="181"/>
      <c r="BS1" s="181"/>
      <c r="BT1" s="181"/>
      <c r="BU1" s="181"/>
      <c r="BV1" s="181"/>
      <c r="BW1" s="181"/>
      <c r="BX1" s="181"/>
      <c r="BY1" s="181"/>
      <c r="BZ1" s="181"/>
      <c r="CA1" s="181"/>
      <c r="CB1" s="181"/>
      <c r="CC1" s="181"/>
      <c r="CD1" s="181"/>
      <c r="CE1" s="181"/>
      <c r="CF1" s="181"/>
      <c r="CG1" s="181"/>
      <c r="CH1" s="181"/>
      <c r="CI1" s="181"/>
      <c r="CJ1" s="181"/>
      <c r="CK1" s="181"/>
      <c r="CL1" s="181"/>
    </row>
    <row r="2">
      <c r="A2" s="182"/>
      <c r="B2" s="182"/>
      <c r="C2" s="182"/>
      <c r="D2" s="182"/>
      <c r="E2" s="579" t="str">
        <f t="shared" ref="E2:AI2" si="1">CHOOSE(WEEKDAY(E1),"Sun","Mon","Tue","Wed","Thu","Fri","Sat")</f>
        <v>Sat</v>
      </c>
      <c r="F2" s="580" t="str">
        <f t="shared" si="1"/>
        <v>Sun</v>
      </c>
      <c r="G2" s="579" t="str">
        <f t="shared" si="1"/>
        <v>Mon</v>
      </c>
      <c r="H2" s="579" t="str">
        <f t="shared" si="1"/>
        <v>Tue</v>
      </c>
      <c r="I2" s="579" t="str">
        <f t="shared" si="1"/>
        <v>Wed</v>
      </c>
      <c r="J2" s="579" t="str">
        <f t="shared" si="1"/>
        <v>Thu</v>
      </c>
      <c r="K2" s="579" t="str">
        <f t="shared" si="1"/>
        <v>Fri</v>
      </c>
      <c r="L2" s="579" t="str">
        <f t="shared" si="1"/>
        <v>Sat</v>
      </c>
      <c r="M2" s="580" t="str">
        <f t="shared" si="1"/>
        <v>Sun</v>
      </c>
      <c r="N2" s="579" t="str">
        <f t="shared" si="1"/>
        <v>Mon</v>
      </c>
      <c r="O2" s="579" t="str">
        <f t="shared" si="1"/>
        <v>Tue</v>
      </c>
      <c r="P2" s="579" t="str">
        <f t="shared" si="1"/>
        <v>Wed</v>
      </c>
      <c r="Q2" s="579" t="str">
        <f t="shared" si="1"/>
        <v>Thu</v>
      </c>
      <c r="R2" s="579" t="str">
        <f t="shared" si="1"/>
        <v>Fri</v>
      </c>
      <c r="S2" s="579" t="str">
        <f t="shared" si="1"/>
        <v>Sat</v>
      </c>
      <c r="T2" s="580" t="str">
        <f t="shared" si="1"/>
        <v>Sun</v>
      </c>
      <c r="U2" s="579" t="str">
        <f t="shared" si="1"/>
        <v>Mon</v>
      </c>
      <c r="V2" s="579" t="str">
        <f t="shared" si="1"/>
        <v>Tue</v>
      </c>
      <c r="W2" s="579" t="str">
        <f t="shared" si="1"/>
        <v>Wed</v>
      </c>
      <c r="X2" s="579" t="str">
        <f t="shared" si="1"/>
        <v>Thu</v>
      </c>
      <c r="Y2" s="579" t="str">
        <f t="shared" si="1"/>
        <v>Fri</v>
      </c>
      <c r="Z2" s="579" t="str">
        <f t="shared" si="1"/>
        <v>Sat</v>
      </c>
      <c r="AA2" s="580" t="str">
        <f t="shared" si="1"/>
        <v>Sun</v>
      </c>
      <c r="AB2" s="579" t="str">
        <f t="shared" si="1"/>
        <v>Mon</v>
      </c>
      <c r="AC2" s="579" t="str">
        <f t="shared" si="1"/>
        <v>Tue</v>
      </c>
      <c r="AD2" s="579" t="str">
        <f t="shared" si="1"/>
        <v>Wed</v>
      </c>
      <c r="AE2" s="579" t="str">
        <f t="shared" si="1"/>
        <v>Thu</v>
      </c>
      <c r="AF2" s="579" t="str">
        <f t="shared" si="1"/>
        <v>Fri</v>
      </c>
      <c r="AG2" s="579" t="str">
        <f t="shared" si="1"/>
        <v>Sat</v>
      </c>
      <c r="AH2" s="580" t="str">
        <f t="shared" si="1"/>
        <v>Sun</v>
      </c>
      <c r="AI2" s="579" t="str">
        <f t="shared" si="1"/>
        <v>Mon</v>
      </c>
      <c r="AJ2" s="182"/>
      <c r="AK2" s="182"/>
      <c r="AL2" s="522"/>
      <c r="AM2" s="522"/>
      <c r="AN2" s="522"/>
      <c r="AO2" s="184"/>
      <c r="AP2" s="523"/>
      <c r="AQ2" s="522"/>
      <c r="AR2" s="522"/>
      <c r="AS2" s="522"/>
      <c r="AT2" s="182"/>
      <c r="AU2" s="181">
        <v>5.0</v>
      </c>
      <c r="AV2" s="181">
        <v>2.0</v>
      </c>
      <c r="AW2" s="181">
        <v>0.0</v>
      </c>
      <c r="AX2" s="181">
        <v>7.0</v>
      </c>
      <c r="AY2" s="181">
        <v>10.0</v>
      </c>
      <c r="AZ2" s="181">
        <v>4.0</v>
      </c>
      <c r="BA2" s="181">
        <v>0.0</v>
      </c>
      <c r="BB2" s="181">
        <v>14.0</v>
      </c>
      <c r="BC2" s="181"/>
      <c r="BD2" s="181"/>
      <c r="BE2" s="181"/>
      <c r="BF2" s="181"/>
      <c r="BG2" s="181" t="s">
        <v>1074</v>
      </c>
      <c r="BH2" s="181" t="s">
        <v>1075</v>
      </c>
      <c r="BI2" s="181"/>
      <c r="BJ2" s="181"/>
      <c r="BK2" s="181"/>
      <c r="BL2" s="181">
        <v>0.3</v>
      </c>
      <c r="BO2" s="181"/>
      <c r="BP2" s="181"/>
      <c r="BQ2" s="181"/>
      <c r="BR2" s="181"/>
      <c r="BS2" s="181"/>
      <c r="BT2" s="181"/>
      <c r="BU2" s="181"/>
      <c r="BV2" s="181"/>
      <c r="BW2" s="181"/>
      <c r="BX2" s="181"/>
      <c r="BY2" s="181"/>
      <c r="BZ2" s="181"/>
      <c r="CA2" s="181"/>
      <c r="CB2" s="181"/>
      <c r="CC2" s="181"/>
      <c r="CD2" s="181"/>
      <c r="CE2" s="181"/>
      <c r="CF2" s="181"/>
      <c r="CG2" s="181"/>
      <c r="CH2" s="181"/>
      <c r="CI2" s="181"/>
      <c r="CJ2" s="181"/>
      <c r="CK2" s="181"/>
      <c r="CL2" s="181"/>
    </row>
    <row r="3">
      <c r="A3" s="14"/>
      <c r="B3" s="14"/>
      <c r="C3" s="14"/>
      <c r="D3" s="14"/>
      <c r="E3" s="530">
        <f t="shared" ref="E3:AI3" si="2">countif(E4:E99,"xa")+countif(E4:E99,"ba")+countif(E4:E99,"x4a")+countif(E4:E99,"xb")+countif(E4:E99,"bb")+countif(E4:E99,"x4b")+countif(E4:E99,"xc")+countif(E4:E99,"bc")+countif(E4:E99,"x4c")+countif(E4:E99,"xd")+countif(E4:E99,"bd")+countif(E4:E99,"x4d")</f>
        <v>24</v>
      </c>
      <c r="F3" s="581">
        <f t="shared" si="2"/>
        <v>24</v>
      </c>
      <c r="G3" s="530">
        <f t="shared" si="2"/>
        <v>72</v>
      </c>
      <c r="H3" s="530">
        <f t="shared" si="2"/>
        <v>89</v>
      </c>
      <c r="I3" s="530">
        <f t="shared" si="2"/>
        <v>89</v>
      </c>
      <c r="J3" s="530">
        <f t="shared" si="2"/>
        <v>88</v>
      </c>
      <c r="K3" s="530">
        <f t="shared" si="2"/>
        <v>89</v>
      </c>
      <c r="L3" s="530">
        <f t="shared" si="2"/>
        <v>44</v>
      </c>
      <c r="M3" s="581">
        <f t="shared" si="2"/>
        <v>42</v>
      </c>
      <c r="N3" s="530">
        <f t="shared" si="2"/>
        <v>91</v>
      </c>
      <c r="O3" s="530">
        <f t="shared" si="2"/>
        <v>89</v>
      </c>
      <c r="P3" s="530">
        <f t="shared" si="2"/>
        <v>91</v>
      </c>
      <c r="Q3" s="530">
        <f t="shared" si="2"/>
        <v>22</v>
      </c>
      <c r="R3" s="530">
        <f t="shared" si="2"/>
        <v>0</v>
      </c>
      <c r="S3" s="530">
        <f t="shared" si="2"/>
        <v>0</v>
      </c>
      <c r="T3" s="581">
        <f t="shared" si="2"/>
        <v>0</v>
      </c>
      <c r="U3" s="530">
        <f t="shared" si="2"/>
        <v>0</v>
      </c>
      <c r="V3" s="530">
        <f t="shared" si="2"/>
        <v>0</v>
      </c>
      <c r="W3" s="530">
        <f t="shared" si="2"/>
        <v>0</v>
      </c>
      <c r="X3" s="530">
        <f t="shared" si="2"/>
        <v>0</v>
      </c>
      <c r="Y3" s="530">
        <f t="shared" si="2"/>
        <v>0</v>
      </c>
      <c r="Z3" s="530">
        <f t="shared" si="2"/>
        <v>0</v>
      </c>
      <c r="AA3" s="581">
        <f t="shared" si="2"/>
        <v>0</v>
      </c>
      <c r="AB3" s="530">
        <f t="shared" si="2"/>
        <v>0</v>
      </c>
      <c r="AC3" s="530">
        <f t="shared" si="2"/>
        <v>0</v>
      </c>
      <c r="AD3" s="530">
        <f t="shared" si="2"/>
        <v>0</v>
      </c>
      <c r="AE3" s="530">
        <f t="shared" si="2"/>
        <v>0</v>
      </c>
      <c r="AF3" s="530">
        <f t="shared" si="2"/>
        <v>0</v>
      </c>
      <c r="AG3" s="530">
        <f t="shared" si="2"/>
        <v>0</v>
      </c>
      <c r="AH3" s="581">
        <f t="shared" si="2"/>
        <v>0</v>
      </c>
      <c r="AI3" s="530">
        <f t="shared" si="2"/>
        <v>0</v>
      </c>
      <c r="AJ3" s="14"/>
      <c r="AK3" s="14"/>
      <c r="AL3" s="184"/>
      <c r="AM3" s="184"/>
      <c r="AN3" s="184"/>
      <c r="AO3" s="455" t="s">
        <v>1076</v>
      </c>
      <c r="AP3" s="455" t="s">
        <v>1077</v>
      </c>
      <c r="AQ3" s="184"/>
      <c r="AR3" s="184"/>
      <c r="AS3" s="184"/>
      <c r="AT3" s="14"/>
      <c r="AU3" s="181" t="s">
        <v>6</v>
      </c>
      <c r="AV3" s="181" t="s">
        <v>7</v>
      </c>
      <c r="AW3" s="181" t="s">
        <v>8</v>
      </c>
      <c r="AX3" s="181" t="s">
        <v>9</v>
      </c>
      <c r="AY3" s="181" t="s">
        <v>1078</v>
      </c>
      <c r="AZ3" s="181" t="s">
        <v>1079</v>
      </c>
      <c r="BA3" s="181" t="s">
        <v>1080</v>
      </c>
      <c r="BB3" s="181" t="s">
        <v>1081</v>
      </c>
      <c r="BC3" s="181" t="s">
        <v>6</v>
      </c>
      <c r="BD3" s="181" t="s">
        <v>15</v>
      </c>
      <c r="BE3" s="181" t="s">
        <v>996</v>
      </c>
      <c r="BF3" s="181" t="s">
        <v>592</v>
      </c>
      <c r="BG3" s="181" t="s">
        <v>1082</v>
      </c>
      <c r="BH3" s="181" t="s">
        <v>1083</v>
      </c>
      <c r="BI3" s="181" t="s">
        <v>1084</v>
      </c>
      <c r="BJ3" s="181" t="s">
        <v>1085</v>
      </c>
      <c r="BK3" s="181" t="s">
        <v>1086</v>
      </c>
      <c r="BL3" s="181" t="s">
        <v>1087</v>
      </c>
      <c r="BO3" s="181"/>
      <c r="BP3" s="181"/>
      <c r="BQ3" s="181"/>
      <c r="BR3" s="181"/>
      <c r="BS3" s="181"/>
      <c r="BT3" s="181"/>
      <c r="BU3" s="181"/>
      <c r="BV3" s="181"/>
      <c r="BW3" s="181"/>
      <c r="BX3" s="181"/>
      <c r="BY3" s="181"/>
      <c r="BZ3" s="181"/>
      <c r="CA3" s="181"/>
      <c r="CB3" s="181"/>
      <c r="CC3" s="181"/>
      <c r="CD3" s="181"/>
      <c r="CE3" s="181"/>
      <c r="CF3" s="181"/>
      <c r="CG3" s="181"/>
      <c r="CH3" s="181"/>
      <c r="CI3" s="181"/>
      <c r="CJ3" s="181"/>
      <c r="CK3" s="181"/>
      <c r="CL3" s="181"/>
    </row>
    <row r="4">
      <c r="A4" s="531">
        <f t="shared" ref="A4:A99" si="4">SUBTOTAL(103,$B$4:B4)</f>
        <v>1</v>
      </c>
      <c r="B4" s="582" t="s">
        <v>1088</v>
      </c>
      <c r="C4" s="531" t="s">
        <v>1089</v>
      </c>
      <c r="D4" s="531" t="s">
        <v>992</v>
      </c>
      <c r="E4" s="542" t="s">
        <v>15</v>
      </c>
      <c r="F4" s="542" t="s">
        <v>1090</v>
      </c>
      <c r="G4" s="542" t="s">
        <v>588</v>
      </c>
      <c r="H4" s="542" t="s">
        <v>588</v>
      </c>
      <c r="I4" s="542" t="s">
        <v>588</v>
      </c>
      <c r="J4" s="542" t="s">
        <v>588</v>
      </c>
      <c r="K4" s="542" t="s">
        <v>588</v>
      </c>
      <c r="L4" s="542" t="s">
        <v>588</v>
      </c>
      <c r="M4" s="450" t="s">
        <v>1090</v>
      </c>
      <c r="N4" s="542" t="s">
        <v>588</v>
      </c>
      <c r="O4" s="542" t="s">
        <v>588</v>
      </c>
      <c r="P4" s="542" t="s">
        <v>588</v>
      </c>
      <c r="Q4" s="542"/>
      <c r="R4" s="542"/>
      <c r="S4" s="542"/>
      <c r="T4" s="542"/>
      <c r="U4" s="542"/>
      <c r="V4" s="542"/>
      <c r="W4" s="542"/>
      <c r="X4" s="542"/>
      <c r="Y4" s="542"/>
      <c r="Z4" s="542"/>
      <c r="AA4" s="542"/>
      <c r="AB4" s="583"/>
      <c r="AC4" s="583"/>
      <c r="AD4" s="583"/>
      <c r="AE4" s="583"/>
      <c r="AF4" s="583"/>
      <c r="AG4" s="583"/>
      <c r="AH4" s="583"/>
      <c r="AI4" s="583"/>
      <c r="AJ4" s="537" t="str">
        <f t="shared" ref="AJ4:AJ98" si="5">vlookup(B4,'Staff Info'!$B$2:$W$77,22,0)-countif(E4:AI4,"a")+1</f>
        <v>#REF!</v>
      </c>
      <c r="AK4" s="538">
        <f t="shared" ref="AK4:AK99" si="6">countif(E4:AI4,"xa")+countif(E4:AI4,"ba")*0.5+countif(E4:AI4,"x4a")*4+countif(E4:AI4,"xb")+countif(E4:AI4,"bb")*0.5+countif(E4:AI4,"x4b")*4+countif(E4:AI4,"xc")+countif(E4:AI4,"bc")*0.5+countif(E4:AI4,"x4c")*4+countif(E4:AI4,"xd")+countif(E4:AI4,"bd")*0.5+countif(E4:AI4,"x4d")*4+countif(E4:AI4,"a")+countif(E4:AI4,"h")</f>
        <v>10</v>
      </c>
      <c r="AL4" s="538"/>
      <c r="AM4" s="584">
        <v>0.0</v>
      </c>
      <c r="AN4" s="584">
        <v>0.0</v>
      </c>
      <c r="AO4" s="537">
        <f t="shared" ref="AO4:AP4" si="3">AK4</f>
        <v>10</v>
      </c>
      <c r="AP4" s="537" t="str">
        <f t="shared" si="3"/>
        <v/>
      </c>
      <c r="AQ4" s="549">
        <f t="shared" ref="AQ4:AQ99" si="8">countif(E4:AI4,"xa")*3+(countif(E4:AI4,"x4a")*3)*4+countif(E4:AI4,"xb")*7+(countif(E4:AI4,"x4b")*7)*4+countif(E4:AI4,"bb")*4.5+countif(E4:AI4,"xc")*9+(countif(E4:AI4,"x4c")*9)*4+countif(E4:AI4,"bc")*4.5+countif(E4:AI4,"xd")*1+(countif(E4:AI4,"x4d")*1)*4+countif(E4:AI4,"a")*8+countif(E4:AI4,"h")*8-AM4</f>
        <v>17</v>
      </c>
      <c r="AR4" s="549">
        <f t="shared" ref="AR4:AR99" si="9">countif(E4:AI4,"xa")*6+(countif(E4:AI4,"x4a")*6)*4+countif(E4:AI4,"ba")*1.5+countif(E4:AI4,"xb")*2+(countif(E4:AI4,"x4b")*2)*4+countif(E4:AI4,"xd")*8+(countif(E4:AI4,"x4d")*8)*4+countif(E4:AI4,"bd")*4.5-AN4</f>
        <v>72</v>
      </c>
      <c r="AS4" s="585"/>
      <c r="AT4" s="542">
        <f t="shared" ref="AT4:AT99" si="10">countif(E4:AH4,"o")</f>
        <v>2</v>
      </c>
      <c r="AU4" s="444">
        <f t="shared" ref="AU4:AU99" si="11">countif(E4:AI4,"XA")</f>
        <v>0</v>
      </c>
      <c r="AV4" s="586">
        <f t="shared" ref="AV4:AV99" si="12">countif(E4:AI4,"XB")</f>
        <v>0</v>
      </c>
      <c r="AW4" s="444">
        <f t="shared" ref="AW4:AW99" si="13">countif(E4:AI4,"XC")</f>
        <v>0</v>
      </c>
      <c r="AX4" s="586">
        <f t="shared" ref="AX4:AX99" si="14">countif(E4:AI4,"XD")</f>
        <v>9</v>
      </c>
      <c r="AY4" s="444">
        <f t="shared" ref="AY4:AY99" si="15">countif(E4:AI4,"X4A")</f>
        <v>0</v>
      </c>
      <c r="AZ4" s="444">
        <f t="shared" ref="AZ4:AZ99" si="16">countif(E4:AI4,"X4B")</f>
        <v>0</v>
      </c>
      <c r="BA4" s="444">
        <f t="shared" ref="BA4:BA99" si="17">countif(E4:AI4,"X4C")</f>
        <v>0</v>
      </c>
      <c r="BB4" s="444">
        <f t="shared" ref="BB4:BB99" si="18">countif(E4:AI4,"X4D")</f>
        <v>0</v>
      </c>
      <c r="BC4" s="444">
        <f t="shared" ref="BC4:BC99" si="19">countif(E4:AI4,"A")</f>
        <v>0</v>
      </c>
      <c r="BD4" s="444">
        <f t="shared" ref="BD4:BD99" si="20">countif(E4:AI4,"H")</f>
        <v>1</v>
      </c>
      <c r="BE4" s="444">
        <f t="shared" ref="BE4:BE99" si="21">countif(E4:AI4,"N")</f>
        <v>0</v>
      </c>
      <c r="BF4" s="444">
        <f t="shared" ref="BF4:BF99" si="22">countif(E4:AI4,"S")</f>
        <v>0</v>
      </c>
      <c r="BG4" s="506">
        <v>0.0</v>
      </c>
      <c r="BH4" s="444"/>
      <c r="BI4" s="543">
        <f t="shared" ref="BI4:BI99" si="23">$AU$1*AU4+$AV$1*AV4+$AW$1*AW4+AX4+$BC$1*BC4+$BD$1*BD4+$AY$1*AY4+$AZ$1*AZ4+$BA$1*BA4*$BB$1*BB4+AU4+2*AY4+BG4</f>
        <v>17</v>
      </c>
      <c r="BJ4" s="543">
        <f t="shared" ref="BJ4:BJ99" si="24">$AU$2*AU4+$AV$2*AV4+$AW$2*AW4+$AX$2*AX4+$AY$2*AY4+$AZ$2*AZ4+$BA$2*BA4+$BB$2*BB4+AV4+AX4+2*(AZ4+BB4)+BH4</f>
        <v>72</v>
      </c>
      <c r="BK4" s="543">
        <f t="shared" ref="BK4:BK99" si="25">+$AY$1*AY4+$AZ$1*AZ4+$BA$1*BA4*$BB$1*BB4+0.5*AU4+AY4</f>
        <v>0</v>
      </c>
      <c r="BL4" s="543">
        <f t="shared" ref="BL4:BL99" si="26">$BL$2*($AU$2*AU4+$AV$2*AV4+$AW$2*AW4+$AX$2*AX4+$AY$2*AY4+$AZ$2*AZ4+$BA$2*BA4+$BB$2*BB4)+$BL$2*BH4+0.5*(AV4+AX4)+1.9*(AZ4+BB4)</f>
        <v>23.4</v>
      </c>
      <c r="BM4" s="543">
        <f t="shared" ref="BM4:BM99" si="27">sum(BI4:BL4)/8</f>
        <v>14.05</v>
      </c>
      <c r="BN4" s="543">
        <f t="shared" ref="BN4:BN99" si="28">40-BM4</f>
        <v>25.95</v>
      </c>
      <c r="BS4" s="543" t="str">
        <f t="shared" ref="BS4:BS99" si="29">VLOOKUP(C4,'Attendance-December-2021'!$C$4:$AO$103,35,0)</f>
        <v>#REF!</v>
      </c>
      <c r="BT4" s="543" t="str">
        <f t="shared" ref="BT4:BT99" si="30">VLOOKUP(C4,'Copy of Attendance-December-2021'!$C$4:$AK$103,35,0)</f>
        <v>#REF!</v>
      </c>
      <c r="BU4" s="543" t="str">
        <f t="shared" ref="BU4:BU99" si="31">BT4-BS4</f>
        <v>#REF!</v>
      </c>
      <c r="BV4" s="543" t="str">
        <f t="shared" ref="BV4:BV99" si="32">VLOOKUP(C4,'Attendance-December-2021'!$C$4:$AO$103,36,0)</f>
        <v>#REF!</v>
      </c>
      <c r="BW4" s="543" t="str">
        <f t="shared" ref="BW4:BW99" si="33">VLOOKUP(C4,'Copy of Attendance-December-2021'!$C$4:$AO$103,36,0)</f>
        <v>#REF!</v>
      </c>
      <c r="BX4" s="543" t="str">
        <f t="shared" ref="BX4:BX99" si="34">BW4-BV4</f>
        <v>#REF!</v>
      </c>
      <c r="BY4" s="433"/>
      <c r="BZ4" s="433"/>
      <c r="CA4" s="433"/>
      <c r="CB4" s="433"/>
      <c r="CC4" s="433"/>
      <c r="CD4" s="433"/>
      <c r="CE4" s="433"/>
      <c r="CF4" s="433"/>
      <c r="CG4" s="433"/>
      <c r="CH4" s="433"/>
      <c r="CI4" s="433"/>
      <c r="CJ4" s="433"/>
      <c r="CK4" s="433"/>
      <c r="CL4" s="433"/>
    </row>
    <row r="5">
      <c r="A5" s="449">
        <f t="shared" si="4"/>
        <v>2</v>
      </c>
      <c r="B5" s="453" t="s">
        <v>1091</v>
      </c>
      <c r="C5" s="449" t="s">
        <v>1092</v>
      </c>
      <c r="D5" s="449" t="s">
        <v>995</v>
      </c>
      <c r="E5" s="450" t="s">
        <v>15</v>
      </c>
      <c r="F5" s="450" t="s">
        <v>1090</v>
      </c>
      <c r="G5" s="450" t="s">
        <v>588</v>
      </c>
      <c r="H5" s="542" t="s">
        <v>588</v>
      </c>
      <c r="I5" s="450" t="s">
        <v>6</v>
      </c>
      <c r="J5" s="450" t="s">
        <v>6</v>
      </c>
      <c r="K5" s="542" t="s">
        <v>588</v>
      </c>
      <c r="L5" s="542" t="s">
        <v>588</v>
      </c>
      <c r="M5" s="450" t="s">
        <v>1090</v>
      </c>
      <c r="N5" s="450" t="s">
        <v>588</v>
      </c>
      <c r="O5" s="450" t="s">
        <v>588</v>
      </c>
      <c r="P5" s="450" t="s">
        <v>588</v>
      </c>
      <c r="Q5" s="450"/>
      <c r="R5" s="450"/>
      <c r="S5" s="450"/>
      <c r="T5" s="450"/>
      <c r="U5" s="450"/>
      <c r="V5" s="450"/>
      <c r="W5" s="450"/>
      <c r="X5" s="450"/>
      <c r="Y5" s="450"/>
      <c r="Z5" s="450"/>
      <c r="AA5" s="450"/>
      <c r="AB5" s="450"/>
      <c r="AC5" s="450"/>
      <c r="AD5" s="450"/>
      <c r="AE5" s="450"/>
      <c r="AF5" s="450"/>
      <c r="AG5" s="450"/>
      <c r="AH5" s="450"/>
      <c r="AI5" s="450"/>
      <c r="AJ5" s="547" t="str">
        <f t="shared" si="5"/>
        <v>#REF!</v>
      </c>
      <c r="AK5" s="548">
        <f t="shared" si="6"/>
        <v>10</v>
      </c>
      <c r="AL5" s="548"/>
      <c r="AM5" s="587">
        <v>0.0</v>
      </c>
      <c r="AN5" s="587">
        <v>0.0</v>
      </c>
      <c r="AO5" s="547">
        <f t="shared" ref="AO5:AP5" si="7">AK5</f>
        <v>10</v>
      </c>
      <c r="AP5" s="547" t="str">
        <f t="shared" si="7"/>
        <v/>
      </c>
      <c r="AQ5" s="549">
        <f t="shared" si="8"/>
        <v>31</v>
      </c>
      <c r="AR5" s="549">
        <f t="shared" si="9"/>
        <v>56</v>
      </c>
      <c r="AS5" s="552"/>
      <c r="AT5" s="450">
        <f t="shared" si="10"/>
        <v>2</v>
      </c>
      <c r="AU5" s="444">
        <f t="shared" si="11"/>
        <v>0</v>
      </c>
      <c r="AV5" s="586">
        <f t="shared" si="12"/>
        <v>0</v>
      </c>
      <c r="AW5" s="444">
        <f t="shared" si="13"/>
        <v>0</v>
      </c>
      <c r="AX5" s="586">
        <f t="shared" si="14"/>
        <v>7</v>
      </c>
      <c r="AY5" s="444">
        <f t="shared" si="15"/>
        <v>0</v>
      </c>
      <c r="AZ5" s="444">
        <f t="shared" si="16"/>
        <v>0</v>
      </c>
      <c r="BA5" s="444">
        <f t="shared" si="17"/>
        <v>0</v>
      </c>
      <c r="BB5" s="444">
        <f t="shared" si="18"/>
        <v>0</v>
      </c>
      <c r="BC5" s="444">
        <f t="shared" si="19"/>
        <v>2</v>
      </c>
      <c r="BD5" s="444">
        <f t="shared" si="20"/>
        <v>1</v>
      </c>
      <c r="BE5" s="444">
        <f t="shared" si="21"/>
        <v>0</v>
      </c>
      <c r="BF5" s="444">
        <f t="shared" si="22"/>
        <v>0</v>
      </c>
      <c r="BG5" s="444"/>
      <c r="BH5" s="444"/>
      <c r="BI5" s="543">
        <f t="shared" si="23"/>
        <v>31</v>
      </c>
      <c r="BJ5" s="543">
        <f t="shared" si="24"/>
        <v>56</v>
      </c>
      <c r="BK5" s="543">
        <f t="shared" si="25"/>
        <v>0</v>
      </c>
      <c r="BL5" s="543">
        <f t="shared" si="26"/>
        <v>18.2</v>
      </c>
      <c r="BM5" s="543">
        <f t="shared" si="27"/>
        <v>13.15</v>
      </c>
      <c r="BN5" s="543">
        <f t="shared" si="28"/>
        <v>26.85</v>
      </c>
      <c r="BS5" s="543" t="str">
        <f t="shared" si="29"/>
        <v>#REF!</v>
      </c>
      <c r="BT5" s="543" t="str">
        <f t="shared" si="30"/>
        <v>#REF!</v>
      </c>
      <c r="BU5" s="543" t="str">
        <f t="shared" si="31"/>
        <v>#REF!</v>
      </c>
      <c r="BV5" s="543" t="str">
        <f t="shared" si="32"/>
        <v>#REF!</v>
      </c>
      <c r="BW5" s="543" t="str">
        <f t="shared" si="33"/>
        <v>#REF!</v>
      </c>
      <c r="BX5" s="543" t="str">
        <f t="shared" si="34"/>
        <v>#REF!</v>
      </c>
      <c r="BY5" s="433"/>
      <c r="BZ5" s="433"/>
      <c r="CA5" s="433"/>
      <c r="CB5" s="433"/>
      <c r="CC5" s="433"/>
      <c r="CD5" s="433"/>
      <c r="CE5" s="433"/>
      <c r="CF5" s="433"/>
      <c r="CG5" s="433"/>
      <c r="CH5" s="433"/>
      <c r="CI5" s="433"/>
      <c r="CJ5" s="433"/>
      <c r="CK5" s="433"/>
      <c r="CL5" s="433"/>
    </row>
    <row r="6">
      <c r="A6" s="449">
        <f t="shared" si="4"/>
        <v>3</v>
      </c>
      <c r="B6" s="453" t="s">
        <v>1093</v>
      </c>
      <c r="C6" s="449" t="s">
        <v>1094</v>
      </c>
      <c r="D6" s="449" t="s">
        <v>995</v>
      </c>
      <c r="E6" s="450" t="s">
        <v>727</v>
      </c>
      <c r="F6" s="450" t="s">
        <v>1090</v>
      </c>
      <c r="G6" s="450" t="s">
        <v>6</v>
      </c>
      <c r="H6" s="450" t="s">
        <v>6</v>
      </c>
      <c r="I6" s="450" t="s">
        <v>588</v>
      </c>
      <c r="J6" s="450" t="s">
        <v>588</v>
      </c>
      <c r="K6" s="542" t="s">
        <v>588</v>
      </c>
      <c r="L6" s="450" t="s">
        <v>1090</v>
      </c>
      <c r="M6" s="450" t="s">
        <v>588</v>
      </c>
      <c r="N6" s="450" t="s">
        <v>588</v>
      </c>
      <c r="O6" s="450" t="s">
        <v>588</v>
      </c>
      <c r="P6" s="450" t="s">
        <v>588</v>
      </c>
      <c r="Q6" s="450"/>
      <c r="R6" s="450"/>
      <c r="S6" s="450"/>
      <c r="T6" s="450"/>
      <c r="U6" s="450"/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547" t="str">
        <f t="shared" si="5"/>
        <v>#REF!</v>
      </c>
      <c r="AK6" s="548">
        <f t="shared" si="6"/>
        <v>13</v>
      </c>
      <c r="AL6" s="548"/>
      <c r="AM6" s="587">
        <v>0.0</v>
      </c>
      <c r="AN6" s="587">
        <v>0.0</v>
      </c>
      <c r="AO6" s="547">
        <f t="shared" ref="AO6:AP6" si="35">AK6</f>
        <v>13</v>
      </c>
      <c r="AP6" s="547" t="str">
        <f t="shared" si="35"/>
        <v/>
      </c>
      <c r="AQ6" s="549">
        <f t="shared" si="8"/>
        <v>27</v>
      </c>
      <c r="AR6" s="549">
        <f t="shared" si="9"/>
        <v>88</v>
      </c>
      <c r="AS6" s="552"/>
      <c r="AT6" s="450">
        <f t="shared" si="10"/>
        <v>2</v>
      </c>
      <c r="AU6" s="444">
        <f t="shared" si="11"/>
        <v>0</v>
      </c>
      <c r="AV6" s="586">
        <f t="shared" si="12"/>
        <v>0</v>
      </c>
      <c r="AW6" s="444">
        <f t="shared" si="13"/>
        <v>0</v>
      </c>
      <c r="AX6" s="586">
        <f t="shared" si="14"/>
        <v>7</v>
      </c>
      <c r="AY6" s="444">
        <f t="shared" si="15"/>
        <v>0</v>
      </c>
      <c r="AZ6" s="444">
        <f t="shared" si="16"/>
        <v>0</v>
      </c>
      <c r="BA6" s="444">
        <f t="shared" si="17"/>
        <v>0</v>
      </c>
      <c r="BB6" s="444">
        <f t="shared" si="18"/>
        <v>1</v>
      </c>
      <c r="BC6" s="444">
        <f t="shared" si="19"/>
        <v>2</v>
      </c>
      <c r="BD6" s="444">
        <f t="shared" si="20"/>
        <v>0</v>
      </c>
      <c r="BE6" s="444">
        <f t="shared" si="21"/>
        <v>0</v>
      </c>
      <c r="BF6" s="444">
        <f t="shared" si="22"/>
        <v>0</v>
      </c>
      <c r="BG6" s="444"/>
      <c r="BH6" s="444"/>
      <c r="BI6" s="543">
        <f t="shared" si="23"/>
        <v>23</v>
      </c>
      <c r="BJ6" s="543">
        <f t="shared" si="24"/>
        <v>72</v>
      </c>
      <c r="BK6" s="543">
        <f t="shared" si="25"/>
        <v>0</v>
      </c>
      <c r="BL6" s="543">
        <f t="shared" si="26"/>
        <v>24.3</v>
      </c>
      <c r="BM6" s="543">
        <f t="shared" si="27"/>
        <v>14.9125</v>
      </c>
      <c r="BN6" s="543">
        <f t="shared" si="28"/>
        <v>25.0875</v>
      </c>
      <c r="BS6" s="543" t="str">
        <f t="shared" si="29"/>
        <v>#REF!</v>
      </c>
      <c r="BT6" s="543" t="str">
        <f t="shared" si="30"/>
        <v>#REF!</v>
      </c>
      <c r="BU6" s="543" t="str">
        <f t="shared" si="31"/>
        <v>#REF!</v>
      </c>
      <c r="BV6" s="543" t="str">
        <f t="shared" si="32"/>
        <v>#REF!</v>
      </c>
      <c r="BW6" s="543" t="str">
        <f t="shared" si="33"/>
        <v>#REF!</v>
      </c>
      <c r="BX6" s="543" t="str">
        <f t="shared" si="34"/>
        <v>#REF!</v>
      </c>
      <c r="BY6" s="433"/>
      <c r="BZ6" s="433"/>
      <c r="CA6" s="433"/>
      <c r="CB6" s="433"/>
      <c r="CC6" s="433"/>
      <c r="CD6" s="433"/>
      <c r="CE6" s="433"/>
      <c r="CF6" s="433"/>
      <c r="CG6" s="433"/>
      <c r="CH6" s="433"/>
      <c r="CI6" s="433"/>
      <c r="CJ6" s="433"/>
      <c r="CK6" s="433"/>
      <c r="CL6" s="433"/>
    </row>
    <row r="7">
      <c r="A7" s="449">
        <f t="shared" si="4"/>
        <v>4</v>
      </c>
      <c r="B7" s="449" t="s">
        <v>999</v>
      </c>
      <c r="C7" s="449" t="s">
        <v>1095</v>
      </c>
      <c r="D7" s="449" t="s">
        <v>997</v>
      </c>
      <c r="E7" s="450" t="s">
        <v>723</v>
      </c>
      <c r="F7" s="450" t="s">
        <v>1090</v>
      </c>
      <c r="G7" s="433" t="s">
        <v>715</v>
      </c>
      <c r="H7" s="450" t="s">
        <v>715</v>
      </c>
      <c r="I7" s="450" t="s">
        <v>715</v>
      </c>
      <c r="J7" s="450" t="s">
        <v>715</v>
      </c>
      <c r="K7" s="450" t="s">
        <v>715</v>
      </c>
      <c r="L7" s="450" t="s">
        <v>1090</v>
      </c>
      <c r="M7" s="450" t="s">
        <v>717</v>
      </c>
      <c r="N7" s="450" t="s">
        <v>717</v>
      </c>
      <c r="O7" s="450" t="s">
        <v>717</v>
      </c>
      <c r="P7" s="450" t="s">
        <v>717</v>
      </c>
      <c r="Q7" s="450" t="s">
        <v>6</v>
      </c>
      <c r="R7" s="450"/>
      <c r="S7" s="450"/>
      <c r="T7" s="450" t="s">
        <v>1090</v>
      </c>
      <c r="U7" s="450"/>
      <c r="V7" s="450"/>
      <c r="W7" s="450"/>
      <c r="X7" s="450"/>
      <c r="Y7" s="450"/>
      <c r="Z7" s="450" t="s">
        <v>1090</v>
      </c>
      <c r="AA7" s="450"/>
      <c r="AB7" s="450"/>
      <c r="AC7" s="450"/>
      <c r="AD7" s="450"/>
      <c r="AE7" s="450"/>
      <c r="AF7" s="450"/>
      <c r="AG7" s="450"/>
      <c r="AH7" s="450" t="s">
        <v>1090</v>
      </c>
      <c r="AI7" s="450"/>
      <c r="AJ7" s="547" t="str">
        <f t="shared" si="5"/>
        <v>#REF!</v>
      </c>
      <c r="AK7" s="548">
        <f t="shared" si="6"/>
        <v>14</v>
      </c>
      <c r="AL7" s="548">
        <f t="shared" ref="AL7:AL99" si="36">AK7-countif(E7:AI7,"a")-countif(E7:AI7,"h")</f>
        <v>13</v>
      </c>
      <c r="AM7" s="587" t="str">
        <f t="shared" ref="AM7:AM78" si="37">(vlookup(B7,'Working Time-December-2021'!$B$3:$AL$77,35,0)+vlookup(B7,'Working Time-January-2022'!$B$3:$AK$94,35,0))/60</f>
        <v>#REF!</v>
      </c>
      <c r="AN7" s="587" t="str">
        <f t="shared" ref="AN7:AN78" si="38">(vlookup(B7,'Working Time-December-2021'!$B$3:$AL$77,36,0)+vlookup(B7,'Working Time-January-2022'!$B$3:$AK$94,36,0))/60</f>
        <v>#REF!</v>
      </c>
      <c r="AO7" s="547" t="str">
        <f t="shared" ref="AO7:AO99" si="39">AK7-BU7</f>
        <v>#REF!</v>
      </c>
      <c r="AP7" s="547" t="str">
        <f t="shared" ref="AP7:AP99" si="40">AL7-AM7-AN7-BX7</f>
        <v>#REF!</v>
      </c>
      <c r="AQ7" s="548" t="str">
        <f t="shared" si="8"/>
        <v>#REF!</v>
      </c>
      <c r="AR7" s="548" t="str">
        <f t="shared" si="9"/>
        <v>#REF!</v>
      </c>
      <c r="AS7" s="451"/>
      <c r="AT7" s="450">
        <f t="shared" si="10"/>
        <v>5</v>
      </c>
      <c r="AU7" s="444">
        <f t="shared" si="11"/>
        <v>0</v>
      </c>
      <c r="AV7" s="586">
        <f t="shared" si="12"/>
        <v>5</v>
      </c>
      <c r="AW7" s="444">
        <f t="shared" si="13"/>
        <v>4</v>
      </c>
      <c r="AX7" s="586">
        <f t="shared" si="14"/>
        <v>0</v>
      </c>
      <c r="AY7" s="444">
        <f t="shared" si="15"/>
        <v>0</v>
      </c>
      <c r="AZ7" s="444">
        <f t="shared" si="16"/>
        <v>1</v>
      </c>
      <c r="BA7" s="444">
        <f t="shared" si="17"/>
        <v>0</v>
      </c>
      <c r="BB7" s="444">
        <f t="shared" si="18"/>
        <v>0</v>
      </c>
      <c r="BC7" s="444">
        <f t="shared" si="19"/>
        <v>1</v>
      </c>
      <c r="BD7" s="444">
        <f t="shared" si="20"/>
        <v>0</v>
      </c>
      <c r="BE7" s="444">
        <f t="shared" si="21"/>
        <v>0</v>
      </c>
      <c r="BF7" s="444">
        <f t="shared" si="22"/>
        <v>0</v>
      </c>
      <c r="BG7" s="444"/>
      <c r="BH7" s="444"/>
      <c r="BI7" s="543">
        <f t="shared" si="23"/>
        <v>82</v>
      </c>
      <c r="BJ7" s="543">
        <f t="shared" si="24"/>
        <v>21</v>
      </c>
      <c r="BK7" s="543">
        <f t="shared" si="25"/>
        <v>12</v>
      </c>
      <c r="BL7" s="543">
        <f t="shared" si="26"/>
        <v>8.6</v>
      </c>
      <c r="BM7" s="543">
        <f t="shared" si="27"/>
        <v>15.45</v>
      </c>
      <c r="BN7" s="543">
        <f t="shared" si="28"/>
        <v>24.55</v>
      </c>
      <c r="BS7" s="543" t="str">
        <f t="shared" si="29"/>
        <v>#REF!</v>
      </c>
      <c r="BT7" s="543" t="str">
        <f t="shared" si="30"/>
        <v>#REF!</v>
      </c>
      <c r="BU7" s="543" t="str">
        <f t="shared" si="31"/>
        <v>#REF!</v>
      </c>
      <c r="BV7" s="543" t="str">
        <f t="shared" si="32"/>
        <v>#REF!</v>
      </c>
      <c r="BW7" s="543" t="str">
        <f t="shared" si="33"/>
        <v>#REF!</v>
      </c>
      <c r="BX7" s="543" t="str">
        <f t="shared" si="34"/>
        <v>#REF!</v>
      </c>
      <c r="BY7" s="433"/>
      <c r="BZ7" s="433"/>
      <c r="CA7" s="433"/>
      <c r="CB7" s="433"/>
      <c r="CC7" s="433"/>
      <c r="CD7" s="433"/>
      <c r="CE7" s="433"/>
      <c r="CF7" s="433"/>
      <c r="CG7" s="433"/>
      <c r="CH7" s="433"/>
      <c r="CI7" s="433"/>
      <c r="CJ7" s="433"/>
      <c r="CK7" s="433"/>
      <c r="CL7" s="433"/>
    </row>
    <row r="8">
      <c r="A8" s="449">
        <f t="shared" si="4"/>
        <v>5</v>
      </c>
      <c r="B8" s="449" t="s">
        <v>598</v>
      </c>
      <c r="C8" s="449" t="s">
        <v>1096</v>
      </c>
      <c r="D8" s="449" t="s">
        <v>997</v>
      </c>
      <c r="E8" s="450" t="s">
        <v>1090</v>
      </c>
      <c r="F8" s="450" t="s">
        <v>727</v>
      </c>
      <c r="G8" s="450" t="s">
        <v>588</v>
      </c>
      <c r="H8" s="450" t="s">
        <v>588</v>
      </c>
      <c r="I8" s="433" t="s">
        <v>588</v>
      </c>
      <c r="J8" s="433" t="s">
        <v>588</v>
      </c>
      <c r="K8" s="433" t="s">
        <v>588</v>
      </c>
      <c r="L8" s="433" t="s">
        <v>588</v>
      </c>
      <c r="M8" s="450" t="s">
        <v>1090</v>
      </c>
      <c r="N8" s="433" t="s">
        <v>588</v>
      </c>
      <c r="O8" s="433" t="s">
        <v>588</v>
      </c>
      <c r="P8" s="433" t="s">
        <v>588</v>
      </c>
      <c r="Q8" s="450"/>
      <c r="R8" s="450"/>
      <c r="S8" s="450" t="s">
        <v>1090</v>
      </c>
      <c r="T8" s="450"/>
      <c r="U8" s="450"/>
      <c r="V8" s="450"/>
      <c r="W8" s="450"/>
      <c r="X8" s="450"/>
      <c r="Y8" s="450"/>
      <c r="Z8" s="588"/>
      <c r="AA8" s="450" t="s">
        <v>1090</v>
      </c>
      <c r="AB8" s="588"/>
      <c r="AC8" s="589"/>
      <c r="AD8" s="588"/>
      <c r="AE8" s="450"/>
      <c r="AF8" s="450"/>
      <c r="AG8" s="450" t="s">
        <v>1090</v>
      </c>
      <c r="AH8" s="450"/>
      <c r="AI8" s="450"/>
      <c r="AJ8" s="547" t="str">
        <f t="shared" si="5"/>
        <v>#REF!</v>
      </c>
      <c r="AK8" s="548">
        <f t="shared" si="6"/>
        <v>13</v>
      </c>
      <c r="AL8" s="548">
        <f t="shared" si="36"/>
        <v>13</v>
      </c>
      <c r="AM8" s="587" t="str">
        <f t="shared" si="37"/>
        <v>#REF!</v>
      </c>
      <c r="AN8" s="587" t="str">
        <f t="shared" si="38"/>
        <v>#REF!</v>
      </c>
      <c r="AO8" s="547" t="str">
        <f t="shared" si="39"/>
        <v>#REF!</v>
      </c>
      <c r="AP8" s="547" t="str">
        <f t="shared" si="40"/>
        <v>#REF!</v>
      </c>
      <c r="AQ8" s="548" t="str">
        <f t="shared" si="8"/>
        <v>#REF!</v>
      </c>
      <c r="AR8" s="548" t="str">
        <f t="shared" si="9"/>
        <v>#REF!</v>
      </c>
      <c r="AS8" s="451"/>
      <c r="AT8" s="450">
        <f t="shared" si="10"/>
        <v>5</v>
      </c>
      <c r="AU8" s="444">
        <f t="shared" si="11"/>
        <v>0</v>
      </c>
      <c r="AV8" s="586">
        <f t="shared" si="12"/>
        <v>0</v>
      </c>
      <c r="AW8" s="444">
        <f t="shared" si="13"/>
        <v>0</v>
      </c>
      <c r="AX8" s="586">
        <f t="shared" si="14"/>
        <v>9</v>
      </c>
      <c r="AY8" s="444">
        <f t="shared" si="15"/>
        <v>0</v>
      </c>
      <c r="AZ8" s="444">
        <f t="shared" si="16"/>
        <v>0</v>
      </c>
      <c r="BA8" s="444">
        <f t="shared" si="17"/>
        <v>0</v>
      </c>
      <c r="BB8" s="444">
        <f t="shared" si="18"/>
        <v>1</v>
      </c>
      <c r="BC8" s="444">
        <f t="shared" si="19"/>
        <v>0</v>
      </c>
      <c r="BD8" s="444">
        <f t="shared" si="20"/>
        <v>0</v>
      </c>
      <c r="BE8" s="444">
        <f t="shared" si="21"/>
        <v>0</v>
      </c>
      <c r="BF8" s="444">
        <f t="shared" si="22"/>
        <v>0</v>
      </c>
      <c r="BG8" s="444"/>
      <c r="BH8" s="444"/>
      <c r="BI8" s="543">
        <f t="shared" si="23"/>
        <v>9</v>
      </c>
      <c r="BJ8" s="543">
        <f t="shared" si="24"/>
        <v>88</v>
      </c>
      <c r="BK8" s="543">
        <f t="shared" si="25"/>
        <v>0</v>
      </c>
      <c r="BL8" s="543">
        <f t="shared" si="26"/>
        <v>29.5</v>
      </c>
      <c r="BM8" s="543">
        <f t="shared" si="27"/>
        <v>15.8125</v>
      </c>
      <c r="BN8" s="543">
        <f t="shared" si="28"/>
        <v>24.1875</v>
      </c>
      <c r="BS8" s="543" t="str">
        <f t="shared" si="29"/>
        <v>#REF!</v>
      </c>
      <c r="BT8" s="543" t="str">
        <f t="shared" si="30"/>
        <v>#REF!</v>
      </c>
      <c r="BU8" s="543" t="str">
        <f t="shared" si="31"/>
        <v>#REF!</v>
      </c>
      <c r="BV8" s="543" t="str">
        <f t="shared" si="32"/>
        <v>#REF!</v>
      </c>
      <c r="BW8" s="543" t="str">
        <f t="shared" si="33"/>
        <v>#REF!</v>
      </c>
      <c r="BX8" s="543" t="str">
        <f t="shared" si="34"/>
        <v>#REF!</v>
      </c>
      <c r="BY8" s="433"/>
      <c r="BZ8" s="433"/>
      <c r="CA8" s="433"/>
      <c r="CB8" s="433"/>
      <c r="CC8" s="433"/>
      <c r="CD8" s="433"/>
      <c r="CE8" s="433"/>
      <c r="CF8" s="433"/>
      <c r="CG8" s="433"/>
      <c r="CH8" s="433"/>
      <c r="CI8" s="433"/>
      <c r="CJ8" s="433"/>
      <c r="CK8" s="433"/>
      <c r="CL8" s="433"/>
    </row>
    <row r="9">
      <c r="A9" s="449">
        <f t="shared" si="4"/>
        <v>6</v>
      </c>
      <c r="B9" s="449" t="s">
        <v>586</v>
      </c>
      <c r="C9" s="449" t="s">
        <v>1097</v>
      </c>
      <c r="D9" s="449" t="s">
        <v>997</v>
      </c>
      <c r="E9" s="450" t="s">
        <v>721</v>
      </c>
      <c r="F9" s="450" t="s">
        <v>1090</v>
      </c>
      <c r="G9" s="590" t="s">
        <v>6</v>
      </c>
      <c r="H9" s="590" t="s">
        <v>6</v>
      </c>
      <c r="I9" s="433" t="s">
        <v>591</v>
      </c>
      <c r="J9" s="450" t="s">
        <v>591</v>
      </c>
      <c r="K9" s="450" t="s">
        <v>591</v>
      </c>
      <c r="L9" s="450" t="s">
        <v>1090</v>
      </c>
      <c r="M9" s="450" t="s">
        <v>715</v>
      </c>
      <c r="N9" s="450" t="s">
        <v>715</v>
      </c>
      <c r="O9" s="450" t="s">
        <v>715</v>
      </c>
      <c r="P9" s="450" t="s">
        <v>715</v>
      </c>
      <c r="Q9" s="450"/>
      <c r="R9" s="450"/>
      <c r="S9" s="450"/>
      <c r="T9" s="450"/>
      <c r="U9" s="450"/>
      <c r="V9" s="450"/>
      <c r="W9" s="450"/>
      <c r="X9" s="450"/>
      <c r="Y9" s="450"/>
      <c r="Z9" s="450"/>
      <c r="AA9" s="450"/>
      <c r="AB9" s="450"/>
      <c r="AC9" s="450"/>
      <c r="AD9" s="450"/>
      <c r="AE9" s="450"/>
      <c r="AF9" s="450"/>
      <c r="AG9" s="450"/>
      <c r="AH9" s="450"/>
      <c r="AI9" s="450"/>
      <c r="AJ9" s="547" t="str">
        <f t="shared" si="5"/>
        <v>#REF!</v>
      </c>
      <c r="AK9" s="548">
        <f t="shared" si="6"/>
        <v>13</v>
      </c>
      <c r="AL9" s="548">
        <f t="shared" si="36"/>
        <v>11</v>
      </c>
      <c r="AM9" s="587" t="str">
        <f t="shared" si="37"/>
        <v>#REF!</v>
      </c>
      <c r="AN9" s="587" t="str">
        <f t="shared" si="38"/>
        <v>#REF!</v>
      </c>
      <c r="AO9" s="547" t="str">
        <f t="shared" si="39"/>
        <v>#REF!</v>
      </c>
      <c r="AP9" s="547" t="str">
        <f t="shared" si="40"/>
        <v>#REF!</v>
      </c>
      <c r="AQ9" s="548" t="str">
        <f t="shared" si="8"/>
        <v>#REF!</v>
      </c>
      <c r="AR9" s="548" t="str">
        <f t="shared" si="9"/>
        <v>#REF!</v>
      </c>
      <c r="AS9" s="451"/>
      <c r="AT9" s="450">
        <f t="shared" si="10"/>
        <v>2</v>
      </c>
      <c r="AU9" s="444">
        <f t="shared" si="11"/>
        <v>3</v>
      </c>
      <c r="AV9" s="586">
        <f t="shared" si="12"/>
        <v>4</v>
      </c>
      <c r="AW9" s="444">
        <f t="shared" si="13"/>
        <v>0</v>
      </c>
      <c r="AX9" s="586">
        <f t="shared" si="14"/>
        <v>0</v>
      </c>
      <c r="AY9" s="444">
        <f t="shared" si="15"/>
        <v>1</v>
      </c>
      <c r="AZ9" s="444">
        <f t="shared" si="16"/>
        <v>0</v>
      </c>
      <c r="BA9" s="444">
        <f t="shared" si="17"/>
        <v>0</v>
      </c>
      <c r="BB9" s="444">
        <f t="shared" si="18"/>
        <v>0</v>
      </c>
      <c r="BC9" s="444">
        <f t="shared" si="19"/>
        <v>2</v>
      </c>
      <c r="BD9" s="444">
        <f t="shared" si="20"/>
        <v>0</v>
      </c>
      <c r="BE9" s="444">
        <f t="shared" si="21"/>
        <v>0</v>
      </c>
      <c r="BF9" s="444">
        <f t="shared" si="22"/>
        <v>0</v>
      </c>
      <c r="BG9" s="444"/>
      <c r="BH9" s="444"/>
      <c r="BI9" s="543">
        <f t="shared" si="23"/>
        <v>60</v>
      </c>
      <c r="BJ9" s="543">
        <f t="shared" si="24"/>
        <v>37</v>
      </c>
      <c r="BK9" s="543">
        <f t="shared" si="25"/>
        <v>8.5</v>
      </c>
      <c r="BL9" s="543">
        <f t="shared" si="26"/>
        <v>11.9</v>
      </c>
      <c r="BM9" s="543">
        <f t="shared" si="27"/>
        <v>14.675</v>
      </c>
      <c r="BN9" s="543">
        <f t="shared" si="28"/>
        <v>25.325</v>
      </c>
      <c r="BS9" s="543" t="str">
        <f t="shared" si="29"/>
        <v>#REF!</v>
      </c>
      <c r="BT9" s="543" t="str">
        <f t="shared" si="30"/>
        <v>#REF!</v>
      </c>
      <c r="BU9" s="543" t="str">
        <f t="shared" si="31"/>
        <v>#REF!</v>
      </c>
      <c r="BV9" s="543" t="str">
        <f t="shared" si="32"/>
        <v>#REF!</v>
      </c>
      <c r="BW9" s="543" t="str">
        <f t="shared" si="33"/>
        <v>#REF!</v>
      </c>
      <c r="BX9" s="543" t="str">
        <f t="shared" si="34"/>
        <v>#REF!</v>
      </c>
      <c r="BY9" s="433"/>
      <c r="BZ9" s="433"/>
      <c r="CA9" s="433"/>
      <c r="CB9" s="433"/>
      <c r="CC9" s="433"/>
      <c r="CD9" s="433"/>
      <c r="CE9" s="433"/>
      <c r="CF9" s="433"/>
      <c r="CG9" s="433"/>
      <c r="CH9" s="433"/>
      <c r="CI9" s="433"/>
      <c r="CJ9" s="433"/>
      <c r="CK9" s="433"/>
      <c r="CL9" s="433"/>
    </row>
    <row r="10">
      <c r="A10" s="449">
        <f t="shared" si="4"/>
        <v>7</v>
      </c>
      <c r="B10" s="449" t="s">
        <v>1001</v>
      </c>
      <c r="C10" s="449" t="s">
        <v>1098</v>
      </c>
      <c r="D10" s="449" t="s">
        <v>997</v>
      </c>
      <c r="E10" s="450" t="s">
        <v>1090</v>
      </c>
      <c r="F10" s="450" t="s">
        <v>725</v>
      </c>
      <c r="G10" s="450" t="s">
        <v>717</v>
      </c>
      <c r="H10" s="450" t="s">
        <v>717</v>
      </c>
      <c r="I10" s="450" t="s">
        <v>717</v>
      </c>
      <c r="J10" s="450" t="s">
        <v>717</v>
      </c>
      <c r="K10" s="450" t="s">
        <v>717</v>
      </c>
      <c r="L10" s="450" t="s">
        <v>1090</v>
      </c>
      <c r="M10" s="450" t="s">
        <v>591</v>
      </c>
      <c r="N10" s="450" t="s">
        <v>591</v>
      </c>
      <c r="O10" s="450" t="s">
        <v>591</v>
      </c>
      <c r="P10" s="450" t="s">
        <v>591</v>
      </c>
      <c r="Q10" s="450" t="s">
        <v>591</v>
      </c>
      <c r="R10" s="450"/>
      <c r="S10" s="450"/>
      <c r="T10" s="450"/>
      <c r="U10" s="450"/>
      <c r="V10" s="450"/>
      <c r="W10" s="450"/>
      <c r="X10" s="450"/>
      <c r="Y10" s="450"/>
      <c r="Z10" s="450"/>
      <c r="AA10" s="450"/>
      <c r="AB10" s="450"/>
      <c r="AC10" s="450"/>
      <c r="AD10" s="450"/>
      <c r="AE10" s="450"/>
      <c r="AF10" s="450"/>
      <c r="AG10" s="450"/>
      <c r="AH10" s="450"/>
      <c r="AI10" s="450"/>
      <c r="AJ10" s="547" t="str">
        <f t="shared" si="5"/>
        <v>#REF!</v>
      </c>
      <c r="AK10" s="548">
        <f t="shared" si="6"/>
        <v>14</v>
      </c>
      <c r="AL10" s="548">
        <f t="shared" si="36"/>
        <v>14</v>
      </c>
      <c r="AM10" s="587" t="str">
        <f t="shared" si="37"/>
        <v>#REF!</v>
      </c>
      <c r="AN10" s="587" t="str">
        <f t="shared" si="38"/>
        <v>#REF!</v>
      </c>
      <c r="AO10" s="547" t="str">
        <f t="shared" si="39"/>
        <v>#REF!</v>
      </c>
      <c r="AP10" s="547" t="str">
        <f t="shared" si="40"/>
        <v>#REF!</v>
      </c>
      <c r="AQ10" s="548" t="str">
        <f t="shared" si="8"/>
        <v>#REF!</v>
      </c>
      <c r="AR10" s="548" t="str">
        <f t="shared" si="9"/>
        <v>#REF!</v>
      </c>
      <c r="AS10" s="451"/>
      <c r="AT10" s="450">
        <f t="shared" si="10"/>
        <v>2</v>
      </c>
      <c r="AU10" s="444">
        <f t="shared" si="11"/>
        <v>5</v>
      </c>
      <c r="AV10" s="586">
        <f t="shared" si="12"/>
        <v>0</v>
      </c>
      <c r="AW10" s="444">
        <f t="shared" si="13"/>
        <v>5</v>
      </c>
      <c r="AX10" s="586">
        <f t="shared" si="14"/>
        <v>0</v>
      </c>
      <c r="AY10" s="444">
        <f t="shared" si="15"/>
        <v>0</v>
      </c>
      <c r="AZ10" s="444">
        <f t="shared" si="16"/>
        <v>0</v>
      </c>
      <c r="BA10" s="444">
        <f t="shared" si="17"/>
        <v>1</v>
      </c>
      <c r="BB10" s="444">
        <f t="shared" si="18"/>
        <v>0</v>
      </c>
      <c r="BC10" s="444">
        <f t="shared" si="19"/>
        <v>0</v>
      </c>
      <c r="BD10" s="444">
        <f t="shared" si="20"/>
        <v>0</v>
      </c>
      <c r="BE10" s="444">
        <f t="shared" si="21"/>
        <v>0</v>
      </c>
      <c r="BF10" s="444">
        <f t="shared" si="22"/>
        <v>0</v>
      </c>
      <c r="BG10" s="444"/>
      <c r="BH10" s="444"/>
      <c r="BI10" s="543">
        <f t="shared" si="23"/>
        <v>60</v>
      </c>
      <c r="BJ10" s="543">
        <f t="shared" si="24"/>
        <v>25</v>
      </c>
      <c r="BK10" s="543">
        <f t="shared" si="25"/>
        <v>2.5</v>
      </c>
      <c r="BL10" s="543">
        <f t="shared" si="26"/>
        <v>7.5</v>
      </c>
      <c r="BM10" s="543">
        <f t="shared" si="27"/>
        <v>11.875</v>
      </c>
      <c r="BN10" s="543">
        <f t="shared" si="28"/>
        <v>28.125</v>
      </c>
      <c r="BS10" s="543" t="str">
        <f t="shared" si="29"/>
        <v>#REF!</v>
      </c>
      <c r="BT10" s="543" t="str">
        <f t="shared" si="30"/>
        <v>#REF!</v>
      </c>
      <c r="BU10" s="543" t="str">
        <f t="shared" si="31"/>
        <v>#REF!</v>
      </c>
      <c r="BV10" s="543" t="str">
        <f t="shared" si="32"/>
        <v>#REF!</v>
      </c>
      <c r="BW10" s="543" t="str">
        <f t="shared" si="33"/>
        <v>#REF!</v>
      </c>
      <c r="BX10" s="543" t="str">
        <f t="shared" si="34"/>
        <v>#REF!</v>
      </c>
      <c r="BY10" s="433"/>
      <c r="BZ10" s="433"/>
      <c r="CA10" s="433"/>
      <c r="CB10" s="433"/>
      <c r="CC10" s="433"/>
      <c r="CD10" s="433"/>
      <c r="CE10" s="433"/>
      <c r="CF10" s="433"/>
      <c r="CG10" s="433"/>
      <c r="CH10" s="433"/>
      <c r="CI10" s="433"/>
      <c r="CJ10" s="433"/>
      <c r="CK10" s="433"/>
      <c r="CL10" s="433"/>
    </row>
    <row r="11">
      <c r="A11" s="449">
        <f t="shared" si="4"/>
        <v>8</v>
      </c>
      <c r="B11" s="449" t="s">
        <v>596</v>
      </c>
      <c r="C11" s="449" t="s">
        <v>1099</v>
      </c>
      <c r="D11" s="449" t="s">
        <v>1004</v>
      </c>
      <c r="E11" s="591" t="s">
        <v>727</v>
      </c>
      <c r="F11" s="450" t="s">
        <v>1090</v>
      </c>
      <c r="G11" s="590" t="s">
        <v>6</v>
      </c>
      <c r="H11" s="590" t="s">
        <v>6</v>
      </c>
      <c r="I11" s="433" t="s">
        <v>588</v>
      </c>
      <c r="J11" s="433" t="s">
        <v>588</v>
      </c>
      <c r="K11" s="433" t="s">
        <v>588</v>
      </c>
      <c r="L11" s="450" t="s">
        <v>1090</v>
      </c>
      <c r="M11" s="433" t="s">
        <v>588</v>
      </c>
      <c r="N11" s="433" t="s">
        <v>588</v>
      </c>
      <c r="O11" s="433" t="s">
        <v>588</v>
      </c>
      <c r="P11" s="433" t="s">
        <v>588</v>
      </c>
      <c r="Q11" s="450"/>
      <c r="R11" s="450"/>
      <c r="S11" s="450"/>
      <c r="T11" s="450" t="s">
        <v>1090</v>
      </c>
      <c r="U11" s="450"/>
      <c r="V11" s="450"/>
      <c r="W11" s="450"/>
      <c r="X11" s="450"/>
      <c r="Y11" s="450"/>
      <c r="Z11" s="450" t="s">
        <v>1090</v>
      </c>
      <c r="AA11" s="450"/>
      <c r="AB11" s="450"/>
      <c r="AC11" s="450"/>
      <c r="AD11" s="450"/>
      <c r="AE11" s="450"/>
      <c r="AF11" s="450"/>
      <c r="AG11" s="450"/>
      <c r="AH11" s="450" t="s">
        <v>1090</v>
      </c>
      <c r="AI11" s="450"/>
      <c r="AJ11" s="547" t="str">
        <f t="shared" si="5"/>
        <v>#REF!</v>
      </c>
      <c r="AK11" s="548">
        <f t="shared" si="6"/>
        <v>13</v>
      </c>
      <c r="AL11" s="548">
        <f t="shared" si="36"/>
        <v>11</v>
      </c>
      <c r="AM11" s="587" t="str">
        <f t="shared" si="37"/>
        <v>#REF!</v>
      </c>
      <c r="AN11" s="587" t="str">
        <f t="shared" si="38"/>
        <v>#REF!</v>
      </c>
      <c r="AO11" s="547" t="str">
        <f t="shared" si="39"/>
        <v>#REF!</v>
      </c>
      <c r="AP11" s="547" t="str">
        <f t="shared" si="40"/>
        <v>#REF!</v>
      </c>
      <c r="AQ11" s="548" t="str">
        <f t="shared" si="8"/>
        <v>#REF!</v>
      </c>
      <c r="AR11" s="548" t="str">
        <f t="shared" si="9"/>
        <v>#REF!</v>
      </c>
      <c r="AS11" s="451"/>
      <c r="AT11" s="450">
        <f t="shared" si="10"/>
        <v>5</v>
      </c>
      <c r="AU11" s="444">
        <f t="shared" si="11"/>
        <v>0</v>
      </c>
      <c r="AV11" s="586">
        <f t="shared" si="12"/>
        <v>0</v>
      </c>
      <c r="AW11" s="444">
        <f t="shared" si="13"/>
        <v>0</v>
      </c>
      <c r="AX11" s="586">
        <f t="shared" si="14"/>
        <v>7</v>
      </c>
      <c r="AY11" s="444">
        <f t="shared" si="15"/>
        <v>0</v>
      </c>
      <c r="AZ11" s="444">
        <f t="shared" si="16"/>
        <v>0</v>
      </c>
      <c r="BA11" s="444">
        <f t="shared" si="17"/>
        <v>0</v>
      </c>
      <c r="BB11" s="444">
        <f t="shared" si="18"/>
        <v>1</v>
      </c>
      <c r="BC11" s="444">
        <f t="shared" si="19"/>
        <v>2</v>
      </c>
      <c r="BD11" s="444">
        <f t="shared" si="20"/>
        <v>0</v>
      </c>
      <c r="BE11" s="444">
        <f t="shared" si="21"/>
        <v>0</v>
      </c>
      <c r="BF11" s="444">
        <f t="shared" si="22"/>
        <v>0</v>
      </c>
      <c r="BG11" s="444"/>
      <c r="BH11" s="444"/>
      <c r="BI11" s="543">
        <f t="shared" si="23"/>
        <v>23</v>
      </c>
      <c r="BJ11" s="543">
        <f t="shared" si="24"/>
        <v>72</v>
      </c>
      <c r="BK11" s="543">
        <f t="shared" si="25"/>
        <v>0</v>
      </c>
      <c r="BL11" s="543">
        <f t="shared" si="26"/>
        <v>24.3</v>
      </c>
      <c r="BM11" s="543">
        <f t="shared" si="27"/>
        <v>14.9125</v>
      </c>
      <c r="BN11" s="543">
        <f t="shared" si="28"/>
        <v>25.0875</v>
      </c>
      <c r="BS11" s="543" t="str">
        <f t="shared" si="29"/>
        <v>#REF!</v>
      </c>
      <c r="BT11" s="543" t="str">
        <f t="shared" si="30"/>
        <v>#REF!</v>
      </c>
      <c r="BU11" s="543" t="str">
        <f t="shared" si="31"/>
        <v>#REF!</v>
      </c>
      <c r="BV11" s="543" t="str">
        <f t="shared" si="32"/>
        <v>#REF!</v>
      </c>
      <c r="BW11" s="543" t="str">
        <f t="shared" si="33"/>
        <v>#REF!</v>
      </c>
      <c r="BX11" s="543" t="str">
        <f t="shared" si="34"/>
        <v>#REF!</v>
      </c>
      <c r="BY11" s="433"/>
      <c r="BZ11" s="433"/>
      <c r="CA11" s="433"/>
      <c r="CB11" s="433"/>
      <c r="CC11" s="433"/>
      <c r="CD11" s="433"/>
      <c r="CE11" s="433"/>
      <c r="CF11" s="433"/>
      <c r="CG11" s="433"/>
      <c r="CH11" s="433"/>
      <c r="CI11" s="433"/>
      <c r="CJ11" s="433"/>
      <c r="CK11" s="433"/>
      <c r="CL11" s="433"/>
    </row>
    <row r="12">
      <c r="A12" s="449">
        <f t="shared" si="4"/>
        <v>9</v>
      </c>
      <c r="B12" s="449" t="s">
        <v>594</v>
      </c>
      <c r="C12" s="449" t="s">
        <v>1100</v>
      </c>
      <c r="D12" s="449" t="s">
        <v>1004</v>
      </c>
      <c r="E12" s="450" t="s">
        <v>725</v>
      </c>
      <c r="F12" s="450" t="s">
        <v>1090</v>
      </c>
      <c r="G12" s="590" t="s">
        <v>6</v>
      </c>
      <c r="H12" s="590" t="s">
        <v>6</v>
      </c>
      <c r="I12" s="590" t="s">
        <v>6</v>
      </c>
      <c r="J12" s="450" t="s">
        <v>717</v>
      </c>
      <c r="K12" s="450" t="s">
        <v>717</v>
      </c>
      <c r="L12" s="450" t="s">
        <v>717</v>
      </c>
      <c r="M12" s="450" t="s">
        <v>1090</v>
      </c>
      <c r="N12" s="450" t="s">
        <v>715</v>
      </c>
      <c r="O12" s="450" t="s">
        <v>715</v>
      </c>
      <c r="P12" s="450" t="s">
        <v>715</v>
      </c>
      <c r="Q12" s="450"/>
      <c r="R12" s="450"/>
      <c r="S12" s="450" t="s">
        <v>1090</v>
      </c>
      <c r="T12" s="450"/>
      <c r="U12" s="450"/>
      <c r="V12" s="450"/>
      <c r="W12" s="450"/>
      <c r="X12" s="450"/>
      <c r="Y12" s="450"/>
      <c r="Z12" s="450"/>
      <c r="AA12" s="450" t="s">
        <v>1090</v>
      </c>
      <c r="AB12" s="450"/>
      <c r="AC12" s="450"/>
      <c r="AD12" s="450"/>
      <c r="AE12" s="450"/>
      <c r="AF12" s="450"/>
      <c r="AG12" s="450"/>
      <c r="AH12" s="450"/>
      <c r="AI12" s="450"/>
      <c r="AJ12" s="547" t="str">
        <f t="shared" si="5"/>
        <v>#REF!</v>
      </c>
      <c r="AK12" s="548">
        <f t="shared" si="6"/>
        <v>13</v>
      </c>
      <c r="AL12" s="548">
        <f t="shared" si="36"/>
        <v>10</v>
      </c>
      <c r="AM12" s="587" t="str">
        <f t="shared" si="37"/>
        <v>#REF!</v>
      </c>
      <c r="AN12" s="587" t="str">
        <f t="shared" si="38"/>
        <v>#REF!</v>
      </c>
      <c r="AO12" s="547" t="str">
        <f t="shared" si="39"/>
        <v>#REF!</v>
      </c>
      <c r="AP12" s="547" t="str">
        <f t="shared" si="40"/>
        <v>#REF!</v>
      </c>
      <c r="AQ12" s="548" t="str">
        <f t="shared" si="8"/>
        <v>#REF!</v>
      </c>
      <c r="AR12" s="548" t="str">
        <f t="shared" si="9"/>
        <v>#REF!</v>
      </c>
      <c r="AS12" s="451"/>
      <c r="AT12" s="450">
        <f t="shared" si="10"/>
        <v>4</v>
      </c>
      <c r="AU12" s="444">
        <f t="shared" si="11"/>
        <v>0</v>
      </c>
      <c r="AV12" s="586">
        <f t="shared" si="12"/>
        <v>3</v>
      </c>
      <c r="AW12" s="444">
        <f t="shared" si="13"/>
        <v>3</v>
      </c>
      <c r="AX12" s="586">
        <f t="shared" si="14"/>
        <v>0</v>
      </c>
      <c r="AY12" s="444">
        <f t="shared" si="15"/>
        <v>0</v>
      </c>
      <c r="AZ12" s="444">
        <f t="shared" si="16"/>
        <v>0</v>
      </c>
      <c r="BA12" s="444">
        <f t="shared" si="17"/>
        <v>1</v>
      </c>
      <c r="BB12" s="444">
        <f t="shared" si="18"/>
        <v>0</v>
      </c>
      <c r="BC12" s="444">
        <f t="shared" si="19"/>
        <v>3</v>
      </c>
      <c r="BD12" s="444">
        <f t="shared" si="20"/>
        <v>0</v>
      </c>
      <c r="BE12" s="444">
        <f t="shared" si="21"/>
        <v>0</v>
      </c>
      <c r="BF12" s="444">
        <f t="shared" si="22"/>
        <v>0</v>
      </c>
      <c r="BG12" s="444"/>
      <c r="BH12" s="444"/>
      <c r="BI12" s="543">
        <f t="shared" si="23"/>
        <v>66</v>
      </c>
      <c r="BJ12" s="543">
        <f t="shared" si="24"/>
        <v>9</v>
      </c>
      <c r="BK12" s="543">
        <f t="shared" si="25"/>
        <v>0</v>
      </c>
      <c r="BL12" s="543">
        <f t="shared" si="26"/>
        <v>3.3</v>
      </c>
      <c r="BM12" s="543">
        <f t="shared" si="27"/>
        <v>9.7875</v>
      </c>
      <c r="BN12" s="543">
        <f t="shared" si="28"/>
        <v>30.2125</v>
      </c>
      <c r="BS12" s="543" t="str">
        <f t="shared" si="29"/>
        <v>#REF!</v>
      </c>
      <c r="BT12" s="543" t="str">
        <f t="shared" si="30"/>
        <v>#REF!</v>
      </c>
      <c r="BU12" s="543" t="str">
        <f t="shared" si="31"/>
        <v>#REF!</v>
      </c>
      <c r="BV12" s="543" t="str">
        <f t="shared" si="32"/>
        <v>#REF!</v>
      </c>
      <c r="BW12" s="543" t="str">
        <f t="shared" si="33"/>
        <v>#REF!</v>
      </c>
      <c r="BX12" s="543" t="str">
        <f t="shared" si="34"/>
        <v>#REF!</v>
      </c>
      <c r="BY12" s="433"/>
      <c r="BZ12" s="433"/>
      <c r="CA12" s="433"/>
      <c r="CB12" s="433"/>
      <c r="CC12" s="433"/>
      <c r="CD12" s="433"/>
      <c r="CE12" s="433"/>
      <c r="CF12" s="433"/>
      <c r="CG12" s="433"/>
      <c r="CH12" s="433"/>
      <c r="CI12" s="433"/>
      <c r="CJ12" s="433"/>
      <c r="CK12" s="433"/>
      <c r="CL12" s="433"/>
    </row>
    <row r="13" ht="15.0" customHeight="1">
      <c r="A13" s="449">
        <f t="shared" si="4"/>
        <v>10</v>
      </c>
      <c r="B13" s="449" t="s">
        <v>601</v>
      </c>
      <c r="C13" s="449" t="s">
        <v>1101</v>
      </c>
      <c r="D13" s="449" t="s">
        <v>1004</v>
      </c>
      <c r="E13" s="450" t="s">
        <v>1090</v>
      </c>
      <c r="F13" s="450" t="s">
        <v>723</v>
      </c>
      <c r="G13" s="433" t="s">
        <v>715</v>
      </c>
      <c r="H13" s="450" t="s">
        <v>715</v>
      </c>
      <c r="I13" s="450" t="s">
        <v>715</v>
      </c>
      <c r="J13" s="450" t="s">
        <v>715</v>
      </c>
      <c r="K13" s="450" t="s">
        <v>715</v>
      </c>
      <c r="L13" s="450" t="s">
        <v>715</v>
      </c>
      <c r="M13" s="450" t="s">
        <v>1090</v>
      </c>
      <c r="N13" s="450" t="s">
        <v>591</v>
      </c>
      <c r="O13" s="450" t="s">
        <v>591</v>
      </c>
      <c r="P13" s="450" t="s">
        <v>591</v>
      </c>
      <c r="Q13" s="450" t="s">
        <v>591</v>
      </c>
      <c r="R13" s="450"/>
      <c r="S13" s="450" t="s">
        <v>1090</v>
      </c>
      <c r="T13" s="450"/>
      <c r="U13" s="450"/>
      <c r="V13" s="450"/>
      <c r="W13" s="450"/>
      <c r="X13" s="450"/>
      <c r="Y13" s="450"/>
      <c r="Z13" s="450"/>
      <c r="AA13" s="450" t="s">
        <v>1090</v>
      </c>
      <c r="AB13" s="450"/>
      <c r="AC13" s="450"/>
      <c r="AD13" s="450"/>
      <c r="AE13" s="450"/>
      <c r="AF13" s="450"/>
      <c r="AG13" s="450" t="s">
        <v>1090</v>
      </c>
      <c r="AH13" s="450"/>
      <c r="AI13" s="450"/>
      <c r="AJ13" s="547" t="str">
        <f t="shared" si="5"/>
        <v>#REF!</v>
      </c>
      <c r="AK13" s="548">
        <f t="shared" si="6"/>
        <v>14</v>
      </c>
      <c r="AL13" s="548">
        <f t="shared" si="36"/>
        <v>14</v>
      </c>
      <c r="AM13" s="587" t="str">
        <f t="shared" si="37"/>
        <v>#REF!</v>
      </c>
      <c r="AN13" s="587" t="str">
        <f t="shared" si="38"/>
        <v>#REF!</v>
      </c>
      <c r="AO13" s="547" t="str">
        <f t="shared" si="39"/>
        <v>#REF!</v>
      </c>
      <c r="AP13" s="547" t="str">
        <f t="shared" si="40"/>
        <v>#REF!</v>
      </c>
      <c r="AQ13" s="548" t="str">
        <f t="shared" si="8"/>
        <v>#REF!</v>
      </c>
      <c r="AR13" s="548" t="str">
        <f t="shared" si="9"/>
        <v>#REF!</v>
      </c>
      <c r="AS13" s="451"/>
      <c r="AT13" s="450">
        <f t="shared" si="10"/>
        <v>5</v>
      </c>
      <c r="AU13" s="444">
        <f t="shared" si="11"/>
        <v>4</v>
      </c>
      <c r="AV13" s="586">
        <f t="shared" si="12"/>
        <v>6</v>
      </c>
      <c r="AW13" s="444">
        <f t="shared" si="13"/>
        <v>0</v>
      </c>
      <c r="AX13" s="586">
        <f t="shared" si="14"/>
        <v>0</v>
      </c>
      <c r="AY13" s="444">
        <f t="shared" si="15"/>
        <v>0</v>
      </c>
      <c r="AZ13" s="444">
        <f t="shared" si="16"/>
        <v>1</v>
      </c>
      <c r="BA13" s="444">
        <f t="shared" si="17"/>
        <v>0</v>
      </c>
      <c r="BB13" s="444">
        <f t="shared" si="18"/>
        <v>0</v>
      </c>
      <c r="BC13" s="444">
        <f t="shared" si="19"/>
        <v>0</v>
      </c>
      <c r="BD13" s="444">
        <f t="shared" si="20"/>
        <v>0</v>
      </c>
      <c r="BE13" s="444">
        <f t="shared" si="21"/>
        <v>0</v>
      </c>
      <c r="BF13" s="444">
        <f t="shared" si="22"/>
        <v>0</v>
      </c>
      <c r="BG13" s="444"/>
      <c r="BH13" s="444"/>
      <c r="BI13" s="543">
        <f t="shared" si="23"/>
        <v>64</v>
      </c>
      <c r="BJ13" s="543">
        <f t="shared" si="24"/>
        <v>44</v>
      </c>
      <c r="BK13" s="543">
        <f t="shared" si="25"/>
        <v>14</v>
      </c>
      <c r="BL13" s="543">
        <f t="shared" si="26"/>
        <v>15.7</v>
      </c>
      <c r="BM13" s="543">
        <f t="shared" si="27"/>
        <v>17.2125</v>
      </c>
      <c r="BN13" s="543">
        <f t="shared" si="28"/>
        <v>22.7875</v>
      </c>
      <c r="BS13" s="543" t="str">
        <f t="shared" si="29"/>
        <v>#REF!</v>
      </c>
      <c r="BT13" s="543" t="str">
        <f t="shared" si="30"/>
        <v>#REF!</v>
      </c>
      <c r="BU13" s="543" t="str">
        <f t="shared" si="31"/>
        <v>#REF!</v>
      </c>
      <c r="BV13" s="543" t="str">
        <f t="shared" si="32"/>
        <v>#REF!</v>
      </c>
      <c r="BW13" s="543" t="str">
        <f t="shared" si="33"/>
        <v>#REF!</v>
      </c>
      <c r="BX13" s="543" t="str">
        <f t="shared" si="34"/>
        <v>#REF!</v>
      </c>
      <c r="BY13" s="433"/>
      <c r="BZ13" s="433"/>
      <c r="CA13" s="433"/>
      <c r="CB13" s="433"/>
      <c r="CC13" s="433"/>
      <c r="CD13" s="433"/>
      <c r="CE13" s="433"/>
      <c r="CF13" s="433"/>
      <c r="CG13" s="433"/>
      <c r="CH13" s="433"/>
      <c r="CI13" s="433"/>
      <c r="CJ13" s="433"/>
      <c r="CK13" s="433"/>
      <c r="CL13" s="433"/>
    </row>
    <row r="14">
      <c r="A14" s="449">
        <f t="shared" si="4"/>
        <v>11</v>
      </c>
      <c r="B14" s="449" t="s">
        <v>993</v>
      </c>
      <c r="C14" s="449" t="s">
        <v>1102</v>
      </c>
      <c r="D14" s="449" t="s">
        <v>1004</v>
      </c>
      <c r="E14" s="450" t="s">
        <v>1090</v>
      </c>
      <c r="F14" s="433" t="s">
        <v>721</v>
      </c>
      <c r="G14" s="433" t="s">
        <v>591</v>
      </c>
      <c r="H14" s="433" t="s">
        <v>591</v>
      </c>
      <c r="I14" s="433" t="s">
        <v>591</v>
      </c>
      <c r="J14" s="590" t="s">
        <v>6</v>
      </c>
      <c r="K14" s="590" t="s">
        <v>6</v>
      </c>
      <c r="L14" s="590" t="s">
        <v>6</v>
      </c>
      <c r="M14" s="450" t="s">
        <v>1090</v>
      </c>
      <c r="N14" s="450" t="s">
        <v>717</v>
      </c>
      <c r="O14" s="450" t="s">
        <v>717</v>
      </c>
      <c r="P14" s="450" t="s">
        <v>717</v>
      </c>
      <c r="Q14" s="450" t="s">
        <v>717</v>
      </c>
      <c r="R14" s="450"/>
      <c r="S14" s="450" t="s">
        <v>1090</v>
      </c>
      <c r="T14" s="450"/>
      <c r="U14" s="450"/>
      <c r="V14" s="450"/>
      <c r="W14" s="450"/>
      <c r="X14" s="450"/>
      <c r="Y14" s="450"/>
      <c r="Z14" s="450"/>
      <c r="AA14" s="450" t="s">
        <v>1090</v>
      </c>
      <c r="AB14" s="450"/>
      <c r="AC14" s="450"/>
      <c r="AD14" s="450"/>
      <c r="AE14" s="450"/>
      <c r="AF14" s="590" t="s">
        <v>6</v>
      </c>
      <c r="AG14" s="450" t="s">
        <v>1090</v>
      </c>
      <c r="AH14" s="590"/>
      <c r="AI14" s="450"/>
      <c r="AJ14" s="547" t="str">
        <f t="shared" si="5"/>
        <v>#REF!</v>
      </c>
      <c r="AK14" s="548">
        <f t="shared" si="6"/>
        <v>15</v>
      </c>
      <c r="AL14" s="548">
        <f t="shared" si="36"/>
        <v>11</v>
      </c>
      <c r="AM14" s="587" t="str">
        <f t="shared" si="37"/>
        <v>#REF!</v>
      </c>
      <c r="AN14" s="587" t="str">
        <f t="shared" si="38"/>
        <v>#REF!</v>
      </c>
      <c r="AO14" s="547" t="str">
        <f t="shared" si="39"/>
        <v>#REF!</v>
      </c>
      <c r="AP14" s="547" t="str">
        <f t="shared" si="40"/>
        <v>#REF!</v>
      </c>
      <c r="AQ14" s="548" t="str">
        <f t="shared" si="8"/>
        <v>#REF!</v>
      </c>
      <c r="AR14" s="548" t="str">
        <f t="shared" si="9"/>
        <v>#REF!</v>
      </c>
      <c r="AS14" s="451"/>
      <c r="AT14" s="450">
        <f t="shared" si="10"/>
        <v>5</v>
      </c>
      <c r="AU14" s="444">
        <f t="shared" si="11"/>
        <v>3</v>
      </c>
      <c r="AV14" s="586">
        <f t="shared" si="12"/>
        <v>0</v>
      </c>
      <c r="AW14" s="444">
        <f t="shared" si="13"/>
        <v>4</v>
      </c>
      <c r="AX14" s="586">
        <f t="shared" si="14"/>
        <v>0</v>
      </c>
      <c r="AY14" s="444">
        <f t="shared" si="15"/>
        <v>1</v>
      </c>
      <c r="AZ14" s="444">
        <f t="shared" si="16"/>
        <v>0</v>
      </c>
      <c r="BA14" s="444">
        <f t="shared" si="17"/>
        <v>0</v>
      </c>
      <c r="BB14" s="444">
        <f t="shared" si="18"/>
        <v>0</v>
      </c>
      <c r="BC14" s="444">
        <f t="shared" si="19"/>
        <v>4</v>
      </c>
      <c r="BD14" s="444">
        <f t="shared" si="20"/>
        <v>0</v>
      </c>
      <c r="BE14" s="444">
        <f t="shared" si="21"/>
        <v>0</v>
      </c>
      <c r="BF14" s="444">
        <f t="shared" si="22"/>
        <v>0</v>
      </c>
      <c r="BG14" s="444"/>
      <c r="BH14" s="444"/>
      <c r="BI14" s="543">
        <f t="shared" si="23"/>
        <v>84</v>
      </c>
      <c r="BJ14" s="543">
        <f t="shared" si="24"/>
        <v>25</v>
      </c>
      <c r="BK14" s="543">
        <f t="shared" si="25"/>
        <v>8.5</v>
      </c>
      <c r="BL14" s="543">
        <f t="shared" si="26"/>
        <v>7.5</v>
      </c>
      <c r="BM14" s="543">
        <f t="shared" si="27"/>
        <v>15.625</v>
      </c>
      <c r="BN14" s="543">
        <f t="shared" si="28"/>
        <v>24.375</v>
      </c>
      <c r="BS14" s="543" t="str">
        <f t="shared" si="29"/>
        <v>#REF!</v>
      </c>
      <c r="BT14" s="543" t="str">
        <f t="shared" si="30"/>
        <v>#REF!</v>
      </c>
      <c r="BU14" s="543" t="str">
        <f t="shared" si="31"/>
        <v>#REF!</v>
      </c>
      <c r="BV14" s="543" t="str">
        <f t="shared" si="32"/>
        <v>#REF!</v>
      </c>
      <c r="BW14" s="543" t="str">
        <f t="shared" si="33"/>
        <v>#REF!</v>
      </c>
      <c r="BX14" s="543" t="str">
        <f t="shared" si="34"/>
        <v>#REF!</v>
      </c>
      <c r="BY14" s="433"/>
      <c r="BZ14" s="433"/>
      <c r="CA14" s="433"/>
      <c r="CB14" s="433"/>
      <c r="CC14" s="433"/>
      <c r="CD14" s="433"/>
      <c r="CE14" s="433"/>
      <c r="CF14" s="433"/>
      <c r="CG14" s="433"/>
      <c r="CH14" s="433"/>
      <c r="CI14" s="433"/>
      <c r="CJ14" s="433"/>
      <c r="CK14" s="433"/>
      <c r="CL14" s="433"/>
    </row>
    <row r="15">
      <c r="A15" s="449">
        <f t="shared" si="4"/>
        <v>12</v>
      </c>
      <c r="B15" s="449" t="s">
        <v>1014</v>
      </c>
      <c r="C15" s="449" t="s">
        <v>1103</v>
      </c>
      <c r="D15" s="449" t="s">
        <v>14</v>
      </c>
      <c r="E15" s="450" t="s">
        <v>1090</v>
      </c>
      <c r="F15" s="450" t="s">
        <v>727</v>
      </c>
      <c r="G15" s="450" t="s">
        <v>588</v>
      </c>
      <c r="H15" s="450" t="s">
        <v>588</v>
      </c>
      <c r="I15" s="433" t="s">
        <v>588</v>
      </c>
      <c r="J15" s="433" t="s">
        <v>588</v>
      </c>
      <c r="K15" s="433" t="s">
        <v>588</v>
      </c>
      <c r="L15" s="433" t="s">
        <v>588</v>
      </c>
      <c r="M15" s="450" t="s">
        <v>1090</v>
      </c>
      <c r="N15" s="433" t="s">
        <v>588</v>
      </c>
      <c r="O15" s="433" t="s">
        <v>588</v>
      </c>
      <c r="P15" s="433" t="s">
        <v>588</v>
      </c>
      <c r="Q15" s="450"/>
      <c r="R15" s="450"/>
      <c r="S15" s="450" t="s">
        <v>1090</v>
      </c>
      <c r="T15" s="450"/>
      <c r="U15" s="450"/>
      <c r="V15" s="450"/>
      <c r="W15" s="450"/>
      <c r="X15" s="450"/>
      <c r="Y15" s="450"/>
      <c r="Z15" s="450"/>
      <c r="AA15" s="450" t="s">
        <v>1090</v>
      </c>
      <c r="AB15" s="450"/>
      <c r="AC15" s="450"/>
      <c r="AD15" s="450"/>
      <c r="AE15" s="450"/>
      <c r="AF15" s="450"/>
      <c r="AG15" s="450" t="s">
        <v>1090</v>
      </c>
      <c r="AH15" s="450"/>
      <c r="AI15" s="450"/>
      <c r="AJ15" s="547" t="str">
        <f t="shared" si="5"/>
        <v>#REF!</v>
      </c>
      <c r="AK15" s="548">
        <f t="shared" si="6"/>
        <v>13</v>
      </c>
      <c r="AL15" s="548">
        <f t="shared" si="36"/>
        <v>13</v>
      </c>
      <c r="AM15" s="587" t="str">
        <f t="shared" si="37"/>
        <v>#REF!</v>
      </c>
      <c r="AN15" s="587" t="str">
        <f t="shared" si="38"/>
        <v>#REF!</v>
      </c>
      <c r="AO15" s="547" t="str">
        <f t="shared" si="39"/>
        <v>#REF!</v>
      </c>
      <c r="AP15" s="547" t="str">
        <f t="shared" si="40"/>
        <v>#REF!</v>
      </c>
      <c r="AQ15" s="548" t="str">
        <f t="shared" si="8"/>
        <v>#REF!</v>
      </c>
      <c r="AR15" s="548" t="str">
        <f t="shared" si="9"/>
        <v>#REF!</v>
      </c>
      <c r="AS15" s="451"/>
      <c r="AT15" s="450">
        <f t="shared" si="10"/>
        <v>5</v>
      </c>
      <c r="AU15" s="444">
        <f t="shared" si="11"/>
        <v>0</v>
      </c>
      <c r="AV15" s="586">
        <f t="shared" si="12"/>
        <v>0</v>
      </c>
      <c r="AW15" s="444">
        <f t="shared" si="13"/>
        <v>0</v>
      </c>
      <c r="AX15" s="586">
        <f t="shared" si="14"/>
        <v>9</v>
      </c>
      <c r="AY15" s="444">
        <f t="shared" si="15"/>
        <v>0</v>
      </c>
      <c r="AZ15" s="444">
        <f t="shared" si="16"/>
        <v>0</v>
      </c>
      <c r="BA15" s="444">
        <f t="shared" si="17"/>
        <v>0</v>
      </c>
      <c r="BB15" s="444">
        <f t="shared" si="18"/>
        <v>1</v>
      </c>
      <c r="BC15" s="444">
        <f t="shared" si="19"/>
        <v>0</v>
      </c>
      <c r="BD15" s="444">
        <f t="shared" si="20"/>
        <v>0</v>
      </c>
      <c r="BE15" s="444">
        <f t="shared" si="21"/>
        <v>0</v>
      </c>
      <c r="BF15" s="444">
        <f t="shared" si="22"/>
        <v>0</v>
      </c>
      <c r="BG15" s="444"/>
      <c r="BH15" s="444"/>
      <c r="BI15" s="543">
        <f t="shared" si="23"/>
        <v>9</v>
      </c>
      <c r="BJ15" s="543">
        <f t="shared" si="24"/>
        <v>88</v>
      </c>
      <c r="BK15" s="543">
        <f t="shared" si="25"/>
        <v>0</v>
      </c>
      <c r="BL15" s="543">
        <f t="shared" si="26"/>
        <v>29.5</v>
      </c>
      <c r="BM15" s="543">
        <f t="shared" si="27"/>
        <v>15.8125</v>
      </c>
      <c r="BN15" s="543">
        <f t="shared" si="28"/>
        <v>24.1875</v>
      </c>
      <c r="BS15" s="543" t="str">
        <f t="shared" si="29"/>
        <v>#REF!</v>
      </c>
      <c r="BT15" s="543" t="str">
        <f t="shared" si="30"/>
        <v>#REF!</v>
      </c>
      <c r="BU15" s="543" t="str">
        <f t="shared" si="31"/>
        <v>#REF!</v>
      </c>
      <c r="BV15" s="543" t="str">
        <f t="shared" si="32"/>
        <v>#REF!</v>
      </c>
      <c r="BW15" s="543" t="str">
        <f t="shared" si="33"/>
        <v>#REF!</v>
      </c>
      <c r="BX15" s="543" t="str">
        <f t="shared" si="34"/>
        <v>#REF!</v>
      </c>
      <c r="BY15" s="433"/>
      <c r="BZ15" s="433"/>
      <c r="CA15" s="433"/>
      <c r="CB15" s="433"/>
      <c r="CC15" s="433"/>
      <c r="CD15" s="433"/>
      <c r="CE15" s="433"/>
      <c r="CF15" s="433"/>
      <c r="CG15" s="433"/>
      <c r="CH15" s="433"/>
      <c r="CI15" s="433"/>
      <c r="CJ15" s="433"/>
      <c r="CK15" s="433"/>
      <c r="CL15" s="433"/>
    </row>
    <row r="16">
      <c r="A16" s="449">
        <f t="shared" si="4"/>
        <v>13</v>
      </c>
      <c r="B16" s="449" t="s">
        <v>1104</v>
      </c>
      <c r="C16" s="449" t="s">
        <v>1105</v>
      </c>
      <c r="D16" s="449" t="s">
        <v>14</v>
      </c>
      <c r="E16" s="450" t="s">
        <v>1090</v>
      </c>
      <c r="F16" s="450" t="s">
        <v>727</v>
      </c>
      <c r="G16" s="450" t="s">
        <v>588</v>
      </c>
      <c r="H16" s="450" t="s">
        <v>588</v>
      </c>
      <c r="I16" s="433" t="s">
        <v>588</v>
      </c>
      <c r="J16" s="433" t="s">
        <v>588</v>
      </c>
      <c r="K16" s="433" t="s">
        <v>588</v>
      </c>
      <c r="L16" s="433" t="s">
        <v>588</v>
      </c>
      <c r="M16" s="450" t="s">
        <v>1090</v>
      </c>
      <c r="N16" s="433" t="s">
        <v>588</v>
      </c>
      <c r="O16" s="433" t="s">
        <v>588</v>
      </c>
      <c r="P16" s="433" t="s">
        <v>588</v>
      </c>
      <c r="Q16" s="450"/>
      <c r="R16" s="450"/>
      <c r="S16" s="450" t="s">
        <v>1090</v>
      </c>
      <c r="T16" s="450"/>
      <c r="U16" s="450"/>
      <c r="V16" s="450"/>
      <c r="W16" s="450"/>
      <c r="X16" s="450"/>
      <c r="Y16" s="450"/>
      <c r="Z16" s="450"/>
      <c r="AA16" s="450" t="s">
        <v>1090</v>
      </c>
      <c r="AB16" s="450"/>
      <c r="AC16" s="450"/>
      <c r="AD16" s="450"/>
      <c r="AE16" s="450"/>
      <c r="AF16" s="450"/>
      <c r="AG16" s="450" t="s">
        <v>1090</v>
      </c>
      <c r="AH16" s="450"/>
      <c r="AI16" s="450"/>
      <c r="AJ16" s="547" t="str">
        <f t="shared" si="5"/>
        <v>#REF!</v>
      </c>
      <c r="AK16" s="548">
        <f t="shared" si="6"/>
        <v>13</v>
      </c>
      <c r="AL16" s="548">
        <f t="shared" si="36"/>
        <v>13</v>
      </c>
      <c r="AM16" s="587" t="str">
        <f t="shared" si="37"/>
        <v>#REF!</v>
      </c>
      <c r="AN16" s="587" t="str">
        <f t="shared" si="38"/>
        <v>#REF!</v>
      </c>
      <c r="AO16" s="547" t="str">
        <f t="shared" si="39"/>
        <v>#REF!</v>
      </c>
      <c r="AP16" s="547" t="str">
        <f t="shared" si="40"/>
        <v>#REF!</v>
      </c>
      <c r="AQ16" s="548" t="str">
        <f t="shared" si="8"/>
        <v>#REF!</v>
      </c>
      <c r="AR16" s="548" t="str">
        <f t="shared" si="9"/>
        <v>#REF!</v>
      </c>
      <c r="AS16" s="451"/>
      <c r="AT16" s="450">
        <f t="shared" si="10"/>
        <v>5</v>
      </c>
      <c r="AU16" s="444">
        <f t="shared" si="11"/>
        <v>0</v>
      </c>
      <c r="AV16" s="586">
        <f t="shared" si="12"/>
        <v>0</v>
      </c>
      <c r="AW16" s="444">
        <f t="shared" si="13"/>
        <v>0</v>
      </c>
      <c r="AX16" s="586">
        <f t="shared" si="14"/>
        <v>9</v>
      </c>
      <c r="AY16" s="444">
        <f t="shared" si="15"/>
        <v>0</v>
      </c>
      <c r="AZ16" s="444">
        <f t="shared" si="16"/>
        <v>0</v>
      </c>
      <c r="BA16" s="444">
        <f t="shared" si="17"/>
        <v>0</v>
      </c>
      <c r="BB16" s="444">
        <f t="shared" si="18"/>
        <v>1</v>
      </c>
      <c r="BC16" s="444">
        <f t="shared" si="19"/>
        <v>0</v>
      </c>
      <c r="BD16" s="444">
        <f t="shared" si="20"/>
        <v>0</v>
      </c>
      <c r="BE16" s="444">
        <f t="shared" si="21"/>
        <v>0</v>
      </c>
      <c r="BF16" s="444">
        <f t="shared" si="22"/>
        <v>0</v>
      </c>
      <c r="BG16" s="444"/>
      <c r="BH16" s="444"/>
      <c r="BI16" s="543">
        <f t="shared" si="23"/>
        <v>9</v>
      </c>
      <c r="BJ16" s="543">
        <f t="shared" si="24"/>
        <v>88</v>
      </c>
      <c r="BK16" s="543">
        <f t="shared" si="25"/>
        <v>0</v>
      </c>
      <c r="BL16" s="543">
        <f t="shared" si="26"/>
        <v>29.5</v>
      </c>
      <c r="BM16" s="543">
        <f t="shared" si="27"/>
        <v>15.8125</v>
      </c>
      <c r="BN16" s="543">
        <f t="shared" si="28"/>
        <v>24.1875</v>
      </c>
      <c r="BS16" s="543" t="str">
        <f t="shared" si="29"/>
        <v>#REF!</v>
      </c>
      <c r="BT16" s="543" t="str">
        <f t="shared" si="30"/>
        <v>#REF!</v>
      </c>
      <c r="BU16" s="543" t="str">
        <f t="shared" si="31"/>
        <v>#REF!</v>
      </c>
      <c r="BV16" s="543" t="str">
        <f t="shared" si="32"/>
        <v>#REF!</v>
      </c>
      <c r="BW16" s="543" t="str">
        <f t="shared" si="33"/>
        <v>#REF!</v>
      </c>
      <c r="BX16" s="543" t="str">
        <f t="shared" si="34"/>
        <v>#REF!</v>
      </c>
      <c r="BY16" s="433"/>
      <c r="BZ16" s="433"/>
      <c r="CA16" s="433"/>
      <c r="CB16" s="433"/>
      <c r="CC16" s="433"/>
      <c r="CD16" s="433"/>
      <c r="CE16" s="433"/>
      <c r="CF16" s="433"/>
      <c r="CG16" s="433"/>
      <c r="CH16" s="433"/>
      <c r="CI16" s="433"/>
      <c r="CJ16" s="433"/>
      <c r="CK16" s="433"/>
      <c r="CL16" s="433"/>
    </row>
    <row r="17">
      <c r="A17" s="449">
        <f t="shared" si="4"/>
        <v>14</v>
      </c>
      <c r="B17" s="449" t="s">
        <v>1010</v>
      </c>
      <c r="C17" s="449" t="s">
        <v>1106</v>
      </c>
      <c r="D17" s="449" t="s">
        <v>14</v>
      </c>
      <c r="E17" s="450" t="s">
        <v>1090</v>
      </c>
      <c r="F17" s="450" t="s">
        <v>723</v>
      </c>
      <c r="G17" s="590" t="s">
        <v>6</v>
      </c>
      <c r="H17" s="450" t="s">
        <v>715</v>
      </c>
      <c r="I17" s="450" t="s">
        <v>715</v>
      </c>
      <c r="J17" s="450" t="s">
        <v>715</v>
      </c>
      <c r="K17" s="450" t="s">
        <v>715</v>
      </c>
      <c r="L17" s="450" t="s">
        <v>1090</v>
      </c>
      <c r="M17" s="450" t="s">
        <v>1090</v>
      </c>
      <c r="N17" s="450" t="s">
        <v>717</v>
      </c>
      <c r="O17" s="450" t="s">
        <v>717</v>
      </c>
      <c r="P17" s="450" t="s">
        <v>717</v>
      </c>
      <c r="Q17" s="450" t="s">
        <v>717</v>
      </c>
      <c r="R17" s="450"/>
      <c r="S17" s="450"/>
      <c r="T17" s="450"/>
      <c r="U17" s="450"/>
      <c r="V17" s="450"/>
      <c r="W17" s="450"/>
      <c r="X17" s="450"/>
      <c r="Y17" s="450"/>
      <c r="Z17" s="450"/>
      <c r="AA17" s="450" t="s">
        <v>1090</v>
      </c>
      <c r="AB17" s="450"/>
      <c r="AC17" s="450"/>
      <c r="AD17" s="450"/>
      <c r="AE17" s="450"/>
      <c r="AF17" s="450"/>
      <c r="AG17" s="450" t="s">
        <v>1090</v>
      </c>
      <c r="AH17" s="450"/>
      <c r="AI17" s="450"/>
      <c r="AJ17" s="547" t="str">
        <f t="shared" si="5"/>
        <v>#REF!</v>
      </c>
      <c r="AK17" s="548">
        <f t="shared" si="6"/>
        <v>13</v>
      </c>
      <c r="AL17" s="548">
        <f t="shared" si="36"/>
        <v>12</v>
      </c>
      <c r="AM17" s="587" t="str">
        <f t="shared" si="37"/>
        <v>#REF!</v>
      </c>
      <c r="AN17" s="587" t="str">
        <f t="shared" si="38"/>
        <v>#REF!</v>
      </c>
      <c r="AO17" s="547" t="str">
        <f t="shared" si="39"/>
        <v>#REF!</v>
      </c>
      <c r="AP17" s="547" t="str">
        <f t="shared" si="40"/>
        <v>#REF!</v>
      </c>
      <c r="AQ17" s="548" t="str">
        <f t="shared" si="8"/>
        <v>#REF!</v>
      </c>
      <c r="AR17" s="548" t="str">
        <f t="shared" si="9"/>
        <v>#REF!</v>
      </c>
      <c r="AS17" s="451"/>
      <c r="AT17" s="450">
        <f t="shared" si="10"/>
        <v>5</v>
      </c>
      <c r="AU17" s="444">
        <f t="shared" si="11"/>
        <v>0</v>
      </c>
      <c r="AV17" s="586">
        <f t="shared" si="12"/>
        <v>4</v>
      </c>
      <c r="AW17" s="444">
        <f t="shared" si="13"/>
        <v>4</v>
      </c>
      <c r="AX17" s="586">
        <f t="shared" si="14"/>
        <v>0</v>
      </c>
      <c r="AY17" s="444">
        <f t="shared" si="15"/>
        <v>0</v>
      </c>
      <c r="AZ17" s="444">
        <f t="shared" si="16"/>
        <v>1</v>
      </c>
      <c r="BA17" s="444">
        <f t="shared" si="17"/>
        <v>0</v>
      </c>
      <c r="BB17" s="444">
        <f t="shared" si="18"/>
        <v>0</v>
      </c>
      <c r="BC17" s="444">
        <f t="shared" si="19"/>
        <v>1</v>
      </c>
      <c r="BD17" s="444">
        <f t="shared" si="20"/>
        <v>0</v>
      </c>
      <c r="BE17" s="444">
        <f t="shared" si="21"/>
        <v>0</v>
      </c>
      <c r="BF17" s="444">
        <f t="shared" si="22"/>
        <v>0</v>
      </c>
      <c r="BG17" s="444"/>
      <c r="BH17" s="444"/>
      <c r="BI17" s="543">
        <f t="shared" si="23"/>
        <v>76</v>
      </c>
      <c r="BJ17" s="543">
        <f t="shared" si="24"/>
        <v>18</v>
      </c>
      <c r="BK17" s="543">
        <f t="shared" si="25"/>
        <v>12</v>
      </c>
      <c r="BL17" s="543">
        <f t="shared" si="26"/>
        <v>7.5</v>
      </c>
      <c r="BM17" s="543">
        <f t="shared" si="27"/>
        <v>14.1875</v>
      </c>
      <c r="BN17" s="543">
        <f t="shared" si="28"/>
        <v>25.8125</v>
      </c>
      <c r="BS17" s="543" t="str">
        <f t="shared" si="29"/>
        <v>#REF!</v>
      </c>
      <c r="BT17" s="543" t="str">
        <f t="shared" si="30"/>
        <v>#REF!</v>
      </c>
      <c r="BU17" s="543" t="str">
        <f t="shared" si="31"/>
        <v>#REF!</v>
      </c>
      <c r="BV17" s="543" t="str">
        <f t="shared" si="32"/>
        <v>#REF!</v>
      </c>
      <c r="BW17" s="543" t="str">
        <f t="shared" si="33"/>
        <v>#REF!</v>
      </c>
      <c r="BX17" s="543" t="str">
        <f t="shared" si="34"/>
        <v>#REF!</v>
      </c>
      <c r="BY17" s="433"/>
      <c r="BZ17" s="433"/>
      <c r="CA17" s="433"/>
      <c r="CB17" s="433"/>
      <c r="CC17" s="433"/>
      <c r="CD17" s="433"/>
      <c r="CE17" s="433"/>
      <c r="CF17" s="433"/>
      <c r="CG17" s="433"/>
      <c r="CH17" s="433"/>
      <c r="CI17" s="433"/>
      <c r="CJ17" s="433"/>
      <c r="CK17" s="433"/>
      <c r="CL17" s="433"/>
    </row>
    <row r="18">
      <c r="A18" s="449">
        <f t="shared" si="4"/>
        <v>15</v>
      </c>
      <c r="B18" s="449" t="s">
        <v>1107</v>
      </c>
      <c r="C18" s="449" t="s">
        <v>1108</v>
      </c>
      <c r="D18" s="449" t="s">
        <v>14</v>
      </c>
      <c r="E18" s="450" t="s">
        <v>723</v>
      </c>
      <c r="F18" s="450" t="s">
        <v>1090</v>
      </c>
      <c r="G18" s="590" t="s">
        <v>6</v>
      </c>
      <c r="H18" s="590" t="s">
        <v>6</v>
      </c>
      <c r="I18" s="590" t="s">
        <v>6</v>
      </c>
      <c r="J18" s="450" t="s">
        <v>715</v>
      </c>
      <c r="K18" s="450" t="s">
        <v>715</v>
      </c>
      <c r="L18" s="450" t="s">
        <v>715</v>
      </c>
      <c r="M18" s="450" t="s">
        <v>717</v>
      </c>
      <c r="N18" s="450" t="s">
        <v>717</v>
      </c>
      <c r="O18" s="450" t="s">
        <v>717</v>
      </c>
      <c r="P18" s="450" t="s">
        <v>717</v>
      </c>
      <c r="Q18" s="450" t="s">
        <v>717</v>
      </c>
      <c r="R18" s="450"/>
      <c r="S18" s="450" t="s">
        <v>1090</v>
      </c>
      <c r="T18" s="450" t="s">
        <v>1090</v>
      </c>
      <c r="U18" s="450" t="s">
        <v>6</v>
      </c>
      <c r="V18" s="450" t="s">
        <v>6</v>
      </c>
      <c r="W18" s="450"/>
      <c r="X18" s="450"/>
      <c r="Y18" s="450"/>
      <c r="Z18" s="450" t="s">
        <v>1090</v>
      </c>
      <c r="AA18" s="450"/>
      <c r="AB18" s="450"/>
      <c r="AC18" s="450"/>
      <c r="AD18" s="450"/>
      <c r="AE18" s="450"/>
      <c r="AF18" s="450"/>
      <c r="AG18" s="450"/>
      <c r="AH18" s="450" t="s">
        <v>1090</v>
      </c>
      <c r="AI18" s="450"/>
      <c r="AJ18" s="547" t="str">
        <f t="shared" si="5"/>
        <v>#REF!</v>
      </c>
      <c r="AK18" s="548">
        <f t="shared" si="6"/>
        <v>17</v>
      </c>
      <c r="AL18" s="548">
        <f t="shared" si="36"/>
        <v>12</v>
      </c>
      <c r="AM18" s="587" t="str">
        <f t="shared" si="37"/>
        <v>#REF!</v>
      </c>
      <c r="AN18" s="587" t="str">
        <f t="shared" si="38"/>
        <v>#REF!</v>
      </c>
      <c r="AO18" s="547" t="str">
        <f t="shared" si="39"/>
        <v>#REF!</v>
      </c>
      <c r="AP18" s="547" t="str">
        <f t="shared" si="40"/>
        <v>#REF!</v>
      </c>
      <c r="AQ18" s="548" t="str">
        <f t="shared" si="8"/>
        <v>#REF!</v>
      </c>
      <c r="AR18" s="548" t="str">
        <f t="shared" si="9"/>
        <v>#REF!</v>
      </c>
      <c r="AS18" s="552"/>
      <c r="AT18" s="450">
        <f t="shared" si="10"/>
        <v>5</v>
      </c>
      <c r="AU18" s="444">
        <f t="shared" si="11"/>
        <v>0</v>
      </c>
      <c r="AV18" s="586">
        <f t="shared" si="12"/>
        <v>3</v>
      </c>
      <c r="AW18" s="444">
        <f t="shared" si="13"/>
        <v>5</v>
      </c>
      <c r="AX18" s="586">
        <f t="shared" si="14"/>
        <v>0</v>
      </c>
      <c r="AY18" s="444">
        <f t="shared" si="15"/>
        <v>0</v>
      </c>
      <c r="AZ18" s="444">
        <f t="shared" si="16"/>
        <v>1</v>
      </c>
      <c r="BA18" s="444">
        <f t="shared" si="17"/>
        <v>0</v>
      </c>
      <c r="BB18" s="444">
        <f t="shared" si="18"/>
        <v>0</v>
      </c>
      <c r="BC18" s="444">
        <f t="shared" si="19"/>
        <v>5</v>
      </c>
      <c r="BD18" s="444">
        <f t="shared" si="20"/>
        <v>0</v>
      </c>
      <c r="BE18" s="444">
        <f t="shared" si="21"/>
        <v>0</v>
      </c>
      <c r="BF18" s="444">
        <f t="shared" si="22"/>
        <v>0</v>
      </c>
      <c r="BG18" s="444"/>
      <c r="BH18" s="444"/>
      <c r="BI18" s="543">
        <f t="shared" si="23"/>
        <v>110</v>
      </c>
      <c r="BJ18" s="543">
        <f t="shared" si="24"/>
        <v>15</v>
      </c>
      <c r="BK18" s="543">
        <f t="shared" si="25"/>
        <v>12</v>
      </c>
      <c r="BL18" s="543">
        <f t="shared" si="26"/>
        <v>6.4</v>
      </c>
      <c r="BM18" s="543">
        <f t="shared" si="27"/>
        <v>17.925</v>
      </c>
      <c r="BN18" s="543">
        <f t="shared" si="28"/>
        <v>22.075</v>
      </c>
      <c r="BS18" s="543" t="str">
        <f t="shared" si="29"/>
        <v>#REF!</v>
      </c>
      <c r="BT18" s="543" t="str">
        <f t="shared" si="30"/>
        <v>#REF!</v>
      </c>
      <c r="BU18" s="543" t="str">
        <f t="shared" si="31"/>
        <v>#REF!</v>
      </c>
      <c r="BV18" s="543" t="str">
        <f t="shared" si="32"/>
        <v>#REF!</v>
      </c>
      <c r="BW18" s="543" t="str">
        <f t="shared" si="33"/>
        <v>#REF!</v>
      </c>
      <c r="BX18" s="543" t="str">
        <f t="shared" si="34"/>
        <v>#REF!</v>
      </c>
      <c r="BY18" s="433"/>
      <c r="BZ18" s="433"/>
      <c r="CA18" s="433"/>
      <c r="CB18" s="433"/>
      <c r="CC18" s="433"/>
      <c r="CD18" s="433"/>
      <c r="CE18" s="433"/>
      <c r="CF18" s="433"/>
      <c r="CG18" s="433"/>
      <c r="CH18" s="433"/>
      <c r="CI18" s="433"/>
      <c r="CJ18" s="433"/>
      <c r="CK18" s="433"/>
      <c r="CL18" s="433"/>
    </row>
    <row r="19">
      <c r="A19" s="449">
        <f t="shared" si="4"/>
        <v>16</v>
      </c>
      <c r="B19" s="449" t="s">
        <v>624</v>
      </c>
      <c r="C19" s="449" t="s">
        <v>1109</v>
      </c>
      <c r="D19" s="449" t="s">
        <v>14</v>
      </c>
      <c r="E19" s="591" t="s">
        <v>727</v>
      </c>
      <c r="F19" s="450" t="s">
        <v>1090</v>
      </c>
      <c r="G19" s="450" t="s">
        <v>588</v>
      </c>
      <c r="H19" s="450" t="s">
        <v>588</v>
      </c>
      <c r="I19" s="433" t="s">
        <v>588</v>
      </c>
      <c r="J19" s="433" t="s">
        <v>588</v>
      </c>
      <c r="K19" s="433" t="s">
        <v>588</v>
      </c>
      <c r="L19" s="450" t="s">
        <v>1090</v>
      </c>
      <c r="M19" s="450" t="s">
        <v>715</v>
      </c>
      <c r="N19" s="450" t="s">
        <v>715</v>
      </c>
      <c r="O19" s="450" t="s">
        <v>715</v>
      </c>
      <c r="P19" s="450" t="s">
        <v>715</v>
      </c>
      <c r="Q19" s="450"/>
      <c r="R19" s="450"/>
      <c r="S19" s="450"/>
      <c r="T19" s="450"/>
      <c r="U19" s="450"/>
      <c r="V19" s="450"/>
      <c r="W19" s="450"/>
      <c r="X19" s="450"/>
      <c r="Y19" s="450"/>
      <c r="Z19" s="450"/>
      <c r="AA19" s="450"/>
      <c r="AB19" s="450"/>
      <c r="AC19" s="450"/>
      <c r="AD19" s="450"/>
      <c r="AE19" s="450"/>
      <c r="AF19" s="450"/>
      <c r="AG19" s="450"/>
      <c r="AH19" s="450"/>
      <c r="AI19" s="450"/>
      <c r="AJ19" s="547" t="str">
        <f t="shared" si="5"/>
        <v>#REF!</v>
      </c>
      <c r="AK19" s="548">
        <f t="shared" si="6"/>
        <v>13</v>
      </c>
      <c r="AL19" s="548">
        <f t="shared" si="36"/>
        <v>13</v>
      </c>
      <c r="AM19" s="587" t="str">
        <f t="shared" si="37"/>
        <v>#REF!</v>
      </c>
      <c r="AN19" s="587" t="str">
        <f t="shared" si="38"/>
        <v>#REF!</v>
      </c>
      <c r="AO19" s="547" t="str">
        <f t="shared" si="39"/>
        <v>#REF!</v>
      </c>
      <c r="AP19" s="547" t="str">
        <f t="shared" si="40"/>
        <v>#REF!</v>
      </c>
      <c r="AQ19" s="548" t="str">
        <f t="shared" si="8"/>
        <v>#REF!</v>
      </c>
      <c r="AR19" s="548" t="str">
        <f t="shared" si="9"/>
        <v>#REF!</v>
      </c>
      <c r="AS19" s="552"/>
      <c r="AT19" s="450">
        <f t="shared" si="10"/>
        <v>2</v>
      </c>
      <c r="AU19" s="444">
        <f t="shared" si="11"/>
        <v>0</v>
      </c>
      <c r="AV19" s="586">
        <f t="shared" si="12"/>
        <v>4</v>
      </c>
      <c r="AW19" s="444">
        <f t="shared" si="13"/>
        <v>0</v>
      </c>
      <c r="AX19" s="586">
        <f t="shared" si="14"/>
        <v>5</v>
      </c>
      <c r="AY19" s="444">
        <f t="shared" si="15"/>
        <v>0</v>
      </c>
      <c r="AZ19" s="444">
        <f t="shared" si="16"/>
        <v>0</v>
      </c>
      <c r="BA19" s="444">
        <f t="shared" si="17"/>
        <v>0</v>
      </c>
      <c r="BB19" s="444">
        <f t="shared" si="18"/>
        <v>1</v>
      </c>
      <c r="BC19" s="444">
        <f t="shared" si="19"/>
        <v>0</v>
      </c>
      <c r="BD19" s="444">
        <f t="shared" si="20"/>
        <v>0</v>
      </c>
      <c r="BE19" s="444">
        <f t="shared" si="21"/>
        <v>0</v>
      </c>
      <c r="BF19" s="444">
        <f t="shared" si="22"/>
        <v>0</v>
      </c>
      <c r="BG19" s="444"/>
      <c r="BH19" s="444"/>
      <c r="BI19" s="543">
        <f t="shared" si="23"/>
        <v>29</v>
      </c>
      <c r="BJ19" s="543">
        <f t="shared" si="24"/>
        <v>68</v>
      </c>
      <c r="BK19" s="543">
        <f t="shared" si="25"/>
        <v>0</v>
      </c>
      <c r="BL19" s="543">
        <f t="shared" si="26"/>
        <v>23.5</v>
      </c>
      <c r="BM19" s="543">
        <f t="shared" si="27"/>
        <v>15.0625</v>
      </c>
      <c r="BN19" s="543">
        <f t="shared" si="28"/>
        <v>24.9375</v>
      </c>
      <c r="BS19" s="543" t="str">
        <f t="shared" si="29"/>
        <v>#REF!</v>
      </c>
      <c r="BT19" s="543" t="str">
        <f t="shared" si="30"/>
        <v>#REF!</v>
      </c>
      <c r="BU19" s="543" t="str">
        <f t="shared" si="31"/>
        <v>#REF!</v>
      </c>
      <c r="BV19" s="543" t="str">
        <f t="shared" si="32"/>
        <v>#REF!</v>
      </c>
      <c r="BW19" s="543" t="str">
        <f t="shared" si="33"/>
        <v>#REF!</v>
      </c>
      <c r="BX19" s="543" t="str">
        <f t="shared" si="34"/>
        <v>#REF!</v>
      </c>
      <c r="BY19" s="433"/>
      <c r="BZ19" s="433"/>
      <c r="CA19" s="433"/>
      <c r="CB19" s="433"/>
      <c r="CC19" s="433"/>
      <c r="CD19" s="433"/>
      <c r="CE19" s="433"/>
      <c r="CF19" s="433"/>
      <c r="CG19" s="433"/>
      <c r="CH19" s="433"/>
      <c r="CI19" s="433"/>
      <c r="CJ19" s="433"/>
      <c r="CK19" s="433"/>
      <c r="CL19" s="433"/>
    </row>
    <row r="20">
      <c r="A20" s="449">
        <f t="shared" si="4"/>
        <v>17</v>
      </c>
      <c r="B20" s="449" t="s">
        <v>1110</v>
      </c>
      <c r="C20" s="449" t="s">
        <v>1111</v>
      </c>
      <c r="D20" s="449" t="s">
        <v>14</v>
      </c>
      <c r="E20" s="450" t="s">
        <v>15</v>
      </c>
      <c r="F20" s="450" t="s">
        <v>1090</v>
      </c>
      <c r="G20" s="450" t="s">
        <v>6</v>
      </c>
      <c r="H20" s="450" t="s">
        <v>717</v>
      </c>
      <c r="I20" s="450" t="s">
        <v>717</v>
      </c>
      <c r="J20" s="450" t="s">
        <v>717</v>
      </c>
      <c r="K20" s="450" t="s">
        <v>717</v>
      </c>
      <c r="L20" s="450" t="s">
        <v>1090</v>
      </c>
      <c r="M20" s="450" t="s">
        <v>591</v>
      </c>
      <c r="N20" s="450" t="s">
        <v>591</v>
      </c>
      <c r="O20" s="450" t="s">
        <v>591</v>
      </c>
      <c r="P20" s="450" t="s">
        <v>591</v>
      </c>
      <c r="Q20" s="450" t="s">
        <v>591</v>
      </c>
      <c r="R20" s="450"/>
      <c r="S20" s="450"/>
      <c r="T20" s="450" t="s">
        <v>1090</v>
      </c>
      <c r="U20" s="450"/>
      <c r="V20" s="450"/>
      <c r="W20" s="450"/>
      <c r="X20" s="450"/>
      <c r="Y20" s="450"/>
      <c r="Z20" s="450" t="s">
        <v>1090</v>
      </c>
      <c r="AA20" s="450"/>
      <c r="AB20" s="450"/>
      <c r="AC20" s="450"/>
      <c r="AD20" s="450"/>
      <c r="AE20" s="450"/>
      <c r="AF20" s="450"/>
      <c r="AG20" s="450"/>
      <c r="AH20" s="450" t="s">
        <v>1090</v>
      </c>
      <c r="AI20" s="450"/>
      <c r="AJ20" s="547" t="str">
        <f t="shared" si="5"/>
        <v>#REF!</v>
      </c>
      <c r="AK20" s="548">
        <f t="shared" si="6"/>
        <v>11</v>
      </c>
      <c r="AL20" s="548">
        <f t="shared" si="36"/>
        <v>9</v>
      </c>
      <c r="AM20" s="587" t="str">
        <f t="shared" si="37"/>
        <v>#REF!</v>
      </c>
      <c r="AN20" s="587" t="str">
        <f t="shared" si="38"/>
        <v>#REF!</v>
      </c>
      <c r="AO20" s="547" t="str">
        <f t="shared" si="39"/>
        <v>#REF!</v>
      </c>
      <c r="AP20" s="547" t="str">
        <f t="shared" si="40"/>
        <v>#REF!</v>
      </c>
      <c r="AQ20" s="548" t="str">
        <f t="shared" si="8"/>
        <v>#REF!</v>
      </c>
      <c r="AR20" s="548" t="str">
        <f t="shared" si="9"/>
        <v>#REF!</v>
      </c>
      <c r="AS20" s="451"/>
      <c r="AT20" s="450">
        <f t="shared" si="10"/>
        <v>5</v>
      </c>
      <c r="AU20" s="444">
        <f t="shared" si="11"/>
        <v>5</v>
      </c>
      <c r="AV20" s="586">
        <f t="shared" si="12"/>
        <v>0</v>
      </c>
      <c r="AW20" s="444">
        <f t="shared" si="13"/>
        <v>4</v>
      </c>
      <c r="AX20" s="586">
        <f t="shared" si="14"/>
        <v>0</v>
      </c>
      <c r="AY20" s="444">
        <f t="shared" si="15"/>
        <v>0</v>
      </c>
      <c r="AZ20" s="444">
        <f t="shared" si="16"/>
        <v>0</v>
      </c>
      <c r="BA20" s="444">
        <f t="shared" si="17"/>
        <v>0</v>
      </c>
      <c r="BB20" s="444">
        <f t="shared" si="18"/>
        <v>0</v>
      </c>
      <c r="BC20" s="444">
        <f t="shared" si="19"/>
        <v>1</v>
      </c>
      <c r="BD20" s="444">
        <f t="shared" si="20"/>
        <v>1</v>
      </c>
      <c r="BE20" s="444">
        <f t="shared" si="21"/>
        <v>0</v>
      </c>
      <c r="BF20" s="444">
        <f t="shared" si="22"/>
        <v>0</v>
      </c>
      <c r="BG20" s="444"/>
      <c r="BH20" s="444"/>
      <c r="BI20" s="543">
        <f t="shared" si="23"/>
        <v>68</v>
      </c>
      <c r="BJ20" s="543">
        <f t="shared" si="24"/>
        <v>25</v>
      </c>
      <c r="BK20" s="543">
        <f t="shared" si="25"/>
        <v>2.5</v>
      </c>
      <c r="BL20" s="543">
        <f t="shared" si="26"/>
        <v>7.5</v>
      </c>
      <c r="BM20" s="543">
        <f t="shared" si="27"/>
        <v>12.875</v>
      </c>
      <c r="BN20" s="543">
        <f t="shared" si="28"/>
        <v>27.125</v>
      </c>
      <c r="BS20" s="543" t="str">
        <f t="shared" si="29"/>
        <v>#REF!</v>
      </c>
      <c r="BT20" s="543" t="str">
        <f t="shared" si="30"/>
        <v>#REF!</v>
      </c>
      <c r="BU20" s="543" t="str">
        <f t="shared" si="31"/>
        <v>#REF!</v>
      </c>
      <c r="BV20" s="543" t="str">
        <f t="shared" si="32"/>
        <v>#REF!</v>
      </c>
      <c r="BW20" s="543" t="str">
        <f t="shared" si="33"/>
        <v>#REF!</v>
      </c>
      <c r="BX20" s="543" t="str">
        <f t="shared" si="34"/>
        <v>#REF!</v>
      </c>
      <c r="BY20" s="433"/>
      <c r="BZ20" s="433"/>
      <c r="CA20" s="433"/>
      <c r="CB20" s="433"/>
      <c r="CC20" s="433"/>
      <c r="CD20" s="433"/>
      <c r="CE20" s="433"/>
      <c r="CF20" s="433"/>
      <c r="CG20" s="433"/>
      <c r="CH20" s="433"/>
      <c r="CI20" s="433"/>
      <c r="CJ20" s="433"/>
      <c r="CK20" s="433"/>
      <c r="CL20" s="433"/>
    </row>
    <row r="21">
      <c r="A21" s="449">
        <f t="shared" si="4"/>
        <v>18</v>
      </c>
      <c r="B21" s="449" t="s">
        <v>611</v>
      </c>
      <c r="C21" s="449" t="s">
        <v>1112</v>
      </c>
      <c r="D21" s="449" t="s">
        <v>14</v>
      </c>
      <c r="E21" s="591" t="s">
        <v>727</v>
      </c>
      <c r="F21" s="450" t="s">
        <v>1090</v>
      </c>
      <c r="G21" s="450" t="s">
        <v>588</v>
      </c>
      <c r="H21" s="450" t="s">
        <v>588</v>
      </c>
      <c r="I21" s="433" t="s">
        <v>588</v>
      </c>
      <c r="J21" s="433" t="s">
        <v>588</v>
      </c>
      <c r="K21" s="433" t="s">
        <v>588</v>
      </c>
      <c r="L21" s="450" t="s">
        <v>1090</v>
      </c>
      <c r="M21" s="433" t="s">
        <v>588</v>
      </c>
      <c r="N21" s="433" t="s">
        <v>588</v>
      </c>
      <c r="O21" s="450" t="s">
        <v>6</v>
      </c>
      <c r="P21" s="433" t="s">
        <v>588</v>
      </c>
      <c r="Q21" s="450"/>
      <c r="R21" s="450"/>
      <c r="S21" s="450"/>
      <c r="T21" s="450" t="s">
        <v>1090</v>
      </c>
      <c r="U21" s="450"/>
      <c r="V21" s="450"/>
      <c r="W21" s="450"/>
      <c r="X21" s="450"/>
      <c r="Y21" s="450"/>
      <c r="Z21" s="450" t="s">
        <v>1090</v>
      </c>
      <c r="AA21" s="450"/>
      <c r="AB21" s="450"/>
      <c r="AC21" s="450"/>
      <c r="AD21" s="450"/>
      <c r="AE21" s="450"/>
      <c r="AF21" s="450"/>
      <c r="AG21" s="450"/>
      <c r="AH21" s="450" t="s">
        <v>1090</v>
      </c>
      <c r="AI21" s="450"/>
      <c r="AJ21" s="547" t="str">
        <f t="shared" si="5"/>
        <v>#REF!</v>
      </c>
      <c r="AK21" s="548">
        <f t="shared" si="6"/>
        <v>13</v>
      </c>
      <c r="AL21" s="548">
        <f t="shared" si="36"/>
        <v>12</v>
      </c>
      <c r="AM21" s="587" t="str">
        <f t="shared" si="37"/>
        <v>#REF!</v>
      </c>
      <c r="AN21" s="587" t="str">
        <f t="shared" si="38"/>
        <v>#REF!</v>
      </c>
      <c r="AO21" s="547" t="str">
        <f t="shared" si="39"/>
        <v>#REF!</v>
      </c>
      <c r="AP21" s="547" t="str">
        <f t="shared" si="40"/>
        <v>#REF!</v>
      </c>
      <c r="AQ21" s="548" t="str">
        <f t="shared" si="8"/>
        <v>#REF!</v>
      </c>
      <c r="AR21" s="548" t="str">
        <f t="shared" si="9"/>
        <v>#REF!</v>
      </c>
      <c r="AS21" s="451"/>
      <c r="AT21" s="450">
        <f t="shared" si="10"/>
        <v>5</v>
      </c>
      <c r="AU21" s="444">
        <f t="shared" si="11"/>
        <v>0</v>
      </c>
      <c r="AV21" s="586">
        <f t="shared" si="12"/>
        <v>0</v>
      </c>
      <c r="AW21" s="444">
        <f t="shared" si="13"/>
        <v>0</v>
      </c>
      <c r="AX21" s="586">
        <f t="shared" si="14"/>
        <v>8</v>
      </c>
      <c r="AY21" s="444">
        <f t="shared" si="15"/>
        <v>0</v>
      </c>
      <c r="AZ21" s="444">
        <f t="shared" si="16"/>
        <v>0</v>
      </c>
      <c r="BA21" s="444">
        <f t="shared" si="17"/>
        <v>0</v>
      </c>
      <c r="BB21" s="444">
        <f t="shared" si="18"/>
        <v>1</v>
      </c>
      <c r="BC21" s="444">
        <f t="shared" si="19"/>
        <v>1</v>
      </c>
      <c r="BD21" s="444">
        <f t="shared" si="20"/>
        <v>0</v>
      </c>
      <c r="BE21" s="444">
        <f t="shared" si="21"/>
        <v>0</v>
      </c>
      <c r="BF21" s="444">
        <f t="shared" si="22"/>
        <v>0</v>
      </c>
      <c r="BG21" s="444"/>
      <c r="BH21" s="444"/>
      <c r="BI21" s="543">
        <f t="shared" si="23"/>
        <v>16</v>
      </c>
      <c r="BJ21" s="543">
        <f t="shared" si="24"/>
        <v>80</v>
      </c>
      <c r="BK21" s="543">
        <f t="shared" si="25"/>
        <v>0</v>
      </c>
      <c r="BL21" s="543">
        <f t="shared" si="26"/>
        <v>26.9</v>
      </c>
      <c r="BM21" s="543">
        <f t="shared" si="27"/>
        <v>15.3625</v>
      </c>
      <c r="BN21" s="543">
        <f t="shared" si="28"/>
        <v>24.6375</v>
      </c>
      <c r="BS21" s="543" t="str">
        <f t="shared" si="29"/>
        <v>#REF!</v>
      </c>
      <c r="BT21" s="543" t="str">
        <f t="shared" si="30"/>
        <v>#REF!</v>
      </c>
      <c r="BU21" s="543" t="str">
        <f t="shared" si="31"/>
        <v>#REF!</v>
      </c>
      <c r="BV21" s="543" t="str">
        <f t="shared" si="32"/>
        <v>#REF!</v>
      </c>
      <c r="BW21" s="543" t="str">
        <f t="shared" si="33"/>
        <v>#REF!</v>
      </c>
      <c r="BX21" s="543" t="str">
        <f t="shared" si="34"/>
        <v>#REF!</v>
      </c>
      <c r="BY21" s="433"/>
      <c r="BZ21" s="433"/>
      <c r="CA21" s="433"/>
      <c r="CB21" s="433"/>
      <c r="CC21" s="433"/>
      <c r="CD21" s="433"/>
      <c r="CE21" s="433"/>
      <c r="CF21" s="433"/>
      <c r="CG21" s="433"/>
      <c r="CH21" s="433"/>
      <c r="CI21" s="433"/>
      <c r="CJ21" s="433"/>
      <c r="CK21" s="433"/>
      <c r="CL21" s="433"/>
    </row>
    <row r="22">
      <c r="A22" s="449">
        <f t="shared" si="4"/>
        <v>19</v>
      </c>
      <c r="B22" s="449" t="s">
        <v>1012</v>
      </c>
      <c r="C22" s="449" t="s">
        <v>1113</v>
      </c>
      <c r="D22" s="449" t="s">
        <v>14</v>
      </c>
      <c r="E22" s="450" t="s">
        <v>1090</v>
      </c>
      <c r="F22" s="450" t="s">
        <v>727</v>
      </c>
      <c r="G22" s="450" t="s">
        <v>588</v>
      </c>
      <c r="H22" s="450" t="s">
        <v>588</v>
      </c>
      <c r="I22" s="433" t="s">
        <v>588</v>
      </c>
      <c r="J22" s="433" t="s">
        <v>588</v>
      </c>
      <c r="K22" s="433" t="s">
        <v>588</v>
      </c>
      <c r="L22" s="433" t="s">
        <v>588</v>
      </c>
      <c r="M22" s="450" t="s">
        <v>1090</v>
      </c>
      <c r="N22" s="450" t="s">
        <v>715</v>
      </c>
      <c r="O22" s="450" t="s">
        <v>715</v>
      </c>
      <c r="P22" s="450" t="s">
        <v>715</v>
      </c>
      <c r="Q22" s="450"/>
      <c r="R22" s="450"/>
      <c r="S22" s="450"/>
      <c r="T22" s="450"/>
      <c r="U22" s="450"/>
      <c r="V22" s="450"/>
      <c r="W22" s="450"/>
      <c r="X22" s="450"/>
      <c r="Y22" s="450"/>
      <c r="Z22" s="450"/>
      <c r="AA22" s="450"/>
      <c r="AB22" s="450"/>
      <c r="AC22" s="450"/>
      <c r="AD22" s="450"/>
      <c r="AE22" s="450"/>
      <c r="AF22" s="450"/>
      <c r="AG22" s="450"/>
      <c r="AH22" s="450"/>
      <c r="AI22" s="450"/>
      <c r="AJ22" s="547" t="str">
        <f t="shared" si="5"/>
        <v>#REF!</v>
      </c>
      <c r="AK22" s="548">
        <f t="shared" si="6"/>
        <v>13</v>
      </c>
      <c r="AL22" s="548">
        <f t="shared" si="36"/>
        <v>13</v>
      </c>
      <c r="AM22" s="587" t="str">
        <f t="shared" si="37"/>
        <v>#REF!</v>
      </c>
      <c r="AN22" s="587" t="str">
        <f t="shared" si="38"/>
        <v>#REF!</v>
      </c>
      <c r="AO22" s="547" t="str">
        <f t="shared" si="39"/>
        <v>#REF!</v>
      </c>
      <c r="AP22" s="547" t="str">
        <f t="shared" si="40"/>
        <v>#REF!</v>
      </c>
      <c r="AQ22" s="548" t="str">
        <f t="shared" si="8"/>
        <v>#REF!</v>
      </c>
      <c r="AR22" s="548" t="str">
        <f t="shared" si="9"/>
        <v>#REF!</v>
      </c>
      <c r="AS22" s="451"/>
      <c r="AT22" s="450">
        <f t="shared" si="10"/>
        <v>2</v>
      </c>
      <c r="AU22" s="444">
        <f t="shared" si="11"/>
        <v>0</v>
      </c>
      <c r="AV22" s="586">
        <f t="shared" si="12"/>
        <v>3</v>
      </c>
      <c r="AW22" s="444">
        <f t="shared" si="13"/>
        <v>0</v>
      </c>
      <c r="AX22" s="586">
        <f t="shared" si="14"/>
        <v>6</v>
      </c>
      <c r="AY22" s="444">
        <f t="shared" si="15"/>
        <v>0</v>
      </c>
      <c r="AZ22" s="444">
        <f t="shared" si="16"/>
        <v>0</v>
      </c>
      <c r="BA22" s="444">
        <f t="shared" si="17"/>
        <v>0</v>
      </c>
      <c r="BB22" s="444">
        <f t="shared" si="18"/>
        <v>1</v>
      </c>
      <c r="BC22" s="444">
        <f t="shared" si="19"/>
        <v>0</v>
      </c>
      <c r="BD22" s="444">
        <f t="shared" si="20"/>
        <v>0</v>
      </c>
      <c r="BE22" s="444">
        <f t="shared" si="21"/>
        <v>0</v>
      </c>
      <c r="BF22" s="444">
        <f t="shared" si="22"/>
        <v>0</v>
      </c>
      <c r="BG22" s="444"/>
      <c r="BH22" s="444"/>
      <c r="BI22" s="543">
        <f t="shared" si="23"/>
        <v>24</v>
      </c>
      <c r="BJ22" s="543">
        <f t="shared" si="24"/>
        <v>73</v>
      </c>
      <c r="BK22" s="543">
        <f t="shared" si="25"/>
        <v>0</v>
      </c>
      <c r="BL22" s="543">
        <f t="shared" si="26"/>
        <v>25</v>
      </c>
      <c r="BM22" s="543">
        <f t="shared" si="27"/>
        <v>15.25</v>
      </c>
      <c r="BN22" s="543">
        <f t="shared" si="28"/>
        <v>24.75</v>
      </c>
      <c r="BS22" s="543" t="str">
        <f t="shared" si="29"/>
        <v>#REF!</v>
      </c>
      <c r="BT22" s="543" t="str">
        <f t="shared" si="30"/>
        <v>#REF!</v>
      </c>
      <c r="BU22" s="543" t="str">
        <f t="shared" si="31"/>
        <v>#REF!</v>
      </c>
      <c r="BV22" s="543" t="str">
        <f t="shared" si="32"/>
        <v>#REF!</v>
      </c>
      <c r="BW22" s="543" t="str">
        <f t="shared" si="33"/>
        <v>#REF!</v>
      </c>
      <c r="BX22" s="543" t="str">
        <f t="shared" si="34"/>
        <v>#REF!</v>
      </c>
      <c r="BY22" s="433"/>
      <c r="BZ22" s="433"/>
      <c r="CA22" s="433"/>
      <c r="CB22" s="433"/>
      <c r="CC22" s="433"/>
      <c r="CD22" s="433"/>
      <c r="CE22" s="433"/>
      <c r="CF22" s="433"/>
      <c r="CG22" s="433"/>
      <c r="CH22" s="433"/>
      <c r="CI22" s="433"/>
      <c r="CJ22" s="433"/>
      <c r="CK22" s="433"/>
      <c r="CL22" s="433"/>
    </row>
    <row r="23">
      <c r="A23" s="449">
        <f t="shared" si="4"/>
        <v>20</v>
      </c>
      <c r="B23" s="449" t="s">
        <v>1114</v>
      </c>
      <c r="C23" s="449" t="s">
        <v>1115</v>
      </c>
      <c r="D23" s="449" t="s">
        <v>14</v>
      </c>
      <c r="E23" s="591" t="s">
        <v>727</v>
      </c>
      <c r="F23" s="450" t="s">
        <v>1090</v>
      </c>
      <c r="G23" s="450" t="s">
        <v>588</v>
      </c>
      <c r="H23" s="450" t="s">
        <v>588</v>
      </c>
      <c r="I23" s="433" t="s">
        <v>588</v>
      </c>
      <c r="J23" s="433" t="s">
        <v>588</v>
      </c>
      <c r="K23" s="433" t="s">
        <v>588</v>
      </c>
      <c r="L23" s="450" t="s">
        <v>1090</v>
      </c>
      <c r="M23" s="433" t="s">
        <v>588</v>
      </c>
      <c r="N23" s="433" t="s">
        <v>588</v>
      </c>
      <c r="O23" s="433" t="s">
        <v>588</v>
      </c>
      <c r="P23" s="433" t="s">
        <v>588</v>
      </c>
      <c r="Q23" s="450"/>
      <c r="R23" s="450"/>
      <c r="S23" s="450"/>
      <c r="T23" s="450" t="s">
        <v>1090</v>
      </c>
      <c r="U23" s="450"/>
      <c r="V23" s="450"/>
      <c r="W23" s="450"/>
      <c r="X23" s="450"/>
      <c r="Y23" s="450"/>
      <c r="Z23" s="450" t="s">
        <v>1090</v>
      </c>
      <c r="AA23" s="450"/>
      <c r="AB23" s="450"/>
      <c r="AC23" s="450"/>
      <c r="AD23" s="450"/>
      <c r="AE23" s="450"/>
      <c r="AF23" s="450"/>
      <c r="AG23" s="450" t="s">
        <v>6</v>
      </c>
      <c r="AH23" s="450" t="s">
        <v>1090</v>
      </c>
      <c r="AI23" s="450"/>
      <c r="AJ23" s="547" t="str">
        <f t="shared" si="5"/>
        <v>#REF!</v>
      </c>
      <c r="AK23" s="548">
        <f t="shared" si="6"/>
        <v>14</v>
      </c>
      <c r="AL23" s="548">
        <f t="shared" si="36"/>
        <v>13</v>
      </c>
      <c r="AM23" s="587" t="str">
        <f t="shared" si="37"/>
        <v>#REF!</v>
      </c>
      <c r="AN23" s="587" t="str">
        <f t="shared" si="38"/>
        <v>#REF!</v>
      </c>
      <c r="AO23" s="547" t="str">
        <f t="shared" si="39"/>
        <v>#REF!</v>
      </c>
      <c r="AP23" s="547" t="str">
        <f t="shared" si="40"/>
        <v>#REF!</v>
      </c>
      <c r="AQ23" s="548" t="str">
        <f t="shared" si="8"/>
        <v>#REF!</v>
      </c>
      <c r="AR23" s="548" t="str">
        <f t="shared" si="9"/>
        <v>#REF!</v>
      </c>
      <c r="AS23" s="451"/>
      <c r="AT23" s="450">
        <f t="shared" si="10"/>
        <v>5</v>
      </c>
      <c r="AU23" s="444">
        <f t="shared" si="11"/>
        <v>0</v>
      </c>
      <c r="AV23" s="586">
        <f t="shared" si="12"/>
        <v>0</v>
      </c>
      <c r="AW23" s="444">
        <f t="shared" si="13"/>
        <v>0</v>
      </c>
      <c r="AX23" s="586">
        <f t="shared" si="14"/>
        <v>9</v>
      </c>
      <c r="AY23" s="444">
        <f t="shared" si="15"/>
        <v>0</v>
      </c>
      <c r="AZ23" s="444">
        <f t="shared" si="16"/>
        <v>0</v>
      </c>
      <c r="BA23" s="444">
        <f t="shared" si="17"/>
        <v>0</v>
      </c>
      <c r="BB23" s="444">
        <f t="shared" si="18"/>
        <v>1</v>
      </c>
      <c r="BC23" s="444">
        <f t="shared" si="19"/>
        <v>1</v>
      </c>
      <c r="BD23" s="444">
        <f t="shared" si="20"/>
        <v>0</v>
      </c>
      <c r="BE23" s="444">
        <f t="shared" si="21"/>
        <v>0</v>
      </c>
      <c r="BF23" s="444">
        <f t="shared" si="22"/>
        <v>0</v>
      </c>
      <c r="BG23" s="444"/>
      <c r="BH23" s="444"/>
      <c r="BI23" s="543">
        <f t="shared" si="23"/>
        <v>17</v>
      </c>
      <c r="BJ23" s="543">
        <f t="shared" si="24"/>
        <v>88</v>
      </c>
      <c r="BK23" s="543">
        <f t="shared" si="25"/>
        <v>0</v>
      </c>
      <c r="BL23" s="543">
        <f t="shared" si="26"/>
        <v>29.5</v>
      </c>
      <c r="BM23" s="543">
        <f t="shared" si="27"/>
        <v>16.8125</v>
      </c>
      <c r="BN23" s="543">
        <f t="shared" si="28"/>
        <v>23.1875</v>
      </c>
      <c r="BS23" s="543" t="str">
        <f t="shared" si="29"/>
        <v>#REF!</v>
      </c>
      <c r="BT23" s="543" t="str">
        <f t="shared" si="30"/>
        <v>#REF!</v>
      </c>
      <c r="BU23" s="543" t="str">
        <f t="shared" si="31"/>
        <v>#REF!</v>
      </c>
      <c r="BV23" s="543" t="str">
        <f t="shared" si="32"/>
        <v>#REF!</v>
      </c>
      <c r="BW23" s="543" t="str">
        <f t="shared" si="33"/>
        <v>#REF!</v>
      </c>
      <c r="BX23" s="543" t="str">
        <f t="shared" si="34"/>
        <v>#REF!</v>
      </c>
      <c r="BY23" s="433"/>
      <c r="BZ23" s="433"/>
      <c r="CA23" s="433"/>
      <c r="CB23" s="433"/>
      <c r="CC23" s="433"/>
      <c r="CD23" s="433"/>
      <c r="CE23" s="433"/>
      <c r="CF23" s="433"/>
      <c r="CG23" s="433"/>
      <c r="CH23" s="433"/>
      <c r="CI23" s="433"/>
      <c r="CJ23" s="433"/>
      <c r="CK23" s="433"/>
      <c r="CL23" s="433"/>
    </row>
    <row r="24">
      <c r="A24" s="449">
        <f t="shared" si="4"/>
        <v>21</v>
      </c>
      <c r="B24" s="449" t="s">
        <v>1006</v>
      </c>
      <c r="C24" s="449" t="s">
        <v>1116</v>
      </c>
      <c r="D24" s="449" t="s">
        <v>14</v>
      </c>
      <c r="E24" s="450" t="s">
        <v>1090</v>
      </c>
      <c r="F24" s="450" t="s">
        <v>727</v>
      </c>
      <c r="G24" s="450" t="s">
        <v>588</v>
      </c>
      <c r="H24" s="450" t="s">
        <v>588</v>
      </c>
      <c r="I24" s="433" t="s">
        <v>588</v>
      </c>
      <c r="J24" s="433" t="s">
        <v>588</v>
      </c>
      <c r="K24" s="433" t="s">
        <v>588</v>
      </c>
      <c r="L24" s="433" t="s">
        <v>588</v>
      </c>
      <c r="M24" s="450" t="s">
        <v>1090</v>
      </c>
      <c r="N24" s="433" t="s">
        <v>588</v>
      </c>
      <c r="O24" s="433" t="s">
        <v>588</v>
      </c>
      <c r="P24" s="433" t="s">
        <v>588</v>
      </c>
      <c r="Q24" s="450"/>
      <c r="R24" s="450"/>
      <c r="S24" s="450" t="s">
        <v>1090</v>
      </c>
      <c r="T24" s="450"/>
      <c r="U24" s="450"/>
      <c r="V24" s="450"/>
      <c r="W24" s="450"/>
      <c r="X24" s="450"/>
      <c r="Y24" s="450"/>
      <c r="Z24" s="450"/>
      <c r="AA24" s="450" t="s">
        <v>1090</v>
      </c>
      <c r="AB24" s="450"/>
      <c r="AC24" s="450"/>
      <c r="AD24" s="450"/>
      <c r="AE24" s="450"/>
      <c r="AF24" s="450"/>
      <c r="AG24" s="450" t="s">
        <v>1090</v>
      </c>
      <c r="AH24" s="450"/>
      <c r="AI24" s="450"/>
      <c r="AJ24" s="547" t="str">
        <f t="shared" si="5"/>
        <v>#REF!</v>
      </c>
      <c r="AK24" s="548">
        <f t="shared" si="6"/>
        <v>13</v>
      </c>
      <c r="AL24" s="548">
        <f t="shared" si="36"/>
        <v>13</v>
      </c>
      <c r="AM24" s="587" t="str">
        <f t="shared" si="37"/>
        <v>#REF!</v>
      </c>
      <c r="AN24" s="587" t="str">
        <f t="shared" si="38"/>
        <v>#REF!</v>
      </c>
      <c r="AO24" s="547" t="str">
        <f t="shared" si="39"/>
        <v>#REF!</v>
      </c>
      <c r="AP24" s="547" t="str">
        <f t="shared" si="40"/>
        <v>#REF!</v>
      </c>
      <c r="AQ24" s="548" t="str">
        <f t="shared" si="8"/>
        <v>#REF!</v>
      </c>
      <c r="AR24" s="548" t="str">
        <f t="shared" si="9"/>
        <v>#REF!</v>
      </c>
      <c r="AS24" s="451"/>
      <c r="AT24" s="450">
        <f t="shared" si="10"/>
        <v>5</v>
      </c>
      <c r="AU24" s="444">
        <f t="shared" si="11"/>
        <v>0</v>
      </c>
      <c r="AV24" s="586">
        <f t="shared" si="12"/>
        <v>0</v>
      </c>
      <c r="AW24" s="444">
        <f t="shared" si="13"/>
        <v>0</v>
      </c>
      <c r="AX24" s="586">
        <f t="shared" si="14"/>
        <v>9</v>
      </c>
      <c r="AY24" s="444">
        <f t="shared" si="15"/>
        <v>0</v>
      </c>
      <c r="AZ24" s="444">
        <f t="shared" si="16"/>
        <v>0</v>
      </c>
      <c r="BA24" s="444">
        <f t="shared" si="17"/>
        <v>0</v>
      </c>
      <c r="BB24" s="444">
        <f t="shared" si="18"/>
        <v>1</v>
      </c>
      <c r="BC24" s="444">
        <f t="shared" si="19"/>
        <v>0</v>
      </c>
      <c r="BD24" s="444">
        <f t="shared" si="20"/>
        <v>0</v>
      </c>
      <c r="BE24" s="444">
        <f t="shared" si="21"/>
        <v>0</v>
      </c>
      <c r="BF24" s="444">
        <f t="shared" si="22"/>
        <v>0</v>
      </c>
      <c r="BG24" s="444"/>
      <c r="BH24" s="444"/>
      <c r="BI24" s="543">
        <f t="shared" si="23"/>
        <v>9</v>
      </c>
      <c r="BJ24" s="543">
        <f t="shared" si="24"/>
        <v>88</v>
      </c>
      <c r="BK24" s="543">
        <f t="shared" si="25"/>
        <v>0</v>
      </c>
      <c r="BL24" s="543">
        <f t="shared" si="26"/>
        <v>29.5</v>
      </c>
      <c r="BM24" s="543">
        <f t="shared" si="27"/>
        <v>15.8125</v>
      </c>
      <c r="BN24" s="543">
        <f t="shared" si="28"/>
        <v>24.1875</v>
      </c>
      <c r="BS24" s="543" t="str">
        <f t="shared" si="29"/>
        <v>#REF!</v>
      </c>
      <c r="BT24" s="543" t="str">
        <f t="shared" si="30"/>
        <v>#REF!</v>
      </c>
      <c r="BU24" s="543" t="str">
        <f t="shared" si="31"/>
        <v>#REF!</v>
      </c>
      <c r="BV24" s="543" t="str">
        <f t="shared" si="32"/>
        <v>#REF!</v>
      </c>
      <c r="BW24" s="543" t="str">
        <f t="shared" si="33"/>
        <v>#REF!</v>
      </c>
      <c r="BX24" s="543" t="str">
        <f t="shared" si="34"/>
        <v>#REF!</v>
      </c>
      <c r="BY24" s="433"/>
      <c r="BZ24" s="433"/>
      <c r="CA24" s="433"/>
      <c r="CB24" s="433"/>
      <c r="CC24" s="433"/>
      <c r="CD24" s="433"/>
      <c r="CE24" s="433"/>
      <c r="CF24" s="433"/>
      <c r="CG24" s="433"/>
      <c r="CH24" s="433"/>
      <c r="CI24" s="433"/>
      <c r="CJ24" s="433"/>
      <c r="CK24" s="433"/>
      <c r="CL24" s="433"/>
    </row>
    <row r="25">
      <c r="A25" s="449">
        <f t="shared" si="4"/>
        <v>22</v>
      </c>
      <c r="B25" s="449" t="s">
        <v>610</v>
      </c>
      <c r="C25" s="449" t="s">
        <v>1117</v>
      </c>
      <c r="D25" s="449" t="s">
        <v>14</v>
      </c>
      <c r="E25" s="450" t="s">
        <v>1090</v>
      </c>
      <c r="F25" s="450" t="s">
        <v>727</v>
      </c>
      <c r="G25" s="450" t="s">
        <v>588</v>
      </c>
      <c r="H25" s="450" t="s">
        <v>588</v>
      </c>
      <c r="I25" s="433" t="s">
        <v>588</v>
      </c>
      <c r="J25" s="433" t="s">
        <v>588</v>
      </c>
      <c r="K25" s="433" t="s">
        <v>588</v>
      </c>
      <c r="L25" s="433" t="s">
        <v>588</v>
      </c>
      <c r="M25" s="450" t="s">
        <v>1090</v>
      </c>
      <c r="N25" s="450" t="s">
        <v>715</v>
      </c>
      <c r="O25" s="450" t="s">
        <v>715</v>
      </c>
      <c r="P25" s="450" t="s">
        <v>715</v>
      </c>
      <c r="Q25" s="450"/>
      <c r="R25" s="450"/>
      <c r="S25" s="450"/>
      <c r="T25" s="450"/>
      <c r="U25" s="450"/>
      <c r="V25" s="450"/>
      <c r="W25" s="450"/>
      <c r="X25" s="450"/>
      <c r="Y25" s="450"/>
      <c r="Z25" s="450"/>
      <c r="AA25" s="450"/>
      <c r="AB25" s="450"/>
      <c r="AC25" s="450"/>
      <c r="AD25" s="450"/>
      <c r="AE25" s="450"/>
      <c r="AF25" s="450"/>
      <c r="AG25" s="450"/>
      <c r="AH25" s="450"/>
      <c r="AI25" s="450"/>
      <c r="AJ25" s="547" t="str">
        <f t="shared" si="5"/>
        <v>#REF!</v>
      </c>
      <c r="AK25" s="548">
        <f t="shared" si="6"/>
        <v>13</v>
      </c>
      <c r="AL25" s="548">
        <f t="shared" si="36"/>
        <v>13</v>
      </c>
      <c r="AM25" s="587" t="str">
        <f t="shared" si="37"/>
        <v>#REF!</v>
      </c>
      <c r="AN25" s="587" t="str">
        <f t="shared" si="38"/>
        <v>#REF!</v>
      </c>
      <c r="AO25" s="547" t="str">
        <f t="shared" si="39"/>
        <v>#REF!</v>
      </c>
      <c r="AP25" s="547" t="str">
        <f t="shared" si="40"/>
        <v>#REF!</v>
      </c>
      <c r="AQ25" s="548" t="str">
        <f t="shared" si="8"/>
        <v>#REF!</v>
      </c>
      <c r="AR25" s="548" t="str">
        <f t="shared" si="9"/>
        <v>#REF!</v>
      </c>
      <c r="AS25" s="451"/>
      <c r="AT25" s="450">
        <f t="shared" si="10"/>
        <v>2</v>
      </c>
      <c r="AU25" s="444">
        <f t="shared" si="11"/>
        <v>0</v>
      </c>
      <c r="AV25" s="586">
        <f t="shared" si="12"/>
        <v>3</v>
      </c>
      <c r="AW25" s="444">
        <f t="shared" si="13"/>
        <v>0</v>
      </c>
      <c r="AX25" s="586">
        <f t="shared" si="14"/>
        <v>6</v>
      </c>
      <c r="AY25" s="444">
        <f t="shared" si="15"/>
        <v>0</v>
      </c>
      <c r="AZ25" s="444">
        <f t="shared" si="16"/>
        <v>0</v>
      </c>
      <c r="BA25" s="444">
        <f t="shared" si="17"/>
        <v>0</v>
      </c>
      <c r="BB25" s="444">
        <f t="shared" si="18"/>
        <v>1</v>
      </c>
      <c r="BC25" s="444">
        <f t="shared" si="19"/>
        <v>0</v>
      </c>
      <c r="BD25" s="444">
        <f t="shared" si="20"/>
        <v>0</v>
      </c>
      <c r="BE25" s="444">
        <f t="shared" si="21"/>
        <v>0</v>
      </c>
      <c r="BF25" s="444">
        <f t="shared" si="22"/>
        <v>0</v>
      </c>
      <c r="BG25" s="444"/>
      <c r="BH25" s="444"/>
      <c r="BI25" s="543">
        <f t="shared" si="23"/>
        <v>24</v>
      </c>
      <c r="BJ25" s="543">
        <f t="shared" si="24"/>
        <v>73</v>
      </c>
      <c r="BK25" s="543">
        <f t="shared" si="25"/>
        <v>0</v>
      </c>
      <c r="BL25" s="543">
        <f t="shared" si="26"/>
        <v>25</v>
      </c>
      <c r="BM25" s="543">
        <f t="shared" si="27"/>
        <v>15.25</v>
      </c>
      <c r="BN25" s="543">
        <f t="shared" si="28"/>
        <v>24.75</v>
      </c>
      <c r="BS25" s="543" t="str">
        <f t="shared" si="29"/>
        <v>#REF!</v>
      </c>
      <c r="BT25" s="543" t="str">
        <f t="shared" si="30"/>
        <v>#REF!</v>
      </c>
      <c r="BU25" s="543" t="str">
        <f t="shared" si="31"/>
        <v>#REF!</v>
      </c>
      <c r="BV25" s="543" t="str">
        <f t="shared" si="32"/>
        <v>#REF!</v>
      </c>
      <c r="BW25" s="543" t="str">
        <f t="shared" si="33"/>
        <v>#REF!</v>
      </c>
      <c r="BX25" s="543" t="str">
        <f t="shared" si="34"/>
        <v>#REF!</v>
      </c>
      <c r="BY25" s="433"/>
      <c r="BZ25" s="433"/>
      <c r="CA25" s="433"/>
      <c r="CB25" s="433"/>
      <c r="CC25" s="433"/>
      <c r="CD25" s="433"/>
      <c r="CE25" s="433"/>
      <c r="CF25" s="433"/>
      <c r="CG25" s="433"/>
      <c r="CH25" s="433"/>
      <c r="CI25" s="433"/>
      <c r="CJ25" s="433"/>
      <c r="CK25" s="433"/>
      <c r="CL25" s="433"/>
    </row>
    <row r="26">
      <c r="A26" s="449">
        <f t="shared" si="4"/>
        <v>23</v>
      </c>
      <c r="B26" s="449" t="s">
        <v>613</v>
      </c>
      <c r="C26" s="449" t="s">
        <v>1118</v>
      </c>
      <c r="D26" s="449" t="s">
        <v>14</v>
      </c>
      <c r="E26" s="450" t="s">
        <v>1090</v>
      </c>
      <c r="F26" s="450" t="s">
        <v>727</v>
      </c>
      <c r="G26" s="450" t="s">
        <v>588</v>
      </c>
      <c r="H26" s="450" t="s">
        <v>588</v>
      </c>
      <c r="I26" s="433" t="s">
        <v>588</v>
      </c>
      <c r="J26" s="433" t="s">
        <v>588</v>
      </c>
      <c r="K26" s="433" t="s">
        <v>588</v>
      </c>
      <c r="L26" s="433" t="s">
        <v>588</v>
      </c>
      <c r="M26" s="450" t="s">
        <v>1090</v>
      </c>
      <c r="N26" s="450" t="s">
        <v>715</v>
      </c>
      <c r="O26" s="450" t="s">
        <v>715</v>
      </c>
      <c r="P26" s="450" t="s">
        <v>715</v>
      </c>
      <c r="Q26" s="450"/>
      <c r="R26" s="450"/>
      <c r="S26" s="450"/>
      <c r="T26" s="450"/>
      <c r="U26" s="450"/>
      <c r="V26" s="450"/>
      <c r="W26" s="450"/>
      <c r="X26" s="450"/>
      <c r="Y26" s="450"/>
      <c r="Z26" s="450"/>
      <c r="AA26" s="450"/>
      <c r="AB26" s="450"/>
      <c r="AC26" s="450"/>
      <c r="AD26" s="450"/>
      <c r="AE26" s="450"/>
      <c r="AF26" s="450"/>
      <c r="AG26" s="450"/>
      <c r="AH26" s="450"/>
      <c r="AI26" s="450"/>
      <c r="AJ26" s="547" t="str">
        <f t="shared" si="5"/>
        <v>#REF!</v>
      </c>
      <c r="AK26" s="548">
        <f t="shared" si="6"/>
        <v>13</v>
      </c>
      <c r="AL26" s="548">
        <f t="shared" si="36"/>
        <v>13</v>
      </c>
      <c r="AM26" s="587" t="str">
        <f t="shared" si="37"/>
        <v>#REF!</v>
      </c>
      <c r="AN26" s="587" t="str">
        <f t="shared" si="38"/>
        <v>#REF!</v>
      </c>
      <c r="AO26" s="547" t="str">
        <f t="shared" si="39"/>
        <v>#REF!</v>
      </c>
      <c r="AP26" s="547" t="str">
        <f t="shared" si="40"/>
        <v>#REF!</v>
      </c>
      <c r="AQ26" s="548" t="str">
        <f t="shared" si="8"/>
        <v>#REF!</v>
      </c>
      <c r="AR26" s="548" t="str">
        <f t="shared" si="9"/>
        <v>#REF!</v>
      </c>
      <c r="AS26" s="451"/>
      <c r="AT26" s="450">
        <f t="shared" si="10"/>
        <v>2</v>
      </c>
      <c r="AU26" s="444">
        <f t="shared" si="11"/>
        <v>0</v>
      </c>
      <c r="AV26" s="586">
        <f t="shared" si="12"/>
        <v>3</v>
      </c>
      <c r="AW26" s="444">
        <f t="shared" si="13"/>
        <v>0</v>
      </c>
      <c r="AX26" s="586">
        <f t="shared" si="14"/>
        <v>6</v>
      </c>
      <c r="AY26" s="444">
        <f t="shared" si="15"/>
        <v>0</v>
      </c>
      <c r="AZ26" s="444">
        <f t="shared" si="16"/>
        <v>0</v>
      </c>
      <c r="BA26" s="444">
        <f t="shared" si="17"/>
        <v>0</v>
      </c>
      <c r="BB26" s="444">
        <f t="shared" si="18"/>
        <v>1</v>
      </c>
      <c r="BC26" s="444">
        <f t="shared" si="19"/>
        <v>0</v>
      </c>
      <c r="BD26" s="444">
        <f t="shared" si="20"/>
        <v>0</v>
      </c>
      <c r="BE26" s="444">
        <f t="shared" si="21"/>
        <v>0</v>
      </c>
      <c r="BF26" s="444">
        <f t="shared" si="22"/>
        <v>0</v>
      </c>
      <c r="BG26" s="444"/>
      <c r="BH26" s="444"/>
      <c r="BI26" s="543">
        <f t="shared" si="23"/>
        <v>24</v>
      </c>
      <c r="BJ26" s="543">
        <f t="shared" si="24"/>
        <v>73</v>
      </c>
      <c r="BK26" s="543">
        <f t="shared" si="25"/>
        <v>0</v>
      </c>
      <c r="BL26" s="543">
        <f t="shared" si="26"/>
        <v>25</v>
      </c>
      <c r="BM26" s="543">
        <f t="shared" si="27"/>
        <v>15.25</v>
      </c>
      <c r="BN26" s="543">
        <f t="shared" si="28"/>
        <v>24.75</v>
      </c>
      <c r="BS26" s="543" t="str">
        <f t="shared" si="29"/>
        <v>#REF!</v>
      </c>
      <c r="BT26" s="543" t="str">
        <f t="shared" si="30"/>
        <v>#REF!</v>
      </c>
      <c r="BU26" s="543" t="str">
        <f t="shared" si="31"/>
        <v>#REF!</v>
      </c>
      <c r="BV26" s="543" t="str">
        <f t="shared" si="32"/>
        <v>#REF!</v>
      </c>
      <c r="BW26" s="543" t="str">
        <f t="shared" si="33"/>
        <v>#REF!</v>
      </c>
      <c r="BX26" s="543" t="str">
        <f t="shared" si="34"/>
        <v>#REF!</v>
      </c>
      <c r="BY26" s="433"/>
      <c r="BZ26" s="433"/>
      <c r="CA26" s="433"/>
      <c r="CB26" s="433"/>
      <c r="CC26" s="433"/>
      <c r="CD26" s="433"/>
      <c r="CE26" s="433"/>
      <c r="CF26" s="433"/>
      <c r="CG26" s="433"/>
      <c r="CH26" s="433"/>
      <c r="CI26" s="433"/>
      <c r="CJ26" s="433"/>
      <c r="CK26" s="433"/>
      <c r="CL26" s="433"/>
    </row>
    <row r="27">
      <c r="A27" s="449">
        <f t="shared" si="4"/>
        <v>24</v>
      </c>
      <c r="B27" s="449" t="s">
        <v>1119</v>
      </c>
      <c r="C27" s="449" t="s">
        <v>1120</v>
      </c>
      <c r="D27" s="449" t="s">
        <v>14</v>
      </c>
      <c r="E27" s="450" t="s">
        <v>721</v>
      </c>
      <c r="F27" s="450" t="s">
        <v>1090</v>
      </c>
      <c r="G27" s="433" t="s">
        <v>591</v>
      </c>
      <c r="H27" s="433" t="s">
        <v>591</v>
      </c>
      <c r="I27" s="433" t="s">
        <v>591</v>
      </c>
      <c r="J27" s="450" t="s">
        <v>591</v>
      </c>
      <c r="K27" s="450" t="s">
        <v>591</v>
      </c>
      <c r="L27" s="450" t="s">
        <v>1090</v>
      </c>
      <c r="M27" s="433" t="s">
        <v>588</v>
      </c>
      <c r="N27" s="433" t="s">
        <v>588</v>
      </c>
      <c r="O27" s="433" t="s">
        <v>1082</v>
      </c>
      <c r="P27" s="433" t="s">
        <v>588</v>
      </c>
      <c r="Q27" s="450"/>
      <c r="R27" s="450"/>
      <c r="S27" s="450"/>
      <c r="T27" s="450" t="s">
        <v>1090</v>
      </c>
      <c r="U27" s="450"/>
      <c r="V27" s="450"/>
      <c r="W27" s="450"/>
      <c r="X27" s="450"/>
      <c r="Y27" s="450"/>
      <c r="Z27" s="450" t="s">
        <v>1090</v>
      </c>
      <c r="AA27" s="450"/>
      <c r="AB27" s="450"/>
      <c r="AC27" s="450"/>
      <c r="AD27" s="450"/>
      <c r="AE27" s="450"/>
      <c r="AF27" s="450"/>
      <c r="AG27" s="450"/>
      <c r="AH27" s="450" t="s">
        <v>1090</v>
      </c>
      <c r="AI27" s="450"/>
      <c r="AJ27" s="547" t="str">
        <f t="shared" si="5"/>
        <v>#REF!</v>
      </c>
      <c r="AK27" s="548">
        <f t="shared" si="6"/>
        <v>12.5</v>
      </c>
      <c r="AL27" s="548">
        <f t="shared" si="36"/>
        <v>12.5</v>
      </c>
      <c r="AM27" s="587" t="str">
        <f t="shared" si="37"/>
        <v>#REF!</v>
      </c>
      <c r="AN27" s="587" t="str">
        <f t="shared" si="38"/>
        <v>#REF!</v>
      </c>
      <c r="AO27" s="547" t="str">
        <f t="shared" si="39"/>
        <v>#REF!</v>
      </c>
      <c r="AP27" s="547" t="str">
        <f t="shared" si="40"/>
        <v>#REF!</v>
      </c>
      <c r="AQ27" s="548" t="str">
        <f t="shared" si="8"/>
        <v>#REF!</v>
      </c>
      <c r="AR27" s="548" t="str">
        <f t="shared" si="9"/>
        <v>#REF!</v>
      </c>
      <c r="AS27" s="451"/>
      <c r="AT27" s="450">
        <f t="shared" si="10"/>
        <v>5</v>
      </c>
      <c r="AU27" s="444">
        <f t="shared" si="11"/>
        <v>5</v>
      </c>
      <c r="AV27" s="586">
        <f t="shared" si="12"/>
        <v>0</v>
      </c>
      <c r="AW27" s="444">
        <f t="shared" si="13"/>
        <v>0</v>
      </c>
      <c r="AX27" s="586">
        <f t="shared" si="14"/>
        <v>3</v>
      </c>
      <c r="AY27" s="444">
        <f t="shared" si="15"/>
        <v>1</v>
      </c>
      <c r="AZ27" s="444">
        <f t="shared" si="16"/>
        <v>0</v>
      </c>
      <c r="BA27" s="444">
        <f t="shared" si="17"/>
        <v>0</v>
      </c>
      <c r="BB27" s="444">
        <f t="shared" si="18"/>
        <v>0</v>
      </c>
      <c r="BC27" s="444">
        <f t="shared" si="19"/>
        <v>0</v>
      </c>
      <c r="BD27" s="444">
        <f t="shared" si="20"/>
        <v>0</v>
      </c>
      <c r="BE27" s="444">
        <f t="shared" si="21"/>
        <v>0</v>
      </c>
      <c r="BF27" s="444">
        <f t="shared" si="22"/>
        <v>0</v>
      </c>
      <c r="BG27" s="444"/>
      <c r="BH27" s="444"/>
      <c r="BI27" s="543">
        <f t="shared" si="23"/>
        <v>31</v>
      </c>
      <c r="BJ27" s="543">
        <f t="shared" si="24"/>
        <v>59</v>
      </c>
      <c r="BK27" s="543">
        <f t="shared" si="25"/>
        <v>9.5</v>
      </c>
      <c r="BL27" s="543">
        <f t="shared" si="26"/>
        <v>18.3</v>
      </c>
      <c r="BM27" s="543">
        <f t="shared" si="27"/>
        <v>14.725</v>
      </c>
      <c r="BN27" s="543">
        <f t="shared" si="28"/>
        <v>25.275</v>
      </c>
      <c r="BS27" s="543" t="str">
        <f t="shared" si="29"/>
        <v>#REF!</v>
      </c>
      <c r="BT27" s="543" t="str">
        <f t="shared" si="30"/>
        <v>#REF!</v>
      </c>
      <c r="BU27" s="543" t="str">
        <f t="shared" si="31"/>
        <v>#REF!</v>
      </c>
      <c r="BV27" s="543" t="str">
        <f t="shared" si="32"/>
        <v>#REF!</v>
      </c>
      <c r="BW27" s="543" t="str">
        <f t="shared" si="33"/>
        <v>#REF!</v>
      </c>
      <c r="BX27" s="543" t="str">
        <f t="shared" si="34"/>
        <v>#REF!</v>
      </c>
      <c r="BY27" s="433"/>
      <c r="BZ27" s="433"/>
      <c r="CA27" s="433"/>
      <c r="CB27" s="433"/>
      <c r="CC27" s="433"/>
      <c r="CD27" s="433"/>
      <c r="CE27" s="433"/>
      <c r="CF27" s="433"/>
      <c r="CG27" s="433"/>
      <c r="CH27" s="433"/>
      <c r="CI27" s="433"/>
      <c r="CJ27" s="433"/>
      <c r="CK27" s="433"/>
      <c r="CL27" s="433"/>
    </row>
    <row r="28">
      <c r="A28" s="449">
        <f t="shared" si="4"/>
        <v>25</v>
      </c>
      <c r="B28" s="449" t="s">
        <v>1121</v>
      </c>
      <c r="C28" s="449" t="s">
        <v>1122</v>
      </c>
      <c r="D28" s="449" t="s">
        <v>14</v>
      </c>
      <c r="E28" s="450" t="s">
        <v>725</v>
      </c>
      <c r="F28" s="450" t="s">
        <v>1090</v>
      </c>
      <c r="G28" s="450" t="s">
        <v>717</v>
      </c>
      <c r="H28" s="450" t="s">
        <v>717</v>
      </c>
      <c r="I28" s="450" t="s">
        <v>717</v>
      </c>
      <c r="J28" s="450" t="s">
        <v>717</v>
      </c>
      <c r="K28" s="450" t="s">
        <v>717</v>
      </c>
      <c r="L28" s="450" t="s">
        <v>1090</v>
      </c>
      <c r="M28" s="450" t="s">
        <v>591</v>
      </c>
      <c r="N28" s="450" t="s">
        <v>591</v>
      </c>
      <c r="O28" s="450" t="s">
        <v>591</v>
      </c>
      <c r="P28" s="450" t="s">
        <v>591</v>
      </c>
      <c r="Q28" s="450" t="s">
        <v>591</v>
      </c>
      <c r="R28" s="450"/>
      <c r="S28" s="450"/>
      <c r="T28" s="450" t="s">
        <v>1090</v>
      </c>
      <c r="U28" s="450"/>
      <c r="V28" s="450"/>
      <c r="W28" s="450"/>
      <c r="X28" s="450"/>
      <c r="Y28" s="450"/>
      <c r="Z28" s="450" t="s">
        <v>1090</v>
      </c>
      <c r="AA28" s="450"/>
      <c r="AB28" s="450"/>
      <c r="AC28" s="450"/>
      <c r="AD28" s="450"/>
      <c r="AE28" s="450"/>
      <c r="AF28" s="450"/>
      <c r="AG28" s="450"/>
      <c r="AH28" s="450" t="s">
        <v>1090</v>
      </c>
      <c r="AI28" s="450"/>
      <c r="AJ28" s="547" t="str">
        <f t="shared" si="5"/>
        <v>#REF!</v>
      </c>
      <c r="AK28" s="548">
        <f t="shared" si="6"/>
        <v>14</v>
      </c>
      <c r="AL28" s="548">
        <f t="shared" si="36"/>
        <v>14</v>
      </c>
      <c r="AM28" s="587" t="str">
        <f t="shared" si="37"/>
        <v>#REF!</v>
      </c>
      <c r="AN28" s="587" t="str">
        <f t="shared" si="38"/>
        <v>#REF!</v>
      </c>
      <c r="AO28" s="547" t="str">
        <f t="shared" si="39"/>
        <v>#REF!</v>
      </c>
      <c r="AP28" s="547" t="str">
        <f t="shared" si="40"/>
        <v>#REF!</v>
      </c>
      <c r="AQ28" s="548" t="str">
        <f t="shared" si="8"/>
        <v>#REF!</v>
      </c>
      <c r="AR28" s="548" t="str">
        <f t="shared" si="9"/>
        <v>#REF!</v>
      </c>
      <c r="AS28" s="451"/>
      <c r="AT28" s="450">
        <f t="shared" si="10"/>
        <v>5</v>
      </c>
      <c r="AU28" s="444">
        <f t="shared" si="11"/>
        <v>5</v>
      </c>
      <c r="AV28" s="586">
        <f t="shared" si="12"/>
        <v>0</v>
      </c>
      <c r="AW28" s="444">
        <f t="shared" si="13"/>
        <v>5</v>
      </c>
      <c r="AX28" s="586">
        <f t="shared" si="14"/>
        <v>0</v>
      </c>
      <c r="AY28" s="444">
        <f t="shared" si="15"/>
        <v>0</v>
      </c>
      <c r="AZ28" s="444">
        <f t="shared" si="16"/>
        <v>0</v>
      </c>
      <c r="BA28" s="444">
        <f t="shared" si="17"/>
        <v>1</v>
      </c>
      <c r="BB28" s="444">
        <f t="shared" si="18"/>
        <v>0</v>
      </c>
      <c r="BC28" s="444">
        <f t="shared" si="19"/>
        <v>0</v>
      </c>
      <c r="BD28" s="444">
        <f t="shared" si="20"/>
        <v>0</v>
      </c>
      <c r="BE28" s="444">
        <f t="shared" si="21"/>
        <v>0</v>
      </c>
      <c r="BF28" s="444">
        <f t="shared" si="22"/>
        <v>0</v>
      </c>
      <c r="BG28" s="444"/>
      <c r="BH28" s="444"/>
      <c r="BI28" s="543">
        <f t="shared" si="23"/>
        <v>60</v>
      </c>
      <c r="BJ28" s="543">
        <f t="shared" si="24"/>
        <v>25</v>
      </c>
      <c r="BK28" s="543">
        <f t="shared" si="25"/>
        <v>2.5</v>
      </c>
      <c r="BL28" s="543">
        <f t="shared" si="26"/>
        <v>7.5</v>
      </c>
      <c r="BM28" s="543">
        <f t="shared" si="27"/>
        <v>11.875</v>
      </c>
      <c r="BN28" s="543">
        <f t="shared" si="28"/>
        <v>28.125</v>
      </c>
      <c r="BS28" s="543" t="str">
        <f t="shared" si="29"/>
        <v>#REF!</v>
      </c>
      <c r="BT28" s="543" t="str">
        <f t="shared" si="30"/>
        <v>#REF!</v>
      </c>
      <c r="BU28" s="543" t="str">
        <f t="shared" si="31"/>
        <v>#REF!</v>
      </c>
      <c r="BV28" s="543" t="str">
        <f t="shared" si="32"/>
        <v>#REF!</v>
      </c>
      <c r="BW28" s="543" t="str">
        <f t="shared" si="33"/>
        <v>#REF!</v>
      </c>
      <c r="BX28" s="543" t="str">
        <f t="shared" si="34"/>
        <v>#REF!</v>
      </c>
      <c r="BY28" s="433"/>
      <c r="BZ28" s="433"/>
      <c r="CA28" s="433"/>
      <c r="CB28" s="433"/>
      <c r="CC28" s="433"/>
      <c r="CD28" s="433"/>
      <c r="CE28" s="433"/>
      <c r="CF28" s="433"/>
      <c r="CG28" s="433"/>
      <c r="CH28" s="433"/>
      <c r="CI28" s="433"/>
      <c r="CJ28" s="433"/>
      <c r="CK28" s="433"/>
      <c r="CL28" s="433"/>
    </row>
    <row r="29">
      <c r="A29" s="449">
        <f t="shared" si="4"/>
        <v>26</v>
      </c>
      <c r="B29" s="449" t="s">
        <v>1123</v>
      </c>
      <c r="C29" s="449" t="s">
        <v>1124</v>
      </c>
      <c r="D29" s="449" t="s">
        <v>14</v>
      </c>
      <c r="E29" s="450" t="s">
        <v>723</v>
      </c>
      <c r="F29" s="450" t="s">
        <v>1090</v>
      </c>
      <c r="G29" s="590" t="s">
        <v>6</v>
      </c>
      <c r="H29" s="450" t="s">
        <v>715</v>
      </c>
      <c r="I29" s="450" t="s">
        <v>715</v>
      </c>
      <c r="J29" s="450" t="s">
        <v>715</v>
      </c>
      <c r="K29" s="450" t="s">
        <v>715</v>
      </c>
      <c r="L29" s="450" t="s">
        <v>1090</v>
      </c>
      <c r="M29" s="450" t="s">
        <v>717</v>
      </c>
      <c r="N29" s="450" t="s">
        <v>6</v>
      </c>
      <c r="O29" s="450" t="s">
        <v>6</v>
      </c>
      <c r="P29" s="450" t="s">
        <v>6</v>
      </c>
      <c r="Q29" s="450" t="s">
        <v>717</v>
      </c>
      <c r="R29" s="450"/>
      <c r="S29" s="450"/>
      <c r="T29" s="450" t="s">
        <v>1090</v>
      </c>
      <c r="U29" s="450"/>
      <c r="V29" s="450"/>
      <c r="W29" s="450"/>
      <c r="X29" s="450"/>
      <c r="Y29" s="450"/>
      <c r="Z29" s="450" t="s">
        <v>1090</v>
      </c>
      <c r="AA29" s="450"/>
      <c r="AB29" s="450"/>
      <c r="AC29" s="450"/>
      <c r="AD29" s="450"/>
      <c r="AE29" s="450"/>
      <c r="AF29" s="450" t="s">
        <v>6</v>
      </c>
      <c r="AG29" s="450" t="s">
        <v>6</v>
      </c>
      <c r="AH29" s="450" t="s">
        <v>1090</v>
      </c>
      <c r="AI29" s="450"/>
      <c r="AJ29" s="547" t="str">
        <f t="shared" si="5"/>
        <v>#REF!</v>
      </c>
      <c r="AK29" s="548">
        <f t="shared" si="6"/>
        <v>16</v>
      </c>
      <c r="AL29" s="548">
        <f t="shared" si="36"/>
        <v>10</v>
      </c>
      <c r="AM29" s="587" t="str">
        <f t="shared" si="37"/>
        <v>#REF!</v>
      </c>
      <c r="AN29" s="587" t="str">
        <f t="shared" si="38"/>
        <v>#REF!</v>
      </c>
      <c r="AO29" s="547" t="str">
        <f t="shared" si="39"/>
        <v>#REF!</v>
      </c>
      <c r="AP29" s="547" t="str">
        <f t="shared" si="40"/>
        <v>#REF!</v>
      </c>
      <c r="AQ29" s="548" t="str">
        <f t="shared" si="8"/>
        <v>#REF!</v>
      </c>
      <c r="AR29" s="548" t="str">
        <f t="shared" si="9"/>
        <v>#REF!</v>
      </c>
      <c r="AS29" s="451"/>
      <c r="AT29" s="450">
        <f t="shared" si="10"/>
        <v>5</v>
      </c>
      <c r="AU29" s="444">
        <f t="shared" si="11"/>
        <v>0</v>
      </c>
      <c r="AV29" s="586">
        <f t="shared" si="12"/>
        <v>4</v>
      </c>
      <c r="AW29" s="444">
        <f t="shared" si="13"/>
        <v>2</v>
      </c>
      <c r="AX29" s="586">
        <f t="shared" si="14"/>
        <v>0</v>
      </c>
      <c r="AY29" s="444">
        <f t="shared" si="15"/>
        <v>0</v>
      </c>
      <c r="AZ29" s="444">
        <f t="shared" si="16"/>
        <v>1</v>
      </c>
      <c r="BA29" s="444">
        <f t="shared" si="17"/>
        <v>0</v>
      </c>
      <c r="BB29" s="444">
        <f t="shared" si="18"/>
        <v>0</v>
      </c>
      <c r="BC29" s="444">
        <f t="shared" si="19"/>
        <v>6</v>
      </c>
      <c r="BD29" s="444">
        <f t="shared" si="20"/>
        <v>0</v>
      </c>
      <c r="BE29" s="444">
        <f t="shared" si="21"/>
        <v>0</v>
      </c>
      <c r="BF29" s="444">
        <f t="shared" si="22"/>
        <v>0</v>
      </c>
      <c r="BG29" s="444"/>
      <c r="BH29" s="444"/>
      <c r="BI29" s="543">
        <f t="shared" si="23"/>
        <v>100</v>
      </c>
      <c r="BJ29" s="543">
        <f t="shared" si="24"/>
        <v>18</v>
      </c>
      <c r="BK29" s="543">
        <f t="shared" si="25"/>
        <v>12</v>
      </c>
      <c r="BL29" s="543">
        <f t="shared" si="26"/>
        <v>7.5</v>
      </c>
      <c r="BM29" s="543">
        <f t="shared" si="27"/>
        <v>17.1875</v>
      </c>
      <c r="BN29" s="543">
        <f t="shared" si="28"/>
        <v>22.8125</v>
      </c>
      <c r="BS29" s="543" t="str">
        <f t="shared" si="29"/>
        <v>#REF!</v>
      </c>
      <c r="BT29" s="543" t="str">
        <f t="shared" si="30"/>
        <v>#REF!</v>
      </c>
      <c r="BU29" s="543" t="str">
        <f t="shared" si="31"/>
        <v>#REF!</v>
      </c>
      <c r="BV29" s="543" t="str">
        <f t="shared" si="32"/>
        <v>#REF!</v>
      </c>
      <c r="BW29" s="543" t="str">
        <f t="shared" si="33"/>
        <v>#REF!</v>
      </c>
      <c r="BX29" s="543" t="str">
        <f t="shared" si="34"/>
        <v>#REF!</v>
      </c>
      <c r="BY29" s="433"/>
      <c r="BZ29" s="433"/>
      <c r="CA29" s="433"/>
      <c r="CB29" s="433"/>
      <c r="CC29" s="433"/>
      <c r="CD29" s="433"/>
      <c r="CE29" s="433"/>
      <c r="CF29" s="433"/>
      <c r="CG29" s="433"/>
      <c r="CH29" s="433"/>
      <c r="CI29" s="433"/>
      <c r="CJ29" s="433"/>
      <c r="CK29" s="433"/>
      <c r="CL29" s="433"/>
    </row>
    <row r="30">
      <c r="A30" s="449">
        <f t="shared" si="4"/>
        <v>27</v>
      </c>
      <c r="B30" s="471" t="s">
        <v>1125</v>
      </c>
      <c r="C30" s="471" t="s">
        <v>1126</v>
      </c>
      <c r="D30" s="471" t="s">
        <v>14</v>
      </c>
      <c r="E30" s="450" t="s">
        <v>1090</v>
      </c>
      <c r="F30" s="433" t="s">
        <v>721</v>
      </c>
      <c r="G30" s="433" t="s">
        <v>591</v>
      </c>
      <c r="H30" s="433" t="s">
        <v>591</v>
      </c>
      <c r="I30" s="433" t="s">
        <v>591</v>
      </c>
      <c r="J30" s="450" t="s">
        <v>591</v>
      </c>
      <c r="K30" s="450" t="s">
        <v>591</v>
      </c>
      <c r="L30" s="450" t="s">
        <v>1090</v>
      </c>
      <c r="M30" s="433" t="s">
        <v>588</v>
      </c>
      <c r="N30" s="433" t="s">
        <v>588</v>
      </c>
      <c r="O30" s="433" t="s">
        <v>588</v>
      </c>
      <c r="P30" s="450" t="s">
        <v>6</v>
      </c>
      <c r="Q30" s="450"/>
      <c r="R30" s="450"/>
      <c r="S30" s="450"/>
      <c r="T30" s="450" t="s">
        <v>1090</v>
      </c>
      <c r="U30" s="450"/>
      <c r="V30" s="450"/>
      <c r="W30" s="450"/>
      <c r="X30" s="450"/>
      <c r="Y30" s="450"/>
      <c r="Z30" s="450" t="s">
        <v>1090</v>
      </c>
      <c r="AA30" s="450"/>
      <c r="AB30" s="450"/>
      <c r="AC30" s="450"/>
      <c r="AD30" s="450"/>
      <c r="AE30" s="450"/>
      <c r="AF30" s="450"/>
      <c r="AG30" s="450"/>
      <c r="AH30" s="450" t="s">
        <v>1090</v>
      </c>
      <c r="AI30" s="450"/>
      <c r="AJ30" s="547" t="str">
        <f t="shared" si="5"/>
        <v>#REF!</v>
      </c>
      <c r="AK30" s="548">
        <f t="shared" si="6"/>
        <v>13</v>
      </c>
      <c r="AL30" s="548">
        <f t="shared" si="36"/>
        <v>12</v>
      </c>
      <c r="AM30" s="587" t="str">
        <f t="shared" si="37"/>
        <v>#REF!</v>
      </c>
      <c r="AN30" s="587" t="str">
        <f t="shared" si="38"/>
        <v>#REF!</v>
      </c>
      <c r="AO30" s="547" t="str">
        <f t="shared" si="39"/>
        <v>#REF!</v>
      </c>
      <c r="AP30" s="547" t="str">
        <f t="shared" si="40"/>
        <v>#REF!</v>
      </c>
      <c r="AQ30" s="548" t="str">
        <f t="shared" si="8"/>
        <v>#REF!</v>
      </c>
      <c r="AR30" s="548" t="str">
        <f t="shared" si="9"/>
        <v>#REF!</v>
      </c>
      <c r="AS30" s="552"/>
      <c r="AT30" s="450">
        <f t="shared" si="10"/>
        <v>5</v>
      </c>
      <c r="AU30" s="444">
        <f t="shared" si="11"/>
        <v>5</v>
      </c>
      <c r="AV30" s="586">
        <f t="shared" si="12"/>
        <v>0</v>
      </c>
      <c r="AW30" s="444">
        <f t="shared" si="13"/>
        <v>0</v>
      </c>
      <c r="AX30" s="586">
        <f t="shared" si="14"/>
        <v>3</v>
      </c>
      <c r="AY30" s="444">
        <f t="shared" si="15"/>
        <v>1</v>
      </c>
      <c r="AZ30" s="444">
        <f t="shared" si="16"/>
        <v>0</v>
      </c>
      <c r="BA30" s="444">
        <f t="shared" si="17"/>
        <v>0</v>
      </c>
      <c r="BB30" s="444">
        <f t="shared" si="18"/>
        <v>0</v>
      </c>
      <c r="BC30" s="444">
        <f t="shared" si="19"/>
        <v>1</v>
      </c>
      <c r="BD30" s="444">
        <f t="shared" si="20"/>
        <v>0</v>
      </c>
      <c r="BE30" s="444">
        <f t="shared" si="21"/>
        <v>0</v>
      </c>
      <c r="BF30" s="444">
        <f t="shared" si="22"/>
        <v>0</v>
      </c>
      <c r="BG30" s="444"/>
      <c r="BH30" s="444"/>
      <c r="BI30" s="543">
        <f t="shared" si="23"/>
        <v>39</v>
      </c>
      <c r="BJ30" s="543">
        <f t="shared" si="24"/>
        <v>59</v>
      </c>
      <c r="BK30" s="543">
        <f t="shared" si="25"/>
        <v>9.5</v>
      </c>
      <c r="BL30" s="543">
        <f t="shared" si="26"/>
        <v>18.3</v>
      </c>
      <c r="BM30" s="543">
        <f t="shared" si="27"/>
        <v>15.725</v>
      </c>
      <c r="BN30" s="543">
        <f t="shared" si="28"/>
        <v>24.275</v>
      </c>
      <c r="BS30" s="543" t="str">
        <f t="shared" si="29"/>
        <v>#REF!</v>
      </c>
      <c r="BT30" s="543" t="str">
        <f t="shared" si="30"/>
        <v>#REF!</v>
      </c>
      <c r="BU30" s="543" t="str">
        <f t="shared" si="31"/>
        <v>#REF!</v>
      </c>
      <c r="BV30" s="543" t="str">
        <f t="shared" si="32"/>
        <v>#REF!</v>
      </c>
      <c r="BW30" s="543" t="str">
        <f t="shared" si="33"/>
        <v>#REF!</v>
      </c>
      <c r="BX30" s="543" t="str">
        <f t="shared" si="34"/>
        <v>#REF!</v>
      </c>
      <c r="BY30" s="433"/>
      <c r="BZ30" s="433"/>
      <c r="CA30" s="433"/>
      <c r="CB30" s="433"/>
      <c r="CC30" s="433"/>
      <c r="CD30" s="433"/>
      <c r="CE30" s="433"/>
      <c r="CF30" s="433"/>
      <c r="CG30" s="433"/>
      <c r="CH30" s="433"/>
      <c r="CI30" s="433"/>
      <c r="CJ30" s="433"/>
      <c r="CK30" s="433"/>
      <c r="CL30" s="433"/>
    </row>
    <row r="31">
      <c r="A31" s="449">
        <f t="shared" si="4"/>
        <v>28</v>
      </c>
      <c r="B31" s="471" t="s">
        <v>597</v>
      </c>
      <c r="C31" s="471" t="s">
        <v>1127</v>
      </c>
      <c r="D31" s="471" t="s">
        <v>14</v>
      </c>
      <c r="E31" s="450" t="s">
        <v>1090</v>
      </c>
      <c r="F31" s="450" t="s">
        <v>727</v>
      </c>
      <c r="G31" s="450" t="s">
        <v>588</v>
      </c>
      <c r="H31" s="450" t="s">
        <v>588</v>
      </c>
      <c r="I31" s="433" t="s">
        <v>588</v>
      </c>
      <c r="J31" s="433" t="s">
        <v>588</v>
      </c>
      <c r="K31" s="433" t="s">
        <v>588</v>
      </c>
      <c r="L31" s="433" t="s">
        <v>588</v>
      </c>
      <c r="M31" s="450" t="s">
        <v>1090</v>
      </c>
      <c r="N31" s="433" t="s">
        <v>588</v>
      </c>
      <c r="O31" s="433" t="s">
        <v>588</v>
      </c>
      <c r="P31" s="433" t="s">
        <v>588</v>
      </c>
      <c r="Q31" s="450"/>
      <c r="R31" s="450"/>
      <c r="S31" s="450" t="s">
        <v>1090</v>
      </c>
      <c r="T31" s="450"/>
      <c r="U31" s="450"/>
      <c r="V31" s="450"/>
      <c r="W31" s="450"/>
      <c r="X31" s="450"/>
      <c r="Y31" s="450"/>
      <c r="Z31" s="450"/>
      <c r="AA31" s="450" t="s">
        <v>1090</v>
      </c>
      <c r="AB31" s="450"/>
      <c r="AC31" s="450"/>
      <c r="AD31" s="450"/>
      <c r="AE31" s="450"/>
      <c r="AF31" s="450"/>
      <c r="AG31" s="450" t="s">
        <v>1090</v>
      </c>
      <c r="AH31" s="450"/>
      <c r="AI31" s="450"/>
      <c r="AJ31" s="547" t="str">
        <f t="shared" si="5"/>
        <v>#REF!</v>
      </c>
      <c r="AK31" s="548">
        <f t="shared" si="6"/>
        <v>13</v>
      </c>
      <c r="AL31" s="548">
        <f t="shared" si="36"/>
        <v>13</v>
      </c>
      <c r="AM31" s="587" t="str">
        <f t="shared" si="37"/>
        <v>#REF!</v>
      </c>
      <c r="AN31" s="587" t="str">
        <f t="shared" si="38"/>
        <v>#REF!</v>
      </c>
      <c r="AO31" s="547" t="str">
        <f t="shared" si="39"/>
        <v>#REF!</v>
      </c>
      <c r="AP31" s="547" t="str">
        <f t="shared" si="40"/>
        <v>#REF!</v>
      </c>
      <c r="AQ31" s="548" t="str">
        <f t="shared" si="8"/>
        <v>#REF!</v>
      </c>
      <c r="AR31" s="548" t="str">
        <f t="shared" si="9"/>
        <v>#REF!</v>
      </c>
      <c r="AS31" s="552"/>
      <c r="AT31" s="450">
        <f t="shared" si="10"/>
        <v>5</v>
      </c>
      <c r="AU31" s="444">
        <f t="shared" si="11"/>
        <v>0</v>
      </c>
      <c r="AV31" s="586">
        <f t="shared" si="12"/>
        <v>0</v>
      </c>
      <c r="AW31" s="444">
        <f t="shared" si="13"/>
        <v>0</v>
      </c>
      <c r="AX31" s="586">
        <f t="shared" si="14"/>
        <v>9</v>
      </c>
      <c r="AY31" s="444">
        <f t="shared" si="15"/>
        <v>0</v>
      </c>
      <c r="AZ31" s="444">
        <f t="shared" si="16"/>
        <v>0</v>
      </c>
      <c r="BA31" s="444">
        <f t="shared" si="17"/>
        <v>0</v>
      </c>
      <c r="BB31" s="444">
        <f t="shared" si="18"/>
        <v>1</v>
      </c>
      <c r="BC31" s="444">
        <f t="shared" si="19"/>
        <v>0</v>
      </c>
      <c r="BD31" s="444">
        <f t="shared" si="20"/>
        <v>0</v>
      </c>
      <c r="BE31" s="444">
        <f t="shared" si="21"/>
        <v>0</v>
      </c>
      <c r="BF31" s="444">
        <f t="shared" si="22"/>
        <v>0</v>
      </c>
      <c r="BG31" s="444"/>
      <c r="BH31" s="444"/>
      <c r="BI31" s="543">
        <f t="shared" si="23"/>
        <v>9</v>
      </c>
      <c r="BJ31" s="543">
        <f t="shared" si="24"/>
        <v>88</v>
      </c>
      <c r="BK31" s="543">
        <f t="shared" si="25"/>
        <v>0</v>
      </c>
      <c r="BL31" s="543">
        <f t="shared" si="26"/>
        <v>29.5</v>
      </c>
      <c r="BM31" s="543">
        <f t="shared" si="27"/>
        <v>15.8125</v>
      </c>
      <c r="BN31" s="543">
        <f t="shared" si="28"/>
        <v>24.1875</v>
      </c>
      <c r="BS31" s="543" t="str">
        <f t="shared" si="29"/>
        <v>#REF!</v>
      </c>
      <c r="BT31" s="543" t="str">
        <f t="shared" si="30"/>
        <v>#REF!</v>
      </c>
      <c r="BU31" s="543" t="str">
        <f t="shared" si="31"/>
        <v>#REF!</v>
      </c>
      <c r="BV31" s="543" t="str">
        <f t="shared" si="32"/>
        <v>#REF!</v>
      </c>
      <c r="BW31" s="543" t="str">
        <f t="shared" si="33"/>
        <v>#REF!</v>
      </c>
      <c r="BX31" s="543" t="str">
        <f t="shared" si="34"/>
        <v>#REF!</v>
      </c>
      <c r="BY31" s="433"/>
      <c r="BZ31" s="433"/>
      <c r="CA31" s="433"/>
      <c r="CB31" s="433"/>
      <c r="CC31" s="433"/>
      <c r="CD31" s="433"/>
      <c r="CE31" s="433"/>
      <c r="CF31" s="433"/>
      <c r="CG31" s="433"/>
      <c r="CH31" s="433"/>
      <c r="CI31" s="433"/>
      <c r="CJ31" s="433"/>
      <c r="CK31" s="433"/>
      <c r="CL31" s="433"/>
    </row>
    <row r="32">
      <c r="A32" s="449">
        <f t="shared" si="4"/>
        <v>29</v>
      </c>
      <c r="B32" s="471" t="s">
        <v>666</v>
      </c>
      <c r="C32" s="471" t="s">
        <v>1128</v>
      </c>
      <c r="D32" s="449" t="s">
        <v>14</v>
      </c>
      <c r="E32" s="591" t="s">
        <v>727</v>
      </c>
      <c r="F32" s="450" t="s">
        <v>1090</v>
      </c>
      <c r="G32" s="450" t="s">
        <v>588</v>
      </c>
      <c r="H32" s="450" t="s">
        <v>588</v>
      </c>
      <c r="I32" s="433" t="s">
        <v>588</v>
      </c>
      <c r="J32" s="433" t="s">
        <v>588</v>
      </c>
      <c r="K32" s="433" t="s">
        <v>588</v>
      </c>
      <c r="L32" s="450" t="s">
        <v>1090</v>
      </c>
      <c r="M32" s="433" t="s">
        <v>588</v>
      </c>
      <c r="N32" s="433" t="s">
        <v>588</v>
      </c>
      <c r="O32" s="433" t="s">
        <v>588</v>
      </c>
      <c r="P32" s="433" t="s">
        <v>588</v>
      </c>
      <c r="Q32" s="450"/>
      <c r="R32" s="450"/>
      <c r="S32" s="450"/>
      <c r="T32" s="450" t="s">
        <v>1090</v>
      </c>
      <c r="U32" s="450"/>
      <c r="V32" s="450"/>
      <c r="W32" s="450"/>
      <c r="X32" s="450"/>
      <c r="Y32" s="450"/>
      <c r="Z32" s="450" t="s">
        <v>1090</v>
      </c>
      <c r="AA32" s="450"/>
      <c r="AB32" s="450"/>
      <c r="AC32" s="450"/>
      <c r="AD32" s="450"/>
      <c r="AE32" s="450"/>
      <c r="AF32" s="450"/>
      <c r="AG32" s="450"/>
      <c r="AH32" s="450" t="s">
        <v>1090</v>
      </c>
      <c r="AI32" s="450"/>
      <c r="AJ32" s="547" t="str">
        <f t="shared" si="5"/>
        <v>#REF!</v>
      </c>
      <c r="AK32" s="548">
        <f t="shared" si="6"/>
        <v>13</v>
      </c>
      <c r="AL32" s="548">
        <f t="shared" si="36"/>
        <v>13</v>
      </c>
      <c r="AM32" s="587" t="str">
        <f t="shared" si="37"/>
        <v>#REF!</v>
      </c>
      <c r="AN32" s="587" t="str">
        <f t="shared" si="38"/>
        <v>#REF!</v>
      </c>
      <c r="AO32" s="547" t="str">
        <f t="shared" si="39"/>
        <v>#REF!</v>
      </c>
      <c r="AP32" s="547" t="str">
        <f t="shared" si="40"/>
        <v>#REF!</v>
      </c>
      <c r="AQ32" s="548" t="str">
        <f t="shared" si="8"/>
        <v>#REF!</v>
      </c>
      <c r="AR32" s="548" t="str">
        <f t="shared" si="9"/>
        <v>#REF!</v>
      </c>
      <c r="AS32" s="552"/>
      <c r="AT32" s="450">
        <f t="shared" si="10"/>
        <v>5</v>
      </c>
      <c r="AU32" s="444">
        <f t="shared" si="11"/>
        <v>0</v>
      </c>
      <c r="AV32" s="586">
        <f t="shared" si="12"/>
        <v>0</v>
      </c>
      <c r="AW32" s="444">
        <f t="shared" si="13"/>
        <v>0</v>
      </c>
      <c r="AX32" s="586">
        <f t="shared" si="14"/>
        <v>9</v>
      </c>
      <c r="AY32" s="444">
        <f t="shared" si="15"/>
        <v>0</v>
      </c>
      <c r="AZ32" s="444">
        <f t="shared" si="16"/>
        <v>0</v>
      </c>
      <c r="BA32" s="444">
        <f t="shared" si="17"/>
        <v>0</v>
      </c>
      <c r="BB32" s="444">
        <f t="shared" si="18"/>
        <v>1</v>
      </c>
      <c r="BC32" s="444">
        <f t="shared" si="19"/>
        <v>0</v>
      </c>
      <c r="BD32" s="444">
        <f t="shared" si="20"/>
        <v>0</v>
      </c>
      <c r="BE32" s="444">
        <f t="shared" si="21"/>
        <v>0</v>
      </c>
      <c r="BF32" s="444">
        <f t="shared" si="22"/>
        <v>0</v>
      </c>
      <c r="BG32" s="444"/>
      <c r="BH32" s="444"/>
      <c r="BI32" s="543">
        <f t="shared" si="23"/>
        <v>9</v>
      </c>
      <c r="BJ32" s="543">
        <f t="shared" si="24"/>
        <v>88</v>
      </c>
      <c r="BK32" s="543">
        <f t="shared" si="25"/>
        <v>0</v>
      </c>
      <c r="BL32" s="543">
        <f t="shared" si="26"/>
        <v>29.5</v>
      </c>
      <c r="BM32" s="543">
        <f t="shared" si="27"/>
        <v>15.8125</v>
      </c>
      <c r="BN32" s="543">
        <f t="shared" si="28"/>
        <v>24.1875</v>
      </c>
      <c r="BS32" s="543" t="str">
        <f t="shared" si="29"/>
        <v>#REF!</v>
      </c>
      <c r="BT32" s="543" t="str">
        <f t="shared" si="30"/>
        <v>#REF!</v>
      </c>
      <c r="BU32" s="543" t="str">
        <f t="shared" si="31"/>
        <v>#REF!</v>
      </c>
      <c r="BV32" s="543" t="str">
        <f t="shared" si="32"/>
        <v>#REF!</v>
      </c>
      <c r="BW32" s="543" t="str">
        <f t="shared" si="33"/>
        <v>#REF!</v>
      </c>
      <c r="BX32" s="543" t="str">
        <f t="shared" si="34"/>
        <v>#REF!</v>
      </c>
      <c r="BY32" s="433"/>
      <c r="BZ32" s="433"/>
      <c r="CA32" s="433"/>
      <c r="CB32" s="433"/>
      <c r="CC32" s="433"/>
      <c r="CD32" s="433"/>
      <c r="CE32" s="433"/>
      <c r="CF32" s="433"/>
      <c r="CG32" s="433"/>
      <c r="CH32" s="433"/>
      <c r="CI32" s="433"/>
      <c r="CJ32" s="433"/>
      <c r="CK32" s="433"/>
      <c r="CL32" s="433"/>
    </row>
    <row r="33">
      <c r="A33" s="449">
        <f t="shared" si="4"/>
        <v>30</v>
      </c>
      <c r="B33" s="471" t="s">
        <v>603</v>
      </c>
      <c r="C33" s="471" t="s">
        <v>1129</v>
      </c>
      <c r="D33" s="471" t="s">
        <v>14</v>
      </c>
      <c r="E33" s="591" t="s">
        <v>727</v>
      </c>
      <c r="F33" s="450" t="s">
        <v>1090</v>
      </c>
      <c r="G33" s="450" t="s">
        <v>588</v>
      </c>
      <c r="H33" s="450" t="s">
        <v>588</v>
      </c>
      <c r="I33" s="433" t="s">
        <v>588</v>
      </c>
      <c r="J33" s="433" t="s">
        <v>588</v>
      </c>
      <c r="K33" s="433" t="s">
        <v>588</v>
      </c>
      <c r="L33" s="450" t="s">
        <v>1090</v>
      </c>
      <c r="M33" s="433" t="s">
        <v>588</v>
      </c>
      <c r="N33" s="433" t="s">
        <v>588</v>
      </c>
      <c r="O33" s="433" t="s">
        <v>588</v>
      </c>
      <c r="P33" s="433" t="s">
        <v>588</v>
      </c>
      <c r="Q33" s="450"/>
      <c r="R33" s="450"/>
      <c r="S33" s="450"/>
      <c r="T33" s="450" t="s">
        <v>1090</v>
      </c>
      <c r="U33" s="450"/>
      <c r="V33" s="450"/>
      <c r="W33" s="450"/>
      <c r="X33" s="450"/>
      <c r="Y33" s="450"/>
      <c r="Z33" s="450" t="s">
        <v>1090</v>
      </c>
      <c r="AA33" s="450"/>
      <c r="AB33" s="450"/>
      <c r="AC33" s="450"/>
      <c r="AD33" s="450"/>
      <c r="AE33" s="450"/>
      <c r="AF33" s="450"/>
      <c r="AG33" s="450"/>
      <c r="AH33" s="450" t="s">
        <v>1090</v>
      </c>
      <c r="AI33" s="450"/>
      <c r="AJ33" s="547" t="str">
        <f t="shared" si="5"/>
        <v>#REF!</v>
      </c>
      <c r="AK33" s="548">
        <f t="shared" si="6"/>
        <v>13</v>
      </c>
      <c r="AL33" s="548">
        <f t="shared" si="36"/>
        <v>13</v>
      </c>
      <c r="AM33" s="587" t="str">
        <f t="shared" si="37"/>
        <v>#REF!</v>
      </c>
      <c r="AN33" s="587" t="str">
        <f t="shared" si="38"/>
        <v>#REF!</v>
      </c>
      <c r="AO33" s="547" t="str">
        <f t="shared" si="39"/>
        <v>#REF!</v>
      </c>
      <c r="AP33" s="547" t="str">
        <f t="shared" si="40"/>
        <v>#REF!</v>
      </c>
      <c r="AQ33" s="548" t="str">
        <f t="shared" si="8"/>
        <v>#REF!</v>
      </c>
      <c r="AR33" s="548" t="str">
        <f t="shared" si="9"/>
        <v>#REF!</v>
      </c>
      <c r="AS33" s="552"/>
      <c r="AT33" s="450">
        <f t="shared" si="10"/>
        <v>5</v>
      </c>
      <c r="AU33" s="444">
        <f t="shared" si="11"/>
        <v>0</v>
      </c>
      <c r="AV33" s="586">
        <f t="shared" si="12"/>
        <v>0</v>
      </c>
      <c r="AW33" s="444">
        <f t="shared" si="13"/>
        <v>0</v>
      </c>
      <c r="AX33" s="586">
        <f t="shared" si="14"/>
        <v>9</v>
      </c>
      <c r="AY33" s="444">
        <f t="shared" si="15"/>
        <v>0</v>
      </c>
      <c r="AZ33" s="444">
        <f t="shared" si="16"/>
        <v>0</v>
      </c>
      <c r="BA33" s="444">
        <f t="shared" si="17"/>
        <v>0</v>
      </c>
      <c r="BB33" s="444">
        <f t="shared" si="18"/>
        <v>1</v>
      </c>
      <c r="BC33" s="444">
        <f t="shared" si="19"/>
        <v>0</v>
      </c>
      <c r="BD33" s="444">
        <f t="shared" si="20"/>
        <v>0</v>
      </c>
      <c r="BE33" s="444">
        <f t="shared" si="21"/>
        <v>0</v>
      </c>
      <c r="BF33" s="444">
        <f t="shared" si="22"/>
        <v>0</v>
      </c>
      <c r="BG33" s="444"/>
      <c r="BH33" s="444"/>
      <c r="BI33" s="543">
        <f t="shared" si="23"/>
        <v>9</v>
      </c>
      <c r="BJ33" s="543">
        <f t="shared" si="24"/>
        <v>88</v>
      </c>
      <c r="BK33" s="543">
        <f t="shared" si="25"/>
        <v>0</v>
      </c>
      <c r="BL33" s="543">
        <f t="shared" si="26"/>
        <v>29.5</v>
      </c>
      <c r="BM33" s="543">
        <f t="shared" si="27"/>
        <v>15.8125</v>
      </c>
      <c r="BN33" s="543">
        <f t="shared" si="28"/>
        <v>24.1875</v>
      </c>
      <c r="BS33" s="543" t="str">
        <f t="shared" si="29"/>
        <v>#REF!</v>
      </c>
      <c r="BT33" s="543" t="str">
        <f t="shared" si="30"/>
        <v>#REF!</v>
      </c>
      <c r="BU33" s="543" t="str">
        <f t="shared" si="31"/>
        <v>#REF!</v>
      </c>
      <c r="BV33" s="543" t="str">
        <f t="shared" si="32"/>
        <v>#REF!</v>
      </c>
      <c r="BW33" s="543" t="str">
        <f t="shared" si="33"/>
        <v>#REF!</v>
      </c>
      <c r="BX33" s="543" t="str">
        <f t="shared" si="34"/>
        <v>#REF!</v>
      </c>
      <c r="BY33" s="433"/>
      <c r="BZ33" s="433"/>
      <c r="CA33" s="433"/>
      <c r="CB33" s="433"/>
      <c r="CC33" s="433"/>
      <c r="CD33" s="433"/>
      <c r="CE33" s="433"/>
      <c r="CF33" s="433"/>
      <c r="CG33" s="592"/>
      <c r="CH33" s="592"/>
      <c r="CI33" s="433"/>
      <c r="CJ33" s="433"/>
      <c r="CK33" s="592"/>
      <c r="CL33" s="433"/>
    </row>
    <row r="34">
      <c r="A34" s="449">
        <f t="shared" si="4"/>
        <v>31</v>
      </c>
      <c r="B34" s="471" t="s">
        <v>608</v>
      </c>
      <c r="C34" s="471" t="s">
        <v>1130</v>
      </c>
      <c r="D34" s="471" t="s">
        <v>14</v>
      </c>
      <c r="E34" s="450" t="s">
        <v>1090</v>
      </c>
      <c r="F34" s="433" t="s">
        <v>721</v>
      </c>
      <c r="G34" s="433" t="s">
        <v>591</v>
      </c>
      <c r="H34" s="433" t="s">
        <v>591</v>
      </c>
      <c r="I34" s="433" t="s">
        <v>591</v>
      </c>
      <c r="J34" s="450" t="s">
        <v>591</v>
      </c>
      <c r="K34" s="450" t="s">
        <v>591</v>
      </c>
      <c r="L34" s="450" t="s">
        <v>1090</v>
      </c>
      <c r="M34" s="450" t="s">
        <v>6</v>
      </c>
      <c r="N34" s="433" t="s">
        <v>588</v>
      </c>
      <c r="O34" s="433" t="s">
        <v>588</v>
      </c>
      <c r="P34" s="433" t="s">
        <v>588</v>
      </c>
      <c r="Q34" s="450"/>
      <c r="R34" s="450"/>
      <c r="S34" s="450"/>
      <c r="T34" s="450" t="s">
        <v>1090</v>
      </c>
      <c r="U34" s="450"/>
      <c r="V34" s="450"/>
      <c r="W34" s="450"/>
      <c r="X34" s="450"/>
      <c r="Y34" s="450"/>
      <c r="Z34" s="450" t="s">
        <v>1090</v>
      </c>
      <c r="AA34" s="450"/>
      <c r="AB34" s="450"/>
      <c r="AC34" s="450"/>
      <c r="AD34" s="450"/>
      <c r="AE34" s="450"/>
      <c r="AF34" s="450"/>
      <c r="AG34" s="450"/>
      <c r="AH34" s="450" t="s">
        <v>1090</v>
      </c>
      <c r="AI34" s="450"/>
      <c r="AJ34" s="547" t="str">
        <f t="shared" si="5"/>
        <v>#REF!</v>
      </c>
      <c r="AK34" s="548">
        <f t="shared" si="6"/>
        <v>13</v>
      </c>
      <c r="AL34" s="548">
        <f t="shared" si="36"/>
        <v>12</v>
      </c>
      <c r="AM34" s="587" t="str">
        <f t="shared" si="37"/>
        <v>#REF!</v>
      </c>
      <c r="AN34" s="587" t="str">
        <f t="shared" si="38"/>
        <v>#REF!</v>
      </c>
      <c r="AO34" s="547" t="str">
        <f t="shared" si="39"/>
        <v>#REF!</v>
      </c>
      <c r="AP34" s="547" t="str">
        <f t="shared" si="40"/>
        <v>#REF!</v>
      </c>
      <c r="AQ34" s="548" t="str">
        <f t="shared" si="8"/>
        <v>#REF!</v>
      </c>
      <c r="AR34" s="548" t="str">
        <f t="shared" si="9"/>
        <v>#REF!</v>
      </c>
      <c r="AS34" s="552"/>
      <c r="AT34" s="450">
        <f t="shared" si="10"/>
        <v>5</v>
      </c>
      <c r="AU34" s="444">
        <f t="shared" si="11"/>
        <v>5</v>
      </c>
      <c r="AV34" s="586">
        <f t="shared" si="12"/>
        <v>0</v>
      </c>
      <c r="AW34" s="444">
        <f t="shared" si="13"/>
        <v>0</v>
      </c>
      <c r="AX34" s="586">
        <f t="shared" si="14"/>
        <v>3</v>
      </c>
      <c r="AY34" s="444">
        <f t="shared" si="15"/>
        <v>1</v>
      </c>
      <c r="AZ34" s="444">
        <f t="shared" si="16"/>
        <v>0</v>
      </c>
      <c r="BA34" s="444">
        <f t="shared" si="17"/>
        <v>0</v>
      </c>
      <c r="BB34" s="444">
        <f t="shared" si="18"/>
        <v>0</v>
      </c>
      <c r="BC34" s="444">
        <f t="shared" si="19"/>
        <v>1</v>
      </c>
      <c r="BD34" s="444">
        <f t="shared" si="20"/>
        <v>0</v>
      </c>
      <c r="BE34" s="444">
        <f t="shared" si="21"/>
        <v>0</v>
      </c>
      <c r="BF34" s="444">
        <f t="shared" si="22"/>
        <v>0</v>
      </c>
      <c r="BG34" s="444"/>
      <c r="BH34" s="444"/>
      <c r="BI34" s="543">
        <f t="shared" si="23"/>
        <v>39</v>
      </c>
      <c r="BJ34" s="543">
        <f t="shared" si="24"/>
        <v>59</v>
      </c>
      <c r="BK34" s="543">
        <f t="shared" si="25"/>
        <v>9.5</v>
      </c>
      <c r="BL34" s="543">
        <f t="shared" si="26"/>
        <v>18.3</v>
      </c>
      <c r="BM34" s="543">
        <f t="shared" si="27"/>
        <v>15.725</v>
      </c>
      <c r="BN34" s="543">
        <f t="shared" si="28"/>
        <v>24.275</v>
      </c>
      <c r="BS34" s="543" t="str">
        <f t="shared" si="29"/>
        <v>#REF!</v>
      </c>
      <c r="BT34" s="543" t="str">
        <f t="shared" si="30"/>
        <v>#REF!</v>
      </c>
      <c r="BU34" s="543" t="str">
        <f t="shared" si="31"/>
        <v>#REF!</v>
      </c>
      <c r="BV34" s="543" t="str">
        <f t="shared" si="32"/>
        <v>#REF!</v>
      </c>
      <c r="BW34" s="543" t="str">
        <f t="shared" si="33"/>
        <v>#REF!</v>
      </c>
      <c r="BX34" s="543" t="str">
        <f t="shared" si="34"/>
        <v>#REF!</v>
      </c>
      <c r="BY34" s="433"/>
      <c r="BZ34" s="433"/>
      <c r="CA34" s="433"/>
      <c r="CB34" s="433"/>
      <c r="CC34" s="433"/>
      <c r="CD34" s="433"/>
      <c r="CE34" s="433"/>
      <c r="CF34" s="433"/>
      <c r="CG34" s="433"/>
      <c r="CH34" s="433"/>
      <c r="CI34" s="433"/>
      <c r="CJ34" s="433"/>
      <c r="CK34" s="433"/>
      <c r="CL34" s="433"/>
    </row>
    <row r="35">
      <c r="A35" s="449">
        <f t="shared" si="4"/>
        <v>32</v>
      </c>
      <c r="B35" s="471" t="s">
        <v>665</v>
      </c>
      <c r="C35" s="471" t="s">
        <v>1131</v>
      </c>
      <c r="D35" s="471" t="s">
        <v>14</v>
      </c>
      <c r="E35" s="450" t="s">
        <v>1090</v>
      </c>
      <c r="F35" s="450" t="s">
        <v>727</v>
      </c>
      <c r="G35" s="450" t="s">
        <v>588</v>
      </c>
      <c r="H35" s="450" t="s">
        <v>588</v>
      </c>
      <c r="I35" s="433" t="s">
        <v>588</v>
      </c>
      <c r="J35" s="590" t="s">
        <v>6</v>
      </c>
      <c r="K35" s="590" t="s">
        <v>6</v>
      </c>
      <c r="L35" s="590" t="s">
        <v>6</v>
      </c>
      <c r="M35" s="450" t="s">
        <v>1090</v>
      </c>
      <c r="N35" s="450" t="s">
        <v>715</v>
      </c>
      <c r="O35" s="450" t="s">
        <v>715</v>
      </c>
      <c r="P35" s="450" t="s">
        <v>715</v>
      </c>
      <c r="Q35" s="450"/>
      <c r="R35" s="450"/>
      <c r="S35" s="450"/>
      <c r="T35" s="450"/>
      <c r="U35" s="450"/>
      <c r="V35" s="450"/>
      <c r="W35" s="450"/>
      <c r="X35" s="450"/>
      <c r="Y35" s="450"/>
      <c r="Z35" s="450"/>
      <c r="AA35" s="450"/>
      <c r="AB35" s="450"/>
      <c r="AC35" s="450"/>
      <c r="AD35" s="450"/>
      <c r="AE35" s="450"/>
      <c r="AF35" s="450"/>
      <c r="AG35" s="450"/>
      <c r="AH35" s="450"/>
      <c r="AI35" s="450"/>
      <c r="AJ35" s="547" t="str">
        <f t="shared" si="5"/>
        <v>#REF!</v>
      </c>
      <c r="AK35" s="548">
        <f t="shared" si="6"/>
        <v>13</v>
      </c>
      <c r="AL35" s="548">
        <f t="shared" si="36"/>
        <v>10</v>
      </c>
      <c r="AM35" s="587" t="str">
        <f t="shared" si="37"/>
        <v>#REF!</v>
      </c>
      <c r="AN35" s="587" t="str">
        <f t="shared" si="38"/>
        <v>#REF!</v>
      </c>
      <c r="AO35" s="547" t="str">
        <f t="shared" si="39"/>
        <v>#REF!</v>
      </c>
      <c r="AP35" s="547" t="str">
        <f t="shared" si="40"/>
        <v>#REF!</v>
      </c>
      <c r="AQ35" s="548" t="str">
        <f t="shared" si="8"/>
        <v>#REF!</v>
      </c>
      <c r="AR35" s="548" t="str">
        <f t="shared" si="9"/>
        <v>#REF!</v>
      </c>
      <c r="AS35" s="552"/>
      <c r="AT35" s="450">
        <f t="shared" si="10"/>
        <v>2</v>
      </c>
      <c r="AU35" s="444">
        <f t="shared" si="11"/>
        <v>0</v>
      </c>
      <c r="AV35" s="586">
        <f t="shared" si="12"/>
        <v>3</v>
      </c>
      <c r="AW35" s="444">
        <f t="shared" si="13"/>
        <v>0</v>
      </c>
      <c r="AX35" s="586">
        <f t="shared" si="14"/>
        <v>3</v>
      </c>
      <c r="AY35" s="444">
        <f t="shared" si="15"/>
        <v>0</v>
      </c>
      <c r="AZ35" s="444">
        <f t="shared" si="16"/>
        <v>0</v>
      </c>
      <c r="BA35" s="444">
        <f t="shared" si="17"/>
        <v>0</v>
      </c>
      <c r="BB35" s="444">
        <f t="shared" si="18"/>
        <v>1</v>
      </c>
      <c r="BC35" s="444">
        <f t="shared" si="19"/>
        <v>3</v>
      </c>
      <c r="BD35" s="444">
        <f t="shared" si="20"/>
        <v>0</v>
      </c>
      <c r="BE35" s="444">
        <f t="shared" si="21"/>
        <v>0</v>
      </c>
      <c r="BF35" s="444">
        <f t="shared" si="22"/>
        <v>0</v>
      </c>
      <c r="BG35" s="444"/>
      <c r="BH35" s="444"/>
      <c r="BI35" s="543">
        <f t="shared" si="23"/>
        <v>45</v>
      </c>
      <c r="BJ35" s="543">
        <f t="shared" si="24"/>
        <v>49</v>
      </c>
      <c r="BK35" s="543">
        <f t="shared" si="25"/>
        <v>0</v>
      </c>
      <c r="BL35" s="543">
        <f t="shared" si="26"/>
        <v>17.2</v>
      </c>
      <c r="BM35" s="543">
        <f t="shared" si="27"/>
        <v>13.9</v>
      </c>
      <c r="BN35" s="543">
        <f t="shared" si="28"/>
        <v>26.1</v>
      </c>
      <c r="BS35" s="543" t="str">
        <f t="shared" si="29"/>
        <v>#REF!</v>
      </c>
      <c r="BT35" s="543" t="str">
        <f t="shared" si="30"/>
        <v>#REF!</v>
      </c>
      <c r="BU35" s="543" t="str">
        <f t="shared" si="31"/>
        <v>#REF!</v>
      </c>
      <c r="BV35" s="543" t="str">
        <f t="shared" si="32"/>
        <v>#REF!</v>
      </c>
      <c r="BW35" s="543" t="str">
        <f t="shared" si="33"/>
        <v>#REF!</v>
      </c>
      <c r="BX35" s="543" t="str">
        <f t="shared" si="34"/>
        <v>#REF!</v>
      </c>
      <c r="BY35" s="433"/>
      <c r="BZ35" s="433"/>
      <c r="CA35" s="433"/>
      <c r="CB35" s="433"/>
      <c r="CC35" s="433"/>
      <c r="CD35" s="433"/>
      <c r="CE35" s="433"/>
      <c r="CF35" s="433"/>
      <c r="CG35" s="433"/>
      <c r="CH35" s="433"/>
      <c r="CI35" s="433"/>
      <c r="CJ35" s="433"/>
      <c r="CK35" s="433"/>
      <c r="CL35" s="433"/>
    </row>
    <row r="36">
      <c r="A36" s="449">
        <f t="shared" si="4"/>
        <v>33</v>
      </c>
      <c r="B36" s="471" t="s">
        <v>1132</v>
      </c>
      <c r="C36" s="471" t="s">
        <v>1133</v>
      </c>
      <c r="D36" s="471" t="s">
        <v>14</v>
      </c>
      <c r="E36" s="591" t="s">
        <v>727</v>
      </c>
      <c r="F36" s="450" t="s">
        <v>1090</v>
      </c>
      <c r="G36" s="450" t="s">
        <v>588</v>
      </c>
      <c r="H36" s="450" t="s">
        <v>588</v>
      </c>
      <c r="I36" s="433" t="s">
        <v>588</v>
      </c>
      <c r="J36" s="433" t="s">
        <v>588</v>
      </c>
      <c r="K36" s="433" t="s">
        <v>588</v>
      </c>
      <c r="L36" s="450" t="s">
        <v>1090</v>
      </c>
      <c r="M36" s="433" t="s">
        <v>6</v>
      </c>
      <c r="N36" s="433" t="s">
        <v>6</v>
      </c>
      <c r="O36" s="593" t="s">
        <v>6</v>
      </c>
      <c r="P36" s="433" t="s">
        <v>6</v>
      </c>
      <c r="Q36" s="433" t="s">
        <v>6</v>
      </c>
      <c r="R36" s="433" t="s">
        <v>6</v>
      </c>
      <c r="S36" s="433" t="s">
        <v>6</v>
      </c>
      <c r="T36" s="450" t="s">
        <v>1090</v>
      </c>
      <c r="U36" s="433" t="s">
        <v>6</v>
      </c>
      <c r="V36" s="450"/>
      <c r="W36" s="450"/>
      <c r="X36" s="450"/>
      <c r="Y36" s="450"/>
      <c r="Z36" s="450"/>
      <c r="AA36" s="450"/>
      <c r="AB36" s="450"/>
      <c r="AC36" s="450"/>
      <c r="AD36" s="450"/>
      <c r="AE36" s="450"/>
      <c r="AF36" s="450"/>
      <c r="AG36" s="450"/>
      <c r="AH36" s="450"/>
      <c r="AI36" s="450"/>
      <c r="AJ36" s="547" t="str">
        <f t="shared" si="5"/>
        <v>#REF!</v>
      </c>
      <c r="AK36" s="548">
        <f t="shared" si="6"/>
        <v>17</v>
      </c>
      <c r="AL36" s="548">
        <f t="shared" si="36"/>
        <v>9</v>
      </c>
      <c r="AM36" s="587" t="str">
        <f t="shared" si="37"/>
        <v>#REF!</v>
      </c>
      <c r="AN36" s="587" t="str">
        <f t="shared" si="38"/>
        <v>#REF!</v>
      </c>
      <c r="AO36" s="547" t="str">
        <f t="shared" si="39"/>
        <v>#REF!</v>
      </c>
      <c r="AP36" s="547" t="str">
        <f t="shared" si="40"/>
        <v>#REF!</v>
      </c>
      <c r="AQ36" s="548" t="str">
        <f t="shared" si="8"/>
        <v>#REF!</v>
      </c>
      <c r="AR36" s="548" t="str">
        <f t="shared" si="9"/>
        <v>#REF!</v>
      </c>
      <c r="AS36" s="552"/>
      <c r="AT36" s="450">
        <f t="shared" si="10"/>
        <v>3</v>
      </c>
      <c r="AU36" s="444">
        <f t="shared" si="11"/>
        <v>0</v>
      </c>
      <c r="AV36" s="586">
        <f t="shared" si="12"/>
        <v>0</v>
      </c>
      <c r="AW36" s="444">
        <f t="shared" si="13"/>
        <v>0</v>
      </c>
      <c r="AX36" s="586">
        <f t="shared" si="14"/>
        <v>5</v>
      </c>
      <c r="AY36" s="444">
        <f t="shared" si="15"/>
        <v>0</v>
      </c>
      <c r="AZ36" s="444">
        <f t="shared" si="16"/>
        <v>0</v>
      </c>
      <c r="BA36" s="444">
        <f t="shared" si="17"/>
        <v>0</v>
      </c>
      <c r="BB36" s="444">
        <f t="shared" si="18"/>
        <v>1</v>
      </c>
      <c r="BC36" s="444">
        <f t="shared" si="19"/>
        <v>8</v>
      </c>
      <c r="BD36" s="444">
        <f t="shared" si="20"/>
        <v>0</v>
      </c>
      <c r="BE36" s="444">
        <f t="shared" si="21"/>
        <v>0</v>
      </c>
      <c r="BF36" s="444">
        <f t="shared" si="22"/>
        <v>0</v>
      </c>
      <c r="BG36" s="444"/>
      <c r="BH36" s="444"/>
      <c r="BI36" s="543">
        <f t="shared" si="23"/>
        <v>69</v>
      </c>
      <c r="BJ36" s="543">
        <f t="shared" si="24"/>
        <v>56</v>
      </c>
      <c r="BK36" s="543">
        <f t="shared" si="25"/>
        <v>0</v>
      </c>
      <c r="BL36" s="543">
        <f t="shared" si="26"/>
        <v>19.1</v>
      </c>
      <c r="BM36" s="543">
        <f t="shared" si="27"/>
        <v>18.0125</v>
      </c>
      <c r="BN36" s="543">
        <f t="shared" si="28"/>
        <v>21.9875</v>
      </c>
      <c r="BS36" s="543" t="str">
        <f t="shared" si="29"/>
        <v>#REF!</v>
      </c>
      <c r="BT36" s="543" t="str">
        <f t="shared" si="30"/>
        <v>#REF!</v>
      </c>
      <c r="BU36" s="543" t="str">
        <f t="shared" si="31"/>
        <v>#REF!</v>
      </c>
      <c r="BV36" s="543" t="str">
        <f t="shared" si="32"/>
        <v>#REF!</v>
      </c>
      <c r="BW36" s="543" t="str">
        <f t="shared" si="33"/>
        <v>#REF!</v>
      </c>
      <c r="BX36" s="543" t="str">
        <f t="shared" si="34"/>
        <v>#REF!</v>
      </c>
      <c r="BY36" s="433"/>
      <c r="BZ36" s="433"/>
      <c r="CA36" s="433"/>
      <c r="CB36" s="433"/>
      <c r="CC36" s="433"/>
      <c r="CD36" s="433"/>
      <c r="CE36" s="433"/>
      <c r="CF36" s="433"/>
      <c r="CG36" s="433"/>
      <c r="CH36" s="433"/>
      <c r="CI36" s="433"/>
      <c r="CJ36" s="433"/>
      <c r="CK36" s="433"/>
      <c r="CL36" s="433"/>
    </row>
    <row r="37">
      <c r="A37" s="449">
        <f t="shared" si="4"/>
        <v>34</v>
      </c>
      <c r="B37" s="471" t="s">
        <v>1134</v>
      </c>
      <c r="C37" s="471" t="s">
        <v>1135</v>
      </c>
      <c r="D37" s="471" t="s">
        <v>14</v>
      </c>
      <c r="E37" s="591" t="s">
        <v>727</v>
      </c>
      <c r="F37" s="450" t="s">
        <v>1090</v>
      </c>
      <c r="G37" s="450" t="s">
        <v>588</v>
      </c>
      <c r="H37" s="450" t="s">
        <v>588</v>
      </c>
      <c r="I37" s="433" t="s">
        <v>588</v>
      </c>
      <c r="J37" s="433" t="s">
        <v>588</v>
      </c>
      <c r="K37" s="433" t="s">
        <v>588</v>
      </c>
      <c r="L37" s="450" t="s">
        <v>1090</v>
      </c>
      <c r="M37" s="433" t="s">
        <v>588</v>
      </c>
      <c r="N37" s="433" t="s">
        <v>588</v>
      </c>
      <c r="O37" s="433" t="s">
        <v>588</v>
      </c>
      <c r="P37" s="433" t="s">
        <v>588</v>
      </c>
      <c r="Q37" s="590" t="s">
        <v>6</v>
      </c>
      <c r="R37" s="590" t="s">
        <v>6</v>
      </c>
      <c r="S37" s="590" t="s">
        <v>6</v>
      </c>
      <c r="T37" s="450" t="s">
        <v>1090</v>
      </c>
      <c r="U37" s="450"/>
      <c r="V37" s="450"/>
      <c r="W37" s="450"/>
      <c r="X37" s="450"/>
      <c r="Y37" s="450"/>
      <c r="Z37" s="450" t="s">
        <v>1090</v>
      </c>
      <c r="AA37" s="450"/>
      <c r="AB37" s="450"/>
      <c r="AC37" s="450"/>
      <c r="AD37" s="450"/>
      <c r="AE37" s="450"/>
      <c r="AF37" s="450"/>
      <c r="AG37" s="450"/>
      <c r="AH37" s="450" t="s">
        <v>1090</v>
      </c>
      <c r="AI37" s="450"/>
      <c r="AJ37" s="547" t="str">
        <f t="shared" si="5"/>
        <v>#REF!</v>
      </c>
      <c r="AK37" s="548">
        <f t="shared" si="6"/>
        <v>16</v>
      </c>
      <c r="AL37" s="548">
        <f t="shared" si="36"/>
        <v>13</v>
      </c>
      <c r="AM37" s="587" t="str">
        <f t="shared" si="37"/>
        <v>#REF!</v>
      </c>
      <c r="AN37" s="587" t="str">
        <f t="shared" si="38"/>
        <v>#REF!</v>
      </c>
      <c r="AO37" s="547" t="str">
        <f t="shared" si="39"/>
        <v>#REF!</v>
      </c>
      <c r="AP37" s="547" t="str">
        <f t="shared" si="40"/>
        <v>#REF!</v>
      </c>
      <c r="AQ37" s="548" t="str">
        <f t="shared" si="8"/>
        <v>#REF!</v>
      </c>
      <c r="AR37" s="548" t="str">
        <f t="shared" si="9"/>
        <v>#REF!</v>
      </c>
      <c r="AS37" s="552"/>
      <c r="AT37" s="450">
        <f t="shared" si="10"/>
        <v>5</v>
      </c>
      <c r="AU37" s="444">
        <f t="shared" si="11"/>
        <v>0</v>
      </c>
      <c r="AV37" s="586">
        <f t="shared" si="12"/>
        <v>0</v>
      </c>
      <c r="AW37" s="444">
        <f t="shared" si="13"/>
        <v>0</v>
      </c>
      <c r="AX37" s="586">
        <f t="shared" si="14"/>
        <v>9</v>
      </c>
      <c r="AY37" s="444">
        <f t="shared" si="15"/>
        <v>0</v>
      </c>
      <c r="AZ37" s="444">
        <f t="shared" si="16"/>
        <v>0</v>
      </c>
      <c r="BA37" s="444">
        <f t="shared" si="17"/>
        <v>0</v>
      </c>
      <c r="BB37" s="444">
        <f t="shared" si="18"/>
        <v>1</v>
      </c>
      <c r="BC37" s="444">
        <f t="shared" si="19"/>
        <v>3</v>
      </c>
      <c r="BD37" s="444">
        <f t="shared" si="20"/>
        <v>0</v>
      </c>
      <c r="BE37" s="444">
        <f t="shared" si="21"/>
        <v>0</v>
      </c>
      <c r="BF37" s="444">
        <f t="shared" si="22"/>
        <v>0</v>
      </c>
      <c r="BG37" s="444"/>
      <c r="BH37" s="444"/>
      <c r="BI37" s="543">
        <f t="shared" si="23"/>
        <v>33</v>
      </c>
      <c r="BJ37" s="543">
        <f t="shared" si="24"/>
        <v>88</v>
      </c>
      <c r="BK37" s="543">
        <f t="shared" si="25"/>
        <v>0</v>
      </c>
      <c r="BL37" s="543">
        <f t="shared" si="26"/>
        <v>29.5</v>
      </c>
      <c r="BM37" s="543">
        <f t="shared" si="27"/>
        <v>18.8125</v>
      </c>
      <c r="BN37" s="543">
        <f t="shared" si="28"/>
        <v>21.1875</v>
      </c>
      <c r="BS37" s="543" t="str">
        <f t="shared" si="29"/>
        <v>#REF!</v>
      </c>
      <c r="BT37" s="543" t="str">
        <f t="shared" si="30"/>
        <v>#REF!</v>
      </c>
      <c r="BU37" s="543" t="str">
        <f t="shared" si="31"/>
        <v>#REF!</v>
      </c>
      <c r="BV37" s="543" t="str">
        <f t="shared" si="32"/>
        <v>#REF!</v>
      </c>
      <c r="BW37" s="543" t="str">
        <f t="shared" si="33"/>
        <v>#REF!</v>
      </c>
      <c r="BX37" s="543" t="str">
        <f t="shared" si="34"/>
        <v>#REF!</v>
      </c>
      <c r="BY37" s="433"/>
      <c r="BZ37" s="433"/>
      <c r="CA37" s="433"/>
      <c r="CB37" s="433"/>
      <c r="CC37" s="433"/>
      <c r="CD37" s="433"/>
      <c r="CE37" s="433"/>
      <c r="CF37" s="433"/>
      <c r="CG37" s="433"/>
      <c r="CH37" s="433"/>
      <c r="CI37" s="433"/>
      <c r="CJ37" s="433"/>
      <c r="CK37" s="433"/>
      <c r="CL37" s="433"/>
    </row>
    <row r="38">
      <c r="A38" s="449">
        <f t="shared" si="4"/>
        <v>35</v>
      </c>
      <c r="B38" s="471" t="s">
        <v>1136</v>
      </c>
      <c r="C38" s="449" t="s">
        <v>1137</v>
      </c>
      <c r="D38" s="471" t="s">
        <v>14</v>
      </c>
      <c r="E38" s="450" t="s">
        <v>1090</v>
      </c>
      <c r="F38" s="450" t="s">
        <v>727</v>
      </c>
      <c r="G38" s="450" t="s">
        <v>588</v>
      </c>
      <c r="H38" s="450" t="s">
        <v>588</v>
      </c>
      <c r="I38" s="433" t="s">
        <v>588</v>
      </c>
      <c r="J38" s="433" t="s">
        <v>588</v>
      </c>
      <c r="K38" s="433" t="s">
        <v>588</v>
      </c>
      <c r="L38" s="433" t="s">
        <v>588</v>
      </c>
      <c r="M38" s="450" t="s">
        <v>1090</v>
      </c>
      <c r="N38" s="433" t="s">
        <v>588</v>
      </c>
      <c r="O38" s="433" t="s">
        <v>588</v>
      </c>
      <c r="P38" s="433" t="s">
        <v>588</v>
      </c>
      <c r="Q38" s="450"/>
      <c r="R38" s="590"/>
      <c r="S38" s="450"/>
      <c r="T38" s="450"/>
      <c r="U38" s="450"/>
      <c r="V38" s="450"/>
      <c r="W38" s="450"/>
      <c r="X38" s="450"/>
      <c r="Y38" s="450"/>
      <c r="Z38" s="450"/>
      <c r="AA38" s="450"/>
      <c r="AB38" s="450"/>
      <c r="AC38" s="450"/>
      <c r="AD38" s="450"/>
      <c r="AE38" s="450"/>
      <c r="AF38" s="450"/>
      <c r="AG38" s="590" t="s">
        <v>6</v>
      </c>
      <c r="AH38" s="450"/>
      <c r="AI38" s="450"/>
      <c r="AJ38" s="547" t="str">
        <f t="shared" si="5"/>
        <v>#REF!</v>
      </c>
      <c r="AK38" s="548">
        <f t="shared" si="6"/>
        <v>14</v>
      </c>
      <c r="AL38" s="548">
        <f t="shared" si="36"/>
        <v>13</v>
      </c>
      <c r="AM38" s="587" t="str">
        <f t="shared" si="37"/>
        <v>#REF!</v>
      </c>
      <c r="AN38" s="587" t="str">
        <f t="shared" si="38"/>
        <v>#REF!</v>
      </c>
      <c r="AO38" s="547" t="str">
        <f t="shared" si="39"/>
        <v>#REF!</v>
      </c>
      <c r="AP38" s="547" t="str">
        <f t="shared" si="40"/>
        <v>#REF!</v>
      </c>
      <c r="AQ38" s="548" t="str">
        <f t="shared" si="8"/>
        <v>#REF!</v>
      </c>
      <c r="AR38" s="548" t="str">
        <f t="shared" si="9"/>
        <v>#REF!</v>
      </c>
      <c r="AS38" s="552"/>
      <c r="AT38" s="450">
        <f t="shared" si="10"/>
        <v>2</v>
      </c>
      <c r="AU38" s="444">
        <f t="shared" si="11"/>
        <v>0</v>
      </c>
      <c r="AV38" s="586">
        <f t="shared" si="12"/>
        <v>0</v>
      </c>
      <c r="AW38" s="444">
        <f t="shared" si="13"/>
        <v>0</v>
      </c>
      <c r="AX38" s="586">
        <f t="shared" si="14"/>
        <v>9</v>
      </c>
      <c r="AY38" s="444">
        <f t="shared" si="15"/>
        <v>0</v>
      </c>
      <c r="AZ38" s="444">
        <f t="shared" si="16"/>
        <v>0</v>
      </c>
      <c r="BA38" s="444">
        <f t="shared" si="17"/>
        <v>0</v>
      </c>
      <c r="BB38" s="444">
        <f t="shared" si="18"/>
        <v>1</v>
      </c>
      <c r="BC38" s="444">
        <f t="shared" si="19"/>
        <v>1</v>
      </c>
      <c r="BD38" s="444">
        <f t="shared" si="20"/>
        <v>0</v>
      </c>
      <c r="BE38" s="444">
        <f t="shared" si="21"/>
        <v>0</v>
      </c>
      <c r="BF38" s="444">
        <f t="shared" si="22"/>
        <v>0</v>
      </c>
      <c r="BG38" s="444"/>
      <c r="BH38" s="444"/>
      <c r="BI38" s="543">
        <f t="shared" si="23"/>
        <v>17</v>
      </c>
      <c r="BJ38" s="543">
        <f t="shared" si="24"/>
        <v>88</v>
      </c>
      <c r="BK38" s="543">
        <f t="shared" si="25"/>
        <v>0</v>
      </c>
      <c r="BL38" s="543">
        <f t="shared" si="26"/>
        <v>29.5</v>
      </c>
      <c r="BM38" s="543">
        <f t="shared" si="27"/>
        <v>16.8125</v>
      </c>
      <c r="BN38" s="543">
        <f t="shared" si="28"/>
        <v>23.1875</v>
      </c>
      <c r="BS38" s="543" t="str">
        <f t="shared" si="29"/>
        <v>#REF!</v>
      </c>
      <c r="BT38" s="543" t="str">
        <f t="shared" si="30"/>
        <v>#REF!</v>
      </c>
      <c r="BU38" s="543" t="str">
        <f t="shared" si="31"/>
        <v>#REF!</v>
      </c>
      <c r="BV38" s="543" t="str">
        <f t="shared" si="32"/>
        <v>#REF!</v>
      </c>
      <c r="BW38" s="543" t="str">
        <f t="shared" si="33"/>
        <v>#REF!</v>
      </c>
      <c r="BX38" s="543" t="str">
        <f t="shared" si="34"/>
        <v>#REF!</v>
      </c>
      <c r="BY38" s="433"/>
      <c r="BZ38" s="433"/>
      <c r="CA38" s="433"/>
      <c r="CB38" s="433"/>
      <c r="CC38" s="433"/>
      <c r="CD38" s="433"/>
      <c r="CE38" s="433"/>
      <c r="CF38" s="433"/>
      <c r="CG38" s="433"/>
      <c r="CH38" s="433"/>
      <c r="CI38" s="433"/>
      <c r="CJ38" s="433"/>
      <c r="CK38" s="433"/>
      <c r="CL38" s="433"/>
    </row>
    <row r="39">
      <c r="A39" s="449">
        <f t="shared" si="4"/>
        <v>36</v>
      </c>
      <c r="B39" s="471" t="s">
        <v>621</v>
      </c>
      <c r="C39" s="449" t="s">
        <v>1138</v>
      </c>
      <c r="D39" s="471" t="s">
        <v>14</v>
      </c>
      <c r="E39" s="450" t="s">
        <v>1090</v>
      </c>
      <c r="F39" s="450" t="s">
        <v>727</v>
      </c>
      <c r="G39" s="450" t="s">
        <v>588</v>
      </c>
      <c r="H39" s="450" t="s">
        <v>588</v>
      </c>
      <c r="I39" s="433" t="s">
        <v>588</v>
      </c>
      <c r="J39" s="433" t="s">
        <v>588</v>
      </c>
      <c r="K39" s="433" t="s">
        <v>588</v>
      </c>
      <c r="L39" s="450" t="s">
        <v>1090</v>
      </c>
      <c r="M39" s="450" t="s">
        <v>715</v>
      </c>
      <c r="N39" s="450" t="s">
        <v>715</v>
      </c>
      <c r="O39" s="450" t="s">
        <v>715</v>
      </c>
      <c r="P39" s="450" t="s">
        <v>715</v>
      </c>
      <c r="Q39" s="450"/>
      <c r="R39" s="450"/>
      <c r="S39" s="450"/>
      <c r="T39" s="450"/>
      <c r="U39" s="450"/>
      <c r="V39" s="450"/>
      <c r="W39" s="450"/>
      <c r="X39" s="450"/>
      <c r="Y39" s="450"/>
      <c r="Z39" s="450"/>
      <c r="AA39" s="450"/>
      <c r="AB39" s="450"/>
      <c r="AC39" s="450"/>
      <c r="AD39" s="450"/>
      <c r="AE39" s="450"/>
      <c r="AF39" s="450"/>
      <c r="AG39" s="450"/>
      <c r="AH39" s="450"/>
      <c r="AI39" s="450"/>
      <c r="AJ39" s="547" t="str">
        <f t="shared" si="5"/>
        <v>#REF!</v>
      </c>
      <c r="AK39" s="548">
        <f t="shared" si="6"/>
        <v>13</v>
      </c>
      <c r="AL39" s="548">
        <f t="shared" si="36"/>
        <v>13</v>
      </c>
      <c r="AM39" s="587" t="str">
        <f t="shared" si="37"/>
        <v>#REF!</v>
      </c>
      <c r="AN39" s="587" t="str">
        <f t="shared" si="38"/>
        <v>#REF!</v>
      </c>
      <c r="AO39" s="547" t="str">
        <f t="shared" si="39"/>
        <v>#REF!</v>
      </c>
      <c r="AP39" s="547" t="str">
        <f t="shared" si="40"/>
        <v>#REF!</v>
      </c>
      <c r="AQ39" s="548" t="str">
        <f t="shared" si="8"/>
        <v>#REF!</v>
      </c>
      <c r="AR39" s="548" t="str">
        <f t="shared" si="9"/>
        <v>#REF!</v>
      </c>
      <c r="AS39" s="552"/>
      <c r="AT39" s="450">
        <f t="shared" si="10"/>
        <v>2</v>
      </c>
      <c r="AU39" s="444">
        <f t="shared" si="11"/>
        <v>0</v>
      </c>
      <c r="AV39" s="586">
        <f t="shared" si="12"/>
        <v>4</v>
      </c>
      <c r="AW39" s="444">
        <f t="shared" si="13"/>
        <v>0</v>
      </c>
      <c r="AX39" s="586">
        <f t="shared" si="14"/>
        <v>5</v>
      </c>
      <c r="AY39" s="444">
        <f t="shared" si="15"/>
        <v>0</v>
      </c>
      <c r="AZ39" s="444">
        <f t="shared" si="16"/>
        <v>0</v>
      </c>
      <c r="BA39" s="444">
        <f t="shared" si="17"/>
        <v>0</v>
      </c>
      <c r="BB39" s="444">
        <f t="shared" si="18"/>
        <v>1</v>
      </c>
      <c r="BC39" s="444">
        <f t="shared" si="19"/>
        <v>0</v>
      </c>
      <c r="BD39" s="444">
        <f t="shared" si="20"/>
        <v>0</v>
      </c>
      <c r="BE39" s="444">
        <f t="shared" si="21"/>
        <v>0</v>
      </c>
      <c r="BF39" s="444">
        <f t="shared" si="22"/>
        <v>0</v>
      </c>
      <c r="BG39" s="444"/>
      <c r="BH39" s="444"/>
      <c r="BI39" s="543">
        <f t="shared" si="23"/>
        <v>29</v>
      </c>
      <c r="BJ39" s="543">
        <f t="shared" si="24"/>
        <v>68</v>
      </c>
      <c r="BK39" s="543">
        <f t="shared" si="25"/>
        <v>0</v>
      </c>
      <c r="BL39" s="543">
        <f t="shared" si="26"/>
        <v>23.5</v>
      </c>
      <c r="BM39" s="543">
        <f t="shared" si="27"/>
        <v>15.0625</v>
      </c>
      <c r="BN39" s="543">
        <f t="shared" si="28"/>
        <v>24.9375</v>
      </c>
      <c r="BS39" s="543" t="str">
        <f t="shared" si="29"/>
        <v>#REF!</v>
      </c>
      <c r="BT39" s="543" t="str">
        <f t="shared" si="30"/>
        <v>#REF!</v>
      </c>
      <c r="BU39" s="543" t="str">
        <f t="shared" si="31"/>
        <v>#REF!</v>
      </c>
      <c r="BV39" s="543" t="str">
        <f t="shared" si="32"/>
        <v>#REF!</v>
      </c>
      <c r="BW39" s="543" t="str">
        <f t="shared" si="33"/>
        <v>#REF!</v>
      </c>
      <c r="BX39" s="543" t="str">
        <f t="shared" si="34"/>
        <v>#REF!</v>
      </c>
      <c r="BY39" s="433"/>
      <c r="BZ39" s="433"/>
      <c r="CA39" s="433"/>
      <c r="CB39" s="433"/>
      <c r="CC39" s="433"/>
      <c r="CD39" s="433"/>
      <c r="CE39" s="433"/>
      <c r="CF39" s="433"/>
      <c r="CG39" s="433"/>
      <c r="CH39" s="433"/>
      <c r="CI39" s="433"/>
      <c r="CJ39" s="433"/>
      <c r="CK39" s="433"/>
      <c r="CL39" s="433"/>
    </row>
    <row r="40">
      <c r="A40" s="449">
        <f t="shared" si="4"/>
        <v>37</v>
      </c>
      <c r="B40" s="471" t="s">
        <v>599</v>
      </c>
      <c r="C40" s="471" t="s">
        <v>1139</v>
      </c>
      <c r="D40" s="471" t="s">
        <v>14</v>
      </c>
      <c r="E40" s="450" t="s">
        <v>721</v>
      </c>
      <c r="F40" s="450" t="s">
        <v>1090</v>
      </c>
      <c r="G40" s="433" t="s">
        <v>591</v>
      </c>
      <c r="H40" s="433" t="s">
        <v>591</v>
      </c>
      <c r="I40" s="433" t="s">
        <v>591</v>
      </c>
      <c r="J40" s="450" t="s">
        <v>591</v>
      </c>
      <c r="K40" s="450" t="s">
        <v>591</v>
      </c>
      <c r="L40" s="450" t="s">
        <v>1090</v>
      </c>
      <c r="M40" s="433" t="s">
        <v>588</v>
      </c>
      <c r="N40" s="433" t="s">
        <v>588</v>
      </c>
      <c r="O40" s="433" t="s">
        <v>588</v>
      </c>
      <c r="P40" s="433" t="s">
        <v>588</v>
      </c>
      <c r="Q40" s="450"/>
      <c r="R40" s="450"/>
      <c r="S40" s="450"/>
      <c r="T40" s="450" t="s">
        <v>1090</v>
      </c>
      <c r="U40" s="450"/>
      <c r="V40" s="450"/>
      <c r="W40" s="450"/>
      <c r="X40" s="450"/>
      <c r="Y40" s="450"/>
      <c r="Z40" s="450" t="s">
        <v>1090</v>
      </c>
      <c r="AA40" s="450"/>
      <c r="AB40" s="450"/>
      <c r="AC40" s="450"/>
      <c r="AD40" s="450"/>
      <c r="AE40" s="450"/>
      <c r="AF40" s="450"/>
      <c r="AG40" s="450"/>
      <c r="AH40" s="450" t="s">
        <v>1090</v>
      </c>
      <c r="AI40" s="594"/>
      <c r="AJ40" s="547" t="str">
        <f t="shared" si="5"/>
        <v>#REF!</v>
      </c>
      <c r="AK40" s="548">
        <f t="shared" si="6"/>
        <v>13</v>
      </c>
      <c r="AL40" s="548">
        <f t="shared" si="36"/>
        <v>13</v>
      </c>
      <c r="AM40" s="587" t="str">
        <f t="shared" si="37"/>
        <v>#REF!</v>
      </c>
      <c r="AN40" s="587" t="str">
        <f t="shared" si="38"/>
        <v>#REF!</v>
      </c>
      <c r="AO40" s="547" t="str">
        <f t="shared" si="39"/>
        <v>#REF!</v>
      </c>
      <c r="AP40" s="547" t="str">
        <f t="shared" si="40"/>
        <v>#REF!</v>
      </c>
      <c r="AQ40" s="548" t="str">
        <f t="shared" si="8"/>
        <v>#REF!</v>
      </c>
      <c r="AR40" s="548" t="str">
        <f t="shared" si="9"/>
        <v>#REF!</v>
      </c>
      <c r="AS40" s="552"/>
      <c r="AT40" s="450">
        <f t="shared" si="10"/>
        <v>5</v>
      </c>
      <c r="AU40" s="444">
        <f t="shared" si="11"/>
        <v>5</v>
      </c>
      <c r="AV40" s="586">
        <f t="shared" si="12"/>
        <v>0</v>
      </c>
      <c r="AW40" s="444">
        <f t="shared" si="13"/>
        <v>0</v>
      </c>
      <c r="AX40" s="586">
        <f t="shared" si="14"/>
        <v>4</v>
      </c>
      <c r="AY40" s="444">
        <f t="shared" si="15"/>
        <v>1</v>
      </c>
      <c r="AZ40" s="444">
        <f t="shared" si="16"/>
        <v>0</v>
      </c>
      <c r="BA40" s="444">
        <f t="shared" si="17"/>
        <v>0</v>
      </c>
      <c r="BB40" s="444">
        <f t="shared" si="18"/>
        <v>0</v>
      </c>
      <c r="BC40" s="444">
        <f t="shared" si="19"/>
        <v>0</v>
      </c>
      <c r="BD40" s="444">
        <f t="shared" si="20"/>
        <v>0</v>
      </c>
      <c r="BE40" s="444">
        <f t="shared" si="21"/>
        <v>0</v>
      </c>
      <c r="BF40" s="444">
        <f t="shared" si="22"/>
        <v>0</v>
      </c>
      <c r="BG40" s="444"/>
      <c r="BH40" s="444"/>
      <c r="BI40" s="543">
        <f t="shared" si="23"/>
        <v>32</v>
      </c>
      <c r="BJ40" s="543">
        <f t="shared" si="24"/>
        <v>67</v>
      </c>
      <c r="BK40" s="543">
        <f t="shared" si="25"/>
        <v>9.5</v>
      </c>
      <c r="BL40" s="543">
        <f t="shared" si="26"/>
        <v>20.9</v>
      </c>
      <c r="BM40" s="543">
        <f t="shared" si="27"/>
        <v>16.175</v>
      </c>
      <c r="BN40" s="543">
        <f t="shared" si="28"/>
        <v>23.825</v>
      </c>
      <c r="BS40" s="543" t="str">
        <f t="shared" si="29"/>
        <v>#REF!</v>
      </c>
      <c r="BT40" s="543" t="str">
        <f t="shared" si="30"/>
        <v>#REF!</v>
      </c>
      <c r="BU40" s="543" t="str">
        <f t="shared" si="31"/>
        <v>#REF!</v>
      </c>
      <c r="BV40" s="543" t="str">
        <f t="shared" si="32"/>
        <v>#REF!</v>
      </c>
      <c r="BW40" s="543" t="str">
        <f t="shared" si="33"/>
        <v>#REF!</v>
      </c>
      <c r="BX40" s="543" t="str">
        <f t="shared" si="34"/>
        <v>#REF!</v>
      </c>
      <c r="BY40" s="433"/>
      <c r="BZ40" s="433"/>
      <c r="CA40" s="433"/>
      <c r="CB40" s="433"/>
      <c r="CC40" s="433"/>
      <c r="CD40" s="433"/>
      <c r="CE40" s="433"/>
      <c r="CF40" s="433"/>
      <c r="CG40" s="433"/>
      <c r="CH40" s="433"/>
      <c r="CI40" s="433"/>
      <c r="CJ40" s="433"/>
      <c r="CK40" s="433"/>
      <c r="CL40" s="433"/>
    </row>
    <row r="41">
      <c r="A41" s="449">
        <f t="shared" si="4"/>
        <v>38</v>
      </c>
      <c r="B41" s="471" t="s">
        <v>1016</v>
      </c>
      <c r="C41" s="471" t="s">
        <v>1140</v>
      </c>
      <c r="D41" s="471" t="s">
        <v>14</v>
      </c>
      <c r="E41" s="591" t="s">
        <v>727</v>
      </c>
      <c r="F41" s="450" t="s">
        <v>1090</v>
      </c>
      <c r="G41" s="590" t="s">
        <v>6</v>
      </c>
      <c r="H41" s="450" t="s">
        <v>588</v>
      </c>
      <c r="I41" s="433" t="s">
        <v>588</v>
      </c>
      <c r="J41" s="433" t="s">
        <v>588</v>
      </c>
      <c r="K41" s="433" t="s">
        <v>588</v>
      </c>
      <c r="L41" s="450" t="s">
        <v>1090</v>
      </c>
      <c r="M41" s="433" t="s">
        <v>588</v>
      </c>
      <c r="N41" s="433" t="s">
        <v>588</v>
      </c>
      <c r="O41" s="433" t="s">
        <v>588</v>
      </c>
      <c r="P41" s="433" t="s">
        <v>588</v>
      </c>
      <c r="Q41" s="450"/>
      <c r="R41" s="450"/>
      <c r="S41" s="450"/>
      <c r="T41" s="450" t="s">
        <v>1090</v>
      </c>
      <c r="U41" s="450"/>
      <c r="V41" s="590" t="s">
        <v>6</v>
      </c>
      <c r="W41" s="450"/>
      <c r="X41" s="450"/>
      <c r="Y41" s="450"/>
      <c r="Z41" s="450" t="s">
        <v>1090</v>
      </c>
      <c r="AA41" s="450"/>
      <c r="AB41" s="450"/>
      <c r="AC41" s="450"/>
      <c r="AD41" s="450"/>
      <c r="AE41" s="450"/>
      <c r="AF41" s="450"/>
      <c r="AG41" s="433" t="s">
        <v>592</v>
      </c>
      <c r="AH41" s="450" t="s">
        <v>1090</v>
      </c>
      <c r="AI41" s="450"/>
      <c r="AJ41" s="547" t="str">
        <f t="shared" si="5"/>
        <v>#REF!</v>
      </c>
      <c r="AK41" s="548">
        <f t="shared" si="6"/>
        <v>14</v>
      </c>
      <c r="AL41" s="548">
        <f t="shared" si="36"/>
        <v>12</v>
      </c>
      <c r="AM41" s="587" t="str">
        <f t="shared" si="37"/>
        <v>#REF!</v>
      </c>
      <c r="AN41" s="587" t="str">
        <f t="shared" si="38"/>
        <v>#REF!</v>
      </c>
      <c r="AO41" s="547" t="str">
        <f t="shared" si="39"/>
        <v>#REF!</v>
      </c>
      <c r="AP41" s="547" t="str">
        <f t="shared" si="40"/>
        <v>#REF!</v>
      </c>
      <c r="AQ41" s="548" t="str">
        <f t="shared" si="8"/>
        <v>#REF!</v>
      </c>
      <c r="AR41" s="548" t="str">
        <f t="shared" si="9"/>
        <v>#REF!</v>
      </c>
      <c r="AS41" s="552"/>
      <c r="AT41" s="450">
        <f t="shared" si="10"/>
        <v>5</v>
      </c>
      <c r="AU41" s="444">
        <f t="shared" si="11"/>
        <v>0</v>
      </c>
      <c r="AV41" s="586">
        <f t="shared" si="12"/>
        <v>0</v>
      </c>
      <c r="AW41" s="444">
        <f t="shared" si="13"/>
        <v>0</v>
      </c>
      <c r="AX41" s="586">
        <f t="shared" si="14"/>
        <v>8</v>
      </c>
      <c r="AY41" s="444">
        <f t="shared" si="15"/>
        <v>0</v>
      </c>
      <c r="AZ41" s="444">
        <f t="shared" si="16"/>
        <v>0</v>
      </c>
      <c r="BA41" s="444">
        <f t="shared" si="17"/>
        <v>0</v>
      </c>
      <c r="BB41" s="444">
        <f t="shared" si="18"/>
        <v>1</v>
      </c>
      <c r="BC41" s="444">
        <f t="shared" si="19"/>
        <v>2</v>
      </c>
      <c r="BD41" s="444">
        <f t="shared" si="20"/>
        <v>0</v>
      </c>
      <c r="BE41" s="444">
        <f t="shared" si="21"/>
        <v>0</v>
      </c>
      <c r="BF41" s="444">
        <f t="shared" si="22"/>
        <v>1</v>
      </c>
      <c r="BG41" s="444"/>
      <c r="BH41" s="444"/>
      <c r="BI41" s="543">
        <f t="shared" si="23"/>
        <v>24</v>
      </c>
      <c r="BJ41" s="543">
        <f t="shared" si="24"/>
        <v>80</v>
      </c>
      <c r="BK41" s="543">
        <f t="shared" si="25"/>
        <v>0</v>
      </c>
      <c r="BL41" s="543">
        <f t="shared" si="26"/>
        <v>26.9</v>
      </c>
      <c r="BM41" s="543">
        <f t="shared" si="27"/>
        <v>16.3625</v>
      </c>
      <c r="BN41" s="543">
        <f t="shared" si="28"/>
        <v>23.6375</v>
      </c>
      <c r="BS41" s="543" t="str">
        <f t="shared" si="29"/>
        <v>#REF!</v>
      </c>
      <c r="BT41" s="543" t="str">
        <f t="shared" si="30"/>
        <v>#REF!</v>
      </c>
      <c r="BU41" s="543" t="str">
        <f t="shared" si="31"/>
        <v>#REF!</v>
      </c>
      <c r="BV41" s="543" t="str">
        <f t="shared" si="32"/>
        <v>#REF!</v>
      </c>
      <c r="BW41" s="543" t="str">
        <f t="shared" si="33"/>
        <v>#REF!</v>
      </c>
      <c r="BX41" s="543" t="str">
        <f t="shared" si="34"/>
        <v>#REF!</v>
      </c>
      <c r="BY41" s="433"/>
      <c r="BZ41" s="433"/>
      <c r="CA41" s="433"/>
      <c r="CB41" s="433"/>
      <c r="CC41" s="433"/>
      <c r="CD41" s="433"/>
      <c r="CE41" s="433"/>
      <c r="CF41" s="433"/>
      <c r="CG41" s="433"/>
      <c r="CH41" s="433"/>
      <c r="CI41" s="433"/>
      <c r="CJ41" s="433"/>
      <c r="CK41" s="433"/>
      <c r="CL41" s="433"/>
    </row>
    <row r="42">
      <c r="A42" s="449">
        <f t="shared" si="4"/>
        <v>39</v>
      </c>
      <c r="B42" s="453" t="s">
        <v>614</v>
      </c>
      <c r="C42" s="595" t="s">
        <v>1141</v>
      </c>
      <c r="D42" s="471" t="s">
        <v>14</v>
      </c>
      <c r="E42" s="450" t="s">
        <v>721</v>
      </c>
      <c r="F42" s="450" t="s">
        <v>1090</v>
      </c>
      <c r="G42" s="433" t="s">
        <v>591</v>
      </c>
      <c r="H42" s="433" t="s">
        <v>591</v>
      </c>
      <c r="I42" s="433" t="s">
        <v>591</v>
      </c>
      <c r="J42" s="433" t="s">
        <v>591</v>
      </c>
      <c r="K42" s="450" t="s">
        <v>591</v>
      </c>
      <c r="L42" s="450" t="s">
        <v>591</v>
      </c>
      <c r="M42" s="450" t="s">
        <v>1090</v>
      </c>
      <c r="N42" s="433" t="s">
        <v>588</v>
      </c>
      <c r="O42" s="433" t="s">
        <v>588</v>
      </c>
      <c r="P42" s="433" t="s">
        <v>588</v>
      </c>
      <c r="Q42" s="450"/>
      <c r="R42" s="450"/>
      <c r="S42" s="450" t="s">
        <v>1090</v>
      </c>
      <c r="T42" s="450"/>
      <c r="U42" s="450"/>
      <c r="V42" s="450"/>
      <c r="W42" s="450"/>
      <c r="X42" s="450"/>
      <c r="Y42" s="450"/>
      <c r="Z42" s="450"/>
      <c r="AA42" s="450" t="s">
        <v>1090</v>
      </c>
      <c r="AB42" s="450"/>
      <c r="AC42" s="450"/>
      <c r="AD42" s="450"/>
      <c r="AE42" s="450"/>
      <c r="AF42" s="450"/>
      <c r="AG42" s="450" t="s">
        <v>1090</v>
      </c>
      <c r="AH42" s="450"/>
      <c r="AI42" s="450"/>
      <c r="AJ42" s="547" t="str">
        <f t="shared" si="5"/>
        <v>#REF!</v>
      </c>
      <c r="AK42" s="548">
        <f t="shared" si="6"/>
        <v>13</v>
      </c>
      <c r="AL42" s="548">
        <f t="shared" si="36"/>
        <v>13</v>
      </c>
      <c r="AM42" s="587" t="str">
        <f t="shared" si="37"/>
        <v>#REF!</v>
      </c>
      <c r="AN42" s="587" t="str">
        <f t="shared" si="38"/>
        <v>#REF!</v>
      </c>
      <c r="AO42" s="547" t="str">
        <f t="shared" si="39"/>
        <v>#REF!</v>
      </c>
      <c r="AP42" s="547" t="str">
        <f t="shared" si="40"/>
        <v>#REF!</v>
      </c>
      <c r="AQ42" s="548" t="str">
        <f t="shared" si="8"/>
        <v>#REF!</v>
      </c>
      <c r="AR42" s="548" t="str">
        <f t="shared" si="9"/>
        <v>#REF!</v>
      </c>
      <c r="AS42" s="552"/>
      <c r="AT42" s="450">
        <f t="shared" si="10"/>
        <v>5</v>
      </c>
      <c r="AU42" s="444">
        <f t="shared" si="11"/>
        <v>6</v>
      </c>
      <c r="AV42" s="586">
        <f t="shared" si="12"/>
        <v>0</v>
      </c>
      <c r="AW42" s="444">
        <f t="shared" si="13"/>
        <v>0</v>
      </c>
      <c r="AX42" s="586">
        <f t="shared" si="14"/>
        <v>3</v>
      </c>
      <c r="AY42" s="444">
        <f t="shared" si="15"/>
        <v>1</v>
      </c>
      <c r="AZ42" s="444">
        <f t="shared" si="16"/>
        <v>0</v>
      </c>
      <c r="BA42" s="444">
        <f t="shared" si="17"/>
        <v>0</v>
      </c>
      <c r="BB42" s="444">
        <f t="shared" si="18"/>
        <v>0</v>
      </c>
      <c r="BC42" s="444">
        <f t="shared" si="19"/>
        <v>0</v>
      </c>
      <c r="BD42" s="444">
        <f t="shared" si="20"/>
        <v>0</v>
      </c>
      <c r="BE42" s="444">
        <f t="shared" si="21"/>
        <v>0</v>
      </c>
      <c r="BF42" s="444">
        <f t="shared" si="22"/>
        <v>0</v>
      </c>
      <c r="BG42" s="444"/>
      <c r="BH42" s="444"/>
      <c r="BI42" s="543">
        <f t="shared" si="23"/>
        <v>35</v>
      </c>
      <c r="BJ42" s="543">
        <f t="shared" si="24"/>
        <v>64</v>
      </c>
      <c r="BK42" s="543">
        <f t="shared" si="25"/>
        <v>10</v>
      </c>
      <c r="BL42" s="543">
        <f t="shared" si="26"/>
        <v>19.8</v>
      </c>
      <c r="BM42" s="543">
        <f t="shared" si="27"/>
        <v>16.1</v>
      </c>
      <c r="BN42" s="543">
        <f t="shared" si="28"/>
        <v>23.9</v>
      </c>
      <c r="BS42" s="543" t="str">
        <f t="shared" si="29"/>
        <v>#REF!</v>
      </c>
      <c r="BT42" s="543" t="str">
        <f t="shared" si="30"/>
        <v>#REF!</v>
      </c>
      <c r="BU42" s="543" t="str">
        <f t="shared" si="31"/>
        <v>#REF!</v>
      </c>
      <c r="BV42" s="543" t="str">
        <f t="shared" si="32"/>
        <v>#REF!</v>
      </c>
      <c r="BW42" s="543" t="str">
        <f t="shared" si="33"/>
        <v>#REF!</v>
      </c>
      <c r="BX42" s="543" t="str">
        <f t="shared" si="34"/>
        <v>#REF!</v>
      </c>
      <c r="BY42" s="433"/>
      <c r="BZ42" s="433"/>
      <c r="CA42" s="433"/>
      <c r="CB42" s="433"/>
      <c r="CC42" s="433"/>
      <c r="CD42" s="433"/>
      <c r="CE42" s="433"/>
      <c r="CF42" s="433"/>
      <c r="CG42" s="433"/>
      <c r="CH42" s="433"/>
      <c r="CI42" s="433"/>
      <c r="CJ42" s="433"/>
      <c r="CK42" s="433"/>
      <c r="CL42" s="433"/>
    </row>
    <row r="43">
      <c r="A43" s="449">
        <f t="shared" si="4"/>
        <v>40</v>
      </c>
      <c r="B43" s="453" t="s">
        <v>1142</v>
      </c>
      <c r="C43" s="595" t="s">
        <v>1143</v>
      </c>
      <c r="D43" s="449" t="s">
        <v>14</v>
      </c>
      <c r="E43" s="450" t="s">
        <v>1090</v>
      </c>
      <c r="F43" s="450" t="s">
        <v>723</v>
      </c>
      <c r="G43" s="433" t="s">
        <v>715</v>
      </c>
      <c r="H43" s="450" t="s">
        <v>715</v>
      </c>
      <c r="I43" s="450" t="s">
        <v>715</v>
      </c>
      <c r="J43" s="450" t="s">
        <v>715</v>
      </c>
      <c r="K43" s="450" t="s">
        <v>715</v>
      </c>
      <c r="L43" s="450" t="s">
        <v>715</v>
      </c>
      <c r="M43" s="450" t="s">
        <v>1090</v>
      </c>
      <c r="N43" s="450" t="s">
        <v>717</v>
      </c>
      <c r="O43" s="450" t="s">
        <v>717</v>
      </c>
      <c r="P43" s="450" t="s">
        <v>717</v>
      </c>
      <c r="Q43" s="450" t="s">
        <v>717</v>
      </c>
      <c r="R43" s="450"/>
      <c r="S43" s="450" t="s">
        <v>1090</v>
      </c>
      <c r="T43" s="450"/>
      <c r="U43" s="450"/>
      <c r="V43" s="450"/>
      <c r="W43" s="450"/>
      <c r="X43" s="450"/>
      <c r="Z43" s="450"/>
      <c r="AA43" s="450" t="s">
        <v>1090</v>
      </c>
      <c r="AB43" s="450"/>
      <c r="AC43" s="450"/>
      <c r="AD43" s="450"/>
      <c r="AE43" s="450"/>
      <c r="AF43" s="450"/>
      <c r="AG43" s="450" t="s">
        <v>1090</v>
      </c>
      <c r="AH43" s="450"/>
      <c r="AI43" s="450"/>
      <c r="AJ43" s="547" t="str">
        <f t="shared" si="5"/>
        <v>#REF!</v>
      </c>
      <c r="AK43" s="548">
        <f t="shared" si="6"/>
        <v>14</v>
      </c>
      <c r="AL43" s="548">
        <f t="shared" si="36"/>
        <v>14</v>
      </c>
      <c r="AM43" s="587" t="str">
        <f t="shared" si="37"/>
        <v>#REF!</v>
      </c>
      <c r="AN43" s="587" t="str">
        <f t="shared" si="38"/>
        <v>#REF!</v>
      </c>
      <c r="AO43" s="547" t="str">
        <f t="shared" si="39"/>
        <v>#REF!</v>
      </c>
      <c r="AP43" s="547" t="str">
        <f t="shared" si="40"/>
        <v>#REF!</v>
      </c>
      <c r="AQ43" s="548" t="str">
        <f t="shared" si="8"/>
        <v>#REF!</v>
      </c>
      <c r="AR43" s="548" t="str">
        <f t="shared" si="9"/>
        <v>#REF!</v>
      </c>
      <c r="AS43" s="552"/>
      <c r="AT43" s="450">
        <f t="shared" si="10"/>
        <v>5</v>
      </c>
      <c r="AU43" s="444">
        <f t="shared" si="11"/>
        <v>0</v>
      </c>
      <c r="AV43" s="586">
        <f t="shared" si="12"/>
        <v>6</v>
      </c>
      <c r="AW43" s="444">
        <f t="shared" si="13"/>
        <v>4</v>
      </c>
      <c r="AX43" s="586">
        <f t="shared" si="14"/>
        <v>0</v>
      </c>
      <c r="AY43" s="444">
        <f t="shared" si="15"/>
        <v>0</v>
      </c>
      <c r="AZ43" s="444">
        <f t="shared" si="16"/>
        <v>1</v>
      </c>
      <c r="BA43" s="444">
        <f t="shared" si="17"/>
        <v>0</v>
      </c>
      <c r="BB43" s="444">
        <f t="shared" si="18"/>
        <v>0</v>
      </c>
      <c r="BC43" s="444">
        <f t="shared" si="19"/>
        <v>0</v>
      </c>
      <c r="BD43" s="444">
        <f t="shared" si="20"/>
        <v>0</v>
      </c>
      <c r="BE43" s="444">
        <f t="shared" si="21"/>
        <v>0</v>
      </c>
      <c r="BF43" s="444">
        <f t="shared" si="22"/>
        <v>0</v>
      </c>
      <c r="BG43" s="444"/>
      <c r="BH43" s="444"/>
      <c r="BI43" s="543">
        <f t="shared" si="23"/>
        <v>80</v>
      </c>
      <c r="BJ43" s="543">
        <f t="shared" si="24"/>
        <v>24</v>
      </c>
      <c r="BK43" s="543">
        <f t="shared" si="25"/>
        <v>12</v>
      </c>
      <c r="BL43" s="543">
        <f t="shared" si="26"/>
        <v>9.7</v>
      </c>
      <c r="BM43" s="543">
        <f t="shared" si="27"/>
        <v>15.7125</v>
      </c>
      <c r="BN43" s="543">
        <f t="shared" si="28"/>
        <v>24.2875</v>
      </c>
      <c r="BS43" s="543" t="str">
        <f t="shared" si="29"/>
        <v>#REF!</v>
      </c>
      <c r="BT43" s="543" t="str">
        <f t="shared" si="30"/>
        <v>#REF!</v>
      </c>
      <c r="BU43" s="543" t="str">
        <f t="shared" si="31"/>
        <v>#REF!</v>
      </c>
      <c r="BV43" s="543" t="str">
        <f t="shared" si="32"/>
        <v>#REF!</v>
      </c>
      <c r="BW43" s="543" t="str">
        <f t="shared" si="33"/>
        <v>#REF!</v>
      </c>
      <c r="BX43" s="543" t="str">
        <f t="shared" si="34"/>
        <v>#REF!</v>
      </c>
      <c r="BY43" s="433"/>
      <c r="BZ43" s="433"/>
      <c r="CA43" s="433"/>
      <c r="CB43" s="433"/>
      <c r="CC43" s="433"/>
      <c r="CD43" s="433"/>
      <c r="CE43" s="433"/>
      <c r="CF43" s="433"/>
      <c r="CG43" s="433"/>
      <c r="CH43" s="433"/>
      <c r="CI43" s="433"/>
      <c r="CJ43" s="433"/>
      <c r="CK43" s="433"/>
      <c r="CL43" s="433"/>
    </row>
    <row r="44">
      <c r="A44" s="449">
        <f t="shared" si="4"/>
        <v>41</v>
      </c>
      <c r="B44" s="471" t="s">
        <v>1144</v>
      </c>
      <c r="C44" s="595" t="s">
        <v>1145</v>
      </c>
      <c r="D44" s="471" t="s">
        <v>14</v>
      </c>
      <c r="E44" s="591" t="s">
        <v>727</v>
      </c>
      <c r="F44" s="450" t="s">
        <v>1090</v>
      </c>
      <c r="G44" s="450" t="s">
        <v>588</v>
      </c>
      <c r="H44" s="450" t="s">
        <v>588</v>
      </c>
      <c r="I44" s="433" t="s">
        <v>588</v>
      </c>
      <c r="J44" s="590" t="s">
        <v>6</v>
      </c>
      <c r="K44" s="590" t="s">
        <v>6</v>
      </c>
      <c r="L44" s="590" t="s">
        <v>6</v>
      </c>
      <c r="M44" s="450" t="s">
        <v>1090</v>
      </c>
      <c r="N44" s="450" t="s">
        <v>715</v>
      </c>
      <c r="O44" s="450" t="s">
        <v>715</v>
      </c>
      <c r="P44" s="450" t="s">
        <v>715</v>
      </c>
      <c r="Q44" s="450"/>
      <c r="R44" s="450"/>
      <c r="S44" s="450"/>
      <c r="T44" s="450"/>
      <c r="U44" s="450"/>
      <c r="V44" s="450"/>
      <c r="W44" s="450"/>
      <c r="X44" s="450"/>
      <c r="Y44" s="450"/>
      <c r="Z44" s="450"/>
      <c r="AA44" s="450"/>
      <c r="AB44" s="450"/>
      <c r="AC44" s="450"/>
      <c r="AD44" s="450"/>
      <c r="AE44" s="450"/>
      <c r="AF44" s="450"/>
      <c r="AG44" s="450"/>
      <c r="AH44" s="450"/>
      <c r="AI44" s="450"/>
      <c r="AJ44" s="547" t="str">
        <f t="shared" si="5"/>
        <v>#REF!</v>
      </c>
      <c r="AK44" s="548">
        <f t="shared" si="6"/>
        <v>13</v>
      </c>
      <c r="AL44" s="548">
        <f t="shared" si="36"/>
        <v>10</v>
      </c>
      <c r="AM44" s="587" t="str">
        <f t="shared" si="37"/>
        <v>#REF!</v>
      </c>
      <c r="AN44" s="587" t="str">
        <f t="shared" si="38"/>
        <v>#REF!</v>
      </c>
      <c r="AO44" s="547" t="str">
        <f t="shared" si="39"/>
        <v>#REF!</v>
      </c>
      <c r="AP44" s="547" t="str">
        <f t="shared" si="40"/>
        <v>#REF!</v>
      </c>
      <c r="AQ44" s="548" t="str">
        <f t="shared" si="8"/>
        <v>#REF!</v>
      </c>
      <c r="AR44" s="548" t="str">
        <f t="shared" si="9"/>
        <v>#REF!</v>
      </c>
      <c r="AS44" s="552"/>
      <c r="AT44" s="450">
        <f t="shared" si="10"/>
        <v>2</v>
      </c>
      <c r="AU44" s="444">
        <f t="shared" si="11"/>
        <v>0</v>
      </c>
      <c r="AV44" s="586">
        <f t="shared" si="12"/>
        <v>3</v>
      </c>
      <c r="AW44" s="444">
        <f t="shared" si="13"/>
        <v>0</v>
      </c>
      <c r="AX44" s="586">
        <f t="shared" si="14"/>
        <v>3</v>
      </c>
      <c r="AY44" s="444">
        <f t="shared" si="15"/>
        <v>0</v>
      </c>
      <c r="AZ44" s="444">
        <f t="shared" si="16"/>
        <v>0</v>
      </c>
      <c r="BA44" s="444">
        <f t="shared" si="17"/>
        <v>0</v>
      </c>
      <c r="BB44" s="444">
        <f t="shared" si="18"/>
        <v>1</v>
      </c>
      <c r="BC44" s="444">
        <f t="shared" si="19"/>
        <v>3</v>
      </c>
      <c r="BD44" s="444">
        <f t="shared" si="20"/>
        <v>0</v>
      </c>
      <c r="BE44" s="444">
        <f t="shared" si="21"/>
        <v>0</v>
      </c>
      <c r="BF44" s="444">
        <f t="shared" si="22"/>
        <v>0</v>
      </c>
      <c r="BG44" s="444"/>
      <c r="BH44" s="444"/>
      <c r="BI44" s="543">
        <f t="shared" si="23"/>
        <v>45</v>
      </c>
      <c r="BJ44" s="543">
        <f t="shared" si="24"/>
        <v>49</v>
      </c>
      <c r="BK44" s="543">
        <f t="shared" si="25"/>
        <v>0</v>
      </c>
      <c r="BL44" s="543">
        <f t="shared" si="26"/>
        <v>17.2</v>
      </c>
      <c r="BM44" s="543">
        <f t="shared" si="27"/>
        <v>13.9</v>
      </c>
      <c r="BN44" s="543">
        <f t="shared" si="28"/>
        <v>26.1</v>
      </c>
      <c r="BS44" s="543" t="str">
        <f t="shared" si="29"/>
        <v>#REF!</v>
      </c>
      <c r="BT44" s="543" t="str">
        <f t="shared" si="30"/>
        <v>#REF!</v>
      </c>
      <c r="BU44" s="543" t="str">
        <f t="shared" si="31"/>
        <v>#REF!</v>
      </c>
      <c r="BV44" s="543" t="str">
        <f t="shared" si="32"/>
        <v>#REF!</v>
      </c>
      <c r="BW44" s="543" t="str">
        <f t="shared" si="33"/>
        <v>#REF!</v>
      </c>
      <c r="BX44" s="543" t="str">
        <f t="shared" si="34"/>
        <v>#REF!</v>
      </c>
      <c r="BY44" s="433"/>
      <c r="BZ44" s="433"/>
      <c r="CA44" s="433"/>
      <c r="CB44" s="433"/>
      <c r="CC44" s="433"/>
      <c r="CD44" s="433"/>
      <c r="CE44" s="433"/>
      <c r="CF44" s="433"/>
      <c r="CG44" s="433"/>
      <c r="CH44" s="433"/>
      <c r="CI44" s="433"/>
      <c r="CJ44" s="433"/>
      <c r="CK44" s="433"/>
      <c r="CL44" s="433"/>
    </row>
    <row r="45">
      <c r="A45" s="449">
        <f t="shared" si="4"/>
        <v>42</v>
      </c>
      <c r="B45" s="471" t="s">
        <v>1018</v>
      </c>
      <c r="C45" s="595" t="s">
        <v>1146</v>
      </c>
      <c r="D45" s="471" t="s">
        <v>14</v>
      </c>
      <c r="E45" s="591" t="s">
        <v>727</v>
      </c>
      <c r="F45" s="450" t="s">
        <v>1090</v>
      </c>
      <c r="G45" s="590" t="s">
        <v>6</v>
      </c>
      <c r="H45" s="450" t="s">
        <v>588</v>
      </c>
      <c r="I45" s="433" t="s">
        <v>588</v>
      </c>
      <c r="J45" s="433" t="s">
        <v>588</v>
      </c>
      <c r="K45" s="433" t="s">
        <v>588</v>
      </c>
      <c r="L45" s="450" t="s">
        <v>1090</v>
      </c>
      <c r="M45" s="433" t="s">
        <v>588</v>
      </c>
      <c r="N45" s="433" t="s">
        <v>588</v>
      </c>
      <c r="O45" s="433" t="s">
        <v>588</v>
      </c>
      <c r="P45" s="433" t="s">
        <v>588</v>
      </c>
      <c r="Q45" s="450"/>
      <c r="R45" s="450"/>
      <c r="S45" s="450"/>
      <c r="T45" s="450" t="s">
        <v>1090</v>
      </c>
      <c r="U45" s="450"/>
      <c r="V45" s="450"/>
      <c r="W45" s="450"/>
      <c r="X45" s="450"/>
      <c r="Y45" s="450"/>
      <c r="Z45" s="450" t="s">
        <v>1090</v>
      </c>
      <c r="AA45" s="450"/>
      <c r="AB45" s="450"/>
      <c r="AC45" s="450"/>
      <c r="AD45" s="450"/>
      <c r="AE45" s="450"/>
      <c r="AF45" s="450"/>
      <c r="AG45" s="450"/>
      <c r="AH45" s="450" t="s">
        <v>1090</v>
      </c>
      <c r="AI45" s="450"/>
      <c r="AJ45" s="547" t="str">
        <f t="shared" si="5"/>
        <v>#REF!</v>
      </c>
      <c r="AK45" s="548">
        <f t="shared" si="6"/>
        <v>13</v>
      </c>
      <c r="AL45" s="548">
        <f t="shared" si="36"/>
        <v>12</v>
      </c>
      <c r="AM45" s="587" t="str">
        <f t="shared" si="37"/>
        <v>#REF!</v>
      </c>
      <c r="AN45" s="587" t="str">
        <f t="shared" si="38"/>
        <v>#REF!</v>
      </c>
      <c r="AO45" s="547" t="str">
        <f t="shared" si="39"/>
        <v>#REF!</v>
      </c>
      <c r="AP45" s="547" t="str">
        <f t="shared" si="40"/>
        <v>#REF!</v>
      </c>
      <c r="AQ45" s="548" t="str">
        <f t="shared" si="8"/>
        <v>#REF!</v>
      </c>
      <c r="AR45" s="548" t="str">
        <f t="shared" si="9"/>
        <v>#REF!</v>
      </c>
      <c r="AS45" s="552"/>
      <c r="AT45" s="450">
        <f t="shared" si="10"/>
        <v>5</v>
      </c>
      <c r="AU45" s="444">
        <f t="shared" si="11"/>
        <v>0</v>
      </c>
      <c r="AV45" s="586">
        <f t="shared" si="12"/>
        <v>0</v>
      </c>
      <c r="AW45" s="444">
        <f t="shared" si="13"/>
        <v>0</v>
      </c>
      <c r="AX45" s="586">
        <f t="shared" si="14"/>
        <v>8</v>
      </c>
      <c r="AY45" s="444">
        <f t="shared" si="15"/>
        <v>0</v>
      </c>
      <c r="AZ45" s="444">
        <f t="shared" si="16"/>
        <v>0</v>
      </c>
      <c r="BA45" s="444">
        <f t="shared" si="17"/>
        <v>0</v>
      </c>
      <c r="BB45" s="444">
        <f t="shared" si="18"/>
        <v>1</v>
      </c>
      <c r="BC45" s="444">
        <f t="shared" si="19"/>
        <v>1</v>
      </c>
      <c r="BD45" s="444">
        <f t="shared" si="20"/>
        <v>0</v>
      </c>
      <c r="BE45" s="444">
        <f t="shared" si="21"/>
        <v>0</v>
      </c>
      <c r="BF45" s="444">
        <f t="shared" si="22"/>
        <v>0</v>
      </c>
      <c r="BG45" s="444"/>
      <c r="BH45" s="444"/>
      <c r="BI45" s="543">
        <f t="shared" si="23"/>
        <v>16</v>
      </c>
      <c r="BJ45" s="543">
        <f t="shared" si="24"/>
        <v>80</v>
      </c>
      <c r="BK45" s="543">
        <f t="shared" si="25"/>
        <v>0</v>
      </c>
      <c r="BL45" s="543">
        <f t="shared" si="26"/>
        <v>26.9</v>
      </c>
      <c r="BM45" s="543">
        <f t="shared" si="27"/>
        <v>15.3625</v>
      </c>
      <c r="BN45" s="543">
        <f t="shared" si="28"/>
        <v>24.6375</v>
      </c>
      <c r="BS45" s="543" t="str">
        <f t="shared" si="29"/>
        <v>#REF!</v>
      </c>
      <c r="BT45" s="543" t="str">
        <f t="shared" si="30"/>
        <v>#REF!</v>
      </c>
      <c r="BU45" s="543" t="str">
        <f t="shared" si="31"/>
        <v>#REF!</v>
      </c>
      <c r="BV45" s="543" t="str">
        <f t="shared" si="32"/>
        <v>#REF!</v>
      </c>
      <c r="BW45" s="543" t="str">
        <f t="shared" si="33"/>
        <v>#REF!</v>
      </c>
      <c r="BX45" s="543" t="str">
        <f t="shared" si="34"/>
        <v>#REF!</v>
      </c>
      <c r="BY45" s="433"/>
      <c r="BZ45" s="433"/>
      <c r="CA45" s="433"/>
      <c r="CB45" s="433"/>
      <c r="CC45" s="433"/>
      <c r="CD45" s="433"/>
      <c r="CE45" s="433"/>
      <c r="CF45" s="433"/>
      <c r="CG45" s="433"/>
      <c r="CH45" s="433"/>
      <c r="CI45" s="433"/>
      <c r="CJ45" s="433"/>
      <c r="CK45" s="433"/>
      <c r="CL45" s="433"/>
    </row>
    <row r="46">
      <c r="A46" s="449">
        <f t="shared" si="4"/>
        <v>43</v>
      </c>
      <c r="B46" s="449" t="s">
        <v>1020</v>
      </c>
      <c r="C46" s="449" t="s">
        <v>1147</v>
      </c>
      <c r="D46" s="471" t="s">
        <v>14</v>
      </c>
      <c r="E46" s="450" t="s">
        <v>1090</v>
      </c>
      <c r="F46" s="450" t="s">
        <v>727</v>
      </c>
      <c r="G46" s="450" t="s">
        <v>588</v>
      </c>
      <c r="H46" s="450" t="s">
        <v>588</v>
      </c>
      <c r="I46" s="433" t="s">
        <v>588</v>
      </c>
      <c r="J46" s="433" t="s">
        <v>588</v>
      </c>
      <c r="K46" s="433" t="s">
        <v>588</v>
      </c>
      <c r="L46" s="433" t="s">
        <v>588</v>
      </c>
      <c r="M46" s="450" t="s">
        <v>1090</v>
      </c>
      <c r="N46" s="433" t="s">
        <v>588</v>
      </c>
      <c r="O46" s="433" t="s">
        <v>588</v>
      </c>
      <c r="P46" s="433" t="s">
        <v>588</v>
      </c>
      <c r="Q46" s="450"/>
      <c r="R46" s="450"/>
      <c r="S46" s="450" t="s">
        <v>1090</v>
      </c>
      <c r="T46" s="450"/>
      <c r="U46" s="450"/>
      <c r="V46" s="450"/>
      <c r="W46" s="450"/>
      <c r="X46" s="450"/>
      <c r="Y46" s="450"/>
      <c r="Z46" s="450"/>
      <c r="AA46" s="450" t="s">
        <v>1090</v>
      </c>
      <c r="AB46" s="450"/>
      <c r="AC46" s="450"/>
      <c r="AD46" s="450"/>
      <c r="AE46" s="450"/>
      <c r="AF46" s="450"/>
      <c r="AG46" s="450" t="s">
        <v>1090</v>
      </c>
      <c r="AH46" s="450"/>
      <c r="AI46" s="450"/>
      <c r="AJ46" s="547" t="str">
        <f t="shared" si="5"/>
        <v>#REF!</v>
      </c>
      <c r="AK46" s="548">
        <f t="shared" si="6"/>
        <v>13</v>
      </c>
      <c r="AL46" s="548">
        <f t="shared" si="36"/>
        <v>13</v>
      </c>
      <c r="AM46" s="587" t="str">
        <f t="shared" si="37"/>
        <v>#REF!</v>
      </c>
      <c r="AN46" s="587" t="str">
        <f t="shared" si="38"/>
        <v>#REF!</v>
      </c>
      <c r="AO46" s="547" t="str">
        <f t="shared" si="39"/>
        <v>#REF!</v>
      </c>
      <c r="AP46" s="547" t="str">
        <f t="shared" si="40"/>
        <v>#REF!</v>
      </c>
      <c r="AQ46" s="548" t="str">
        <f t="shared" si="8"/>
        <v>#REF!</v>
      </c>
      <c r="AR46" s="548" t="str">
        <f t="shared" si="9"/>
        <v>#REF!</v>
      </c>
      <c r="AS46" s="552"/>
      <c r="AT46" s="450">
        <f t="shared" si="10"/>
        <v>5</v>
      </c>
      <c r="AU46" s="444">
        <f t="shared" si="11"/>
        <v>0</v>
      </c>
      <c r="AV46" s="586">
        <f t="shared" si="12"/>
        <v>0</v>
      </c>
      <c r="AW46" s="444">
        <f t="shared" si="13"/>
        <v>0</v>
      </c>
      <c r="AX46" s="586">
        <f t="shared" si="14"/>
        <v>9</v>
      </c>
      <c r="AY46" s="444">
        <f t="shared" si="15"/>
        <v>0</v>
      </c>
      <c r="AZ46" s="444">
        <f t="shared" si="16"/>
        <v>0</v>
      </c>
      <c r="BA46" s="444">
        <f t="shared" si="17"/>
        <v>0</v>
      </c>
      <c r="BB46" s="444">
        <f t="shared" si="18"/>
        <v>1</v>
      </c>
      <c r="BC46" s="444">
        <f t="shared" si="19"/>
        <v>0</v>
      </c>
      <c r="BD46" s="444">
        <f t="shared" si="20"/>
        <v>0</v>
      </c>
      <c r="BE46" s="444">
        <f t="shared" si="21"/>
        <v>0</v>
      </c>
      <c r="BF46" s="444">
        <f t="shared" si="22"/>
        <v>0</v>
      </c>
      <c r="BG46" s="444"/>
      <c r="BH46" s="444"/>
      <c r="BI46" s="543">
        <f t="shared" si="23"/>
        <v>9</v>
      </c>
      <c r="BJ46" s="543">
        <f t="shared" si="24"/>
        <v>88</v>
      </c>
      <c r="BK46" s="543">
        <f t="shared" si="25"/>
        <v>0</v>
      </c>
      <c r="BL46" s="543">
        <f t="shared" si="26"/>
        <v>29.5</v>
      </c>
      <c r="BM46" s="543">
        <f t="shared" si="27"/>
        <v>15.8125</v>
      </c>
      <c r="BN46" s="543">
        <f t="shared" si="28"/>
        <v>24.1875</v>
      </c>
      <c r="BS46" s="543" t="str">
        <f t="shared" si="29"/>
        <v>#REF!</v>
      </c>
      <c r="BT46" s="543" t="str">
        <f t="shared" si="30"/>
        <v>#REF!</v>
      </c>
      <c r="BU46" s="543" t="str">
        <f t="shared" si="31"/>
        <v>#REF!</v>
      </c>
      <c r="BV46" s="543" t="str">
        <f t="shared" si="32"/>
        <v>#REF!</v>
      </c>
      <c r="BW46" s="543" t="str">
        <f t="shared" si="33"/>
        <v>#REF!</v>
      </c>
      <c r="BX46" s="543" t="str">
        <f t="shared" si="34"/>
        <v>#REF!</v>
      </c>
      <c r="BY46" s="433"/>
      <c r="BZ46" s="433"/>
      <c r="CA46" s="433"/>
      <c r="CB46" s="433"/>
      <c r="CC46" s="433"/>
      <c r="CD46" s="433"/>
      <c r="CE46" s="433"/>
      <c r="CF46" s="433"/>
      <c r="CG46" s="433"/>
      <c r="CH46" s="433"/>
      <c r="CI46" s="433"/>
      <c r="CJ46" s="433"/>
      <c r="CK46" s="433"/>
      <c r="CL46" s="433"/>
    </row>
    <row r="47">
      <c r="A47" s="449">
        <f t="shared" si="4"/>
        <v>44</v>
      </c>
      <c r="B47" s="453" t="s">
        <v>1148</v>
      </c>
      <c r="C47" s="449" t="s">
        <v>1149</v>
      </c>
      <c r="D47" s="471" t="s">
        <v>14</v>
      </c>
      <c r="E47" s="450" t="s">
        <v>725</v>
      </c>
      <c r="F47" s="450" t="s">
        <v>1090</v>
      </c>
      <c r="G47" s="450" t="s">
        <v>6</v>
      </c>
      <c r="H47" s="450" t="s">
        <v>717</v>
      </c>
      <c r="I47" s="450" t="s">
        <v>717</v>
      </c>
      <c r="J47" s="450" t="s">
        <v>717</v>
      </c>
      <c r="K47" s="450" t="s">
        <v>717</v>
      </c>
      <c r="L47" s="450" t="s">
        <v>1090</v>
      </c>
      <c r="M47" s="450" t="s">
        <v>591</v>
      </c>
      <c r="N47" s="450" t="s">
        <v>591</v>
      </c>
      <c r="O47" s="450" t="s">
        <v>591</v>
      </c>
      <c r="P47" s="450" t="s">
        <v>591</v>
      </c>
      <c r="Q47" s="450" t="s">
        <v>591</v>
      </c>
      <c r="R47" s="450"/>
      <c r="S47" s="450"/>
      <c r="T47" s="450" t="s">
        <v>1090</v>
      </c>
      <c r="U47" s="450"/>
      <c r="V47" s="450"/>
      <c r="W47" s="450"/>
      <c r="X47" s="450"/>
      <c r="Y47" s="450"/>
      <c r="Z47" s="450" t="s">
        <v>1090</v>
      </c>
      <c r="AA47" s="450"/>
      <c r="AB47" s="450"/>
      <c r="AC47" s="450"/>
      <c r="AD47" s="450"/>
      <c r="AE47" s="450"/>
      <c r="AF47" s="450"/>
      <c r="AG47" s="450"/>
      <c r="AH47" s="450" t="s">
        <v>1090</v>
      </c>
      <c r="AI47" s="450"/>
      <c r="AJ47" s="547" t="str">
        <f t="shared" si="5"/>
        <v>#REF!</v>
      </c>
      <c r="AK47" s="548">
        <f t="shared" si="6"/>
        <v>14</v>
      </c>
      <c r="AL47" s="548">
        <f t="shared" si="36"/>
        <v>13</v>
      </c>
      <c r="AM47" s="587" t="str">
        <f t="shared" si="37"/>
        <v>#REF!</v>
      </c>
      <c r="AN47" s="587" t="str">
        <f t="shared" si="38"/>
        <v>#REF!</v>
      </c>
      <c r="AO47" s="547" t="str">
        <f t="shared" si="39"/>
        <v>#REF!</v>
      </c>
      <c r="AP47" s="547" t="str">
        <f t="shared" si="40"/>
        <v>#REF!</v>
      </c>
      <c r="AQ47" s="548" t="str">
        <f t="shared" si="8"/>
        <v>#REF!</v>
      </c>
      <c r="AR47" s="548" t="str">
        <f t="shared" si="9"/>
        <v>#REF!</v>
      </c>
      <c r="AS47" s="552"/>
      <c r="AT47" s="450">
        <f t="shared" si="10"/>
        <v>5</v>
      </c>
      <c r="AU47" s="444">
        <f t="shared" si="11"/>
        <v>5</v>
      </c>
      <c r="AV47" s="586">
        <f t="shared" si="12"/>
        <v>0</v>
      </c>
      <c r="AW47" s="444">
        <f t="shared" si="13"/>
        <v>4</v>
      </c>
      <c r="AX47" s="586">
        <f t="shared" si="14"/>
        <v>0</v>
      </c>
      <c r="AY47" s="444">
        <f t="shared" si="15"/>
        <v>0</v>
      </c>
      <c r="AZ47" s="444">
        <f t="shared" si="16"/>
        <v>0</v>
      </c>
      <c r="BA47" s="444">
        <f t="shared" si="17"/>
        <v>1</v>
      </c>
      <c r="BB47" s="444">
        <f t="shared" si="18"/>
        <v>0</v>
      </c>
      <c r="BC47" s="444">
        <f t="shared" si="19"/>
        <v>1</v>
      </c>
      <c r="BD47" s="444">
        <f t="shared" si="20"/>
        <v>0</v>
      </c>
      <c r="BE47" s="444">
        <f t="shared" si="21"/>
        <v>0</v>
      </c>
      <c r="BF47" s="444">
        <f t="shared" si="22"/>
        <v>0</v>
      </c>
      <c r="BG47" s="444"/>
      <c r="BH47" s="444"/>
      <c r="BI47" s="543">
        <f t="shared" si="23"/>
        <v>60</v>
      </c>
      <c r="BJ47" s="543">
        <f t="shared" si="24"/>
        <v>25</v>
      </c>
      <c r="BK47" s="543">
        <f t="shared" si="25"/>
        <v>2.5</v>
      </c>
      <c r="BL47" s="543">
        <f t="shared" si="26"/>
        <v>7.5</v>
      </c>
      <c r="BM47" s="543">
        <f t="shared" si="27"/>
        <v>11.875</v>
      </c>
      <c r="BN47" s="543">
        <f t="shared" si="28"/>
        <v>28.125</v>
      </c>
      <c r="BS47" s="543" t="str">
        <f t="shared" si="29"/>
        <v>#REF!</v>
      </c>
      <c r="BT47" s="543" t="str">
        <f t="shared" si="30"/>
        <v>#REF!</v>
      </c>
      <c r="BU47" s="543" t="str">
        <f t="shared" si="31"/>
        <v>#REF!</v>
      </c>
      <c r="BV47" s="543" t="str">
        <f t="shared" si="32"/>
        <v>#REF!</v>
      </c>
      <c r="BW47" s="543" t="str">
        <f t="shared" si="33"/>
        <v>#REF!</v>
      </c>
      <c r="BX47" s="543" t="str">
        <f t="shared" si="34"/>
        <v>#REF!</v>
      </c>
      <c r="BY47" s="433"/>
      <c r="BZ47" s="433"/>
      <c r="CA47" s="433"/>
      <c r="CB47" s="433"/>
      <c r="CC47" s="433"/>
      <c r="CD47" s="433"/>
      <c r="CE47" s="433"/>
      <c r="CF47" s="433"/>
      <c r="CG47" s="433"/>
      <c r="CH47" s="433"/>
      <c r="CI47" s="433"/>
      <c r="CJ47" s="433"/>
      <c r="CK47" s="433"/>
      <c r="CL47" s="433"/>
    </row>
    <row r="48">
      <c r="A48" s="449">
        <f t="shared" si="4"/>
        <v>45</v>
      </c>
      <c r="B48" s="487" t="s">
        <v>1008</v>
      </c>
      <c r="C48" s="449" t="s">
        <v>1150</v>
      </c>
      <c r="D48" s="471" t="s">
        <v>14</v>
      </c>
      <c r="E48" s="450" t="s">
        <v>15</v>
      </c>
      <c r="F48" s="450" t="s">
        <v>1090</v>
      </c>
      <c r="G48" s="590" t="s">
        <v>6</v>
      </c>
      <c r="H48" s="450" t="s">
        <v>588</v>
      </c>
      <c r="I48" s="433" t="s">
        <v>588</v>
      </c>
      <c r="J48" s="433" t="s">
        <v>588</v>
      </c>
      <c r="K48" s="433" t="s">
        <v>588</v>
      </c>
      <c r="L48" s="433" t="s">
        <v>588</v>
      </c>
      <c r="M48" s="450" t="s">
        <v>1090</v>
      </c>
      <c r="N48" s="590" t="s">
        <v>6</v>
      </c>
      <c r="O48" s="433" t="s">
        <v>588</v>
      </c>
      <c r="P48" s="433" t="s">
        <v>588</v>
      </c>
      <c r="Q48" s="450"/>
      <c r="R48" s="450"/>
      <c r="S48" s="450"/>
      <c r="T48" s="450" t="s">
        <v>1090</v>
      </c>
      <c r="U48" s="450"/>
      <c r="V48" s="450"/>
      <c r="W48" s="450"/>
      <c r="X48" s="450"/>
      <c r="Y48" s="450"/>
      <c r="Z48" s="450" t="s">
        <v>1090</v>
      </c>
      <c r="AA48" s="450"/>
      <c r="AB48" s="450"/>
      <c r="AC48" s="450"/>
      <c r="AD48" s="450"/>
      <c r="AE48" s="590" t="s">
        <v>6</v>
      </c>
      <c r="AF48" s="590" t="s">
        <v>6</v>
      </c>
      <c r="AG48" s="590" t="s">
        <v>6</v>
      </c>
      <c r="AH48" s="450" t="s">
        <v>1090</v>
      </c>
      <c r="AI48" s="450"/>
      <c r="AJ48" s="547" t="str">
        <f t="shared" si="5"/>
        <v>#REF!</v>
      </c>
      <c r="AK48" s="548">
        <f t="shared" si="6"/>
        <v>13</v>
      </c>
      <c r="AL48" s="548">
        <f t="shared" si="36"/>
        <v>7</v>
      </c>
      <c r="AM48" s="587" t="str">
        <f t="shared" si="37"/>
        <v>#REF!</v>
      </c>
      <c r="AN48" s="587" t="str">
        <f t="shared" si="38"/>
        <v>#REF!</v>
      </c>
      <c r="AO48" s="547" t="str">
        <f t="shared" si="39"/>
        <v>#REF!</v>
      </c>
      <c r="AP48" s="547" t="str">
        <f t="shared" si="40"/>
        <v>#REF!</v>
      </c>
      <c r="AQ48" s="548" t="str">
        <f t="shared" si="8"/>
        <v>#REF!</v>
      </c>
      <c r="AR48" s="548" t="str">
        <f t="shared" si="9"/>
        <v>#REF!</v>
      </c>
      <c r="AS48" s="552"/>
      <c r="AT48" s="450">
        <f t="shared" si="10"/>
        <v>5</v>
      </c>
      <c r="AU48" s="444">
        <f t="shared" si="11"/>
        <v>0</v>
      </c>
      <c r="AV48" s="586">
        <f t="shared" si="12"/>
        <v>0</v>
      </c>
      <c r="AW48" s="444">
        <f t="shared" si="13"/>
        <v>0</v>
      </c>
      <c r="AX48" s="586">
        <f t="shared" si="14"/>
        <v>7</v>
      </c>
      <c r="AY48" s="444">
        <f t="shared" si="15"/>
        <v>0</v>
      </c>
      <c r="AZ48" s="444">
        <f t="shared" si="16"/>
        <v>0</v>
      </c>
      <c r="BA48" s="444">
        <f t="shared" si="17"/>
        <v>0</v>
      </c>
      <c r="BB48" s="444">
        <f t="shared" si="18"/>
        <v>0</v>
      </c>
      <c r="BC48" s="444">
        <f t="shared" si="19"/>
        <v>5</v>
      </c>
      <c r="BD48" s="444">
        <f t="shared" si="20"/>
        <v>1</v>
      </c>
      <c r="BE48" s="444">
        <f t="shared" si="21"/>
        <v>0</v>
      </c>
      <c r="BF48" s="444">
        <f t="shared" si="22"/>
        <v>0</v>
      </c>
      <c r="BG48" s="444"/>
      <c r="BH48" s="444"/>
      <c r="BI48" s="543">
        <f t="shared" si="23"/>
        <v>55</v>
      </c>
      <c r="BJ48" s="543">
        <f t="shared" si="24"/>
        <v>56</v>
      </c>
      <c r="BK48" s="543">
        <f t="shared" si="25"/>
        <v>0</v>
      </c>
      <c r="BL48" s="543">
        <f t="shared" si="26"/>
        <v>18.2</v>
      </c>
      <c r="BM48" s="543">
        <f t="shared" si="27"/>
        <v>16.15</v>
      </c>
      <c r="BN48" s="543">
        <f t="shared" si="28"/>
        <v>23.85</v>
      </c>
      <c r="BS48" s="543" t="str">
        <f t="shared" si="29"/>
        <v>#REF!</v>
      </c>
      <c r="BT48" s="543" t="str">
        <f t="shared" si="30"/>
        <v>#REF!</v>
      </c>
      <c r="BU48" s="543" t="str">
        <f t="shared" si="31"/>
        <v>#REF!</v>
      </c>
      <c r="BV48" s="543" t="str">
        <f t="shared" si="32"/>
        <v>#REF!</v>
      </c>
      <c r="BW48" s="543" t="str">
        <f t="shared" si="33"/>
        <v>#REF!</v>
      </c>
      <c r="BX48" s="543" t="str">
        <f t="shared" si="34"/>
        <v>#REF!</v>
      </c>
      <c r="BY48" s="433"/>
      <c r="BZ48" s="433"/>
      <c r="CA48" s="433"/>
      <c r="CB48" s="433"/>
      <c r="CC48" s="433"/>
      <c r="CD48" s="433"/>
      <c r="CE48" s="433"/>
      <c r="CF48" s="433"/>
      <c r="CG48" s="433"/>
      <c r="CH48" s="433"/>
      <c r="CI48" s="433"/>
      <c r="CJ48" s="433"/>
      <c r="CK48" s="433"/>
      <c r="CL48" s="433"/>
    </row>
    <row r="49">
      <c r="A49" s="449">
        <f t="shared" si="4"/>
        <v>46</v>
      </c>
      <c r="B49" s="476" t="s">
        <v>1022</v>
      </c>
      <c r="C49" s="449" t="s">
        <v>1151</v>
      </c>
      <c r="D49" s="471" t="s">
        <v>14</v>
      </c>
      <c r="E49" s="450" t="s">
        <v>15</v>
      </c>
      <c r="F49" s="450" t="s">
        <v>1090</v>
      </c>
      <c r="G49" s="450" t="s">
        <v>588</v>
      </c>
      <c r="H49" s="450" t="s">
        <v>588</v>
      </c>
      <c r="I49" s="433" t="s">
        <v>588</v>
      </c>
      <c r="J49" s="433" t="s">
        <v>588</v>
      </c>
      <c r="K49" s="433" t="s">
        <v>588</v>
      </c>
      <c r="L49" s="433" t="s">
        <v>588</v>
      </c>
      <c r="M49" s="450" t="s">
        <v>1090</v>
      </c>
      <c r="N49" s="433" t="s">
        <v>588</v>
      </c>
      <c r="O49" s="433" t="s">
        <v>588</v>
      </c>
      <c r="P49" s="433" t="s">
        <v>588</v>
      </c>
      <c r="Q49" s="450"/>
      <c r="R49" s="450"/>
      <c r="S49" s="450" t="s">
        <v>1090</v>
      </c>
      <c r="T49" s="450"/>
      <c r="U49" s="450"/>
      <c r="V49" s="450"/>
      <c r="W49" s="450"/>
      <c r="X49" s="450"/>
      <c r="Y49" s="450"/>
      <c r="Z49" s="450"/>
      <c r="AA49" s="450" t="s">
        <v>1090</v>
      </c>
      <c r="AB49" s="450"/>
      <c r="AC49" s="450"/>
      <c r="AD49" s="450"/>
      <c r="AE49" s="450"/>
      <c r="AF49" s="450"/>
      <c r="AG49" s="450" t="s">
        <v>1090</v>
      </c>
      <c r="AH49" s="450"/>
      <c r="AI49" s="450"/>
      <c r="AJ49" s="547" t="str">
        <f t="shared" si="5"/>
        <v>#REF!</v>
      </c>
      <c r="AK49" s="548">
        <f t="shared" si="6"/>
        <v>10</v>
      </c>
      <c r="AL49" s="548">
        <f t="shared" si="36"/>
        <v>9</v>
      </c>
      <c r="AM49" s="587" t="str">
        <f t="shared" si="37"/>
        <v>#REF!</v>
      </c>
      <c r="AN49" s="587" t="str">
        <f t="shared" si="38"/>
        <v>#REF!</v>
      </c>
      <c r="AO49" s="547" t="str">
        <f t="shared" si="39"/>
        <v>#REF!</v>
      </c>
      <c r="AP49" s="547" t="str">
        <f t="shared" si="40"/>
        <v>#REF!</v>
      </c>
      <c r="AQ49" s="548" t="str">
        <f t="shared" si="8"/>
        <v>#REF!</v>
      </c>
      <c r="AR49" s="548" t="str">
        <f t="shared" si="9"/>
        <v>#REF!</v>
      </c>
      <c r="AS49" s="550"/>
      <c r="AT49" s="450">
        <f t="shared" si="10"/>
        <v>5</v>
      </c>
      <c r="AU49" s="444">
        <f t="shared" si="11"/>
        <v>0</v>
      </c>
      <c r="AV49" s="586">
        <f t="shared" si="12"/>
        <v>0</v>
      </c>
      <c r="AW49" s="444">
        <f t="shared" si="13"/>
        <v>0</v>
      </c>
      <c r="AX49" s="586">
        <f t="shared" si="14"/>
        <v>9</v>
      </c>
      <c r="AY49" s="444">
        <f t="shared" si="15"/>
        <v>0</v>
      </c>
      <c r="AZ49" s="444">
        <f t="shared" si="16"/>
        <v>0</v>
      </c>
      <c r="BA49" s="444">
        <f t="shared" si="17"/>
        <v>0</v>
      </c>
      <c r="BB49" s="444">
        <f t="shared" si="18"/>
        <v>0</v>
      </c>
      <c r="BC49" s="444">
        <f t="shared" si="19"/>
        <v>0</v>
      </c>
      <c r="BD49" s="444">
        <f t="shared" si="20"/>
        <v>1</v>
      </c>
      <c r="BE49" s="444">
        <f t="shared" si="21"/>
        <v>0</v>
      </c>
      <c r="BF49" s="444">
        <f t="shared" si="22"/>
        <v>0</v>
      </c>
      <c r="BG49" s="444"/>
      <c r="BH49" s="444"/>
      <c r="BI49" s="543">
        <f t="shared" si="23"/>
        <v>17</v>
      </c>
      <c r="BJ49" s="543">
        <f t="shared" si="24"/>
        <v>72</v>
      </c>
      <c r="BK49" s="543">
        <f t="shared" si="25"/>
        <v>0</v>
      </c>
      <c r="BL49" s="543">
        <f t="shared" si="26"/>
        <v>23.4</v>
      </c>
      <c r="BM49" s="543">
        <f t="shared" si="27"/>
        <v>14.05</v>
      </c>
      <c r="BN49" s="543">
        <f t="shared" si="28"/>
        <v>25.95</v>
      </c>
      <c r="BS49" s="543" t="str">
        <f t="shared" si="29"/>
        <v>#REF!</v>
      </c>
      <c r="BT49" s="543" t="str">
        <f t="shared" si="30"/>
        <v>#REF!</v>
      </c>
      <c r="BU49" s="543" t="str">
        <f t="shared" si="31"/>
        <v>#REF!</v>
      </c>
      <c r="BV49" s="543" t="str">
        <f t="shared" si="32"/>
        <v>#REF!</v>
      </c>
      <c r="BW49" s="543" t="str">
        <f t="shared" si="33"/>
        <v>#REF!</v>
      </c>
      <c r="BX49" s="543" t="str">
        <f t="shared" si="34"/>
        <v>#REF!</v>
      </c>
      <c r="BY49" s="433"/>
      <c r="BZ49" s="433"/>
      <c r="CA49" s="433"/>
      <c r="CB49" s="433"/>
      <c r="CC49" s="433"/>
      <c r="CD49" s="433"/>
      <c r="CE49" s="433"/>
      <c r="CF49" s="433"/>
      <c r="CG49" s="433"/>
      <c r="CH49" s="433"/>
      <c r="CI49" s="433"/>
      <c r="CJ49" s="433"/>
      <c r="CK49" s="433"/>
      <c r="CL49" s="433"/>
    </row>
    <row r="50">
      <c r="A50" s="449">
        <f t="shared" si="4"/>
        <v>47</v>
      </c>
      <c r="B50" s="476" t="s">
        <v>615</v>
      </c>
      <c r="C50" s="449" t="s">
        <v>1152</v>
      </c>
      <c r="D50" s="471" t="s">
        <v>14</v>
      </c>
      <c r="E50" s="450" t="s">
        <v>15</v>
      </c>
      <c r="F50" s="450" t="s">
        <v>1090</v>
      </c>
      <c r="G50" s="450" t="s">
        <v>588</v>
      </c>
      <c r="H50" s="450" t="s">
        <v>588</v>
      </c>
      <c r="I50" s="433" t="s">
        <v>588</v>
      </c>
      <c r="J50" s="433" t="s">
        <v>588</v>
      </c>
      <c r="K50" s="433" t="s">
        <v>588</v>
      </c>
      <c r="L50" s="433" t="s">
        <v>588</v>
      </c>
      <c r="M50" s="450" t="s">
        <v>1090</v>
      </c>
      <c r="N50" s="433" t="s">
        <v>588</v>
      </c>
      <c r="O50" s="433" t="s">
        <v>588</v>
      </c>
      <c r="P50" s="433" t="s">
        <v>588</v>
      </c>
      <c r="Q50" s="450"/>
      <c r="R50" s="450"/>
      <c r="S50" s="450" t="s">
        <v>1090</v>
      </c>
      <c r="T50" s="450"/>
      <c r="U50" s="450"/>
      <c r="V50" s="450"/>
      <c r="W50" s="450"/>
      <c r="X50" s="450"/>
      <c r="Y50" s="450"/>
      <c r="Z50" s="450"/>
      <c r="AA50" s="450" t="s">
        <v>1090</v>
      </c>
      <c r="AB50" s="450"/>
      <c r="AC50" s="450"/>
      <c r="AD50" s="450"/>
      <c r="AE50" s="450"/>
      <c r="AF50" s="450"/>
      <c r="AG50" s="450" t="s">
        <v>1090</v>
      </c>
      <c r="AH50" s="450"/>
      <c r="AI50" s="450"/>
      <c r="AJ50" s="547" t="str">
        <f t="shared" si="5"/>
        <v>#REF!</v>
      </c>
      <c r="AK50" s="548">
        <f t="shared" si="6"/>
        <v>10</v>
      </c>
      <c r="AL50" s="548">
        <f t="shared" si="36"/>
        <v>9</v>
      </c>
      <c r="AM50" s="587" t="str">
        <f t="shared" si="37"/>
        <v>#REF!</v>
      </c>
      <c r="AN50" s="587" t="str">
        <f t="shared" si="38"/>
        <v>#REF!</v>
      </c>
      <c r="AO50" s="547" t="str">
        <f t="shared" si="39"/>
        <v>#REF!</v>
      </c>
      <c r="AP50" s="547" t="str">
        <f t="shared" si="40"/>
        <v>#REF!</v>
      </c>
      <c r="AQ50" s="548" t="str">
        <f t="shared" si="8"/>
        <v>#REF!</v>
      </c>
      <c r="AR50" s="548" t="str">
        <f t="shared" si="9"/>
        <v>#REF!</v>
      </c>
      <c r="AS50" s="550"/>
      <c r="AT50" s="450">
        <f t="shared" si="10"/>
        <v>5</v>
      </c>
      <c r="AU50" s="444">
        <f t="shared" si="11"/>
        <v>0</v>
      </c>
      <c r="AV50" s="586">
        <f t="shared" si="12"/>
        <v>0</v>
      </c>
      <c r="AW50" s="444">
        <f t="shared" si="13"/>
        <v>0</v>
      </c>
      <c r="AX50" s="586">
        <f t="shared" si="14"/>
        <v>9</v>
      </c>
      <c r="AY50" s="444">
        <f t="shared" si="15"/>
        <v>0</v>
      </c>
      <c r="AZ50" s="444">
        <f t="shared" si="16"/>
        <v>0</v>
      </c>
      <c r="BA50" s="444">
        <f t="shared" si="17"/>
        <v>0</v>
      </c>
      <c r="BB50" s="444">
        <f t="shared" si="18"/>
        <v>0</v>
      </c>
      <c r="BC50" s="444">
        <f t="shared" si="19"/>
        <v>0</v>
      </c>
      <c r="BD50" s="444">
        <f t="shared" si="20"/>
        <v>1</v>
      </c>
      <c r="BE50" s="444">
        <f t="shared" si="21"/>
        <v>0</v>
      </c>
      <c r="BF50" s="444">
        <f t="shared" si="22"/>
        <v>0</v>
      </c>
      <c r="BG50" s="444"/>
      <c r="BH50" s="444"/>
      <c r="BI50" s="543">
        <f t="shared" si="23"/>
        <v>17</v>
      </c>
      <c r="BJ50" s="543">
        <f t="shared" si="24"/>
        <v>72</v>
      </c>
      <c r="BK50" s="543">
        <f t="shared" si="25"/>
        <v>0</v>
      </c>
      <c r="BL50" s="543">
        <f t="shared" si="26"/>
        <v>23.4</v>
      </c>
      <c r="BM50" s="543">
        <f t="shared" si="27"/>
        <v>14.05</v>
      </c>
      <c r="BN50" s="543">
        <f t="shared" si="28"/>
        <v>25.95</v>
      </c>
      <c r="BS50" s="543" t="str">
        <f t="shared" si="29"/>
        <v>#REF!</v>
      </c>
      <c r="BT50" s="543" t="str">
        <f t="shared" si="30"/>
        <v>#REF!</v>
      </c>
      <c r="BU50" s="543" t="str">
        <f t="shared" si="31"/>
        <v>#REF!</v>
      </c>
      <c r="BV50" s="543" t="str">
        <f t="shared" si="32"/>
        <v>#REF!</v>
      </c>
      <c r="BW50" s="543" t="str">
        <f t="shared" si="33"/>
        <v>#REF!</v>
      </c>
      <c r="BX50" s="543" t="str">
        <f t="shared" si="34"/>
        <v>#REF!</v>
      </c>
      <c r="BY50" s="433"/>
      <c r="BZ50" s="433"/>
      <c r="CA50" s="433"/>
      <c r="CB50" s="433"/>
      <c r="CC50" s="433"/>
      <c r="CD50" s="433"/>
      <c r="CE50" s="433"/>
      <c r="CF50" s="433"/>
      <c r="CG50" s="433"/>
      <c r="CH50" s="433"/>
      <c r="CI50" s="433"/>
      <c r="CJ50" s="433"/>
      <c r="CK50" s="433"/>
      <c r="CL50" s="433"/>
    </row>
    <row r="51">
      <c r="A51" s="449">
        <f t="shared" si="4"/>
        <v>48</v>
      </c>
      <c r="B51" s="449" t="s">
        <v>1153</v>
      </c>
      <c r="C51" s="449" t="s">
        <v>1154</v>
      </c>
      <c r="D51" s="471" t="s">
        <v>14</v>
      </c>
      <c r="E51" s="450" t="s">
        <v>15</v>
      </c>
      <c r="F51" s="450" t="s">
        <v>1090</v>
      </c>
      <c r="G51" s="450" t="s">
        <v>6</v>
      </c>
      <c r="H51" s="450" t="s">
        <v>588</v>
      </c>
      <c r="I51" s="433" t="s">
        <v>588</v>
      </c>
      <c r="J51" s="433" t="s">
        <v>588</v>
      </c>
      <c r="K51" s="433" t="s">
        <v>588</v>
      </c>
      <c r="L51" s="450" t="s">
        <v>1090</v>
      </c>
      <c r="M51" s="433" t="s">
        <v>588</v>
      </c>
      <c r="N51" s="433" t="s">
        <v>588</v>
      </c>
      <c r="O51" s="433" t="s">
        <v>588</v>
      </c>
      <c r="P51" s="433" t="s">
        <v>588</v>
      </c>
      <c r="Q51" s="450"/>
      <c r="R51" s="450"/>
      <c r="S51" s="450" t="s">
        <v>1090</v>
      </c>
      <c r="T51" s="450"/>
      <c r="U51" s="450"/>
      <c r="V51" s="450"/>
      <c r="W51" s="450"/>
      <c r="X51" s="450"/>
      <c r="Y51" s="450"/>
      <c r="Z51" s="450"/>
      <c r="AA51" s="450" t="s">
        <v>1090</v>
      </c>
      <c r="AB51" s="450"/>
      <c r="AC51" s="450"/>
      <c r="AD51" s="450"/>
      <c r="AE51" s="450"/>
      <c r="AF51" s="450"/>
      <c r="AG51" s="450" t="s">
        <v>1090</v>
      </c>
      <c r="AH51" s="450"/>
      <c r="AI51" s="450" t="s">
        <v>15</v>
      </c>
      <c r="AJ51" s="547" t="str">
        <f t="shared" si="5"/>
        <v>#REF!</v>
      </c>
      <c r="AK51" s="548">
        <f t="shared" si="6"/>
        <v>11</v>
      </c>
      <c r="AL51" s="548">
        <f t="shared" si="36"/>
        <v>8</v>
      </c>
      <c r="AM51" s="587" t="str">
        <f t="shared" si="37"/>
        <v>#REF!</v>
      </c>
      <c r="AN51" s="587" t="str">
        <f t="shared" si="38"/>
        <v>#REF!</v>
      </c>
      <c r="AO51" s="547" t="str">
        <f t="shared" si="39"/>
        <v>#REF!</v>
      </c>
      <c r="AP51" s="547" t="str">
        <f t="shared" si="40"/>
        <v>#REF!</v>
      </c>
      <c r="AQ51" s="548" t="str">
        <f t="shared" si="8"/>
        <v>#REF!</v>
      </c>
      <c r="AR51" s="548" t="str">
        <f t="shared" si="9"/>
        <v>#REF!</v>
      </c>
      <c r="AS51" s="550"/>
      <c r="AT51" s="450">
        <f t="shared" si="10"/>
        <v>5</v>
      </c>
      <c r="AU51" s="444">
        <f t="shared" si="11"/>
        <v>0</v>
      </c>
      <c r="AV51" s="586">
        <f t="shared" si="12"/>
        <v>0</v>
      </c>
      <c r="AW51" s="444">
        <f t="shared" si="13"/>
        <v>0</v>
      </c>
      <c r="AX51" s="586">
        <f t="shared" si="14"/>
        <v>8</v>
      </c>
      <c r="AY51" s="444">
        <f t="shared" si="15"/>
        <v>0</v>
      </c>
      <c r="AZ51" s="444">
        <f t="shared" si="16"/>
        <v>0</v>
      </c>
      <c r="BA51" s="444">
        <f t="shared" si="17"/>
        <v>0</v>
      </c>
      <c r="BB51" s="444">
        <f t="shared" si="18"/>
        <v>0</v>
      </c>
      <c r="BC51" s="444">
        <f t="shared" si="19"/>
        <v>1</v>
      </c>
      <c r="BD51" s="444">
        <f t="shared" si="20"/>
        <v>2</v>
      </c>
      <c r="BE51" s="444">
        <f t="shared" si="21"/>
        <v>0</v>
      </c>
      <c r="BF51" s="444">
        <f t="shared" si="22"/>
        <v>0</v>
      </c>
      <c r="BG51" s="444"/>
      <c r="BH51" s="444"/>
      <c r="BI51" s="543">
        <f t="shared" si="23"/>
        <v>32</v>
      </c>
      <c r="BJ51" s="543">
        <f t="shared" si="24"/>
        <v>64</v>
      </c>
      <c r="BK51" s="543">
        <f t="shared" si="25"/>
        <v>0</v>
      </c>
      <c r="BL51" s="543">
        <f t="shared" si="26"/>
        <v>20.8</v>
      </c>
      <c r="BM51" s="543">
        <f t="shared" si="27"/>
        <v>14.6</v>
      </c>
      <c r="BN51" s="543">
        <f t="shared" si="28"/>
        <v>25.4</v>
      </c>
      <c r="BS51" s="543" t="str">
        <f t="shared" si="29"/>
        <v>#REF!</v>
      </c>
      <c r="BT51" s="543" t="str">
        <f t="shared" si="30"/>
        <v>#REF!</v>
      </c>
      <c r="BU51" s="543" t="str">
        <f t="shared" si="31"/>
        <v>#REF!</v>
      </c>
      <c r="BV51" s="543" t="str">
        <f t="shared" si="32"/>
        <v>#REF!</v>
      </c>
      <c r="BW51" s="543" t="str">
        <f t="shared" si="33"/>
        <v>#REF!</v>
      </c>
      <c r="BX51" s="543" t="str">
        <f t="shared" si="34"/>
        <v>#REF!</v>
      </c>
      <c r="BY51" s="433"/>
      <c r="BZ51" s="433"/>
      <c r="CA51" s="433"/>
      <c r="CB51" s="433"/>
      <c r="CC51" s="433"/>
      <c r="CD51" s="433"/>
      <c r="CE51" s="433"/>
      <c r="CF51" s="433"/>
      <c r="CG51" s="433"/>
      <c r="CH51" s="433"/>
      <c r="CI51" s="433"/>
      <c r="CJ51" s="433"/>
      <c r="CK51" s="433"/>
      <c r="CL51" s="433"/>
    </row>
    <row r="52">
      <c r="A52" s="449">
        <f t="shared" si="4"/>
        <v>49</v>
      </c>
      <c r="B52" s="476" t="s">
        <v>1024</v>
      </c>
      <c r="C52" s="449" t="s">
        <v>1155</v>
      </c>
      <c r="D52" s="471" t="s">
        <v>14</v>
      </c>
      <c r="E52" s="450" t="s">
        <v>15</v>
      </c>
      <c r="F52" s="450" t="s">
        <v>1090</v>
      </c>
      <c r="G52" s="590" t="s">
        <v>6</v>
      </c>
      <c r="H52" s="450" t="s">
        <v>588</v>
      </c>
      <c r="I52" s="433" t="s">
        <v>588</v>
      </c>
      <c r="J52" s="433" t="s">
        <v>588</v>
      </c>
      <c r="K52" s="433" t="s">
        <v>588</v>
      </c>
      <c r="L52" s="450" t="s">
        <v>1090</v>
      </c>
      <c r="M52" s="433" t="s">
        <v>588</v>
      </c>
      <c r="N52" s="433" t="s">
        <v>588</v>
      </c>
      <c r="O52" s="433" t="s">
        <v>588</v>
      </c>
      <c r="P52" s="433" t="s">
        <v>588</v>
      </c>
      <c r="Q52" s="450"/>
      <c r="R52" s="450"/>
      <c r="S52" s="450"/>
      <c r="T52" s="450" t="s">
        <v>1090</v>
      </c>
      <c r="U52" s="450"/>
      <c r="V52" s="450"/>
      <c r="W52" s="450"/>
      <c r="X52" s="450"/>
      <c r="Y52" s="450"/>
      <c r="Z52" s="450" t="s">
        <v>1090</v>
      </c>
      <c r="AA52" s="450"/>
      <c r="AB52" s="450"/>
      <c r="AC52" s="450"/>
      <c r="AD52" s="450"/>
      <c r="AE52" s="450"/>
      <c r="AF52" s="450"/>
      <c r="AG52" s="450"/>
      <c r="AH52" s="450" t="s">
        <v>1090</v>
      </c>
      <c r="AI52" s="450"/>
      <c r="AJ52" s="547" t="str">
        <f t="shared" si="5"/>
        <v>#REF!</v>
      </c>
      <c r="AK52" s="548">
        <f t="shared" si="6"/>
        <v>10</v>
      </c>
      <c r="AL52" s="548">
        <f t="shared" si="36"/>
        <v>8</v>
      </c>
      <c r="AM52" s="587" t="str">
        <f t="shared" si="37"/>
        <v>#REF!</v>
      </c>
      <c r="AN52" s="587" t="str">
        <f t="shared" si="38"/>
        <v>#REF!</v>
      </c>
      <c r="AO52" s="547" t="str">
        <f t="shared" si="39"/>
        <v>#REF!</v>
      </c>
      <c r="AP52" s="547" t="str">
        <f t="shared" si="40"/>
        <v>#REF!</v>
      </c>
      <c r="AQ52" s="548" t="str">
        <f t="shared" si="8"/>
        <v>#REF!</v>
      </c>
      <c r="AR52" s="548" t="str">
        <f t="shared" si="9"/>
        <v>#REF!</v>
      </c>
      <c r="AS52" s="550"/>
      <c r="AT52" s="450">
        <f t="shared" si="10"/>
        <v>5</v>
      </c>
      <c r="AU52" s="444">
        <f t="shared" si="11"/>
        <v>0</v>
      </c>
      <c r="AV52" s="586">
        <f t="shared" si="12"/>
        <v>0</v>
      </c>
      <c r="AW52" s="444">
        <f t="shared" si="13"/>
        <v>0</v>
      </c>
      <c r="AX52" s="586">
        <f t="shared" si="14"/>
        <v>8</v>
      </c>
      <c r="AY52" s="444">
        <f t="shared" si="15"/>
        <v>0</v>
      </c>
      <c r="AZ52" s="444">
        <f t="shared" si="16"/>
        <v>0</v>
      </c>
      <c r="BA52" s="444">
        <f t="shared" si="17"/>
        <v>0</v>
      </c>
      <c r="BB52" s="444">
        <f t="shared" si="18"/>
        <v>0</v>
      </c>
      <c r="BC52" s="444">
        <f t="shared" si="19"/>
        <v>1</v>
      </c>
      <c r="BD52" s="444">
        <f t="shared" si="20"/>
        <v>1</v>
      </c>
      <c r="BE52" s="444">
        <f t="shared" si="21"/>
        <v>0</v>
      </c>
      <c r="BF52" s="444">
        <f t="shared" si="22"/>
        <v>0</v>
      </c>
      <c r="BG52" s="444"/>
      <c r="BH52" s="444"/>
      <c r="BI52" s="543">
        <f t="shared" si="23"/>
        <v>24</v>
      </c>
      <c r="BJ52" s="543">
        <f t="shared" si="24"/>
        <v>64</v>
      </c>
      <c r="BK52" s="543">
        <f t="shared" si="25"/>
        <v>0</v>
      </c>
      <c r="BL52" s="543">
        <f t="shared" si="26"/>
        <v>20.8</v>
      </c>
      <c r="BM52" s="543">
        <f t="shared" si="27"/>
        <v>13.6</v>
      </c>
      <c r="BN52" s="543">
        <f t="shared" si="28"/>
        <v>26.4</v>
      </c>
      <c r="BS52" s="543" t="str">
        <f t="shared" si="29"/>
        <v>#REF!</v>
      </c>
      <c r="BT52" s="543" t="str">
        <f t="shared" si="30"/>
        <v>#REF!</v>
      </c>
      <c r="BU52" s="543" t="str">
        <f t="shared" si="31"/>
        <v>#REF!</v>
      </c>
      <c r="BV52" s="543" t="str">
        <f t="shared" si="32"/>
        <v>#REF!</v>
      </c>
      <c r="BW52" s="543" t="str">
        <f t="shared" si="33"/>
        <v>#REF!</v>
      </c>
      <c r="BX52" s="543" t="str">
        <f t="shared" si="34"/>
        <v>#REF!</v>
      </c>
      <c r="BY52" s="433"/>
      <c r="BZ52" s="433"/>
      <c r="CA52" s="433"/>
      <c r="CB52" s="433"/>
      <c r="CC52" s="433"/>
      <c r="CD52" s="433"/>
      <c r="CE52" s="433"/>
      <c r="CF52" s="433"/>
      <c r="CG52" s="433"/>
      <c r="CH52" s="433"/>
      <c r="CI52" s="433"/>
      <c r="CJ52" s="433"/>
      <c r="CK52" s="433"/>
      <c r="CL52" s="433"/>
    </row>
    <row r="53">
      <c r="A53" s="449">
        <f t="shared" si="4"/>
        <v>50</v>
      </c>
      <c r="B53" s="449" t="s">
        <v>667</v>
      </c>
      <c r="C53" s="449" t="s">
        <v>1156</v>
      </c>
      <c r="D53" s="471" t="s">
        <v>14</v>
      </c>
      <c r="E53" s="450" t="s">
        <v>1090</v>
      </c>
      <c r="F53" s="450" t="s">
        <v>723</v>
      </c>
      <c r="G53" s="450" t="s">
        <v>6</v>
      </c>
      <c r="H53" s="450" t="s">
        <v>715</v>
      </c>
      <c r="I53" s="450" t="s">
        <v>715</v>
      </c>
      <c r="J53" s="450" t="s">
        <v>715</v>
      </c>
      <c r="K53" s="450" t="s">
        <v>715</v>
      </c>
      <c r="L53" s="450" t="s">
        <v>1090</v>
      </c>
      <c r="M53" s="450" t="s">
        <v>717</v>
      </c>
      <c r="N53" s="450" t="s">
        <v>717</v>
      </c>
      <c r="O53" s="450" t="s">
        <v>717</v>
      </c>
      <c r="P53" s="450" t="s">
        <v>717</v>
      </c>
      <c r="Q53" s="450" t="s">
        <v>717</v>
      </c>
      <c r="R53" s="450"/>
      <c r="S53" s="450"/>
      <c r="T53" s="450" t="s">
        <v>1090</v>
      </c>
      <c r="U53" s="450"/>
      <c r="V53" s="450"/>
      <c r="W53" s="450"/>
      <c r="X53" s="450"/>
      <c r="Y53" s="450"/>
      <c r="Z53" s="450" t="s">
        <v>1090</v>
      </c>
      <c r="AA53" s="450"/>
      <c r="AB53" s="450"/>
      <c r="AC53" s="450"/>
      <c r="AD53" s="450"/>
      <c r="AE53" s="450"/>
      <c r="AF53" s="450"/>
      <c r="AG53" s="450"/>
      <c r="AH53" s="450" t="s">
        <v>1090</v>
      </c>
      <c r="AI53" s="450"/>
      <c r="AJ53" s="547" t="str">
        <f t="shared" si="5"/>
        <v>#REF!</v>
      </c>
      <c r="AK53" s="548">
        <f t="shared" si="6"/>
        <v>14</v>
      </c>
      <c r="AL53" s="548">
        <f t="shared" si="36"/>
        <v>13</v>
      </c>
      <c r="AM53" s="587" t="str">
        <f t="shared" si="37"/>
        <v>#REF!</v>
      </c>
      <c r="AN53" s="587" t="str">
        <f t="shared" si="38"/>
        <v>#REF!</v>
      </c>
      <c r="AO53" s="547" t="str">
        <f t="shared" si="39"/>
        <v>#REF!</v>
      </c>
      <c r="AP53" s="547" t="str">
        <f t="shared" si="40"/>
        <v>#REF!</v>
      </c>
      <c r="AQ53" s="548" t="str">
        <f t="shared" si="8"/>
        <v>#REF!</v>
      </c>
      <c r="AR53" s="548" t="str">
        <f t="shared" si="9"/>
        <v>#REF!</v>
      </c>
      <c r="AS53" s="550"/>
      <c r="AT53" s="450">
        <f t="shared" si="10"/>
        <v>5</v>
      </c>
      <c r="AU53" s="444">
        <f t="shared" si="11"/>
        <v>0</v>
      </c>
      <c r="AV53" s="586">
        <f t="shared" si="12"/>
        <v>4</v>
      </c>
      <c r="AW53" s="444">
        <f t="shared" si="13"/>
        <v>5</v>
      </c>
      <c r="AX53" s="586">
        <f t="shared" si="14"/>
        <v>0</v>
      </c>
      <c r="AY53" s="444">
        <f t="shared" si="15"/>
        <v>0</v>
      </c>
      <c r="AZ53" s="444">
        <f t="shared" si="16"/>
        <v>1</v>
      </c>
      <c r="BA53" s="444">
        <f t="shared" si="17"/>
        <v>0</v>
      </c>
      <c r="BB53" s="444">
        <f t="shared" si="18"/>
        <v>0</v>
      </c>
      <c r="BC53" s="444">
        <f t="shared" si="19"/>
        <v>1</v>
      </c>
      <c r="BD53" s="444">
        <f t="shared" si="20"/>
        <v>0</v>
      </c>
      <c r="BE53" s="444">
        <f t="shared" si="21"/>
        <v>0</v>
      </c>
      <c r="BF53" s="444">
        <f t="shared" si="22"/>
        <v>0</v>
      </c>
      <c r="BG53" s="444"/>
      <c r="BH53" s="444"/>
      <c r="BI53" s="543">
        <f t="shared" si="23"/>
        <v>84</v>
      </c>
      <c r="BJ53" s="543">
        <f t="shared" si="24"/>
        <v>18</v>
      </c>
      <c r="BK53" s="543">
        <f t="shared" si="25"/>
        <v>12</v>
      </c>
      <c r="BL53" s="543">
        <f t="shared" si="26"/>
        <v>7.5</v>
      </c>
      <c r="BM53" s="543">
        <f t="shared" si="27"/>
        <v>15.1875</v>
      </c>
      <c r="BN53" s="543">
        <f t="shared" si="28"/>
        <v>24.8125</v>
      </c>
      <c r="BS53" s="543" t="str">
        <f t="shared" si="29"/>
        <v>#REF!</v>
      </c>
      <c r="BT53" s="543" t="str">
        <f t="shared" si="30"/>
        <v>#REF!</v>
      </c>
      <c r="BU53" s="543" t="str">
        <f t="shared" si="31"/>
        <v>#REF!</v>
      </c>
      <c r="BV53" s="543" t="str">
        <f t="shared" si="32"/>
        <v>#REF!</v>
      </c>
      <c r="BW53" s="543" t="str">
        <f t="shared" si="33"/>
        <v>#REF!</v>
      </c>
      <c r="BX53" s="543" t="str">
        <f t="shared" si="34"/>
        <v>#REF!</v>
      </c>
      <c r="BY53" s="81"/>
      <c r="BZ53" s="81"/>
      <c r="CA53" s="81"/>
      <c r="CB53" s="81"/>
      <c r="CC53" s="81"/>
      <c r="CD53" s="81"/>
      <c r="CE53" s="81"/>
      <c r="CF53" s="81"/>
      <c r="CG53" s="81"/>
      <c r="CH53" s="81"/>
      <c r="CI53" s="81"/>
      <c r="CJ53" s="81"/>
      <c r="CK53" s="81"/>
      <c r="CL53" s="81"/>
    </row>
    <row r="54">
      <c r="A54" s="449">
        <f t="shared" si="4"/>
        <v>51</v>
      </c>
      <c r="B54" s="449" t="s">
        <v>1157</v>
      </c>
      <c r="C54" s="449" t="s">
        <v>1158</v>
      </c>
      <c r="D54" s="471" t="s">
        <v>14</v>
      </c>
      <c r="E54" s="450" t="s">
        <v>723</v>
      </c>
      <c r="F54" s="450" t="s">
        <v>1090</v>
      </c>
      <c r="G54" s="450" t="s">
        <v>6</v>
      </c>
      <c r="H54" s="450" t="s">
        <v>715</v>
      </c>
      <c r="I54" s="450" t="s">
        <v>715</v>
      </c>
      <c r="J54" s="450" t="s">
        <v>715</v>
      </c>
      <c r="K54" s="450" t="s">
        <v>715</v>
      </c>
      <c r="L54" s="450" t="s">
        <v>715</v>
      </c>
      <c r="M54" s="450" t="s">
        <v>1090</v>
      </c>
      <c r="N54" s="450" t="s">
        <v>717</v>
      </c>
      <c r="O54" s="450" t="s">
        <v>717</v>
      </c>
      <c r="P54" s="450" t="s">
        <v>717</v>
      </c>
      <c r="Q54" s="433" t="s">
        <v>1159</v>
      </c>
      <c r="R54" s="450"/>
      <c r="S54" s="450"/>
      <c r="T54" s="450" t="s">
        <v>1090</v>
      </c>
      <c r="U54" s="450"/>
      <c r="V54" s="450"/>
      <c r="W54" s="450"/>
      <c r="X54" s="450"/>
      <c r="Y54" s="450"/>
      <c r="Z54" s="450"/>
      <c r="AA54" s="450" t="s">
        <v>1090</v>
      </c>
      <c r="AB54" s="450"/>
      <c r="AC54" s="450"/>
      <c r="AD54" s="450"/>
      <c r="AE54" s="450"/>
      <c r="AF54" s="450"/>
      <c r="AG54" s="450" t="s">
        <v>1090</v>
      </c>
      <c r="AH54" s="450"/>
      <c r="AI54" s="450"/>
      <c r="AJ54" s="547" t="str">
        <f t="shared" si="5"/>
        <v>#REF!</v>
      </c>
      <c r="AK54" s="548">
        <f t="shared" si="6"/>
        <v>13.5</v>
      </c>
      <c r="AL54" s="548">
        <f t="shared" si="36"/>
        <v>12.5</v>
      </c>
      <c r="AM54" s="587" t="str">
        <f t="shared" si="37"/>
        <v>#REF!</v>
      </c>
      <c r="AN54" s="587" t="str">
        <f t="shared" si="38"/>
        <v>#REF!</v>
      </c>
      <c r="AO54" s="547" t="str">
        <f t="shared" si="39"/>
        <v>#REF!</v>
      </c>
      <c r="AP54" s="547" t="str">
        <f t="shared" si="40"/>
        <v>#REF!</v>
      </c>
      <c r="AQ54" s="548" t="str">
        <f t="shared" si="8"/>
        <v>#REF!</v>
      </c>
      <c r="AR54" s="548" t="str">
        <f t="shared" si="9"/>
        <v>#REF!</v>
      </c>
      <c r="AS54" s="550"/>
      <c r="AT54" s="450">
        <f t="shared" si="10"/>
        <v>5</v>
      </c>
      <c r="AU54" s="444">
        <f t="shared" si="11"/>
        <v>0</v>
      </c>
      <c r="AV54" s="586">
        <f t="shared" si="12"/>
        <v>5</v>
      </c>
      <c r="AW54" s="444">
        <f t="shared" si="13"/>
        <v>3</v>
      </c>
      <c r="AX54" s="586">
        <f t="shared" si="14"/>
        <v>0</v>
      </c>
      <c r="AY54" s="444">
        <f t="shared" si="15"/>
        <v>0</v>
      </c>
      <c r="AZ54" s="444">
        <f t="shared" si="16"/>
        <v>1</v>
      </c>
      <c r="BA54" s="444">
        <f t="shared" si="17"/>
        <v>0</v>
      </c>
      <c r="BB54" s="444">
        <f t="shared" si="18"/>
        <v>0</v>
      </c>
      <c r="BC54" s="444">
        <f t="shared" si="19"/>
        <v>1</v>
      </c>
      <c r="BD54" s="444">
        <f t="shared" si="20"/>
        <v>0</v>
      </c>
      <c r="BE54" s="444">
        <f t="shared" si="21"/>
        <v>0</v>
      </c>
      <c r="BF54" s="444">
        <f t="shared" si="22"/>
        <v>0</v>
      </c>
      <c r="BG54" s="444"/>
      <c r="BH54" s="444"/>
      <c r="BI54" s="543">
        <f t="shared" si="23"/>
        <v>74</v>
      </c>
      <c r="BJ54" s="543">
        <f t="shared" si="24"/>
        <v>21</v>
      </c>
      <c r="BK54" s="543">
        <f t="shared" si="25"/>
        <v>12</v>
      </c>
      <c r="BL54" s="543">
        <f t="shared" si="26"/>
        <v>8.6</v>
      </c>
      <c r="BM54" s="543">
        <f t="shared" si="27"/>
        <v>14.45</v>
      </c>
      <c r="BN54" s="543">
        <f t="shared" si="28"/>
        <v>25.55</v>
      </c>
      <c r="BS54" s="543" t="str">
        <f t="shared" si="29"/>
        <v>#REF!</v>
      </c>
      <c r="BT54" s="543" t="str">
        <f t="shared" si="30"/>
        <v>#REF!</v>
      </c>
      <c r="BU54" s="543" t="str">
        <f t="shared" si="31"/>
        <v>#REF!</v>
      </c>
      <c r="BV54" s="543" t="str">
        <f t="shared" si="32"/>
        <v>#REF!</v>
      </c>
      <c r="BW54" s="543" t="str">
        <f t="shared" si="33"/>
        <v>#REF!</v>
      </c>
      <c r="BX54" s="543" t="str">
        <f t="shared" si="34"/>
        <v>#REF!</v>
      </c>
      <c r="BY54" s="81"/>
      <c r="BZ54" s="81"/>
      <c r="CA54" s="81"/>
      <c r="CB54" s="81"/>
      <c r="CC54" s="81"/>
      <c r="CD54" s="81"/>
      <c r="CE54" s="81"/>
      <c r="CF54" s="81"/>
      <c r="CG54" s="81"/>
      <c r="CH54" s="81"/>
      <c r="CI54" s="81"/>
      <c r="CJ54" s="81"/>
      <c r="CK54" s="81"/>
      <c r="CL54" s="81"/>
    </row>
    <row r="55">
      <c r="A55" s="449">
        <f t="shared" si="4"/>
        <v>52</v>
      </c>
      <c r="B55" s="476" t="s">
        <v>606</v>
      </c>
      <c r="C55" s="449" t="s">
        <v>1160</v>
      </c>
      <c r="D55" s="449" t="s">
        <v>14</v>
      </c>
      <c r="E55" s="450" t="s">
        <v>725</v>
      </c>
      <c r="F55" s="450" t="s">
        <v>1090</v>
      </c>
      <c r="G55" s="450" t="s">
        <v>6</v>
      </c>
      <c r="H55" s="450" t="s">
        <v>717</v>
      </c>
      <c r="I55" s="450" t="s">
        <v>717</v>
      </c>
      <c r="J55" s="450" t="s">
        <v>717</v>
      </c>
      <c r="K55" s="450" t="s">
        <v>717</v>
      </c>
      <c r="L55" s="450" t="s">
        <v>1090</v>
      </c>
      <c r="M55" s="450" t="s">
        <v>591</v>
      </c>
      <c r="N55" s="450" t="s">
        <v>591</v>
      </c>
      <c r="O55" s="450" t="s">
        <v>591</v>
      </c>
      <c r="P55" s="450" t="s">
        <v>591</v>
      </c>
      <c r="Q55" s="450" t="s">
        <v>591</v>
      </c>
      <c r="R55" s="450"/>
      <c r="S55" s="450"/>
      <c r="T55" s="450" t="s">
        <v>1090</v>
      </c>
      <c r="U55" s="450"/>
      <c r="V55" s="450"/>
      <c r="W55" s="450"/>
      <c r="X55" s="450"/>
      <c r="Y55" s="450"/>
      <c r="Z55" s="450" t="s">
        <v>1090</v>
      </c>
      <c r="AA55" s="450"/>
      <c r="AB55" s="450"/>
      <c r="AC55" s="450"/>
      <c r="AD55" s="450"/>
      <c r="AE55" s="450"/>
      <c r="AF55" s="450"/>
      <c r="AG55" s="450"/>
      <c r="AH55" s="450" t="s">
        <v>1090</v>
      </c>
      <c r="AI55" s="450"/>
      <c r="AJ55" s="547" t="str">
        <f t="shared" si="5"/>
        <v>#REF!</v>
      </c>
      <c r="AK55" s="548">
        <f t="shared" si="6"/>
        <v>14</v>
      </c>
      <c r="AL55" s="548">
        <f t="shared" si="36"/>
        <v>13</v>
      </c>
      <c r="AM55" s="587" t="str">
        <f t="shared" si="37"/>
        <v>#REF!</v>
      </c>
      <c r="AN55" s="587" t="str">
        <f t="shared" si="38"/>
        <v>#REF!</v>
      </c>
      <c r="AO55" s="547" t="str">
        <f t="shared" si="39"/>
        <v>#REF!</v>
      </c>
      <c r="AP55" s="547" t="str">
        <f t="shared" si="40"/>
        <v>#REF!</v>
      </c>
      <c r="AQ55" s="548" t="str">
        <f t="shared" si="8"/>
        <v>#REF!</v>
      </c>
      <c r="AR55" s="548" t="str">
        <f t="shared" si="9"/>
        <v>#REF!</v>
      </c>
      <c r="AS55" s="550"/>
      <c r="AT55" s="450">
        <f t="shared" si="10"/>
        <v>5</v>
      </c>
      <c r="AU55" s="444">
        <f t="shared" si="11"/>
        <v>5</v>
      </c>
      <c r="AV55" s="586">
        <f t="shared" si="12"/>
        <v>0</v>
      </c>
      <c r="AW55" s="444">
        <f t="shared" si="13"/>
        <v>4</v>
      </c>
      <c r="AX55" s="586">
        <f t="shared" si="14"/>
        <v>0</v>
      </c>
      <c r="AY55" s="444">
        <f t="shared" si="15"/>
        <v>0</v>
      </c>
      <c r="AZ55" s="444">
        <f t="shared" si="16"/>
        <v>0</v>
      </c>
      <c r="BA55" s="444">
        <f t="shared" si="17"/>
        <v>1</v>
      </c>
      <c r="BB55" s="444">
        <f t="shared" si="18"/>
        <v>0</v>
      </c>
      <c r="BC55" s="444">
        <f t="shared" si="19"/>
        <v>1</v>
      </c>
      <c r="BD55" s="444">
        <f t="shared" si="20"/>
        <v>0</v>
      </c>
      <c r="BE55" s="444">
        <f t="shared" si="21"/>
        <v>0</v>
      </c>
      <c r="BF55" s="444">
        <f t="shared" si="22"/>
        <v>0</v>
      </c>
      <c r="BG55" s="444"/>
      <c r="BH55" s="444"/>
      <c r="BI55" s="543">
        <f t="shared" si="23"/>
        <v>60</v>
      </c>
      <c r="BJ55" s="543">
        <f t="shared" si="24"/>
        <v>25</v>
      </c>
      <c r="BK55" s="543">
        <f t="shared" si="25"/>
        <v>2.5</v>
      </c>
      <c r="BL55" s="543">
        <f t="shared" si="26"/>
        <v>7.5</v>
      </c>
      <c r="BM55" s="543">
        <f t="shared" si="27"/>
        <v>11.875</v>
      </c>
      <c r="BN55" s="543">
        <f t="shared" si="28"/>
        <v>28.125</v>
      </c>
      <c r="BS55" s="543" t="str">
        <f t="shared" si="29"/>
        <v>#REF!</v>
      </c>
      <c r="BT55" s="543" t="str">
        <f t="shared" si="30"/>
        <v>#REF!</v>
      </c>
      <c r="BU55" s="543" t="str">
        <f t="shared" si="31"/>
        <v>#REF!</v>
      </c>
      <c r="BV55" s="543" t="str">
        <f t="shared" si="32"/>
        <v>#REF!</v>
      </c>
      <c r="BW55" s="543" t="str">
        <f t="shared" si="33"/>
        <v>#REF!</v>
      </c>
      <c r="BX55" s="543" t="str">
        <f t="shared" si="34"/>
        <v>#REF!</v>
      </c>
      <c r="BY55" s="81"/>
      <c r="BZ55" s="81"/>
      <c r="CA55" s="81"/>
      <c r="CB55" s="81"/>
      <c r="CC55" s="81"/>
      <c r="CD55" s="81"/>
      <c r="CE55" s="81"/>
      <c r="CF55" s="81"/>
      <c r="CG55" s="81"/>
      <c r="CH55" s="81"/>
      <c r="CI55" s="81"/>
      <c r="CJ55" s="81"/>
      <c r="CK55" s="81"/>
      <c r="CL55" s="81"/>
    </row>
    <row r="56">
      <c r="A56" s="449">
        <f t="shared" si="4"/>
        <v>53</v>
      </c>
      <c r="B56" s="476" t="s">
        <v>607</v>
      </c>
      <c r="C56" s="449" t="s">
        <v>1161</v>
      </c>
      <c r="D56" s="471" t="s">
        <v>14</v>
      </c>
      <c r="E56" s="450" t="s">
        <v>1090</v>
      </c>
      <c r="F56" s="433" t="s">
        <v>721</v>
      </c>
      <c r="G56" s="450" t="s">
        <v>6</v>
      </c>
      <c r="H56" s="433" t="s">
        <v>591</v>
      </c>
      <c r="I56" s="433" t="s">
        <v>591</v>
      </c>
      <c r="J56" s="450" t="s">
        <v>591</v>
      </c>
      <c r="K56" s="450" t="s">
        <v>591</v>
      </c>
      <c r="L56" s="450" t="s">
        <v>591</v>
      </c>
      <c r="M56" s="596" t="s">
        <v>1090</v>
      </c>
      <c r="N56" s="433" t="s">
        <v>588</v>
      </c>
      <c r="O56" s="433" t="s">
        <v>588</v>
      </c>
      <c r="P56" s="433" t="s">
        <v>588</v>
      </c>
      <c r="Q56" s="597"/>
      <c r="R56" s="597"/>
      <c r="S56" s="598" t="s">
        <v>1090</v>
      </c>
      <c r="T56" s="597"/>
      <c r="U56" s="597"/>
      <c r="V56" s="597"/>
      <c r="W56" s="597"/>
      <c r="X56" s="597"/>
      <c r="Y56" s="597"/>
      <c r="Z56" s="597"/>
      <c r="AA56" s="598" t="s">
        <v>1090</v>
      </c>
      <c r="AB56" s="597"/>
      <c r="AC56" s="597"/>
      <c r="AD56" s="597"/>
      <c r="AE56" s="597"/>
      <c r="AF56" s="597"/>
      <c r="AG56" s="598" t="s">
        <v>1090</v>
      </c>
      <c r="AH56" s="450"/>
      <c r="AI56" s="450"/>
      <c r="AJ56" s="547" t="str">
        <f t="shared" si="5"/>
        <v>#REF!</v>
      </c>
      <c r="AK56" s="548">
        <f t="shared" si="6"/>
        <v>13</v>
      </c>
      <c r="AL56" s="548">
        <f t="shared" si="36"/>
        <v>12</v>
      </c>
      <c r="AM56" s="587" t="str">
        <f t="shared" si="37"/>
        <v>#REF!</v>
      </c>
      <c r="AN56" s="587" t="str">
        <f t="shared" si="38"/>
        <v>#REF!</v>
      </c>
      <c r="AO56" s="547" t="str">
        <f t="shared" si="39"/>
        <v>#REF!</v>
      </c>
      <c r="AP56" s="547" t="str">
        <f t="shared" si="40"/>
        <v>#REF!</v>
      </c>
      <c r="AQ56" s="548" t="str">
        <f t="shared" si="8"/>
        <v>#REF!</v>
      </c>
      <c r="AR56" s="548" t="str">
        <f t="shared" si="9"/>
        <v>#REF!</v>
      </c>
      <c r="AS56" s="550"/>
      <c r="AT56" s="450">
        <f t="shared" si="10"/>
        <v>5</v>
      </c>
      <c r="AU56" s="444">
        <f t="shared" si="11"/>
        <v>5</v>
      </c>
      <c r="AV56" s="586">
        <f t="shared" si="12"/>
        <v>0</v>
      </c>
      <c r="AW56" s="444">
        <f t="shared" si="13"/>
        <v>0</v>
      </c>
      <c r="AX56" s="586">
        <f t="shared" si="14"/>
        <v>3</v>
      </c>
      <c r="AY56" s="444">
        <f t="shared" si="15"/>
        <v>1</v>
      </c>
      <c r="AZ56" s="444">
        <f t="shared" si="16"/>
        <v>0</v>
      </c>
      <c r="BA56" s="444">
        <f t="shared" si="17"/>
        <v>0</v>
      </c>
      <c r="BB56" s="444">
        <f t="shared" si="18"/>
        <v>0</v>
      </c>
      <c r="BC56" s="444">
        <f t="shared" si="19"/>
        <v>1</v>
      </c>
      <c r="BD56" s="444">
        <f t="shared" si="20"/>
        <v>0</v>
      </c>
      <c r="BE56" s="444">
        <f t="shared" si="21"/>
        <v>0</v>
      </c>
      <c r="BF56" s="444">
        <f t="shared" si="22"/>
        <v>0</v>
      </c>
      <c r="BG56" s="444"/>
      <c r="BH56" s="444"/>
      <c r="BI56" s="543">
        <f t="shared" si="23"/>
        <v>39</v>
      </c>
      <c r="BJ56" s="543">
        <f t="shared" si="24"/>
        <v>59</v>
      </c>
      <c r="BK56" s="543">
        <f t="shared" si="25"/>
        <v>9.5</v>
      </c>
      <c r="BL56" s="543">
        <f t="shared" si="26"/>
        <v>18.3</v>
      </c>
      <c r="BM56" s="543">
        <f t="shared" si="27"/>
        <v>15.725</v>
      </c>
      <c r="BN56" s="543">
        <f t="shared" si="28"/>
        <v>24.275</v>
      </c>
      <c r="BS56" s="543" t="str">
        <f t="shared" si="29"/>
        <v>#REF!</v>
      </c>
      <c r="BT56" s="543" t="str">
        <f t="shared" si="30"/>
        <v>#REF!</v>
      </c>
      <c r="BU56" s="543" t="str">
        <f t="shared" si="31"/>
        <v>#REF!</v>
      </c>
      <c r="BV56" s="543" t="str">
        <f t="shared" si="32"/>
        <v>#REF!</v>
      </c>
      <c r="BW56" s="543" t="str">
        <f t="shared" si="33"/>
        <v>#REF!</v>
      </c>
      <c r="BX56" s="543" t="str">
        <f t="shared" si="34"/>
        <v>#REF!</v>
      </c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</row>
    <row r="57">
      <c r="A57" s="449">
        <f t="shared" si="4"/>
        <v>54</v>
      </c>
      <c r="B57" s="476" t="s">
        <v>1162</v>
      </c>
      <c r="C57" s="449" t="s">
        <v>1163</v>
      </c>
      <c r="D57" s="471" t="s">
        <v>14</v>
      </c>
      <c r="E57" s="450" t="s">
        <v>15</v>
      </c>
      <c r="F57" s="450" t="s">
        <v>1090</v>
      </c>
      <c r="G57" s="433" t="s">
        <v>715</v>
      </c>
      <c r="H57" s="450" t="s">
        <v>715</v>
      </c>
      <c r="I57" s="450" t="s">
        <v>715</v>
      </c>
      <c r="J57" s="450" t="s">
        <v>715</v>
      </c>
      <c r="K57" s="450" t="s">
        <v>715</v>
      </c>
      <c r="L57" s="450" t="s">
        <v>1090</v>
      </c>
      <c r="M57" s="450" t="s">
        <v>717</v>
      </c>
      <c r="N57" s="450" t="s">
        <v>717</v>
      </c>
      <c r="O57" s="450" t="s">
        <v>717</v>
      </c>
      <c r="P57" s="450" t="s">
        <v>717</v>
      </c>
      <c r="Q57" s="450" t="s">
        <v>717</v>
      </c>
      <c r="R57" s="450"/>
      <c r="S57" s="450"/>
      <c r="T57" s="450" t="s">
        <v>1090</v>
      </c>
      <c r="U57" s="450"/>
      <c r="V57" s="450"/>
      <c r="W57" s="450"/>
      <c r="X57" s="450"/>
      <c r="Y57" s="450"/>
      <c r="Z57" s="450" t="s">
        <v>1090</v>
      </c>
      <c r="AA57" s="450"/>
      <c r="AB57" s="450"/>
      <c r="AC57" s="450"/>
      <c r="AD57" s="450"/>
      <c r="AE57" s="450"/>
      <c r="AF57" s="450"/>
      <c r="AG57" s="450"/>
      <c r="AH57" s="450" t="s">
        <v>1090</v>
      </c>
      <c r="AI57" s="450"/>
      <c r="AJ57" s="547" t="str">
        <f t="shared" si="5"/>
        <v>#REF!</v>
      </c>
      <c r="AK57" s="548">
        <f t="shared" si="6"/>
        <v>11</v>
      </c>
      <c r="AL57" s="548">
        <f t="shared" si="36"/>
        <v>10</v>
      </c>
      <c r="AM57" s="587" t="str">
        <f t="shared" si="37"/>
        <v>#REF!</v>
      </c>
      <c r="AN57" s="587" t="str">
        <f t="shared" si="38"/>
        <v>#REF!</v>
      </c>
      <c r="AO57" s="547" t="str">
        <f t="shared" si="39"/>
        <v>#REF!</v>
      </c>
      <c r="AP57" s="547" t="str">
        <f t="shared" si="40"/>
        <v>#REF!</v>
      </c>
      <c r="AQ57" s="548" t="str">
        <f t="shared" si="8"/>
        <v>#REF!</v>
      </c>
      <c r="AR57" s="548" t="str">
        <f t="shared" si="9"/>
        <v>#REF!</v>
      </c>
      <c r="AS57" s="550"/>
      <c r="AT57" s="450">
        <f t="shared" si="10"/>
        <v>5</v>
      </c>
      <c r="AU57" s="444">
        <f t="shared" si="11"/>
        <v>0</v>
      </c>
      <c r="AV57" s="586">
        <f t="shared" si="12"/>
        <v>5</v>
      </c>
      <c r="AW57" s="444">
        <f t="shared" si="13"/>
        <v>5</v>
      </c>
      <c r="AX57" s="586">
        <f t="shared" si="14"/>
        <v>0</v>
      </c>
      <c r="AY57" s="444">
        <f t="shared" si="15"/>
        <v>0</v>
      </c>
      <c r="AZ57" s="444">
        <f t="shared" si="16"/>
        <v>0</v>
      </c>
      <c r="BA57" s="444">
        <f t="shared" si="17"/>
        <v>0</v>
      </c>
      <c r="BB57" s="444">
        <f t="shared" si="18"/>
        <v>0</v>
      </c>
      <c r="BC57" s="444">
        <f t="shared" si="19"/>
        <v>0</v>
      </c>
      <c r="BD57" s="444">
        <f t="shared" si="20"/>
        <v>1</v>
      </c>
      <c r="BE57" s="444">
        <f t="shared" si="21"/>
        <v>0</v>
      </c>
      <c r="BF57" s="444">
        <f t="shared" si="22"/>
        <v>0</v>
      </c>
      <c r="BG57" s="444"/>
      <c r="BH57" s="444"/>
      <c r="BI57" s="543">
        <f t="shared" si="23"/>
        <v>78</v>
      </c>
      <c r="BJ57" s="543">
        <f t="shared" si="24"/>
        <v>15</v>
      </c>
      <c r="BK57" s="543">
        <f t="shared" si="25"/>
        <v>0</v>
      </c>
      <c r="BL57" s="543">
        <f t="shared" si="26"/>
        <v>5.5</v>
      </c>
      <c r="BM57" s="543">
        <f t="shared" si="27"/>
        <v>12.3125</v>
      </c>
      <c r="BN57" s="543">
        <f t="shared" si="28"/>
        <v>27.6875</v>
      </c>
      <c r="BS57" s="543" t="str">
        <f t="shared" si="29"/>
        <v>#REF!</v>
      </c>
      <c r="BT57" s="543" t="str">
        <f t="shared" si="30"/>
        <v>#REF!</v>
      </c>
      <c r="BU57" s="543" t="str">
        <f t="shared" si="31"/>
        <v>#REF!</v>
      </c>
      <c r="BV57" s="543" t="str">
        <f t="shared" si="32"/>
        <v>#REF!</v>
      </c>
      <c r="BW57" s="543" t="str">
        <f t="shared" si="33"/>
        <v>#REF!</v>
      </c>
      <c r="BX57" s="543" t="str">
        <f t="shared" si="34"/>
        <v>#REF!</v>
      </c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</row>
    <row r="58">
      <c r="A58" s="449">
        <f t="shared" si="4"/>
        <v>55</v>
      </c>
      <c r="B58" s="476" t="s">
        <v>1026</v>
      </c>
      <c r="C58" s="449" t="s">
        <v>1164</v>
      </c>
      <c r="D58" s="471" t="s">
        <v>14</v>
      </c>
      <c r="E58" s="450" t="s">
        <v>1090</v>
      </c>
      <c r="F58" s="450" t="s">
        <v>15</v>
      </c>
      <c r="G58" s="450" t="s">
        <v>6</v>
      </c>
      <c r="H58" s="450" t="s">
        <v>717</v>
      </c>
      <c r="I58" s="450" t="s">
        <v>717</v>
      </c>
      <c r="J58" s="450" t="s">
        <v>717</v>
      </c>
      <c r="K58" s="450" t="s">
        <v>717</v>
      </c>
      <c r="L58" s="450" t="s">
        <v>717</v>
      </c>
      <c r="M58" s="450" t="s">
        <v>1090</v>
      </c>
      <c r="N58" s="450" t="s">
        <v>591</v>
      </c>
      <c r="O58" s="450" t="s">
        <v>591</v>
      </c>
      <c r="P58" s="450" t="s">
        <v>591</v>
      </c>
      <c r="Q58" s="450" t="s">
        <v>591</v>
      </c>
      <c r="R58" s="450"/>
      <c r="S58" s="450" t="s">
        <v>1090</v>
      </c>
      <c r="T58" s="450"/>
      <c r="U58" s="450"/>
      <c r="V58" s="450"/>
      <c r="W58" s="450"/>
      <c r="X58" s="450"/>
      <c r="Y58" s="450"/>
      <c r="Z58" s="450"/>
      <c r="AA58" s="450" t="s">
        <v>1090</v>
      </c>
      <c r="AB58" s="450"/>
      <c r="AC58" s="450"/>
      <c r="AD58" s="450"/>
      <c r="AE58" s="450"/>
      <c r="AF58" s="450"/>
      <c r="AG58" s="450" t="s">
        <v>1090</v>
      </c>
      <c r="AH58" s="450"/>
      <c r="AI58" s="450"/>
      <c r="AJ58" s="547" t="str">
        <f t="shared" si="5"/>
        <v>#REF!</v>
      </c>
      <c r="AK58" s="548">
        <f t="shared" si="6"/>
        <v>11</v>
      </c>
      <c r="AL58" s="548">
        <f t="shared" si="36"/>
        <v>9</v>
      </c>
      <c r="AM58" s="587" t="str">
        <f t="shared" si="37"/>
        <v>#REF!</v>
      </c>
      <c r="AN58" s="587" t="str">
        <f t="shared" si="38"/>
        <v>#REF!</v>
      </c>
      <c r="AO58" s="547" t="str">
        <f t="shared" si="39"/>
        <v>#REF!</v>
      </c>
      <c r="AP58" s="547" t="str">
        <f t="shared" si="40"/>
        <v>#REF!</v>
      </c>
      <c r="AQ58" s="548" t="str">
        <f t="shared" si="8"/>
        <v>#REF!</v>
      </c>
      <c r="AR58" s="548" t="str">
        <f t="shared" si="9"/>
        <v>#REF!</v>
      </c>
      <c r="AS58" s="550"/>
      <c r="AT58" s="450">
        <f t="shared" si="10"/>
        <v>5</v>
      </c>
      <c r="AU58" s="444">
        <f t="shared" si="11"/>
        <v>4</v>
      </c>
      <c r="AV58" s="586">
        <f t="shared" si="12"/>
        <v>0</v>
      </c>
      <c r="AW58" s="444">
        <f t="shared" si="13"/>
        <v>5</v>
      </c>
      <c r="AX58" s="586">
        <f t="shared" si="14"/>
        <v>0</v>
      </c>
      <c r="AY58" s="444">
        <f t="shared" si="15"/>
        <v>0</v>
      </c>
      <c r="AZ58" s="444">
        <f t="shared" si="16"/>
        <v>0</v>
      </c>
      <c r="BA58" s="444">
        <f t="shared" si="17"/>
        <v>0</v>
      </c>
      <c r="BB58" s="444">
        <f t="shared" si="18"/>
        <v>0</v>
      </c>
      <c r="BC58" s="444">
        <f t="shared" si="19"/>
        <v>1</v>
      </c>
      <c r="BD58" s="444">
        <f t="shared" si="20"/>
        <v>1</v>
      </c>
      <c r="BE58" s="444">
        <f t="shared" si="21"/>
        <v>0</v>
      </c>
      <c r="BF58" s="444">
        <f t="shared" si="22"/>
        <v>0</v>
      </c>
      <c r="BG58" s="444"/>
      <c r="BH58" s="444"/>
      <c r="BI58" s="543">
        <f t="shared" si="23"/>
        <v>72</v>
      </c>
      <c r="BJ58" s="543">
        <f t="shared" si="24"/>
        <v>20</v>
      </c>
      <c r="BK58" s="543">
        <f t="shared" si="25"/>
        <v>2</v>
      </c>
      <c r="BL58" s="543">
        <f t="shared" si="26"/>
        <v>6</v>
      </c>
      <c r="BM58" s="543">
        <f t="shared" si="27"/>
        <v>12.5</v>
      </c>
      <c r="BN58" s="543">
        <f t="shared" si="28"/>
        <v>27.5</v>
      </c>
      <c r="BS58" s="543" t="str">
        <f t="shared" si="29"/>
        <v>#REF!</v>
      </c>
      <c r="BT58" s="543" t="str">
        <f t="shared" si="30"/>
        <v>#REF!</v>
      </c>
      <c r="BU58" s="543" t="str">
        <f t="shared" si="31"/>
        <v>#REF!</v>
      </c>
      <c r="BV58" s="543" t="str">
        <f t="shared" si="32"/>
        <v>#REF!</v>
      </c>
      <c r="BW58" s="543" t="str">
        <f t="shared" si="33"/>
        <v>#REF!</v>
      </c>
      <c r="BX58" s="543" t="str">
        <f t="shared" si="34"/>
        <v>#REF!</v>
      </c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</row>
    <row r="59">
      <c r="A59" s="449">
        <f t="shared" si="4"/>
        <v>56</v>
      </c>
      <c r="B59" s="476" t="s">
        <v>1165</v>
      </c>
      <c r="C59" s="449" t="s">
        <v>1166</v>
      </c>
      <c r="D59" s="449" t="s">
        <v>14</v>
      </c>
      <c r="E59" s="450" t="s">
        <v>1090</v>
      </c>
      <c r="F59" s="450" t="s">
        <v>725</v>
      </c>
      <c r="G59" s="450" t="s">
        <v>717</v>
      </c>
      <c r="H59" s="450" t="s">
        <v>717</v>
      </c>
      <c r="I59" s="450" t="s">
        <v>717</v>
      </c>
      <c r="J59" s="450" t="s">
        <v>717</v>
      </c>
      <c r="K59" s="450" t="s">
        <v>717</v>
      </c>
      <c r="L59" s="450" t="s">
        <v>717</v>
      </c>
      <c r="M59" s="450" t="s">
        <v>1090</v>
      </c>
      <c r="N59" s="450" t="s">
        <v>591</v>
      </c>
      <c r="O59" s="450" t="s">
        <v>591</v>
      </c>
      <c r="P59" s="450" t="s">
        <v>591</v>
      </c>
      <c r="Q59" s="450" t="s">
        <v>591</v>
      </c>
      <c r="R59" s="450"/>
      <c r="S59" s="450" t="s">
        <v>1090</v>
      </c>
      <c r="T59" s="450"/>
      <c r="U59" s="450"/>
      <c r="V59" s="450"/>
      <c r="W59" s="450"/>
      <c r="X59" s="450"/>
      <c r="Y59" s="450"/>
      <c r="Z59" s="450"/>
      <c r="AA59" s="450" t="s">
        <v>1090</v>
      </c>
      <c r="AB59" s="450"/>
      <c r="AC59" s="450"/>
      <c r="AD59" s="450"/>
      <c r="AE59" s="450"/>
      <c r="AF59" s="450"/>
      <c r="AG59" s="450" t="s">
        <v>1090</v>
      </c>
      <c r="AH59" s="450"/>
      <c r="AI59" s="450"/>
      <c r="AJ59" s="547" t="str">
        <f t="shared" si="5"/>
        <v>#REF!</v>
      </c>
      <c r="AK59" s="548">
        <f t="shared" si="6"/>
        <v>14</v>
      </c>
      <c r="AL59" s="548">
        <f t="shared" si="36"/>
        <v>14</v>
      </c>
      <c r="AM59" s="587" t="str">
        <f t="shared" si="37"/>
        <v>#REF!</v>
      </c>
      <c r="AN59" s="587" t="str">
        <f t="shared" si="38"/>
        <v>#REF!</v>
      </c>
      <c r="AO59" s="547" t="str">
        <f t="shared" si="39"/>
        <v>#REF!</v>
      </c>
      <c r="AP59" s="547" t="str">
        <f t="shared" si="40"/>
        <v>#REF!</v>
      </c>
      <c r="AQ59" s="548" t="str">
        <f t="shared" si="8"/>
        <v>#REF!</v>
      </c>
      <c r="AR59" s="548" t="str">
        <f t="shared" si="9"/>
        <v>#REF!</v>
      </c>
      <c r="AS59" s="550"/>
      <c r="AT59" s="450">
        <f t="shared" si="10"/>
        <v>5</v>
      </c>
      <c r="AU59" s="444">
        <f t="shared" si="11"/>
        <v>4</v>
      </c>
      <c r="AV59" s="586">
        <f t="shared" si="12"/>
        <v>0</v>
      </c>
      <c r="AW59" s="444">
        <f t="shared" si="13"/>
        <v>6</v>
      </c>
      <c r="AX59" s="586">
        <f t="shared" si="14"/>
        <v>0</v>
      </c>
      <c r="AY59" s="444">
        <f t="shared" si="15"/>
        <v>0</v>
      </c>
      <c r="AZ59" s="444">
        <f t="shared" si="16"/>
        <v>0</v>
      </c>
      <c r="BA59" s="444">
        <f t="shared" si="17"/>
        <v>1</v>
      </c>
      <c r="BB59" s="444">
        <f t="shared" si="18"/>
        <v>0</v>
      </c>
      <c r="BC59" s="444">
        <f t="shared" si="19"/>
        <v>0</v>
      </c>
      <c r="BD59" s="444">
        <f t="shared" si="20"/>
        <v>0</v>
      </c>
      <c r="BE59" s="444">
        <f t="shared" si="21"/>
        <v>0</v>
      </c>
      <c r="BF59" s="444">
        <f t="shared" si="22"/>
        <v>0</v>
      </c>
      <c r="BG59" s="444"/>
      <c r="BH59" s="444"/>
      <c r="BI59" s="543">
        <f t="shared" si="23"/>
        <v>64</v>
      </c>
      <c r="BJ59" s="543">
        <f t="shared" si="24"/>
        <v>20</v>
      </c>
      <c r="BK59" s="543">
        <f t="shared" si="25"/>
        <v>2</v>
      </c>
      <c r="BL59" s="543">
        <f t="shared" si="26"/>
        <v>6</v>
      </c>
      <c r="BM59" s="543">
        <f t="shared" si="27"/>
        <v>11.5</v>
      </c>
      <c r="BN59" s="543">
        <f t="shared" si="28"/>
        <v>28.5</v>
      </c>
      <c r="BS59" s="543" t="str">
        <f t="shared" si="29"/>
        <v>#REF!</v>
      </c>
      <c r="BT59" s="543" t="str">
        <f t="shared" si="30"/>
        <v>#REF!</v>
      </c>
      <c r="BU59" s="543" t="str">
        <f t="shared" si="31"/>
        <v>#REF!</v>
      </c>
      <c r="BV59" s="543" t="str">
        <f t="shared" si="32"/>
        <v>#REF!</v>
      </c>
      <c r="BW59" s="543" t="str">
        <f t="shared" si="33"/>
        <v>#REF!</v>
      </c>
      <c r="BX59" s="543" t="str">
        <f t="shared" si="34"/>
        <v>#REF!</v>
      </c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</row>
    <row r="60">
      <c r="A60" s="449">
        <f t="shared" si="4"/>
        <v>57</v>
      </c>
      <c r="B60" s="449" t="s">
        <v>1028</v>
      </c>
      <c r="C60" s="449" t="s">
        <v>1167</v>
      </c>
      <c r="D60" s="449" t="s">
        <v>14</v>
      </c>
      <c r="E60" s="450" t="s">
        <v>15</v>
      </c>
      <c r="F60" s="450" t="s">
        <v>1090</v>
      </c>
      <c r="G60" s="450" t="s">
        <v>6</v>
      </c>
      <c r="H60" s="450" t="s">
        <v>717</v>
      </c>
      <c r="I60" s="450" t="s">
        <v>717</v>
      </c>
      <c r="J60" s="450" t="s">
        <v>6</v>
      </c>
      <c r="K60" s="450" t="s">
        <v>717</v>
      </c>
      <c r="L60" s="450" t="s">
        <v>1090</v>
      </c>
      <c r="M60" s="450" t="s">
        <v>591</v>
      </c>
      <c r="N60" s="450" t="s">
        <v>591</v>
      </c>
      <c r="O60" s="450" t="s">
        <v>591</v>
      </c>
      <c r="P60" s="450" t="s">
        <v>591</v>
      </c>
      <c r="Q60" s="450" t="s">
        <v>591</v>
      </c>
      <c r="R60" s="450"/>
      <c r="S60" s="450"/>
      <c r="T60" s="450" t="s">
        <v>1090</v>
      </c>
      <c r="U60" s="450"/>
      <c r="V60" s="450"/>
      <c r="W60" s="450"/>
      <c r="X60" s="450"/>
      <c r="Y60" s="450"/>
      <c r="Z60" s="450" t="s">
        <v>1090</v>
      </c>
      <c r="AA60" s="450"/>
      <c r="AB60" s="450"/>
      <c r="AC60" s="450"/>
      <c r="AD60" s="450"/>
      <c r="AE60" s="450"/>
      <c r="AF60" s="450"/>
      <c r="AG60" s="450"/>
      <c r="AH60" s="450" t="s">
        <v>1090</v>
      </c>
      <c r="AI60" s="450"/>
      <c r="AJ60" s="547" t="str">
        <f t="shared" si="5"/>
        <v>#REF!</v>
      </c>
      <c r="AK60" s="548">
        <f t="shared" si="6"/>
        <v>11</v>
      </c>
      <c r="AL60" s="548">
        <f t="shared" si="36"/>
        <v>8</v>
      </c>
      <c r="AM60" s="587" t="str">
        <f t="shared" si="37"/>
        <v>#REF!</v>
      </c>
      <c r="AN60" s="587" t="str">
        <f t="shared" si="38"/>
        <v>#REF!</v>
      </c>
      <c r="AO60" s="547" t="str">
        <f t="shared" si="39"/>
        <v>#REF!</v>
      </c>
      <c r="AP60" s="547" t="str">
        <f t="shared" si="40"/>
        <v>#REF!</v>
      </c>
      <c r="AQ60" s="548" t="str">
        <f t="shared" si="8"/>
        <v>#REF!</v>
      </c>
      <c r="AR60" s="548" t="str">
        <f t="shared" si="9"/>
        <v>#REF!</v>
      </c>
      <c r="AS60" s="550"/>
      <c r="AT60" s="450">
        <f t="shared" si="10"/>
        <v>5</v>
      </c>
      <c r="AU60" s="444">
        <f t="shared" si="11"/>
        <v>5</v>
      </c>
      <c r="AV60" s="586">
        <f t="shared" si="12"/>
        <v>0</v>
      </c>
      <c r="AW60" s="444">
        <f t="shared" si="13"/>
        <v>3</v>
      </c>
      <c r="AX60" s="586">
        <f t="shared" si="14"/>
        <v>0</v>
      </c>
      <c r="AY60" s="444">
        <f t="shared" si="15"/>
        <v>0</v>
      </c>
      <c r="AZ60" s="444">
        <f t="shared" si="16"/>
        <v>0</v>
      </c>
      <c r="BA60" s="444">
        <f t="shared" si="17"/>
        <v>0</v>
      </c>
      <c r="BB60" s="444">
        <f t="shared" si="18"/>
        <v>0</v>
      </c>
      <c r="BC60" s="444">
        <f t="shared" si="19"/>
        <v>2</v>
      </c>
      <c r="BD60" s="444">
        <f t="shared" si="20"/>
        <v>1</v>
      </c>
      <c r="BE60" s="444">
        <f t="shared" si="21"/>
        <v>0</v>
      </c>
      <c r="BF60" s="444">
        <f t="shared" si="22"/>
        <v>0</v>
      </c>
      <c r="BG60" s="444"/>
      <c r="BH60" s="444"/>
      <c r="BI60" s="543">
        <f t="shared" si="23"/>
        <v>68</v>
      </c>
      <c r="BJ60" s="543">
        <f t="shared" si="24"/>
        <v>25</v>
      </c>
      <c r="BK60" s="543">
        <f t="shared" si="25"/>
        <v>2.5</v>
      </c>
      <c r="BL60" s="543">
        <f t="shared" si="26"/>
        <v>7.5</v>
      </c>
      <c r="BM60" s="543">
        <f t="shared" si="27"/>
        <v>12.875</v>
      </c>
      <c r="BN60" s="543">
        <f t="shared" si="28"/>
        <v>27.125</v>
      </c>
      <c r="BS60" s="543" t="str">
        <f t="shared" si="29"/>
        <v>#REF!</v>
      </c>
      <c r="BT60" s="543" t="str">
        <f t="shared" si="30"/>
        <v>#REF!</v>
      </c>
      <c r="BU60" s="543" t="str">
        <f t="shared" si="31"/>
        <v>#REF!</v>
      </c>
      <c r="BV60" s="543" t="str">
        <f t="shared" si="32"/>
        <v>#REF!</v>
      </c>
      <c r="BW60" s="543" t="str">
        <f t="shared" si="33"/>
        <v>#REF!</v>
      </c>
      <c r="BX60" s="543" t="str">
        <f t="shared" si="34"/>
        <v>#REF!</v>
      </c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</row>
    <row r="61">
      <c r="A61" s="449">
        <f t="shared" si="4"/>
        <v>58</v>
      </c>
      <c r="B61" s="476" t="s">
        <v>1168</v>
      </c>
      <c r="C61" s="449" t="s">
        <v>1169</v>
      </c>
      <c r="D61" s="471" t="s">
        <v>14</v>
      </c>
      <c r="E61" s="450" t="s">
        <v>1090</v>
      </c>
      <c r="F61" s="450" t="s">
        <v>725</v>
      </c>
      <c r="G61" s="450" t="s">
        <v>717</v>
      </c>
      <c r="H61" s="450" t="s">
        <v>717</v>
      </c>
      <c r="I61" s="450" t="s">
        <v>717</v>
      </c>
      <c r="J61" s="450" t="s">
        <v>717</v>
      </c>
      <c r="K61" s="450" t="s">
        <v>717</v>
      </c>
      <c r="L61" s="450" t="s">
        <v>717</v>
      </c>
      <c r="M61" s="450" t="s">
        <v>1090</v>
      </c>
      <c r="N61" s="450" t="s">
        <v>591</v>
      </c>
      <c r="O61" s="450" t="s">
        <v>591</v>
      </c>
      <c r="P61" s="450" t="s">
        <v>591</v>
      </c>
      <c r="Q61" s="450" t="s">
        <v>591</v>
      </c>
      <c r="R61" s="450"/>
      <c r="S61" s="450" t="s">
        <v>1090</v>
      </c>
      <c r="T61" s="450"/>
      <c r="U61" s="450"/>
      <c r="V61" s="450"/>
      <c r="W61" s="450"/>
      <c r="X61" s="450"/>
      <c r="Y61" s="450"/>
      <c r="Z61" s="450"/>
      <c r="AA61" s="450" t="s">
        <v>1090</v>
      </c>
      <c r="AB61" s="450"/>
      <c r="AC61" s="450"/>
      <c r="AD61" s="450"/>
      <c r="AE61" s="450"/>
      <c r="AF61" s="450"/>
      <c r="AG61" s="450" t="s">
        <v>1090</v>
      </c>
      <c r="AH61" s="450"/>
      <c r="AI61" s="450"/>
      <c r="AJ61" s="547" t="str">
        <f t="shared" si="5"/>
        <v>#REF!</v>
      </c>
      <c r="AK61" s="548">
        <f t="shared" si="6"/>
        <v>14</v>
      </c>
      <c r="AL61" s="548">
        <f t="shared" si="36"/>
        <v>14</v>
      </c>
      <c r="AM61" s="587" t="str">
        <f t="shared" si="37"/>
        <v>#REF!</v>
      </c>
      <c r="AN61" s="587" t="str">
        <f t="shared" si="38"/>
        <v>#REF!</v>
      </c>
      <c r="AO61" s="547" t="str">
        <f t="shared" si="39"/>
        <v>#REF!</v>
      </c>
      <c r="AP61" s="547" t="str">
        <f t="shared" si="40"/>
        <v>#REF!</v>
      </c>
      <c r="AQ61" s="548" t="str">
        <f t="shared" si="8"/>
        <v>#REF!</v>
      </c>
      <c r="AR61" s="548" t="str">
        <f t="shared" si="9"/>
        <v>#REF!</v>
      </c>
      <c r="AS61" s="550"/>
      <c r="AT61" s="450">
        <f t="shared" si="10"/>
        <v>5</v>
      </c>
      <c r="AU61" s="444">
        <f t="shared" si="11"/>
        <v>4</v>
      </c>
      <c r="AV61" s="586">
        <f t="shared" si="12"/>
        <v>0</v>
      </c>
      <c r="AW61" s="444">
        <f t="shared" si="13"/>
        <v>6</v>
      </c>
      <c r="AX61" s="586">
        <f t="shared" si="14"/>
        <v>0</v>
      </c>
      <c r="AY61" s="444">
        <f t="shared" si="15"/>
        <v>0</v>
      </c>
      <c r="AZ61" s="444">
        <f t="shared" si="16"/>
        <v>0</v>
      </c>
      <c r="BA61" s="444">
        <f t="shared" si="17"/>
        <v>1</v>
      </c>
      <c r="BB61" s="444">
        <f t="shared" si="18"/>
        <v>0</v>
      </c>
      <c r="BC61" s="444">
        <f t="shared" si="19"/>
        <v>0</v>
      </c>
      <c r="BD61" s="444">
        <f t="shared" si="20"/>
        <v>0</v>
      </c>
      <c r="BE61" s="444">
        <f t="shared" si="21"/>
        <v>0</v>
      </c>
      <c r="BF61" s="444">
        <f t="shared" si="22"/>
        <v>0</v>
      </c>
      <c r="BG61" s="444"/>
      <c r="BH61" s="444"/>
      <c r="BI61" s="543">
        <f t="shared" si="23"/>
        <v>64</v>
      </c>
      <c r="BJ61" s="543">
        <f t="shared" si="24"/>
        <v>20</v>
      </c>
      <c r="BK61" s="543">
        <f t="shared" si="25"/>
        <v>2</v>
      </c>
      <c r="BL61" s="543">
        <f t="shared" si="26"/>
        <v>6</v>
      </c>
      <c r="BM61" s="543">
        <f t="shared" si="27"/>
        <v>11.5</v>
      </c>
      <c r="BN61" s="543">
        <f t="shared" si="28"/>
        <v>28.5</v>
      </c>
      <c r="BS61" s="543" t="str">
        <f t="shared" si="29"/>
        <v>#REF!</v>
      </c>
      <c r="BT61" s="543" t="str">
        <f t="shared" si="30"/>
        <v>#REF!</v>
      </c>
      <c r="BU61" s="543" t="str">
        <f t="shared" si="31"/>
        <v>#REF!</v>
      </c>
      <c r="BV61" s="543" t="str">
        <f t="shared" si="32"/>
        <v>#REF!</v>
      </c>
      <c r="BW61" s="543" t="str">
        <f t="shared" si="33"/>
        <v>#REF!</v>
      </c>
      <c r="BX61" s="543" t="str">
        <f t="shared" si="34"/>
        <v>#REF!</v>
      </c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</row>
    <row r="62">
      <c r="A62" s="449">
        <f t="shared" si="4"/>
        <v>59</v>
      </c>
      <c r="B62" s="449" t="s">
        <v>645</v>
      </c>
      <c r="C62" s="449" t="s">
        <v>1170</v>
      </c>
      <c r="D62" s="471" t="s">
        <v>14</v>
      </c>
      <c r="E62" s="450" t="s">
        <v>15</v>
      </c>
      <c r="F62" s="450" t="s">
        <v>1090</v>
      </c>
      <c r="G62" s="450" t="s">
        <v>6</v>
      </c>
      <c r="H62" s="450" t="s">
        <v>717</v>
      </c>
      <c r="I62" s="450" t="s">
        <v>717</v>
      </c>
      <c r="J62" s="450" t="s">
        <v>717</v>
      </c>
      <c r="K62" s="450" t="s">
        <v>717</v>
      </c>
      <c r="L62" s="450" t="s">
        <v>717</v>
      </c>
      <c r="M62" s="450" t="s">
        <v>1090</v>
      </c>
      <c r="N62" s="450" t="s">
        <v>591</v>
      </c>
      <c r="O62" s="450" t="s">
        <v>591</v>
      </c>
      <c r="P62" s="450" t="s">
        <v>591</v>
      </c>
      <c r="Q62" s="450"/>
      <c r="R62" s="450"/>
      <c r="S62" s="450" t="s">
        <v>1090</v>
      </c>
      <c r="T62" s="450"/>
      <c r="U62" s="450"/>
      <c r="V62" s="450"/>
      <c r="W62" s="450"/>
      <c r="X62" s="450"/>
      <c r="Y62" s="450"/>
      <c r="Z62" s="450"/>
      <c r="AA62" s="450" t="s">
        <v>1090</v>
      </c>
      <c r="AB62" s="450"/>
      <c r="AC62" s="450"/>
      <c r="AD62" s="450"/>
      <c r="AE62" s="450"/>
      <c r="AF62" s="450"/>
      <c r="AG62" s="450" t="s">
        <v>1090</v>
      </c>
      <c r="AH62" s="450"/>
      <c r="AI62" s="450"/>
      <c r="AJ62" s="547" t="str">
        <f t="shared" si="5"/>
        <v>#REF!</v>
      </c>
      <c r="AK62" s="548">
        <f t="shared" si="6"/>
        <v>10</v>
      </c>
      <c r="AL62" s="548">
        <f t="shared" si="36"/>
        <v>8</v>
      </c>
      <c r="AM62" s="587" t="str">
        <f t="shared" si="37"/>
        <v>#REF!</v>
      </c>
      <c r="AN62" s="587" t="str">
        <f t="shared" si="38"/>
        <v>#REF!</v>
      </c>
      <c r="AO62" s="547" t="str">
        <f t="shared" si="39"/>
        <v>#REF!</v>
      </c>
      <c r="AP62" s="547" t="str">
        <f t="shared" si="40"/>
        <v>#REF!</v>
      </c>
      <c r="AQ62" s="548" t="str">
        <f t="shared" si="8"/>
        <v>#REF!</v>
      </c>
      <c r="AR62" s="548" t="str">
        <f t="shared" si="9"/>
        <v>#REF!</v>
      </c>
      <c r="AS62" s="550"/>
      <c r="AT62" s="450">
        <f t="shared" si="10"/>
        <v>5</v>
      </c>
      <c r="AU62" s="444">
        <f t="shared" si="11"/>
        <v>3</v>
      </c>
      <c r="AV62" s="586">
        <f t="shared" si="12"/>
        <v>0</v>
      </c>
      <c r="AW62" s="444">
        <f t="shared" si="13"/>
        <v>5</v>
      </c>
      <c r="AX62" s="586">
        <f t="shared" si="14"/>
        <v>0</v>
      </c>
      <c r="AY62" s="444">
        <f t="shared" si="15"/>
        <v>0</v>
      </c>
      <c r="AZ62" s="444">
        <f t="shared" si="16"/>
        <v>0</v>
      </c>
      <c r="BA62" s="444">
        <f t="shared" si="17"/>
        <v>0</v>
      </c>
      <c r="BB62" s="444">
        <f t="shared" si="18"/>
        <v>0</v>
      </c>
      <c r="BC62" s="444">
        <f t="shared" si="19"/>
        <v>1</v>
      </c>
      <c r="BD62" s="444">
        <f t="shared" si="20"/>
        <v>1</v>
      </c>
      <c r="BE62" s="444">
        <f t="shared" si="21"/>
        <v>0</v>
      </c>
      <c r="BF62" s="444">
        <f t="shared" si="22"/>
        <v>0</v>
      </c>
      <c r="BG62" s="444"/>
      <c r="BH62" s="444"/>
      <c r="BI62" s="543">
        <f t="shared" si="23"/>
        <v>68</v>
      </c>
      <c r="BJ62" s="543">
        <f t="shared" si="24"/>
        <v>15</v>
      </c>
      <c r="BK62" s="543">
        <f t="shared" si="25"/>
        <v>1.5</v>
      </c>
      <c r="BL62" s="543">
        <f t="shared" si="26"/>
        <v>4.5</v>
      </c>
      <c r="BM62" s="543">
        <f t="shared" si="27"/>
        <v>11.125</v>
      </c>
      <c r="BN62" s="543">
        <f t="shared" si="28"/>
        <v>28.875</v>
      </c>
      <c r="BS62" s="543" t="str">
        <f t="shared" si="29"/>
        <v>#REF!</v>
      </c>
      <c r="BT62" s="543" t="str">
        <f t="shared" si="30"/>
        <v>#REF!</v>
      </c>
      <c r="BU62" s="543" t="str">
        <f t="shared" si="31"/>
        <v>#REF!</v>
      </c>
      <c r="BV62" s="543" t="str">
        <f t="shared" si="32"/>
        <v>#REF!</v>
      </c>
      <c r="BW62" s="543" t="str">
        <f t="shared" si="33"/>
        <v>#REF!</v>
      </c>
      <c r="BX62" s="543" t="str">
        <f t="shared" si="34"/>
        <v>#REF!</v>
      </c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</row>
    <row r="63">
      <c r="A63" s="449">
        <f t="shared" si="4"/>
        <v>60</v>
      </c>
      <c r="B63" s="476" t="s">
        <v>1030</v>
      </c>
      <c r="C63" s="449" t="s">
        <v>1171</v>
      </c>
      <c r="D63" s="471" t="s">
        <v>14</v>
      </c>
      <c r="E63" s="450" t="s">
        <v>1090</v>
      </c>
      <c r="F63" s="450" t="s">
        <v>725</v>
      </c>
      <c r="G63" s="450" t="s">
        <v>717</v>
      </c>
      <c r="H63" s="450" t="s">
        <v>717</v>
      </c>
      <c r="I63" s="450" t="s">
        <v>717</v>
      </c>
      <c r="J63" s="450" t="s">
        <v>717</v>
      </c>
      <c r="K63" s="450" t="s">
        <v>717</v>
      </c>
      <c r="L63" s="450" t="s">
        <v>717</v>
      </c>
      <c r="M63" s="450" t="s">
        <v>1090</v>
      </c>
      <c r="N63" s="450" t="s">
        <v>591</v>
      </c>
      <c r="O63" s="450" t="s">
        <v>591</v>
      </c>
      <c r="P63" s="450" t="s">
        <v>591</v>
      </c>
      <c r="Q63" s="450" t="s">
        <v>591</v>
      </c>
      <c r="R63" s="450"/>
      <c r="S63" s="450" t="s">
        <v>1090</v>
      </c>
      <c r="T63" s="450"/>
      <c r="U63" s="450"/>
      <c r="V63" s="450"/>
      <c r="W63" s="450"/>
      <c r="X63" s="450"/>
      <c r="Y63" s="450"/>
      <c r="Z63" s="450"/>
      <c r="AA63" s="450" t="s">
        <v>1090</v>
      </c>
      <c r="AB63" s="450"/>
      <c r="AC63" s="450"/>
      <c r="AD63" s="450"/>
      <c r="AE63" s="450"/>
      <c r="AF63" s="450" t="s">
        <v>6</v>
      </c>
      <c r="AG63" s="450" t="s">
        <v>1090</v>
      </c>
      <c r="AH63" s="450"/>
      <c r="AI63" s="450"/>
      <c r="AJ63" s="547" t="str">
        <f t="shared" si="5"/>
        <v>#REF!</v>
      </c>
      <c r="AK63" s="548">
        <f t="shared" si="6"/>
        <v>15</v>
      </c>
      <c r="AL63" s="548">
        <f t="shared" si="36"/>
        <v>14</v>
      </c>
      <c r="AM63" s="587" t="str">
        <f t="shared" si="37"/>
        <v>#REF!</v>
      </c>
      <c r="AN63" s="587" t="str">
        <f t="shared" si="38"/>
        <v>#REF!</v>
      </c>
      <c r="AO63" s="547" t="str">
        <f t="shared" si="39"/>
        <v>#REF!</v>
      </c>
      <c r="AP63" s="547" t="str">
        <f t="shared" si="40"/>
        <v>#REF!</v>
      </c>
      <c r="AQ63" s="548" t="str">
        <f t="shared" si="8"/>
        <v>#REF!</v>
      </c>
      <c r="AR63" s="548" t="str">
        <f t="shared" si="9"/>
        <v>#REF!</v>
      </c>
      <c r="AS63" s="550"/>
      <c r="AT63" s="450">
        <f t="shared" si="10"/>
        <v>5</v>
      </c>
      <c r="AU63" s="444">
        <f t="shared" si="11"/>
        <v>4</v>
      </c>
      <c r="AV63" s="586">
        <f t="shared" si="12"/>
        <v>0</v>
      </c>
      <c r="AW63" s="444">
        <f t="shared" si="13"/>
        <v>6</v>
      </c>
      <c r="AX63" s="586">
        <f t="shared" si="14"/>
        <v>0</v>
      </c>
      <c r="AY63" s="444">
        <f t="shared" si="15"/>
        <v>0</v>
      </c>
      <c r="AZ63" s="444">
        <f t="shared" si="16"/>
        <v>0</v>
      </c>
      <c r="BA63" s="444">
        <f t="shared" si="17"/>
        <v>1</v>
      </c>
      <c r="BB63" s="444">
        <f t="shared" si="18"/>
        <v>0</v>
      </c>
      <c r="BC63" s="444">
        <f t="shared" si="19"/>
        <v>1</v>
      </c>
      <c r="BD63" s="444">
        <f t="shared" si="20"/>
        <v>0</v>
      </c>
      <c r="BE63" s="444">
        <f t="shared" si="21"/>
        <v>0</v>
      </c>
      <c r="BF63" s="444">
        <f t="shared" si="22"/>
        <v>0</v>
      </c>
      <c r="BG63" s="444"/>
      <c r="BH63" s="444"/>
      <c r="BI63" s="543">
        <f t="shared" si="23"/>
        <v>72</v>
      </c>
      <c r="BJ63" s="543">
        <f t="shared" si="24"/>
        <v>20</v>
      </c>
      <c r="BK63" s="543">
        <f t="shared" si="25"/>
        <v>2</v>
      </c>
      <c r="BL63" s="543">
        <f t="shared" si="26"/>
        <v>6</v>
      </c>
      <c r="BM63" s="543">
        <f t="shared" si="27"/>
        <v>12.5</v>
      </c>
      <c r="BN63" s="543">
        <f t="shared" si="28"/>
        <v>27.5</v>
      </c>
      <c r="BS63" s="543" t="str">
        <f t="shared" si="29"/>
        <v>#REF!</v>
      </c>
      <c r="BT63" s="543" t="str">
        <f t="shared" si="30"/>
        <v>#REF!</v>
      </c>
      <c r="BU63" s="543" t="str">
        <f t="shared" si="31"/>
        <v>#REF!</v>
      </c>
      <c r="BV63" s="543" t="str">
        <f t="shared" si="32"/>
        <v>#REF!</v>
      </c>
      <c r="BW63" s="543" t="str">
        <f t="shared" si="33"/>
        <v>#REF!</v>
      </c>
      <c r="BX63" s="543" t="str">
        <f t="shared" si="34"/>
        <v>#REF!</v>
      </c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</row>
    <row r="64">
      <c r="A64" s="449">
        <f t="shared" si="4"/>
        <v>61</v>
      </c>
      <c r="B64" s="476" t="s">
        <v>609</v>
      </c>
      <c r="C64" s="449" t="s">
        <v>1172</v>
      </c>
      <c r="D64" s="471" t="s">
        <v>14</v>
      </c>
      <c r="E64" s="450" t="s">
        <v>15</v>
      </c>
      <c r="F64" s="450" t="s">
        <v>1090</v>
      </c>
      <c r="G64" s="433" t="s">
        <v>591</v>
      </c>
      <c r="H64" s="433" t="s">
        <v>591</v>
      </c>
      <c r="I64" s="433" t="s">
        <v>591</v>
      </c>
      <c r="J64" s="450" t="s">
        <v>591</v>
      </c>
      <c r="K64" s="450" t="s">
        <v>591</v>
      </c>
      <c r="L64" s="450" t="s">
        <v>591</v>
      </c>
      <c r="M64" s="450" t="s">
        <v>1090</v>
      </c>
      <c r="N64" s="433" t="s">
        <v>588</v>
      </c>
      <c r="O64" s="433" t="s">
        <v>588</v>
      </c>
      <c r="P64" s="433" t="s">
        <v>588</v>
      </c>
      <c r="Q64" s="450"/>
      <c r="R64" s="450"/>
      <c r="S64" s="450" t="s">
        <v>1090</v>
      </c>
      <c r="T64" s="450"/>
      <c r="U64" s="450"/>
      <c r="V64" s="450"/>
      <c r="W64" s="450"/>
      <c r="X64" s="450"/>
      <c r="Y64" s="450"/>
      <c r="Z64" s="450"/>
      <c r="AA64" s="450" t="s">
        <v>1090</v>
      </c>
      <c r="AB64" s="450"/>
      <c r="AC64" s="450"/>
      <c r="AD64" s="450"/>
      <c r="AE64" s="450"/>
      <c r="AF64" s="450"/>
      <c r="AG64" s="450" t="s">
        <v>1090</v>
      </c>
      <c r="AH64" s="450"/>
      <c r="AI64" s="450"/>
      <c r="AJ64" s="547" t="str">
        <f t="shared" si="5"/>
        <v>#REF!</v>
      </c>
      <c r="AK64" s="548">
        <f t="shared" si="6"/>
        <v>10</v>
      </c>
      <c r="AL64" s="548">
        <f t="shared" si="36"/>
        <v>9</v>
      </c>
      <c r="AM64" s="587" t="str">
        <f t="shared" si="37"/>
        <v>#REF!</v>
      </c>
      <c r="AN64" s="587" t="str">
        <f t="shared" si="38"/>
        <v>#REF!</v>
      </c>
      <c r="AO64" s="547" t="str">
        <f t="shared" si="39"/>
        <v>#REF!</v>
      </c>
      <c r="AP64" s="547" t="str">
        <f t="shared" si="40"/>
        <v>#REF!</v>
      </c>
      <c r="AQ64" s="548" t="str">
        <f t="shared" si="8"/>
        <v>#REF!</v>
      </c>
      <c r="AR64" s="548" t="str">
        <f t="shared" si="9"/>
        <v>#REF!</v>
      </c>
      <c r="AS64" s="550"/>
      <c r="AT64" s="450">
        <f t="shared" si="10"/>
        <v>5</v>
      </c>
      <c r="AU64" s="444">
        <f t="shared" si="11"/>
        <v>6</v>
      </c>
      <c r="AV64" s="586">
        <f t="shared" si="12"/>
        <v>0</v>
      </c>
      <c r="AW64" s="444">
        <f t="shared" si="13"/>
        <v>0</v>
      </c>
      <c r="AX64" s="586">
        <f t="shared" si="14"/>
        <v>3</v>
      </c>
      <c r="AY64" s="444">
        <f t="shared" si="15"/>
        <v>0</v>
      </c>
      <c r="AZ64" s="444">
        <f t="shared" si="16"/>
        <v>0</v>
      </c>
      <c r="BA64" s="444">
        <f t="shared" si="17"/>
        <v>0</v>
      </c>
      <c r="BB64" s="444">
        <f t="shared" si="18"/>
        <v>0</v>
      </c>
      <c r="BC64" s="444">
        <f t="shared" si="19"/>
        <v>0</v>
      </c>
      <c r="BD64" s="444">
        <f t="shared" si="20"/>
        <v>1</v>
      </c>
      <c r="BE64" s="444">
        <f t="shared" si="21"/>
        <v>0</v>
      </c>
      <c r="BF64" s="444">
        <f t="shared" si="22"/>
        <v>0</v>
      </c>
      <c r="BG64" s="444"/>
      <c r="BH64" s="444"/>
      <c r="BI64" s="543">
        <f t="shared" si="23"/>
        <v>35</v>
      </c>
      <c r="BJ64" s="543">
        <f t="shared" si="24"/>
        <v>54</v>
      </c>
      <c r="BK64" s="543">
        <f t="shared" si="25"/>
        <v>3</v>
      </c>
      <c r="BL64" s="543">
        <f t="shared" si="26"/>
        <v>16.8</v>
      </c>
      <c r="BM64" s="543">
        <f t="shared" si="27"/>
        <v>13.6</v>
      </c>
      <c r="BN64" s="543">
        <f t="shared" si="28"/>
        <v>26.4</v>
      </c>
      <c r="BS64" s="543" t="str">
        <f t="shared" si="29"/>
        <v>#REF!</v>
      </c>
      <c r="BT64" s="543" t="str">
        <f t="shared" si="30"/>
        <v>#REF!</v>
      </c>
      <c r="BU64" s="543" t="str">
        <f t="shared" si="31"/>
        <v>#REF!</v>
      </c>
      <c r="BV64" s="543" t="str">
        <f t="shared" si="32"/>
        <v>#REF!</v>
      </c>
      <c r="BW64" s="543" t="str">
        <f t="shared" si="33"/>
        <v>#REF!</v>
      </c>
      <c r="BX64" s="543" t="str">
        <f t="shared" si="34"/>
        <v>#REF!</v>
      </c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</row>
    <row r="65">
      <c r="A65" s="449">
        <f t="shared" si="4"/>
        <v>62</v>
      </c>
      <c r="B65" s="476" t="s">
        <v>1032</v>
      </c>
      <c r="C65" s="449" t="s">
        <v>1173</v>
      </c>
      <c r="D65" s="471" t="s">
        <v>14</v>
      </c>
      <c r="E65" s="450" t="s">
        <v>15</v>
      </c>
      <c r="F65" s="450" t="s">
        <v>1090</v>
      </c>
      <c r="G65" s="433" t="s">
        <v>591</v>
      </c>
      <c r="H65" s="433" t="s">
        <v>591</v>
      </c>
      <c r="I65" s="450" t="s">
        <v>6</v>
      </c>
      <c r="J65" s="450" t="s">
        <v>6</v>
      </c>
      <c r="K65" s="450" t="s">
        <v>6</v>
      </c>
      <c r="L65" s="433" t="s">
        <v>591</v>
      </c>
      <c r="M65" s="450" t="s">
        <v>1090</v>
      </c>
      <c r="N65" s="433" t="s">
        <v>588</v>
      </c>
      <c r="O65" s="433" t="s">
        <v>588</v>
      </c>
      <c r="P65" s="433" t="s">
        <v>588</v>
      </c>
      <c r="Q65" s="450"/>
      <c r="R65" s="450"/>
      <c r="S65" s="450" t="s">
        <v>1090</v>
      </c>
      <c r="T65" s="450"/>
      <c r="U65" s="450"/>
      <c r="V65" s="450"/>
      <c r="W65" s="450"/>
      <c r="X65" s="450"/>
      <c r="Y65" s="450"/>
      <c r="Z65" s="450"/>
      <c r="AA65" s="450" t="s">
        <v>1090</v>
      </c>
      <c r="AB65" s="450"/>
      <c r="AC65" s="450"/>
      <c r="AD65" s="450"/>
      <c r="AE65" s="450"/>
      <c r="AF65" s="450"/>
      <c r="AG65" s="450" t="s">
        <v>1090</v>
      </c>
      <c r="AH65" s="450"/>
      <c r="AI65" s="450"/>
      <c r="AJ65" s="547" t="str">
        <f t="shared" si="5"/>
        <v>#REF!</v>
      </c>
      <c r="AK65" s="548">
        <f t="shared" si="6"/>
        <v>10</v>
      </c>
      <c r="AL65" s="548">
        <f t="shared" si="36"/>
        <v>6</v>
      </c>
      <c r="AM65" s="587" t="str">
        <f t="shared" si="37"/>
        <v>#REF!</v>
      </c>
      <c r="AN65" s="587" t="str">
        <f t="shared" si="38"/>
        <v>#REF!</v>
      </c>
      <c r="AO65" s="547" t="str">
        <f t="shared" si="39"/>
        <v>#REF!</v>
      </c>
      <c r="AP65" s="547" t="str">
        <f t="shared" si="40"/>
        <v>#REF!</v>
      </c>
      <c r="AQ65" s="548" t="str">
        <f t="shared" si="8"/>
        <v>#REF!</v>
      </c>
      <c r="AR65" s="548" t="str">
        <f t="shared" si="9"/>
        <v>#REF!</v>
      </c>
      <c r="AS65" s="550"/>
      <c r="AT65" s="450">
        <f t="shared" si="10"/>
        <v>5</v>
      </c>
      <c r="AU65" s="444">
        <f t="shared" si="11"/>
        <v>3</v>
      </c>
      <c r="AV65" s="586">
        <f t="shared" si="12"/>
        <v>0</v>
      </c>
      <c r="AW65" s="444">
        <f t="shared" si="13"/>
        <v>0</v>
      </c>
      <c r="AX65" s="586">
        <f t="shared" si="14"/>
        <v>3</v>
      </c>
      <c r="AY65" s="444">
        <f t="shared" si="15"/>
        <v>0</v>
      </c>
      <c r="AZ65" s="444">
        <f t="shared" si="16"/>
        <v>0</v>
      </c>
      <c r="BA65" s="444">
        <f t="shared" si="17"/>
        <v>0</v>
      </c>
      <c r="BB65" s="444">
        <f t="shared" si="18"/>
        <v>0</v>
      </c>
      <c r="BC65" s="444">
        <f t="shared" si="19"/>
        <v>3</v>
      </c>
      <c r="BD65" s="444">
        <f t="shared" si="20"/>
        <v>1</v>
      </c>
      <c r="BE65" s="444">
        <f t="shared" si="21"/>
        <v>0</v>
      </c>
      <c r="BF65" s="444">
        <f t="shared" si="22"/>
        <v>0</v>
      </c>
      <c r="BG65" s="444"/>
      <c r="BH65" s="444"/>
      <c r="BI65" s="543">
        <f t="shared" si="23"/>
        <v>47</v>
      </c>
      <c r="BJ65" s="543">
        <f t="shared" si="24"/>
        <v>39</v>
      </c>
      <c r="BK65" s="543">
        <f t="shared" si="25"/>
        <v>1.5</v>
      </c>
      <c r="BL65" s="543">
        <f t="shared" si="26"/>
        <v>12.3</v>
      </c>
      <c r="BM65" s="543">
        <f t="shared" si="27"/>
        <v>12.475</v>
      </c>
      <c r="BN65" s="543">
        <f t="shared" si="28"/>
        <v>27.525</v>
      </c>
      <c r="BS65" s="543" t="str">
        <f t="shared" si="29"/>
        <v>#REF!</v>
      </c>
      <c r="BT65" s="543" t="str">
        <f t="shared" si="30"/>
        <v>#REF!</v>
      </c>
      <c r="BU65" s="543" t="str">
        <f t="shared" si="31"/>
        <v>#REF!</v>
      </c>
      <c r="BV65" s="543" t="str">
        <f t="shared" si="32"/>
        <v>#REF!</v>
      </c>
      <c r="BW65" s="543" t="str">
        <f t="shared" si="33"/>
        <v>#REF!</v>
      </c>
      <c r="BX65" s="543" t="str">
        <f t="shared" si="34"/>
        <v>#REF!</v>
      </c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</row>
    <row r="66">
      <c r="A66" s="472">
        <f t="shared" si="4"/>
        <v>63</v>
      </c>
      <c r="B66" s="472" t="s">
        <v>1174</v>
      </c>
      <c r="C66" s="472" t="s">
        <v>1175</v>
      </c>
      <c r="D66" s="599" t="s">
        <v>14</v>
      </c>
      <c r="E66" s="474" t="s">
        <v>15</v>
      </c>
      <c r="F66" s="474" t="s">
        <v>1090</v>
      </c>
      <c r="G66" s="433" t="s">
        <v>715</v>
      </c>
      <c r="H66" s="474" t="s">
        <v>715</v>
      </c>
      <c r="I66" s="450" t="s">
        <v>715</v>
      </c>
      <c r="J66" s="450" t="s">
        <v>715</v>
      </c>
      <c r="K66" s="450" t="s">
        <v>715</v>
      </c>
      <c r="L66" s="474" t="s">
        <v>1090</v>
      </c>
      <c r="M66" s="450" t="s">
        <v>717</v>
      </c>
      <c r="N66" s="450" t="s">
        <v>717</v>
      </c>
      <c r="O66" s="450" t="s">
        <v>717</v>
      </c>
      <c r="P66" s="450" t="s">
        <v>717</v>
      </c>
      <c r="Q66" s="450" t="s">
        <v>717</v>
      </c>
      <c r="R66" s="474"/>
      <c r="S66" s="474" t="s">
        <v>1090</v>
      </c>
      <c r="T66" s="474"/>
      <c r="U66" s="474"/>
      <c r="V66" s="474"/>
      <c r="W66" s="474"/>
      <c r="X66" s="474"/>
      <c r="Y66" s="474"/>
      <c r="Z66" s="474" t="s">
        <v>1090</v>
      </c>
      <c r="AA66" s="474"/>
      <c r="AB66" s="474"/>
      <c r="AC66" s="474"/>
      <c r="AD66" s="474"/>
      <c r="AE66" s="474"/>
      <c r="AF66" s="474"/>
      <c r="AG66" s="474"/>
      <c r="AH66" s="474" t="s">
        <v>1090</v>
      </c>
      <c r="AI66" s="474"/>
      <c r="AJ66" s="600" t="str">
        <f t="shared" si="5"/>
        <v>#REF!</v>
      </c>
      <c r="AK66" s="601">
        <f t="shared" si="6"/>
        <v>11</v>
      </c>
      <c r="AL66" s="601">
        <f t="shared" si="36"/>
        <v>10</v>
      </c>
      <c r="AM66" s="602" t="str">
        <f t="shared" si="37"/>
        <v>#REF!</v>
      </c>
      <c r="AN66" s="602" t="str">
        <f t="shared" si="38"/>
        <v>#REF!</v>
      </c>
      <c r="AO66" s="600" t="str">
        <f t="shared" si="39"/>
        <v>#REF!</v>
      </c>
      <c r="AP66" s="600" t="str">
        <f t="shared" si="40"/>
        <v>#REF!</v>
      </c>
      <c r="AQ66" s="601" t="str">
        <f t="shared" si="8"/>
        <v>#REF!</v>
      </c>
      <c r="AR66" s="601" t="str">
        <f t="shared" si="9"/>
        <v>#REF!</v>
      </c>
      <c r="AS66" s="603"/>
      <c r="AT66" s="474">
        <f t="shared" si="10"/>
        <v>5</v>
      </c>
      <c r="AU66" s="444">
        <f t="shared" si="11"/>
        <v>0</v>
      </c>
      <c r="AV66" s="586">
        <f t="shared" si="12"/>
        <v>5</v>
      </c>
      <c r="AW66" s="444">
        <f t="shared" si="13"/>
        <v>5</v>
      </c>
      <c r="AX66" s="586">
        <f t="shared" si="14"/>
        <v>0</v>
      </c>
      <c r="AY66" s="444">
        <f t="shared" si="15"/>
        <v>0</v>
      </c>
      <c r="AZ66" s="444">
        <f t="shared" si="16"/>
        <v>0</v>
      </c>
      <c r="BA66" s="444">
        <f t="shared" si="17"/>
        <v>0</v>
      </c>
      <c r="BB66" s="444">
        <f t="shared" si="18"/>
        <v>0</v>
      </c>
      <c r="BC66" s="444">
        <f t="shared" si="19"/>
        <v>0</v>
      </c>
      <c r="BD66" s="444">
        <f t="shared" si="20"/>
        <v>1</v>
      </c>
      <c r="BE66" s="444">
        <f t="shared" si="21"/>
        <v>0</v>
      </c>
      <c r="BF66" s="444">
        <f t="shared" si="22"/>
        <v>0</v>
      </c>
      <c r="BG66" s="444"/>
      <c r="BH66" s="444"/>
      <c r="BI66" s="543">
        <f t="shared" si="23"/>
        <v>78</v>
      </c>
      <c r="BJ66" s="543">
        <f t="shared" si="24"/>
        <v>15</v>
      </c>
      <c r="BK66" s="543">
        <f t="shared" si="25"/>
        <v>0</v>
      </c>
      <c r="BL66" s="543">
        <f t="shared" si="26"/>
        <v>5.5</v>
      </c>
      <c r="BM66" s="543">
        <f t="shared" si="27"/>
        <v>12.3125</v>
      </c>
      <c r="BN66" s="543">
        <f t="shared" si="28"/>
        <v>27.6875</v>
      </c>
      <c r="BS66" s="543" t="str">
        <f t="shared" si="29"/>
        <v>#REF!</v>
      </c>
      <c r="BT66" s="543" t="str">
        <f t="shared" si="30"/>
        <v>#REF!</v>
      </c>
      <c r="BU66" s="543" t="str">
        <f t="shared" si="31"/>
        <v>#REF!</v>
      </c>
      <c r="BV66" s="543" t="str">
        <f t="shared" si="32"/>
        <v>#REF!</v>
      </c>
      <c r="BW66" s="543" t="str">
        <f t="shared" si="33"/>
        <v>#REF!</v>
      </c>
      <c r="BX66" s="543" t="str">
        <f t="shared" si="34"/>
        <v>#REF!</v>
      </c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</row>
    <row r="67">
      <c r="A67" s="604">
        <f t="shared" si="4"/>
        <v>64</v>
      </c>
      <c r="B67" s="605" t="s">
        <v>1176</v>
      </c>
      <c r="C67" s="606" t="s">
        <v>1177</v>
      </c>
      <c r="D67" s="607" t="s">
        <v>14</v>
      </c>
      <c r="E67" s="608" t="s">
        <v>15</v>
      </c>
      <c r="F67" s="608" t="s">
        <v>1090</v>
      </c>
      <c r="G67" s="608" t="s">
        <v>588</v>
      </c>
      <c r="H67" s="450" t="s">
        <v>588</v>
      </c>
      <c r="I67" s="433" t="s">
        <v>588</v>
      </c>
      <c r="J67" s="433" t="s">
        <v>588</v>
      </c>
      <c r="K67" s="433" t="s">
        <v>588</v>
      </c>
      <c r="L67" s="608" t="s">
        <v>1090</v>
      </c>
      <c r="M67" s="450" t="s">
        <v>715</v>
      </c>
      <c r="N67" s="608" t="s">
        <v>715</v>
      </c>
      <c r="O67" s="608" t="s">
        <v>715</v>
      </c>
      <c r="P67" s="608" t="s">
        <v>1178</v>
      </c>
      <c r="Q67" s="608"/>
      <c r="R67" s="608"/>
      <c r="S67" s="608"/>
      <c r="T67" s="608"/>
      <c r="U67" s="608"/>
      <c r="V67" s="608"/>
      <c r="W67" s="608"/>
      <c r="X67" s="608"/>
      <c r="Y67" s="608"/>
      <c r="Z67" s="608"/>
      <c r="AA67" s="608"/>
      <c r="AB67" s="608"/>
      <c r="AC67" s="608"/>
      <c r="AD67" s="608"/>
      <c r="AE67" s="433" t="s">
        <v>6</v>
      </c>
      <c r="AF67" s="433" t="s">
        <v>6</v>
      </c>
      <c r="AG67" s="433" t="s">
        <v>6</v>
      </c>
      <c r="AH67" s="608"/>
      <c r="AI67" s="608"/>
      <c r="AJ67" s="609" t="str">
        <f t="shared" si="5"/>
        <v>#REF!</v>
      </c>
      <c r="AK67" s="610">
        <f t="shared" si="6"/>
        <v>12.5</v>
      </c>
      <c r="AL67" s="610">
        <f t="shared" si="36"/>
        <v>8.5</v>
      </c>
      <c r="AM67" s="611" t="str">
        <f t="shared" si="37"/>
        <v>#REF!</v>
      </c>
      <c r="AN67" s="611" t="str">
        <f t="shared" si="38"/>
        <v>#REF!</v>
      </c>
      <c r="AO67" s="609" t="str">
        <f t="shared" si="39"/>
        <v>#REF!</v>
      </c>
      <c r="AP67" s="609" t="str">
        <f t="shared" si="40"/>
        <v>#REF!</v>
      </c>
      <c r="AQ67" s="610" t="str">
        <f t="shared" si="8"/>
        <v>#REF!</v>
      </c>
      <c r="AR67" s="610" t="str">
        <f t="shared" si="9"/>
        <v>#REF!</v>
      </c>
      <c r="AS67" s="612"/>
      <c r="AT67" s="608">
        <f t="shared" si="10"/>
        <v>2</v>
      </c>
      <c r="AU67" s="444">
        <f t="shared" si="11"/>
        <v>0</v>
      </c>
      <c r="AV67" s="586">
        <f t="shared" si="12"/>
        <v>3</v>
      </c>
      <c r="AW67" s="444">
        <f t="shared" si="13"/>
        <v>0</v>
      </c>
      <c r="AX67" s="586">
        <f t="shared" si="14"/>
        <v>5</v>
      </c>
      <c r="AY67" s="444">
        <f t="shared" si="15"/>
        <v>0</v>
      </c>
      <c r="AZ67" s="444">
        <f t="shared" si="16"/>
        <v>0</v>
      </c>
      <c r="BA67" s="444">
        <f t="shared" si="17"/>
        <v>0</v>
      </c>
      <c r="BB67" s="444">
        <f t="shared" si="18"/>
        <v>0</v>
      </c>
      <c r="BC67" s="444">
        <f t="shared" si="19"/>
        <v>3</v>
      </c>
      <c r="BD67" s="444">
        <f t="shared" si="20"/>
        <v>1</v>
      </c>
      <c r="BE67" s="444">
        <f t="shared" si="21"/>
        <v>0</v>
      </c>
      <c r="BF67" s="444">
        <f t="shared" si="22"/>
        <v>0</v>
      </c>
      <c r="BG67" s="613"/>
      <c r="BH67" s="613"/>
      <c r="BI67" s="543">
        <f t="shared" si="23"/>
        <v>55</v>
      </c>
      <c r="BJ67" s="543">
        <f t="shared" si="24"/>
        <v>49</v>
      </c>
      <c r="BK67" s="543">
        <f t="shared" si="25"/>
        <v>0</v>
      </c>
      <c r="BL67" s="543">
        <f t="shared" si="26"/>
        <v>16.3</v>
      </c>
      <c r="BM67" s="543">
        <f t="shared" si="27"/>
        <v>15.0375</v>
      </c>
      <c r="BN67" s="543">
        <f t="shared" si="28"/>
        <v>24.9625</v>
      </c>
      <c r="BO67" s="614"/>
      <c r="BP67" s="614"/>
      <c r="BQ67" s="614"/>
      <c r="BR67" s="614"/>
      <c r="BS67" s="614" t="str">
        <f t="shared" si="29"/>
        <v>#REF!</v>
      </c>
      <c r="BT67" s="614" t="str">
        <f t="shared" si="30"/>
        <v>#REF!</v>
      </c>
      <c r="BU67" s="614" t="str">
        <f t="shared" si="31"/>
        <v>#REF!</v>
      </c>
      <c r="BV67" s="614" t="str">
        <f t="shared" si="32"/>
        <v>#REF!</v>
      </c>
      <c r="BW67" s="614" t="str">
        <f t="shared" si="33"/>
        <v>#REF!</v>
      </c>
      <c r="BX67" s="614" t="str">
        <f t="shared" si="34"/>
        <v>#REF!</v>
      </c>
      <c r="BY67" s="615"/>
      <c r="BZ67" s="615"/>
      <c r="CA67" s="615"/>
      <c r="CB67" s="615"/>
      <c r="CC67" s="615"/>
      <c r="CD67" s="615"/>
      <c r="CE67" s="615"/>
      <c r="CF67" s="615"/>
      <c r="CG67" s="615"/>
      <c r="CH67" s="615"/>
      <c r="CI67" s="615"/>
      <c r="CJ67" s="615"/>
      <c r="CK67" s="615"/>
      <c r="CL67" s="615"/>
      <c r="CM67" s="616"/>
    </row>
    <row r="68">
      <c r="A68" s="617">
        <f t="shared" si="4"/>
        <v>65</v>
      </c>
      <c r="B68" s="449" t="s">
        <v>1034</v>
      </c>
      <c r="C68" s="449" t="s">
        <v>1179</v>
      </c>
      <c r="D68" s="449" t="s">
        <v>14</v>
      </c>
      <c r="E68" s="450" t="s">
        <v>15</v>
      </c>
      <c r="F68" s="450" t="s">
        <v>1090</v>
      </c>
      <c r="G68" s="433" t="s">
        <v>592</v>
      </c>
      <c r="H68" s="450" t="s">
        <v>588</v>
      </c>
      <c r="I68" s="433" t="s">
        <v>588</v>
      </c>
      <c r="J68" s="433" t="s">
        <v>588</v>
      </c>
      <c r="K68" s="433" t="s">
        <v>588</v>
      </c>
      <c r="L68" s="450" t="s">
        <v>1090</v>
      </c>
      <c r="M68" s="433" t="s">
        <v>588</v>
      </c>
      <c r="N68" s="433" t="s">
        <v>588</v>
      </c>
      <c r="O68" s="433" t="s">
        <v>588</v>
      </c>
      <c r="P68" s="433" t="s">
        <v>588</v>
      </c>
      <c r="Q68" s="450"/>
      <c r="R68" s="450"/>
      <c r="S68" s="450"/>
      <c r="T68" s="450" t="s">
        <v>1090</v>
      </c>
      <c r="U68" s="450"/>
      <c r="V68" s="450" t="str">
        <f>V69</f>
        <v/>
      </c>
      <c r="W68" s="450"/>
      <c r="X68" s="450"/>
      <c r="Y68" s="450"/>
      <c r="Z68" s="450" t="s">
        <v>1090</v>
      </c>
      <c r="AA68" s="450"/>
      <c r="AB68" s="450"/>
      <c r="AC68" s="450"/>
      <c r="AD68" s="450"/>
      <c r="AE68" s="450"/>
      <c r="AF68" s="450"/>
      <c r="AG68" s="450"/>
      <c r="AH68" s="450" t="s">
        <v>1090</v>
      </c>
      <c r="AI68" s="450"/>
      <c r="AJ68" s="547" t="str">
        <f t="shared" si="5"/>
        <v>#REF!</v>
      </c>
      <c r="AK68" s="548">
        <f t="shared" si="6"/>
        <v>9</v>
      </c>
      <c r="AL68" s="548">
        <f t="shared" si="36"/>
        <v>8</v>
      </c>
      <c r="AM68" s="587" t="str">
        <f t="shared" si="37"/>
        <v>#REF!</v>
      </c>
      <c r="AN68" s="587" t="str">
        <f t="shared" si="38"/>
        <v>#REF!</v>
      </c>
      <c r="AO68" s="547" t="str">
        <f t="shared" si="39"/>
        <v>#REF!</v>
      </c>
      <c r="AP68" s="547" t="str">
        <f t="shared" si="40"/>
        <v>#REF!</v>
      </c>
      <c r="AQ68" s="548" t="str">
        <f t="shared" si="8"/>
        <v>#REF!</v>
      </c>
      <c r="AR68" s="548" t="str">
        <f t="shared" si="9"/>
        <v>#REF!</v>
      </c>
      <c r="AS68" s="550"/>
      <c r="AT68" s="450">
        <f t="shared" si="10"/>
        <v>5</v>
      </c>
      <c r="AU68" s="444">
        <f t="shared" si="11"/>
        <v>0</v>
      </c>
      <c r="AV68" s="586">
        <f t="shared" si="12"/>
        <v>0</v>
      </c>
      <c r="AW68" s="444">
        <f t="shared" si="13"/>
        <v>0</v>
      </c>
      <c r="AX68" s="586">
        <f t="shared" si="14"/>
        <v>8</v>
      </c>
      <c r="AY68" s="444">
        <f t="shared" si="15"/>
        <v>0</v>
      </c>
      <c r="AZ68" s="444">
        <f t="shared" si="16"/>
        <v>0</v>
      </c>
      <c r="BA68" s="444">
        <f t="shared" si="17"/>
        <v>0</v>
      </c>
      <c r="BB68" s="444">
        <f t="shared" si="18"/>
        <v>0</v>
      </c>
      <c r="BC68" s="444">
        <f t="shared" si="19"/>
        <v>0</v>
      </c>
      <c r="BD68" s="444">
        <f t="shared" si="20"/>
        <v>1</v>
      </c>
      <c r="BE68" s="444">
        <f t="shared" si="21"/>
        <v>0</v>
      </c>
      <c r="BF68" s="444">
        <f t="shared" si="22"/>
        <v>1</v>
      </c>
      <c r="BG68" s="444"/>
      <c r="BH68" s="444"/>
      <c r="BI68" s="543">
        <f t="shared" si="23"/>
        <v>16</v>
      </c>
      <c r="BJ68" s="543">
        <f t="shared" si="24"/>
        <v>64</v>
      </c>
      <c r="BK68" s="543">
        <f t="shared" si="25"/>
        <v>0</v>
      </c>
      <c r="BL68" s="543">
        <f t="shared" si="26"/>
        <v>20.8</v>
      </c>
      <c r="BM68" s="543">
        <f t="shared" si="27"/>
        <v>12.6</v>
      </c>
      <c r="BN68" s="543">
        <f t="shared" si="28"/>
        <v>27.4</v>
      </c>
      <c r="BS68" s="543" t="str">
        <f t="shared" si="29"/>
        <v>#REF!</v>
      </c>
      <c r="BT68" s="543" t="str">
        <f t="shared" si="30"/>
        <v>#REF!</v>
      </c>
      <c r="BU68" s="543" t="str">
        <f t="shared" si="31"/>
        <v>#REF!</v>
      </c>
      <c r="BV68" s="543" t="str">
        <f t="shared" si="32"/>
        <v>#REF!</v>
      </c>
      <c r="BW68" s="543" t="str">
        <f t="shared" si="33"/>
        <v>#REF!</v>
      </c>
      <c r="BX68" s="543" t="str">
        <f t="shared" si="34"/>
        <v>#REF!</v>
      </c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618"/>
    </row>
    <row r="69">
      <c r="A69" s="617">
        <f t="shared" si="4"/>
        <v>66</v>
      </c>
      <c r="B69" s="449" t="s">
        <v>816</v>
      </c>
      <c r="C69" s="449" t="s">
        <v>1180</v>
      </c>
      <c r="D69" s="449" t="s">
        <v>14</v>
      </c>
      <c r="E69" s="450" t="s">
        <v>15</v>
      </c>
      <c r="F69" s="450" t="s">
        <v>1090</v>
      </c>
      <c r="G69" s="450" t="s">
        <v>588</v>
      </c>
      <c r="H69" s="450" t="s">
        <v>588</v>
      </c>
      <c r="I69" s="433" t="s">
        <v>6</v>
      </c>
      <c r="J69" s="433" t="s">
        <v>592</v>
      </c>
      <c r="K69" s="433" t="s">
        <v>592</v>
      </c>
      <c r="L69" s="450" t="s">
        <v>1090</v>
      </c>
      <c r="M69" s="433" t="s">
        <v>592</v>
      </c>
      <c r="N69" s="433" t="s">
        <v>715</v>
      </c>
      <c r="O69" s="593" t="s">
        <v>715</v>
      </c>
      <c r="P69" s="433" t="s">
        <v>715</v>
      </c>
      <c r="Q69" s="450"/>
      <c r="R69" s="450"/>
      <c r="S69" s="450"/>
      <c r="T69" s="450"/>
      <c r="U69" s="450"/>
      <c r="V69" s="450"/>
      <c r="W69" s="450"/>
      <c r="X69" s="450"/>
      <c r="Y69" s="450"/>
      <c r="Z69" s="450"/>
      <c r="AA69" s="450"/>
      <c r="AB69" s="450"/>
      <c r="AC69" s="450"/>
      <c r="AD69" s="450"/>
      <c r="AE69" s="450"/>
      <c r="AF69" s="619"/>
      <c r="AG69" s="619"/>
      <c r="AH69" s="450"/>
      <c r="AI69" s="450"/>
      <c r="AJ69" s="547" t="str">
        <f t="shared" si="5"/>
        <v>#REF!</v>
      </c>
      <c r="AK69" s="548">
        <f t="shared" si="6"/>
        <v>7</v>
      </c>
      <c r="AL69" s="548">
        <f t="shared" si="36"/>
        <v>5</v>
      </c>
      <c r="AM69" s="587" t="str">
        <f t="shared" si="37"/>
        <v>#REF!</v>
      </c>
      <c r="AN69" s="587" t="str">
        <f t="shared" si="38"/>
        <v>#REF!</v>
      </c>
      <c r="AO69" s="547" t="str">
        <f t="shared" si="39"/>
        <v>#REF!</v>
      </c>
      <c r="AP69" s="547" t="str">
        <f t="shared" si="40"/>
        <v>#REF!</v>
      </c>
      <c r="AQ69" s="548" t="str">
        <f t="shared" si="8"/>
        <v>#REF!</v>
      </c>
      <c r="AR69" s="548" t="str">
        <f t="shared" si="9"/>
        <v>#REF!</v>
      </c>
      <c r="AS69" s="550"/>
      <c r="AT69" s="450">
        <f t="shared" si="10"/>
        <v>2</v>
      </c>
      <c r="AU69" s="444">
        <f t="shared" si="11"/>
        <v>0</v>
      </c>
      <c r="AV69" s="586">
        <f t="shared" si="12"/>
        <v>3</v>
      </c>
      <c r="AW69" s="444">
        <f t="shared" si="13"/>
        <v>0</v>
      </c>
      <c r="AX69" s="586">
        <f t="shared" si="14"/>
        <v>2</v>
      </c>
      <c r="AY69" s="444">
        <f t="shared" si="15"/>
        <v>0</v>
      </c>
      <c r="AZ69" s="444">
        <f t="shared" si="16"/>
        <v>0</v>
      </c>
      <c r="BA69" s="444">
        <f t="shared" si="17"/>
        <v>0</v>
      </c>
      <c r="BB69" s="444">
        <f t="shared" si="18"/>
        <v>0</v>
      </c>
      <c r="BC69" s="444">
        <f t="shared" si="19"/>
        <v>1</v>
      </c>
      <c r="BD69" s="444">
        <f t="shared" si="20"/>
        <v>1</v>
      </c>
      <c r="BE69" s="444">
        <f t="shared" si="21"/>
        <v>0</v>
      </c>
      <c r="BF69" s="444">
        <f t="shared" si="22"/>
        <v>3</v>
      </c>
      <c r="BG69" s="444"/>
      <c r="BH69" s="444"/>
      <c r="BI69" s="543">
        <f t="shared" si="23"/>
        <v>36</v>
      </c>
      <c r="BJ69" s="543">
        <f t="shared" si="24"/>
        <v>25</v>
      </c>
      <c r="BK69" s="543">
        <f t="shared" si="25"/>
        <v>0</v>
      </c>
      <c r="BL69" s="543">
        <f t="shared" si="26"/>
        <v>8.5</v>
      </c>
      <c r="BM69" s="543">
        <f t="shared" si="27"/>
        <v>8.6875</v>
      </c>
      <c r="BN69" s="543">
        <f t="shared" si="28"/>
        <v>31.3125</v>
      </c>
      <c r="BS69" s="543" t="str">
        <f t="shared" si="29"/>
        <v>#REF!</v>
      </c>
      <c r="BT69" s="543" t="str">
        <f t="shared" si="30"/>
        <v>#REF!</v>
      </c>
      <c r="BU69" s="543" t="str">
        <f t="shared" si="31"/>
        <v>#REF!</v>
      </c>
      <c r="BV69" s="543" t="str">
        <f t="shared" si="32"/>
        <v>#REF!</v>
      </c>
      <c r="BW69" s="543" t="str">
        <f t="shared" si="33"/>
        <v>#REF!</v>
      </c>
      <c r="BX69" s="543" t="str">
        <f t="shared" si="34"/>
        <v>#REF!</v>
      </c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618"/>
    </row>
    <row r="70">
      <c r="A70" s="620">
        <f t="shared" si="4"/>
        <v>67</v>
      </c>
      <c r="B70" s="621" t="s">
        <v>1181</v>
      </c>
      <c r="C70" s="622" t="s">
        <v>1182</v>
      </c>
      <c r="D70" s="623" t="s">
        <v>14</v>
      </c>
      <c r="E70" s="624" t="s">
        <v>15</v>
      </c>
      <c r="F70" s="624" t="s">
        <v>1090</v>
      </c>
      <c r="G70" s="625" t="s">
        <v>715</v>
      </c>
      <c r="H70" s="624" t="s">
        <v>715</v>
      </c>
      <c r="I70" s="450" t="s">
        <v>715</v>
      </c>
      <c r="J70" s="450" t="s">
        <v>715</v>
      </c>
      <c r="K70" s="450" t="s">
        <v>715</v>
      </c>
      <c r="L70" s="450" t="s">
        <v>715</v>
      </c>
      <c r="M70" s="624" t="s">
        <v>1090</v>
      </c>
      <c r="N70" s="450" t="s">
        <v>717</v>
      </c>
      <c r="O70" s="450" t="s">
        <v>717</v>
      </c>
      <c r="P70" s="450" t="s">
        <v>717</v>
      </c>
      <c r="Q70" s="450" t="s">
        <v>717</v>
      </c>
      <c r="R70" s="624"/>
      <c r="S70" s="624" t="s">
        <v>1090</v>
      </c>
      <c r="T70" s="624"/>
      <c r="U70" s="624"/>
      <c r="V70" s="624"/>
      <c r="W70" s="624"/>
      <c r="X70" s="624"/>
      <c r="Y70" s="624"/>
      <c r="Z70" s="624"/>
      <c r="AA70" s="624" t="s">
        <v>1090</v>
      </c>
      <c r="AB70" s="624"/>
      <c r="AC70" s="624"/>
      <c r="AD70" s="624"/>
      <c r="AE70" s="624"/>
      <c r="AF70" s="624"/>
      <c r="AG70" s="624" t="s">
        <v>1090</v>
      </c>
      <c r="AH70" s="624"/>
      <c r="AI70" s="624"/>
      <c r="AJ70" s="626" t="str">
        <f t="shared" si="5"/>
        <v>#REF!</v>
      </c>
      <c r="AK70" s="627">
        <f t="shared" si="6"/>
        <v>11</v>
      </c>
      <c r="AL70" s="627">
        <f t="shared" si="36"/>
        <v>10</v>
      </c>
      <c r="AM70" s="628" t="str">
        <f t="shared" si="37"/>
        <v>#REF!</v>
      </c>
      <c r="AN70" s="628" t="str">
        <f t="shared" si="38"/>
        <v>#REF!</v>
      </c>
      <c r="AO70" s="626" t="str">
        <f t="shared" si="39"/>
        <v>#REF!</v>
      </c>
      <c r="AP70" s="626" t="str">
        <f t="shared" si="40"/>
        <v>#REF!</v>
      </c>
      <c r="AQ70" s="627" t="str">
        <f t="shared" si="8"/>
        <v>#REF!</v>
      </c>
      <c r="AR70" s="627" t="str">
        <f t="shared" si="9"/>
        <v>#REF!</v>
      </c>
      <c r="AS70" s="629"/>
      <c r="AT70" s="624">
        <f t="shared" si="10"/>
        <v>5</v>
      </c>
      <c r="AU70" s="444">
        <f t="shared" si="11"/>
        <v>0</v>
      </c>
      <c r="AV70" s="586">
        <f t="shared" si="12"/>
        <v>6</v>
      </c>
      <c r="AW70" s="444">
        <f t="shared" si="13"/>
        <v>4</v>
      </c>
      <c r="AX70" s="586">
        <f t="shared" si="14"/>
        <v>0</v>
      </c>
      <c r="AY70" s="444">
        <f t="shared" si="15"/>
        <v>0</v>
      </c>
      <c r="AZ70" s="444">
        <f t="shared" si="16"/>
        <v>0</v>
      </c>
      <c r="BA70" s="444">
        <f t="shared" si="17"/>
        <v>0</v>
      </c>
      <c r="BB70" s="444">
        <f t="shared" si="18"/>
        <v>0</v>
      </c>
      <c r="BC70" s="444">
        <f t="shared" si="19"/>
        <v>0</v>
      </c>
      <c r="BD70" s="444">
        <f t="shared" si="20"/>
        <v>1</v>
      </c>
      <c r="BE70" s="444">
        <f t="shared" si="21"/>
        <v>0</v>
      </c>
      <c r="BF70" s="444">
        <f t="shared" si="22"/>
        <v>0</v>
      </c>
      <c r="BG70" s="630"/>
      <c r="BH70" s="630"/>
      <c r="BI70" s="543">
        <f t="shared" si="23"/>
        <v>76</v>
      </c>
      <c r="BJ70" s="543">
        <f t="shared" si="24"/>
        <v>18</v>
      </c>
      <c r="BK70" s="543">
        <f t="shared" si="25"/>
        <v>0</v>
      </c>
      <c r="BL70" s="543">
        <f t="shared" si="26"/>
        <v>6.6</v>
      </c>
      <c r="BM70" s="543">
        <f t="shared" si="27"/>
        <v>12.575</v>
      </c>
      <c r="BN70" s="543">
        <f t="shared" si="28"/>
        <v>27.425</v>
      </c>
      <c r="BO70" s="631"/>
      <c r="BP70" s="631"/>
      <c r="BQ70" s="631"/>
      <c r="BR70" s="631"/>
      <c r="BS70" s="631" t="str">
        <f t="shared" si="29"/>
        <v>#REF!</v>
      </c>
      <c r="BT70" s="631" t="str">
        <f t="shared" si="30"/>
        <v>#REF!</v>
      </c>
      <c r="BU70" s="631" t="str">
        <f t="shared" si="31"/>
        <v>#REF!</v>
      </c>
      <c r="BV70" s="631" t="str">
        <f t="shared" si="32"/>
        <v>#REF!</v>
      </c>
      <c r="BW70" s="631" t="str">
        <f t="shared" si="33"/>
        <v>#REF!</v>
      </c>
      <c r="BX70" s="631" t="str">
        <f t="shared" si="34"/>
        <v>#REF!</v>
      </c>
      <c r="BY70" s="632"/>
      <c r="BZ70" s="632"/>
      <c r="CA70" s="632"/>
      <c r="CB70" s="632"/>
      <c r="CC70" s="632"/>
      <c r="CD70" s="632"/>
      <c r="CE70" s="632"/>
      <c r="CF70" s="632"/>
      <c r="CG70" s="632"/>
      <c r="CH70" s="632"/>
      <c r="CI70" s="632"/>
      <c r="CJ70" s="632"/>
      <c r="CK70" s="632"/>
      <c r="CL70" s="632"/>
      <c r="CM70" s="633"/>
    </row>
    <row r="71">
      <c r="A71" s="447">
        <f t="shared" si="4"/>
        <v>68</v>
      </c>
      <c r="B71" s="447" t="s">
        <v>1183</v>
      </c>
      <c r="C71" s="447" t="s">
        <v>1184</v>
      </c>
      <c r="D71" s="447" t="s">
        <v>14</v>
      </c>
      <c r="E71" s="448" t="s">
        <v>15</v>
      </c>
      <c r="F71" s="448" t="s">
        <v>1090</v>
      </c>
      <c r="G71" s="433" t="s">
        <v>591</v>
      </c>
      <c r="H71" s="433" t="s">
        <v>591</v>
      </c>
      <c r="I71" s="433" t="s">
        <v>591</v>
      </c>
      <c r="J71" s="450" t="s">
        <v>591</v>
      </c>
      <c r="K71" s="450" t="s">
        <v>591</v>
      </c>
      <c r="L71" s="450" t="s">
        <v>591</v>
      </c>
      <c r="M71" s="448" t="s">
        <v>1090</v>
      </c>
      <c r="N71" s="433" t="s">
        <v>588</v>
      </c>
      <c r="O71" s="433" t="s">
        <v>588</v>
      </c>
      <c r="P71" s="433" t="s">
        <v>588</v>
      </c>
      <c r="Q71" s="448"/>
      <c r="R71" s="448"/>
      <c r="S71" s="448" t="s">
        <v>1090</v>
      </c>
      <c r="T71" s="448"/>
      <c r="U71" s="448"/>
      <c r="V71" s="448"/>
      <c r="W71" s="448"/>
      <c r="X71" s="448"/>
      <c r="Y71" s="448"/>
      <c r="Z71" s="448"/>
      <c r="AA71" s="448" t="s">
        <v>1090</v>
      </c>
      <c r="AB71" s="448"/>
      <c r="AC71" s="448"/>
      <c r="AD71" s="448"/>
      <c r="AE71" s="448"/>
      <c r="AF71" s="448"/>
      <c r="AG71" s="448" t="s">
        <v>1090</v>
      </c>
      <c r="AH71" s="448"/>
      <c r="AI71" s="448"/>
      <c r="AJ71" s="634" t="str">
        <f t="shared" si="5"/>
        <v>#REF!</v>
      </c>
      <c r="AK71" s="635">
        <f t="shared" si="6"/>
        <v>10</v>
      </c>
      <c r="AL71" s="635">
        <f t="shared" si="36"/>
        <v>9</v>
      </c>
      <c r="AM71" s="636" t="str">
        <f t="shared" si="37"/>
        <v>#REF!</v>
      </c>
      <c r="AN71" s="636" t="str">
        <f t="shared" si="38"/>
        <v>#REF!</v>
      </c>
      <c r="AO71" s="634" t="str">
        <f t="shared" si="39"/>
        <v>#REF!</v>
      </c>
      <c r="AP71" s="634" t="str">
        <f t="shared" si="40"/>
        <v>#REF!</v>
      </c>
      <c r="AQ71" s="635" t="str">
        <f t="shared" si="8"/>
        <v>#REF!</v>
      </c>
      <c r="AR71" s="635" t="str">
        <f t="shared" si="9"/>
        <v>#REF!</v>
      </c>
      <c r="AS71" s="637"/>
      <c r="AT71" s="448">
        <f t="shared" si="10"/>
        <v>5</v>
      </c>
      <c r="AU71" s="444">
        <f t="shared" si="11"/>
        <v>6</v>
      </c>
      <c r="AV71" s="586">
        <f t="shared" si="12"/>
        <v>0</v>
      </c>
      <c r="AW71" s="444">
        <f t="shared" si="13"/>
        <v>0</v>
      </c>
      <c r="AX71" s="586">
        <f t="shared" si="14"/>
        <v>3</v>
      </c>
      <c r="AY71" s="444">
        <f t="shared" si="15"/>
        <v>0</v>
      </c>
      <c r="AZ71" s="444">
        <f t="shared" si="16"/>
        <v>0</v>
      </c>
      <c r="BA71" s="444">
        <f t="shared" si="17"/>
        <v>0</v>
      </c>
      <c r="BB71" s="444">
        <f t="shared" si="18"/>
        <v>0</v>
      </c>
      <c r="BC71" s="444">
        <f t="shared" si="19"/>
        <v>0</v>
      </c>
      <c r="BD71" s="444">
        <f t="shared" si="20"/>
        <v>1</v>
      </c>
      <c r="BE71" s="444">
        <f t="shared" si="21"/>
        <v>0</v>
      </c>
      <c r="BF71" s="444">
        <f t="shared" si="22"/>
        <v>0</v>
      </c>
      <c r="BG71" s="444"/>
      <c r="BH71" s="444"/>
      <c r="BI71" s="543">
        <f t="shared" si="23"/>
        <v>35</v>
      </c>
      <c r="BJ71" s="543">
        <f t="shared" si="24"/>
        <v>54</v>
      </c>
      <c r="BK71" s="543">
        <f t="shared" si="25"/>
        <v>3</v>
      </c>
      <c r="BL71" s="543">
        <f t="shared" si="26"/>
        <v>16.8</v>
      </c>
      <c r="BM71" s="543">
        <f t="shared" si="27"/>
        <v>13.6</v>
      </c>
      <c r="BN71" s="543">
        <f t="shared" si="28"/>
        <v>26.4</v>
      </c>
      <c r="BS71" s="543" t="str">
        <f t="shared" si="29"/>
        <v>#REF!</v>
      </c>
      <c r="BT71" s="543" t="str">
        <f t="shared" si="30"/>
        <v>#REF!</v>
      </c>
      <c r="BU71" s="543" t="str">
        <f t="shared" si="31"/>
        <v>#REF!</v>
      </c>
      <c r="BV71" s="543" t="str">
        <f t="shared" si="32"/>
        <v>#REF!</v>
      </c>
      <c r="BW71" s="543" t="str">
        <f t="shared" si="33"/>
        <v>#REF!</v>
      </c>
      <c r="BX71" s="543" t="str">
        <f t="shared" si="34"/>
        <v>#REF!</v>
      </c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</row>
    <row r="72">
      <c r="A72" s="449">
        <f t="shared" si="4"/>
        <v>69</v>
      </c>
      <c r="B72" s="476" t="s">
        <v>1185</v>
      </c>
      <c r="C72" s="449" t="s">
        <v>1186</v>
      </c>
      <c r="D72" s="449" t="s">
        <v>14</v>
      </c>
      <c r="E72" s="450" t="s">
        <v>15</v>
      </c>
      <c r="F72" s="450" t="s">
        <v>1090</v>
      </c>
      <c r="G72" s="450" t="s">
        <v>588</v>
      </c>
      <c r="H72" s="450" t="s">
        <v>588</v>
      </c>
      <c r="I72" s="433" t="s">
        <v>588</v>
      </c>
      <c r="J72" s="433" t="s">
        <v>588</v>
      </c>
      <c r="K72" s="433" t="s">
        <v>588</v>
      </c>
      <c r="L72" s="433" t="s">
        <v>588</v>
      </c>
      <c r="M72" s="450" t="s">
        <v>1090</v>
      </c>
      <c r="N72" s="450" t="s">
        <v>715</v>
      </c>
      <c r="O72" s="450" t="s">
        <v>715</v>
      </c>
      <c r="P72" s="450" t="s">
        <v>715</v>
      </c>
      <c r="Q72" s="450"/>
      <c r="R72" s="450"/>
      <c r="S72" s="450"/>
      <c r="T72" s="450"/>
      <c r="U72" s="450"/>
      <c r="V72" s="450"/>
      <c r="W72" s="450"/>
      <c r="X72" s="450"/>
      <c r="Y72" s="450"/>
      <c r="Z72" s="450"/>
      <c r="AA72" s="450"/>
      <c r="AB72" s="450"/>
      <c r="AC72" s="450"/>
      <c r="AD72" s="450"/>
      <c r="AE72" s="450"/>
      <c r="AF72" s="450"/>
      <c r="AG72" s="450"/>
      <c r="AH72" s="450"/>
      <c r="AI72" s="450"/>
      <c r="AJ72" s="547" t="str">
        <f t="shared" si="5"/>
        <v>#REF!</v>
      </c>
      <c r="AK72" s="548">
        <f t="shared" si="6"/>
        <v>10</v>
      </c>
      <c r="AL72" s="548">
        <f t="shared" si="36"/>
        <v>9</v>
      </c>
      <c r="AM72" s="587" t="str">
        <f t="shared" si="37"/>
        <v>#REF!</v>
      </c>
      <c r="AN72" s="587" t="str">
        <f t="shared" si="38"/>
        <v>#REF!</v>
      </c>
      <c r="AO72" s="547" t="str">
        <f t="shared" si="39"/>
        <v>#REF!</v>
      </c>
      <c r="AP72" s="547" t="str">
        <f t="shared" si="40"/>
        <v>#REF!</v>
      </c>
      <c r="AQ72" s="548" t="str">
        <f t="shared" si="8"/>
        <v>#REF!</v>
      </c>
      <c r="AR72" s="548" t="str">
        <f t="shared" si="9"/>
        <v>#REF!</v>
      </c>
      <c r="AS72" s="550"/>
      <c r="AT72" s="450">
        <f t="shared" si="10"/>
        <v>2</v>
      </c>
      <c r="AU72" s="444">
        <f t="shared" si="11"/>
        <v>0</v>
      </c>
      <c r="AV72" s="586">
        <f t="shared" si="12"/>
        <v>3</v>
      </c>
      <c r="AW72" s="444">
        <f t="shared" si="13"/>
        <v>0</v>
      </c>
      <c r="AX72" s="586">
        <f t="shared" si="14"/>
        <v>6</v>
      </c>
      <c r="AY72" s="444">
        <f t="shared" si="15"/>
        <v>0</v>
      </c>
      <c r="AZ72" s="444">
        <f t="shared" si="16"/>
        <v>0</v>
      </c>
      <c r="BA72" s="444">
        <f t="shared" si="17"/>
        <v>0</v>
      </c>
      <c r="BB72" s="444">
        <f t="shared" si="18"/>
        <v>0</v>
      </c>
      <c r="BC72" s="444">
        <f t="shared" si="19"/>
        <v>0</v>
      </c>
      <c r="BD72" s="444">
        <f t="shared" si="20"/>
        <v>1</v>
      </c>
      <c r="BE72" s="444">
        <f t="shared" si="21"/>
        <v>0</v>
      </c>
      <c r="BF72" s="444">
        <f t="shared" si="22"/>
        <v>0</v>
      </c>
      <c r="BG72" s="444"/>
      <c r="BH72" s="444"/>
      <c r="BI72" s="543">
        <f t="shared" si="23"/>
        <v>32</v>
      </c>
      <c r="BJ72" s="543">
        <f t="shared" si="24"/>
        <v>57</v>
      </c>
      <c r="BK72" s="543">
        <f t="shared" si="25"/>
        <v>0</v>
      </c>
      <c r="BL72" s="543">
        <f t="shared" si="26"/>
        <v>18.9</v>
      </c>
      <c r="BM72" s="543">
        <f t="shared" si="27"/>
        <v>13.4875</v>
      </c>
      <c r="BN72" s="543">
        <f t="shared" si="28"/>
        <v>26.5125</v>
      </c>
      <c r="BS72" s="543" t="str">
        <f t="shared" si="29"/>
        <v>#REF!</v>
      </c>
      <c r="BT72" s="543" t="str">
        <f t="shared" si="30"/>
        <v>#REF!</v>
      </c>
      <c r="BU72" s="543" t="str">
        <f t="shared" si="31"/>
        <v>#REF!</v>
      </c>
      <c r="BV72" s="543" t="str">
        <f t="shared" si="32"/>
        <v>#REF!</v>
      </c>
      <c r="BW72" s="543" t="str">
        <f t="shared" si="33"/>
        <v>#REF!</v>
      </c>
      <c r="BX72" s="543" t="str">
        <f t="shared" si="34"/>
        <v>#REF!</v>
      </c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</row>
    <row r="73">
      <c r="A73" s="449">
        <f t="shared" si="4"/>
        <v>70</v>
      </c>
      <c r="B73" s="449" t="s">
        <v>668</v>
      </c>
      <c r="C73" s="449" t="s">
        <v>1187</v>
      </c>
      <c r="D73" s="449" t="s">
        <v>14</v>
      </c>
      <c r="E73" s="450" t="s">
        <v>15</v>
      </c>
      <c r="F73" s="450" t="s">
        <v>1090</v>
      </c>
      <c r="G73" s="450" t="s">
        <v>588</v>
      </c>
      <c r="H73" s="450" t="s">
        <v>588</v>
      </c>
      <c r="I73" s="433" t="s">
        <v>588</v>
      </c>
      <c r="J73" s="433" t="s">
        <v>588</v>
      </c>
      <c r="K73" s="433" t="s">
        <v>588</v>
      </c>
      <c r="L73" s="450" t="s">
        <v>1090</v>
      </c>
      <c r="M73" s="450" t="s">
        <v>715</v>
      </c>
      <c r="N73" s="450" t="s">
        <v>715</v>
      </c>
      <c r="O73" s="450" t="s">
        <v>715</v>
      </c>
      <c r="P73" s="450" t="s">
        <v>6</v>
      </c>
      <c r="Q73" s="450"/>
      <c r="R73" s="450"/>
      <c r="S73" s="450"/>
      <c r="T73" s="450"/>
      <c r="U73" s="450"/>
      <c r="V73" s="450"/>
      <c r="W73" s="450"/>
      <c r="X73" s="450"/>
      <c r="Y73" s="450"/>
      <c r="Z73" s="619"/>
      <c r="AA73" s="619"/>
      <c r="AB73" s="619"/>
      <c r="AC73" s="450"/>
      <c r="AD73" s="450"/>
      <c r="AE73" s="450"/>
      <c r="AF73" s="450"/>
      <c r="AG73" s="450"/>
      <c r="AH73" s="450"/>
      <c r="AI73" s="450"/>
      <c r="AJ73" s="547" t="str">
        <f t="shared" si="5"/>
        <v>#REF!</v>
      </c>
      <c r="AK73" s="548">
        <f t="shared" si="6"/>
        <v>10</v>
      </c>
      <c r="AL73" s="548">
        <f t="shared" si="36"/>
        <v>8</v>
      </c>
      <c r="AM73" s="587" t="str">
        <f t="shared" si="37"/>
        <v>#REF!</v>
      </c>
      <c r="AN73" s="587" t="str">
        <f t="shared" si="38"/>
        <v>#REF!</v>
      </c>
      <c r="AO73" s="547" t="str">
        <f t="shared" si="39"/>
        <v>#REF!</v>
      </c>
      <c r="AP73" s="547" t="str">
        <f t="shared" si="40"/>
        <v>#REF!</v>
      </c>
      <c r="AQ73" s="548" t="str">
        <f t="shared" si="8"/>
        <v>#REF!</v>
      </c>
      <c r="AR73" s="548" t="str">
        <f t="shared" si="9"/>
        <v>#REF!</v>
      </c>
      <c r="AS73" s="550"/>
      <c r="AT73" s="450">
        <f t="shared" si="10"/>
        <v>2</v>
      </c>
      <c r="AU73" s="444">
        <f t="shared" si="11"/>
        <v>0</v>
      </c>
      <c r="AV73" s="586">
        <f t="shared" si="12"/>
        <v>3</v>
      </c>
      <c r="AW73" s="444">
        <f t="shared" si="13"/>
        <v>0</v>
      </c>
      <c r="AX73" s="586">
        <f t="shared" si="14"/>
        <v>5</v>
      </c>
      <c r="AY73" s="444">
        <f t="shared" si="15"/>
        <v>0</v>
      </c>
      <c r="AZ73" s="444">
        <f t="shared" si="16"/>
        <v>0</v>
      </c>
      <c r="BA73" s="444">
        <f t="shared" si="17"/>
        <v>0</v>
      </c>
      <c r="BB73" s="444">
        <f t="shared" si="18"/>
        <v>0</v>
      </c>
      <c r="BC73" s="444">
        <f t="shared" si="19"/>
        <v>1</v>
      </c>
      <c r="BD73" s="444">
        <f t="shared" si="20"/>
        <v>1</v>
      </c>
      <c r="BE73" s="444">
        <f t="shared" si="21"/>
        <v>0</v>
      </c>
      <c r="BF73" s="444">
        <f t="shared" si="22"/>
        <v>0</v>
      </c>
      <c r="BG73" s="444"/>
      <c r="BH73" s="444"/>
      <c r="BI73" s="543">
        <f t="shared" si="23"/>
        <v>39</v>
      </c>
      <c r="BJ73" s="543">
        <f t="shared" si="24"/>
        <v>49</v>
      </c>
      <c r="BK73" s="543">
        <f t="shared" si="25"/>
        <v>0</v>
      </c>
      <c r="BL73" s="543">
        <f t="shared" si="26"/>
        <v>16.3</v>
      </c>
      <c r="BM73" s="543">
        <f t="shared" si="27"/>
        <v>13.0375</v>
      </c>
      <c r="BN73" s="543">
        <f t="shared" si="28"/>
        <v>26.9625</v>
      </c>
      <c r="BS73" s="543" t="str">
        <f t="shared" si="29"/>
        <v>#REF!</v>
      </c>
      <c r="BT73" s="543" t="str">
        <f t="shared" si="30"/>
        <v>#REF!</v>
      </c>
      <c r="BU73" s="543" t="str">
        <f t="shared" si="31"/>
        <v>#REF!</v>
      </c>
      <c r="BV73" s="543" t="str">
        <f t="shared" si="32"/>
        <v>#REF!</v>
      </c>
      <c r="BW73" s="543" t="str">
        <f t="shared" si="33"/>
        <v>#REF!</v>
      </c>
      <c r="BX73" s="543" t="str">
        <f t="shared" si="34"/>
        <v>#REF!</v>
      </c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</row>
    <row r="74">
      <c r="A74" s="449">
        <f t="shared" si="4"/>
        <v>71</v>
      </c>
      <c r="B74" s="476" t="s">
        <v>1188</v>
      </c>
      <c r="C74" s="449" t="s">
        <v>1189</v>
      </c>
      <c r="D74" s="449" t="s">
        <v>14</v>
      </c>
      <c r="E74" s="450" t="s">
        <v>15</v>
      </c>
      <c r="F74" s="450" t="s">
        <v>1090</v>
      </c>
      <c r="G74" s="450" t="s">
        <v>588</v>
      </c>
      <c r="H74" s="450" t="s">
        <v>588</v>
      </c>
      <c r="I74" s="433" t="s">
        <v>588</v>
      </c>
      <c r="J74" s="433" t="s">
        <v>588</v>
      </c>
      <c r="K74" s="433" t="s">
        <v>588</v>
      </c>
      <c r="L74" s="450" t="s">
        <v>1090</v>
      </c>
      <c r="M74" s="450" t="s">
        <v>715</v>
      </c>
      <c r="N74" s="450" t="s">
        <v>715</v>
      </c>
      <c r="O74" s="450" t="s">
        <v>715</v>
      </c>
      <c r="P74" s="450" t="s">
        <v>715</v>
      </c>
      <c r="Q74" s="450"/>
      <c r="R74" s="450"/>
      <c r="S74" s="450"/>
      <c r="T74" s="450"/>
      <c r="U74" s="450"/>
      <c r="V74" s="450"/>
      <c r="W74" s="450"/>
      <c r="X74" s="450"/>
      <c r="Y74" s="450"/>
      <c r="Z74" s="450"/>
      <c r="AA74" s="450"/>
      <c r="AB74" s="450"/>
      <c r="AC74" s="450"/>
      <c r="AD74" s="450"/>
      <c r="AE74" s="450"/>
      <c r="AF74" s="450"/>
      <c r="AG74" s="450"/>
      <c r="AH74" s="450"/>
      <c r="AI74" s="450"/>
      <c r="AJ74" s="547" t="str">
        <f t="shared" si="5"/>
        <v>#REF!</v>
      </c>
      <c r="AK74" s="548">
        <f t="shared" si="6"/>
        <v>10</v>
      </c>
      <c r="AL74" s="548">
        <f t="shared" si="36"/>
        <v>9</v>
      </c>
      <c r="AM74" s="587" t="str">
        <f t="shared" si="37"/>
        <v>#REF!</v>
      </c>
      <c r="AN74" s="587" t="str">
        <f t="shared" si="38"/>
        <v>#REF!</v>
      </c>
      <c r="AO74" s="547" t="str">
        <f t="shared" si="39"/>
        <v>#REF!</v>
      </c>
      <c r="AP74" s="547" t="str">
        <f t="shared" si="40"/>
        <v>#REF!</v>
      </c>
      <c r="AQ74" s="548" t="str">
        <f t="shared" si="8"/>
        <v>#REF!</v>
      </c>
      <c r="AR74" s="548" t="str">
        <f t="shared" si="9"/>
        <v>#REF!</v>
      </c>
      <c r="AS74" s="550"/>
      <c r="AT74" s="450">
        <f t="shared" si="10"/>
        <v>2</v>
      </c>
      <c r="AU74" s="444">
        <f t="shared" si="11"/>
        <v>0</v>
      </c>
      <c r="AV74" s="586">
        <f t="shared" si="12"/>
        <v>4</v>
      </c>
      <c r="AW74" s="444">
        <f t="shared" si="13"/>
        <v>0</v>
      </c>
      <c r="AX74" s="586">
        <f t="shared" si="14"/>
        <v>5</v>
      </c>
      <c r="AY74" s="444">
        <f t="shared" si="15"/>
        <v>0</v>
      </c>
      <c r="AZ74" s="444">
        <f t="shared" si="16"/>
        <v>0</v>
      </c>
      <c r="BA74" s="444">
        <f t="shared" si="17"/>
        <v>0</v>
      </c>
      <c r="BB74" s="444">
        <f t="shared" si="18"/>
        <v>0</v>
      </c>
      <c r="BC74" s="444">
        <f t="shared" si="19"/>
        <v>0</v>
      </c>
      <c r="BD74" s="444">
        <f t="shared" si="20"/>
        <v>1</v>
      </c>
      <c r="BE74" s="444">
        <f t="shared" si="21"/>
        <v>0</v>
      </c>
      <c r="BF74" s="444">
        <f t="shared" si="22"/>
        <v>0</v>
      </c>
      <c r="BG74" s="444"/>
      <c r="BH74" s="444"/>
      <c r="BI74" s="543">
        <f t="shared" si="23"/>
        <v>37</v>
      </c>
      <c r="BJ74" s="543">
        <f t="shared" si="24"/>
        <v>52</v>
      </c>
      <c r="BK74" s="543">
        <f t="shared" si="25"/>
        <v>0</v>
      </c>
      <c r="BL74" s="543">
        <f t="shared" si="26"/>
        <v>17.4</v>
      </c>
      <c r="BM74" s="543">
        <f t="shared" si="27"/>
        <v>13.3</v>
      </c>
      <c r="BN74" s="543">
        <f t="shared" si="28"/>
        <v>26.7</v>
      </c>
      <c r="BS74" s="543" t="str">
        <f t="shared" si="29"/>
        <v>#REF!</v>
      </c>
      <c r="BT74" s="543" t="str">
        <f t="shared" si="30"/>
        <v>#REF!</v>
      </c>
      <c r="BU74" s="543" t="str">
        <f t="shared" si="31"/>
        <v>#REF!</v>
      </c>
      <c r="BV74" s="543" t="str">
        <f t="shared" si="32"/>
        <v>#REF!</v>
      </c>
      <c r="BW74" s="543" t="str">
        <f t="shared" si="33"/>
        <v>#REF!</v>
      </c>
      <c r="BX74" s="543" t="str">
        <f t="shared" si="34"/>
        <v>#REF!</v>
      </c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</row>
    <row r="75">
      <c r="A75" s="449">
        <f t="shared" si="4"/>
        <v>72</v>
      </c>
      <c r="B75" s="476" t="s">
        <v>620</v>
      </c>
      <c r="C75" s="449" t="s">
        <v>1190</v>
      </c>
      <c r="D75" s="449" t="s">
        <v>14</v>
      </c>
      <c r="E75" s="450" t="s">
        <v>15</v>
      </c>
      <c r="F75" s="450" t="s">
        <v>1090</v>
      </c>
      <c r="G75" s="450" t="s">
        <v>588</v>
      </c>
      <c r="H75" s="450" t="s">
        <v>588</v>
      </c>
      <c r="I75" s="433" t="s">
        <v>588</v>
      </c>
      <c r="J75" s="433" t="s">
        <v>588</v>
      </c>
      <c r="K75" s="433" t="s">
        <v>588</v>
      </c>
      <c r="L75" s="433" t="s">
        <v>588</v>
      </c>
      <c r="M75" s="450" t="s">
        <v>1090</v>
      </c>
      <c r="N75" s="450" t="s">
        <v>715</v>
      </c>
      <c r="O75" s="450" t="s">
        <v>715</v>
      </c>
      <c r="P75" s="450" t="s">
        <v>715</v>
      </c>
      <c r="Q75" s="450"/>
      <c r="R75" s="450"/>
      <c r="S75" s="450"/>
      <c r="T75" s="450"/>
      <c r="U75" s="450"/>
      <c r="V75" s="450"/>
      <c r="W75" s="450"/>
      <c r="X75" s="450"/>
      <c r="Y75" s="450"/>
      <c r="Z75" s="450"/>
      <c r="AA75" s="450"/>
      <c r="AB75" s="450"/>
      <c r="AC75" s="450"/>
      <c r="AD75" s="450"/>
      <c r="AE75" s="450"/>
      <c r="AF75" s="450"/>
      <c r="AG75" s="450"/>
      <c r="AH75" s="450"/>
      <c r="AI75" s="450"/>
      <c r="AJ75" s="547" t="str">
        <f t="shared" si="5"/>
        <v>#REF!</v>
      </c>
      <c r="AK75" s="548">
        <f t="shared" si="6"/>
        <v>10</v>
      </c>
      <c r="AL75" s="548">
        <f t="shared" si="36"/>
        <v>9</v>
      </c>
      <c r="AM75" s="587" t="str">
        <f t="shared" si="37"/>
        <v>#REF!</v>
      </c>
      <c r="AN75" s="587" t="str">
        <f t="shared" si="38"/>
        <v>#REF!</v>
      </c>
      <c r="AO75" s="547" t="str">
        <f t="shared" si="39"/>
        <v>#REF!</v>
      </c>
      <c r="AP75" s="547" t="str">
        <f t="shared" si="40"/>
        <v>#REF!</v>
      </c>
      <c r="AQ75" s="548" t="str">
        <f t="shared" si="8"/>
        <v>#REF!</v>
      </c>
      <c r="AR75" s="548" t="str">
        <f t="shared" si="9"/>
        <v>#REF!</v>
      </c>
      <c r="AS75" s="550"/>
      <c r="AT75" s="450">
        <f t="shared" si="10"/>
        <v>2</v>
      </c>
      <c r="AU75" s="444">
        <f t="shared" si="11"/>
        <v>0</v>
      </c>
      <c r="AV75" s="586">
        <f t="shared" si="12"/>
        <v>3</v>
      </c>
      <c r="AW75" s="444">
        <f t="shared" si="13"/>
        <v>0</v>
      </c>
      <c r="AX75" s="586">
        <f t="shared" si="14"/>
        <v>6</v>
      </c>
      <c r="AY75" s="444">
        <f t="shared" si="15"/>
        <v>0</v>
      </c>
      <c r="AZ75" s="444">
        <f t="shared" si="16"/>
        <v>0</v>
      </c>
      <c r="BA75" s="444">
        <f t="shared" si="17"/>
        <v>0</v>
      </c>
      <c r="BB75" s="444">
        <f t="shared" si="18"/>
        <v>0</v>
      </c>
      <c r="BC75" s="444">
        <f t="shared" si="19"/>
        <v>0</v>
      </c>
      <c r="BD75" s="444">
        <f t="shared" si="20"/>
        <v>1</v>
      </c>
      <c r="BE75" s="444">
        <f t="shared" si="21"/>
        <v>0</v>
      </c>
      <c r="BF75" s="444">
        <f t="shared" si="22"/>
        <v>0</v>
      </c>
      <c r="BG75" s="444"/>
      <c r="BH75" s="444"/>
      <c r="BI75" s="543">
        <f t="shared" si="23"/>
        <v>32</v>
      </c>
      <c r="BJ75" s="543">
        <f t="shared" si="24"/>
        <v>57</v>
      </c>
      <c r="BK75" s="543">
        <f t="shared" si="25"/>
        <v>0</v>
      </c>
      <c r="BL75" s="543">
        <f t="shared" si="26"/>
        <v>18.9</v>
      </c>
      <c r="BM75" s="543">
        <f t="shared" si="27"/>
        <v>13.4875</v>
      </c>
      <c r="BN75" s="543">
        <f t="shared" si="28"/>
        <v>26.5125</v>
      </c>
      <c r="BS75" s="543" t="str">
        <f t="shared" si="29"/>
        <v>#REF!</v>
      </c>
      <c r="BT75" s="543" t="str">
        <f t="shared" si="30"/>
        <v>#REF!</v>
      </c>
      <c r="BU75" s="543" t="str">
        <f t="shared" si="31"/>
        <v>#REF!</v>
      </c>
      <c r="BV75" s="543" t="str">
        <f t="shared" si="32"/>
        <v>#REF!</v>
      </c>
      <c r="BW75" s="543" t="str">
        <f t="shared" si="33"/>
        <v>#REF!</v>
      </c>
      <c r="BX75" s="543" t="str">
        <f t="shared" si="34"/>
        <v>#REF!</v>
      </c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</row>
    <row r="76">
      <c r="A76" s="449">
        <f t="shared" si="4"/>
        <v>73</v>
      </c>
      <c r="B76" s="476" t="s">
        <v>1191</v>
      </c>
      <c r="C76" s="449" t="s">
        <v>1192</v>
      </c>
      <c r="D76" s="449" t="s">
        <v>14</v>
      </c>
      <c r="E76" s="450" t="s">
        <v>15</v>
      </c>
      <c r="F76" s="450" t="s">
        <v>1090</v>
      </c>
      <c r="G76" s="450" t="s">
        <v>588</v>
      </c>
      <c r="H76" s="450" t="s">
        <v>588</v>
      </c>
      <c r="I76" s="433" t="s">
        <v>588</v>
      </c>
      <c r="J76" s="433" t="s">
        <v>588</v>
      </c>
      <c r="K76" s="433" t="s">
        <v>588</v>
      </c>
      <c r="L76" s="433" t="s">
        <v>588</v>
      </c>
      <c r="M76" s="450" t="s">
        <v>1090</v>
      </c>
      <c r="N76" s="450" t="s">
        <v>715</v>
      </c>
      <c r="O76" s="450" t="s">
        <v>715</v>
      </c>
      <c r="P76" s="450" t="s">
        <v>715</v>
      </c>
      <c r="Q76" s="450"/>
      <c r="R76" s="450"/>
      <c r="S76" s="450"/>
      <c r="T76" s="450"/>
      <c r="U76" s="450"/>
      <c r="V76" s="450"/>
      <c r="W76" s="450"/>
      <c r="X76" s="450"/>
      <c r="Y76" s="450"/>
      <c r="Z76" s="450"/>
      <c r="AA76" s="450"/>
      <c r="AB76" s="450"/>
      <c r="AC76" s="450"/>
      <c r="AD76" s="450"/>
      <c r="AE76" s="450"/>
      <c r="AF76" s="450"/>
      <c r="AG76" s="450"/>
      <c r="AH76" s="450"/>
      <c r="AI76" s="450"/>
      <c r="AJ76" s="547" t="str">
        <f t="shared" si="5"/>
        <v>#REF!</v>
      </c>
      <c r="AK76" s="548">
        <f t="shared" si="6"/>
        <v>10</v>
      </c>
      <c r="AL76" s="548">
        <f t="shared" si="36"/>
        <v>9</v>
      </c>
      <c r="AM76" s="587" t="str">
        <f t="shared" si="37"/>
        <v>#REF!</v>
      </c>
      <c r="AN76" s="587" t="str">
        <f t="shared" si="38"/>
        <v>#REF!</v>
      </c>
      <c r="AO76" s="547" t="str">
        <f t="shared" si="39"/>
        <v>#REF!</v>
      </c>
      <c r="AP76" s="547" t="str">
        <f t="shared" si="40"/>
        <v>#REF!</v>
      </c>
      <c r="AQ76" s="548" t="str">
        <f t="shared" si="8"/>
        <v>#REF!</v>
      </c>
      <c r="AR76" s="548" t="str">
        <f t="shared" si="9"/>
        <v>#REF!</v>
      </c>
      <c r="AS76" s="550"/>
      <c r="AT76" s="450">
        <f t="shared" si="10"/>
        <v>2</v>
      </c>
      <c r="AU76" s="444">
        <f t="shared" si="11"/>
        <v>0</v>
      </c>
      <c r="AV76" s="586">
        <f t="shared" si="12"/>
        <v>3</v>
      </c>
      <c r="AW76" s="444">
        <f t="shared" si="13"/>
        <v>0</v>
      </c>
      <c r="AX76" s="586">
        <f t="shared" si="14"/>
        <v>6</v>
      </c>
      <c r="AY76" s="444">
        <f t="shared" si="15"/>
        <v>0</v>
      </c>
      <c r="AZ76" s="444">
        <f t="shared" si="16"/>
        <v>0</v>
      </c>
      <c r="BA76" s="444">
        <f t="shared" si="17"/>
        <v>0</v>
      </c>
      <c r="BB76" s="444">
        <f t="shared" si="18"/>
        <v>0</v>
      </c>
      <c r="BC76" s="444">
        <f t="shared" si="19"/>
        <v>0</v>
      </c>
      <c r="BD76" s="444">
        <f t="shared" si="20"/>
        <v>1</v>
      </c>
      <c r="BE76" s="444">
        <f t="shared" si="21"/>
        <v>0</v>
      </c>
      <c r="BF76" s="444">
        <f t="shared" si="22"/>
        <v>0</v>
      </c>
      <c r="BG76" s="444"/>
      <c r="BH76" s="444"/>
      <c r="BI76" s="543">
        <f t="shared" si="23"/>
        <v>32</v>
      </c>
      <c r="BJ76" s="543">
        <f t="shared" si="24"/>
        <v>57</v>
      </c>
      <c r="BK76" s="543">
        <f t="shared" si="25"/>
        <v>0</v>
      </c>
      <c r="BL76" s="543">
        <f t="shared" si="26"/>
        <v>18.9</v>
      </c>
      <c r="BM76" s="543">
        <f t="shared" si="27"/>
        <v>13.4875</v>
      </c>
      <c r="BN76" s="543">
        <f t="shared" si="28"/>
        <v>26.5125</v>
      </c>
      <c r="BS76" s="543" t="str">
        <f t="shared" si="29"/>
        <v>#REF!</v>
      </c>
      <c r="BT76" s="543" t="str">
        <f t="shared" si="30"/>
        <v>#REF!</v>
      </c>
      <c r="BU76" s="543" t="str">
        <f t="shared" si="31"/>
        <v>#REF!</v>
      </c>
      <c r="BV76" s="543" t="str">
        <f t="shared" si="32"/>
        <v>#REF!</v>
      </c>
      <c r="BW76" s="543" t="str">
        <f t="shared" si="33"/>
        <v>#REF!</v>
      </c>
      <c r="BX76" s="543" t="str">
        <f t="shared" si="34"/>
        <v>#REF!</v>
      </c>
      <c r="BY76" s="560"/>
      <c r="BZ76" s="560"/>
      <c r="CA76" s="560"/>
      <c r="CB76" s="560"/>
      <c r="CC76" s="560"/>
      <c r="CD76" s="560"/>
      <c r="CE76" s="560"/>
      <c r="CF76" s="560"/>
      <c r="CG76" s="560"/>
      <c r="CH76" s="560"/>
      <c r="CI76" s="560"/>
      <c r="CJ76" s="560"/>
      <c r="CK76" s="560"/>
      <c r="CL76" s="560"/>
      <c r="CM76" s="560"/>
    </row>
    <row r="77">
      <c r="A77" s="449">
        <f t="shared" si="4"/>
        <v>74</v>
      </c>
      <c r="B77" s="449" t="s">
        <v>623</v>
      </c>
      <c r="C77" s="449" t="s">
        <v>1193</v>
      </c>
      <c r="D77" s="449" t="s">
        <v>14</v>
      </c>
      <c r="E77" s="450" t="s">
        <v>15</v>
      </c>
      <c r="F77" s="450" t="s">
        <v>1090</v>
      </c>
      <c r="G77" s="450" t="s">
        <v>588</v>
      </c>
      <c r="H77" s="450" t="s">
        <v>588</v>
      </c>
      <c r="I77" s="433" t="s">
        <v>588</v>
      </c>
      <c r="J77" s="433" t="s">
        <v>588</v>
      </c>
      <c r="K77" s="433" t="s">
        <v>588</v>
      </c>
      <c r="L77" s="433" t="s">
        <v>588</v>
      </c>
      <c r="M77" s="450" t="s">
        <v>1090</v>
      </c>
      <c r="N77" s="450" t="s">
        <v>715</v>
      </c>
      <c r="O77" s="450" t="s">
        <v>715</v>
      </c>
      <c r="P77" s="450" t="s">
        <v>715</v>
      </c>
      <c r="Q77" s="450"/>
      <c r="R77" s="450"/>
      <c r="S77" s="450"/>
      <c r="T77" s="450"/>
      <c r="U77" s="450"/>
      <c r="V77" s="450"/>
      <c r="W77" s="450"/>
      <c r="X77" s="450"/>
      <c r="Y77" s="450"/>
      <c r="Z77" s="450"/>
      <c r="AA77" s="450"/>
      <c r="AB77" s="450"/>
      <c r="AC77" s="450"/>
      <c r="AD77" s="450"/>
      <c r="AE77" s="450"/>
      <c r="AF77" s="450"/>
      <c r="AG77" s="450"/>
      <c r="AH77" s="450"/>
      <c r="AI77" s="450" t="s">
        <v>15</v>
      </c>
      <c r="AJ77" s="547" t="str">
        <f t="shared" si="5"/>
        <v>#REF!</v>
      </c>
      <c r="AK77" s="548">
        <f t="shared" si="6"/>
        <v>11</v>
      </c>
      <c r="AL77" s="548">
        <f t="shared" si="36"/>
        <v>9</v>
      </c>
      <c r="AM77" s="587" t="str">
        <f t="shared" si="37"/>
        <v>#REF!</v>
      </c>
      <c r="AN77" s="587" t="str">
        <f t="shared" si="38"/>
        <v>#REF!</v>
      </c>
      <c r="AO77" s="547" t="str">
        <f t="shared" si="39"/>
        <v>#REF!</v>
      </c>
      <c r="AP77" s="547" t="str">
        <f t="shared" si="40"/>
        <v>#REF!</v>
      </c>
      <c r="AQ77" s="548" t="str">
        <f t="shared" si="8"/>
        <v>#REF!</v>
      </c>
      <c r="AR77" s="548" t="str">
        <f t="shared" si="9"/>
        <v>#REF!</v>
      </c>
      <c r="AS77" s="550"/>
      <c r="AT77" s="450">
        <f t="shared" si="10"/>
        <v>2</v>
      </c>
      <c r="AU77" s="444">
        <f t="shared" si="11"/>
        <v>0</v>
      </c>
      <c r="AV77" s="586">
        <f t="shared" si="12"/>
        <v>3</v>
      </c>
      <c r="AW77" s="444">
        <f t="shared" si="13"/>
        <v>0</v>
      </c>
      <c r="AX77" s="586">
        <f t="shared" si="14"/>
        <v>6</v>
      </c>
      <c r="AY77" s="444">
        <f t="shared" si="15"/>
        <v>0</v>
      </c>
      <c r="AZ77" s="444">
        <f t="shared" si="16"/>
        <v>0</v>
      </c>
      <c r="BA77" s="444">
        <f t="shared" si="17"/>
        <v>0</v>
      </c>
      <c r="BB77" s="444">
        <f t="shared" si="18"/>
        <v>0</v>
      </c>
      <c r="BC77" s="444">
        <f t="shared" si="19"/>
        <v>0</v>
      </c>
      <c r="BD77" s="444">
        <f t="shared" si="20"/>
        <v>2</v>
      </c>
      <c r="BE77" s="444">
        <f t="shared" si="21"/>
        <v>0</v>
      </c>
      <c r="BF77" s="444">
        <f t="shared" si="22"/>
        <v>0</v>
      </c>
      <c r="BG77" s="444"/>
      <c r="BH77" s="444"/>
      <c r="BI77" s="543">
        <f t="shared" si="23"/>
        <v>40</v>
      </c>
      <c r="BJ77" s="543">
        <f t="shared" si="24"/>
        <v>57</v>
      </c>
      <c r="BK77" s="543">
        <f t="shared" si="25"/>
        <v>0</v>
      </c>
      <c r="BL77" s="543">
        <f t="shared" si="26"/>
        <v>18.9</v>
      </c>
      <c r="BM77" s="543">
        <f t="shared" si="27"/>
        <v>14.4875</v>
      </c>
      <c r="BN77" s="543">
        <f t="shared" si="28"/>
        <v>25.5125</v>
      </c>
      <c r="BS77" s="543" t="str">
        <f t="shared" si="29"/>
        <v>#REF!</v>
      </c>
      <c r="BT77" s="543" t="str">
        <f t="shared" si="30"/>
        <v>#REF!</v>
      </c>
      <c r="BU77" s="543" t="str">
        <f t="shared" si="31"/>
        <v>#REF!</v>
      </c>
      <c r="BV77" s="543" t="str">
        <f t="shared" si="32"/>
        <v>#REF!</v>
      </c>
      <c r="BW77" s="543" t="str">
        <f t="shared" si="33"/>
        <v>#REF!</v>
      </c>
      <c r="BX77" s="543" t="str">
        <f t="shared" si="34"/>
        <v>#REF!</v>
      </c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</row>
    <row r="78">
      <c r="A78" s="449">
        <f t="shared" si="4"/>
        <v>75</v>
      </c>
      <c r="B78" s="476" t="s">
        <v>622</v>
      </c>
      <c r="C78" s="449" t="s">
        <v>1194</v>
      </c>
      <c r="D78" s="449" t="s">
        <v>14</v>
      </c>
      <c r="E78" s="450" t="s">
        <v>15</v>
      </c>
      <c r="F78" s="450" t="s">
        <v>1090</v>
      </c>
      <c r="G78" s="450" t="s">
        <v>588</v>
      </c>
      <c r="H78" s="450" t="s">
        <v>588</v>
      </c>
      <c r="I78" s="433" t="s">
        <v>588</v>
      </c>
      <c r="J78" s="433" t="s">
        <v>588</v>
      </c>
      <c r="K78" s="433" t="s">
        <v>588</v>
      </c>
      <c r="L78" s="450" t="s">
        <v>1090</v>
      </c>
      <c r="M78" s="450" t="s">
        <v>6</v>
      </c>
      <c r="N78" s="450" t="s">
        <v>6</v>
      </c>
      <c r="O78" s="450" t="s">
        <v>6</v>
      </c>
      <c r="P78" s="450" t="s">
        <v>6</v>
      </c>
      <c r="Q78" s="450" t="s">
        <v>6</v>
      </c>
      <c r="R78" s="450"/>
      <c r="S78" s="450"/>
      <c r="T78" s="450"/>
      <c r="U78" s="450"/>
      <c r="V78" s="450"/>
      <c r="W78" s="450"/>
      <c r="X78" s="450"/>
      <c r="Y78" s="450"/>
      <c r="Z78" s="450"/>
      <c r="AA78" s="450"/>
      <c r="AB78" s="450"/>
      <c r="AC78" s="450"/>
      <c r="AD78" s="450"/>
      <c r="AE78" s="450"/>
      <c r="AF78" s="450"/>
      <c r="AG78" s="450"/>
      <c r="AH78" s="450"/>
      <c r="AI78" s="450"/>
      <c r="AJ78" s="547" t="str">
        <f t="shared" si="5"/>
        <v>#REF!</v>
      </c>
      <c r="AK78" s="548">
        <f t="shared" si="6"/>
        <v>11</v>
      </c>
      <c r="AL78" s="548">
        <f t="shared" si="36"/>
        <v>5</v>
      </c>
      <c r="AM78" s="587" t="str">
        <f t="shared" si="37"/>
        <v>#REF!</v>
      </c>
      <c r="AN78" s="587" t="str">
        <f t="shared" si="38"/>
        <v>#REF!</v>
      </c>
      <c r="AO78" s="547" t="str">
        <f t="shared" si="39"/>
        <v>#REF!</v>
      </c>
      <c r="AP78" s="547" t="str">
        <f t="shared" si="40"/>
        <v>#REF!</v>
      </c>
      <c r="AQ78" s="548" t="str">
        <f t="shared" si="8"/>
        <v>#REF!</v>
      </c>
      <c r="AR78" s="548" t="str">
        <f t="shared" si="9"/>
        <v>#REF!</v>
      </c>
      <c r="AS78" s="550"/>
      <c r="AT78" s="450">
        <f t="shared" si="10"/>
        <v>2</v>
      </c>
      <c r="AU78" s="444">
        <f t="shared" si="11"/>
        <v>0</v>
      </c>
      <c r="AV78" s="586">
        <f t="shared" si="12"/>
        <v>0</v>
      </c>
      <c r="AW78" s="444">
        <f t="shared" si="13"/>
        <v>0</v>
      </c>
      <c r="AX78" s="586">
        <f t="shared" si="14"/>
        <v>5</v>
      </c>
      <c r="AY78" s="444">
        <f t="shared" si="15"/>
        <v>0</v>
      </c>
      <c r="AZ78" s="444">
        <f t="shared" si="16"/>
        <v>0</v>
      </c>
      <c r="BA78" s="444">
        <f t="shared" si="17"/>
        <v>0</v>
      </c>
      <c r="BB78" s="444">
        <f t="shared" si="18"/>
        <v>0</v>
      </c>
      <c r="BC78" s="444">
        <f t="shared" si="19"/>
        <v>5</v>
      </c>
      <c r="BD78" s="444">
        <f t="shared" si="20"/>
        <v>1</v>
      </c>
      <c r="BE78" s="444">
        <f t="shared" si="21"/>
        <v>0</v>
      </c>
      <c r="BF78" s="444">
        <f t="shared" si="22"/>
        <v>0</v>
      </c>
      <c r="BG78" s="444"/>
      <c r="BH78" s="444"/>
      <c r="BI78" s="543">
        <f t="shared" si="23"/>
        <v>53</v>
      </c>
      <c r="BJ78" s="543">
        <f t="shared" si="24"/>
        <v>40</v>
      </c>
      <c r="BK78" s="543">
        <f t="shared" si="25"/>
        <v>0</v>
      </c>
      <c r="BL78" s="543">
        <f t="shared" si="26"/>
        <v>13</v>
      </c>
      <c r="BM78" s="543">
        <f t="shared" si="27"/>
        <v>13.25</v>
      </c>
      <c r="BN78" s="543">
        <f t="shared" si="28"/>
        <v>26.75</v>
      </c>
      <c r="BS78" s="543" t="str">
        <f t="shared" si="29"/>
        <v>#REF!</v>
      </c>
      <c r="BT78" s="543" t="str">
        <f t="shared" si="30"/>
        <v>#REF!</v>
      </c>
      <c r="BU78" s="543" t="str">
        <f t="shared" si="31"/>
        <v>#REF!</v>
      </c>
      <c r="BV78" s="543" t="str">
        <f t="shared" si="32"/>
        <v>#REF!</v>
      </c>
      <c r="BW78" s="543" t="str">
        <f t="shared" si="33"/>
        <v>#REF!</v>
      </c>
      <c r="BX78" s="543" t="str">
        <f t="shared" si="34"/>
        <v>#REF!</v>
      </c>
      <c r="BY78" s="560"/>
      <c r="BZ78" s="560"/>
      <c r="CA78" s="560"/>
      <c r="CB78" s="560"/>
      <c r="CC78" s="560"/>
      <c r="CD78" s="560"/>
      <c r="CE78" s="560"/>
      <c r="CF78" s="560"/>
      <c r="CG78" s="560"/>
      <c r="CH78" s="560"/>
      <c r="CI78" s="560"/>
      <c r="CJ78" s="560"/>
      <c r="CK78" s="560"/>
      <c r="CL78" s="560"/>
      <c r="CM78" s="560"/>
    </row>
    <row r="79">
      <c r="A79" s="449">
        <f t="shared" si="4"/>
        <v>76</v>
      </c>
      <c r="B79" s="476" t="s">
        <v>849</v>
      </c>
      <c r="C79" s="449" t="s">
        <v>1195</v>
      </c>
      <c r="D79" s="471" t="s">
        <v>14</v>
      </c>
      <c r="E79" s="450" t="s">
        <v>15</v>
      </c>
      <c r="F79" s="450" t="s">
        <v>1090</v>
      </c>
      <c r="G79" s="450" t="s">
        <v>6</v>
      </c>
      <c r="H79" s="450" t="s">
        <v>588</v>
      </c>
      <c r="I79" s="433" t="s">
        <v>588</v>
      </c>
      <c r="J79" s="433" t="s">
        <v>588</v>
      </c>
      <c r="K79" s="450" t="s">
        <v>588</v>
      </c>
      <c r="L79" s="450" t="s">
        <v>1090</v>
      </c>
      <c r="M79" s="450" t="s">
        <v>715</v>
      </c>
      <c r="N79" s="450" t="s">
        <v>715</v>
      </c>
      <c r="O79" s="450" t="s">
        <v>715</v>
      </c>
      <c r="P79" s="450" t="s">
        <v>715</v>
      </c>
      <c r="Q79" s="450"/>
      <c r="R79" s="450"/>
      <c r="S79" s="450"/>
      <c r="T79" s="450"/>
      <c r="U79" s="450"/>
      <c r="V79" s="450"/>
      <c r="W79" s="450"/>
      <c r="X79" s="450"/>
      <c r="Y79" s="450"/>
      <c r="Z79" s="450"/>
      <c r="AA79" s="450"/>
      <c r="AB79" s="450"/>
      <c r="AC79" s="450"/>
      <c r="AD79" s="450"/>
      <c r="AE79" s="450"/>
      <c r="AF79" s="450"/>
      <c r="AG79" s="450"/>
      <c r="AH79" s="450"/>
      <c r="AI79" s="450"/>
      <c r="AJ79" s="547" t="str">
        <f t="shared" si="5"/>
        <v>#REF!</v>
      </c>
      <c r="AK79" s="548">
        <f t="shared" si="6"/>
        <v>10</v>
      </c>
      <c r="AL79" s="548">
        <f t="shared" si="36"/>
        <v>8</v>
      </c>
      <c r="AM79" s="587" t="str">
        <f t="shared" ref="AM79:AM93" si="41">vlookup(B79,'Working Time-January-2022'!$B$3:$AK$94,35,0)/60</f>
        <v>#REF!</v>
      </c>
      <c r="AN79" s="587" t="str">
        <f t="shared" ref="AN79:AN98" si="42">vlookup(B79,'Working Time-January-2022'!$B$3:$AK$94,36,0)/60</f>
        <v>#REF!</v>
      </c>
      <c r="AO79" s="547" t="str">
        <f t="shared" si="39"/>
        <v>#REF!</v>
      </c>
      <c r="AP79" s="547" t="str">
        <f t="shared" si="40"/>
        <v>#REF!</v>
      </c>
      <c r="AQ79" s="548" t="str">
        <f t="shared" si="8"/>
        <v>#REF!</v>
      </c>
      <c r="AR79" s="548" t="str">
        <f t="shared" si="9"/>
        <v>#REF!</v>
      </c>
      <c r="AS79" s="550"/>
      <c r="AT79" s="450">
        <f t="shared" si="10"/>
        <v>2</v>
      </c>
      <c r="AU79" s="444">
        <f t="shared" si="11"/>
        <v>0</v>
      </c>
      <c r="AV79" s="586">
        <f t="shared" si="12"/>
        <v>4</v>
      </c>
      <c r="AW79" s="444">
        <f t="shared" si="13"/>
        <v>0</v>
      </c>
      <c r="AX79" s="586">
        <f t="shared" si="14"/>
        <v>4</v>
      </c>
      <c r="AY79" s="444">
        <f t="shared" si="15"/>
        <v>0</v>
      </c>
      <c r="AZ79" s="444">
        <f t="shared" si="16"/>
        <v>0</v>
      </c>
      <c r="BA79" s="444">
        <f t="shared" si="17"/>
        <v>0</v>
      </c>
      <c r="BB79" s="444">
        <f t="shared" si="18"/>
        <v>0</v>
      </c>
      <c r="BC79" s="444">
        <f t="shared" si="19"/>
        <v>1</v>
      </c>
      <c r="BD79" s="444">
        <f t="shared" si="20"/>
        <v>1</v>
      </c>
      <c r="BE79" s="444">
        <f t="shared" si="21"/>
        <v>0</v>
      </c>
      <c r="BF79" s="444">
        <f t="shared" si="22"/>
        <v>0</v>
      </c>
      <c r="BG79" s="444"/>
      <c r="BH79" s="444"/>
      <c r="BI79" s="543">
        <f t="shared" si="23"/>
        <v>44</v>
      </c>
      <c r="BJ79" s="543">
        <f t="shared" si="24"/>
        <v>44</v>
      </c>
      <c r="BK79" s="543">
        <f t="shared" si="25"/>
        <v>0</v>
      </c>
      <c r="BL79" s="543">
        <f t="shared" si="26"/>
        <v>14.8</v>
      </c>
      <c r="BM79" s="543">
        <f t="shared" si="27"/>
        <v>12.85</v>
      </c>
      <c r="BN79" s="543">
        <f t="shared" si="28"/>
        <v>27.15</v>
      </c>
      <c r="BS79" s="543" t="str">
        <f t="shared" si="29"/>
        <v>#REF!</v>
      </c>
      <c r="BT79" s="543" t="str">
        <f t="shared" si="30"/>
        <v>#REF!</v>
      </c>
      <c r="BU79" s="543" t="str">
        <f t="shared" si="31"/>
        <v>#REF!</v>
      </c>
      <c r="BV79" s="543" t="str">
        <f t="shared" si="32"/>
        <v>#REF!</v>
      </c>
      <c r="BW79" s="543" t="str">
        <f t="shared" si="33"/>
        <v>#REF!</v>
      </c>
      <c r="BX79" s="543" t="str">
        <f t="shared" si="34"/>
        <v>#REF!</v>
      </c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</row>
    <row r="80">
      <c r="A80" s="449">
        <f t="shared" si="4"/>
        <v>77</v>
      </c>
      <c r="B80" s="476" t="s">
        <v>1196</v>
      </c>
      <c r="C80" s="449" t="s">
        <v>1197</v>
      </c>
      <c r="D80" s="471" t="s">
        <v>14</v>
      </c>
      <c r="E80" s="450" t="s">
        <v>15</v>
      </c>
      <c r="F80" s="450" t="s">
        <v>1090</v>
      </c>
      <c r="G80" s="450" t="s">
        <v>6</v>
      </c>
      <c r="H80" s="450" t="s">
        <v>6</v>
      </c>
      <c r="I80" s="450" t="s">
        <v>6</v>
      </c>
      <c r="J80" s="450" t="s">
        <v>588</v>
      </c>
      <c r="K80" s="450" t="s">
        <v>588</v>
      </c>
      <c r="L80" s="450" t="s">
        <v>588</v>
      </c>
      <c r="M80" s="450" t="s">
        <v>1090</v>
      </c>
      <c r="N80" s="450" t="s">
        <v>715</v>
      </c>
      <c r="O80" s="450" t="s">
        <v>715</v>
      </c>
      <c r="P80" s="450" t="s">
        <v>715</v>
      </c>
      <c r="Q80" s="450"/>
      <c r="R80" s="450"/>
      <c r="S80" s="450"/>
      <c r="T80" s="450"/>
      <c r="U80" s="450"/>
      <c r="V80" s="450"/>
      <c r="W80" s="450"/>
      <c r="X80" s="450"/>
      <c r="Y80" s="450"/>
      <c r="Z80" s="450"/>
      <c r="AA80" s="450"/>
      <c r="AB80" s="450"/>
      <c r="AC80" s="450"/>
      <c r="AD80" s="450"/>
      <c r="AE80" s="450"/>
      <c r="AF80" s="450"/>
      <c r="AG80" s="450"/>
      <c r="AH80" s="450"/>
      <c r="AI80" s="450"/>
      <c r="AJ80" s="547" t="str">
        <f t="shared" si="5"/>
        <v>#REF!</v>
      </c>
      <c r="AK80" s="548">
        <f t="shared" si="6"/>
        <v>10</v>
      </c>
      <c r="AL80" s="548">
        <f t="shared" si="36"/>
        <v>6</v>
      </c>
      <c r="AM80" s="587" t="str">
        <f t="shared" si="41"/>
        <v>#REF!</v>
      </c>
      <c r="AN80" s="587" t="str">
        <f t="shared" si="42"/>
        <v>#REF!</v>
      </c>
      <c r="AO80" s="547" t="str">
        <f t="shared" si="39"/>
        <v>#REF!</v>
      </c>
      <c r="AP80" s="547" t="str">
        <f t="shared" si="40"/>
        <v>#REF!</v>
      </c>
      <c r="AQ80" s="548" t="str">
        <f t="shared" si="8"/>
        <v>#REF!</v>
      </c>
      <c r="AR80" s="548" t="str">
        <f t="shared" si="9"/>
        <v>#REF!</v>
      </c>
      <c r="AS80" s="550"/>
      <c r="AT80" s="450">
        <f t="shared" si="10"/>
        <v>2</v>
      </c>
      <c r="AU80" s="444">
        <f t="shared" si="11"/>
        <v>0</v>
      </c>
      <c r="AV80" s="586">
        <f t="shared" si="12"/>
        <v>3</v>
      </c>
      <c r="AW80" s="444">
        <f t="shared" si="13"/>
        <v>0</v>
      </c>
      <c r="AX80" s="586">
        <f t="shared" si="14"/>
        <v>3</v>
      </c>
      <c r="AY80" s="444">
        <f t="shared" si="15"/>
        <v>0</v>
      </c>
      <c r="AZ80" s="444">
        <f t="shared" si="16"/>
        <v>0</v>
      </c>
      <c r="BA80" s="444">
        <f t="shared" si="17"/>
        <v>0</v>
      </c>
      <c r="BB80" s="444">
        <f t="shared" si="18"/>
        <v>0</v>
      </c>
      <c r="BC80" s="444">
        <f t="shared" si="19"/>
        <v>3</v>
      </c>
      <c r="BD80" s="444">
        <f t="shared" si="20"/>
        <v>1</v>
      </c>
      <c r="BE80" s="444">
        <f t="shared" si="21"/>
        <v>0</v>
      </c>
      <c r="BF80" s="444">
        <f t="shared" si="22"/>
        <v>0</v>
      </c>
      <c r="BG80" s="444"/>
      <c r="BH80" s="444"/>
      <c r="BI80" s="543">
        <f t="shared" si="23"/>
        <v>53</v>
      </c>
      <c r="BJ80" s="543">
        <f t="shared" si="24"/>
        <v>33</v>
      </c>
      <c r="BK80" s="543">
        <f t="shared" si="25"/>
        <v>0</v>
      </c>
      <c r="BL80" s="543">
        <f t="shared" si="26"/>
        <v>11.1</v>
      </c>
      <c r="BM80" s="543">
        <f t="shared" si="27"/>
        <v>12.1375</v>
      </c>
      <c r="BN80" s="543">
        <f t="shared" si="28"/>
        <v>27.8625</v>
      </c>
      <c r="BS80" s="543" t="str">
        <f t="shared" si="29"/>
        <v>#REF!</v>
      </c>
      <c r="BT80" s="543" t="str">
        <f t="shared" si="30"/>
        <v>#REF!</v>
      </c>
      <c r="BU80" s="543" t="str">
        <f t="shared" si="31"/>
        <v>#REF!</v>
      </c>
      <c r="BV80" s="543" t="str">
        <f t="shared" si="32"/>
        <v>#REF!</v>
      </c>
      <c r="BW80" s="543" t="str">
        <f t="shared" si="33"/>
        <v>#REF!</v>
      </c>
      <c r="BX80" s="543" t="str">
        <f t="shared" si="34"/>
        <v>#REF!</v>
      </c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</row>
    <row r="81">
      <c r="A81" s="449">
        <f t="shared" si="4"/>
        <v>78</v>
      </c>
      <c r="B81" s="476" t="s">
        <v>1198</v>
      </c>
      <c r="C81" s="449" t="s">
        <v>1199</v>
      </c>
      <c r="D81" s="471" t="s">
        <v>14</v>
      </c>
      <c r="E81" s="450" t="s">
        <v>15</v>
      </c>
      <c r="F81" s="450" t="s">
        <v>1090</v>
      </c>
      <c r="G81" s="433" t="s">
        <v>715</v>
      </c>
      <c r="H81" s="450" t="s">
        <v>715</v>
      </c>
      <c r="I81" s="450" t="s">
        <v>715</v>
      </c>
      <c r="J81" s="450" t="s">
        <v>715</v>
      </c>
      <c r="K81" s="450" t="s">
        <v>715</v>
      </c>
      <c r="L81" s="450" t="s">
        <v>1090</v>
      </c>
      <c r="M81" s="433" t="s">
        <v>588</v>
      </c>
      <c r="N81" s="433" t="s">
        <v>588</v>
      </c>
      <c r="O81" s="433" t="s">
        <v>588</v>
      </c>
      <c r="P81" s="450" t="s">
        <v>588</v>
      </c>
      <c r="Q81" s="450"/>
      <c r="R81" s="450"/>
      <c r="S81" s="450"/>
      <c r="T81" s="450" t="s">
        <v>1090</v>
      </c>
      <c r="U81" s="450"/>
      <c r="V81" s="450"/>
      <c r="W81" s="450"/>
      <c r="X81" s="450"/>
      <c r="Y81" s="450"/>
      <c r="Z81" s="450" t="s">
        <v>1090</v>
      </c>
      <c r="AA81" s="450"/>
      <c r="AB81" s="450"/>
      <c r="AC81" s="450"/>
      <c r="AD81" s="450"/>
      <c r="AE81" s="450"/>
      <c r="AF81" s="450"/>
      <c r="AG81" s="450"/>
      <c r="AH81" s="450" t="s">
        <v>1090</v>
      </c>
      <c r="AI81" s="450"/>
      <c r="AJ81" s="547" t="str">
        <f t="shared" si="5"/>
        <v>#REF!</v>
      </c>
      <c r="AK81" s="548">
        <f t="shared" si="6"/>
        <v>10</v>
      </c>
      <c r="AL81" s="548">
        <f t="shared" si="36"/>
        <v>9</v>
      </c>
      <c r="AM81" s="587" t="str">
        <f t="shared" si="41"/>
        <v>#REF!</v>
      </c>
      <c r="AN81" s="587" t="str">
        <f t="shared" si="42"/>
        <v>#REF!</v>
      </c>
      <c r="AO81" s="547" t="str">
        <f t="shared" si="39"/>
        <v>#REF!</v>
      </c>
      <c r="AP81" s="547" t="str">
        <f t="shared" si="40"/>
        <v>#REF!</v>
      </c>
      <c r="AQ81" s="548" t="str">
        <f t="shared" si="8"/>
        <v>#REF!</v>
      </c>
      <c r="AR81" s="548" t="str">
        <f t="shared" si="9"/>
        <v>#REF!</v>
      </c>
      <c r="AS81" s="550"/>
      <c r="AT81" s="450">
        <f t="shared" si="10"/>
        <v>5</v>
      </c>
      <c r="AU81" s="444">
        <f t="shared" si="11"/>
        <v>0</v>
      </c>
      <c r="AV81" s="586">
        <f t="shared" si="12"/>
        <v>5</v>
      </c>
      <c r="AW81" s="444">
        <f t="shared" si="13"/>
        <v>0</v>
      </c>
      <c r="AX81" s="586">
        <f t="shared" si="14"/>
        <v>4</v>
      </c>
      <c r="AY81" s="444">
        <f t="shared" si="15"/>
        <v>0</v>
      </c>
      <c r="AZ81" s="444">
        <f t="shared" si="16"/>
        <v>0</v>
      </c>
      <c r="BA81" s="444">
        <f t="shared" si="17"/>
        <v>0</v>
      </c>
      <c r="BB81" s="444">
        <f t="shared" si="18"/>
        <v>0</v>
      </c>
      <c r="BC81" s="444">
        <f t="shared" si="19"/>
        <v>0</v>
      </c>
      <c r="BD81" s="444">
        <f t="shared" si="20"/>
        <v>1</v>
      </c>
      <c r="BE81" s="444">
        <f t="shared" si="21"/>
        <v>0</v>
      </c>
      <c r="BF81" s="444">
        <f t="shared" si="22"/>
        <v>0</v>
      </c>
      <c r="BG81" s="444"/>
      <c r="BH81" s="444"/>
      <c r="BI81" s="543">
        <f t="shared" si="23"/>
        <v>42</v>
      </c>
      <c r="BJ81" s="543">
        <f t="shared" si="24"/>
        <v>47</v>
      </c>
      <c r="BK81" s="543">
        <f t="shared" si="25"/>
        <v>0</v>
      </c>
      <c r="BL81" s="543">
        <f t="shared" si="26"/>
        <v>15.9</v>
      </c>
      <c r="BM81" s="543">
        <f t="shared" si="27"/>
        <v>13.1125</v>
      </c>
      <c r="BN81" s="543">
        <f t="shared" si="28"/>
        <v>26.8875</v>
      </c>
      <c r="BS81" s="543" t="str">
        <f t="shared" si="29"/>
        <v>#REF!</v>
      </c>
      <c r="BT81" s="543" t="str">
        <f t="shared" si="30"/>
        <v>#REF!</v>
      </c>
      <c r="BU81" s="543" t="str">
        <f t="shared" si="31"/>
        <v>#REF!</v>
      </c>
      <c r="BV81" s="543" t="str">
        <f t="shared" si="32"/>
        <v>#REF!</v>
      </c>
      <c r="BW81" s="543" t="str">
        <f t="shared" si="33"/>
        <v>#REF!</v>
      </c>
      <c r="BX81" s="543" t="str">
        <f t="shared" si="34"/>
        <v>#REF!</v>
      </c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</row>
    <row r="82">
      <c r="A82" s="449">
        <f t="shared" si="4"/>
        <v>79</v>
      </c>
      <c r="B82" s="476" t="s">
        <v>1200</v>
      </c>
      <c r="C82" s="449" t="s">
        <v>1201</v>
      </c>
      <c r="D82" s="471" t="s">
        <v>14</v>
      </c>
      <c r="E82" s="450" t="s">
        <v>15</v>
      </c>
      <c r="F82" s="450" t="s">
        <v>1090</v>
      </c>
      <c r="G82" s="433" t="s">
        <v>715</v>
      </c>
      <c r="H82" s="450" t="s">
        <v>715</v>
      </c>
      <c r="I82" s="450" t="s">
        <v>715</v>
      </c>
      <c r="J82" s="450" t="s">
        <v>715</v>
      </c>
      <c r="K82" s="450" t="s">
        <v>715</v>
      </c>
      <c r="L82" s="450" t="s">
        <v>1090</v>
      </c>
      <c r="M82" s="450" t="s">
        <v>6</v>
      </c>
      <c r="N82" s="433" t="s">
        <v>588</v>
      </c>
      <c r="O82" s="450" t="s">
        <v>6</v>
      </c>
      <c r="P82" s="450" t="s">
        <v>588</v>
      </c>
      <c r="Q82" s="450"/>
      <c r="R82" s="450"/>
      <c r="S82" s="450"/>
      <c r="T82" s="450" t="s">
        <v>1090</v>
      </c>
      <c r="U82" s="450"/>
      <c r="V82" s="450"/>
      <c r="W82" s="450"/>
      <c r="X82" s="450"/>
      <c r="Y82" s="450"/>
      <c r="Z82" s="450" t="s">
        <v>1090</v>
      </c>
      <c r="AA82" s="619"/>
      <c r="AB82" s="619"/>
      <c r="AC82" s="619"/>
      <c r="AD82" s="450"/>
      <c r="AE82" s="619"/>
      <c r="AF82" s="619"/>
      <c r="AG82" s="619"/>
      <c r="AH82" s="450" t="s">
        <v>1090</v>
      </c>
      <c r="AI82" s="450"/>
      <c r="AJ82" s="547" t="str">
        <f t="shared" si="5"/>
        <v>#REF!</v>
      </c>
      <c r="AK82" s="548">
        <f t="shared" si="6"/>
        <v>10</v>
      </c>
      <c r="AL82" s="548">
        <f t="shared" si="36"/>
        <v>7</v>
      </c>
      <c r="AM82" s="587" t="str">
        <f t="shared" si="41"/>
        <v>#REF!</v>
      </c>
      <c r="AN82" s="587" t="str">
        <f t="shared" si="42"/>
        <v>#REF!</v>
      </c>
      <c r="AO82" s="547" t="str">
        <f t="shared" si="39"/>
        <v>#REF!</v>
      </c>
      <c r="AP82" s="547" t="str">
        <f t="shared" si="40"/>
        <v>#REF!</v>
      </c>
      <c r="AQ82" s="548" t="str">
        <f t="shared" si="8"/>
        <v>#REF!</v>
      </c>
      <c r="AR82" s="548" t="str">
        <f t="shared" si="9"/>
        <v>#REF!</v>
      </c>
      <c r="AS82" s="550"/>
      <c r="AT82" s="450">
        <f t="shared" si="10"/>
        <v>5</v>
      </c>
      <c r="AU82" s="444">
        <f t="shared" si="11"/>
        <v>0</v>
      </c>
      <c r="AV82" s="586">
        <f t="shared" si="12"/>
        <v>5</v>
      </c>
      <c r="AW82" s="444">
        <f t="shared" si="13"/>
        <v>0</v>
      </c>
      <c r="AX82" s="586">
        <f t="shared" si="14"/>
        <v>2</v>
      </c>
      <c r="AY82" s="444">
        <f t="shared" si="15"/>
        <v>0</v>
      </c>
      <c r="AZ82" s="444">
        <f t="shared" si="16"/>
        <v>0</v>
      </c>
      <c r="BA82" s="444">
        <f t="shared" si="17"/>
        <v>0</v>
      </c>
      <c r="BB82" s="444">
        <f t="shared" si="18"/>
        <v>0</v>
      </c>
      <c r="BC82" s="444">
        <f t="shared" si="19"/>
        <v>2</v>
      </c>
      <c r="BD82" s="444">
        <f t="shared" si="20"/>
        <v>1</v>
      </c>
      <c r="BE82" s="444">
        <f t="shared" si="21"/>
        <v>0</v>
      </c>
      <c r="BF82" s="444">
        <f t="shared" si="22"/>
        <v>0</v>
      </c>
      <c r="BG82" s="444"/>
      <c r="BH82" s="444"/>
      <c r="BI82" s="543">
        <f t="shared" si="23"/>
        <v>56</v>
      </c>
      <c r="BJ82" s="543">
        <f t="shared" si="24"/>
        <v>31</v>
      </c>
      <c r="BK82" s="543">
        <f t="shared" si="25"/>
        <v>0</v>
      </c>
      <c r="BL82" s="543">
        <f t="shared" si="26"/>
        <v>10.7</v>
      </c>
      <c r="BM82" s="543">
        <f t="shared" si="27"/>
        <v>12.2125</v>
      </c>
      <c r="BN82" s="543">
        <f t="shared" si="28"/>
        <v>27.7875</v>
      </c>
      <c r="BS82" s="543" t="str">
        <f t="shared" si="29"/>
        <v>#REF!</v>
      </c>
      <c r="BT82" s="543" t="str">
        <f t="shared" si="30"/>
        <v>#REF!</v>
      </c>
      <c r="BU82" s="543" t="str">
        <f t="shared" si="31"/>
        <v>#REF!</v>
      </c>
      <c r="BV82" s="543" t="str">
        <f t="shared" si="32"/>
        <v>#REF!</v>
      </c>
      <c r="BW82" s="543" t="str">
        <f t="shared" si="33"/>
        <v>#REF!</v>
      </c>
      <c r="BX82" s="543" t="str">
        <f t="shared" si="34"/>
        <v>#REF!</v>
      </c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</row>
    <row r="83">
      <c r="A83" s="449">
        <f t="shared" si="4"/>
        <v>80</v>
      </c>
      <c r="B83" s="476" t="s">
        <v>1037</v>
      </c>
      <c r="C83" s="449" t="s">
        <v>1202</v>
      </c>
      <c r="D83" s="471" t="s">
        <v>14</v>
      </c>
      <c r="E83" s="450" t="s">
        <v>15</v>
      </c>
      <c r="F83" s="450" t="s">
        <v>1090</v>
      </c>
      <c r="G83" s="433" t="s">
        <v>715</v>
      </c>
      <c r="H83" s="450" t="s">
        <v>715</v>
      </c>
      <c r="I83" s="450" t="s">
        <v>715</v>
      </c>
      <c r="J83" s="450" t="s">
        <v>715</v>
      </c>
      <c r="K83" s="450" t="s">
        <v>715</v>
      </c>
      <c r="L83" s="450" t="s">
        <v>1090</v>
      </c>
      <c r="M83" s="450" t="s">
        <v>588</v>
      </c>
      <c r="N83" s="433" t="s">
        <v>588</v>
      </c>
      <c r="O83" s="433" t="s">
        <v>588</v>
      </c>
      <c r="P83" s="450" t="s">
        <v>588</v>
      </c>
      <c r="Q83" s="450"/>
      <c r="R83" s="450"/>
      <c r="S83" s="450"/>
      <c r="T83" s="450" t="s">
        <v>1090</v>
      </c>
      <c r="U83" s="450"/>
      <c r="V83" s="450"/>
      <c r="W83" s="450"/>
      <c r="X83" s="450"/>
      <c r="Y83" s="450"/>
      <c r="Z83" s="450" t="s">
        <v>1090</v>
      </c>
      <c r="AA83" s="450"/>
      <c r="AB83" s="450"/>
      <c r="AC83" s="450"/>
      <c r="AD83" s="619"/>
      <c r="AE83" s="619"/>
      <c r="AF83" s="619"/>
      <c r="AG83" s="619"/>
      <c r="AH83" s="450" t="s">
        <v>1090</v>
      </c>
      <c r="AI83" s="450"/>
      <c r="AJ83" s="547" t="str">
        <f t="shared" si="5"/>
        <v>#REF!</v>
      </c>
      <c r="AK83" s="548">
        <f t="shared" si="6"/>
        <v>10</v>
      </c>
      <c r="AL83" s="548">
        <f t="shared" si="36"/>
        <v>9</v>
      </c>
      <c r="AM83" s="587" t="str">
        <f t="shared" si="41"/>
        <v>#REF!</v>
      </c>
      <c r="AN83" s="587" t="str">
        <f t="shared" si="42"/>
        <v>#REF!</v>
      </c>
      <c r="AO83" s="547" t="str">
        <f t="shared" si="39"/>
        <v>#REF!</v>
      </c>
      <c r="AP83" s="547" t="str">
        <f t="shared" si="40"/>
        <v>#REF!</v>
      </c>
      <c r="AQ83" s="548" t="str">
        <f t="shared" si="8"/>
        <v>#REF!</v>
      </c>
      <c r="AR83" s="548" t="str">
        <f t="shared" si="9"/>
        <v>#REF!</v>
      </c>
      <c r="AS83" s="550"/>
      <c r="AT83" s="450">
        <f t="shared" si="10"/>
        <v>5</v>
      </c>
      <c r="AU83" s="444">
        <f t="shared" si="11"/>
        <v>0</v>
      </c>
      <c r="AV83" s="586">
        <f t="shared" si="12"/>
        <v>5</v>
      </c>
      <c r="AW83" s="444">
        <f t="shared" si="13"/>
        <v>0</v>
      </c>
      <c r="AX83" s="586">
        <f t="shared" si="14"/>
        <v>4</v>
      </c>
      <c r="AY83" s="444">
        <f t="shared" si="15"/>
        <v>0</v>
      </c>
      <c r="AZ83" s="444">
        <f t="shared" si="16"/>
        <v>0</v>
      </c>
      <c r="BA83" s="444">
        <f t="shared" si="17"/>
        <v>0</v>
      </c>
      <c r="BB83" s="444">
        <f t="shared" si="18"/>
        <v>0</v>
      </c>
      <c r="BC83" s="444">
        <f t="shared" si="19"/>
        <v>0</v>
      </c>
      <c r="BD83" s="444">
        <f t="shared" si="20"/>
        <v>1</v>
      </c>
      <c r="BE83" s="444">
        <f t="shared" si="21"/>
        <v>0</v>
      </c>
      <c r="BF83" s="444">
        <f t="shared" si="22"/>
        <v>0</v>
      </c>
      <c r="BG83" s="444"/>
      <c r="BH83" s="444"/>
      <c r="BI83" s="543">
        <f t="shared" si="23"/>
        <v>42</v>
      </c>
      <c r="BJ83" s="543">
        <f t="shared" si="24"/>
        <v>47</v>
      </c>
      <c r="BK83" s="543">
        <f t="shared" si="25"/>
        <v>0</v>
      </c>
      <c r="BL83" s="543">
        <f t="shared" si="26"/>
        <v>15.9</v>
      </c>
      <c r="BM83" s="543">
        <f t="shared" si="27"/>
        <v>13.1125</v>
      </c>
      <c r="BN83" s="543">
        <f t="shared" si="28"/>
        <v>26.8875</v>
      </c>
      <c r="BS83" s="543" t="str">
        <f t="shared" si="29"/>
        <v>#REF!</v>
      </c>
      <c r="BT83" s="543" t="str">
        <f t="shared" si="30"/>
        <v>#REF!</v>
      </c>
      <c r="BU83" s="543" t="str">
        <f t="shared" si="31"/>
        <v>#REF!</v>
      </c>
      <c r="BV83" s="543" t="str">
        <f t="shared" si="32"/>
        <v>#REF!</v>
      </c>
      <c r="BW83" s="543" t="str">
        <f t="shared" si="33"/>
        <v>#REF!</v>
      </c>
      <c r="BX83" s="543" t="str">
        <f t="shared" si="34"/>
        <v>#REF!</v>
      </c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</row>
    <row r="84">
      <c r="A84" s="449">
        <f t="shared" si="4"/>
        <v>81</v>
      </c>
      <c r="B84" s="476" t="s">
        <v>1203</v>
      </c>
      <c r="C84" s="449" t="s">
        <v>1204</v>
      </c>
      <c r="D84" s="471" t="s">
        <v>14</v>
      </c>
      <c r="E84" s="450" t="s">
        <v>15</v>
      </c>
      <c r="F84" s="450" t="s">
        <v>1090</v>
      </c>
      <c r="G84" s="433" t="s">
        <v>715</v>
      </c>
      <c r="H84" s="450" t="s">
        <v>715</v>
      </c>
      <c r="I84" s="450" t="s">
        <v>715</v>
      </c>
      <c r="J84" s="450" t="s">
        <v>715</v>
      </c>
      <c r="K84" s="450" t="s">
        <v>715</v>
      </c>
      <c r="L84" s="450" t="s">
        <v>1090</v>
      </c>
      <c r="M84" s="450" t="s">
        <v>588</v>
      </c>
      <c r="N84" s="433" t="s">
        <v>588</v>
      </c>
      <c r="O84" s="433" t="s">
        <v>588</v>
      </c>
      <c r="P84" s="450" t="s">
        <v>588</v>
      </c>
      <c r="Q84" s="450"/>
      <c r="R84" s="450"/>
      <c r="S84" s="450"/>
      <c r="T84" s="450" t="s">
        <v>1090</v>
      </c>
      <c r="U84" s="450"/>
      <c r="V84" s="450"/>
      <c r="W84" s="450"/>
      <c r="X84" s="450"/>
      <c r="Y84" s="450"/>
      <c r="Z84" s="450" t="s">
        <v>1090</v>
      </c>
      <c r="AA84" s="450"/>
      <c r="AB84" s="450"/>
      <c r="AC84" s="619"/>
      <c r="AD84" s="619"/>
      <c r="AE84" s="619"/>
      <c r="AF84" s="619"/>
      <c r="AG84" s="619"/>
      <c r="AH84" s="450" t="s">
        <v>1090</v>
      </c>
      <c r="AI84" s="450" t="s">
        <v>15</v>
      </c>
      <c r="AJ84" s="547" t="str">
        <f t="shared" si="5"/>
        <v>#REF!</v>
      </c>
      <c r="AK84" s="548">
        <f t="shared" si="6"/>
        <v>11</v>
      </c>
      <c r="AL84" s="548">
        <f t="shared" si="36"/>
        <v>9</v>
      </c>
      <c r="AM84" s="587" t="str">
        <f t="shared" si="41"/>
        <v>#REF!</v>
      </c>
      <c r="AN84" s="587" t="str">
        <f t="shared" si="42"/>
        <v>#REF!</v>
      </c>
      <c r="AO84" s="547" t="str">
        <f t="shared" si="39"/>
        <v>#REF!</v>
      </c>
      <c r="AP84" s="547" t="str">
        <f t="shared" si="40"/>
        <v>#REF!</v>
      </c>
      <c r="AQ84" s="548" t="str">
        <f t="shared" si="8"/>
        <v>#REF!</v>
      </c>
      <c r="AR84" s="548" t="str">
        <f t="shared" si="9"/>
        <v>#REF!</v>
      </c>
      <c r="AS84" s="550"/>
      <c r="AT84" s="450">
        <f t="shared" si="10"/>
        <v>5</v>
      </c>
      <c r="AU84" s="444">
        <f t="shared" si="11"/>
        <v>0</v>
      </c>
      <c r="AV84" s="586">
        <f t="shared" si="12"/>
        <v>5</v>
      </c>
      <c r="AW84" s="444">
        <f t="shared" si="13"/>
        <v>0</v>
      </c>
      <c r="AX84" s="586">
        <f t="shared" si="14"/>
        <v>4</v>
      </c>
      <c r="AY84" s="444">
        <f t="shared" si="15"/>
        <v>0</v>
      </c>
      <c r="AZ84" s="444">
        <f t="shared" si="16"/>
        <v>0</v>
      </c>
      <c r="BA84" s="444">
        <f t="shared" si="17"/>
        <v>0</v>
      </c>
      <c r="BB84" s="444">
        <f t="shared" si="18"/>
        <v>0</v>
      </c>
      <c r="BC84" s="444">
        <f t="shared" si="19"/>
        <v>0</v>
      </c>
      <c r="BD84" s="444">
        <f t="shared" si="20"/>
        <v>2</v>
      </c>
      <c r="BE84" s="444">
        <f t="shared" si="21"/>
        <v>0</v>
      </c>
      <c r="BF84" s="444">
        <f t="shared" si="22"/>
        <v>0</v>
      </c>
      <c r="BG84" s="444"/>
      <c r="BH84" s="444"/>
      <c r="BI84" s="543">
        <f t="shared" si="23"/>
        <v>50</v>
      </c>
      <c r="BJ84" s="543">
        <f t="shared" si="24"/>
        <v>47</v>
      </c>
      <c r="BK84" s="543">
        <f t="shared" si="25"/>
        <v>0</v>
      </c>
      <c r="BL84" s="543">
        <f t="shared" si="26"/>
        <v>15.9</v>
      </c>
      <c r="BM84" s="543">
        <f t="shared" si="27"/>
        <v>14.1125</v>
      </c>
      <c r="BN84" s="543">
        <f t="shared" si="28"/>
        <v>25.8875</v>
      </c>
      <c r="BS84" s="543" t="str">
        <f t="shared" si="29"/>
        <v>#REF!</v>
      </c>
      <c r="BT84" s="543" t="str">
        <f t="shared" si="30"/>
        <v>#REF!</v>
      </c>
      <c r="BU84" s="543" t="str">
        <f t="shared" si="31"/>
        <v>#REF!</v>
      </c>
      <c r="BV84" s="543" t="str">
        <f t="shared" si="32"/>
        <v>#REF!</v>
      </c>
      <c r="BW84" s="543" t="str">
        <f t="shared" si="33"/>
        <v>#REF!</v>
      </c>
      <c r="BX84" s="543" t="str">
        <f t="shared" si="34"/>
        <v>#REF!</v>
      </c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</row>
    <row r="85">
      <c r="A85" s="449">
        <f t="shared" si="4"/>
        <v>82</v>
      </c>
      <c r="B85" s="476" t="s">
        <v>670</v>
      </c>
      <c r="C85" s="449" t="s">
        <v>1205</v>
      </c>
      <c r="D85" s="471" t="s">
        <v>14</v>
      </c>
      <c r="E85" s="450" t="s">
        <v>15</v>
      </c>
      <c r="F85" s="450" t="s">
        <v>1090</v>
      </c>
      <c r="G85" s="433" t="s">
        <v>715</v>
      </c>
      <c r="H85" s="450" t="s">
        <v>715</v>
      </c>
      <c r="I85" s="450" t="s">
        <v>715</v>
      </c>
      <c r="J85" s="450" t="s">
        <v>715</v>
      </c>
      <c r="K85" s="450" t="s">
        <v>715</v>
      </c>
      <c r="L85" s="450" t="s">
        <v>715</v>
      </c>
      <c r="M85" s="450" t="s">
        <v>1090</v>
      </c>
      <c r="N85" s="433" t="s">
        <v>588</v>
      </c>
      <c r="O85" s="433" t="s">
        <v>588</v>
      </c>
      <c r="P85" s="450" t="s">
        <v>588</v>
      </c>
      <c r="Q85" s="450"/>
      <c r="R85" s="450"/>
      <c r="S85" s="450" t="s">
        <v>1090</v>
      </c>
      <c r="T85" s="450"/>
      <c r="U85" s="450"/>
      <c r="V85" s="450"/>
      <c r="W85" s="450"/>
      <c r="X85" s="450"/>
      <c r="Y85" s="450"/>
      <c r="Z85" s="450"/>
      <c r="AA85" s="450" t="s">
        <v>1090</v>
      </c>
      <c r="AB85" s="450"/>
      <c r="AC85" s="619"/>
      <c r="AD85" s="619"/>
      <c r="AE85" s="619"/>
      <c r="AF85" s="619"/>
      <c r="AG85" s="450" t="s">
        <v>1090</v>
      </c>
      <c r="AH85" s="619"/>
      <c r="AI85" s="450"/>
      <c r="AJ85" s="547" t="str">
        <f t="shared" si="5"/>
        <v>#REF!</v>
      </c>
      <c r="AK85" s="548">
        <f t="shared" si="6"/>
        <v>10</v>
      </c>
      <c r="AL85" s="548">
        <f t="shared" si="36"/>
        <v>9</v>
      </c>
      <c r="AM85" s="587" t="str">
        <f t="shared" si="41"/>
        <v>#REF!</v>
      </c>
      <c r="AN85" s="587" t="str">
        <f t="shared" si="42"/>
        <v>#REF!</v>
      </c>
      <c r="AO85" s="547" t="str">
        <f t="shared" si="39"/>
        <v>#REF!</v>
      </c>
      <c r="AP85" s="547" t="str">
        <f t="shared" si="40"/>
        <v>#REF!</v>
      </c>
      <c r="AQ85" s="548" t="str">
        <f t="shared" si="8"/>
        <v>#REF!</v>
      </c>
      <c r="AR85" s="548" t="str">
        <f t="shared" si="9"/>
        <v>#REF!</v>
      </c>
      <c r="AS85" s="550"/>
      <c r="AT85" s="450">
        <f t="shared" si="10"/>
        <v>5</v>
      </c>
      <c r="AU85" s="444">
        <f t="shared" si="11"/>
        <v>0</v>
      </c>
      <c r="AV85" s="586">
        <f t="shared" si="12"/>
        <v>6</v>
      </c>
      <c r="AW85" s="444">
        <f t="shared" si="13"/>
        <v>0</v>
      </c>
      <c r="AX85" s="586">
        <f t="shared" si="14"/>
        <v>3</v>
      </c>
      <c r="AY85" s="444">
        <f t="shared" si="15"/>
        <v>0</v>
      </c>
      <c r="AZ85" s="444">
        <f t="shared" si="16"/>
        <v>0</v>
      </c>
      <c r="BA85" s="444">
        <f t="shared" si="17"/>
        <v>0</v>
      </c>
      <c r="BB85" s="444">
        <f t="shared" si="18"/>
        <v>0</v>
      </c>
      <c r="BC85" s="444">
        <f t="shared" si="19"/>
        <v>0</v>
      </c>
      <c r="BD85" s="444">
        <f t="shared" si="20"/>
        <v>1</v>
      </c>
      <c r="BE85" s="444">
        <f t="shared" si="21"/>
        <v>0</v>
      </c>
      <c r="BF85" s="444">
        <f t="shared" si="22"/>
        <v>0</v>
      </c>
      <c r="BG85" s="444"/>
      <c r="BH85" s="444"/>
      <c r="BI85" s="543">
        <f t="shared" si="23"/>
        <v>47</v>
      </c>
      <c r="BJ85" s="543">
        <f t="shared" si="24"/>
        <v>42</v>
      </c>
      <c r="BK85" s="543">
        <f t="shared" si="25"/>
        <v>0</v>
      </c>
      <c r="BL85" s="543">
        <f t="shared" si="26"/>
        <v>14.4</v>
      </c>
      <c r="BM85" s="543">
        <f t="shared" si="27"/>
        <v>12.925</v>
      </c>
      <c r="BN85" s="543">
        <f t="shared" si="28"/>
        <v>27.075</v>
      </c>
      <c r="BS85" s="543" t="str">
        <f t="shared" si="29"/>
        <v>#REF!</v>
      </c>
      <c r="BT85" s="543" t="str">
        <f t="shared" si="30"/>
        <v>#REF!</v>
      </c>
      <c r="BU85" s="543" t="str">
        <f t="shared" si="31"/>
        <v>#REF!</v>
      </c>
      <c r="BV85" s="543" t="str">
        <f t="shared" si="32"/>
        <v>#REF!</v>
      </c>
      <c r="BW85" s="543" t="str">
        <f t="shared" si="33"/>
        <v>#REF!</v>
      </c>
      <c r="BX85" s="543" t="str">
        <f t="shared" si="34"/>
        <v>#REF!</v>
      </c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</row>
    <row r="86">
      <c r="A86" s="449">
        <f t="shared" si="4"/>
        <v>83</v>
      </c>
      <c r="B86" s="476" t="s">
        <v>1039</v>
      </c>
      <c r="C86" s="449" t="s">
        <v>1206</v>
      </c>
      <c r="D86" s="471" t="s">
        <v>14</v>
      </c>
      <c r="E86" s="450" t="s">
        <v>15</v>
      </c>
      <c r="F86" s="450" t="s">
        <v>1090</v>
      </c>
      <c r="G86" s="433" t="s">
        <v>715</v>
      </c>
      <c r="H86" s="450" t="s">
        <v>715</v>
      </c>
      <c r="I86" s="450" t="s">
        <v>715</v>
      </c>
      <c r="J86" s="450" t="s">
        <v>715</v>
      </c>
      <c r="K86" s="450" t="s">
        <v>715</v>
      </c>
      <c r="L86" s="450" t="s">
        <v>1090</v>
      </c>
      <c r="M86" s="433" t="s">
        <v>588</v>
      </c>
      <c r="N86" s="433" t="s">
        <v>588</v>
      </c>
      <c r="O86" s="433" t="s">
        <v>588</v>
      </c>
      <c r="P86" s="433" t="s">
        <v>588</v>
      </c>
      <c r="Q86" s="450"/>
      <c r="R86" s="450"/>
      <c r="S86" s="450"/>
      <c r="T86" s="450" t="s">
        <v>1090</v>
      </c>
      <c r="U86" s="450"/>
      <c r="V86" s="450"/>
      <c r="W86" s="450"/>
      <c r="X86" s="450"/>
      <c r="Y86" s="450"/>
      <c r="Z86" s="450" t="s">
        <v>1090</v>
      </c>
      <c r="AA86" s="450"/>
      <c r="AB86" s="450"/>
      <c r="AC86" s="619"/>
      <c r="AD86" s="619"/>
      <c r="AE86" s="619"/>
      <c r="AF86" s="619"/>
      <c r="AG86" s="619"/>
      <c r="AH86" s="450" t="s">
        <v>1090</v>
      </c>
      <c r="AI86" s="450"/>
      <c r="AJ86" s="547" t="str">
        <f t="shared" si="5"/>
        <v>#REF!</v>
      </c>
      <c r="AK86" s="548">
        <f t="shared" si="6"/>
        <v>10</v>
      </c>
      <c r="AL86" s="548">
        <f t="shared" si="36"/>
        <v>9</v>
      </c>
      <c r="AM86" s="587" t="str">
        <f t="shared" si="41"/>
        <v>#REF!</v>
      </c>
      <c r="AN86" s="587" t="str">
        <f t="shared" si="42"/>
        <v>#REF!</v>
      </c>
      <c r="AO86" s="547" t="str">
        <f t="shared" si="39"/>
        <v>#REF!</v>
      </c>
      <c r="AP86" s="547" t="str">
        <f t="shared" si="40"/>
        <v>#REF!</v>
      </c>
      <c r="AQ86" s="548" t="str">
        <f t="shared" si="8"/>
        <v>#REF!</v>
      </c>
      <c r="AR86" s="548" t="str">
        <f t="shared" si="9"/>
        <v>#REF!</v>
      </c>
      <c r="AS86" s="550"/>
      <c r="AT86" s="450">
        <f t="shared" si="10"/>
        <v>5</v>
      </c>
      <c r="AU86" s="444">
        <f t="shared" si="11"/>
        <v>0</v>
      </c>
      <c r="AV86" s="586">
        <f t="shared" si="12"/>
        <v>5</v>
      </c>
      <c r="AW86" s="444">
        <f t="shared" si="13"/>
        <v>0</v>
      </c>
      <c r="AX86" s="586">
        <f t="shared" si="14"/>
        <v>4</v>
      </c>
      <c r="AY86" s="444">
        <f t="shared" si="15"/>
        <v>0</v>
      </c>
      <c r="AZ86" s="444">
        <f t="shared" si="16"/>
        <v>0</v>
      </c>
      <c r="BA86" s="444">
        <f t="shared" si="17"/>
        <v>0</v>
      </c>
      <c r="BB86" s="444">
        <f t="shared" si="18"/>
        <v>0</v>
      </c>
      <c r="BC86" s="444">
        <f t="shared" si="19"/>
        <v>0</v>
      </c>
      <c r="BD86" s="444">
        <f t="shared" si="20"/>
        <v>1</v>
      </c>
      <c r="BE86" s="444">
        <f t="shared" si="21"/>
        <v>0</v>
      </c>
      <c r="BF86" s="444">
        <f t="shared" si="22"/>
        <v>0</v>
      </c>
      <c r="BG86" s="444"/>
      <c r="BH86" s="444"/>
      <c r="BI86" s="543">
        <f t="shared" si="23"/>
        <v>42</v>
      </c>
      <c r="BJ86" s="543">
        <f t="shared" si="24"/>
        <v>47</v>
      </c>
      <c r="BK86" s="543">
        <f t="shared" si="25"/>
        <v>0</v>
      </c>
      <c r="BL86" s="543">
        <f t="shared" si="26"/>
        <v>15.9</v>
      </c>
      <c r="BM86" s="543">
        <f t="shared" si="27"/>
        <v>13.1125</v>
      </c>
      <c r="BN86" s="543">
        <f t="shared" si="28"/>
        <v>26.8875</v>
      </c>
      <c r="BS86" s="543" t="str">
        <f t="shared" si="29"/>
        <v>#REF!</v>
      </c>
      <c r="BT86" s="543" t="str">
        <f t="shared" si="30"/>
        <v>#REF!</v>
      </c>
      <c r="BU86" s="543" t="str">
        <f t="shared" si="31"/>
        <v>#REF!</v>
      </c>
      <c r="BV86" s="543" t="str">
        <f t="shared" si="32"/>
        <v>#REF!</v>
      </c>
      <c r="BW86" s="543" t="str">
        <f t="shared" si="33"/>
        <v>#REF!</v>
      </c>
      <c r="BX86" s="543" t="str">
        <f t="shared" si="34"/>
        <v>#REF!</v>
      </c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</row>
    <row r="87">
      <c r="A87" s="449">
        <f t="shared" si="4"/>
        <v>84</v>
      </c>
      <c r="B87" s="449" t="s">
        <v>1041</v>
      </c>
      <c r="C87" s="449" t="s">
        <v>1207</v>
      </c>
      <c r="D87" s="471" t="s">
        <v>14</v>
      </c>
      <c r="E87" s="450" t="s">
        <v>15</v>
      </c>
      <c r="F87" s="450" t="s">
        <v>1090</v>
      </c>
      <c r="G87" s="433" t="s">
        <v>715</v>
      </c>
      <c r="H87" s="450" t="s">
        <v>715</v>
      </c>
      <c r="I87" s="450" t="s">
        <v>715</v>
      </c>
      <c r="J87" s="450" t="s">
        <v>715</v>
      </c>
      <c r="K87" s="450" t="s">
        <v>715</v>
      </c>
      <c r="L87" s="450" t="s">
        <v>6</v>
      </c>
      <c r="M87" s="450" t="s">
        <v>1090</v>
      </c>
      <c r="N87" s="433" t="s">
        <v>588</v>
      </c>
      <c r="O87" s="433" t="s">
        <v>588</v>
      </c>
      <c r="P87" s="450" t="s">
        <v>588</v>
      </c>
      <c r="Q87" s="450"/>
      <c r="R87" s="450"/>
      <c r="S87" s="450" t="s">
        <v>1090</v>
      </c>
      <c r="T87" s="450"/>
      <c r="U87" s="450"/>
      <c r="V87" s="450"/>
      <c r="W87" s="450"/>
      <c r="X87" s="450"/>
      <c r="Y87" s="450"/>
      <c r="Z87" s="450"/>
      <c r="AA87" s="450" t="s">
        <v>1090</v>
      </c>
      <c r="AB87" s="450"/>
      <c r="AC87" s="619"/>
      <c r="AD87" s="619"/>
      <c r="AE87" s="619"/>
      <c r="AF87" s="619"/>
      <c r="AG87" s="450" t="s">
        <v>1090</v>
      </c>
      <c r="AH87" s="619"/>
      <c r="AI87" s="450"/>
      <c r="AJ87" s="547" t="str">
        <f t="shared" si="5"/>
        <v>#REF!</v>
      </c>
      <c r="AK87" s="548">
        <f t="shared" si="6"/>
        <v>10</v>
      </c>
      <c r="AL87" s="548">
        <f t="shared" si="36"/>
        <v>8</v>
      </c>
      <c r="AM87" s="587" t="str">
        <f t="shared" si="41"/>
        <v>#REF!</v>
      </c>
      <c r="AN87" s="587" t="str">
        <f t="shared" si="42"/>
        <v>#REF!</v>
      </c>
      <c r="AO87" s="547" t="str">
        <f t="shared" si="39"/>
        <v>#REF!</v>
      </c>
      <c r="AP87" s="547" t="str">
        <f t="shared" si="40"/>
        <v>#REF!</v>
      </c>
      <c r="AQ87" s="548" t="str">
        <f t="shared" si="8"/>
        <v>#REF!</v>
      </c>
      <c r="AR87" s="548" t="str">
        <f t="shared" si="9"/>
        <v>#REF!</v>
      </c>
      <c r="AS87" s="550"/>
      <c r="AT87" s="450">
        <f t="shared" si="10"/>
        <v>5</v>
      </c>
      <c r="AU87" s="444">
        <f t="shared" si="11"/>
        <v>0</v>
      </c>
      <c r="AV87" s="586">
        <f t="shared" si="12"/>
        <v>5</v>
      </c>
      <c r="AW87" s="444">
        <f t="shared" si="13"/>
        <v>0</v>
      </c>
      <c r="AX87" s="586">
        <f t="shared" si="14"/>
        <v>3</v>
      </c>
      <c r="AY87" s="444">
        <f t="shared" si="15"/>
        <v>0</v>
      </c>
      <c r="AZ87" s="444">
        <f t="shared" si="16"/>
        <v>0</v>
      </c>
      <c r="BA87" s="444">
        <f t="shared" si="17"/>
        <v>0</v>
      </c>
      <c r="BB87" s="444">
        <f t="shared" si="18"/>
        <v>0</v>
      </c>
      <c r="BC87" s="444">
        <f t="shared" si="19"/>
        <v>1</v>
      </c>
      <c r="BD87" s="444">
        <f t="shared" si="20"/>
        <v>1</v>
      </c>
      <c r="BE87" s="444">
        <f t="shared" si="21"/>
        <v>0</v>
      </c>
      <c r="BF87" s="444">
        <f t="shared" si="22"/>
        <v>0</v>
      </c>
      <c r="BG87" s="444"/>
      <c r="BH87" s="444"/>
      <c r="BI87" s="543">
        <f t="shared" si="23"/>
        <v>49</v>
      </c>
      <c r="BJ87" s="543">
        <f t="shared" si="24"/>
        <v>39</v>
      </c>
      <c r="BK87" s="543">
        <f t="shared" si="25"/>
        <v>0</v>
      </c>
      <c r="BL87" s="543">
        <f t="shared" si="26"/>
        <v>13.3</v>
      </c>
      <c r="BM87" s="543">
        <f t="shared" si="27"/>
        <v>12.6625</v>
      </c>
      <c r="BN87" s="543">
        <f t="shared" si="28"/>
        <v>27.3375</v>
      </c>
      <c r="BS87" s="543" t="str">
        <f t="shared" si="29"/>
        <v>#REF!</v>
      </c>
      <c r="BT87" s="543" t="str">
        <f t="shared" si="30"/>
        <v>#REF!</v>
      </c>
      <c r="BU87" s="543" t="str">
        <f t="shared" si="31"/>
        <v>#REF!</v>
      </c>
      <c r="BV87" s="543" t="str">
        <f t="shared" si="32"/>
        <v>#REF!</v>
      </c>
      <c r="BW87" s="543" t="str">
        <f t="shared" si="33"/>
        <v>#REF!</v>
      </c>
      <c r="BX87" s="543" t="str">
        <f t="shared" si="34"/>
        <v>#REF!</v>
      </c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</row>
    <row r="88">
      <c r="A88" s="449">
        <f t="shared" si="4"/>
        <v>85</v>
      </c>
      <c r="B88" s="476" t="s">
        <v>1208</v>
      </c>
      <c r="C88" s="449" t="s">
        <v>1209</v>
      </c>
      <c r="D88" s="471" t="s">
        <v>14</v>
      </c>
      <c r="E88" s="450" t="s">
        <v>15</v>
      </c>
      <c r="F88" s="450" t="s">
        <v>1090</v>
      </c>
      <c r="G88" s="433" t="s">
        <v>715</v>
      </c>
      <c r="H88" s="450" t="s">
        <v>715</v>
      </c>
      <c r="I88" s="450" t="s">
        <v>715</v>
      </c>
      <c r="J88" s="450" t="s">
        <v>715</v>
      </c>
      <c r="K88" s="450" t="s">
        <v>715</v>
      </c>
      <c r="L88" s="450" t="s">
        <v>715</v>
      </c>
      <c r="M88" s="450" t="s">
        <v>1090</v>
      </c>
      <c r="N88" s="433" t="s">
        <v>588</v>
      </c>
      <c r="O88" s="433" t="s">
        <v>588</v>
      </c>
      <c r="P88" s="450" t="s">
        <v>588</v>
      </c>
      <c r="Q88" s="450"/>
      <c r="R88" s="450"/>
      <c r="S88" s="450" t="s">
        <v>1090</v>
      </c>
      <c r="T88" s="450"/>
      <c r="U88" s="450"/>
      <c r="V88" s="450"/>
      <c r="W88" s="450"/>
      <c r="X88" s="450" t="s">
        <v>6</v>
      </c>
      <c r="Y88" s="450"/>
      <c r="Z88" s="450"/>
      <c r="AA88" s="450" t="s">
        <v>1090</v>
      </c>
      <c r="AB88" s="450"/>
      <c r="AC88" s="450"/>
      <c r="AD88" s="619"/>
      <c r="AE88" s="619"/>
      <c r="AF88" s="619" t="s">
        <v>6</v>
      </c>
      <c r="AG88" s="450" t="s">
        <v>1090</v>
      </c>
      <c r="AH88" s="619"/>
      <c r="AI88" s="450"/>
      <c r="AJ88" s="547" t="str">
        <f t="shared" si="5"/>
        <v>#REF!</v>
      </c>
      <c r="AK88" s="548">
        <f t="shared" si="6"/>
        <v>12</v>
      </c>
      <c r="AL88" s="548">
        <f t="shared" si="36"/>
        <v>9</v>
      </c>
      <c r="AM88" s="587" t="str">
        <f t="shared" si="41"/>
        <v>#REF!</v>
      </c>
      <c r="AN88" s="587" t="str">
        <f t="shared" si="42"/>
        <v>#REF!</v>
      </c>
      <c r="AO88" s="547" t="str">
        <f t="shared" si="39"/>
        <v>#REF!</v>
      </c>
      <c r="AP88" s="547" t="str">
        <f t="shared" si="40"/>
        <v>#REF!</v>
      </c>
      <c r="AQ88" s="548" t="str">
        <f t="shared" si="8"/>
        <v>#REF!</v>
      </c>
      <c r="AR88" s="548" t="str">
        <f t="shared" si="9"/>
        <v>#REF!</v>
      </c>
      <c r="AS88" s="550"/>
      <c r="AT88" s="450">
        <f t="shared" si="10"/>
        <v>5</v>
      </c>
      <c r="AU88" s="444">
        <f t="shared" si="11"/>
        <v>0</v>
      </c>
      <c r="AV88" s="586">
        <f t="shared" si="12"/>
        <v>6</v>
      </c>
      <c r="AW88" s="444">
        <f t="shared" si="13"/>
        <v>0</v>
      </c>
      <c r="AX88" s="586">
        <f t="shared" si="14"/>
        <v>3</v>
      </c>
      <c r="AY88" s="444">
        <f t="shared" si="15"/>
        <v>0</v>
      </c>
      <c r="AZ88" s="444">
        <f t="shared" si="16"/>
        <v>0</v>
      </c>
      <c r="BA88" s="444">
        <f t="shared" si="17"/>
        <v>0</v>
      </c>
      <c r="BB88" s="444">
        <f t="shared" si="18"/>
        <v>0</v>
      </c>
      <c r="BC88" s="444">
        <f t="shared" si="19"/>
        <v>2</v>
      </c>
      <c r="BD88" s="444">
        <f t="shared" si="20"/>
        <v>1</v>
      </c>
      <c r="BE88" s="444">
        <f t="shared" si="21"/>
        <v>0</v>
      </c>
      <c r="BF88" s="444">
        <f t="shared" si="22"/>
        <v>0</v>
      </c>
      <c r="BG88" s="444"/>
      <c r="BH88" s="444"/>
      <c r="BI88" s="543">
        <f t="shared" si="23"/>
        <v>63</v>
      </c>
      <c r="BJ88" s="543">
        <f t="shared" si="24"/>
        <v>42</v>
      </c>
      <c r="BK88" s="543">
        <f t="shared" si="25"/>
        <v>0</v>
      </c>
      <c r="BL88" s="543">
        <f t="shared" si="26"/>
        <v>14.4</v>
      </c>
      <c r="BM88" s="543">
        <f t="shared" si="27"/>
        <v>14.925</v>
      </c>
      <c r="BN88" s="543">
        <f t="shared" si="28"/>
        <v>25.075</v>
      </c>
      <c r="BS88" s="543" t="str">
        <f t="shared" si="29"/>
        <v>#REF!</v>
      </c>
      <c r="BT88" s="543" t="str">
        <f t="shared" si="30"/>
        <v>#REF!</v>
      </c>
      <c r="BU88" s="543" t="str">
        <f t="shared" si="31"/>
        <v>#REF!</v>
      </c>
      <c r="BV88" s="543" t="str">
        <f t="shared" si="32"/>
        <v>#REF!</v>
      </c>
      <c r="BW88" s="543" t="str">
        <f t="shared" si="33"/>
        <v>#REF!</v>
      </c>
      <c r="BX88" s="543" t="str">
        <f t="shared" si="34"/>
        <v>#REF!</v>
      </c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</row>
    <row r="89">
      <c r="A89" s="449">
        <f t="shared" si="4"/>
        <v>86</v>
      </c>
      <c r="B89" s="476" t="s">
        <v>1210</v>
      </c>
      <c r="C89" s="449" t="s">
        <v>1211</v>
      </c>
      <c r="D89" s="471" t="s">
        <v>14</v>
      </c>
      <c r="E89" s="450" t="s">
        <v>15</v>
      </c>
      <c r="F89" s="450" t="s">
        <v>1090</v>
      </c>
      <c r="G89" s="433" t="s">
        <v>715</v>
      </c>
      <c r="H89" s="450" t="s">
        <v>715</v>
      </c>
      <c r="I89" s="450" t="s">
        <v>715</v>
      </c>
      <c r="J89" s="450" t="s">
        <v>715</v>
      </c>
      <c r="K89" s="450" t="s">
        <v>715</v>
      </c>
      <c r="L89" s="450" t="s">
        <v>715</v>
      </c>
      <c r="M89" s="450" t="s">
        <v>1090</v>
      </c>
      <c r="N89" s="433" t="s">
        <v>588</v>
      </c>
      <c r="O89" s="433" t="s">
        <v>588</v>
      </c>
      <c r="P89" s="450" t="s">
        <v>588</v>
      </c>
      <c r="Q89" s="450"/>
      <c r="R89" s="450"/>
      <c r="S89" s="450" t="s">
        <v>1090</v>
      </c>
      <c r="T89" s="450"/>
      <c r="U89" s="450"/>
      <c r="V89" s="450"/>
      <c r="W89" s="450"/>
      <c r="X89" s="450"/>
      <c r="Y89" s="450"/>
      <c r="Z89" s="450"/>
      <c r="AA89" s="450" t="s">
        <v>1090</v>
      </c>
      <c r="AB89" s="450"/>
      <c r="AC89" s="619"/>
      <c r="AD89" s="619"/>
      <c r="AE89" s="619"/>
      <c r="AF89" s="619"/>
      <c r="AG89" s="450" t="s">
        <v>1090</v>
      </c>
      <c r="AH89" s="619"/>
      <c r="AI89" s="450"/>
      <c r="AJ89" s="547" t="str">
        <f t="shared" si="5"/>
        <v>#REF!</v>
      </c>
      <c r="AK89" s="548">
        <f t="shared" si="6"/>
        <v>10</v>
      </c>
      <c r="AL89" s="548">
        <f t="shared" si="36"/>
        <v>9</v>
      </c>
      <c r="AM89" s="587" t="str">
        <f t="shared" si="41"/>
        <v>#REF!</v>
      </c>
      <c r="AN89" s="587" t="str">
        <f t="shared" si="42"/>
        <v>#REF!</v>
      </c>
      <c r="AO89" s="547" t="str">
        <f t="shared" si="39"/>
        <v>#REF!</v>
      </c>
      <c r="AP89" s="547" t="str">
        <f t="shared" si="40"/>
        <v>#REF!</v>
      </c>
      <c r="AQ89" s="548" t="str">
        <f t="shared" si="8"/>
        <v>#REF!</v>
      </c>
      <c r="AR89" s="548" t="str">
        <f t="shared" si="9"/>
        <v>#REF!</v>
      </c>
      <c r="AS89" s="550"/>
      <c r="AT89" s="450">
        <f t="shared" si="10"/>
        <v>5</v>
      </c>
      <c r="AU89" s="444">
        <f t="shared" si="11"/>
        <v>0</v>
      </c>
      <c r="AV89" s="586">
        <f t="shared" si="12"/>
        <v>6</v>
      </c>
      <c r="AW89" s="444">
        <f t="shared" si="13"/>
        <v>0</v>
      </c>
      <c r="AX89" s="586">
        <f t="shared" si="14"/>
        <v>3</v>
      </c>
      <c r="AY89" s="444">
        <f t="shared" si="15"/>
        <v>0</v>
      </c>
      <c r="AZ89" s="444">
        <f t="shared" si="16"/>
        <v>0</v>
      </c>
      <c r="BA89" s="444">
        <f t="shared" si="17"/>
        <v>0</v>
      </c>
      <c r="BB89" s="444">
        <f t="shared" si="18"/>
        <v>0</v>
      </c>
      <c r="BC89" s="444">
        <f t="shared" si="19"/>
        <v>0</v>
      </c>
      <c r="BD89" s="444">
        <f t="shared" si="20"/>
        <v>1</v>
      </c>
      <c r="BE89" s="444">
        <f t="shared" si="21"/>
        <v>0</v>
      </c>
      <c r="BF89" s="444">
        <f t="shared" si="22"/>
        <v>0</v>
      </c>
      <c r="BG89" s="444"/>
      <c r="BH89" s="444"/>
      <c r="BI89" s="543">
        <f t="shared" si="23"/>
        <v>47</v>
      </c>
      <c r="BJ89" s="543">
        <f t="shared" si="24"/>
        <v>42</v>
      </c>
      <c r="BK89" s="543">
        <f t="shared" si="25"/>
        <v>0</v>
      </c>
      <c r="BL89" s="543">
        <f t="shared" si="26"/>
        <v>14.4</v>
      </c>
      <c r="BM89" s="543">
        <f t="shared" si="27"/>
        <v>12.925</v>
      </c>
      <c r="BN89" s="543">
        <f t="shared" si="28"/>
        <v>27.075</v>
      </c>
      <c r="BS89" s="543" t="str">
        <f t="shared" si="29"/>
        <v>#REF!</v>
      </c>
      <c r="BT89" s="543" t="str">
        <f t="shared" si="30"/>
        <v>#REF!</v>
      </c>
      <c r="BU89" s="543" t="str">
        <f t="shared" si="31"/>
        <v>#REF!</v>
      </c>
      <c r="BV89" s="543" t="str">
        <f t="shared" si="32"/>
        <v>#REF!</v>
      </c>
      <c r="BW89" s="543" t="str">
        <f t="shared" si="33"/>
        <v>#REF!</v>
      </c>
      <c r="BX89" s="543" t="str">
        <f t="shared" si="34"/>
        <v>#REF!</v>
      </c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</row>
    <row r="90">
      <c r="A90" s="449">
        <f t="shared" si="4"/>
        <v>87</v>
      </c>
      <c r="B90" s="449" t="s">
        <v>671</v>
      </c>
      <c r="C90" s="449" t="s">
        <v>1212</v>
      </c>
      <c r="D90" s="471" t="s">
        <v>14</v>
      </c>
      <c r="E90" s="450" t="s">
        <v>15</v>
      </c>
      <c r="F90" s="450" t="s">
        <v>1090</v>
      </c>
      <c r="G90" s="433" t="s">
        <v>715</v>
      </c>
      <c r="H90" s="450" t="s">
        <v>715</v>
      </c>
      <c r="I90" s="450" t="s">
        <v>715</v>
      </c>
      <c r="J90" s="450" t="s">
        <v>715</v>
      </c>
      <c r="K90" s="450" t="s">
        <v>715</v>
      </c>
      <c r="L90" s="450" t="s">
        <v>715</v>
      </c>
      <c r="M90" s="450" t="s">
        <v>1090</v>
      </c>
      <c r="N90" s="433" t="s">
        <v>588</v>
      </c>
      <c r="O90" s="433" t="s">
        <v>588</v>
      </c>
      <c r="P90" s="450" t="s">
        <v>588</v>
      </c>
      <c r="Q90" s="450"/>
      <c r="R90" s="450"/>
      <c r="S90" s="450" t="s">
        <v>1090</v>
      </c>
      <c r="T90" s="450"/>
      <c r="U90" s="450"/>
      <c r="V90" s="450"/>
      <c r="W90" s="450"/>
      <c r="X90" s="450"/>
      <c r="Y90" s="450"/>
      <c r="Z90" s="450"/>
      <c r="AA90" s="450" t="s">
        <v>1090</v>
      </c>
      <c r="AB90" s="450"/>
      <c r="AC90" s="619"/>
      <c r="AD90" s="619"/>
      <c r="AE90" s="619"/>
      <c r="AF90" s="619"/>
      <c r="AG90" s="450" t="s">
        <v>1090</v>
      </c>
      <c r="AH90" s="619"/>
      <c r="AI90" s="450"/>
      <c r="AJ90" s="547" t="str">
        <f t="shared" si="5"/>
        <v>#REF!</v>
      </c>
      <c r="AK90" s="548">
        <f t="shared" si="6"/>
        <v>10</v>
      </c>
      <c r="AL90" s="548">
        <f t="shared" si="36"/>
        <v>9</v>
      </c>
      <c r="AM90" s="587" t="str">
        <f t="shared" si="41"/>
        <v>#REF!</v>
      </c>
      <c r="AN90" s="587" t="str">
        <f t="shared" si="42"/>
        <v>#REF!</v>
      </c>
      <c r="AO90" s="547" t="str">
        <f t="shared" si="39"/>
        <v>#REF!</v>
      </c>
      <c r="AP90" s="547" t="str">
        <f t="shared" si="40"/>
        <v>#REF!</v>
      </c>
      <c r="AQ90" s="548" t="str">
        <f t="shared" si="8"/>
        <v>#REF!</v>
      </c>
      <c r="AR90" s="548" t="str">
        <f t="shared" si="9"/>
        <v>#REF!</v>
      </c>
      <c r="AS90" s="550"/>
      <c r="AT90" s="450">
        <f t="shared" si="10"/>
        <v>5</v>
      </c>
      <c r="AU90" s="444">
        <f t="shared" si="11"/>
        <v>0</v>
      </c>
      <c r="AV90" s="586">
        <f t="shared" si="12"/>
        <v>6</v>
      </c>
      <c r="AW90" s="444">
        <f t="shared" si="13"/>
        <v>0</v>
      </c>
      <c r="AX90" s="586">
        <f t="shared" si="14"/>
        <v>3</v>
      </c>
      <c r="AY90" s="444">
        <f t="shared" si="15"/>
        <v>0</v>
      </c>
      <c r="AZ90" s="444">
        <f t="shared" si="16"/>
        <v>0</v>
      </c>
      <c r="BA90" s="444">
        <f t="shared" si="17"/>
        <v>0</v>
      </c>
      <c r="BB90" s="444">
        <f t="shared" si="18"/>
        <v>0</v>
      </c>
      <c r="BC90" s="444">
        <f t="shared" si="19"/>
        <v>0</v>
      </c>
      <c r="BD90" s="444">
        <f t="shared" si="20"/>
        <v>1</v>
      </c>
      <c r="BE90" s="444">
        <f t="shared" si="21"/>
        <v>0</v>
      </c>
      <c r="BF90" s="444">
        <f t="shared" si="22"/>
        <v>0</v>
      </c>
      <c r="BG90" s="444"/>
      <c r="BH90" s="444"/>
      <c r="BI90" s="543">
        <f t="shared" si="23"/>
        <v>47</v>
      </c>
      <c r="BJ90" s="543">
        <f t="shared" si="24"/>
        <v>42</v>
      </c>
      <c r="BK90" s="543">
        <f t="shared" si="25"/>
        <v>0</v>
      </c>
      <c r="BL90" s="543">
        <f t="shared" si="26"/>
        <v>14.4</v>
      </c>
      <c r="BM90" s="543">
        <f t="shared" si="27"/>
        <v>12.925</v>
      </c>
      <c r="BN90" s="543">
        <f t="shared" si="28"/>
        <v>27.075</v>
      </c>
      <c r="BS90" s="543" t="str">
        <f t="shared" si="29"/>
        <v>#REF!</v>
      </c>
      <c r="BT90" s="543" t="str">
        <f t="shared" si="30"/>
        <v>#REF!</v>
      </c>
      <c r="BU90" s="543" t="str">
        <f t="shared" si="31"/>
        <v>#REF!</v>
      </c>
      <c r="BV90" s="543" t="str">
        <f t="shared" si="32"/>
        <v>#REF!</v>
      </c>
      <c r="BW90" s="543" t="str">
        <f t="shared" si="33"/>
        <v>#REF!</v>
      </c>
      <c r="BX90" s="543" t="str">
        <f t="shared" si="34"/>
        <v>#REF!</v>
      </c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</row>
    <row r="91">
      <c r="A91" s="449">
        <f t="shared" si="4"/>
        <v>88</v>
      </c>
      <c r="B91" s="476" t="s">
        <v>1213</v>
      </c>
      <c r="C91" s="449" t="s">
        <v>1214</v>
      </c>
      <c r="D91" s="471" t="s">
        <v>14</v>
      </c>
      <c r="E91" s="450" t="s">
        <v>15</v>
      </c>
      <c r="F91" s="450" t="s">
        <v>1090</v>
      </c>
      <c r="G91" s="433" t="s">
        <v>715</v>
      </c>
      <c r="H91" s="450" t="s">
        <v>715</v>
      </c>
      <c r="I91" s="450" t="s">
        <v>715</v>
      </c>
      <c r="J91" s="450" t="s">
        <v>715</v>
      </c>
      <c r="K91" s="450" t="s">
        <v>715</v>
      </c>
      <c r="L91" s="450" t="s">
        <v>715</v>
      </c>
      <c r="M91" s="450" t="s">
        <v>1090</v>
      </c>
      <c r="N91" s="450" t="s">
        <v>717</v>
      </c>
      <c r="O91" s="450" t="s">
        <v>717</v>
      </c>
      <c r="P91" s="450" t="s">
        <v>717</v>
      </c>
      <c r="Q91" s="450" t="s">
        <v>717</v>
      </c>
      <c r="R91" s="450"/>
      <c r="S91" s="450" t="s">
        <v>1090</v>
      </c>
      <c r="T91" s="450"/>
      <c r="U91" s="450"/>
      <c r="V91" s="450"/>
      <c r="W91" s="450"/>
      <c r="X91" s="450"/>
      <c r="Y91" s="450"/>
      <c r="Z91" s="450"/>
      <c r="AA91" s="450" t="s">
        <v>1090</v>
      </c>
      <c r="AB91" s="450"/>
      <c r="AC91" s="450"/>
      <c r="AD91" s="619"/>
      <c r="AE91" s="619"/>
      <c r="AF91" s="619"/>
      <c r="AG91" s="450" t="s">
        <v>1090</v>
      </c>
      <c r="AH91" s="619"/>
      <c r="AI91" s="450"/>
      <c r="AJ91" s="547" t="str">
        <f t="shared" si="5"/>
        <v>#REF!</v>
      </c>
      <c r="AK91" s="548">
        <f t="shared" si="6"/>
        <v>11</v>
      </c>
      <c r="AL91" s="548">
        <f t="shared" si="36"/>
        <v>10</v>
      </c>
      <c r="AM91" s="587" t="str">
        <f t="shared" si="41"/>
        <v>#REF!</v>
      </c>
      <c r="AN91" s="587" t="str">
        <f t="shared" si="42"/>
        <v>#REF!</v>
      </c>
      <c r="AO91" s="547" t="str">
        <f t="shared" si="39"/>
        <v>#REF!</v>
      </c>
      <c r="AP91" s="547" t="str">
        <f t="shared" si="40"/>
        <v>#REF!</v>
      </c>
      <c r="AQ91" s="548" t="str">
        <f t="shared" si="8"/>
        <v>#REF!</v>
      </c>
      <c r="AR91" s="548" t="str">
        <f t="shared" si="9"/>
        <v>#REF!</v>
      </c>
      <c r="AS91" s="550"/>
      <c r="AT91" s="450">
        <f t="shared" si="10"/>
        <v>5</v>
      </c>
      <c r="AU91" s="444">
        <f t="shared" si="11"/>
        <v>0</v>
      </c>
      <c r="AV91" s="586">
        <f t="shared" si="12"/>
        <v>6</v>
      </c>
      <c r="AW91" s="444">
        <f t="shared" si="13"/>
        <v>4</v>
      </c>
      <c r="AX91" s="586">
        <f t="shared" si="14"/>
        <v>0</v>
      </c>
      <c r="AY91" s="444">
        <f t="shared" si="15"/>
        <v>0</v>
      </c>
      <c r="AZ91" s="444">
        <f t="shared" si="16"/>
        <v>0</v>
      </c>
      <c r="BA91" s="444">
        <f t="shared" si="17"/>
        <v>0</v>
      </c>
      <c r="BB91" s="444">
        <f t="shared" si="18"/>
        <v>0</v>
      </c>
      <c r="BC91" s="444">
        <f t="shared" si="19"/>
        <v>0</v>
      </c>
      <c r="BD91" s="444">
        <f t="shared" si="20"/>
        <v>1</v>
      </c>
      <c r="BE91" s="444">
        <f t="shared" si="21"/>
        <v>0</v>
      </c>
      <c r="BF91" s="444">
        <f t="shared" si="22"/>
        <v>0</v>
      </c>
      <c r="BG91" s="444"/>
      <c r="BH91" s="444"/>
      <c r="BI91" s="543">
        <f t="shared" si="23"/>
        <v>76</v>
      </c>
      <c r="BJ91" s="543">
        <f t="shared" si="24"/>
        <v>18</v>
      </c>
      <c r="BK91" s="543">
        <f t="shared" si="25"/>
        <v>0</v>
      </c>
      <c r="BL91" s="543">
        <f t="shared" si="26"/>
        <v>6.6</v>
      </c>
      <c r="BM91" s="543">
        <f t="shared" si="27"/>
        <v>12.575</v>
      </c>
      <c r="BN91" s="543">
        <f t="shared" si="28"/>
        <v>27.425</v>
      </c>
      <c r="BS91" s="543" t="str">
        <f t="shared" si="29"/>
        <v>#REF!</v>
      </c>
      <c r="BT91" s="543" t="str">
        <f t="shared" si="30"/>
        <v>#REF!</v>
      </c>
      <c r="BU91" s="543" t="str">
        <f t="shared" si="31"/>
        <v>#REF!</v>
      </c>
      <c r="BV91" s="543" t="str">
        <f t="shared" si="32"/>
        <v>#REF!</v>
      </c>
      <c r="BW91" s="543" t="str">
        <f t="shared" si="33"/>
        <v>#REF!</v>
      </c>
      <c r="BX91" s="543" t="str">
        <f t="shared" si="34"/>
        <v>#REF!</v>
      </c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</row>
    <row r="92">
      <c r="A92" s="449">
        <f t="shared" si="4"/>
        <v>89</v>
      </c>
      <c r="B92" s="449" t="s">
        <v>604</v>
      </c>
      <c r="C92" s="449" t="s">
        <v>1215</v>
      </c>
      <c r="D92" s="471" t="s">
        <v>14</v>
      </c>
      <c r="E92" s="450" t="s">
        <v>15</v>
      </c>
      <c r="F92" s="450" t="s">
        <v>1090</v>
      </c>
      <c r="G92" s="450" t="s">
        <v>588</v>
      </c>
      <c r="H92" s="450" t="s">
        <v>588</v>
      </c>
      <c r="I92" s="450" t="s">
        <v>588</v>
      </c>
      <c r="J92" s="450" t="s">
        <v>588</v>
      </c>
      <c r="K92" s="450" t="s">
        <v>588</v>
      </c>
      <c r="L92" s="450" t="s">
        <v>588</v>
      </c>
      <c r="M92" s="450" t="s">
        <v>1090</v>
      </c>
      <c r="N92" s="450" t="s">
        <v>588</v>
      </c>
      <c r="O92" s="433" t="s">
        <v>588</v>
      </c>
      <c r="P92" s="450" t="s">
        <v>588</v>
      </c>
      <c r="Q92" s="450"/>
      <c r="R92" s="450"/>
      <c r="S92" s="450"/>
      <c r="T92" s="450"/>
      <c r="U92" s="450"/>
      <c r="V92" s="450"/>
      <c r="W92" s="450"/>
      <c r="X92" s="450"/>
      <c r="Y92" s="450"/>
      <c r="Z92" s="450"/>
      <c r="AA92" s="450"/>
      <c r="AB92" s="450"/>
      <c r="AC92" s="450"/>
      <c r="AD92" s="619"/>
      <c r="AE92" s="619"/>
      <c r="AF92" s="619"/>
      <c r="AG92" s="619"/>
      <c r="AH92" s="619"/>
      <c r="AI92" s="450"/>
      <c r="AJ92" s="547" t="str">
        <f t="shared" si="5"/>
        <v>#REF!</v>
      </c>
      <c r="AK92" s="548">
        <f t="shared" si="6"/>
        <v>10</v>
      </c>
      <c r="AL92" s="548">
        <f t="shared" si="36"/>
        <v>9</v>
      </c>
      <c r="AM92" s="587" t="str">
        <f t="shared" si="41"/>
        <v>#REF!</v>
      </c>
      <c r="AN92" s="587" t="str">
        <f t="shared" si="42"/>
        <v>#REF!</v>
      </c>
      <c r="AO92" s="547" t="str">
        <f t="shared" si="39"/>
        <v>#REF!</v>
      </c>
      <c r="AP92" s="547" t="str">
        <f t="shared" si="40"/>
        <v>#REF!</v>
      </c>
      <c r="AQ92" s="548" t="str">
        <f t="shared" si="8"/>
        <v>#REF!</v>
      </c>
      <c r="AR92" s="548" t="str">
        <f t="shared" si="9"/>
        <v>#REF!</v>
      </c>
      <c r="AS92" s="550"/>
      <c r="AT92" s="450">
        <f t="shared" si="10"/>
        <v>2</v>
      </c>
      <c r="AU92" s="444">
        <f t="shared" si="11"/>
        <v>0</v>
      </c>
      <c r="AV92" s="586">
        <f t="shared" si="12"/>
        <v>0</v>
      </c>
      <c r="AW92" s="444">
        <f t="shared" si="13"/>
        <v>0</v>
      </c>
      <c r="AX92" s="586">
        <f t="shared" si="14"/>
        <v>9</v>
      </c>
      <c r="AY92" s="444">
        <f t="shared" si="15"/>
        <v>0</v>
      </c>
      <c r="AZ92" s="444">
        <f t="shared" si="16"/>
        <v>0</v>
      </c>
      <c r="BA92" s="444">
        <f t="shared" si="17"/>
        <v>0</v>
      </c>
      <c r="BB92" s="444">
        <f t="shared" si="18"/>
        <v>0</v>
      </c>
      <c r="BC92" s="444">
        <f t="shared" si="19"/>
        <v>0</v>
      </c>
      <c r="BD92" s="444">
        <f t="shared" si="20"/>
        <v>1</v>
      </c>
      <c r="BE92" s="444">
        <f t="shared" si="21"/>
        <v>0</v>
      </c>
      <c r="BF92" s="444">
        <f t="shared" si="22"/>
        <v>0</v>
      </c>
      <c r="BG92" s="444"/>
      <c r="BH92" s="444"/>
      <c r="BI92" s="543">
        <f t="shared" si="23"/>
        <v>17</v>
      </c>
      <c r="BJ92" s="543">
        <f t="shared" si="24"/>
        <v>72</v>
      </c>
      <c r="BK92" s="543">
        <f t="shared" si="25"/>
        <v>0</v>
      </c>
      <c r="BL92" s="543">
        <f t="shared" si="26"/>
        <v>23.4</v>
      </c>
      <c r="BM92" s="543">
        <f t="shared" si="27"/>
        <v>14.05</v>
      </c>
      <c r="BN92" s="543">
        <f t="shared" si="28"/>
        <v>25.95</v>
      </c>
      <c r="BS92" s="543" t="str">
        <f t="shared" si="29"/>
        <v>#REF!</v>
      </c>
      <c r="BT92" s="543" t="str">
        <f t="shared" si="30"/>
        <v>#REF!</v>
      </c>
      <c r="BU92" s="543" t="str">
        <f t="shared" si="31"/>
        <v>#REF!</v>
      </c>
      <c r="BV92" s="543" t="str">
        <f t="shared" si="32"/>
        <v>#REF!</v>
      </c>
      <c r="BW92" s="543" t="str">
        <f t="shared" si="33"/>
        <v>#REF!</v>
      </c>
      <c r="BX92" s="543" t="str">
        <f t="shared" si="34"/>
        <v>#REF!</v>
      </c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</row>
    <row r="93">
      <c r="A93" s="449">
        <f t="shared" si="4"/>
        <v>90</v>
      </c>
      <c r="B93" s="476" t="s">
        <v>1043</v>
      </c>
      <c r="C93" s="449" t="s">
        <v>1216</v>
      </c>
      <c r="D93" s="471" t="s">
        <v>14</v>
      </c>
      <c r="E93" s="450" t="s">
        <v>15</v>
      </c>
      <c r="F93" s="450" t="s">
        <v>1090</v>
      </c>
      <c r="G93" s="450" t="s">
        <v>588</v>
      </c>
      <c r="H93" s="450" t="s">
        <v>592</v>
      </c>
      <c r="I93" s="450" t="s">
        <v>592</v>
      </c>
      <c r="J93" s="450" t="s">
        <v>592</v>
      </c>
      <c r="K93" s="450" t="s">
        <v>592</v>
      </c>
      <c r="L93" s="450" t="s">
        <v>1090</v>
      </c>
      <c r="M93" s="450" t="s">
        <v>715</v>
      </c>
      <c r="N93" s="450" t="s">
        <v>715</v>
      </c>
      <c r="O93" s="450" t="s">
        <v>715</v>
      </c>
      <c r="P93" s="450" t="s">
        <v>715</v>
      </c>
      <c r="Q93" s="450"/>
      <c r="R93" s="450"/>
      <c r="S93" s="450"/>
      <c r="T93" s="450"/>
      <c r="U93" s="450"/>
      <c r="V93" s="450"/>
      <c r="W93" s="450"/>
      <c r="X93" s="450"/>
      <c r="Y93" s="450"/>
      <c r="Z93" s="450"/>
      <c r="AA93" s="450"/>
      <c r="AB93" s="450"/>
      <c r="AC93" s="450"/>
      <c r="AD93" s="619"/>
      <c r="AE93" s="619"/>
      <c r="AF93" s="619"/>
      <c r="AG93" s="619"/>
      <c r="AH93" s="619"/>
      <c r="AI93" s="450"/>
      <c r="AJ93" s="547" t="str">
        <f t="shared" si="5"/>
        <v>#REF!</v>
      </c>
      <c r="AK93" s="548">
        <f t="shared" si="6"/>
        <v>6</v>
      </c>
      <c r="AL93" s="548">
        <f t="shared" si="36"/>
        <v>5</v>
      </c>
      <c r="AM93" s="587" t="str">
        <f t="shared" si="41"/>
        <v>#REF!</v>
      </c>
      <c r="AN93" s="587" t="str">
        <f t="shared" si="42"/>
        <v>#REF!</v>
      </c>
      <c r="AO93" s="547" t="str">
        <f t="shared" si="39"/>
        <v>#REF!</v>
      </c>
      <c r="AP93" s="547" t="str">
        <f t="shared" si="40"/>
        <v>#REF!</v>
      </c>
      <c r="AQ93" s="548" t="str">
        <f t="shared" si="8"/>
        <v>#REF!</v>
      </c>
      <c r="AR93" s="548" t="str">
        <f t="shared" si="9"/>
        <v>#REF!</v>
      </c>
      <c r="AS93" s="550"/>
      <c r="AT93" s="450">
        <f t="shared" si="10"/>
        <v>2</v>
      </c>
      <c r="AU93" s="444">
        <f t="shared" si="11"/>
        <v>0</v>
      </c>
      <c r="AV93" s="586">
        <f t="shared" si="12"/>
        <v>4</v>
      </c>
      <c r="AW93" s="444">
        <f t="shared" si="13"/>
        <v>0</v>
      </c>
      <c r="AX93" s="586">
        <f t="shared" si="14"/>
        <v>1</v>
      </c>
      <c r="AY93" s="444">
        <f t="shared" si="15"/>
        <v>0</v>
      </c>
      <c r="AZ93" s="444">
        <f t="shared" si="16"/>
        <v>0</v>
      </c>
      <c r="BA93" s="444">
        <f t="shared" si="17"/>
        <v>0</v>
      </c>
      <c r="BB93" s="444">
        <f t="shared" si="18"/>
        <v>0</v>
      </c>
      <c r="BC93" s="444">
        <f t="shared" si="19"/>
        <v>0</v>
      </c>
      <c r="BD93" s="444">
        <f t="shared" si="20"/>
        <v>1</v>
      </c>
      <c r="BE93" s="444">
        <f t="shared" si="21"/>
        <v>0</v>
      </c>
      <c r="BF93" s="444">
        <f t="shared" si="22"/>
        <v>4</v>
      </c>
      <c r="BG93" s="444"/>
      <c r="BH93" s="444"/>
      <c r="BI93" s="543">
        <f t="shared" si="23"/>
        <v>33</v>
      </c>
      <c r="BJ93" s="543">
        <f t="shared" si="24"/>
        <v>20</v>
      </c>
      <c r="BK93" s="543">
        <f t="shared" si="25"/>
        <v>0</v>
      </c>
      <c r="BL93" s="543">
        <f t="shared" si="26"/>
        <v>7</v>
      </c>
      <c r="BM93" s="543">
        <f t="shared" si="27"/>
        <v>7.5</v>
      </c>
      <c r="BN93" s="543">
        <f t="shared" si="28"/>
        <v>32.5</v>
      </c>
      <c r="BS93" s="543" t="str">
        <f t="shared" si="29"/>
        <v>#REF!</v>
      </c>
      <c r="BT93" s="543" t="str">
        <f t="shared" si="30"/>
        <v>#REF!</v>
      </c>
      <c r="BU93" s="543" t="str">
        <f t="shared" si="31"/>
        <v>#REF!</v>
      </c>
      <c r="BV93" s="543" t="str">
        <f t="shared" si="32"/>
        <v>#REF!</v>
      </c>
      <c r="BW93" s="543" t="str">
        <f t="shared" si="33"/>
        <v>#REF!</v>
      </c>
      <c r="BX93" s="543" t="str">
        <f t="shared" si="34"/>
        <v>#REF!</v>
      </c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</row>
    <row r="94">
      <c r="A94" s="449">
        <f t="shared" si="4"/>
        <v>91</v>
      </c>
      <c r="B94" s="476" t="s">
        <v>1045</v>
      </c>
      <c r="C94" s="449" t="s">
        <v>1217</v>
      </c>
      <c r="D94" s="471" t="s">
        <v>14</v>
      </c>
      <c r="E94" s="450" t="s">
        <v>15</v>
      </c>
      <c r="F94" s="450" t="s">
        <v>1090</v>
      </c>
      <c r="G94" s="450" t="s">
        <v>588</v>
      </c>
      <c r="H94" s="450" t="s">
        <v>588</v>
      </c>
      <c r="I94" s="450" t="s">
        <v>588</v>
      </c>
      <c r="J94" s="450" t="s">
        <v>588</v>
      </c>
      <c r="K94" s="450" t="s">
        <v>592</v>
      </c>
      <c r="L94" s="450" t="s">
        <v>592</v>
      </c>
      <c r="M94" s="450" t="s">
        <v>1090</v>
      </c>
      <c r="N94" s="450" t="s">
        <v>592</v>
      </c>
      <c r="O94" s="450" t="s">
        <v>592</v>
      </c>
      <c r="P94" s="638" t="s">
        <v>588</v>
      </c>
      <c r="Q94" s="450"/>
      <c r="R94" s="450"/>
      <c r="S94" s="450" t="s">
        <v>1090</v>
      </c>
      <c r="T94" s="450"/>
      <c r="U94" s="450"/>
      <c r="V94" s="450"/>
      <c r="W94" s="450"/>
      <c r="X94" s="450"/>
      <c r="Y94" s="450"/>
      <c r="Z94" s="619"/>
      <c r="AA94" s="450" t="s">
        <v>1090</v>
      </c>
      <c r="AB94" s="619"/>
      <c r="AC94" s="619"/>
      <c r="AD94" s="450"/>
      <c r="AE94" s="619"/>
      <c r="AF94" s="619"/>
      <c r="AG94" s="450" t="s">
        <v>1090</v>
      </c>
      <c r="AH94" s="619"/>
      <c r="AI94" s="450"/>
      <c r="AJ94" s="547" t="str">
        <f t="shared" si="5"/>
        <v>#REF!</v>
      </c>
      <c r="AK94" s="548">
        <f t="shared" si="6"/>
        <v>6</v>
      </c>
      <c r="AL94" s="548">
        <f t="shared" si="36"/>
        <v>5</v>
      </c>
      <c r="AM94" s="587" t="str">
        <f>vlookup(B94,'Working Time-January-2022'!$B$3:$AK$94,35,0)/60+0.5</f>
        <v>#REF!</v>
      </c>
      <c r="AN94" s="587" t="str">
        <f t="shared" si="42"/>
        <v>#REF!</v>
      </c>
      <c r="AO94" s="547" t="str">
        <f t="shared" si="39"/>
        <v>#REF!</v>
      </c>
      <c r="AP94" s="547" t="str">
        <f t="shared" si="40"/>
        <v>#REF!</v>
      </c>
      <c r="AQ94" s="548" t="str">
        <f t="shared" si="8"/>
        <v>#REF!</v>
      </c>
      <c r="AR94" s="548" t="str">
        <f t="shared" si="9"/>
        <v>#REF!</v>
      </c>
      <c r="AS94" s="550"/>
      <c r="AT94" s="450">
        <f t="shared" si="10"/>
        <v>5</v>
      </c>
      <c r="AU94" s="444">
        <f t="shared" si="11"/>
        <v>0</v>
      </c>
      <c r="AV94" s="586">
        <f t="shared" si="12"/>
        <v>0</v>
      </c>
      <c r="AW94" s="444">
        <f t="shared" si="13"/>
        <v>0</v>
      </c>
      <c r="AX94" s="586">
        <f t="shared" si="14"/>
        <v>5</v>
      </c>
      <c r="AY94" s="444">
        <f t="shared" si="15"/>
        <v>0</v>
      </c>
      <c r="AZ94" s="444">
        <f t="shared" si="16"/>
        <v>0</v>
      </c>
      <c r="BA94" s="444">
        <f t="shared" si="17"/>
        <v>0</v>
      </c>
      <c r="BB94" s="444">
        <f t="shared" si="18"/>
        <v>0</v>
      </c>
      <c r="BC94" s="444">
        <f t="shared" si="19"/>
        <v>0</v>
      </c>
      <c r="BD94" s="444">
        <f t="shared" si="20"/>
        <v>1</v>
      </c>
      <c r="BE94" s="444">
        <f t="shared" si="21"/>
        <v>0</v>
      </c>
      <c r="BF94" s="444">
        <f t="shared" si="22"/>
        <v>4</v>
      </c>
      <c r="BG94" s="444"/>
      <c r="BH94" s="444"/>
      <c r="BI94" s="543">
        <f t="shared" si="23"/>
        <v>13</v>
      </c>
      <c r="BJ94" s="543">
        <f t="shared" si="24"/>
        <v>40</v>
      </c>
      <c r="BK94" s="543">
        <f t="shared" si="25"/>
        <v>0</v>
      </c>
      <c r="BL94" s="543">
        <f t="shared" si="26"/>
        <v>13</v>
      </c>
      <c r="BM94" s="543">
        <f t="shared" si="27"/>
        <v>8.25</v>
      </c>
      <c r="BN94" s="543">
        <f t="shared" si="28"/>
        <v>31.75</v>
      </c>
      <c r="BS94" s="543" t="str">
        <f t="shared" si="29"/>
        <v>#REF!</v>
      </c>
      <c r="BT94" s="543" t="str">
        <f t="shared" si="30"/>
        <v>#REF!</v>
      </c>
      <c r="BU94" s="543" t="str">
        <f t="shared" si="31"/>
        <v>#REF!</v>
      </c>
      <c r="BV94" s="543" t="str">
        <f t="shared" si="32"/>
        <v>#REF!</v>
      </c>
      <c r="BW94" s="543" t="str">
        <f t="shared" si="33"/>
        <v>#REF!</v>
      </c>
      <c r="BX94" s="543" t="str">
        <f t="shared" si="34"/>
        <v>#REF!</v>
      </c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</row>
    <row r="95">
      <c r="A95" s="449">
        <f t="shared" si="4"/>
        <v>92</v>
      </c>
      <c r="B95" s="449" t="s">
        <v>595</v>
      </c>
      <c r="C95" s="449" t="s">
        <v>1218</v>
      </c>
      <c r="D95" s="471" t="s">
        <v>14</v>
      </c>
      <c r="E95" s="450" t="s">
        <v>15</v>
      </c>
      <c r="F95" s="450" t="s">
        <v>1090</v>
      </c>
      <c r="G95" s="450" t="s">
        <v>588</v>
      </c>
      <c r="H95" s="450" t="s">
        <v>588</v>
      </c>
      <c r="I95" s="450" t="s">
        <v>588</v>
      </c>
      <c r="J95" s="450" t="s">
        <v>588</v>
      </c>
      <c r="K95" s="450" t="s">
        <v>588</v>
      </c>
      <c r="L95" s="542" t="s">
        <v>588</v>
      </c>
      <c r="M95" s="450" t="s">
        <v>1090</v>
      </c>
      <c r="N95" s="450" t="s">
        <v>588</v>
      </c>
      <c r="O95" s="450" t="s">
        <v>588</v>
      </c>
      <c r="P95" s="450" t="s">
        <v>588</v>
      </c>
      <c r="Q95" s="450"/>
      <c r="R95" s="450"/>
      <c r="S95" s="450" t="s">
        <v>1090</v>
      </c>
      <c r="T95" s="450"/>
      <c r="U95" s="450"/>
      <c r="V95" s="450"/>
      <c r="W95" s="450"/>
      <c r="X95" s="450"/>
      <c r="Y95" s="450" t="s">
        <v>6</v>
      </c>
      <c r="Z95" s="619" t="s">
        <v>6</v>
      </c>
      <c r="AA95" s="450" t="s">
        <v>1090</v>
      </c>
      <c r="AB95" s="619"/>
      <c r="AC95" s="619"/>
      <c r="AD95" s="619"/>
      <c r="AE95" s="619"/>
      <c r="AF95" s="619"/>
      <c r="AG95" s="450" t="s">
        <v>1090</v>
      </c>
      <c r="AH95" s="619"/>
      <c r="AI95" s="450"/>
      <c r="AJ95" s="547" t="str">
        <f t="shared" si="5"/>
        <v>#REF!</v>
      </c>
      <c r="AK95" s="548">
        <f t="shared" si="6"/>
        <v>12</v>
      </c>
      <c r="AL95" s="548">
        <f t="shared" si="36"/>
        <v>9</v>
      </c>
      <c r="AM95" s="587" t="str">
        <f t="shared" ref="AM95:AM98" si="43">vlookup(B95,'Working Time-January-2022'!$B$3:$AK$94,35,0)/60</f>
        <v>#REF!</v>
      </c>
      <c r="AN95" s="587" t="str">
        <f t="shared" si="42"/>
        <v>#REF!</v>
      </c>
      <c r="AO95" s="547" t="str">
        <f t="shared" si="39"/>
        <v>#REF!</v>
      </c>
      <c r="AP95" s="547" t="str">
        <f t="shared" si="40"/>
        <v>#REF!</v>
      </c>
      <c r="AQ95" s="548" t="str">
        <f t="shared" si="8"/>
        <v>#REF!</v>
      </c>
      <c r="AR95" s="548" t="str">
        <f t="shared" si="9"/>
        <v>#REF!</v>
      </c>
      <c r="AS95" s="550"/>
      <c r="AT95" s="450">
        <f t="shared" si="10"/>
        <v>5</v>
      </c>
      <c r="AU95" s="444">
        <f t="shared" si="11"/>
        <v>0</v>
      </c>
      <c r="AV95" s="586">
        <f t="shared" si="12"/>
        <v>0</v>
      </c>
      <c r="AW95" s="444">
        <f t="shared" si="13"/>
        <v>0</v>
      </c>
      <c r="AX95" s="586">
        <f t="shared" si="14"/>
        <v>9</v>
      </c>
      <c r="AY95" s="444">
        <f t="shared" si="15"/>
        <v>0</v>
      </c>
      <c r="AZ95" s="444">
        <f t="shared" si="16"/>
        <v>0</v>
      </c>
      <c r="BA95" s="444">
        <f t="shared" si="17"/>
        <v>0</v>
      </c>
      <c r="BB95" s="444">
        <f t="shared" si="18"/>
        <v>0</v>
      </c>
      <c r="BC95" s="444">
        <f t="shared" si="19"/>
        <v>2</v>
      </c>
      <c r="BD95" s="444">
        <f t="shared" si="20"/>
        <v>1</v>
      </c>
      <c r="BE95" s="444">
        <f t="shared" si="21"/>
        <v>0</v>
      </c>
      <c r="BF95" s="444">
        <f t="shared" si="22"/>
        <v>0</v>
      </c>
      <c r="BG95" s="444"/>
      <c r="BH95" s="444"/>
      <c r="BI95" s="543">
        <f t="shared" si="23"/>
        <v>33</v>
      </c>
      <c r="BJ95" s="543">
        <f t="shared" si="24"/>
        <v>72</v>
      </c>
      <c r="BK95" s="543">
        <f t="shared" si="25"/>
        <v>0</v>
      </c>
      <c r="BL95" s="543">
        <f t="shared" si="26"/>
        <v>23.4</v>
      </c>
      <c r="BM95" s="543">
        <f t="shared" si="27"/>
        <v>16.05</v>
      </c>
      <c r="BN95" s="543">
        <f t="shared" si="28"/>
        <v>23.95</v>
      </c>
      <c r="BS95" s="543" t="str">
        <f t="shared" si="29"/>
        <v>#REF!</v>
      </c>
      <c r="BT95" s="543" t="str">
        <f t="shared" si="30"/>
        <v>#REF!</v>
      </c>
      <c r="BU95" s="543" t="str">
        <f t="shared" si="31"/>
        <v>#REF!</v>
      </c>
      <c r="BV95" s="543" t="str">
        <f t="shared" si="32"/>
        <v>#REF!</v>
      </c>
      <c r="BW95" s="543" t="str">
        <f t="shared" si="33"/>
        <v>#REF!</v>
      </c>
      <c r="BX95" s="543" t="str">
        <f t="shared" si="34"/>
        <v>#REF!</v>
      </c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</row>
    <row r="96">
      <c r="A96" s="449">
        <f t="shared" si="4"/>
        <v>93</v>
      </c>
      <c r="B96" s="476" t="s">
        <v>612</v>
      </c>
      <c r="C96" s="449" t="s">
        <v>1219</v>
      </c>
      <c r="D96" s="471" t="s">
        <v>14</v>
      </c>
      <c r="E96" s="450" t="s">
        <v>15</v>
      </c>
      <c r="F96" s="450" t="s">
        <v>1090</v>
      </c>
      <c r="G96" s="450" t="s">
        <v>588</v>
      </c>
      <c r="H96" s="450" t="s">
        <v>588</v>
      </c>
      <c r="I96" s="450" t="s">
        <v>588</v>
      </c>
      <c r="J96" s="450" t="s">
        <v>588</v>
      </c>
      <c r="K96" s="450" t="s">
        <v>588</v>
      </c>
      <c r="L96" s="542" t="s">
        <v>588</v>
      </c>
      <c r="M96" s="450" t="s">
        <v>1090</v>
      </c>
      <c r="N96" s="450" t="s">
        <v>588</v>
      </c>
      <c r="O96" s="450" t="s">
        <v>588</v>
      </c>
      <c r="P96" s="450" t="s">
        <v>588</v>
      </c>
      <c r="Q96" s="450"/>
      <c r="R96" s="450"/>
      <c r="S96" s="450" t="s">
        <v>1090</v>
      </c>
      <c r="T96" s="450"/>
      <c r="U96" s="450"/>
      <c r="V96" s="450"/>
      <c r="W96" s="450"/>
      <c r="X96" s="450"/>
      <c r="Y96" s="450"/>
      <c r="Z96" s="619"/>
      <c r="AA96" s="450" t="s">
        <v>1090</v>
      </c>
      <c r="AB96" s="619"/>
      <c r="AC96" s="619"/>
      <c r="AD96" s="619"/>
      <c r="AE96" s="619"/>
      <c r="AF96" s="619"/>
      <c r="AG96" s="450" t="s">
        <v>1090</v>
      </c>
      <c r="AH96" s="619"/>
      <c r="AI96" s="450"/>
      <c r="AJ96" s="547" t="str">
        <f t="shared" si="5"/>
        <v>#REF!</v>
      </c>
      <c r="AK96" s="548">
        <f t="shared" si="6"/>
        <v>10</v>
      </c>
      <c r="AL96" s="548">
        <f t="shared" si="36"/>
        <v>9</v>
      </c>
      <c r="AM96" s="587" t="str">
        <f t="shared" si="43"/>
        <v>#REF!</v>
      </c>
      <c r="AN96" s="587" t="str">
        <f t="shared" si="42"/>
        <v>#REF!</v>
      </c>
      <c r="AO96" s="547" t="str">
        <f t="shared" si="39"/>
        <v>#REF!</v>
      </c>
      <c r="AP96" s="547" t="str">
        <f t="shared" si="40"/>
        <v>#REF!</v>
      </c>
      <c r="AQ96" s="548" t="str">
        <f t="shared" si="8"/>
        <v>#REF!</v>
      </c>
      <c r="AR96" s="548" t="str">
        <f t="shared" si="9"/>
        <v>#REF!</v>
      </c>
      <c r="AS96" s="550"/>
      <c r="AT96" s="450">
        <f t="shared" si="10"/>
        <v>5</v>
      </c>
      <c r="AU96" s="444">
        <f t="shared" si="11"/>
        <v>0</v>
      </c>
      <c r="AV96" s="586">
        <f t="shared" si="12"/>
        <v>0</v>
      </c>
      <c r="AW96" s="444">
        <f t="shared" si="13"/>
        <v>0</v>
      </c>
      <c r="AX96" s="586">
        <f t="shared" si="14"/>
        <v>9</v>
      </c>
      <c r="AY96" s="444">
        <f t="shared" si="15"/>
        <v>0</v>
      </c>
      <c r="AZ96" s="444">
        <f t="shared" si="16"/>
        <v>0</v>
      </c>
      <c r="BA96" s="444">
        <f t="shared" si="17"/>
        <v>0</v>
      </c>
      <c r="BB96" s="444">
        <f t="shared" si="18"/>
        <v>0</v>
      </c>
      <c r="BC96" s="444">
        <f t="shared" si="19"/>
        <v>0</v>
      </c>
      <c r="BD96" s="444">
        <f t="shared" si="20"/>
        <v>1</v>
      </c>
      <c r="BE96" s="444">
        <f t="shared" si="21"/>
        <v>0</v>
      </c>
      <c r="BF96" s="444">
        <f t="shared" si="22"/>
        <v>0</v>
      </c>
      <c r="BG96" s="444"/>
      <c r="BH96" s="444"/>
      <c r="BI96" s="543">
        <f t="shared" si="23"/>
        <v>17</v>
      </c>
      <c r="BJ96" s="543">
        <f t="shared" si="24"/>
        <v>72</v>
      </c>
      <c r="BK96" s="543">
        <f t="shared" si="25"/>
        <v>0</v>
      </c>
      <c r="BL96" s="543">
        <f t="shared" si="26"/>
        <v>23.4</v>
      </c>
      <c r="BM96" s="543">
        <f t="shared" si="27"/>
        <v>14.05</v>
      </c>
      <c r="BN96" s="543">
        <f t="shared" si="28"/>
        <v>25.95</v>
      </c>
      <c r="BS96" s="543" t="str">
        <f t="shared" si="29"/>
        <v>#REF!</v>
      </c>
      <c r="BT96" s="543" t="str">
        <f t="shared" si="30"/>
        <v>#REF!</v>
      </c>
      <c r="BU96" s="543" t="str">
        <f t="shared" si="31"/>
        <v>#REF!</v>
      </c>
      <c r="BV96" s="543" t="str">
        <f t="shared" si="32"/>
        <v>#REF!</v>
      </c>
      <c r="BW96" s="543" t="str">
        <f t="shared" si="33"/>
        <v>#REF!</v>
      </c>
      <c r="BX96" s="543" t="str">
        <f t="shared" si="34"/>
        <v>#REF!</v>
      </c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</row>
    <row r="97">
      <c r="A97" s="449">
        <f t="shared" si="4"/>
        <v>94</v>
      </c>
      <c r="B97" s="449" t="s">
        <v>589</v>
      </c>
      <c r="C97" s="449" t="s">
        <v>1220</v>
      </c>
      <c r="D97" s="471" t="s">
        <v>14</v>
      </c>
      <c r="E97" s="450" t="s">
        <v>15</v>
      </c>
      <c r="F97" s="450" t="s">
        <v>1090</v>
      </c>
      <c r="G97" s="450" t="s">
        <v>588</v>
      </c>
      <c r="H97" s="450" t="s">
        <v>588</v>
      </c>
      <c r="I97" s="450" t="s">
        <v>588</v>
      </c>
      <c r="J97" s="450" t="s">
        <v>588</v>
      </c>
      <c r="K97" s="450" t="s">
        <v>588</v>
      </c>
      <c r="L97" s="450" t="s">
        <v>1090</v>
      </c>
      <c r="M97" s="450" t="s">
        <v>588</v>
      </c>
      <c r="N97" s="450" t="s">
        <v>588</v>
      </c>
      <c r="O97" s="450" t="s">
        <v>588</v>
      </c>
      <c r="P97" s="450" t="s">
        <v>588</v>
      </c>
      <c r="Q97" s="450"/>
      <c r="R97" s="450"/>
      <c r="S97" s="450"/>
      <c r="T97" s="450" t="s">
        <v>1090</v>
      </c>
      <c r="U97" s="450"/>
      <c r="V97" s="450"/>
      <c r="W97" s="450"/>
      <c r="X97" s="450"/>
      <c r="Y97" s="450"/>
      <c r="Z97" s="450" t="s">
        <v>1090</v>
      </c>
      <c r="AA97" s="619"/>
      <c r="AB97" s="619"/>
      <c r="AC97" s="450"/>
      <c r="AD97" s="619"/>
      <c r="AE97" s="619"/>
      <c r="AF97" s="619"/>
      <c r="AG97" s="619"/>
      <c r="AH97" s="450" t="s">
        <v>1090</v>
      </c>
      <c r="AI97" s="450"/>
      <c r="AJ97" s="547" t="str">
        <f t="shared" si="5"/>
        <v>#REF!</v>
      </c>
      <c r="AK97" s="548">
        <f t="shared" si="6"/>
        <v>10</v>
      </c>
      <c r="AL97" s="548">
        <f t="shared" si="36"/>
        <v>9</v>
      </c>
      <c r="AM97" s="587" t="str">
        <f t="shared" si="43"/>
        <v>#REF!</v>
      </c>
      <c r="AN97" s="587" t="str">
        <f t="shared" si="42"/>
        <v>#REF!</v>
      </c>
      <c r="AO97" s="547" t="str">
        <f t="shared" si="39"/>
        <v>#REF!</v>
      </c>
      <c r="AP97" s="547" t="str">
        <f t="shared" si="40"/>
        <v>#REF!</v>
      </c>
      <c r="AQ97" s="548" t="str">
        <f t="shared" si="8"/>
        <v>#REF!</v>
      </c>
      <c r="AR97" s="548" t="str">
        <f t="shared" si="9"/>
        <v>#REF!</v>
      </c>
      <c r="AS97" s="550"/>
      <c r="AT97" s="450">
        <f t="shared" si="10"/>
        <v>5</v>
      </c>
      <c r="AU97" s="444">
        <f t="shared" si="11"/>
        <v>0</v>
      </c>
      <c r="AV97" s="586">
        <f t="shared" si="12"/>
        <v>0</v>
      </c>
      <c r="AW97" s="444">
        <f t="shared" si="13"/>
        <v>0</v>
      </c>
      <c r="AX97" s="586">
        <f t="shared" si="14"/>
        <v>9</v>
      </c>
      <c r="AY97" s="444">
        <f t="shared" si="15"/>
        <v>0</v>
      </c>
      <c r="AZ97" s="444">
        <f t="shared" si="16"/>
        <v>0</v>
      </c>
      <c r="BA97" s="444">
        <f t="shared" si="17"/>
        <v>0</v>
      </c>
      <c r="BB97" s="444">
        <f t="shared" si="18"/>
        <v>0</v>
      </c>
      <c r="BC97" s="444">
        <f t="shared" si="19"/>
        <v>0</v>
      </c>
      <c r="BD97" s="444">
        <f t="shared" si="20"/>
        <v>1</v>
      </c>
      <c r="BE97" s="444">
        <f t="shared" si="21"/>
        <v>0</v>
      </c>
      <c r="BF97" s="444">
        <f t="shared" si="22"/>
        <v>0</v>
      </c>
      <c r="BG97" s="444"/>
      <c r="BH97" s="444"/>
      <c r="BI97" s="543">
        <f t="shared" si="23"/>
        <v>17</v>
      </c>
      <c r="BJ97" s="543">
        <f t="shared" si="24"/>
        <v>72</v>
      </c>
      <c r="BK97" s="543">
        <f t="shared" si="25"/>
        <v>0</v>
      </c>
      <c r="BL97" s="543">
        <f t="shared" si="26"/>
        <v>23.4</v>
      </c>
      <c r="BM97" s="543">
        <f t="shared" si="27"/>
        <v>14.05</v>
      </c>
      <c r="BN97" s="543">
        <f t="shared" si="28"/>
        <v>25.95</v>
      </c>
      <c r="BS97" s="543" t="str">
        <f t="shared" si="29"/>
        <v>#REF!</v>
      </c>
      <c r="BT97" s="543" t="str">
        <f t="shared" si="30"/>
        <v>#REF!</v>
      </c>
      <c r="BU97" s="543" t="str">
        <f t="shared" si="31"/>
        <v>#REF!</v>
      </c>
      <c r="BV97" s="543" t="str">
        <f t="shared" si="32"/>
        <v>#REF!</v>
      </c>
      <c r="BW97" s="543" t="str">
        <f t="shared" si="33"/>
        <v>#REF!</v>
      </c>
      <c r="BX97" s="543" t="str">
        <f t="shared" si="34"/>
        <v>#REF!</v>
      </c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</row>
    <row r="98">
      <c r="A98" s="449">
        <f t="shared" si="4"/>
        <v>95</v>
      </c>
      <c r="B98" s="449" t="s">
        <v>631</v>
      </c>
      <c r="C98" s="449" t="s">
        <v>1221</v>
      </c>
      <c r="D98" s="471" t="s">
        <v>14</v>
      </c>
      <c r="E98" s="450" t="s">
        <v>15</v>
      </c>
      <c r="F98" s="450" t="s">
        <v>1090</v>
      </c>
      <c r="G98" s="450" t="s">
        <v>588</v>
      </c>
      <c r="H98" s="450" t="s">
        <v>588</v>
      </c>
      <c r="I98" s="450" t="s">
        <v>588</v>
      </c>
      <c r="J98" s="450" t="s">
        <v>588</v>
      </c>
      <c r="K98" s="450" t="s">
        <v>588</v>
      </c>
      <c r="L98" s="450" t="s">
        <v>1090</v>
      </c>
      <c r="M98" s="450" t="s">
        <v>588</v>
      </c>
      <c r="N98" s="450" t="s">
        <v>588</v>
      </c>
      <c r="O98" s="450" t="s">
        <v>588</v>
      </c>
      <c r="P98" s="450" t="s">
        <v>588</v>
      </c>
      <c r="Q98" s="450"/>
      <c r="R98" s="450"/>
      <c r="S98" s="450"/>
      <c r="T98" s="450" t="s">
        <v>1090</v>
      </c>
      <c r="U98" s="450"/>
      <c r="V98" s="450"/>
      <c r="W98" s="450"/>
      <c r="X98" s="450"/>
      <c r="Y98" s="594"/>
      <c r="Z98" s="450" t="s">
        <v>1090</v>
      </c>
      <c r="AA98" s="594"/>
      <c r="AB98" s="619"/>
      <c r="AC98" s="619"/>
      <c r="AD98" s="619"/>
      <c r="AE98" s="619"/>
      <c r="AF98" s="619"/>
      <c r="AG98" s="619"/>
      <c r="AH98" s="450" t="s">
        <v>1090</v>
      </c>
      <c r="AI98" s="450"/>
      <c r="AJ98" s="547" t="str">
        <f t="shared" si="5"/>
        <v>#REF!</v>
      </c>
      <c r="AK98" s="548">
        <f t="shared" si="6"/>
        <v>10</v>
      </c>
      <c r="AL98" s="548">
        <f t="shared" si="36"/>
        <v>9</v>
      </c>
      <c r="AM98" s="587" t="str">
        <f t="shared" si="43"/>
        <v>#REF!</v>
      </c>
      <c r="AN98" s="587" t="str">
        <f t="shared" si="42"/>
        <v>#REF!</v>
      </c>
      <c r="AO98" s="547" t="str">
        <f t="shared" si="39"/>
        <v>#REF!</v>
      </c>
      <c r="AP98" s="547" t="str">
        <f t="shared" si="40"/>
        <v>#REF!</v>
      </c>
      <c r="AQ98" s="548" t="str">
        <f t="shared" si="8"/>
        <v>#REF!</v>
      </c>
      <c r="AR98" s="548" t="str">
        <f t="shared" si="9"/>
        <v>#REF!</v>
      </c>
      <c r="AS98" s="550"/>
      <c r="AT98" s="450">
        <f t="shared" si="10"/>
        <v>5</v>
      </c>
      <c r="AU98" s="444">
        <f t="shared" si="11"/>
        <v>0</v>
      </c>
      <c r="AV98" s="586">
        <f t="shared" si="12"/>
        <v>0</v>
      </c>
      <c r="AW98" s="444">
        <f t="shared" si="13"/>
        <v>0</v>
      </c>
      <c r="AX98" s="586">
        <f t="shared" si="14"/>
        <v>9</v>
      </c>
      <c r="AY98" s="444">
        <f t="shared" si="15"/>
        <v>0</v>
      </c>
      <c r="AZ98" s="444">
        <f t="shared" si="16"/>
        <v>0</v>
      </c>
      <c r="BA98" s="444">
        <f t="shared" si="17"/>
        <v>0</v>
      </c>
      <c r="BB98" s="444">
        <f t="shared" si="18"/>
        <v>0</v>
      </c>
      <c r="BC98" s="444">
        <f t="shared" si="19"/>
        <v>0</v>
      </c>
      <c r="BD98" s="444">
        <f t="shared" si="20"/>
        <v>1</v>
      </c>
      <c r="BE98" s="444">
        <f t="shared" si="21"/>
        <v>0</v>
      </c>
      <c r="BF98" s="444">
        <f t="shared" si="22"/>
        <v>0</v>
      </c>
      <c r="BG98" s="444"/>
      <c r="BH98" s="444"/>
      <c r="BI98" s="543">
        <f t="shared" si="23"/>
        <v>17</v>
      </c>
      <c r="BJ98" s="543">
        <f t="shared" si="24"/>
        <v>72</v>
      </c>
      <c r="BK98" s="543">
        <f t="shared" si="25"/>
        <v>0</v>
      </c>
      <c r="BL98" s="543">
        <f t="shared" si="26"/>
        <v>23.4</v>
      </c>
      <c r="BM98" s="543">
        <f t="shared" si="27"/>
        <v>14.05</v>
      </c>
      <c r="BN98" s="543">
        <f t="shared" si="28"/>
        <v>25.95</v>
      </c>
      <c r="BS98" s="543" t="str">
        <f t="shared" si="29"/>
        <v>#REF!</v>
      </c>
      <c r="BT98" s="543" t="str">
        <f t="shared" si="30"/>
        <v>#REF!</v>
      </c>
      <c r="BU98" s="543" t="str">
        <f t="shared" si="31"/>
        <v>#REF!</v>
      </c>
      <c r="BV98" s="543" t="str">
        <f t="shared" si="32"/>
        <v>#REF!</v>
      </c>
      <c r="BW98" s="543" t="str">
        <f t="shared" si="33"/>
        <v>#REF!</v>
      </c>
      <c r="BX98" s="543" t="str">
        <f t="shared" si="34"/>
        <v>#REF!</v>
      </c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</row>
    <row r="99">
      <c r="A99" s="561">
        <f t="shared" si="4"/>
        <v>96</v>
      </c>
      <c r="B99" s="561">
        <v>55.0</v>
      </c>
      <c r="C99" s="561" t="s">
        <v>1222</v>
      </c>
      <c r="D99" s="471" t="s">
        <v>14</v>
      </c>
      <c r="E99" s="573" t="s">
        <v>15</v>
      </c>
      <c r="F99" s="573" t="s">
        <v>1090</v>
      </c>
      <c r="G99" s="450" t="s">
        <v>588</v>
      </c>
      <c r="H99" s="450" t="s">
        <v>588</v>
      </c>
      <c r="I99" s="450" t="s">
        <v>588</v>
      </c>
      <c r="J99" s="573" t="s">
        <v>588</v>
      </c>
      <c r="K99" s="433" t="s">
        <v>588</v>
      </c>
      <c r="L99" s="450" t="s">
        <v>1090</v>
      </c>
      <c r="M99" s="573" t="s">
        <v>588</v>
      </c>
      <c r="N99" s="450" t="s">
        <v>588</v>
      </c>
      <c r="O99" s="433" t="s">
        <v>6</v>
      </c>
      <c r="P99" s="573" t="s">
        <v>588</v>
      </c>
      <c r="Q99" s="573"/>
      <c r="R99" s="573"/>
      <c r="S99" s="573"/>
      <c r="T99" s="450" t="s">
        <v>1090</v>
      </c>
      <c r="U99" s="573"/>
      <c r="V99" s="573"/>
      <c r="W99" s="573"/>
      <c r="X99" s="573"/>
      <c r="Y99" s="639"/>
      <c r="Z99" s="450" t="s">
        <v>1090</v>
      </c>
      <c r="AA99" s="639"/>
      <c r="AB99" s="639"/>
      <c r="AC99" s="639"/>
      <c r="AD99" s="640"/>
      <c r="AE99" s="640"/>
      <c r="AF99" s="640"/>
      <c r="AG99" s="640"/>
      <c r="AH99" s="450" t="s">
        <v>1090</v>
      </c>
      <c r="AI99" s="573"/>
      <c r="AJ99" s="568">
        <v>0.0</v>
      </c>
      <c r="AK99" s="569">
        <f t="shared" si="6"/>
        <v>10</v>
      </c>
      <c r="AL99" s="569">
        <f t="shared" si="36"/>
        <v>8</v>
      </c>
      <c r="AM99" s="641"/>
      <c r="AN99" s="641"/>
      <c r="AO99" s="568" t="str">
        <f t="shared" si="39"/>
        <v>#REF!</v>
      </c>
      <c r="AP99" s="568" t="str">
        <f t="shared" si="40"/>
        <v>#REF!</v>
      </c>
      <c r="AQ99" s="571">
        <f t="shared" si="8"/>
        <v>24</v>
      </c>
      <c r="AR99" s="571">
        <f t="shared" si="9"/>
        <v>64</v>
      </c>
      <c r="AS99" s="572"/>
      <c r="AT99" s="573">
        <f t="shared" si="10"/>
        <v>5</v>
      </c>
      <c r="AU99" s="444">
        <f t="shared" si="11"/>
        <v>0</v>
      </c>
      <c r="AV99" s="586">
        <f t="shared" si="12"/>
        <v>0</v>
      </c>
      <c r="AW99" s="444">
        <f t="shared" si="13"/>
        <v>0</v>
      </c>
      <c r="AX99" s="586">
        <f t="shared" si="14"/>
        <v>8</v>
      </c>
      <c r="AY99" s="444">
        <f t="shared" si="15"/>
        <v>0</v>
      </c>
      <c r="AZ99" s="444">
        <f t="shared" si="16"/>
        <v>0</v>
      </c>
      <c r="BA99" s="444">
        <f t="shared" si="17"/>
        <v>0</v>
      </c>
      <c r="BB99" s="444">
        <f t="shared" si="18"/>
        <v>0</v>
      </c>
      <c r="BC99" s="444">
        <f t="shared" si="19"/>
        <v>1</v>
      </c>
      <c r="BD99" s="444">
        <f t="shared" si="20"/>
        <v>1</v>
      </c>
      <c r="BE99" s="444">
        <f t="shared" si="21"/>
        <v>0</v>
      </c>
      <c r="BF99" s="444">
        <f t="shared" si="22"/>
        <v>0</v>
      </c>
      <c r="BG99" s="444"/>
      <c r="BH99" s="444"/>
      <c r="BI99" s="543">
        <f t="shared" si="23"/>
        <v>24</v>
      </c>
      <c r="BJ99" s="543">
        <f t="shared" si="24"/>
        <v>64</v>
      </c>
      <c r="BK99" s="543">
        <f t="shared" si="25"/>
        <v>0</v>
      </c>
      <c r="BL99" s="543">
        <f t="shared" si="26"/>
        <v>20.8</v>
      </c>
      <c r="BM99" s="543">
        <f t="shared" si="27"/>
        <v>13.6</v>
      </c>
      <c r="BN99" s="543">
        <f t="shared" si="28"/>
        <v>26.4</v>
      </c>
      <c r="BS99" s="543" t="str">
        <f t="shared" si="29"/>
        <v>#REF!</v>
      </c>
      <c r="BT99" s="543" t="str">
        <f t="shared" si="30"/>
        <v>#REF!</v>
      </c>
      <c r="BU99" s="543" t="str">
        <f t="shared" si="31"/>
        <v>#REF!</v>
      </c>
      <c r="BV99" s="543" t="str">
        <f t="shared" si="32"/>
        <v>#REF!</v>
      </c>
      <c r="BW99" s="543" t="str">
        <f t="shared" si="33"/>
        <v>#REF!</v>
      </c>
      <c r="BX99" s="543" t="str">
        <f t="shared" si="34"/>
        <v>#REF!</v>
      </c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</row>
    <row r="100">
      <c r="A100" s="437"/>
      <c r="B100" s="437"/>
      <c r="C100" s="437"/>
      <c r="D100" s="81"/>
      <c r="E100" s="438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438"/>
      <c r="Y100" s="81"/>
      <c r="Z100" s="81"/>
      <c r="AA100" s="81"/>
      <c r="AB100" s="81"/>
      <c r="AC100" s="81"/>
      <c r="AD100" s="438"/>
      <c r="AE100" s="438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642"/>
      <c r="AR100" s="81"/>
      <c r="AS100" s="81"/>
      <c r="AT100" s="81"/>
      <c r="AU100" s="438"/>
      <c r="AV100" s="438"/>
      <c r="AW100" s="438"/>
      <c r="AX100" s="438"/>
      <c r="AY100" s="438"/>
      <c r="AZ100" s="438"/>
      <c r="BA100" s="438"/>
      <c r="BB100" s="438"/>
      <c r="BC100" s="438"/>
      <c r="BD100" s="81"/>
      <c r="BE100" s="438"/>
      <c r="BF100" s="438"/>
      <c r="BG100" s="438"/>
      <c r="BH100" s="438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</row>
    <row r="101">
      <c r="A101" s="433" t="s">
        <v>591</v>
      </c>
      <c r="B101" s="437"/>
      <c r="C101" s="437" t="s">
        <v>714</v>
      </c>
      <c r="D101" s="81"/>
      <c r="E101" s="438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438"/>
      <c r="Y101" s="81"/>
      <c r="Z101" s="81"/>
      <c r="AA101" s="81"/>
      <c r="AB101" s="81"/>
      <c r="AC101" s="81"/>
      <c r="AD101" s="438"/>
      <c r="AE101" s="438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438"/>
      <c r="AR101" s="81"/>
      <c r="AS101" s="81"/>
      <c r="AT101" s="81"/>
      <c r="AU101" s="438"/>
      <c r="AV101" s="438"/>
      <c r="AW101" s="438"/>
      <c r="AX101" s="438"/>
      <c r="AY101" s="438"/>
      <c r="AZ101" s="438"/>
      <c r="BA101" s="438"/>
      <c r="BB101" s="438"/>
      <c r="BC101" s="438"/>
      <c r="BD101" s="81"/>
      <c r="BE101" s="438"/>
      <c r="BF101" s="438"/>
      <c r="BG101" s="438"/>
      <c r="BH101" s="438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</row>
    <row r="102">
      <c r="A102" s="433" t="s">
        <v>715</v>
      </c>
      <c r="B102" s="437"/>
      <c r="C102" s="437" t="s">
        <v>716</v>
      </c>
      <c r="D102" s="81"/>
      <c r="E102" s="438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438"/>
      <c r="Y102" s="81"/>
      <c r="Z102" s="81"/>
      <c r="AA102" s="81"/>
      <c r="AB102" s="81"/>
      <c r="AC102" s="81"/>
      <c r="AD102" s="438"/>
      <c r="AE102" s="438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438"/>
      <c r="AR102" s="81"/>
      <c r="AS102" s="81"/>
      <c r="AT102" s="81"/>
      <c r="AU102" s="438"/>
      <c r="AV102" s="438"/>
      <c r="AW102" s="438"/>
      <c r="AX102" s="438"/>
      <c r="AY102" s="438"/>
      <c r="AZ102" s="438"/>
      <c r="BA102" s="438"/>
      <c r="BB102" s="438"/>
      <c r="BC102" s="438"/>
      <c r="BD102" s="81"/>
      <c r="BE102" s="438"/>
      <c r="BF102" s="438"/>
      <c r="BG102" s="438"/>
      <c r="BH102" s="438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</row>
    <row r="103">
      <c r="A103" s="433" t="s">
        <v>717</v>
      </c>
      <c r="B103" s="437"/>
      <c r="C103" s="437" t="s">
        <v>718</v>
      </c>
      <c r="D103" s="81"/>
      <c r="E103" s="438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438"/>
      <c r="Y103" s="81"/>
      <c r="Z103" s="81"/>
      <c r="AA103" s="81"/>
      <c r="AB103" s="81"/>
      <c r="AC103" s="81"/>
      <c r="AD103" s="438"/>
      <c r="AE103" s="438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438"/>
      <c r="AR103" s="81"/>
      <c r="AS103" s="81"/>
      <c r="AT103" s="81"/>
      <c r="AU103" s="438"/>
      <c r="AV103" s="438"/>
      <c r="AW103" s="438"/>
      <c r="AX103" s="438"/>
      <c r="AY103" s="438"/>
      <c r="AZ103" s="438"/>
      <c r="BA103" s="438"/>
      <c r="BB103" s="438"/>
      <c r="BC103" s="438"/>
      <c r="BD103" s="81"/>
      <c r="BE103" s="438"/>
      <c r="BF103" s="438"/>
      <c r="BG103" s="438"/>
      <c r="BH103" s="438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</row>
    <row r="104">
      <c r="A104" s="433" t="s">
        <v>588</v>
      </c>
      <c r="B104" s="437"/>
      <c r="C104" s="437" t="s">
        <v>719</v>
      </c>
      <c r="D104" s="81"/>
      <c r="E104" s="438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438"/>
      <c r="Y104" s="81"/>
      <c r="Z104" s="81"/>
      <c r="AA104" s="81"/>
      <c r="AB104" s="81"/>
      <c r="AC104" s="81"/>
      <c r="AD104" s="438"/>
      <c r="AE104" s="438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438"/>
      <c r="AR104" s="81"/>
      <c r="AS104" s="81"/>
      <c r="AT104" s="81"/>
      <c r="AU104" s="438"/>
      <c r="AV104" s="438"/>
      <c r="AW104" s="438"/>
      <c r="AX104" s="438"/>
      <c r="AY104" s="438"/>
      <c r="AZ104" s="438"/>
      <c r="BA104" s="438"/>
      <c r="BB104" s="438"/>
      <c r="BC104" s="438"/>
      <c r="BD104" s="81"/>
      <c r="BE104" s="438"/>
      <c r="BF104" s="438"/>
      <c r="BG104" s="438"/>
      <c r="BH104" s="438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</row>
    <row r="105">
      <c r="A105" s="433" t="s">
        <v>721</v>
      </c>
      <c r="B105" s="437"/>
      <c r="C105" s="437" t="s">
        <v>722</v>
      </c>
      <c r="D105" s="81"/>
      <c r="E105" s="438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438"/>
      <c r="Y105" s="81"/>
      <c r="Z105" s="81"/>
      <c r="AA105" s="81"/>
      <c r="AB105" s="81"/>
      <c r="AC105" s="81"/>
      <c r="AD105" s="438"/>
      <c r="AE105" s="438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438"/>
      <c r="AR105" s="81"/>
      <c r="AS105" s="81"/>
      <c r="AT105" s="81"/>
      <c r="AU105" s="438"/>
      <c r="AV105" s="438"/>
      <c r="AW105" s="438"/>
      <c r="AX105" s="438"/>
      <c r="AY105" s="438"/>
      <c r="AZ105" s="438"/>
      <c r="BA105" s="438"/>
      <c r="BB105" s="438"/>
      <c r="BC105" s="438"/>
      <c r="BD105" s="81"/>
      <c r="BE105" s="438"/>
      <c r="BF105" s="438"/>
      <c r="BG105" s="438"/>
      <c r="BH105" s="438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</row>
    <row r="106">
      <c r="A106" s="433" t="s">
        <v>723</v>
      </c>
      <c r="B106" s="437"/>
      <c r="C106" s="437" t="s">
        <v>724</v>
      </c>
      <c r="D106" s="81"/>
      <c r="E106" s="438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438"/>
      <c r="Y106" s="81"/>
      <c r="Z106" s="81"/>
      <c r="AA106" s="81"/>
      <c r="AB106" s="81"/>
      <c r="AC106" s="81"/>
      <c r="AD106" s="438"/>
      <c r="AE106" s="438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438"/>
      <c r="AR106" s="81"/>
      <c r="AS106" s="81"/>
      <c r="AT106" s="81"/>
      <c r="AU106" s="438"/>
      <c r="AV106" s="438"/>
      <c r="AW106" s="438"/>
      <c r="AX106" s="438"/>
      <c r="AY106" s="438"/>
      <c r="AZ106" s="438"/>
      <c r="BA106" s="438"/>
      <c r="BB106" s="438"/>
      <c r="BC106" s="438"/>
      <c r="BD106" s="81"/>
      <c r="BE106" s="438"/>
      <c r="BF106" s="438"/>
      <c r="BG106" s="438"/>
      <c r="BH106" s="438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</row>
    <row r="107">
      <c r="A107" s="433" t="s">
        <v>725</v>
      </c>
      <c r="B107" s="437"/>
      <c r="C107" s="437" t="s">
        <v>726</v>
      </c>
      <c r="D107" s="81"/>
      <c r="E107" s="438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438"/>
      <c r="Y107" s="81"/>
      <c r="Z107" s="81"/>
      <c r="AA107" s="81"/>
      <c r="AB107" s="81"/>
      <c r="AC107" s="81"/>
      <c r="AD107" s="438"/>
      <c r="AE107" s="438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438"/>
      <c r="AR107" s="81"/>
      <c r="AS107" s="81"/>
      <c r="AT107" s="81"/>
      <c r="AU107" s="438"/>
      <c r="AV107" s="438"/>
      <c r="AW107" s="438"/>
      <c r="AX107" s="438"/>
      <c r="AY107" s="438"/>
      <c r="AZ107" s="438"/>
      <c r="BA107" s="438"/>
      <c r="BB107" s="438"/>
      <c r="BC107" s="438"/>
      <c r="BD107" s="81"/>
      <c r="BE107" s="438"/>
      <c r="BF107" s="438"/>
      <c r="BG107" s="438"/>
      <c r="BH107" s="438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</row>
    <row r="108">
      <c r="A108" s="433" t="s">
        <v>727</v>
      </c>
      <c r="B108" s="437"/>
      <c r="C108" s="437" t="s">
        <v>728</v>
      </c>
      <c r="D108" s="81"/>
      <c r="E108" s="438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438"/>
      <c r="Y108" s="81"/>
      <c r="Z108" s="81"/>
      <c r="AA108" s="81"/>
      <c r="AB108" s="81"/>
      <c r="AC108" s="81"/>
      <c r="AD108" s="438"/>
      <c r="AE108" s="438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438"/>
      <c r="AR108" s="81"/>
      <c r="AS108" s="81"/>
      <c r="AT108" s="81"/>
      <c r="AU108" s="438"/>
      <c r="AV108" s="438"/>
      <c r="AW108" s="438"/>
      <c r="AX108" s="438"/>
      <c r="AY108" s="438"/>
      <c r="AZ108" s="438"/>
      <c r="BA108" s="438"/>
      <c r="BB108" s="438"/>
      <c r="BC108" s="438"/>
      <c r="BD108" s="81"/>
      <c r="BE108" s="438"/>
      <c r="BF108" s="438"/>
      <c r="BG108" s="438"/>
      <c r="BH108" s="438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</row>
    <row r="109">
      <c r="A109" s="433" t="s">
        <v>1223</v>
      </c>
      <c r="B109" s="81"/>
      <c r="C109" s="437" t="s">
        <v>1224</v>
      </c>
      <c r="D109" s="81"/>
      <c r="E109" s="438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438"/>
      <c r="Y109" s="81"/>
      <c r="Z109" s="81"/>
      <c r="AA109" s="81"/>
      <c r="AB109" s="81"/>
      <c r="AC109" s="81"/>
      <c r="AD109" s="438"/>
      <c r="AE109" s="438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438"/>
      <c r="AR109" s="81"/>
      <c r="AS109" s="81"/>
      <c r="AT109" s="81"/>
      <c r="AU109" s="438"/>
      <c r="AV109" s="438"/>
      <c r="AW109" s="438"/>
      <c r="AX109" s="438"/>
      <c r="AY109" s="438"/>
      <c r="AZ109" s="438"/>
      <c r="BA109" s="438"/>
      <c r="BB109" s="438"/>
      <c r="BC109" s="438"/>
      <c r="BD109" s="81"/>
      <c r="BE109" s="438"/>
      <c r="BF109" s="438"/>
      <c r="BG109" s="438"/>
      <c r="BH109" s="438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</row>
    <row r="110">
      <c r="A110" s="433" t="s">
        <v>1178</v>
      </c>
      <c r="B110" s="437"/>
      <c r="C110" s="437" t="s">
        <v>1225</v>
      </c>
      <c r="D110" s="81"/>
      <c r="E110" s="438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438"/>
      <c r="Y110" s="81"/>
      <c r="Z110" s="81"/>
      <c r="AA110" s="81"/>
      <c r="AB110" s="81"/>
      <c r="AC110" s="81"/>
      <c r="AD110" s="438"/>
      <c r="AE110" s="438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438"/>
      <c r="AR110" s="81"/>
      <c r="AS110" s="81"/>
      <c r="AT110" s="81"/>
      <c r="AU110" s="438"/>
      <c r="AV110" s="438"/>
      <c r="AW110" s="438"/>
      <c r="AX110" s="438"/>
      <c r="AY110" s="438"/>
      <c r="AZ110" s="438"/>
      <c r="BA110" s="438"/>
      <c r="BB110" s="438"/>
      <c r="BC110" s="438"/>
      <c r="BD110" s="81"/>
      <c r="BE110" s="438"/>
      <c r="BF110" s="438"/>
      <c r="BG110" s="438"/>
      <c r="BH110" s="438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</row>
    <row r="111">
      <c r="A111" s="433" t="s">
        <v>1159</v>
      </c>
      <c r="B111" s="437"/>
      <c r="C111" s="437" t="s">
        <v>1226</v>
      </c>
      <c r="D111" s="81"/>
      <c r="E111" s="438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438"/>
      <c r="Y111" s="81"/>
      <c r="Z111" s="81"/>
      <c r="AA111" s="81"/>
      <c r="AB111" s="81"/>
      <c r="AC111" s="81"/>
      <c r="AD111" s="438"/>
      <c r="AE111" s="438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438"/>
      <c r="AR111" s="81"/>
      <c r="AS111" s="81"/>
      <c r="AT111" s="81"/>
      <c r="AU111" s="438"/>
      <c r="AV111" s="438"/>
      <c r="AW111" s="438"/>
      <c r="AX111" s="438"/>
      <c r="AY111" s="438"/>
      <c r="AZ111" s="438"/>
      <c r="BA111" s="438"/>
      <c r="BB111" s="438"/>
      <c r="BC111" s="438"/>
      <c r="BD111" s="81"/>
      <c r="BE111" s="438"/>
      <c r="BF111" s="438"/>
      <c r="BG111" s="438"/>
      <c r="BH111" s="438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</row>
    <row r="112">
      <c r="A112" s="433" t="s">
        <v>1082</v>
      </c>
      <c r="B112" s="437"/>
      <c r="C112" s="437" t="s">
        <v>1227</v>
      </c>
      <c r="D112" s="81"/>
      <c r="E112" s="438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438"/>
      <c r="Y112" s="81"/>
      <c r="Z112" s="81"/>
      <c r="AA112" s="81"/>
      <c r="AB112" s="81"/>
      <c r="AC112" s="81"/>
      <c r="AD112" s="438"/>
      <c r="AE112" s="438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438"/>
      <c r="AR112" s="81"/>
      <c r="AS112" s="81"/>
      <c r="AT112" s="81"/>
      <c r="AU112" s="438"/>
      <c r="AV112" s="438"/>
      <c r="AW112" s="438"/>
      <c r="AX112" s="438"/>
      <c r="AY112" s="438"/>
      <c r="AZ112" s="438"/>
      <c r="BA112" s="438"/>
      <c r="BB112" s="438"/>
      <c r="BC112" s="438"/>
      <c r="BD112" s="81"/>
      <c r="BE112" s="438"/>
      <c r="BF112" s="438"/>
      <c r="BG112" s="438"/>
      <c r="BH112" s="438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</row>
    <row r="113">
      <c r="A113" s="433" t="s">
        <v>6</v>
      </c>
      <c r="B113" s="437"/>
      <c r="C113" s="437" t="s">
        <v>778</v>
      </c>
      <c r="D113" s="81"/>
      <c r="E113" s="438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438"/>
      <c r="Y113" s="81"/>
      <c r="Z113" s="81"/>
      <c r="AA113" s="81"/>
      <c r="AB113" s="81"/>
      <c r="AC113" s="81"/>
      <c r="AD113" s="438"/>
      <c r="AE113" s="438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438"/>
      <c r="AR113" s="81"/>
      <c r="AS113" s="81"/>
      <c r="AT113" s="81"/>
      <c r="AU113" s="438"/>
      <c r="AV113" s="438"/>
      <c r="AW113" s="438"/>
      <c r="AX113" s="438"/>
      <c r="AY113" s="438"/>
      <c r="AZ113" s="438"/>
      <c r="BA113" s="438"/>
      <c r="BB113" s="438"/>
      <c r="BC113" s="438"/>
      <c r="BD113" s="81"/>
      <c r="BE113" s="438"/>
      <c r="BF113" s="438"/>
      <c r="BG113" s="438"/>
      <c r="BH113" s="438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</row>
    <row r="114">
      <c r="A114" s="433" t="s">
        <v>15</v>
      </c>
      <c r="B114" s="437"/>
      <c r="C114" s="437" t="s">
        <v>779</v>
      </c>
      <c r="D114" s="81"/>
      <c r="E114" s="438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438"/>
      <c r="Y114" s="81"/>
      <c r="Z114" s="81"/>
      <c r="AA114" s="81"/>
      <c r="AB114" s="81"/>
      <c r="AC114" s="81"/>
      <c r="AD114" s="438"/>
      <c r="AE114" s="438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438"/>
      <c r="AR114" s="81"/>
      <c r="AS114" s="81"/>
      <c r="AT114" s="81"/>
      <c r="AU114" s="438"/>
      <c r="AV114" s="438"/>
      <c r="AW114" s="438"/>
      <c r="AX114" s="438"/>
      <c r="AY114" s="438"/>
      <c r="AZ114" s="438"/>
      <c r="BA114" s="438"/>
      <c r="BB114" s="438"/>
      <c r="BC114" s="438"/>
      <c r="BD114" s="81"/>
      <c r="BE114" s="438"/>
      <c r="BF114" s="438"/>
      <c r="BG114" s="438"/>
      <c r="BH114" s="438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</row>
    <row r="115">
      <c r="A115" s="433" t="s">
        <v>1090</v>
      </c>
      <c r="B115" s="437"/>
      <c r="C115" s="437" t="s">
        <v>780</v>
      </c>
      <c r="D115" s="81"/>
      <c r="E115" s="438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438"/>
      <c r="Y115" s="81"/>
      <c r="Z115" s="81"/>
      <c r="AA115" s="81"/>
      <c r="AB115" s="81"/>
      <c r="AC115" s="81"/>
      <c r="AD115" s="438"/>
      <c r="AE115" s="438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438"/>
      <c r="AR115" s="81"/>
      <c r="AS115" s="81"/>
      <c r="AT115" s="433"/>
      <c r="AU115" s="438"/>
      <c r="AV115" s="438"/>
      <c r="AW115" s="438"/>
      <c r="AX115" s="438"/>
      <c r="AY115" s="438"/>
      <c r="AZ115" s="438"/>
      <c r="BA115" s="438"/>
      <c r="BB115" s="438"/>
      <c r="BC115" s="438"/>
      <c r="BD115" s="81"/>
      <c r="BE115" s="438"/>
      <c r="BF115" s="438"/>
      <c r="BG115" s="438"/>
      <c r="BH115" s="438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</row>
    <row r="116">
      <c r="A116" s="433" t="s">
        <v>996</v>
      </c>
      <c r="B116" s="437"/>
      <c r="C116" s="437" t="s">
        <v>781</v>
      </c>
      <c r="D116" s="81"/>
      <c r="E116" s="438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438"/>
      <c r="Y116" s="81"/>
      <c r="Z116" s="81"/>
      <c r="AA116" s="81"/>
      <c r="AB116" s="81"/>
      <c r="AC116" s="81"/>
      <c r="AD116" s="438"/>
      <c r="AE116" s="438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438"/>
      <c r="AR116" s="81"/>
      <c r="AS116" s="81"/>
      <c r="AT116" s="433"/>
      <c r="AU116" s="438"/>
      <c r="AV116" s="438"/>
      <c r="AW116" s="438"/>
      <c r="AX116" s="438"/>
      <c r="AY116" s="438"/>
      <c r="AZ116" s="438"/>
      <c r="BA116" s="438"/>
      <c r="BB116" s="438"/>
      <c r="BC116" s="438"/>
      <c r="BD116" s="81"/>
      <c r="BE116" s="438"/>
      <c r="BF116" s="438"/>
      <c r="BG116" s="438"/>
      <c r="BH116" s="438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</row>
    <row r="117">
      <c r="A117" s="433" t="s">
        <v>592</v>
      </c>
      <c r="B117" s="81"/>
      <c r="C117" s="437" t="s">
        <v>782</v>
      </c>
      <c r="D117" s="81"/>
      <c r="E117" s="438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438"/>
      <c r="Y117" s="81"/>
      <c r="Z117" s="81"/>
      <c r="AA117" s="81"/>
      <c r="AB117" s="81"/>
      <c r="AC117" s="81"/>
      <c r="AD117" s="438"/>
      <c r="AE117" s="438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438"/>
      <c r="AV117" s="438"/>
      <c r="AW117" s="438"/>
      <c r="AX117" s="438"/>
      <c r="AY117" s="438"/>
      <c r="AZ117" s="438"/>
      <c r="BA117" s="438"/>
      <c r="BB117" s="438"/>
      <c r="BC117" s="438"/>
      <c r="BD117" s="81"/>
      <c r="BE117" s="438"/>
      <c r="BF117" s="438"/>
      <c r="BG117" s="438"/>
      <c r="BH117" s="438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</row>
    <row r="118">
      <c r="A118" s="81"/>
      <c r="B118" s="81"/>
      <c r="C118" s="81"/>
      <c r="D118" s="81"/>
      <c r="E118" s="438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438"/>
      <c r="Y118" s="81"/>
      <c r="Z118" s="81"/>
      <c r="AA118" s="81"/>
      <c r="AB118" s="81"/>
      <c r="AC118" s="81"/>
      <c r="AD118" s="438"/>
      <c r="AE118" s="438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438"/>
      <c r="AV118" s="438"/>
      <c r="AW118" s="438"/>
      <c r="AX118" s="438"/>
      <c r="AY118" s="438"/>
      <c r="AZ118" s="438"/>
      <c r="BA118" s="438"/>
      <c r="BB118" s="438"/>
      <c r="BC118" s="438"/>
      <c r="BD118" s="81"/>
      <c r="BE118" s="438"/>
      <c r="BF118" s="438"/>
      <c r="BG118" s="438"/>
      <c r="BH118" s="438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</row>
    <row r="119">
      <c r="A119" s="81"/>
      <c r="B119" s="81"/>
      <c r="C119" s="81"/>
      <c r="D119" s="81"/>
      <c r="E119" s="438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438"/>
      <c r="Y119" s="81"/>
      <c r="Z119" s="81"/>
      <c r="AA119" s="81"/>
      <c r="AB119" s="81"/>
      <c r="AC119" s="81"/>
      <c r="AD119" s="438"/>
      <c r="AE119" s="438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438"/>
      <c r="AV119" s="438"/>
      <c r="AW119" s="438"/>
      <c r="AX119" s="438"/>
      <c r="AY119" s="438"/>
      <c r="AZ119" s="438"/>
      <c r="BA119" s="438"/>
      <c r="BB119" s="438"/>
      <c r="BC119" s="438"/>
      <c r="BD119" s="81"/>
      <c r="BE119" s="438"/>
      <c r="BF119" s="438"/>
      <c r="BG119" s="438"/>
      <c r="BH119" s="438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</row>
    <row r="120">
      <c r="A120" s="81"/>
      <c r="B120" s="81"/>
      <c r="C120" s="81"/>
      <c r="D120" s="81"/>
      <c r="E120" s="438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438"/>
      <c r="Y120" s="81"/>
      <c r="Z120" s="81"/>
      <c r="AA120" s="81"/>
      <c r="AB120" s="81"/>
      <c r="AC120" s="81"/>
      <c r="AD120" s="438"/>
      <c r="AE120" s="438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438"/>
      <c r="AV120" s="438"/>
      <c r="AW120" s="438"/>
      <c r="AX120" s="438"/>
      <c r="AY120" s="438"/>
      <c r="AZ120" s="438"/>
      <c r="BA120" s="438"/>
      <c r="BB120" s="438"/>
      <c r="BC120" s="438"/>
      <c r="BD120" s="81"/>
      <c r="BE120" s="438"/>
      <c r="BF120" s="438"/>
      <c r="BG120" s="438"/>
      <c r="BH120" s="438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</row>
    <row r="121">
      <c r="A121" s="81"/>
      <c r="B121" s="81"/>
      <c r="C121" s="81"/>
      <c r="D121" s="81"/>
      <c r="E121" s="438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438"/>
      <c r="Y121" s="81"/>
      <c r="Z121" s="81"/>
      <c r="AA121" s="81"/>
      <c r="AB121" s="81"/>
      <c r="AC121" s="81"/>
      <c r="AD121" s="438"/>
      <c r="AE121" s="438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438"/>
      <c r="AV121" s="438"/>
      <c r="AW121" s="438"/>
      <c r="AX121" s="438"/>
      <c r="AY121" s="438"/>
      <c r="AZ121" s="438"/>
      <c r="BA121" s="438"/>
      <c r="BB121" s="438"/>
      <c r="BC121" s="438"/>
      <c r="BD121" s="81"/>
      <c r="BE121" s="438"/>
      <c r="BF121" s="438"/>
      <c r="BG121" s="438"/>
      <c r="BH121" s="438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</row>
    <row r="122">
      <c r="A122" s="81"/>
      <c r="B122" s="81"/>
      <c r="C122" s="81"/>
      <c r="D122" s="81"/>
      <c r="E122" s="438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438"/>
      <c r="Y122" s="81"/>
      <c r="Z122" s="81"/>
      <c r="AA122" s="81"/>
      <c r="AB122" s="81"/>
      <c r="AC122" s="81"/>
      <c r="AD122" s="438"/>
      <c r="AE122" s="438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438"/>
      <c r="AV122" s="438"/>
      <c r="AW122" s="438"/>
      <c r="AX122" s="438"/>
      <c r="AY122" s="438"/>
      <c r="AZ122" s="438"/>
      <c r="BA122" s="438"/>
      <c r="BB122" s="438"/>
      <c r="BC122" s="438"/>
      <c r="BD122" s="81"/>
      <c r="BE122" s="438"/>
      <c r="BF122" s="438"/>
      <c r="BG122" s="438"/>
      <c r="BH122" s="438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</row>
    <row r="123">
      <c r="A123" s="81"/>
      <c r="B123" s="81"/>
      <c r="C123" s="81"/>
      <c r="D123" s="81"/>
      <c r="E123" s="438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438"/>
      <c r="Y123" s="81"/>
      <c r="Z123" s="81"/>
      <c r="AA123" s="81"/>
      <c r="AB123" s="81"/>
      <c r="AC123" s="81"/>
      <c r="AD123" s="438"/>
      <c r="AE123" s="438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438"/>
      <c r="AV123" s="438"/>
      <c r="AW123" s="438"/>
      <c r="AX123" s="438"/>
      <c r="AY123" s="438"/>
      <c r="AZ123" s="438"/>
      <c r="BA123" s="438"/>
      <c r="BB123" s="438"/>
      <c r="BC123" s="438"/>
      <c r="BD123" s="81"/>
      <c r="BE123" s="438"/>
      <c r="BF123" s="438"/>
      <c r="BG123" s="438"/>
      <c r="BH123" s="438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</row>
    <row r="124">
      <c r="A124" s="81"/>
      <c r="B124" s="81"/>
      <c r="C124" s="437"/>
      <c r="D124" s="81"/>
      <c r="E124" s="438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438"/>
      <c r="Y124" s="81"/>
      <c r="Z124" s="81"/>
      <c r="AA124" s="81"/>
      <c r="AB124" s="81"/>
      <c r="AC124" s="81"/>
      <c r="AD124" s="438"/>
      <c r="AE124" s="438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438"/>
      <c r="AV124" s="438"/>
      <c r="AW124" s="438"/>
      <c r="AX124" s="438"/>
      <c r="AY124" s="438"/>
      <c r="AZ124" s="438"/>
      <c r="BA124" s="438"/>
      <c r="BB124" s="438"/>
      <c r="BC124" s="438"/>
      <c r="BD124" s="81"/>
      <c r="BE124" s="438"/>
      <c r="BF124" s="438"/>
      <c r="BG124" s="438"/>
      <c r="BH124" s="438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</row>
    <row r="125">
      <c r="A125" s="81"/>
      <c r="B125" s="81"/>
      <c r="C125" s="81"/>
      <c r="D125" s="81"/>
      <c r="E125" s="438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438"/>
      <c r="Y125" s="81"/>
      <c r="Z125" s="81"/>
      <c r="AA125" s="81"/>
      <c r="AB125" s="81"/>
      <c r="AC125" s="81"/>
      <c r="AD125" s="438"/>
      <c r="AE125" s="438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438"/>
      <c r="AV125" s="438"/>
      <c r="AW125" s="438"/>
      <c r="AX125" s="438"/>
      <c r="AY125" s="438"/>
      <c r="AZ125" s="438"/>
      <c r="BA125" s="438"/>
      <c r="BB125" s="438"/>
      <c r="BC125" s="438"/>
      <c r="BD125" s="81"/>
      <c r="BE125" s="438"/>
      <c r="BF125" s="438"/>
      <c r="BG125" s="438"/>
      <c r="BH125" s="438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</row>
    <row r="126">
      <c r="A126" s="81"/>
      <c r="B126" s="81"/>
      <c r="C126" s="81"/>
      <c r="D126" s="81"/>
      <c r="E126" s="438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438"/>
      <c r="Y126" s="81"/>
      <c r="Z126" s="81"/>
      <c r="AA126" s="81"/>
      <c r="AB126" s="81"/>
      <c r="AC126" s="81"/>
      <c r="AD126" s="438"/>
      <c r="AE126" s="438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438"/>
      <c r="AV126" s="438"/>
      <c r="AW126" s="438"/>
      <c r="AX126" s="438"/>
      <c r="AY126" s="438"/>
      <c r="AZ126" s="438"/>
      <c r="BA126" s="438"/>
      <c r="BB126" s="438"/>
      <c r="BC126" s="438"/>
      <c r="BD126" s="81"/>
      <c r="BE126" s="438"/>
      <c r="BF126" s="438"/>
      <c r="BG126" s="438"/>
      <c r="BH126" s="438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</row>
    <row r="127">
      <c r="A127" s="81"/>
      <c r="B127" s="81"/>
      <c r="C127" s="81"/>
      <c r="D127" s="81"/>
      <c r="E127" s="438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438"/>
      <c r="Y127" s="81"/>
      <c r="Z127" s="81"/>
      <c r="AA127" s="81"/>
      <c r="AB127" s="81"/>
      <c r="AC127" s="81"/>
      <c r="AD127" s="438"/>
      <c r="AE127" s="438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438"/>
      <c r="AV127" s="438"/>
      <c r="AW127" s="438"/>
      <c r="AX127" s="438"/>
      <c r="AY127" s="438"/>
      <c r="AZ127" s="438"/>
      <c r="BA127" s="438"/>
      <c r="BB127" s="438"/>
      <c r="BC127" s="438"/>
      <c r="BD127" s="81"/>
      <c r="BE127" s="438"/>
      <c r="BF127" s="438"/>
      <c r="BG127" s="438"/>
      <c r="BH127" s="438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</row>
    <row r="128">
      <c r="A128" s="81"/>
      <c r="B128" s="81"/>
      <c r="C128" s="81"/>
      <c r="D128" s="81"/>
      <c r="E128" s="438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438"/>
      <c r="Y128" s="81"/>
      <c r="Z128" s="81"/>
      <c r="AA128" s="81"/>
      <c r="AB128" s="81"/>
      <c r="AC128" s="81"/>
      <c r="AD128" s="438"/>
      <c r="AE128" s="438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438"/>
      <c r="AV128" s="438"/>
      <c r="AW128" s="438"/>
      <c r="AX128" s="438"/>
      <c r="AY128" s="438"/>
      <c r="AZ128" s="438"/>
      <c r="BA128" s="438"/>
      <c r="BB128" s="438"/>
      <c r="BC128" s="438"/>
      <c r="BD128" s="81"/>
      <c r="BE128" s="438"/>
      <c r="BF128" s="438"/>
      <c r="BG128" s="438"/>
      <c r="BH128" s="438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</row>
    <row r="129">
      <c r="A129" s="81"/>
      <c r="B129" s="81"/>
      <c r="C129" s="81"/>
      <c r="D129" s="81"/>
      <c r="E129" s="438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438"/>
      <c r="Y129" s="81"/>
      <c r="Z129" s="81"/>
      <c r="AA129" s="81"/>
      <c r="AB129" s="81"/>
      <c r="AC129" s="81"/>
      <c r="AD129" s="438"/>
      <c r="AE129" s="438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438"/>
      <c r="AV129" s="438"/>
      <c r="AW129" s="438"/>
      <c r="AX129" s="438"/>
      <c r="AY129" s="438"/>
      <c r="AZ129" s="438"/>
      <c r="BA129" s="438"/>
      <c r="BB129" s="438"/>
      <c r="BC129" s="438"/>
      <c r="BD129" s="81"/>
      <c r="BE129" s="438"/>
      <c r="BF129" s="438"/>
      <c r="BG129" s="438"/>
      <c r="BH129" s="438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</row>
    <row r="130">
      <c r="A130" s="81"/>
      <c r="B130" s="81"/>
      <c r="C130" s="81"/>
      <c r="D130" s="81"/>
      <c r="E130" s="438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438"/>
      <c r="Y130" s="81"/>
      <c r="Z130" s="81"/>
      <c r="AA130" s="81"/>
      <c r="AB130" s="81"/>
      <c r="AC130" s="81"/>
      <c r="AD130" s="438"/>
      <c r="AE130" s="438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438"/>
      <c r="AV130" s="438"/>
      <c r="AW130" s="438"/>
      <c r="AX130" s="438"/>
      <c r="AY130" s="438"/>
      <c r="AZ130" s="438"/>
      <c r="BA130" s="438"/>
      <c r="BB130" s="438"/>
      <c r="BC130" s="438"/>
      <c r="BD130" s="81"/>
      <c r="BE130" s="438"/>
      <c r="BF130" s="438"/>
      <c r="BG130" s="438"/>
      <c r="BH130" s="438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</row>
    <row r="131">
      <c r="A131" s="81"/>
      <c r="B131" s="81"/>
      <c r="C131" s="81"/>
      <c r="D131" s="81"/>
      <c r="E131" s="438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438"/>
      <c r="Y131" s="81"/>
      <c r="Z131" s="81"/>
      <c r="AA131" s="81"/>
      <c r="AB131" s="81"/>
      <c r="AC131" s="81"/>
      <c r="AD131" s="438"/>
      <c r="AE131" s="438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438"/>
      <c r="AV131" s="438"/>
      <c r="AW131" s="438"/>
      <c r="AX131" s="438"/>
      <c r="AY131" s="438"/>
      <c r="AZ131" s="438"/>
      <c r="BA131" s="438"/>
      <c r="BB131" s="438"/>
      <c r="BC131" s="438"/>
      <c r="BD131" s="81"/>
      <c r="BE131" s="438"/>
      <c r="BF131" s="438"/>
      <c r="BG131" s="438"/>
      <c r="BH131" s="438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</row>
    <row r="132">
      <c r="A132" s="81"/>
      <c r="B132" s="81"/>
      <c r="C132" s="81"/>
      <c r="D132" s="81"/>
      <c r="E132" s="438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438"/>
      <c r="Y132" s="81"/>
      <c r="Z132" s="81"/>
      <c r="AA132" s="81"/>
      <c r="AB132" s="81"/>
      <c r="AC132" s="81"/>
      <c r="AD132" s="438"/>
      <c r="AE132" s="438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438"/>
      <c r="AV132" s="438"/>
      <c r="AW132" s="438"/>
      <c r="AX132" s="438"/>
      <c r="AY132" s="438"/>
      <c r="AZ132" s="438"/>
      <c r="BA132" s="438"/>
      <c r="BB132" s="438"/>
      <c r="BC132" s="438"/>
      <c r="BD132" s="81"/>
      <c r="BE132" s="438"/>
      <c r="BF132" s="438"/>
      <c r="BG132" s="438"/>
      <c r="BH132" s="438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</row>
    <row r="133">
      <c r="A133" s="81"/>
      <c r="B133" s="81"/>
      <c r="C133" s="81"/>
      <c r="D133" s="81"/>
      <c r="E133" s="438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438"/>
      <c r="Y133" s="81"/>
      <c r="Z133" s="81"/>
      <c r="AA133" s="81"/>
      <c r="AB133" s="81"/>
      <c r="AC133" s="81"/>
      <c r="AD133" s="438"/>
      <c r="AE133" s="438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438"/>
      <c r="AV133" s="438"/>
      <c r="AW133" s="438"/>
      <c r="AX133" s="438"/>
      <c r="AY133" s="438"/>
      <c r="AZ133" s="438"/>
      <c r="BA133" s="438"/>
      <c r="BB133" s="438"/>
      <c r="BC133" s="438"/>
      <c r="BD133" s="81"/>
      <c r="BE133" s="438"/>
      <c r="BF133" s="438"/>
      <c r="BG133" s="438"/>
      <c r="BH133" s="438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</row>
    <row r="134">
      <c r="A134" s="81"/>
      <c r="B134" s="81"/>
      <c r="C134" s="81"/>
      <c r="D134" s="81"/>
      <c r="E134" s="438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438"/>
      <c r="Y134" s="81"/>
      <c r="Z134" s="81"/>
      <c r="AA134" s="81"/>
      <c r="AB134" s="81"/>
      <c r="AC134" s="81"/>
      <c r="AD134" s="438"/>
      <c r="AE134" s="438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438"/>
      <c r="AV134" s="438"/>
      <c r="AW134" s="438"/>
      <c r="AX134" s="438"/>
      <c r="AY134" s="438"/>
      <c r="AZ134" s="438"/>
      <c r="BA134" s="438"/>
      <c r="BB134" s="438"/>
      <c r="BC134" s="438"/>
      <c r="BD134" s="81"/>
      <c r="BE134" s="438"/>
      <c r="BF134" s="438"/>
      <c r="BG134" s="438"/>
      <c r="BH134" s="438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</row>
    <row r="135">
      <c r="A135" s="81"/>
      <c r="B135" s="81"/>
      <c r="C135" s="81"/>
      <c r="D135" s="81"/>
      <c r="E135" s="438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438"/>
      <c r="Y135" s="81"/>
      <c r="Z135" s="81"/>
      <c r="AA135" s="81"/>
      <c r="AB135" s="81"/>
      <c r="AC135" s="81"/>
      <c r="AD135" s="438"/>
      <c r="AE135" s="438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438"/>
      <c r="AV135" s="438"/>
      <c r="AW135" s="438"/>
      <c r="AX135" s="438"/>
      <c r="AY135" s="438"/>
      <c r="AZ135" s="438"/>
      <c r="BA135" s="438"/>
      <c r="BB135" s="438"/>
      <c r="BC135" s="438"/>
      <c r="BD135" s="81"/>
      <c r="BE135" s="438"/>
      <c r="BF135" s="438"/>
      <c r="BG135" s="438"/>
      <c r="BH135" s="438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</row>
    <row r="136">
      <c r="A136" s="81"/>
      <c r="B136" s="81"/>
      <c r="C136" s="81"/>
      <c r="D136" s="81"/>
      <c r="E136" s="438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438"/>
      <c r="Y136" s="81"/>
      <c r="Z136" s="81"/>
      <c r="AA136" s="81"/>
      <c r="AB136" s="81"/>
      <c r="AC136" s="81"/>
      <c r="AD136" s="438"/>
      <c r="AE136" s="438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438"/>
      <c r="AV136" s="438"/>
      <c r="AW136" s="438"/>
      <c r="AX136" s="438"/>
      <c r="AY136" s="438"/>
      <c r="AZ136" s="438"/>
      <c r="BA136" s="438"/>
      <c r="BB136" s="438"/>
      <c r="BC136" s="438"/>
      <c r="BD136" s="81"/>
      <c r="BE136" s="438"/>
      <c r="BF136" s="438"/>
      <c r="BG136" s="438"/>
      <c r="BH136" s="438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</row>
    <row r="137">
      <c r="A137" s="81"/>
      <c r="B137" s="81"/>
      <c r="C137" s="81"/>
      <c r="D137" s="81"/>
      <c r="E137" s="438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438"/>
      <c r="Y137" s="81"/>
      <c r="Z137" s="81"/>
      <c r="AA137" s="81"/>
      <c r="AB137" s="81"/>
      <c r="AC137" s="81"/>
      <c r="AD137" s="438"/>
      <c r="AE137" s="438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438"/>
      <c r="AV137" s="438"/>
      <c r="AW137" s="438"/>
      <c r="AX137" s="438"/>
      <c r="AY137" s="438"/>
      <c r="AZ137" s="438"/>
      <c r="BA137" s="438"/>
      <c r="BB137" s="438"/>
      <c r="BC137" s="438"/>
      <c r="BD137" s="81"/>
      <c r="BE137" s="438"/>
      <c r="BF137" s="438"/>
      <c r="BG137" s="438"/>
      <c r="BH137" s="438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</row>
    <row r="138">
      <c r="A138" s="81"/>
      <c r="B138" s="81"/>
      <c r="C138" s="81"/>
      <c r="D138" s="81"/>
      <c r="E138" s="438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438"/>
      <c r="Y138" s="81"/>
      <c r="Z138" s="81"/>
      <c r="AA138" s="81"/>
      <c r="AB138" s="81"/>
      <c r="AC138" s="81"/>
      <c r="AD138" s="438"/>
      <c r="AE138" s="438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438"/>
      <c r="AV138" s="438"/>
      <c r="AW138" s="438"/>
      <c r="AX138" s="438"/>
      <c r="AY138" s="438"/>
      <c r="AZ138" s="438"/>
      <c r="BA138" s="438"/>
      <c r="BB138" s="438"/>
      <c r="BC138" s="438"/>
      <c r="BD138" s="81"/>
      <c r="BE138" s="438"/>
      <c r="BF138" s="438"/>
      <c r="BG138" s="438"/>
      <c r="BH138" s="438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</row>
    <row r="139">
      <c r="A139" s="81"/>
      <c r="B139" s="81"/>
      <c r="C139" s="81"/>
      <c r="D139" s="81"/>
      <c r="E139" s="438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438"/>
      <c r="Y139" s="81"/>
      <c r="Z139" s="81"/>
      <c r="AA139" s="81"/>
      <c r="AB139" s="81"/>
      <c r="AC139" s="81"/>
      <c r="AD139" s="438"/>
      <c r="AE139" s="438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438"/>
      <c r="AV139" s="438"/>
      <c r="AW139" s="438"/>
      <c r="AX139" s="438"/>
      <c r="AY139" s="438"/>
      <c r="AZ139" s="438"/>
      <c r="BA139" s="438"/>
      <c r="BB139" s="438"/>
      <c r="BC139" s="438"/>
      <c r="BD139" s="81"/>
      <c r="BE139" s="438"/>
      <c r="BF139" s="438"/>
      <c r="BG139" s="438"/>
      <c r="BH139" s="438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</row>
    <row r="140">
      <c r="A140" s="81"/>
      <c r="B140" s="81"/>
      <c r="C140" s="81"/>
      <c r="D140" s="81"/>
      <c r="E140" s="438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438"/>
      <c r="Y140" s="81"/>
      <c r="Z140" s="81"/>
      <c r="AA140" s="81"/>
      <c r="AB140" s="81"/>
      <c r="AC140" s="81"/>
      <c r="AD140" s="438"/>
      <c r="AE140" s="438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438"/>
      <c r="AV140" s="438"/>
      <c r="AW140" s="438"/>
      <c r="AX140" s="438"/>
      <c r="AY140" s="438"/>
      <c r="AZ140" s="438"/>
      <c r="BA140" s="438"/>
      <c r="BB140" s="438"/>
      <c r="BC140" s="438"/>
      <c r="BD140" s="81"/>
      <c r="BE140" s="438"/>
      <c r="BF140" s="438"/>
      <c r="BG140" s="438"/>
      <c r="BH140" s="438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</row>
    <row r="141">
      <c r="A141" s="81"/>
      <c r="B141" s="81"/>
      <c r="C141" s="81"/>
      <c r="D141" s="81"/>
      <c r="E141" s="438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438"/>
      <c r="Y141" s="81"/>
      <c r="Z141" s="81"/>
      <c r="AA141" s="81"/>
      <c r="AB141" s="81"/>
      <c r="AC141" s="81"/>
      <c r="AD141" s="438"/>
      <c r="AE141" s="438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438"/>
      <c r="AV141" s="438"/>
      <c r="AW141" s="438"/>
      <c r="AX141" s="438"/>
      <c r="AY141" s="438"/>
      <c r="AZ141" s="438"/>
      <c r="BA141" s="438"/>
      <c r="BB141" s="438"/>
      <c r="BC141" s="438"/>
      <c r="BD141" s="81"/>
      <c r="BE141" s="438"/>
      <c r="BF141" s="438"/>
      <c r="BG141" s="438"/>
      <c r="BH141" s="438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</row>
    <row r="142">
      <c r="A142" s="81"/>
      <c r="B142" s="81"/>
      <c r="C142" s="81"/>
      <c r="D142" s="81"/>
      <c r="E142" s="438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438"/>
      <c r="Y142" s="81"/>
      <c r="Z142" s="81"/>
      <c r="AA142" s="81"/>
      <c r="AB142" s="81"/>
      <c r="AC142" s="81"/>
      <c r="AD142" s="438"/>
      <c r="AE142" s="438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438"/>
      <c r="AV142" s="438"/>
      <c r="AW142" s="438"/>
      <c r="AX142" s="438"/>
      <c r="AY142" s="438"/>
      <c r="AZ142" s="438"/>
      <c r="BA142" s="438"/>
      <c r="BB142" s="438"/>
      <c r="BC142" s="438"/>
      <c r="BD142" s="81"/>
      <c r="BE142" s="438"/>
      <c r="BF142" s="438"/>
      <c r="BG142" s="438"/>
      <c r="BH142" s="438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</row>
    <row r="143">
      <c r="A143" s="81"/>
      <c r="B143" s="81"/>
      <c r="C143" s="81"/>
      <c r="D143" s="81"/>
      <c r="E143" s="438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438"/>
      <c r="Y143" s="81"/>
      <c r="Z143" s="81"/>
      <c r="AA143" s="81"/>
      <c r="AB143" s="81"/>
      <c r="AC143" s="81"/>
      <c r="AD143" s="438"/>
      <c r="AE143" s="438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438"/>
      <c r="AV143" s="438"/>
      <c r="AW143" s="438"/>
      <c r="AX143" s="438"/>
      <c r="AY143" s="438"/>
      <c r="AZ143" s="438"/>
      <c r="BA143" s="438"/>
      <c r="BB143" s="438"/>
      <c r="BC143" s="438"/>
      <c r="BD143" s="81"/>
      <c r="BE143" s="438"/>
      <c r="BF143" s="438"/>
      <c r="BG143" s="438"/>
      <c r="BH143" s="438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</row>
    <row r="144">
      <c r="A144" s="81"/>
      <c r="B144" s="81"/>
      <c r="C144" s="81"/>
      <c r="D144" s="81"/>
      <c r="E144" s="438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438"/>
      <c r="Y144" s="81"/>
      <c r="Z144" s="81"/>
      <c r="AA144" s="81"/>
      <c r="AB144" s="81"/>
      <c r="AC144" s="81"/>
      <c r="AD144" s="438"/>
      <c r="AE144" s="438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438"/>
      <c r="AV144" s="438"/>
      <c r="AW144" s="438"/>
      <c r="AX144" s="438"/>
      <c r="AY144" s="438"/>
      <c r="AZ144" s="438"/>
      <c r="BA144" s="438"/>
      <c r="BB144" s="438"/>
      <c r="BC144" s="438"/>
      <c r="BD144" s="81"/>
      <c r="BE144" s="438"/>
      <c r="BF144" s="438"/>
      <c r="BG144" s="438"/>
      <c r="BH144" s="438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</row>
    <row r="145">
      <c r="A145" s="81"/>
      <c r="B145" s="81"/>
      <c r="C145" s="81"/>
      <c r="D145" s="81"/>
      <c r="E145" s="438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438"/>
      <c r="Y145" s="81"/>
      <c r="Z145" s="81"/>
      <c r="AA145" s="81"/>
      <c r="AB145" s="81"/>
      <c r="AC145" s="81"/>
      <c r="AD145" s="438"/>
      <c r="AE145" s="438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438"/>
      <c r="AV145" s="438"/>
      <c r="AW145" s="438"/>
      <c r="AX145" s="438"/>
      <c r="AY145" s="438"/>
      <c r="AZ145" s="438"/>
      <c r="BA145" s="438"/>
      <c r="BB145" s="438"/>
      <c r="BC145" s="438"/>
      <c r="BD145" s="81"/>
      <c r="BE145" s="438"/>
      <c r="BF145" s="438"/>
      <c r="BG145" s="438"/>
      <c r="BH145" s="438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</row>
    <row r="146">
      <c r="A146" s="81"/>
      <c r="B146" s="81"/>
      <c r="C146" s="81"/>
      <c r="D146" s="81"/>
      <c r="E146" s="438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438"/>
      <c r="Y146" s="81"/>
      <c r="Z146" s="81"/>
      <c r="AA146" s="81"/>
      <c r="AB146" s="81"/>
      <c r="AC146" s="81"/>
      <c r="AD146" s="438"/>
      <c r="AE146" s="438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438"/>
      <c r="AV146" s="438"/>
      <c r="AW146" s="438"/>
      <c r="AX146" s="438"/>
      <c r="AY146" s="438"/>
      <c r="AZ146" s="438"/>
      <c r="BA146" s="438"/>
      <c r="BB146" s="438"/>
      <c r="BC146" s="438"/>
      <c r="BD146" s="81"/>
      <c r="BE146" s="438"/>
      <c r="BF146" s="438"/>
      <c r="BG146" s="438"/>
      <c r="BH146" s="438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</row>
    <row r="147">
      <c r="A147" s="81"/>
      <c r="B147" s="81"/>
      <c r="C147" s="81"/>
      <c r="D147" s="81"/>
      <c r="E147" s="438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438"/>
      <c r="Y147" s="81"/>
      <c r="Z147" s="81"/>
      <c r="AA147" s="81"/>
      <c r="AB147" s="81"/>
      <c r="AC147" s="81"/>
      <c r="AD147" s="438"/>
      <c r="AE147" s="438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438"/>
      <c r="AV147" s="438"/>
      <c r="AW147" s="438"/>
      <c r="AX147" s="438"/>
      <c r="AY147" s="438"/>
      <c r="AZ147" s="438"/>
      <c r="BA147" s="438"/>
      <c r="BB147" s="438"/>
      <c r="BC147" s="438"/>
      <c r="BD147" s="81"/>
      <c r="BE147" s="438"/>
      <c r="BF147" s="438"/>
      <c r="BG147" s="438"/>
      <c r="BH147" s="438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</row>
    <row r="148">
      <c r="A148" s="81"/>
      <c r="B148" s="81"/>
      <c r="C148" s="81"/>
      <c r="D148" s="81"/>
      <c r="E148" s="438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438"/>
      <c r="Y148" s="81"/>
      <c r="Z148" s="81"/>
      <c r="AA148" s="81"/>
      <c r="AB148" s="81"/>
      <c r="AC148" s="81"/>
      <c r="AD148" s="438"/>
      <c r="AE148" s="438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438"/>
      <c r="AV148" s="438"/>
      <c r="AW148" s="438"/>
      <c r="AX148" s="438"/>
      <c r="AY148" s="438"/>
      <c r="AZ148" s="438"/>
      <c r="BA148" s="438"/>
      <c r="BB148" s="438"/>
      <c r="BC148" s="438"/>
      <c r="BD148" s="81"/>
      <c r="BE148" s="438"/>
      <c r="BF148" s="438"/>
      <c r="BG148" s="438"/>
      <c r="BH148" s="438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</row>
    <row r="149">
      <c r="A149" s="81"/>
      <c r="B149" s="81"/>
      <c r="C149" s="81"/>
      <c r="D149" s="81"/>
      <c r="E149" s="438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438"/>
      <c r="Y149" s="81"/>
      <c r="Z149" s="81"/>
      <c r="AA149" s="81"/>
      <c r="AB149" s="81"/>
      <c r="AC149" s="81"/>
      <c r="AD149" s="438"/>
      <c r="AE149" s="438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438"/>
      <c r="AV149" s="438"/>
      <c r="AW149" s="438"/>
      <c r="AX149" s="438"/>
      <c r="AY149" s="438"/>
      <c r="AZ149" s="438"/>
      <c r="BA149" s="438"/>
      <c r="BB149" s="438"/>
      <c r="BC149" s="438"/>
      <c r="BD149" s="81"/>
      <c r="BE149" s="438"/>
      <c r="BF149" s="438"/>
      <c r="BG149" s="438"/>
      <c r="BH149" s="438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</row>
    <row r="150">
      <c r="A150" s="81"/>
      <c r="B150" s="81"/>
      <c r="C150" s="81"/>
      <c r="D150" s="81"/>
      <c r="E150" s="438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438"/>
      <c r="Y150" s="81"/>
      <c r="Z150" s="81"/>
      <c r="AA150" s="81"/>
      <c r="AB150" s="81"/>
      <c r="AC150" s="81"/>
      <c r="AD150" s="438"/>
      <c r="AE150" s="438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438"/>
      <c r="AV150" s="438"/>
      <c r="AW150" s="438"/>
      <c r="AX150" s="438"/>
      <c r="AY150" s="438"/>
      <c r="AZ150" s="438"/>
      <c r="BA150" s="438"/>
      <c r="BB150" s="438"/>
      <c r="BC150" s="438"/>
      <c r="BD150" s="81"/>
      <c r="BE150" s="438"/>
      <c r="BF150" s="438"/>
      <c r="BG150" s="438"/>
      <c r="BH150" s="438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</row>
    <row r="151">
      <c r="A151" s="81"/>
      <c r="B151" s="81"/>
      <c r="C151" s="81"/>
      <c r="D151" s="81"/>
      <c r="E151" s="438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 t="str">
        <f>AA117</f>
        <v/>
      </c>
      <c r="V151" s="81"/>
      <c r="W151" s="81"/>
      <c r="X151" s="438"/>
      <c r="Y151" s="81"/>
      <c r="Z151" s="81"/>
      <c r="AA151" s="81"/>
      <c r="AB151" s="81"/>
      <c r="AC151" s="81"/>
      <c r="AD151" s="438"/>
      <c r="AE151" s="438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438"/>
      <c r="AV151" s="438"/>
      <c r="AW151" s="438"/>
      <c r="AX151" s="438"/>
      <c r="AY151" s="438"/>
      <c r="AZ151" s="438"/>
      <c r="BA151" s="438"/>
      <c r="BB151" s="438"/>
      <c r="BC151" s="438"/>
      <c r="BD151" s="81"/>
      <c r="BE151" s="438"/>
      <c r="BF151" s="438"/>
      <c r="BG151" s="438"/>
      <c r="BH151" s="438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</row>
    <row r="152">
      <c r="A152" s="81"/>
      <c r="B152" s="81"/>
      <c r="C152" s="81"/>
      <c r="D152" s="81"/>
      <c r="E152" s="438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438"/>
      <c r="Y152" s="81"/>
      <c r="Z152" s="81"/>
      <c r="AA152" s="81"/>
      <c r="AB152" s="81"/>
      <c r="AC152" s="81"/>
      <c r="AD152" s="438"/>
      <c r="AE152" s="438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438"/>
      <c r="AV152" s="438"/>
      <c r="AW152" s="438"/>
      <c r="AX152" s="438"/>
      <c r="AY152" s="438"/>
      <c r="AZ152" s="438"/>
      <c r="BA152" s="438"/>
      <c r="BB152" s="438"/>
      <c r="BC152" s="438"/>
      <c r="BD152" s="81"/>
      <c r="BE152" s="438"/>
      <c r="BF152" s="438"/>
      <c r="BG152" s="438"/>
      <c r="BH152" s="438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</row>
    <row r="153">
      <c r="A153" s="81"/>
      <c r="B153" s="81"/>
      <c r="C153" s="81"/>
      <c r="D153" s="81"/>
      <c r="E153" s="438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438"/>
      <c r="Y153" s="81"/>
      <c r="Z153" s="81"/>
      <c r="AA153" s="81"/>
      <c r="AB153" s="81"/>
      <c r="AC153" s="81"/>
      <c r="AD153" s="438"/>
      <c r="AE153" s="438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438"/>
      <c r="AV153" s="438"/>
      <c r="AW153" s="438"/>
      <c r="AX153" s="438"/>
      <c r="AY153" s="438"/>
      <c r="AZ153" s="438"/>
      <c r="BA153" s="438"/>
      <c r="BB153" s="438"/>
      <c r="BC153" s="438"/>
      <c r="BD153" s="81"/>
      <c r="BE153" s="438"/>
      <c r="BF153" s="438"/>
      <c r="BG153" s="438"/>
      <c r="BH153" s="438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</row>
    <row r="154">
      <c r="A154" s="81"/>
      <c r="B154" s="81"/>
      <c r="C154" s="81"/>
      <c r="D154" s="81"/>
      <c r="E154" s="438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438"/>
      <c r="Y154" s="81"/>
      <c r="Z154" s="81"/>
      <c r="AA154" s="81"/>
      <c r="AB154" s="81"/>
      <c r="AC154" s="81"/>
      <c r="AD154" s="438"/>
      <c r="AE154" s="438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438"/>
      <c r="AV154" s="438"/>
      <c r="AW154" s="438"/>
      <c r="AX154" s="438"/>
      <c r="AY154" s="438"/>
      <c r="AZ154" s="438"/>
      <c r="BA154" s="438"/>
      <c r="BB154" s="438"/>
      <c r="BC154" s="438"/>
      <c r="BD154" s="81"/>
      <c r="BE154" s="438"/>
      <c r="BF154" s="438"/>
      <c r="BG154" s="438"/>
      <c r="BH154" s="438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</row>
    <row r="155">
      <c r="A155" s="81"/>
      <c r="B155" s="81"/>
      <c r="C155" s="81"/>
      <c r="D155" s="81"/>
      <c r="E155" s="438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438"/>
      <c r="Y155" s="81"/>
      <c r="Z155" s="81"/>
      <c r="AA155" s="81"/>
      <c r="AB155" s="81"/>
      <c r="AC155" s="81"/>
      <c r="AD155" s="438"/>
      <c r="AE155" s="438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438"/>
      <c r="AV155" s="438"/>
      <c r="AW155" s="438"/>
      <c r="AX155" s="438"/>
      <c r="AY155" s="438"/>
      <c r="AZ155" s="438"/>
      <c r="BA155" s="438"/>
      <c r="BB155" s="438"/>
      <c r="BC155" s="438"/>
      <c r="BD155" s="81"/>
      <c r="BE155" s="438"/>
      <c r="BF155" s="438"/>
      <c r="BG155" s="438"/>
      <c r="BH155" s="438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</row>
    <row r="156">
      <c r="A156" s="81"/>
      <c r="B156" s="81"/>
      <c r="C156" s="81"/>
      <c r="D156" s="81"/>
      <c r="E156" s="438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438"/>
      <c r="Y156" s="81"/>
      <c r="Z156" s="81"/>
      <c r="AA156" s="81"/>
      <c r="AB156" s="81"/>
      <c r="AC156" s="81"/>
      <c r="AD156" s="438"/>
      <c r="AE156" s="438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438"/>
      <c r="AV156" s="438"/>
      <c r="AW156" s="438"/>
      <c r="AX156" s="438"/>
      <c r="AY156" s="438"/>
      <c r="AZ156" s="438"/>
      <c r="BA156" s="438"/>
      <c r="BB156" s="438"/>
      <c r="BC156" s="438"/>
      <c r="BD156" s="81"/>
      <c r="BE156" s="438"/>
      <c r="BF156" s="438"/>
      <c r="BG156" s="438"/>
      <c r="BH156" s="438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</row>
    <row r="157">
      <c r="A157" s="81"/>
      <c r="B157" s="81"/>
      <c r="C157" s="81"/>
      <c r="D157" s="81"/>
      <c r="E157" s="438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438"/>
      <c r="Y157" s="81"/>
      <c r="Z157" s="81"/>
      <c r="AA157" s="81"/>
      <c r="AB157" s="81"/>
      <c r="AC157" s="81"/>
      <c r="AD157" s="438"/>
      <c r="AE157" s="438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438"/>
      <c r="AV157" s="438"/>
      <c r="AW157" s="438"/>
      <c r="AX157" s="438"/>
      <c r="AY157" s="438"/>
      <c r="AZ157" s="438"/>
      <c r="BA157" s="438"/>
      <c r="BB157" s="438"/>
      <c r="BC157" s="438"/>
      <c r="BD157" s="81"/>
      <c r="BE157" s="438"/>
      <c r="BF157" s="438"/>
      <c r="BG157" s="438"/>
      <c r="BH157" s="438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</row>
    <row r="158">
      <c r="A158" s="81"/>
      <c r="B158" s="81"/>
      <c r="C158" s="81"/>
      <c r="D158" s="81"/>
      <c r="E158" s="438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438"/>
      <c r="Y158" s="81"/>
      <c r="Z158" s="81"/>
      <c r="AA158" s="81"/>
      <c r="AB158" s="81"/>
      <c r="AC158" s="81"/>
      <c r="AD158" s="438"/>
      <c r="AE158" s="438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438"/>
      <c r="AV158" s="438"/>
      <c r="AW158" s="438"/>
      <c r="AX158" s="438"/>
      <c r="AY158" s="438"/>
      <c r="AZ158" s="438"/>
      <c r="BA158" s="438"/>
      <c r="BB158" s="438"/>
      <c r="BC158" s="438"/>
      <c r="BD158" s="81"/>
      <c r="BE158" s="438"/>
      <c r="BF158" s="438"/>
      <c r="BG158" s="438"/>
      <c r="BH158" s="438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</row>
    <row r="159">
      <c r="A159" s="81"/>
      <c r="B159" s="81"/>
      <c r="C159" s="81"/>
      <c r="D159" s="81"/>
      <c r="E159" s="438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438"/>
      <c r="Y159" s="81"/>
      <c r="Z159" s="81"/>
      <c r="AA159" s="81"/>
      <c r="AB159" s="81"/>
      <c r="AC159" s="81"/>
      <c r="AD159" s="438"/>
      <c r="AE159" s="438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438"/>
      <c r="AV159" s="438"/>
      <c r="AW159" s="438"/>
      <c r="AX159" s="438"/>
      <c r="AY159" s="438"/>
      <c r="AZ159" s="438"/>
      <c r="BA159" s="438"/>
      <c r="BB159" s="438"/>
      <c r="BC159" s="438"/>
      <c r="BD159" s="81"/>
      <c r="BE159" s="438"/>
      <c r="BF159" s="438"/>
      <c r="BG159" s="438"/>
      <c r="BH159" s="438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</row>
    <row r="160">
      <c r="A160" s="81"/>
      <c r="B160" s="81"/>
      <c r="C160" s="81"/>
      <c r="D160" s="81"/>
      <c r="E160" s="438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438"/>
      <c r="Y160" s="81"/>
      <c r="Z160" s="81"/>
      <c r="AA160" s="81"/>
      <c r="AB160" s="81"/>
      <c r="AC160" s="81"/>
      <c r="AD160" s="438"/>
      <c r="AE160" s="438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438"/>
      <c r="AV160" s="438"/>
      <c r="AW160" s="438"/>
      <c r="AX160" s="438"/>
      <c r="AY160" s="438"/>
      <c r="AZ160" s="438"/>
      <c r="BA160" s="438"/>
      <c r="BB160" s="438"/>
      <c r="BC160" s="438"/>
      <c r="BD160" s="81"/>
      <c r="BE160" s="438"/>
      <c r="BF160" s="438"/>
      <c r="BG160" s="438"/>
      <c r="BH160" s="438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</row>
    <row r="161">
      <c r="A161" s="81"/>
      <c r="B161" s="81"/>
      <c r="C161" s="81"/>
      <c r="D161" s="81"/>
      <c r="E161" s="438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438"/>
      <c r="Y161" s="81"/>
      <c r="Z161" s="81"/>
      <c r="AA161" s="81"/>
      <c r="AB161" s="81"/>
      <c r="AC161" s="81"/>
      <c r="AD161" s="438"/>
      <c r="AE161" s="438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438"/>
      <c r="AV161" s="438"/>
      <c r="AW161" s="438"/>
      <c r="AX161" s="438"/>
      <c r="AY161" s="438"/>
      <c r="AZ161" s="438"/>
      <c r="BA161" s="438"/>
      <c r="BB161" s="438"/>
      <c r="BC161" s="438"/>
      <c r="BD161" s="81"/>
      <c r="BE161" s="438"/>
      <c r="BF161" s="438"/>
      <c r="BG161" s="438"/>
      <c r="BH161" s="438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</row>
    <row r="162">
      <c r="A162" s="81"/>
      <c r="B162" s="81"/>
      <c r="C162" s="81"/>
      <c r="D162" s="81"/>
      <c r="E162" s="438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438"/>
      <c r="Y162" s="81"/>
      <c r="Z162" s="81"/>
      <c r="AA162" s="81"/>
      <c r="AB162" s="81"/>
      <c r="AC162" s="81"/>
      <c r="AD162" s="438"/>
      <c r="AE162" s="438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438"/>
      <c r="AV162" s="438"/>
      <c r="AW162" s="438"/>
      <c r="AX162" s="438"/>
      <c r="AY162" s="438"/>
      <c r="AZ162" s="438"/>
      <c r="BA162" s="438"/>
      <c r="BB162" s="438"/>
      <c r="BC162" s="438"/>
      <c r="BD162" s="81"/>
      <c r="BE162" s="438"/>
      <c r="BF162" s="438"/>
      <c r="BG162" s="438"/>
      <c r="BH162" s="438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</row>
    <row r="163">
      <c r="A163" s="81"/>
      <c r="B163" s="81"/>
      <c r="C163" s="81"/>
      <c r="D163" s="81"/>
      <c r="E163" s="438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438"/>
      <c r="Y163" s="81"/>
      <c r="Z163" s="81"/>
      <c r="AA163" s="81"/>
      <c r="AB163" s="81"/>
      <c r="AC163" s="81"/>
      <c r="AD163" s="438"/>
      <c r="AE163" s="438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438"/>
      <c r="AV163" s="438"/>
      <c r="AW163" s="438"/>
      <c r="AX163" s="438"/>
      <c r="AY163" s="438"/>
      <c r="AZ163" s="438"/>
      <c r="BA163" s="438"/>
      <c r="BB163" s="438"/>
      <c r="BC163" s="438"/>
      <c r="BD163" s="81"/>
      <c r="BE163" s="438"/>
      <c r="BF163" s="438"/>
      <c r="BG163" s="438"/>
      <c r="BH163" s="438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</row>
    <row r="164">
      <c r="A164" s="81"/>
      <c r="B164" s="81"/>
      <c r="C164" s="81"/>
      <c r="D164" s="81"/>
      <c r="E164" s="438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438"/>
      <c r="Y164" s="81"/>
      <c r="Z164" s="81"/>
      <c r="AA164" s="81"/>
      <c r="AB164" s="81"/>
      <c r="AC164" s="81"/>
      <c r="AD164" s="438"/>
      <c r="AE164" s="438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438"/>
      <c r="AV164" s="438"/>
      <c r="AW164" s="438"/>
      <c r="AX164" s="438"/>
      <c r="AY164" s="438"/>
      <c r="AZ164" s="438"/>
      <c r="BA164" s="438"/>
      <c r="BB164" s="438"/>
      <c r="BC164" s="438"/>
      <c r="BD164" s="81"/>
      <c r="BE164" s="438"/>
      <c r="BF164" s="438"/>
      <c r="BG164" s="438"/>
      <c r="BH164" s="438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</row>
    <row r="165">
      <c r="A165" s="81"/>
      <c r="B165" s="81"/>
      <c r="C165" s="81"/>
      <c r="D165" s="81"/>
      <c r="E165" s="438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438"/>
      <c r="Y165" s="81"/>
      <c r="Z165" s="81"/>
      <c r="AA165" s="81"/>
      <c r="AB165" s="81"/>
      <c r="AC165" s="81"/>
      <c r="AD165" s="438"/>
      <c r="AE165" s="438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438"/>
      <c r="AV165" s="438"/>
      <c r="AW165" s="438"/>
      <c r="AX165" s="438"/>
      <c r="AY165" s="438"/>
      <c r="AZ165" s="438"/>
      <c r="BA165" s="438"/>
      <c r="BB165" s="438"/>
      <c r="BC165" s="438"/>
      <c r="BD165" s="81"/>
      <c r="BE165" s="438"/>
      <c r="BF165" s="438"/>
      <c r="BG165" s="438"/>
      <c r="BH165" s="438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</row>
    <row r="166">
      <c r="A166" s="81"/>
      <c r="B166" s="81"/>
      <c r="C166" s="81"/>
      <c r="D166" s="81"/>
      <c r="E166" s="438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438"/>
      <c r="Y166" s="81"/>
      <c r="Z166" s="81"/>
      <c r="AA166" s="81"/>
      <c r="AB166" s="81"/>
      <c r="AC166" s="81"/>
      <c r="AD166" s="438"/>
      <c r="AE166" s="438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438"/>
      <c r="AV166" s="438"/>
      <c r="AW166" s="438"/>
      <c r="AX166" s="438"/>
      <c r="AY166" s="438"/>
      <c r="AZ166" s="438"/>
      <c r="BA166" s="438"/>
      <c r="BB166" s="438"/>
      <c r="BC166" s="438"/>
      <c r="BD166" s="81"/>
      <c r="BE166" s="438"/>
      <c r="BF166" s="438"/>
      <c r="BG166" s="438"/>
      <c r="BH166" s="438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</row>
    <row r="167">
      <c r="A167" s="81"/>
      <c r="B167" s="81"/>
      <c r="C167" s="81"/>
      <c r="D167" s="81"/>
      <c r="E167" s="438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438"/>
      <c r="Y167" s="81"/>
      <c r="Z167" s="81"/>
      <c r="AA167" s="81"/>
      <c r="AB167" s="81"/>
      <c r="AC167" s="81"/>
      <c r="AD167" s="438"/>
      <c r="AE167" s="438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438"/>
      <c r="AV167" s="438"/>
      <c r="AW167" s="438"/>
      <c r="AX167" s="438"/>
      <c r="AY167" s="438"/>
      <c r="AZ167" s="438"/>
      <c r="BA167" s="438"/>
      <c r="BB167" s="438"/>
      <c r="BC167" s="438"/>
      <c r="BD167" s="81"/>
      <c r="BE167" s="438"/>
      <c r="BF167" s="438"/>
      <c r="BG167" s="438"/>
      <c r="BH167" s="438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</row>
    <row r="168">
      <c r="A168" s="81"/>
      <c r="B168" s="81"/>
      <c r="C168" s="81"/>
      <c r="D168" s="81"/>
      <c r="E168" s="438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438"/>
      <c r="Y168" s="81"/>
      <c r="Z168" s="81"/>
      <c r="AA168" s="81"/>
      <c r="AB168" s="81"/>
      <c r="AC168" s="81"/>
      <c r="AD168" s="438"/>
      <c r="AE168" s="438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438"/>
      <c r="AV168" s="438"/>
      <c r="AW168" s="438"/>
      <c r="AX168" s="438"/>
      <c r="AY168" s="438"/>
      <c r="AZ168" s="438"/>
      <c r="BA168" s="438"/>
      <c r="BB168" s="438"/>
      <c r="BC168" s="438"/>
      <c r="BD168" s="81"/>
      <c r="BE168" s="438"/>
      <c r="BF168" s="438"/>
      <c r="BG168" s="438"/>
      <c r="BH168" s="438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</row>
    <row r="169">
      <c r="A169" s="81"/>
      <c r="B169" s="81"/>
      <c r="C169" s="81"/>
      <c r="D169" s="81"/>
      <c r="E169" s="438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438"/>
      <c r="Y169" s="81"/>
      <c r="Z169" s="81"/>
      <c r="AA169" s="81"/>
      <c r="AB169" s="81"/>
      <c r="AC169" s="81"/>
      <c r="AD169" s="438"/>
      <c r="AE169" s="438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438"/>
      <c r="AV169" s="438"/>
      <c r="AW169" s="438"/>
      <c r="AX169" s="438"/>
      <c r="AY169" s="438"/>
      <c r="AZ169" s="438"/>
      <c r="BA169" s="438"/>
      <c r="BB169" s="438"/>
      <c r="BC169" s="438"/>
      <c r="BD169" s="81"/>
      <c r="BE169" s="438"/>
      <c r="BF169" s="438"/>
      <c r="BG169" s="438"/>
      <c r="BH169" s="438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</row>
    <row r="170">
      <c r="A170" s="81"/>
      <c r="B170" s="81"/>
      <c r="C170" s="81"/>
      <c r="D170" s="81"/>
      <c r="E170" s="438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438"/>
      <c r="Y170" s="81"/>
      <c r="Z170" s="81"/>
      <c r="AA170" s="81"/>
      <c r="AB170" s="81"/>
      <c r="AC170" s="81"/>
      <c r="AD170" s="438"/>
      <c r="AE170" s="438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438"/>
      <c r="AV170" s="438"/>
      <c r="AW170" s="438"/>
      <c r="AX170" s="438"/>
      <c r="AY170" s="438"/>
      <c r="AZ170" s="438"/>
      <c r="BA170" s="438"/>
      <c r="BB170" s="438"/>
      <c r="BC170" s="438"/>
      <c r="BD170" s="81"/>
      <c r="BE170" s="438"/>
      <c r="BF170" s="438"/>
      <c r="BG170" s="438"/>
      <c r="BH170" s="438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</row>
    <row r="171">
      <c r="A171" s="81"/>
      <c r="B171" s="81"/>
      <c r="C171" s="81"/>
      <c r="D171" s="81"/>
      <c r="E171" s="438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438"/>
      <c r="Y171" s="81"/>
      <c r="Z171" s="81"/>
      <c r="AA171" s="81"/>
      <c r="AB171" s="81"/>
      <c r="AC171" s="81"/>
      <c r="AD171" s="438"/>
      <c r="AE171" s="438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438"/>
      <c r="AV171" s="438"/>
      <c r="AW171" s="438"/>
      <c r="AX171" s="438"/>
      <c r="AY171" s="438"/>
      <c r="AZ171" s="438"/>
      <c r="BA171" s="438"/>
      <c r="BB171" s="438"/>
      <c r="BC171" s="438"/>
      <c r="BD171" s="81"/>
      <c r="BE171" s="438"/>
      <c r="BF171" s="438"/>
      <c r="BG171" s="438"/>
      <c r="BH171" s="438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</row>
    <row r="172">
      <c r="A172" s="81"/>
      <c r="B172" s="81"/>
      <c r="C172" s="81"/>
      <c r="D172" s="81"/>
      <c r="E172" s="438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438"/>
      <c r="Y172" s="81"/>
      <c r="Z172" s="81"/>
      <c r="AA172" s="81"/>
      <c r="AB172" s="81"/>
      <c r="AC172" s="81"/>
      <c r="AD172" s="438"/>
      <c r="AE172" s="438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438"/>
      <c r="AV172" s="438"/>
      <c r="AW172" s="438"/>
      <c r="AX172" s="438"/>
      <c r="AY172" s="438"/>
      <c r="AZ172" s="438"/>
      <c r="BA172" s="438"/>
      <c r="BB172" s="438"/>
      <c r="BC172" s="438"/>
      <c r="BD172" s="81"/>
      <c r="BE172" s="438"/>
      <c r="BF172" s="438"/>
      <c r="BG172" s="438"/>
      <c r="BH172" s="438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</row>
    <row r="173">
      <c r="A173" s="81"/>
      <c r="B173" s="81"/>
      <c r="C173" s="81"/>
      <c r="D173" s="81"/>
      <c r="E173" s="438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438"/>
      <c r="Y173" s="81"/>
      <c r="Z173" s="81"/>
      <c r="AA173" s="81"/>
      <c r="AB173" s="81"/>
      <c r="AC173" s="81"/>
      <c r="AD173" s="438"/>
      <c r="AE173" s="438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438"/>
      <c r="AV173" s="438"/>
      <c r="AW173" s="438"/>
      <c r="AX173" s="438"/>
      <c r="AY173" s="438"/>
      <c r="AZ173" s="438"/>
      <c r="BA173" s="438"/>
      <c r="BB173" s="438"/>
      <c r="BC173" s="438"/>
      <c r="BD173" s="81"/>
      <c r="BE173" s="438"/>
      <c r="BF173" s="438"/>
      <c r="BG173" s="438"/>
      <c r="BH173" s="438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</row>
    <row r="174">
      <c r="A174" s="81"/>
      <c r="B174" s="81"/>
      <c r="C174" s="81"/>
      <c r="D174" s="81"/>
      <c r="E174" s="438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438"/>
      <c r="Y174" s="81"/>
      <c r="Z174" s="81"/>
      <c r="AA174" s="81"/>
      <c r="AB174" s="81"/>
      <c r="AC174" s="81"/>
      <c r="AD174" s="438"/>
      <c r="AE174" s="438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438"/>
      <c r="AV174" s="438"/>
      <c r="AW174" s="438"/>
      <c r="AX174" s="438"/>
      <c r="AY174" s="438"/>
      <c r="AZ174" s="438"/>
      <c r="BA174" s="438"/>
      <c r="BB174" s="438"/>
      <c r="BC174" s="438"/>
      <c r="BD174" s="81"/>
      <c r="BE174" s="438"/>
      <c r="BF174" s="438"/>
      <c r="BG174" s="438"/>
      <c r="BH174" s="438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</row>
    <row r="175">
      <c r="A175" s="81"/>
      <c r="B175" s="81"/>
      <c r="C175" s="81"/>
      <c r="D175" s="81"/>
      <c r="E175" s="438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438"/>
      <c r="Y175" s="81"/>
      <c r="Z175" s="81"/>
      <c r="AA175" s="81"/>
      <c r="AB175" s="81"/>
      <c r="AC175" s="81"/>
      <c r="AD175" s="438"/>
      <c r="AE175" s="438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438"/>
      <c r="AV175" s="438"/>
      <c r="AW175" s="438"/>
      <c r="AX175" s="438"/>
      <c r="AY175" s="438"/>
      <c r="AZ175" s="438"/>
      <c r="BA175" s="438"/>
      <c r="BB175" s="438"/>
      <c r="BC175" s="438"/>
      <c r="BD175" s="81"/>
      <c r="BE175" s="438"/>
      <c r="BF175" s="438"/>
      <c r="BG175" s="438"/>
      <c r="BH175" s="438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</row>
    <row r="176">
      <c r="A176" s="81"/>
      <c r="B176" s="81"/>
      <c r="C176" s="81"/>
      <c r="D176" s="81"/>
      <c r="E176" s="438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438"/>
      <c r="Y176" s="81"/>
      <c r="Z176" s="81"/>
      <c r="AA176" s="81"/>
      <c r="AB176" s="81"/>
      <c r="AC176" s="81"/>
      <c r="AD176" s="438"/>
      <c r="AE176" s="438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438"/>
      <c r="AV176" s="438"/>
      <c r="AW176" s="438"/>
      <c r="AX176" s="438"/>
      <c r="AY176" s="438"/>
      <c r="AZ176" s="438"/>
      <c r="BA176" s="438"/>
      <c r="BB176" s="438"/>
      <c r="BC176" s="438"/>
      <c r="BD176" s="81"/>
      <c r="BE176" s="438"/>
      <c r="BF176" s="438"/>
      <c r="BG176" s="438"/>
      <c r="BH176" s="438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</row>
    <row r="177">
      <c r="A177" s="81"/>
      <c r="B177" s="81"/>
      <c r="C177" s="81"/>
      <c r="D177" s="81"/>
      <c r="E177" s="438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438"/>
      <c r="Y177" s="81"/>
      <c r="Z177" s="81"/>
      <c r="AA177" s="81"/>
      <c r="AB177" s="81"/>
      <c r="AC177" s="81"/>
      <c r="AD177" s="438"/>
      <c r="AE177" s="438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438"/>
      <c r="AV177" s="438"/>
      <c r="AW177" s="438"/>
      <c r="AX177" s="438"/>
      <c r="AY177" s="438"/>
      <c r="AZ177" s="438"/>
      <c r="BA177" s="438"/>
      <c r="BB177" s="438"/>
      <c r="BC177" s="438"/>
      <c r="BD177" s="81"/>
      <c r="BE177" s="438"/>
      <c r="BF177" s="438"/>
      <c r="BG177" s="438"/>
      <c r="BH177" s="438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</row>
    <row r="178">
      <c r="A178" s="81"/>
      <c r="B178" s="81"/>
      <c r="C178" s="81"/>
      <c r="D178" s="81"/>
      <c r="E178" s="438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438"/>
      <c r="Y178" s="81"/>
      <c r="Z178" s="81"/>
      <c r="AA178" s="81"/>
      <c r="AB178" s="81"/>
      <c r="AC178" s="81"/>
      <c r="AD178" s="438"/>
      <c r="AE178" s="438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438"/>
      <c r="AV178" s="438"/>
      <c r="AW178" s="438"/>
      <c r="AX178" s="438"/>
      <c r="AY178" s="438"/>
      <c r="AZ178" s="438"/>
      <c r="BA178" s="438"/>
      <c r="BB178" s="438"/>
      <c r="BC178" s="438"/>
      <c r="BD178" s="81"/>
      <c r="BE178" s="438"/>
      <c r="BF178" s="438"/>
      <c r="BG178" s="438"/>
      <c r="BH178" s="438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</row>
    <row r="179">
      <c r="A179" s="81"/>
      <c r="B179" s="81"/>
      <c r="C179" s="81"/>
      <c r="D179" s="81"/>
      <c r="E179" s="438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438"/>
      <c r="Y179" s="81"/>
      <c r="Z179" s="81"/>
      <c r="AA179" s="81"/>
      <c r="AB179" s="81"/>
      <c r="AC179" s="81"/>
      <c r="AD179" s="438"/>
      <c r="AE179" s="438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438"/>
      <c r="AV179" s="438"/>
      <c r="AW179" s="438"/>
      <c r="AX179" s="438"/>
      <c r="AY179" s="438"/>
      <c r="AZ179" s="438"/>
      <c r="BA179" s="438"/>
      <c r="BB179" s="438"/>
      <c r="BC179" s="438"/>
      <c r="BD179" s="81"/>
      <c r="BE179" s="438"/>
      <c r="BF179" s="438"/>
      <c r="BG179" s="438"/>
      <c r="BH179" s="438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</row>
    <row r="180">
      <c r="A180" s="81"/>
      <c r="B180" s="81"/>
      <c r="C180" s="81"/>
      <c r="D180" s="81"/>
      <c r="E180" s="438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438"/>
      <c r="Y180" s="81"/>
      <c r="Z180" s="81"/>
      <c r="AA180" s="81"/>
      <c r="AB180" s="81"/>
      <c r="AC180" s="81"/>
      <c r="AD180" s="438"/>
      <c r="AE180" s="438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438"/>
      <c r="AV180" s="438"/>
      <c r="AW180" s="438"/>
      <c r="AX180" s="438"/>
      <c r="AY180" s="438"/>
      <c r="AZ180" s="438"/>
      <c r="BA180" s="438"/>
      <c r="BB180" s="438"/>
      <c r="BC180" s="438"/>
      <c r="BD180" s="81"/>
      <c r="BE180" s="438"/>
      <c r="BF180" s="438"/>
      <c r="BG180" s="438"/>
      <c r="BH180" s="438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</row>
    <row r="181">
      <c r="A181" s="81"/>
      <c r="B181" s="81"/>
      <c r="C181" s="81"/>
      <c r="D181" s="81"/>
      <c r="E181" s="438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438"/>
      <c r="Y181" s="81"/>
      <c r="Z181" s="81"/>
      <c r="AA181" s="81"/>
      <c r="AB181" s="81"/>
      <c r="AC181" s="81"/>
      <c r="AD181" s="438"/>
      <c r="AE181" s="438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438"/>
      <c r="AV181" s="438"/>
      <c r="AW181" s="438"/>
      <c r="AX181" s="438"/>
      <c r="AY181" s="438"/>
      <c r="AZ181" s="438"/>
      <c r="BA181" s="438"/>
      <c r="BB181" s="438"/>
      <c r="BC181" s="438"/>
      <c r="BD181" s="81"/>
      <c r="BE181" s="438"/>
      <c r="BF181" s="438"/>
      <c r="BG181" s="438"/>
      <c r="BH181" s="438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</row>
    <row r="182">
      <c r="A182" s="81"/>
      <c r="B182" s="81"/>
      <c r="C182" s="81"/>
      <c r="D182" s="81"/>
      <c r="E182" s="438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438"/>
      <c r="Y182" s="81"/>
      <c r="Z182" s="81"/>
      <c r="AA182" s="81"/>
      <c r="AB182" s="81"/>
      <c r="AC182" s="81"/>
      <c r="AD182" s="438"/>
      <c r="AE182" s="438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438"/>
      <c r="AV182" s="438"/>
      <c r="AW182" s="438"/>
      <c r="AX182" s="438"/>
      <c r="AY182" s="438"/>
      <c r="AZ182" s="438"/>
      <c r="BA182" s="438"/>
      <c r="BB182" s="438"/>
      <c r="BC182" s="438"/>
      <c r="BD182" s="81"/>
      <c r="BE182" s="438"/>
      <c r="BF182" s="438"/>
      <c r="BG182" s="438"/>
      <c r="BH182" s="438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</row>
    <row r="183">
      <c r="A183" s="81"/>
      <c r="B183" s="81"/>
      <c r="C183" s="81"/>
      <c r="D183" s="81"/>
      <c r="E183" s="438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438"/>
      <c r="Y183" s="81"/>
      <c r="Z183" s="81"/>
      <c r="AA183" s="81"/>
      <c r="AB183" s="81"/>
      <c r="AC183" s="81"/>
      <c r="AD183" s="438"/>
      <c r="AE183" s="438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438"/>
      <c r="AV183" s="438"/>
      <c r="AW183" s="438"/>
      <c r="AX183" s="438"/>
      <c r="AY183" s="438"/>
      <c r="AZ183" s="438"/>
      <c r="BA183" s="438"/>
      <c r="BB183" s="438"/>
      <c r="BC183" s="438"/>
      <c r="BD183" s="81"/>
      <c r="BE183" s="438"/>
      <c r="BF183" s="438"/>
      <c r="BG183" s="438"/>
      <c r="BH183" s="438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</row>
    <row r="184">
      <c r="A184" s="81"/>
      <c r="B184" s="81"/>
      <c r="C184" s="81"/>
      <c r="D184" s="81"/>
      <c r="E184" s="438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438"/>
      <c r="Y184" s="81"/>
      <c r="Z184" s="81"/>
      <c r="AA184" s="81"/>
      <c r="AB184" s="81"/>
      <c r="AC184" s="81"/>
      <c r="AD184" s="438"/>
      <c r="AE184" s="438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438"/>
      <c r="AV184" s="438"/>
      <c r="AW184" s="438"/>
      <c r="AX184" s="438"/>
      <c r="AY184" s="438"/>
      <c r="AZ184" s="438"/>
      <c r="BA184" s="438"/>
      <c r="BB184" s="438"/>
      <c r="BC184" s="438"/>
      <c r="BD184" s="81"/>
      <c r="BE184" s="438"/>
      <c r="BF184" s="438"/>
      <c r="BG184" s="438"/>
      <c r="BH184" s="438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</row>
    <row r="185">
      <c r="A185" s="81"/>
      <c r="B185" s="81"/>
      <c r="C185" s="81"/>
      <c r="D185" s="81"/>
      <c r="E185" s="438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438"/>
      <c r="Y185" s="81"/>
      <c r="Z185" s="81"/>
      <c r="AA185" s="81"/>
      <c r="AB185" s="81"/>
      <c r="AC185" s="81"/>
      <c r="AD185" s="438"/>
      <c r="AE185" s="438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438"/>
      <c r="AV185" s="438"/>
      <c r="AW185" s="438"/>
      <c r="AX185" s="438"/>
      <c r="AY185" s="438"/>
      <c r="AZ185" s="438"/>
      <c r="BA185" s="438"/>
      <c r="BB185" s="438"/>
      <c r="BC185" s="438"/>
      <c r="BD185" s="81"/>
      <c r="BE185" s="438"/>
      <c r="BF185" s="438"/>
      <c r="BG185" s="438"/>
      <c r="BH185" s="438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</row>
    <row r="186">
      <c r="A186" s="81"/>
      <c r="B186" s="81"/>
      <c r="C186" s="81"/>
      <c r="D186" s="81"/>
      <c r="E186" s="438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438"/>
      <c r="Y186" s="81"/>
      <c r="Z186" s="81"/>
      <c r="AA186" s="81"/>
      <c r="AB186" s="81"/>
      <c r="AC186" s="81"/>
      <c r="AD186" s="438"/>
      <c r="AE186" s="438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438"/>
      <c r="AV186" s="438"/>
      <c r="AW186" s="438"/>
      <c r="AX186" s="438"/>
      <c r="AY186" s="438"/>
      <c r="AZ186" s="438"/>
      <c r="BA186" s="438"/>
      <c r="BB186" s="438"/>
      <c r="BC186" s="438"/>
      <c r="BD186" s="81"/>
      <c r="BE186" s="438"/>
      <c r="BF186" s="438"/>
      <c r="BG186" s="438"/>
      <c r="BH186" s="438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</row>
    <row r="187">
      <c r="A187" s="81"/>
      <c r="B187" s="81"/>
      <c r="C187" s="81"/>
      <c r="D187" s="81"/>
      <c r="E187" s="438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438"/>
      <c r="Y187" s="81"/>
      <c r="Z187" s="81"/>
      <c r="AA187" s="81"/>
      <c r="AB187" s="81"/>
      <c r="AC187" s="81"/>
      <c r="AD187" s="438"/>
      <c r="AE187" s="438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438"/>
      <c r="AV187" s="438"/>
      <c r="AW187" s="438"/>
      <c r="AX187" s="438"/>
      <c r="AY187" s="438"/>
      <c r="AZ187" s="438"/>
      <c r="BA187" s="438"/>
      <c r="BB187" s="438"/>
      <c r="BC187" s="438"/>
      <c r="BD187" s="81"/>
      <c r="BE187" s="438"/>
      <c r="BF187" s="438"/>
      <c r="BG187" s="438"/>
      <c r="BH187" s="438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</row>
    <row r="188">
      <c r="A188" s="81"/>
      <c r="B188" s="81"/>
      <c r="C188" s="81"/>
      <c r="D188" s="81"/>
      <c r="E188" s="438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438"/>
      <c r="Y188" s="81"/>
      <c r="Z188" s="81"/>
      <c r="AA188" s="81"/>
      <c r="AB188" s="81"/>
      <c r="AC188" s="81"/>
      <c r="AD188" s="438"/>
      <c r="AE188" s="438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438"/>
      <c r="AV188" s="438"/>
      <c r="AW188" s="438"/>
      <c r="AX188" s="438"/>
      <c r="AY188" s="438"/>
      <c r="AZ188" s="438"/>
      <c r="BA188" s="438"/>
      <c r="BB188" s="438"/>
      <c r="BC188" s="438"/>
      <c r="BD188" s="81"/>
      <c r="BE188" s="438"/>
      <c r="BF188" s="438"/>
      <c r="BG188" s="438"/>
      <c r="BH188" s="438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</row>
    <row r="189">
      <c r="A189" s="81"/>
      <c r="B189" s="81"/>
      <c r="C189" s="81"/>
      <c r="D189" s="81"/>
      <c r="E189" s="438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438"/>
      <c r="Y189" s="81"/>
      <c r="Z189" s="81"/>
      <c r="AA189" s="81"/>
      <c r="AB189" s="81"/>
      <c r="AC189" s="81"/>
      <c r="AD189" s="438"/>
      <c r="AE189" s="438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438"/>
      <c r="AV189" s="438"/>
      <c r="AW189" s="438"/>
      <c r="AX189" s="438"/>
      <c r="AY189" s="438"/>
      <c r="AZ189" s="438"/>
      <c r="BA189" s="438"/>
      <c r="BB189" s="438"/>
      <c r="BC189" s="438"/>
      <c r="BD189" s="81"/>
      <c r="BE189" s="438"/>
      <c r="BF189" s="438"/>
      <c r="BG189" s="438"/>
      <c r="BH189" s="438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</row>
    <row r="190">
      <c r="A190" s="81"/>
      <c r="B190" s="81"/>
      <c r="C190" s="81"/>
      <c r="D190" s="81"/>
      <c r="E190" s="438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438"/>
      <c r="Y190" s="81"/>
      <c r="Z190" s="81"/>
      <c r="AA190" s="81"/>
      <c r="AB190" s="81"/>
      <c r="AC190" s="81"/>
      <c r="AD190" s="438"/>
      <c r="AE190" s="438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438"/>
      <c r="AV190" s="438"/>
      <c r="AW190" s="438"/>
      <c r="AX190" s="438"/>
      <c r="AY190" s="438"/>
      <c r="AZ190" s="438"/>
      <c r="BA190" s="438"/>
      <c r="BB190" s="438"/>
      <c r="BC190" s="438"/>
      <c r="BD190" s="81"/>
      <c r="BE190" s="438"/>
      <c r="BF190" s="438"/>
      <c r="BG190" s="438"/>
      <c r="BH190" s="438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</row>
    <row r="191">
      <c r="A191" s="81"/>
      <c r="B191" s="81"/>
      <c r="C191" s="81"/>
      <c r="D191" s="81"/>
      <c r="E191" s="438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438"/>
      <c r="Y191" s="81"/>
      <c r="Z191" s="81"/>
      <c r="AA191" s="81"/>
      <c r="AB191" s="81"/>
      <c r="AC191" s="81"/>
      <c r="AD191" s="438"/>
      <c r="AE191" s="438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438"/>
      <c r="AV191" s="438"/>
      <c r="AW191" s="438"/>
      <c r="AX191" s="438"/>
      <c r="AY191" s="438"/>
      <c r="AZ191" s="438"/>
      <c r="BA191" s="438"/>
      <c r="BB191" s="438"/>
      <c r="BC191" s="438"/>
      <c r="BD191" s="81"/>
      <c r="BE191" s="438"/>
      <c r="BF191" s="438"/>
      <c r="BG191" s="438"/>
      <c r="BH191" s="438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</row>
    <row r="192">
      <c r="A192" s="81"/>
      <c r="B192" s="81"/>
      <c r="C192" s="81"/>
      <c r="D192" s="81"/>
      <c r="E192" s="438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438"/>
      <c r="Y192" s="81"/>
      <c r="Z192" s="81"/>
      <c r="AA192" s="81"/>
      <c r="AB192" s="81"/>
      <c r="AC192" s="81"/>
      <c r="AD192" s="438"/>
      <c r="AE192" s="438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438"/>
      <c r="AV192" s="438"/>
      <c r="AW192" s="438"/>
      <c r="AX192" s="438"/>
      <c r="AY192" s="438"/>
      <c r="AZ192" s="438"/>
      <c r="BA192" s="438"/>
      <c r="BB192" s="438"/>
      <c r="BC192" s="438"/>
      <c r="BD192" s="81"/>
      <c r="BE192" s="438"/>
      <c r="BF192" s="438"/>
      <c r="BG192" s="438"/>
      <c r="BH192" s="438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</row>
    <row r="193">
      <c r="A193" s="81"/>
      <c r="B193" s="81"/>
      <c r="C193" s="81"/>
      <c r="D193" s="81"/>
      <c r="E193" s="438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438"/>
      <c r="Y193" s="81"/>
      <c r="Z193" s="81"/>
      <c r="AA193" s="81"/>
      <c r="AB193" s="81"/>
      <c r="AC193" s="81"/>
      <c r="AD193" s="438"/>
      <c r="AE193" s="438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438"/>
      <c r="AV193" s="438"/>
      <c r="AW193" s="438"/>
      <c r="AX193" s="438"/>
      <c r="AY193" s="438"/>
      <c r="AZ193" s="438"/>
      <c r="BA193" s="438"/>
      <c r="BB193" s="438"/>
      <c r="BC193" s="438"/>
      <c r="BD193" s="81"/>
      <c r="BE193" s="438"/>
      <c r="BF193" s="438"/>
      <c r="BG193" s="438"/>
      <c r="BH193" s="438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</row>
    <row r="194">
      <c r="A194" s="81"/>
      <c r="B194" s="81"/>
      <c r="C194" s="81"/>
      <c r="D194" s="81"/>
      <c r="E194" s="438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438"/>
      <c r="Y194" s="81"/>
      <c r="Z194" s="81"/>
      <c r="AA194" s="81"/>
      <c r="AB194" s="81"/>
      <c r="AC194" s="81"/>
      <c r="AD194" s="438"/>
      <c r="AE194" s="438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438"/>
      <c r="AV194" s="438"/>
      <c r="AW194" s="438"/>
      <c r="AX194" s="438"/>
      <c r="AY194" s="438"/>
      <c r="AZ194" s="438"/>
      <c r="BA194" s="438"/>
      <c r="BB194" s="438"/>
      <c r="BC194" s="438"/>
      <c r="BD194" s="81"/>
      <c r="BE194" s="438"/>
      <c r="BF194" s="438"/>
      <c r="BG194" s="438"/>
      <c r="BH194" s="438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</row>
    <row r="195">
      <c r="A195" s="81"/>
      <c r="B195" s="81"/>
      <c r="C195" s="81"/>
      <c r="D195" s="81"/>
      <c r="E195" s="438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438"/>
      <c r="Y195" s="81"/>
      <c r="Z195" s="81"/>
      <c r="AA195" s="81"/>
      <c r="AB195" s="81"/>
      <c r="AC195" s="81"/>
      <c r="AD195" s="438"/>
      <c r="AE195" s="438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438"/>
      <c r="AV195" s="438"/>
      <c r="AW195" s="438"/>
      <c r="AX195" s="438"/>
      <c r="AY195" s="438"/>
      <c r="AZ195" s="438"/>
      <c r="BA195" s="438"/>
      <c r="BB195" s="438"/>
      <c r="BC195" s="438"/>
      <c r="BD195" s="81"/>
      <c r="BE195" s="438"/>
      <c r="BF195" s="438"/>
      <c r="BG195" s="438"/>
      <c r="BH195" s="438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</row>
    <row r="196">
      <c r="A196" s="81"/>
      <c r="B196" s="81"/>
      <c r="C196" s="81"/>
      <c r="D196" s="81"/>
      <c r="E196" s="438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438"/>
      <c r="Y196" s="81"/>
      <c r="Z196" s="81"/>
      <c r="AA196" s="81"/>
      <c r="AB196" s="81"/>
      <c r="AC196" s="81"/>
      <c r="AD196" s="438"/>
      <c r="AE196" s="438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438"/>
      <c r="AV196" s="438"/>
      <c r="AW196" s="438"/>
      <c r="AX196" s="438"/>
      <c r="AY196" s="438"/>
      <c r="AZ196" s="438"/>
      <c r="BA196" s="438"/>
      <c r="BB196" s="438"/>
      <c r="BC196" s="438"/>
      <c r="BD196" s="81"/>
      <c r="BE196" s="438"/>
      <c r="BF196" s="438"/>
      <c r="BG196" s="438"/>
      <c r="BH196" s="438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</row>
    <row r="197">
      <c r="A197" s="81"/>
      <c r="B197" s="81"/>
      <c r="C197" s="81"/>
      <c r="D197" s="81"/>
      <c r="E197" s="438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438"/>
      <c r="Y197" s="81"/>
      <c r="Z197" s="81"/>
      <c r="AA197" s="81"/>
      <c r="AB197" s="81"/>
      <c r="AC197" s="81"/>
      <c r="AD197" s="438"/>
      <c r="AE197" s="438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438"/>
      <c r="AV197" s="438"/>
      <c r="AW197" s="438"/>
      <c r="AX197" s="438"/>
      <c r="AY197" s="438"/>
      <c r="AZ197" s="438"/>
      <c r="BA197" s="438"/>
      <c r="BB197" s="438"/>
      <c r="BC197" s="438"/>
      <c r="BD197" s="81"/>
      <c r="BE197" s="438"/>
      <c r="BF197" s="438"/>
      <c r="BG197" s="438"/>
      <c r="BH197" s="438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</row>
    <row r="198">
      <c r="A198" s="81"/>
      <c r="B198" s="81"/>
      <c r="C198" s="81"/>
      <c r="D198" s="81"/>
      <c r="E198" s="438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438"/>
      <c r="Y198" s="81"/>
      <c r="Z198" s="81"/>
      <c r="AA198" s="81"/>
      <c r="AB198" s="81"/>
      <c r="AC198" s="81"/>
      <c r="AD198" s="438"/>
      <c r="AE198" s="438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438"/>
      <c r="AV198" s="438"/>
      <c r="AW198" s="438"/>
      <c r="AX198" s="438"/>
      <c r="AY198" s="438"/>
      <c r="AZ198" s="438"/>
      <c r="BA198" s="438"/>
      <c r="BB198" s="438"/>
      <c r="BC198" s="438"/>
      <c r="BD198" s="81"/>
      <c r="BE198" s="438"/>
      <c r="BF198" s="438"/>
      <c r="BG198" s="438"/>
      <c r="BH198" s="438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</row>
    <row r="199">
      <c r="A199" s="81"/>
      <c r="B199" s="81"/>
      <c r="C199" s="81"/>
      <c r="D199" s="81"/>
      <c r="E199" s="438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438"/>
      <c r="Y199" s="81"/>
      <c r="Z199" s="81"/>
      <c r="AA199" s="81"/>
      <c r="AB199" s="81"/>
      <c r="AC199" s="81"/>
      <c r="AD199" s="438"/>
      <c r="AE199" s="438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438"/>
      <c r="AV199" s="438"/>
      <c r="AW199" s="438"/>
      <c r="AX199" s="438"/>
      <c r="AY199" s="438"/>
      <c r="AZ199" s="438"/>
      <c r="BA199" s="438"/>
      <c r="BB199" s="438"/>
      <c r="BC199" s="438"/>
      <c r="BD199" s="81"/>
      <c r="BE199" s="438"/>
      <c r="BF199" s="438"/>
      <c r="BG199" s="438"/>
      <c r="BH199" s="438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</row>
    <row r="200">
      <c r="A200" s="81"/>
      <c r="B200" s="81"/>
      <c r="C200" s="81"/>
      <c r="D200" s="81"/>
      <c r="E200" s="438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438"/>
      <c r="Y200" s="81"/>
      <c r="Z200" s="81"/>
      <c r="AA200" s="81"/>
      <c r="AB200" s="81"/>
      <c r="AC200" s="81"/>
      <c r="AD200" s="438"/>
      <c r="AE200" s="438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438"/>
      <c r="AV200" s="438"/>
      <c r="AW200" s="438"/>
      <c r="AX200" s="438"/>
      <c r="AY200" s="438"/>
      <c r="AZ200" s="438"/>
      <c r="BA200" s="438"/>
      <c r="BB200" s="438"/>
      <c r="BC200" s="438"/>
      <c r="BD200" s="81"/>
      <c r="BE200" s="438"/>
      <c r="BF200" s="438"/>
      <c r="BG200" s="438"/>
      <c r="BH200" s="438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</row>
    <row r="201">
      <c r="A201" s="81"/>
      <c r="B201" s="81"/>
      <c r="C201" s="81"/>
      <c r="D201" s="81"/>
      <c r="E201" s="438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438"/>
      <c r="Y201" s="81"/>
      <c r="Z201" s="81"/>
      <c r="AA201" s="81"/>
      <c r="AB201" s="81"/>
      <c r="AC201" s="81"/>
      <c r="AD201" s="438"/>
      <c r="AE201" s="438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438"/>
      <c r="AV201" s="438"/>
      <c r="AW201" s="438"/>
      <c r="AX201" s="438"/>
      <c r="AY201" s="438"/>
      <c r="AZ201" s="438"/>
      <c r="BA201" s="438"/>
      <c r="BB201" s="438"/>
      <c r="BC201" s="438"/>
      <c r="BD201" s="81"/>
      <c r="BE201" s="438"/>
      <c r="BF201" s="438"/>
      <c r="BG201" s="438"/>
      <c r="BH201" s="438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</row>
    <row r="202">
      <c r="A202" s="81"/>
      <c r="B202" s="81"/>
      <c r="C202" s="81"/>
      <c r="D202" s="81"/>
      <c r="E202" s="438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438"/>
      <c r="Y202" s="81"/>
      <c r="Z202" s="81"/>
      <c r="AA202" s="81"/>
      <c r="AB202" s="81"/>
      <c r="AC202" s="81"/>
      <c r="AD202" s="438"/>
      <c r="AE202" s="438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438"/>
      <c r="AV202" s="438"/>
      <c r="AW202" s="438"/>
      <c r="AX202" s="438"/>
      <c r="AY202" s="438"/>
      <c r="AZ202" s="438"/>
      <c r="BA202" s="438"/>
      <c r="BB202" s="438"/>
      <c r="BC202" s="438"/>
      <c r="BD202" s="81"/>
      <c r="BE202" s="438"/>
      <c r="BF202" s="438"/>
      <c r="BG202" s="438"/>
      <c r="BH202" s="438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</row>
    <row r="203">
      <c r="A203" s="81"/>
      <c r="B203" s="81"/>
      <c r="C203" s="81"/>
      <c r="D203" s="81"/>
      <c r="E203" s="438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438"/>
      <c r="Y203" s="81"/>
      <c r="Z203" s="81"/>
      <c r="AA203" s="81"/>
      <c r="AB203" s="81"/>
      <c r="AC203" s="81"/>
      <c r="AD203" s="438"/>
      <c r="AE203" s="438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438"/>
      <c r="AV203" s="438"/>
      <c r="AW203" s="438"/>
      <c r="AX203" s="438"/>
      <c r="AY203" s="438"/>
      <c r="AZ203" s="438"/>
      <c r="BA203" s="438"/>
      <c r="BB203" s="438"/>
      <c r="BC203" s="438"/>
      <c r="BD203" s="81"/>
      <c r="BE203" s="438"/>
      <c r="BF203" s="438"/>
      <c r="BG203" s="438"/>
      <c r="BH203" s="438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</row>
    <row r="204">
      <c r="A204" s="81"/>
      <c r="B204" s="81"/>
      <c r="C204" s="81"/>
      <c r="D204" s="81"/>
      <c r="E204" s="438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438"/>
      <c r="Y204" s="81"/>
      <c r="Z204" s="81"/>
      <c r="AA204" s="81"/>
      <c r="AB204" s="81"/>
      <c r="AC204" s="81"/>
      <c r="AD204" s="438"/>
      <c r="AE204" s="438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438"/>
      <c r="AV204" s="438"/>
      <c r="AW204" s="438"/>
      <c r="AX204" s="438"/>
      <c r="AY204" s="438"/>
      <c r="AZ204" s="438"/>
      <c r="BA204" s="438"/>
      <c r="BB204" s="438"/>
      <c r="BC204" s="438"/>
      <c r="BD204" s="81"/>
      <c r="BE204" s="438"/>
      <c r="BF204" s="438"/>
      <c r="BG204" s="438"/>
      <c r="BH204" s="438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</row>
    <row r="205">
      <c r="A205" s="81"/>
      <c r="B205" s="81"/>
      <c r="C205" s="81"/>
      <c r="D205" s="81"/>
      <c r="E205" s="438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438"/>
      <c r="Y205" s="81"/>
      <c r="Z205" s="81"/>
      <c r="AA205" s="81"/>
      <c r="AB205" s="81"/>
      <c r="AC205" s="81"/>
      <c r="AD205" s="438"/>
      <c r="AE205" s="438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438"/>
      <c r="AV205" s="438"/>
      <c r="AW205" s="438"/>
      <c r="AX205" s="438"/>
      <c r="AY205" s="438"/>
      <c r="AZ205" s="438"/>
      <c r="BA205" s="438"/>
      <c r="BB205" s="438"/>
      <c r="BC205" s="438"/>
      <c r="BD205" s="81"/>
      <c r="BE205" s="438"/>
      <c r="BF205" s="438"/>
      <c r="BG205" s="438"/>
      <c r="BH205" s="438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</row>
    <row r="206">
      <c r="A206" s="81"/>
      <c r="B206" s="81"/>
      <c r="C206" s="81"/>
      <c r="D206" s="81"/>
      <c r="E206" s="438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438"/>
      <c r="Y206" s="81"/>
      <c r="Z206" s="81"/>
      <c r="AA206" s="81"/>
      <c r="AB206" s="81"/>
      <c r="AC206" s="81"/>
      <c r="AD206" s="438"/>
      <c r="AE206" s="438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438"/>
      <c r="AV206" s="438"/>
      <c r="AW206" s="438"/>
      <c r="AX206" s="438"/>
      <c r="AY206" s="438"/>
      <c r="AZ206" s="438"/>
      <c r="BA206" s="438"/>
      <c r="BB206" s="438"/>
      <c r="BC206" s="438"/>
      <c r="BD206" s="81"/>
      <c r="BE206" s="438"/>
      <c r="BF206" s="438"/>
      <c r="BG206" s="438"/>
      <c r="BH206" s="438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</row>
    <row r="207">
      <c r="A207" s="81"/>
      <c r="B207" s="81"/>
      <c r="C207" s="81"/>
      <c r="D207" s="81"/>
      <c r="E207" s="438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438"/>
      <c r="Y207" s="81"/>
      <c r="Z207" s="81"/>
      <c r="AA207" s="81"/>
      <c r="AB207" s="81"/>
      <c r="AC207" s="81"/>
      <c r="AD207" s="438"/>
      <c r="AE207" s="438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438"/>
      <c r="AV207" s="438"/>
      <c r="AW207" s="438"/>
      <c r="AX207" s="438"/>
      <c r="AY207" s="438"/>
      <c r="AZ207" s="438"/>
      <c r="BA207" s="438"/>
      <c r="BB207" s="438"/>
      <c r="BC207" s="438"/>
      <c r="BD207" s="81"/>
      <c r="BE207" s="438"/>
      <c r="BF207" s="438"/>
      <c r="BG207" s="438"/>
      <c r="BH207" s="438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</row>
    <row r="208">
      <c r="A208" s="81"/>
      <c r="B208" s="81"/>
      <c r="C208" s="81"/>
      <c r="D208" s="81"/>
      <c r="E208" s="438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438"/>
      <c r="Y208" s="81"/>
      <c r="Z208" s="81"/>
      <c r="AA208" s="81"/>
      <c r="AB208" s="81"/>
      <c r="AC208" s="81"/>
      <c r="AD208" s="438"/>
      <c r="AE208" s="438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438"/>
      <c r="AV208" s="438"/>
      <c r="AW208" s="438"/>
      <c r="AX208" s="438"/>
      <c r="AY208" s="438"/>
      <c r="AZ208" s="438"/>
      <c r="BA208" s="438"/>
      <c r="BB208" s="438"/>
      <c r="BC208" s="438"/>
      <c r="BD208" s="81"/>
      <c r="BE208" s="438"/>
      <c r="BF208" s="438"/>
      <c r="BG208" s="438"/>
      <c r="BH208" s="438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</row>
    <row r="209">
      <c r="A209" s="81"/>
      <c r="B209" s="81"/>
      <c r="C209" s="81"/>
      <c r="D209" s="81"/>
      <c r="E209" s="438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438"/>
      <c r="Y209" s="81"/>
      <c r="Z209" s="81"/>
      <c r="AA209" s="81"/>
      <c r="AB209" s="81"/>
      <c r="AC209" s="81"/>
      <c r="AD209" s="438"/>
      <c r="AE209" s="438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438"/>
      <c r="AV209" s="438"/>
      <c r="AW209" s="438"/>
      <c r="AX209" s="438"/>
      <c r="AY209" s="438"/>
      <c r="AZ209" s="438"/>
      <c r="BA209" s="438"/>
      <c r="BB209" s="438"/>
      <c r="BC209" s="438"/>
      <c r="BD209" s="81"/>
      <c r="BE209" s="438"/>
      <c r="BF209" s="438"/>
      <c r="BG209" s="438"/>
      <c r="BH209" s="438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</row>
    <row r="210">
      <c r="A210" s="81"/>
      <c r="B210" s="81"/>
      <c r="C210" s="81"/>
      <c r="D210" s="81"/>
      <c r="E210" s="438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438"/>
      <c r="Y210" s="81"/>
      <c r="Z210" s="81"/>
      <c r="AA210" s="81"/>
      <c r="AB210" s="81"/>
      <c r="AC210" s="81"/>
      <c r="AD210" s="438"/>
      <c r="AE210" s="438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438"/>
      <c r="AV210" s="438"/>
      <c r="AW210" s="438"/>
      <c r="AX210" s="438"/>
      <c r="AY210" s="438"/>
      <c r="AZ210" s="438"/>
      <c r="BA210" s="438"/>
      <c r="BB210" s="438"/>
      <c r="BC210" s="438"/>
      <c r="BD210" s="81"/>
      <c r="BE210" s="438"/>
      <c r="BF210" s="438"/>
      <c r="BG210" s="438"/>
      <c r="BH210" s="438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</row>
    <row r="211">
      <c r="A211" s="81"/>
      <c r="B211" s="81"/>
      <c r="C211" s="81"/>
      <c r="D211" s="81"/>
      <c r="E211" s="438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438"/>
      <c r="Y211" s="81"/>
      <c r="Z211" s="81"/>
      <c r="AA211" s="81"/>
      <c r="AB211" s="81"/>
      <c r="AC211" s="81"/>
      <c r="AD211" s="438"/>
      <c r="AE211" s="438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438"/>
      <c r="AV211" s="438"/>
      <c r="AW211" s="438"/>
      <c r="AX211" s="438"/>
      <c r="AY211" s="438"/>
      <c r="AZ211" s="438"/>
      <c r="BA211" s="438"/>
      <c r="BB211" s="438"/>
      <c r="BC211" s="438"/>
      <c r="BD211" s="81"/>
      <c r="BE211" s="438"/>
      <c r="BF211" s="438"/>
      <c r="BG211" s="438"/>
      <c r="BH211" s="438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</row>
    <row r="212">
      <c r="A212" s="81"/>
      <c r="B212" s="81"/>
      <c r="C212" s="81"/>
      <c r="D212" s="81"/>
      <c r="E212" s="438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438"/>
      <c r="Y212" s="81"/>
      <c r="Z212" s="81"/>
      <c r="AA212" s="81"/>
      <c r="AB212" s="81"/>
      <c r="AC212" s="81"/>
      <c r="AD212" s="438"/>
      <c r="AE212" s="438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438"/>
      <c r="AV212" s="438"/>
      <c r="AW212" s="438"/>
      <c r="AX212" s="438"/>
      <c r="AY212" s="438"/>
      <c r="AZ212" s="438"/>
      <c r="BA212" s="438"/>
      <c r="BB212" s="438"/>
      <c r="BC212" s="438"/>
      <c r="BD212" s="81"/>
      <c r="BE212" s="438"/>
      <c r="BF212" s="438"/>
      <c r="BG212" s="438"/>
      <c r="BH212" s="438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</row>
    <row r="213">
      <c r="A213" s="81"/>
      <c r="B213" s="81"/>
      <c r="C213" s="81"/>
      <c r="D213" s="81"/>
      <c r="E213" s="438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438"/>
      <c r="Y213" s="81"/>
      <c r="Z213" s="81"/>
      <c r="AA213" s="81"/>
      <c r="AB213" s="81"/>
      <c r="AC213" s="81"/>
      <c r="AD213" s="438"/>
      <c r="AE213" s="438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438"/>
      <c r="AV213" s="438"/>
      <c r="AW213" s="438"/>
      <c r="AX213" s="438"/>
      <c r="AY213" s="438"/>
      <c r="AZ213" s="438"/>
      <c r="BA213" s="438"/>
      <c r="BB213" s="438"/>
      <c r="BC213" s="438"/>
      <c r="BD213" s="81"/>
      <c r="BE213" s="438"/>
      <c r="BF213" s="438"/>
      <c r="BG213" s="438"/>
      <c r="BH213" s="438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</row>
    <row r="214">
      <c r="A214" s="81"/>
      <c r="B214" s="81"/>
      <c r="C214" s="81"/>
      <c r="D214" s="81"/>
      <c r="E214" s="438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438"/>
      <c r="Y214" s="81"/>
      <c r="Z214" s="81"/>
      <c r="AA214" s="81"/>
      <c r="AB214" s="81"/>
      <c r="AC214" s="81"/>
      <c r="AD214" s="438"/>
      <c r="AE214" s="438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438"/>
      <c r="AV214" s="438"/>
      <c r="AW214" s="438"/>
      <c r="AX214" s="438"/>
      <c r="AY214" s="438"/>
      <c r="AZ214" s="438"/>
      <c r="BA214" s="438"/>
      <c r="BB214" s="438"/>
      <c r="BC214" s="438"/>
      <c r="BD214" s="81"/>
      <c r="BE214" s="438"/>
      <c r="BF214" s="438"/>
      <c r="BG214" s="438"/>
      <c r="BH214" s="438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</row>
    <row r="215">
      <c r="A215" s="81"/>
      <c r="B215" s="81"/>
      <c r="C215" s="81"/>
      <c r="D215" s="81"/>
      <c r="E215" s="438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438"/>
      <c r="Y215" s="81"/>
      <c r="Z215" s="81"/>
      <c r="AA215" s="81"/>
      <c r="AB215" s="81"/>
      <c r="AC215" s="81"/>
      <c r="AD215" s="438"/>
      <c r="AE215" s="438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438"/>
      <c r="AV215" s="438"/>
      <c r="AW215" s="438"/>
      <c r="AX215" s="438"/>
      <c r="AY215" s="438"/>
      <c r="AZ215" s="438"/>
      <c r="BA215" s="438"/>
      <c r="BB215" s="438"/>
      <c r="BC215" s="438"/>
      <c r="BD215" s="81"/>
      <c r="BE215" s="438"/>
      <c r="BF215" s="438"/>
      <c r="BG215" s="438"/>
      <c r="BH215" s="438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</row>
    <row r="216">
      <c r="A216" s="81"/>
      <c r="B216" s="81"/>
      <c r="C216" s="81"/>
      <c r="D216" s="81"/>
      <c r="E216" s="438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438"/>
      <c r="Y216" s="81"/>
      <c r="Z216" s="81"/>
      <c r="AA216" s="81"/>
      <c r="AB216" s="81"/>
      <c r="AC216" s="81"/>
      <c r="AD216" s="438"/>
      <c r="AE216" s="438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438"/>
      <c r="AV216" s="438"/>
      <c r="AW216" s="438"/>
      <c r="AX216" s="438"/>
      <c r="AY216" s="438"/>
      <c r="AZ216" s="438"/>
      <c r="BA216" s="438"/>
      <c r="BB216" s="438"/>
      <c r="BC216" s="438"/>
      <c r="BD216" s="81"/>
      <c r="BE216" s="438"/>
      <c r="BF216" s="438"/>
      <c r="BG216" s="438"/>
      <c r="BH216" s="438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</row>
    <row r="217">
      <c r="A217" s="81"/>
      <c r="B217" s="81"/>
      <c r="C217" s="81"/>
      <c r="D217" s="81"/>
      <c r="E217" s="438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438"/>
      <c r="Y217" s="81"/>
      <c r="Z217" s="81"/>
      <c r="AA217" s="81"/>
      <c r="AB217" s="81"/>
      <c r="AC217" s="81"/>
      <c r="AD217" s="438"/>
      <c r="AE217" s="438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438"/>
      <c r="AV217" s="438"/>
      <c r="AW217" s="438"/>
      <c r="AX217" s="438"/>
      <c r="AY217" s="438"/>
      <c r="AZ217" s="438"/>
      <c r="BA217" s="438"/>
      <c r="BB217" s="438"/>
      <c r="BC217" s="438"/>
      <c r="BD217" s="81"/>
      <c r="BE217" s="438"/>
      <c r="BF217" s="438"/>
      <c r="BG217" s="438"/>
      <c r="BH217" s="438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</row>
    <row r="218">
      <c r="A218" s="81"/>
      <c r="B218" s="81"/>
      <c r="C218" s="81"/>
      <c r="D218" s="81"/>
      <c r="E218" s="438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438"/>
      <c r="Y218" s="81"/>
      <c r="Z218" s="81"/>
      <c r="AA218" s="81"/>
      <c r="AB218" s="81"/>
      <c r="AC218" s="81"/>
      <c r="AD218" s="438"/>
      <c r="AE218" s="438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438"/>
      <c r="AV218" s="438"/>
      <c r="AW218" s="438"/>
      <c r="AX218" s="438"/>
      <c r="AY218" s="438"/>
      <c r="AZ218" s="438"/>
      <c r="BA218" s="438"/>
      <c r="BB218" s="438"/>
      <c r="BC218" s="438"/>
      <c r="BD218" s="81"/>
      <c r="BE218" s="438"/>
      <c r="BF218" s="438"/>
      <c r="BG218" s="438"/>
      <c r="BH218" s="438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</row>
    <row r="219">
      <c r="A219" s="81"/>
      <c r="B219" s="81"/>
      <c r="C219" s="81"/>
      <c r="D219" s="81"/>
      <c r="E219" s="438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438"/>
      <c r="Y219" s="81"/>
      <c r="Z219" s="81"/>
      <c r="AA219" s="81"/>
      <c r="AB219" s="81"/>
      <c r="AC219" s="81"/>
      <c r="AD219" s="438"/>
      <c r="AE219" s="438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438"/>
      <c r="AV219" s="438"/>
      <c r="AW219" s="438"/>
      <c r="AX219" s="438"/>
      <c r="AY219" s="438"/>
      <c r="AZ219" s="438"/>
      <c r="BA219" s="438"/>
      <c r="BB219" s="438"/>
      <c r="BC219" s="438"/>
      <c r="BD219" s="81"/>
      <c r="BE219" s="438"/>
      <c r="BF219" s="438"/>
      <c r="BG219" s="438"/>
      <c r="BH219" s="438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</row>
    <row r="220">
      <c r="A220" s="81"/>
      <c r="B220" s="81"/>
      <c r="C220" s="81"/>
      <c r="D220" s="81"/>
      <c r="E220" s="438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438"/>
      <c r="Y220" s="81"/>
      <c r="Z220" s="81"/>
      <c r="AA220" s="81"/>
      <c r="AB220" s="81"/>
      <c r="AC220" s="81"/>
      <c r="AD220" s="438"/>
      <c r="AE220" s="438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438"/>
      <c r="AV220" s="438"/>
      <c r="AW220" s="438"/>
      <c r="AX220" s="438"/>
      <c r="AY220" s="438"/>
      <c r="AZ220" s="438"/>
      <c r="BA220" s="438"/>
      <c r="BB220" s="438"/>
      <c r="BC220" s="438"/>
      <c r="BD220" s="81"/>
      <c r="BE220" s="438"/>
      <c r="BF220" s="438"/>
      <c r="BG220" s="438"/>
      <c r="BH220" s="438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</row>
    <row r="221">
      <c r="A221" s="81"/>
      <c r="B221" s="81"/>
      <c r="C221" s="81"/>
      <c r="D221" s="81"/>
      <c r="E221" s="438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438"/>
      <c r="Y221" s="81"/>
      <c r="Z221" s="81"/>
      <c r="AA221" s="81"/>
      <c r="AB221" s="81"/>
      <c r="AC221" s="81"/>
      <c r="AD221" s="438"/>
      <c r="AE221" s="438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438"/>
      <c r="AV221" s="438"/>
      <c r="AW221" s="438"/>
      <c r="AX221" s="438"/>
      <c r="AY221" s="438"/>
      <c r="AZ221" s="438"/>
      <c r="BA221" s="438"/>
      <c r="BB221" s="438"/>
      <c r="BC221" s="438"/>
      <c r="BD221" s="81"/>
      <c r="BE221" s="438"/>
      <c r="BF221" s="438"/>
      <c r="BG221" s="438"/>
      <c r="BH221" s="438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</row>
    <row r="222">
      <c r="A222" s="81"/>
      <c r="B222" s="81"/>
      <c r="C222" s="81"/>
      <c r="D222" s="81"/>
      <c r="E222" s="438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438"/>
      <c r="Y222" s="81"/>
      <c r="Z222" s="81"/>
      <c r="AA222" s="81"/>
      <c r="AB222" s="81"/>
      <c r="AC222" s="81"/>
      <c r="AD222" s="438"/>
      <c r="AE222" s="438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438"/>
      <c r="AV222" s="438"/>
      <c r="AW222" s="438"/>
      <c r="AX222" s="438"/>
      <c r="AY222" s="438"/>
      <c r="AZ222" s="438"/>
      <c r="BA222" s="438"/>
      <c r="BB222" s="438"/>
      <c r="BC222" s="438"/>
      <c r="BD222" s="81"/>
      <c r="BE222" s="438"/>
      <c r="BF222" s="438"/>
      <c r="BG222" s="438"/>
      <c r="BH222" s="438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</row>
    <row r="223">
      <c r="A223" s="81"/>
      <c r="B223" s="81"/>
      <c r="C223" s="81"/>
      <c r="D223" s="81"/>
      <c r="E223" s="438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438"/>
      <c r="Y223" s="81"/>
      <c r="Z223" s="81"/>
      <c r="AA223" s="81"/>
      <c r="AB223" s="81"/>
      <c r="AC223" s="81"/>
      <c r="AD223" s="438"/>
      <c r="AE223" s="438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438"/>
      <c r="AV223" s="438"/>
      <c r="AW223" s="438"/>
      <c r="AX223" s="438"/>
      <c r="AY223" s="438"/>
      <c r="AZ223" s="438"/>
      <c r="BA223" s="438"/>
      <c r="BB223" s="438"/>
      <c r="BC223" s="438"/>
      <c r="BD223" s="81"/>
      <c r="BE223" s="438"/>
      <c r="BF223" s="438"/>
      <c r="BG223" s="438"/>
      <c r="BH223" s="438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</row>
    <row r="224">
      <c r="A224" s="81"/>
      <c r="B224" s="81"/>
      <c r="C224" s="81"/>
      <c r="D224" s="81"/>
      <c r="E224" s="438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438"/>
      <c r="Y224" s="81"/>
      <c r="Z224" s="81"/>
      <c r="AA224" s="81"/>
      <c r="AB224" s="81"/>
      <c r="AC224" s="81"/>
      <c r="AD224" s="438"/>
      <c r="AE224" s="438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438"/>
      <c r="AV224" s="438"/>
      <c r="AW224" s="438"/>
      <c r="AX224" s="438"/>
      <c r="AY224" s="438"/>
      <c r="AZ224" s="438"/>
      <c r="BA224" s="438"/>
      <c r="BB224" s="438"/>
      <c r="BC224" s="438"/>
      <c r="BD224" s="81"/>
      <c r="BE224" s="438"/>
      <c r="BF224" s="438"/>
      <c r="BG224" s="438"/>
      <c r="BH224" s="438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</row>
    <row r="225">
      <c r="A225" s="81"/>
      <c r="B225" s="81"/>
      <c r="C225" s="81"/>
      <c r="D225" s="81"/>
      <c r="E225" s="438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438"/>
      <c r="Y225" s="81"/>
      <c r="Z225" s="81"/>
      <c r="AA225" s="81"/>
      <c r="AB225" s="81"/>
      <c r="AC225" s="81"/>
      <c r="AD225" s="438"/>
      <c r="AE225" s="438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438"/>
      <c r="AV225" s="438"/>
      <c r="AW225" s="438"/>
      <c r="AX225" s="438"/>
      <c r="AY225" s="438"/>
      <c r="AZ225" s="438"/>
      <c r="BA225" s="438"/>
      <c r="BB225" s="438"/>
      <c r="BC225" s="438"/>
      <c r="BD225" s="81"/>
      <c r="BE225" s="438"/>
      <c r="BF225" s="438"/>
      <c r="BG225" s="438"/>
      <c r="BH225" s="438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</row>
    <row r="226">
      <c r="A226" s="81"/>
      <c r="B226" s="81"/>
      <c r="C226" s="81"/>
      <c r="D226" s="81"/>
      <c r="E226" s="438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438"/>
      <c r="Y226" s="81"/>
      <c r="Z226" s="81"/>
      <c r="AA226" s="81"/>
      <c r="AB226" s="81"/>
      <c r="AC226" s="81"/>
      <c r="AD226" s="438"/>
      <c r="AE226" s="438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438"/>
      <c r="AV226" s="438"/>
      <c r="AW226" s="438"/>
      <c r="AX226" s="438"/>
      <c r="AY226" s="438"/>
      <c r="AZ226" s="438"/>
      <c r="BA226" s="438"/>
      <c r="BB226" s="438"/>
      <c r="BC226" s="438"/>
      <c r="BD226" s="81"/>
      <c r="BE226" s="438"/>
      <c r="BF226" s="438"/>
      <c r="BG226" s="438"/>
      <c r="BH226" s="438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</row>
    <row r="227">
      <c r="A227" s="81"/>
      <c r="B227" s="81"/>
      <c r="C227" s="81"/>
      <c r="D227" s="81"/>
      <c r="E227" s="438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438"/>
      <c r="Y227" s="81"/>
      <c r="Z227" s="81"/>
      <c r="AA227" s="81"/>
      <c r="AB227" s="81"/>
      <c r="AC227" s="81"/>
      <c r="AD227" s="438"/>
      <c r="AE227" s="438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438"/>
      <c r="AV227" s="438"/>
      <c r="AW227" s="438"/>
      <c r="AX227" s="438"/>
      <c r="AY227" s="438"/>
      <c r="AZ227" s="438"/>
      <c r="BA227" s="438"/>
      <c r="BB227" s="438"/>
      <c r="BC227" s="438"/>
      <c r="BD227" s="81"/>
      <c r="BE227" s="438"/>
      <c r="BF227" s="438"/>
      <c r="BG227" s="438"/>
      <c r="BH227" s="438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</row>
    <row r="228">
      <c r="A228" s="81"/>
      <c r="B228" s="81"/>
      <c r="C228" s="81"/>
      <c r="D228" s="81"/>
      <c r="E228" s="438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438"/>
      <c r="Y228" s="81"/>
      <c r="Z228" s="81"/>
      <c r="AA228" s="81"/>
      <c r="AB228" s="81"/>
      <c r="AC228" s="81"/>
      <c r="AD228" s="438"/>
      <c r="AE228" s="438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438"/>
      <c r="AV228" s="438"/>
      <c r="AW228" s="438"/>
      <c r="AX228" s="438"/>
      <c r="AY228" s="438"/>
      <c r="AZ228" s="438"/>
      <c r="BA228" s="438"/>
      <c r="BB228" s="438"/>
      <c r="BC228" s="438"/>
      <c r="BD228" s="81"/>
      <c r="BE228" s="438"/>
      <c r="BF228" s="438"/>
      <c r="BG228" s="438"/>
      <c r="BH228" s="438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</row>
    <row r="229">
      <c r="A229" s="81"/>
      <c r="B229" s="81"/>
      <c r="C229" s="81"/>
      <c r="D229" s="81"/>
      <c r="E229" s="438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438"/>
      <c r="Y229" s="81"/>
      <c r="Z229" s="81"/>
      <c r="AA229" s="81"/>
      <c r="AB229" s="81"/>
      <c r="AC229" s="81"/>
      <c r="AD229" s="438"/>
      <c r="AE229" s="438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438"/>
      <c r="AV229" s="438"/>
      <c r="AW229" s="438"/>
      <c r="AX229" s="438"/>
      <c r="AY229" s="438"/>
      <c r="AZ229" s="438"/>
      <c r="BA229" s="438"/>
      <c r="BB229" s="438"/>
      <c r="BC229" s="438"/>
      <c r="BD229" s="81"/>
      <c r="BE229" s="438"/>
      <c r="BF229" s="438"/>
      <c r="BG229" s="438"/>
      <c r="BH229" s="438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</row>
    <row r="230">
      <c r="A230" s="81"/>
      <c r="B230" s="81"/>
      <c r="C230" s="81"/>
      <c r="D230" s="81"/>
      <c r="E230" s="438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438"/>
      <c r="Y230" s="81"/>
      <c r="Z230" s="81"/>
      <c r="AA230" s="81"/>
      <c r="AB230" s="81"/>
      <c r="AC230" s="81"/>
      <c r="AD230" s="438"/>
      <c r="AE230" s="438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438"/>
      <c r="AV230" s="438"/>
      <c r="AW230" s="438"/>
      <c r="AX230" s="438"/>
      <c r="AY230" s="438"/>
      <c r="AZ230" s="438"/>
      <c r="BA230" s="438"/>
      <c r="BB230" s="438"/>
      <c r="BC230" s="438"/>
      <c r="BD230" s="81"/>
      <c r="BE230" s="438"/>
      <c r="BF230" s="438"/>
      <c r="BG230" s="438"/>
      <c r="BH230" s="438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</row>
    <row r="231">
      <c r="A231" s="81"/>
      <c r="B231" s="81"/>
      <c r="C231" s="81"/>
      <c r="D231" s="81"/>
      <c r="E231" s="438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438"/>
      <c r="Y231" s="81"/>
      <c r="Z231" s="81"/>
      <c r="AA231" s="81"/>
      <c r="AB231" s="81"/>
      <c r="AC231" s="81"/>
      <c r="AD231" s="438"/>
      <c r="AE231" s="438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438"/>
      <c r="AV231" s="438"/>
      <c r="AW231" s="438"/>
      <c r="AX231" s="438"/>
      <c r="AY231" s="438"/>
      <c r="AZ231" s="438"/>
      <c r="BA231" s="438"/>
      <c r="BB231" s="438"/>
      <c r="BC231" s="438"/>
      <c r="BD231" s="81"/>
      <c r="BE231" s="438"/>
      <c r="BF231" s="438"/>
      <c r="BG231" s="438"/>
      <c r="BH231" s="438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</row>
    <row r="232">
      <c r="A232" s="81"/>
      <c r="B232" s="81"/>
      <c r="C232" s="81"/>
      <c r="D232" s="81"/>
      <c r="E232" s="438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438"/>
      <c r="Y232" s="81"/>
      <c r="Z232" s="81"/>
      <c r="AA232" s="81"/>
      <c r="AB232" s="81"/>
      <c r="AC232" s="81"/>
      <c r="AD232" s="438"/>
      <c r="AE232" s="438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438"/>
      <c r="AV232" s="438"/>
      <c r="AW232" s="438"/>
      <c r="AX232" s="438"/>
      <c r="AY232" s="438"/>
      <c r="AZ232" s="438"/>
      <c r="BA232" s="438"/>
      <c r="BB232" s="438"/>
      <c r="BC232" s="438"/>
      <c r="BD232" s="81"/>
      <c r="BE232" s="438"/>
      <c r="BF232" s="438"/>
      <c r="BG232" s="438"/>
      <c r="BH232" s="438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</row>
    <row r="233">
      <c r="A233" s="81"/>
      <c r="B233" s="81"/>
      <c r="C233" s="81"/>
      <c r="D233" s="81"/>
      <c r="E233" s="438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438"/>
      <c r="Y233" s="81"/>
      <c r="Z233" s="81"/>
      <c r="AA233" s="81"/>
      <c r="AB233" s="81"/>
      <c r="AC233" s="81"/>
      <c r="AD233" s="438"/>
      <c r="AE233" s="438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438"/>
      <c r="AV233" s="438"/>
      <c r="AW233" s="438"/>
      <c r="AX233" s="438"/>
      <c r="AY233" s="438"/>
      <c r="AZ233" s="438"/>
      <c r="BA233" s="438"/>
      <c r="BB233" s="438"/>
      <c r="BC233" s="438"/>
      <c r="BD233" s="81"/>
      <c r="BE233" s="438"/>
      <c r="BF233" s="438"/>
      <c r="BG233" s="438"/>
      <c r="BH233" s="438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</row>
    <row r="234">
      <c r="A234" s="81"/>
      <c r="B234" s="81"/>
      <c r="C234" s="81"/>
      <c r="D234" s="81"/>
      <c r="E234" s="438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438"/>
      <c r="Y234" s="81"/>
      <c r="Z234" s="81"/>
      <c r="AA234" s="81"/>
      <c r="AB234" s="81"/>
      <c r="AC234" s="81"/>
      <c r="AD234" s="438"/>
      <c r="AE234" s="438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438"/>
      <c r="AV234" s="438"/>
      <c r="AW234" s="438"/>
      <c r="AX234" s="438"/>
      <c r="AY234" s="438"/>
      <c r="AZ234" s="438"/>
      <c r="BA234" s="438"/>
      <c r="BB234" s="438"/>
      <c r="BC234" s="438"/>
      <c r="BD234" s="81"/>
      <c r="BE234" s="438"/>
      <c r="BF234" s="438"/>
      <c r="BG234" s="438"/>
      <c r="BH234" s="438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</row>
    <row r="235">
      <c r="A235" s="81"/>
      <c r="B235" s="81"/>
      <c r="C235" s="81"/>
      <c r="D235" s="81"/>
      <c r="E235" s="438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438"/>
      <c r="Y235" s="81"/>
      <c r="Z235" s="81"/>
      <c r="AA235" s="81"/>
      <c r="AB235" s="81"/>
      <c r="AC235" s="81"/>
      <c r="AD235" s="438"/>
      <c r="AE235" s="438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438"/>
      <c r="AV235" s="438"/>
      <c r="AW235" s="438"/>
      <c r="AX235" s="438"/>
      <c r="AY235" s="438"/>
      <c r="AZ235" s="438"/>
      <c r="BA235" s="438"/>
      <c r="BB235" s="438"/>
      <c r="BC235" s="438"/>
      <c r="BD235" s="81"/>
      <c r="BE235" s="438"/>
      <c r="BF235" s="438"/>
      <c r="BG235" s="438"/>
      <c r="BH235" s="438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</row>
    <row r="236">
      <c r="A236" s="81"/>
      <c r="B236" s="81"/>
      <c r="C236" s="81"/>
      <c r="D236" s="81"/>
      <c r="E236" s="438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438"/>
      <c r="Y236" s="81"/>
      <c r="Z236" s="81"/>
      <c r="AA236" s="81"/>
      <c r="AB236" s="81"/>
      <c r="AC236" s="81"/>
      <c r="AD236" s="438"/>
      <c r="AE236" s="438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438"/>
      <c r="AV236" s="438"/>
      <c r="AW236" s="438"/>
      <c r="AX236" s="438"/>
      <c r="AY236" s="438"/>
      <c r="AZ236" s="438"/>
      <c r="BA236" s="438"/>
      <c r="BB236" s="438"/>
      <c r="BC236" s="438"/>
      <c r="BD236" s="81"/>
      <c r="BE236" s="438"/>
      <c r="BF236" s="438"/>
      <c r="BG236" s="438"/>
      <c r="BH236" s="438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</row>
    <row r="237">
      <c r="A237" s="81"/>
      <c r="B237" s="81"/>
      <c r="C237" s="81"/>
      <c r="D237" s="81"/>
      <c r="E237" s="438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438"/>
      <c r="Y237" s="81"/>
      <c r="Z237" s="81"/>
      <c r="AA237" s="81"/>
      <c r="AB237" s="81"/>
      <c r="AC237" s="81"/>
      <c r="AD237" s="438"/>
      <c r="AE237" s="438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438"/>
      <c r="AV237" s="438"/>
      <c r="AW237" s="438"/>
      <c r="AX237" s="438"/>
      <c r="AY237" s="438"/>
      <c r="AZ237" s="438"/>
      <c r="BA237" s="438"/>
      <c r="BB237" s="438"/>
      <c r="BC237" s="438"/>
      <c r="BD237" s="81"/>
      <c r="BE237" s="438"/>
      <c r="BF237" s="438"/>
      <c r="BG237" s="438"/>
      <c r="BH237" s="438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</row>
    <row r="238">
      <c r="A238" s="81"/>
      <c r="B238" s="81"/>
      <c r="C238" s="81"/>
      <c r="D238" s="81"/>
      <c r="E238" s="438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438"/>
      <c r="Y238" s="81"/>
      <c r="Z238" s="81"/>
      <c r="AA238" s="81"/>
      <c r="AB238" s="81"/>
      <c r="AC238" s="81"/>
      <c r="AD238" s="438"/>
      <c r="AE238" s="438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438"/>
      <c r="AV238" s="438"/>
      <c r="AW238" s="438"/>
      <c r="AX238" s="438"/>
      <c r="AY238" s="438"/>
      <c r="AZ238" s="438"/>
      <c r="BA238" s="438"/>
      <c r="BB238" s="438"/>
      <c r="BC238" s="438"/>
      <c r="BD238" s="81"/>
      <c r="BE238" s="438"/>
      <c r="BF238" s="438"/>
      <c r="BG238" s="438"/>
      <c r="BH238" s="438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</row>
    <row r="239">
      <c r="A239" s="81"/>
      <c r="B239" s="81"/>
      <c r="C239" s="81"/>
      <c r="D239" s="81"/>
      <c r="E239" s="438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438"/>
      <c r="Y239" s="81"/>
      <c r="Z239" s="81"/>
      <c r="AA239" s="81"/>
      <c r="AB239" s="81"/>
      <c r="AC239" s="81"/>
      <c r="AD239" s="438"/>
      <c r="AE239" s="438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438"/>
      <c r="AV239" s="438"/>
      <c r="AW239" s="438"/>
      <c r="AX239" s="438"/>
      <c r="AY239" s="438"/>
      <c r="AZ239" s="438"/>
      <c r="BA239" s="438"/>
      <c r="BB239" s="438"/>
      <c r="BC239" s="438"/>
      <c r="BD239" s="81"/>
      <c r="BE239" s="438"/>
      <c r="BF239" s="438"/>
      <c r="BG239" s="438"/>
      <c r="BH239" s="438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</row>
    <row r="240">
      <c r="A240" s="81"/>
      <c r="B240" s="81"/>
      <c r="C240" s="81"/>
      <c r="D240" s="81"/>
      <c r="E240" s="438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438"/>
      <c r="Y240" s="81"/>
      <c r="Z240" s="81"/>
      <c r="AA240" s="81"/>
      <c r="AB240" s="81"/>
      <c r="AC240" s="81"/>
      <c r="AD240" s="438"/>
      <c r="AE240" s="438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438"/>
      <c r="AV240" s="438"/>
      <c r="AW240" s="438"/>
      <c r="AX240" s="438"/>
      <c r="AY240" s="438"/>
      <c r="AZ240" s="438"/>
      <c r="BA240" s="438"/>
      <c r="BB240" s="438"/>
      <c r="BC240" s="438"/>
      <c r="BD240" s="81"/>
      <c r="BE240" s="438"/>
      <c r="BF240" s="438"/>
      <c r="BG240" s="438"/>
      <c r="BH240" s="438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</row>
    <row r="241">
      <c r="A241" s="81"/>
      <c r="B241" s="81"/>
      <c r="C241" s="81"/>
      <c r="D241" s="81"/>
      <c r="E241" s="438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438"/>
      <c r="Y241" s="81"/>
      <c r="Z241" s="81"/>
      <c r="AA241" s="81"/>
      <c r="AB241" s="81"/>
      <c r="AC241" s="81"/>
      <c r="AD241" s="438"/>
      <c r="AE241" s="438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438"/>
      <c r="AV241" s="438"/>
      <c r="AW241" s="438"/>
      <c r="AX241" s="438"/>
      <c r="AY241" s="438"/>
      <c r="AZ241" s="438"/>
      <c r="BA241" s="438"/>
      <c r="BB241" s="438"/>
      <c r="BC241" s="438"/>
      <c r="BD241" s="81"/>
      <c r="BE241" s="438"/>
      <c r="BF241" s="438"/>
      <c r="BG241" s="438"/>
      <c r="BH241" s="438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</row>
    <row r="242">
      <c r="A242" s="81"/>
      <c r="B242" s="81"/>
      <c r="C242" s="81"/>
      <c r="D242" s="81"/>
      <c r="E242" s="438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438"/>
      <c r="Y242" s="81"/>
      <c r="Z242" s="81"/>
      <c r="AA242" s="81"/>
      <c r="AB242" s="81"/>
      <c r="AC242" s="81"/>
      <c r="AD242" s="438"/>
      <c r="AE242" s="438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438"/>
      <c r="AV242" s="438"/>
      <c r="AW242" s="438"/>
      <c r="AX242" s="438"/>
      <c r="AY242" s="438"/>
      <c r="AZ242" s="438"/>
      <c r="BA242" s="438"/>
      <c r="BB242" s="438"/>
      <c r="BC242" s="438"/>
      <c r="BD242" s="81"/>
      <c r="BE242" s="438"/>
      <c r="BF242" s="438"/>
      <c r="BG242" s="438"/>
      <c r="BH242" s="438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</row>
    <row r="243">
      <c r="A243" s="81"/>
      <c r="B243" s="81"/>
      <c r="C243" s="81"/>
      <c r="D243" s="81"/>
      <c r="E243" s="438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438"/>
      <c r="Y243" s="81"/>
      <c r="Z243" s="81"/>
      <c r="AA243" s="81"/>
      <c r="AB243" s="81"/>
      <c r="AC243" s="81"/>
      <c r="AD243" s="438"/>
      <c r="AE243" s="438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438"/>
      <c r="AV243" s="438"/>
      <c r="AW243" s="438"/>
      <c r="AX243" s="438"/>
      <c r="AY243" s="438"/>
      <c r="AZ243" s="438"/>
      <c r="BA243" s="438"/>
      <c r="BB243" s="438"/>
      <c r="BC243" s="438"/>
      <c r="BD243" s="81"/>
      <c r="BE243" s="438"/>
      <c r="BF243" s="438"/>
      <c r="BG243" s="438"/>
      <c r="BH243" s="438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</row>
    <row r="244">
      <c r="A244" s="81"/>
      <c r="B244" s="81"/>
      <c r="C244" s="81"/>
      <c r="D244" s="81"/>
      <c r="E244" s="438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438"/>
      <c r="Y244" s="81"/>
      <c r="Z244" s="81"/>
      <c r="AA244" s="81"/>
      <c r="AB244" s="81"/>
      <c r="AC244" s="81"/>
      <c r="AD244" s="438"/>
      <c r="AE244" s="438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438"/>
      <c r="AV244" s="438"/>
      <c r="AW244" s="438"/>
      <c r="AX244" s="438"/>
      <c r="AY244" s="438"/>
      <c r="AZ244" s="438"/>
      <c r="BA244" s="438"/>
      <c r="BB244" s="438"/>
      <c r="BC244" s="438"/>
      <c r="BD244" s="81"/>
      <c r="BE244" s="438"/>
      <c r="BF244" s="438"/>
      <c r="BG244" s="438"/>
      <c r="BH244" s="438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</row>
    <row r="245">
      <c r="A245" s="81"/>
      <c r="B245" s="81"/>
      <c r="C245" s="81"/>
      <c r="D245" s="81"/>
      <c r="E245" s="438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438"/>
      <c r="Y245" s="81"/>
      <c r="Z245" s="81"/>
      <c r="AA245" s="81"/>
      <c r="AB245" s="81"/>
      <c r="AC245" s="81"/>
      <c r="AD245" s="438"/>
      <c r="AE245" s="438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438"/>
      <c r="AV245" s="438"/>
      <c r="AW245" s="438"/>
      <c r="AX245" s="438"/>
      <c r="AY245" s="438"/>
      <c r="AZ245" s="438"/>
      <c r="BA245" s="438"/>
      <c r="BB245" s="438"/>
      <c r="BC245" s="438"/>
      <c r="BD245" s="81"/>
      <c r="BE245" s="438"/>
      <c r="BF245" s="438"/>
      <c r="BG245" s="438"/>
      <c r="BH245" s="438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</row>
    <row r="246">
      <c r="A246" s="81"/>
      <c r="B246" s="81"/>
      <c r="C246" s="81"/>
      <c r="D246" s="81"/>
      <c r="E246" s="438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438"/>
      <c r="Y246" s="81"/>
      <c r="Z246" s="81"/>
      <c r="AA246" s="81"/>
      <c r="AB246" s="81"/>
      <c r="AC246" s="81"/>
      <c r="AD246" s="438"/>
      <c r="AE246" s="438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438"/>
      <c r="AV246" s="438"/>
      <c r="AW246" s="438"/>
      <c r="AX246" s="438"/>
      <c r="AY246" s="438"/>
      <c r="AZ246" s="438"/>
      <c r="BA246" s="438"/>
      <c r="BB246" s="438"/>
      <c r="BC246" s="438"/>
      <c r="BD246" s="81"/>
      <c r="BE246" s="438"/>
      <c r="BF246" s="438"/>
      <c r="BG246" s="438"/>
      <c r="BH246" s="438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</row>
    <row r="247">
      <c r="A247" s="81"/>
      <c r="B247" s="81"/>
      <c r="C247" s="81"/>
      <c r="D247" s="81"/>
      <c r="E247" s="438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438"/>
      <c r="Y247" s="81"/>
      <c r="Z247" s="81"/>
      <c r="AA247" s="81"/>
      <c r="AB247" s="81"/>
      <c r="AC247" s="81"/>
      <c r="AD247" s="438"/>
      <c r="AE247" s="438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438"/>
      <c r="AV247" s="438"/>
      <c r="AW247" s="438"/>
      <c r="AX247" s="438"/>
      <c r="AY247" s="438"/>
      <c r="AZ247" s="438"/>
      <c r="BA247" s="438"/>
      <c r="BB247" s="438"/>
      <c r="BC247" s="438"/>
      <c r="BD247" s="81"/>
      <c r="BE247" s="438"/>
      <c r="BF247" s="438"/>
      <c r="BG247" s="438"/>
      <c r="BH247" s="438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</row>
    <row r="248">
      <c r="A248" s="81"/>
      <c r="B248" s="81"/>
      <c r="C248" s="81"/>
      <c r="D248" s="81"/>
      <c r="E248" s="438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438"/>
      <c r="Y248" s="81"/>
      <c r="Z248" s="81"/>
      <c r="AA248" s="81"/>
      <c r="AB248" s="81"/>
      <c r="AC248" s="81"/>
      <c r="AD248" s="438"/>
      <c r="AE248" s="438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438"/>
      <c r="AV248" s="438"/>
      <c r="AW248" s="438"/>
      <c r="AX248" s="438"/>
      <c r="AY248" s="438"/>
      <c r="AZ248" s="438"/>
      <c r="BA248" s="438"/>
      <c r="BB248" s="438"/>
      <c r="BC248" s="438"/>
      <c r="BD248" s="81"/>
      <c r="BE248" s="438"/>
      <c r="BF248" s="438"/>
      <c r="BG248" s="438"/>
      <c r="BH248" s="438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</row>
    <row r="249">
      <c r="A249" s="81"/>
      <c r="B249" s="81"/>
      <c r="C249" s="81"/>
      <c r="D249" s="81"/>
      <c r="E249" s="438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438"/>
      <c r="Y249" s="81"/>
      <c r="Z249" s="81"/>
      <c r="AA249" s="81"/>
      <c r="AB249" s="81"/>
      <c r="AC249" s="81"/>
      <c r="AD249" s="438"/>
      <c r="AE249" s="438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438"/>
      <c r="AV249" s="438"/>
      <c r="AW249" s="438"/>
      <c r="AX249" s="438"/>
      <c r="AY249" s="438"/>
      <c r="AZ249" s="438"/>
      <c r="BA249" s="438"/>
      <c r="BB249" s="438"/>
      <c r="BC249" s="438"/>
      <c r="BD249" s="81"/>
      <c r="BE249" s="438"/>
      <c r="BF249" s="438"/>
      <c r="BG249" s="438"/>
      <c r="BH249" s="438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</row>
    <row r="250">
      <c r="A250" s="81"/>
      <c r="B250" s="81"/>
      <c r="C250" s="81"/>
      <c r="D250" s="81"/>
      <c r="E250" s="438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438"/>
      <c r="Y250" s="81"/>
      <c r="Z250" s="81"/>
      <c r="AA250" s="81"/>
      <c r="AB250" s="81"/>
      <c r="AC250" s="81"/>
      <c r="AD250" s="438"/>
      <c r="AE250" s="438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438"/>
      <c r="AV250" s="438"/>
      <c r="AW250" s="438"/>
      <c r="AX250" s="438"/>
      <c r="AY250" s="438"/>
      <c r="AZ250" s="438"/>
      <c r="BA250" s="438"/>
      <c r="BB250" s="438"/>
      <c r="BC250" s="438"/>
      <c r="BD250" s="81"/>
      <c r="BE250" s="438"/>
      <c r="BF250" s="438"/>
      <c r="BG250" s="438"/>
      <c r="BH250" s="438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</row>
    <row r="251">
      <c r="A251" s="81"/>
      <c r="B251" s="81"/>
      <c r="C251" s="81"/>
      <c r="D251" s="81"/>
      <c r="E251" s="438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438"/>
      <c r="Y251" s="81"/>
      <c r="Z251" s="81"/>
      <c r="AA251" s="81"/>
      <c r="AB251" s="81"/>
      <c r="AC251" s="81"/>
      <c r="AD251" s="438"/>
      <c r="AE251" s="438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438"/>
      <c r="AV251" s="438"/>
      <c r="AW251" s="438"/>
      <c r="AX251" s="438"/>
      <c r="AY251" s="438"/>
      <c r="AZ251" s="438"/>
      <c r="BA251" s="438"/>
      <c r="BB251" s="438"/>
      <c r="BC251" s="438"/>
      <c r="BD251" s="81"/>
      <c r="BE251" s="438"/>
      <c r="BF251" s="438"/>
      <c r="BG251" s="438"/>
      <c r="BH251" s="438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</row>
    <row r="252">
      <c r="A252" s="81"/>
      <c r="B252" s="81"/>
      <c r="C252" s="81"/>
      <c r="D252" s="81"/>
      <c r="E252" s="438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438"/>
      <c r="Y252" s="81"/>
      <c r="Z252" s="81"/>
      <c r="AA252" s="81"/>
      <c r="AB252" s="81"/>
      <c r="AC252" s="81"/>
      <c r="AD252" s="438"/>
      <c r="AE252" s="438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438"/>
      <c r="AV252" s="438"/>
      <c r="AW252" s="438"/>
      <c r="AX252" s="438"/>
      <c r="AY252" s="438"/>
      <c r="AZ252" s="438"/>
      <c r="BA252" s="438"/>
      <c r="BB252" s="438"/>
      <c r="BC252" s="438"/>
      <c r="BD252" s="81"/>
      <c r="BE252" s="438"/>
      <c r="BF252" s="438"/>
      <c r="BG252" s="438"/>
      <c r="BH252" s="438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</row>
    <row r="253">
      <c r="A253" s="81"/>
      <c r="B253" s="81"/>
      <c r="C253" s="81"/>
      <c r="D253" s="81"/>
      <c r="E253" s="438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438"/>
      <c r="Y253" s="81"/>
      <c r="Z253" s="81"/>
      <c r="AA253" s="81"/>
      <c r="AB253" s="81"/>
      <c r="AC253" s="81"/>
      <c r="AD253" s="438"/>
      <c r="AE253" s="438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438"/>
      <c r="AV253" s="438"/>
      <c r="AW253" s="438"/>
      <c r="AX253" s="438"/>
      <c r="AY253" s="438"/>
      <c r="AZ253" s="438"/>
      <c r="BA253" s="438"/>
      <c r="BB253" s="438"/>
      <c r="BC253" s="438"/>
      <c r="BD253" s="81"/>
      <c r="BE253" s="438"/>
      <c r="BF253" s="438"/>
      <c r="BG253" s="438"/>
      <c r="BH253" s="438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</row>
    <row r="254">
      <c r="A254" s="81"/>
      <c r="B254" s="81"/>
      <c r="C254" s="81"/>
      <c r="D254" s="81"/>
      <c r="E254" s="438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438"/>
      <c r="Y254" s="81"/>
      <c r="Z254" s="81"/>
      <c r="AA254" s="81"/>
      <c r="AB254" s="81"/>
      <c r="AC254" s="81"/>
      <c r="AD254" s="438"/>
      <c r="AE254" s="438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438"/>
      <c r="AV254" s="438"/>
      <c r="AW254" s="438"/>
      <c r="AX254" s="438"/>
      <c r="AY254" s="438"/>
      <c r="AZ254" s="438"/>
      <c r="BA254" s="438"/>
      <c r="BB254" s="438"/>
      <c r="BC254" s="438"/>
      <c r="BD254" s="81"/>
      <c r="BE254" s="438"/>
      <c r="BF254" s="438"/>
      <c r="BG254" s="438"/>
      <c r="BH254" s="438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</row>
    <row r="255">
      <c r="A255" s="81"/>
      <c r="B255" s="81"/>
      <c r="C255" s="81"/>
      <c r="D255" s="81"/>
      <c r="E255" s="438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438"/>
      <c r="Y255" s="81"/>
      <c r="Z255" s="81"/>
      <c r="AA255" s="81"/>
      <c r="AB255" s="81"/>
      <c r="AC255" s="81"/>
      <c r="AD255" s="438"/>
      <c r="AE255" s="438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438"/>
      <c r="AV255" s="438"/>
      <c r="AW255" s="438"/>
      <c r="AX255" s="438"/>
      <c r="AY255" s="438"/>
      <c r="AZ255" s="438"/>
      <c r="BA255" s="438"/>
      <c r="BB255" s="438"/>
      <c r="BC255" s="438"/>
      <c r="BD255" s="81"/>
      <c r="BE255" s="438"/>
      <c r="BF255" s="438"/>
      <c r="BG255" s="438"/>
      <c r="BH255" s="438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</row>
    <row r="256">
      <c r="A256" s="81"/>
      <c r="B256" s="81"/>
      <c r="C256" s="81"/>
      <c r="D256" s="81"/>
      <c r="E256" s="438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438"/>
      <c r="Y256" s="81"/>
      <c r="Z256" s="81"/>
      <c r="AA256" s="81"/>
      <c r="AB256" s="81"/>
      <c r="AC256" s="81"/>
      <c r="AD256" s="438"/>
      <c r="AE256" s="438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438"/>
      <c r="AV256" s="438"/>
      <c r="AW256" s="438"/>
      <c r="AX256" s="438"/>
      <c r="AY256" s="438"/>
      <c r="AZ256" s="438"/>
      <c r="BA256" s="438"/>
      <c r="BB256" s="438"/>
      <c r="BC256" s="438"/>
      <c r="BD256" s="81"/>
      <c r="BE256" s="438"/>
      <c r="BF256" s="438"/>
      <c r="BG256" s="438"/>
      <c r="BH256" s="438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</row>
    <row r="257">
      <c r="A257" s="81"/>
      <c r="B257" s="81"/>
      <c r="C257" s="81"/>
      <c r="D257" s="81"/>
      <c r="E257" s="438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438"/>
      <c r="Y257" s="81"/>
      <c r="Z257" s="81"/>
      <c r="AA257" s="81"/>
      <c r="AB257" s="81"/>
      <c r="AC257" s="81"/>
      <c r="AD257" s="438"/>
      <c r="AE257" s="438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438"/>
      <c r="AV257" s="438"/>
      <c r="AW257" s="438"/>
      <c r="AX257" s="438"/>
      <c r="AY257" s="438"/>
      <c r="AZ257" s="438"/>
      <c r="BA257" s="438"/>
      <c r="BB257" s="438"/>
      <c r="BC257" s="438"/>
      <c r="BD257" s="81"/>
      <c r="BE257" s="438"/>
      <c r="BF257" s="438"/>
      <c r="BG257" s="438"/>
      <c r="BH257" s="438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</row>
    <row r="258">
      <c r="A258" s="81"/>
      <c r="B258" s="81"/>
      <c r="C258" s="81"/>
      <c r="D258" s="81"/>
      <c r="E258" s="438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438"/>
      <c r="Y258" s="81"/>
      <c r="Z258" s="81"/>
      <c r="AA258" s="81"/>
      <c r="AB258" s="81"/>
      <c r="AC258" s="81"/>
      <c r="AD258" s="438"/>
      <c r="AE258" s="438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438"/>
      <c r="AV258" s="438"/>
      <c r="AW258" s="438"/>
      <c r="AX258" s="438"/>
      <c r="AY258" s="438"/>
      <c r="AZ258" s="438"/>
      <c r="BA258" s="438"/>
      <c r="BB258" s="438"/>
      <c r="BC258" s="438"/>
      <c r="BD258" s="81"/>
      <c r="BE258" s="438"/>
      <c r="BF258" s="438"/>
      <c r="BG258" s="438"/>
      <c r="BH258" s="438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</row>
    <row r="259">
      <c r="A259" s="81"/>
      <c r="B259" s="81"/>
      <c r="C259" s="81"/>
      <c r="D259" s="81"/>
      <c r="E259" s="438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438"/>
      <c r="Y259" s="81"/>
      <c r="Z259" s="81"/>
      <c r="AA259" s="81"/>
      <c r="AB259" s="81"/>
      <c r="AC259" s="81"/>
      <c r="AD259" s="438"/>
      <c r="AE259" s="438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438"/>
      <c r="AV259" s="438"/>
      <c r="AW259" s="438"/>
      <c r="AX259" s="438"/>
      <c r="AY259" s="438"/>
      <c r="AZ259" s="438"/>
      <c r="BA259" s="438"/>
      <c r="BB259" s="438"/>
      <c r="BC259" s="438"/>
      <c r="BD259" s="81"/>
      <c r="BE259" s="438"/>
      <c r="BF259" s="438"/>
      <c r="BG259" s="438"/>
      <c r="BH259" s="438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</row>
    <row r="260">
      <c r="A260" s="81"/>
      <c r="B260" s="81"/>
      <c r="C260" s="81"/>
      <c r="D260" s="81"/>
      <c r="E260" s="438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438"/>
      <c r="Y260" s="81"/>
      <c r="Z260" s="81"/>
      <c r="AA260" s="81"/>
      <c r="AB260" s="81"/>
      <c r="AC260" s="81"/>
      <c r="AD260" s="438"/>
      <c r="AE260" s="438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438"/>
      <c r="AV260" s="438"/>
      <c r="AW260" s="438"/>
      <c r="AX260" s="438"/>
      <c r="AY260" s="438"/>
      <c r="AZ260" s="438"/>
      <c r="BA260" s="438"/>
      <c r="BB260" s="438"/>
      <c r="BC260" s="438"/>
      <c r="BD260" s="81"/>
      <c r="BE260" s="438"/>
      <c r="BF260" s="438"/>
      <c r="BG260" s="438"/>
      <c r="BH260" s="438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</row>
    <row r="261">
      <c r="A261" s="81"/>
      <c r="B261" s="81"/>
      <c r="C261" s="81"/>
      <c r="D261" s="81"/>
      <c r="E261" s="438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438"/>
      <c r="Y261" s="81"/>
      <c r="Z261" s="81"/>
      <c r="AA261" s="81"/>
      <c r="AB261" s="81"/>
      <c r="AC261" s="81"/>
      <c r="AD261" s="438"/>
      <c r="AE261" s="438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438"/>
      <c r="AV261" s="438"/>
      <c r="AW261" s="438"/>
      <c r="AX261" s="438"/>
      <c r="AY261" s="438"/>
      <c r="AZ261" s="438"/>
      <c r="BA261" s="438"/>
      <c r="BB261" s="438"/>
      <c r="BC261" s="438"/>
      <c r="BD261" s="81"/>
      <c r="BE261" s="438"/>
      <c r="BF261" s="438"/>
      <c r="BG261" s="438"/>
      <c r="BH261" s="438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</row>
    <row r="262">
      <c r="A262" s="81"/>
      <c r="B262" s="81"/>
      <c r="C262" s="81"/>
      <c r="D262" s="81"/>
      <c r="E262" s="438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438"/>
      <c r="Y262" s="81"/>
      <c r="Z262" s="81"/>
      <c r="AA262" s="81"/>
      <c r="AB262" s="81"/>
      <c r="AC262" s="81"/>
      <c r="AD262" s="438"/>
      <c r="AE262" s="438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438"/>
      <c r="AV262" s="438"/>
      <c r="AW262" s="438"/>
      <c r="AX262" s="438"/>
      <c r="AY262" s="438"/>
      <c r="AZ262" s="438"/>
      <c r="BA262" s="438"/>
      <c r="BB262" s="438"/>
      <c r="BC262" s="438"/>
      <c r="BD262" s="81"/>
      <c r="BE262" s="438"/>
      <c r="BF262" s="438"/>
      <c r="BG262" s="438"/>
      <c r="BH262" s="438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</row>
    <row r="263">
      <c r="A263" s="81"/>
      <c r="B263" s="81"/>
      <c r="C263" s="81"/>
      <c r="D263" s="81"/>
      <c r="E263" s="438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438"/>
      <c r="Y263" s="81"/>
      <c r="Z263" s="81"/>
      <c r="AA263" s="81"/>
      <c r="AB263" s="81"/>
      <c r="AC263" s="81"/>
      <c r="AD263" s="438"/>
      <c r="AE263" s="438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438"/>
      <c r="AV263" s="438"/>
      <c r="AW263" s="438"/>
      <c r="AX263" s="438"/>
      <c r="AY263" s="438"/>
      <c r="AZ263" s="438"/>
      <c r="BA263" s="438"/>
      <c r="BB263" s="438"/>
      <c r="BC263" s="438"/>
      <c r="BD263" s="81"/>
      <c r="BE263" s="438"/>
      <c r="BF263" s="438"/>
      <c r="BG263" s="438"/>
      <c r="BH263" s="438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</row>
    <row r="264">
      <c r="A264" s="81"/>
      <c r="B264" s="81"/>
      <c r="C264" s="81"/>
      <c r="D264" s="81"/>
      <c r="E264" s="438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438"/>
      <c r="Y264" s="81"/>
      <c r="Z264" s="81"/>
      <c r="AA264" s="81"/>
      <c r="AB264" s="81"/>
      <c r="AC264" s="81"/>
      <c r="AD264" s="438"/>
      <c r="AE264" s="438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438"/>
      <c r="AV264" s="438"/>
      <c r="AW264" s="438"/>
      <c r="AX264" s="438"/>
      <c r="AY264" s="438"/>
      <c r="AZ264" s="438"/>
      <c r="BA264" s="438"/>
      <c r="BB264" s="438"/>
      <c r="BC264" s="438"/>
      <c r="BD264" s="81"/>
      <c r="BE264" s="438"/>
      <c r="BF264" s="438"/>
      <c r="BG264" s="438"/>
      <c r="BH264" s="438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</row>
    <row r="265">
      <c r="A265" s="81"/>
      <c r="B265" s="81"/>
      <c r="C265" s="81"/>
      <c r="D265" s="81"/>
      <c r="E265" s="438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438"/>
      <c r="Y265" s="81"/>
      <c r="Z265" s="81"/>
      <c r="AA265" s="81"/>
      <c r="AB265" s="81"/>
      <c r="AC265" s="81"/>
      <c r="AD265" s="438"/>
      <c r="AE265" s="438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438"/>
      <c r="AV265" s="438"/>
      <c r="AW265" s="438"/>
      <c r="AX265" s="438"/>
      <c r="AY265" s="438"/>
      <c r="AZ265" s="438"/>
      <c r="BA265" s="438"/>
      <c r="BB265" s="438"/>
      <c r="BC265" s="438"/>
      <c r="BD265" s="81"/>
      <c r="BE265" s="438"/>
      <c r="BF265" s="438"/>
      <c r="BG265" s="438"/>
      <c r="BH265" s="438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</row>
    <row r="266">
      <c r="A266" s="81"/>
      <c r="B266" s="81"/>
      <c r="C266" s="81"/>
      <c r="D266" s="81"/>
      <c r="E266" s="438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438"/>
      <c r="Y266" s="81"/>
      <c r="Z266" s="81"/>
      <c r="AA266" s="81"/>
      <c r="AB266" s="81"/>
      <c r="AC266" s="81"/>
      <c r="AD266" s="438"/>
      <c r="AE266" s="438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438"/>
      <c r="AV266" s="438"/>
      <c r="AW266" s="438"/>
      <c r="AX266" s="438"/>
      <c r="AY266" s="438"/>
      <c r="AZ266" s="438"/>
      <c r="BA266" s="438"/>
      <c r="BB266" s="438"/>
      <c r="BC266" s="438"/>
      <c r="BD266" s="81"/>
      <c r="BE266" s="438"/>
      <c r="BF266" s="438"/>
      <c r="BG266" s="438"/>
      <c r="BH266" s="438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</row>
    <row r="267">
      <c r="A267" s="81"/>
      <c r="B267" s="81"/>
      <c r="C267" s="81"/>
      <c r="D267" s="81"/>
      <c r="E267" s="438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438"/>
      <c r="Y267" s="81"/>
      <c r="Z267" s="81"/>
      <c r="AA267" s="81"/>
      <c r="AB267" s="81"/>
      <c r="AC267" s="81"/>
      <c r="AD267" s="438"/>
      <c r="AE267" s="438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438"/>
      <c r="AV267" s="438"/>
      <c r="AW267" s="438"/>
      <c r="AX267" s="438"/>
      <c r="AY267" s="438"/>
      <c r="AZ267" s="438"/>
      <c r="BA267" s="438"/>
      <c r="BB267" s="438"/>
      <c r="BC267" s="438"/>
      <c r="BD267" s="81"/>
      <c r="BE267" s="438"/>
      <c r="BF267" s="438"/>
      <c r="BG267" s="438"/>
      <c r="BH267" s="438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</row>
    <row r="268">
      <c r="A268" s="81"/>
      <c r="B268" s="81"/>
      <c r="C268" s="81"/>
      <c r="D268" s="81"/>
      <c r="E268" s="438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438"/>
      <c r="Y268" s="81"/>
      <c r="Z268" s="81"/>
      <c r="AA268" s="81"/>
      <c r="AB268" s="81"/>
      <c r="AC268" s="81"/>
      <c r="AD268" s="438"/>
      <c r="AE268" s="438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438"/>
      <c r="AV268" s="438"/>
      <c r="AW268" s="438"/>
      <c r="AX268" s="438"/>
      <c r="AY268" s="438"/>
      <c r="AZ268" s="438"/>
      <c r="BA268" s="438"/>
      <c r="BB268" s="438"/>
      <c r="BC268" s="438"/>
      <c r="BD268" s="81"/>
      <c r="BE268" s="438"/>
      <c r="BF268" s="438"/>
      <c r="BG268" s="438"/>
      <c r="BH268" s="438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</row>
    <row r="269">
      <c r="A269" s="81"/>
      <c r="B269" s="81"/>
      <c r="C269" s="81"/>
      <c r="D269" s="81"/>
      <c r="E269" s="438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438"/>
      <c r="Y269" s="81"/>
      <c r="Z269" s="81"/>
      <c r="AA269" s="81"/>
      <c r="AB269" s="81"/>
      <c r="AC269" s="81"/>
      <c r="AD269" s="438"/>
      <c r="AE269" s="438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438"/>
      <c r="AV269" s="438"/>
      <c r="AW269" s="438"/>
      <c r="AX269" s="438"/>
      <c r="AY269" s="438"/>
      <c r="AZ269" s="438"/>
      <c r="BA269" s="438"/>
      <c r="BB269" s="438"/>
      <c r="BC269" s="438"/>
      <c r="BD269" s="81"/>
      <c r="BE269" s="438"/>
      <c r="BF269" s="438"/>
      <c r="BG269" s="438"/>
      <c r="BH269" s="438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</row>
    <row r="270">
      <c r="A270" s="81"/>
      <c r="B270" s="81"/>
      <c r="C270" s="81"/>
      <c r="D270" s="81"/>
      <c r="E270" s="438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438"/>
      <c r="Y270" s="81"/>
      <c r="Z270" s="81"/>
      <c r="AA270" s="81"/>
      <c r="AB270" s="81"/>
      <c r="AC270" s="81"/>
      <c r="AD270" s="438"/>
      <c r="AE270" s="438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438"/>
      <c r="AV270" s="438"/>
      <c r="AW270" s="438"/>
      <c r="AX270" s="438"/>
      <c r="AY270" s="438"/>
      <c r="AZ270" s="438"/>
      <c r="BA270" s="438"/>
      <c r="BB270" s="438"/>
      <c r="BC270" s="438"/>
      <c r="BD270" s="81"/>
      <c r="BE270" s="438"/>
      <c r="BF270" s="438"/>
      <c r="BG270" s="438"/>
      <c r="BH270" s="438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</row>
    <row r="271">
      <c r="A271" s="81"/>
      <c r="B271" s="81"/>
      <c r="C271" s="81"/>
      <c r="D271" s="81"/>
      <c r="E271" s="438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438"/>
      <c r="Y271" s="81"/>
      <c r="Z271" s="81"/>
      <c r="AA271" s="81"/>
      <c r="AB271" s="81"/>
      <c r="AC271" s="81"/>
      <c r="AD271" s="438"/>
      <c r="AE271" s="438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438"/>
      <c r="AV271" s="438"/>
      <c r="AW271" s="438"/>
      <c r="AX271" s="438"/>
      <c r="AY271" s="438"/>
      <c r="AZ271" s="438"/>
      <c r="BA271" s="438"/>
      <c r="BB271" s="438"/>
      <c r="BC271" s="438"/>
      <c r="BD271" s="81"/>
      <c r="BE271" s="438"/>
      <c r="BF271" s="438"/>
      <c r="BG271" s="438"/>
      <c r="BH271" s="438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</row>
    <row r="272">
      <c r="A272" s="81"/>
      <c r="B272" s="81"/>
      <c r="C272" s="81"/>
      <c r="D272" s="81"/>
      <c r="E272" s="438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438"/>
      <c r="Y272" s="81"/>
      <c r="Z272" s="81"/>
      <c r="AA272" s="81"/>
      <c r="AB272" s="81"/>
      <c r="AC272" s="81"/>
      <c r="AD272" s="438"/>
      <c r="AE272" s="438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438"/>
      <c r="AV272" s="438"/>
      <c r="AW272" s="438"/>
      <c r="AX272" s="438"/>
      <c r="AY272" s="438"/>
      <c r="AZ272" s="438"/>
      <c r="BA272" s="438"/>
      <c r="BB272" s="438"/>
      <c r="BC272" s="438"/>
      <c r="BD272" s="81"/>
      <c r="BE272" s="438"/>
      <c r="BF272" s="438"/>
      <c r="BG272" s="438"/>
      <c r="BH272" s="438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</row>
    <row r="273">
      <c r="A273" s="81"/>
      <c r="B273" s="81"/>
      <c r="C273" s="81"/>
      <c r="D273" s="81"/>
      <c r="E273" s="438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438"/>
      <c r="Y273" s="81"/>
      <c r="Z273" s="81"/>
      <c r="AA273" s="81"/>
      <c r="AB273" s="81"/>
      <c r="AC273" s="81"/>
      <c r="AD273" s="438"/>
      <c r="AE273" s="438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438"/>
      <c r="AV273" s="438"/>
      <c r="AW273" s="438"/>
      <c r="AX273" s="438"/>
      <c r="AY273" s="438"/>
      <c r="AZ273" s="438"/>
      <c r="BA273" s="438"/>
      <c r="BB273" s="438"/>
      <c r="BC273" s="438"/>
      <c r="BD273" s="81"/>
      <c r="BE273" s="438"/>
      <c r="BF273" s="438"/>
      <c r="BG273" s="438"/>
      <c r="BH273" s="438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</row>
    <row r="274">
      <c r="A274" s="81"/>
      <c r="B274" s="81"/>
      <c r="C274" s="81"/>
      <c r="D274" s="81"/>
      <c r="E274" s="438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438"/>
      <c r="Y274" s="81"/>
      <c r="Z274" s="81"/>
      <c r="AA274" s="81"/>
      <c r="AB274" s="81"/>
      <c r="AC274" s="81"/>
      <c r="AD274" s="438"/>
      <c r="AE274" s="438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438"/>
      <c r="AV274" s="438"/>
      <c r="AW274" s="438"/>
      <c r="AX274" s="438"/>
      <c r="AY274" s="438"/>
      <c r="AZ274" s="438"/>
      <c r="BA274" s="438"/>
      <c r="BB274" s="438"/>
      <c r="BC274" s="438"/>
      <c r="BD274" s="81"/>
      <c r="BE274" s="438"/>
      <c r="BF274" s="438"/>
      <c r="BG274" s="438"/>
      <c r="BH274" s="438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</row>
    <row r="275">
      <c r="A275" s="81"/>
      <c r="B275" s="81"/>
      <c r="C275" s="81"/>
      <c r="D275" s="81"/>
      <c r="E275" s="438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438"/>
      <c r="Y275" s="81"/>
      <c r="Z275" s="81"/>
      <c r="AA275" s="81"/>
      <c r="AB275" s="81"/>
      <c r="AC275" s="81"/>
      <c r="AD275" s="438"/>
      <c r="AE275" s="438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438"/>
      <c r="AV275" s="438"/>
      <c r="AW275" s="438"/>
      <c r="AX275" s="438"/>
      <c r="AY275" s="438"/>
      <c r="AZ275" s="438"/>
      <c r="BA275" s="438"/>
      <c r="BB275" s="438"/>
      <c r="BC275" s="438"/>
      <c r="BD275" s="81"/>
      <c r="BE275" s="438"/>
      <c r="BF275" s="438"/>
      <c r="BG275" s="438"/>
      <c r="BH275" s="438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</row>
    <row r="276">
      <c r="A276" s="81"/>
      <c r="B276" s="81"/>
      <c r="C276" s="81"/>
      <c r="D276" s="81"/>
      <c r="E276" s="438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438"/>
      <c r="Y276" s="81"/>
      <c r="Z276" s="81"/>
      <c r="AA276" s="81"/>
      <c r="AB276" s="81"/>
      <c r="AC276" s="81"/>
      <c r="AD276" s="438"/>
      <c r="AE276" s="438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438"/>
      <c r="AV276" s="438"/>
      <c r="AW276" s="438"/>
      <c r="AX276" s="438"/>
      <c r="AY276" s="438"/>
      <c r="AZ276" s="438"/>
      <c r="BA276" s="438"/>
      <c r="BB276" s="438"/>
      <c r="BC276" s="438"/>
      <c r="BD276" s="81"/>
      <c r="BE276" s="438"/>
      <c r="BF276" s="438"/>
      <c r="BG276" s="438"/>
      <c r="BH276" s="438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</row>
    <row r="277">
      <c r="A277" s="81"/>
      <c r="B277" s="81"/>
      <c r="C277" s="81"/>
      <c r="D277" s="81"/>
      <c r="E277" s="438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438"/>
      <c r="Y277" s="81"/>
      <c r="Z277" s="81"/>
      <c r="AA277" s="81"/>
      <c r="AB277" s="81"/>
      <c r="AC277" s="81"/>
      <c r="AD277" s="438"/>
      <c r="AE277" s="438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438"/>
      <c r="AV277" s="438"/>
      <c r="AW277" s="438"/>
      <c r="AX277" s="438"/>
      <c r="AY277" s="438"/>
      <c r="AZ277" s="438"/>
      <c r="BA277" s="438"/>
      <c r="BB277" s="438"/>
      <c r="BC277" s="438"/>
      <c r="BD277" s="81"/>
      <c r="BE277" s="438"/>
      <c r="BF277" s="438"/>
      <c r="BG277" s="438"/>
      <c r="BH277" s="438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</row>
    <row r="278">
      <c r="A278" s="81"/>
      <c r="B278" s="81"/>
      <c r="C278" s="81"/>
      <c r="D278" s="81"/>
      <c r="E278" s="438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438"/>
      <c r="Y278" s="81"/>
      <c r="Z278" s="81"/>
      <c r="AA278" s="81"/>
      <c r="AB278" s="81"/>
      <c r="AC278" s="81"/>
      <c r="AD278" s="438"/>
      <c r="AE278" s="438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438"/>
      <c r="AV278" s="438"/>
      <c r="AW278" s="438"/>
      <c r="AX278" s="438"/>
      <c r="AY278" s="438"/>
      <c r="AZ278" s="438"/>
      <c r="BA278" s="438"/>
      <c r="BB278" s="438"/>
      <c r="BC278" s="438"/>
      <c r="BD278" s="81"/>
      <c r="BE278" s="438"/>
      <c r="BF278" s="438"/>
      <c r="BG278" s="438"/>
      <c r="BH278" s="438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</row>
    <row r="279">
      <c r="A279" s="81"/>
      <c r="B279" s="81"/>
      <c r="C279" s="81"/>
      <c r="D279" s="81"/>
      <c r="E279" s="438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438"/>
      <c r="Y279" s="81"/>
      <c r="Z279" s="81"/>
      <c r="AA279" s="81"/>
      <c r="AB279" s="81"/>
      <c r="AC279" s="81"/>
      <c r="AD279" s="438"/>
      <c r="AE279" s="438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438"/>
      <c r="AV279" s="438"/>
      <c r="AW279" s="438"/>
      <c r="AX279" s="438"/>
      <c r="AY279" s="438"/>
      <c r="AZ279" s="438"/>
      <c r="BA279" s="438"/>
      <c r="BB279" s="438"/>
      <c r="BC279" s="438"/>
      <c r="BD279" s="81"/>
      <c r="BE279" s="438"/>
      <c r="BF279" s="438"/>
      <c r="BG279" s="438"/>
      <c r="BH279" s="438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</row>
    <row r="280">
      <c r="A280" s="81"/>
      <c r="B280" s="81"/>
      <c r="C280" s="81"/>
      <c r="D280" s="81"/>
      <c r="E280" s="438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438"/>
      <c r="Y280" s="81"/>
      <c r="Z280" s="81"/>
      <c r="AA280" s="81"/>
      <c r="AB280" s="81"/>
      <c r="AC280" s="81"/>
      <c r="AD280" s="438"/>
      <c r="AE280" s="438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438"/>
      <c r="AV280" s="438"/>
      <c r="AW280" s="438"/>
      <c r="AX280" s="438"/>
      <c r="AY280" s="438"/>
      <c r="AZ280" s="438"/>
      <c r="BA280" s="438"/>
      <c r="BB280" s="438"/>
      <c r="BC280" s="438"/>
      <c r="BD280" s="81"/>
      <c r="BE280" s="438"/>
      <c r="BF280" s="438"/>
      <c r="BG280" s="438"/>
      <c r="BH280" s="438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</row>
    <row r="281">
      <c r="A281" s="81"/>
      <c r="B281" s="81"/>
      <c r="C281" s="81"/>
      <c r="D281" s="81"/>
      <c r="E281" s="438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438"/>
      <c r="Y281" s="81"/>
      <c r="Z281" s="81"/>
      <c r="AA281" s="81"/>
      <c r="AB281" s="81"/>
      <c r="AC281" s="81"/>
      <c r="AD281" s="438"/>
      <c r="AE281" s="438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438"/>
      <c r="AV281" s="438"/>
      <c r="AW281" s="438"/>
      <c r="AX281" s="438"/>
      <c r="AY281" s="438"/>
      <c r="AZ281" s="438"/>
      <c r="BA281" s="438"/>
      <c r="BB281" s="438"/>
      <c r="BC281" s="438"/>
      <c r="BD281" s="81"/>
      <c r="BE281" s="438"/>
      <c r="BF281" s="438"/>
      <c r="BG281" s="438"/>
      <c r="BH281" s="438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</row>
    <row r="282">
      <c r="A282" s="81"/>
      <c r="B282" s="81"/>
      <c r="C282" s="81"/>
      <c r="D282" s="81"/>
      <c r="E282" s="438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438"/>
      <c r="Y282" s="81"/>
      <c r="Z282" s="81"/>
      <c r="AA282" s="81"/>
      <c r="AB282" s="81"/>
      <c r="AC282" s="81"/>
      <c r="AD282" s="438"/>
      <c r="AE282" s="438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438"/>
      <c r="AV282" s="438"/>
      <c r="AW282" s="438"/>
      <c r="AX282" s="438"/>
      <c r="AY282" s="438"/>
      <c r="AZ282" s="438"/>
      <c r="BA282" s="438"/>
      <c r="BB282" s="438"/>
      <c r="BC282" s="438"/>
      <c r="BD282" s="81"/>
      <c r="BE282" s="438"/>
      <c r="BF282" s="438"/>
      <c r="BG282" s="438"/>
      <c r="BH282" s="438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</row>
    <row r="283">
      <c r="A283" s="81"/>
      <c r="B283" s="81"/>
      <c r="C283" s="81"/>
      <c r="D283" s="81"/>
      <c r="E283" s="438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438"/>
      <c r="Y283" s="81"/>
      <c r="Z283" s="81"/>
      <c r="AA283" s="81"/>
      <c r="AB283" s="81"/>
      <c r="AC283" s="81"/>
      <c r="AD283" s="438"/>
      <c r="AE283" s="438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438"/>
      <c r="AV283" s="438"/>
      <c r="AW283" s="438"/>
      <c r="AX283" s="438"/>
      <c r="AY283" s="438"/>
      <c r="AZ283" s="438"/>
      <c r="BA283" s="438"/>
      <c r="BB283" s="438"/>
      <c r="BC283" s="438"/>
      <c r="BD283" s="81"/>
      <c r="BE283" s="438"/>
      <c r="BF283" s="438"/>
      <c r="BG283" s="438"/>
      <c r="BH283" s="438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</row>
    <row r="284">
      <c r="A284" s="81"/>
      <c r="B284" s="81"/>
      <c r="C284" s="81"/>
      <c r="D284" s="81"/>
      <c r="E284" s="438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438"/>
      <c r="Y284" s="81"/>
      <c r="Z284" s="81"/>
      <c r="AA284" s="81"/>
      <c r="AB284" s="81"/>
      <c r="AC284" s="81"/>
      <c r="AD284" s="438"/>
      <c r="AE284" s="438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438"/>
      <c r="AV284" s="438"/>
      <c r="AW284" s="438"/>
      <c r="AX284" s="438"/>
      <c r="AY284" s="438"/>
      <c r="AZ284" s="438"/>
      <c r="BA284" s="438"/>
      <c r="BB284" s="438"/>
      <c r="BC284" s="438"/>
      <c r="BD284" s="81"/>
      <c r="BE284" s="438"/>
      <c r="BF284" s="438"/>
      <c r="BG284" s="438"/>
      <c r="BH284" s="438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</row>
    <row r="285">
      <c r="A285" s="81"/>
      <c r="B285" s="81"/>
      <c r="C285" s="81"/>
      <c r="D285" s="81"/>
      <c r="E285" s="438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438"/>
      <c r="Y285" s="81"/>
      <c r="Z285" s="81"/>
      <c r="AA285" s="81"/>
      <c r="AB285" s="81"/>
      <c r="AC285" s="81"/>
      <c r="AD285" s="438"/>
      <c r="AE285" s="438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438"/>
      <c r="AV285" s="438"/>
      <c r="AW285" s="438"/>
      <c r="AX285" s="438"/>
      <c r="AY285" s="438"/>
      <c r="AZ285" s="438"/>
      <c r="BA285" s="438"/>
      <c r="BB285" s="438"/>
      <c r="BC285" s="438"/>
      <c r="BD285" s="81"/>
      <c r="BE285" s="438"/>
      <c r="BF285" s="438"/>
      <c r="BG285" s="438"/>
      <c r="BH285" s="438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</row>
    <row r="286">
      <c r="A286" s="81"/>
      <c r="B286" s="81"/>
      <c r="C286" s="81"/>
      <c r="D286" s="81"/>
      <c r="E286" s="438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438"/>
      <c r="Y286" s="81"/>
      <c r="Z286" s="81"/>
      <c r="AA286" s="81"/>
      <c r="AB286" s="81"/>
      <c r="AC286" s="81"/>
      <c r="AD286" s="438"/>
      <c r="AE286" s="438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438"/>
      <c r="AV286" s="438"/>
      <c r="AW286" s="438"/>
      <c r="AX286" s="438"/>
      <c r="AY286" s="438"/>
      <c r="AZ286" s="438"/>
      <c r="BA286" s="438"/>
      <c r="BB286" s="438"/>
      <c r="BC286" s="438"/>
      <c r="BD286" s="81"/>
      <c r="BE286" s="438"/>
      <c r="BF286" s="438"/>
      <c r="BG286" s="438"/>
      <c r="BH286" s="438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</row>
    <row r="287">
      <c r="A287" s="81"/>
      <c r="B287" s="81"/>
      <c r="C287" s="81"/>
      <c r="D287" s="81"/>
      <c r="E287" s="438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438"/>
      <c r="Y287" s="81"/>
      <c r="Z287" s="81"/>
      <c r="AA287" s="81"/>
      <c r="AB287" s="81"/>
      <c r="AC287" s="81"/>
      <c r="AD287" s="438"/>
      <c r="AE287" s="438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438"/>
      <c r="AV287" s="438"/>
      <c r="AW287" s="438"/>
      <c r="AX287" s="438"/>
      <c r="AY287" s="438"/>
      <c r="AZ287" s="438"/>
      <c r="BA287" s="438"/>
      <c r="BB287" s="438"/>
      <c r="BC287" s="438"/>
      <c r="BD287" s="81"/>
      <c r="BE287" s="438"/>
      <c r="BF287" s="438"/>
      <c r="BG287" s="438"/>
      <c r="BH287" s="438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</row>
    <row r="288">
      <c r="A288" s="81"/>
      <c r="B288" s="81"/>
      <c r="C288" s="81"/>
      <c r="D288" s="81"/>
      <c r="E288" s="438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438"/>
      <c r="Y288" s="81"/>
      <c r="Z288" s="81"/>
      <c r="AA288" s="81"/>
      <c r="AB288" s="81"/>
      <c r="AC288" s="81"/>
      <c r="AD288" s="438"/>
      <c r="AE288" s="438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438"/>
      <c r="AV288" s="438"/>
      <c r="AW288" s="438"/>
      <c r="AX288" s="438"/>
      <c r="AY288" s="438"/>
      <c r="AZ288" s="438"/>
      <c r="BA288" s="438"/>
      <c r="BB288" s="438"/>
      <c r="BC288" s="438"/>
      <c r="BD288" s="81"/>
      <c r="BE288" s="438"/>
      <c r="BF288" s="438"/>
      <c r="BG288" s="438"/>
      <c r="BH288" s="438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</row>
    <row r="289">
      <c r="A289" s="81"/>
      <c r="B289" s="81"/>
      <c r="C289" s="81"/>
      <c r="D289" s="81"/>
      <c r="E289" s="438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438"/>
      <c r="Y289" s="81"/>
      <c r="Z289" s="81"/>
      <c r="AA289" s="81"/>
      <c r="AB289" s="81"/>
      <c r="AC289" s="81"/>
      <c r="AD289" s="438"/>
      <c r="AE289" s="438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438"/>
      <c r="AV289" s="438"/>
      <c r="AW289" s="438"/>
      <c r="AX289" s="438"/>
      <c r="AY289" s="438"/>
      <c r="AZ289" s="438"/>
      <c r="BA289" s="438"/>
      <c r="BB289" s="438"/>
      <c r="BC289" s="438"/>
      <c r="BD289" s="81"/>
      <c r="BE289" s="438"/>
      <c r="BF289" s="438"/>
      <c r="BG289" s="438"/>
      <c r="BH289" s="438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</row>
    <row r="290">
      <c r="A290" s="81"/>
      <c r="B290" s="81"/>
      <c r="C290" s="81"/>
      <c r="D290" s="81"/>
      <c r="E290" s="438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438"/>
      <c r="Y290" s="81"/>
      <c r="Z290" s="81"/>
      <c r="AA290" s="81"/>
      <c r="AB290" s="81"/>
      <c r="AC290" s="81"/>
      <c r="AD290" s="438"/>
      <c r="AE290" s="438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438"/>
      <c r="AV290" s="438"/>
      <c r="AW290" s="438"/>
      <c r="AX290" s="438"/>
      <c r="AY290" s="438"/>
      <c r="AZ290" s="438"/>
      <c r="BA290" s="438"/>
      <c r="BB290" s="438"/>
      <c r="BC290" s="438"/>
      <c r="BD290" s="81"/>
      <c r="BE290" s="438"/>
      <c r="BF290" s="438"/>
      <c r="BG290" s="438"/>
      <c r="BH290" s="438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</row>
    <row r="291">
      <c r="A291" s="81"/>
      <c r="B291" s="81"/>
      <c r="C291" s="81"/>
      <c r="D291" s="81"/>
      <c r="E291" s="438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438"/>
      <c r="Y291" s="81"/>
      <c r="Z291" s="81"/>
      <c r="AA291" s="81"/>
      <c r="AB291" s="81"/>
      <c r="AC291" s="81"/>
      <c r="AD291" s="438"/>
      <c r="AE291" s="438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438"/>
      <c r="AV291" s="438"/>
      <c r="AW291" s="438"/>
      <c r="AX291" s="438"/>
      <c r="AY291" s="438"/>
      <c r="AZ291" s="438"/>
      <c r="BA291" s="438"/>
      <c r="BB291" s="438"/>
      <c r="BC291" s="438"/>
      <c r="BD291" s="81"/>
      <c r="BE291" s="438"/>
      <c r="BF291" s="438"/>
      <c r="BG291" s="438"/>
      <c r="BH291" s="438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</row>
    <row r="292">
      <c r="A292" s="81"/>
      <c r="B292" s="81"/>
      <c r="C292" s="81"/>
      <c r="D292" s="81"/>
      <c r="E292" s="438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438"/>
      <c r="Y292" s="81"/>
      <c r="Z292" s="81"/>
      <c r="AA292" s="81"/>
      <c r="AB292" s="81"/>
      <c r="AC292" s="81"/>
      <c r="AD292" s="438"/>
      <c r="AE292" s="438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438"/>
      <c r="AV292" s="438"/>
      <c r="AW292" s="438"/>
      <c r="AX292" s="438"/>
      <c r="AY292" s="438"/>
      <c r="AZ292" s="438"/>
      <c r="BA292" s="438"/>
      <c r="BB292" s="438"/>
      <c r="BC292" s="438"/>
      <c r="BD292" s="81"/>
      <c r="BE292" s="438"/>
      <c r="BF292" s="438"/>
      <c r="BG292" s="438"/>
      <c r="BH292" s="438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</row>
    <row r="293">
      <c r="A293" s="81"/>
      <c r="B293" s="81"/>
      <c r="C293" s="81"/>
      <c r="D293" s="81"/>
      <c r="E293" s="438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438"/>
      <c r="Y293" s="81"/>
      <c r="Z293" s="81"/>
      <c r="AA293" s="81"/>
      <c r="AB293" s="81"/>
      <c r="AC293" s="81"/>
      <c r="AD293" s="438"/>
      <c r="AE293" s="438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438"/>
      <c r="AV293" s="438"/>
      <c r="AW293" s="438"/>
      <c r="AX293" s="438"/>
      <c r="AY293" s="438"/>
      <c r="AZ293" s="438"/>
      <c r="BA293" s="438"/>
      <c r="BB293" s="438"/>
      <c r="BC293" s="438"/>
      <c r="BD293" s="81"/>
      <c r="BE293" s="438"/>
      <c r="BF293" s="438"/>
      <c r="BG293" s="438"/>
      <c r="BH293" s="438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</row>
    <row r="294">
      <c r="A294" s="81"/>
      <c r="B294" s="81"/>
      <c r="C294" s="81"/>
      <c r="D294" s="81"/>
      <c r="E294" s="438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438"/>
      <c r="Y294" s="81"/>
      <c r="Z294" s="81"/>
      <c r="AA294" s="81"/>
      <c r="AB294" s="81"/>
      <c r="AC294" s="81"/>
      <c r="AD294" s="438"/>
      <c r="AE294" s="438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438"/>
      <c r="AV294" s="438"/>
      <c r="AW294" s="438"/>
      <c r="AX294" s="438"/>
      <c r="AY294" s="438"/>
      <c r="AZ294" s="438"/>
      <c r="BA294" s="438"/>
      <c r="BB294" s="438"/>
      <c r="BC294" s="438"/>
      <c r="BD294" s="81"/>
      <c r="BE294" s="438"/>
      <c r="BF294" s="438"/>
      <c r="BG294" s="438"/>
      <c r="BH294" s="438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</row>
    <row r="295">
      <c r="A295" s="81"/>
      <c r="B295" s="81"/>
      <c r="C295" s="81"/>
      <c r="D295" s="81"/>
      <c r="E295" s="438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438"/>
      <c r="Y295" s="81"/>
      <c r="Z295" s="81"/>
      <c r="AA295" s="81"/>
      <c r="AB295" s="81"/>
      <c r="AC295" s="81"/>
      <c r="AD295" s="438"/>
      <c r="AE295" s="438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438"/>
      <c r="AV295" s="438"/>
      <c r="AW295" s="438"/>
      <c r="AX295" s="438"/>
      <c r="AY295" s="438"/>
      <c r="AZ295" s="438"/>
      <c r="BA295" s="438"/>
      <c r="BB295" s="438"/>
      <c r="BC295" s="438"/>
      <c r="BD295" s="81"/>
      <c r="BE295" s="438"/>
      <c r="BF295" s="438"/>
      <c r="BG295" s="438"/>
      <c r="BH295" s="438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</row>
    <row r="296">
      <c r="A296" s="81"/>
      <c r="B296" s="81"/>
      <c r="C296" s="81"/>
      <c r="D296" s="81"/>
      <c r="E296" s="438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438"/>
      <c r="Y296" s="81"/>
      <c r="Z296" s="81"/>
      <c r="AA296" s="81"/>
      <c r="AB296" s="81"/>
      <c r="AC296" s="81"/>
      <c r="AD296" s="438"/>
      <c r="AE296" s="438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438"/>
      <c r="AV296" s="438"/>
      <c r="AW296" s="438"/>
      <c r="AX296" s="438"/>
      <c r="AY296" s="438"/>
      <c r="AZ296" s="438"/>
      <c r="BA296" s="438"/>
      <c r="BB296" s="438"/>
      <c r="BC296" s="438"/>
      <c r="BD296" s="81"/>
      <c r="BE296" s="438"/>
      <c r="BF296" s="438"/>
      <c r="BG296" s="438"/>
      <c r="BH296" s="438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</row>
    <row r="297">
      <c r="A297" s="81"/>
      <c r="B297" s="81"/>
      <c r="C297" s="81"/>
      <c r="D297" s="81"/>
      <c r="E297" s="438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438"/>
      <c r="Y297" s="81"/>
      <c r="Z297" s="81"/>
      <c r="AA297" s="81"/>
      <c r="AB297" s="81"/>
      <c r="AC297" s="81"/>
      <c r="AD297" s="438"/>
      <c r="AE297" s="438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438"/>
      <c r="AV297" s="438"/>
      <c r="AW297" s="438"/>
      <c r="AX297" s="438"/>
      <c r="AY297" s="438"/>
      <c r="AZ297" s="438"/>
      <c r="BA297" s="438"/>
      <c r="BB297" s="438"/>
      <c r="BC297" s="438"/>
      <c r="BD297" s="81"/>
      <c r="BE297" s="438"/>
      <c r="BF297" s="438"/>
      <c r="BG297" s="438"/>
      <c r="BH297" s="438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</row>
    <row r="298">
      <c r="A298" s="81"/>
      <c r="B298" s="81"/>
      <c r="C298" s="81"/>
      <c r="D298" s="81"/>
      <c r="E298" s="438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438"/>
      <c r="Y298" s="81"/>
      <c r="Z298" s="81"/>
      <c r="AA298" s="81"/>
      <c r="AB298" s="81"/>
      <c r="AC298" s="81"/>
      <c r="AD298" s="438"/>
      <c r="AE298" s="438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438"/>
      <c r="AV298" s="438"/>
      <c r="AW298" s="438"/>
      <c r="AX298" s="438"/>
      <c r="AY298" s="438"/>
      <c r="AZ298" s="438"/>
      <c r="BA298" s="438"/>
      <c r="BB298" s="438"/>
      <c r="BC298" s="438"/>
      <c r="BD298" s="81"/>
      <c r="BE298" s="438"/>
      <c r="BF298" s="438"/>
      <c r="BG298" s="438"/>
      <c r="BH298" s="438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</row>
    <row r="299">
      <c r="A299" s="81"/>
      <c r="B299" s="81"/>
      <c r="C299" s="81"/>
      <c r="D299" s="81"/>
      <c r="E299" s="438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438"/>
      <c r="Y299" s="81"/>
      <c r="Z299" s="81"/>
      <c r="AA299" s="81"/>
      <c r="AB299" s="81"/>
      <c r="AC299" s="81"/>
      <c r="AD299" s="438"/>
      <c r="AE299" s="438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438"/>
      <c r="AV299" s="438"/>
      <c r="AW299" s="438"/>
      <c r="AX299" s="438"/>
      <c r="AY299" s="438"/>
      <c r="AZ299" s="438"/>
      <c r="BA299" s="438"/>
      <c r="BB299" s="438"/>
      <c r="BC299" s="438"/>
      <c r="BD299" s="81"/>
      <c r="BE299" s="438"/>
      <c r="BF299" s="438"/>
      <c r="BG299" s="438"/>
      <c r="BH299" s="438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</row>
    <row r="300">
      <c r="A300" s="81"/>
      <c r="B300" s="81"/>
      <c r="C300" s="81"/>
      <c r="D300" s="81"/>
      <c r="E300" s="438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438"/>
      <c r="Y300" s="81"/>
      <c r="Z300" s="81"/>
      <c r="AA300" s="81"/>
      <c r="AB300" s="81"/>
      <c r="AC300" s="81"/>
      <c r="AD300" s="438"/>
      <c r="AE300" s="438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438"/>
      <c r="AV300" s="438"/>
      <c r="AW300" s="438"/>
      <c r="AX300" s="438"/>
      <c r="AY300" s="438"/>
      <c r="AZ300" s="438"/>
      <c r="BA300" s="438"/>
      <c r="BB300" s="438"/>
      <c r="BC300" s="438"/>
      <c r="BD300" s="81"/>
      <c r="BE300" s="438"/>
      <c r="BF300" s="438"/>
      <c r="BG300" s="438"/>
      <c r="BH300" s="438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</row>
    <row r="301">
      <c r="A301" s="81"/>
      <c r="B301" s="81"/>
      <c r="C301" s="81"/>
      <c r="D301" s="81"/>
      <c r="E301" s="438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438"/>
      <c r="Y301" s="81"/>
      <c r="Z301" s="81"/>
      <c r="AA301" s="81"/>
      <c r="AB301" s="81"/>
      <c r="AC301" s="81"/>
      <c r="AD301" s="438"/>
      <c r="AE301" s="438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438"/>
      <c r="AV301" s="438"/>
      <c r="AW301" s="438"/>
      <c r="AX301" s="438"/>
      <c r="AY301" s="438"/>
      <c r="AZ301" s="438"/>
      <c r="BA301" s="438"/>
      <c r="BB301" s="438"/>
      <c r="BC301" s="438"/>
      <c r="BD301" s="81"/>
      <c r="BE301" s="438"/>
      <c r="BF301" s="438"/>
      <c r="BG301" s="438"/>
      <c r="BH301" s="438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</row>
    <row r="302">
      <c r="A302" s="81"/>
      <c r="B302" s="81"/>
      <c r="C302" s="81"/>
      <c r="D302" s="81"/>
      <c r="E302" s="438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438"/>
      <c r="Y302" s="81"/>
      <c r="Z302" s="81"/>
      <c r="AA302" s="81"/>
      <c r="AB302" s="81"/>
      <c r="AC302" s="81"/>
      <c r="AD302" s="438"/>
      <c r="AE302" s="438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438"/>
      <c r="AV302" s="438"/>
      <c r="AW302" s="438"/>
      <c r="AX302" s="438"/>
      <c r="AY302" s="438"/>
      <c r="AZ302" s="438"/>
      <c r="BA302" s="438"/>
      <c r="BB302" s="438"/>
      <c r="BC302" s="438"/>
      <c r="BD302" s="81"/>
      <c r="BE302" s="438"/>
      <c r="BF302" s="438"/>
      <c r="BG302" s="438"/>
      <c r="BH302" s="438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</row>
    <row r="303">
      <c r="A303" s="81"/>
      <c r="B303" s="81"/>
      <c r="C303" s="81"/>
      <c r="D303" s="81"/>
      <c r="E303" s="438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438"/>
      <c r="Y303" s="81"/>
      <c r="Z303" s="81"/>
      <c r="AA303" s="81"/>
      <c r="AB303" s="81"/>
      <c r="AC303" s="81"/>
      <c r="AD303" s="438"/>
      <c r="AE303" s="438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438"/>
      <c r="AV303" s="438"/>
      <c r="AW303" s="438"/>
      <c r="AX303" s="438"/>
      <c r="AY303" s="438"/>
      <c r="AZ303" s="438"/>
      <c r="BA303" s="438"/>
      <c r="BB303" s="438"/>
      <c r="BC303" s="438"/>
      <c r="BD303" s="81"/>
      <c r="BE303" s="438"/>
      <c r="BF303" s="438"/>
      <c r="BG303" s="438"/>
      <c r="BH303" s="438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</row>
    <row r="304">
      <c r="A304" s="81"/>
      <c r="B304" s="81"/>
      <c r="C304" s="81"/>
      <c r="D304" s="81"/>
      <c r="E304" s="438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438"/>
      <c r="Y304" s="81"/>
      <c r="Z304" s="81"/>
      <c r="AA304" s="81"/>
      <c r="AB304" s="81"/>
      <c r="AC304" s="81"/>
      <c r="AD304" s="438"/>
      <c r="AE304" s="438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438"/>
      <c r="AV304" s="438"/>
      <c r="AW304" s="438"/>
      <c r="AX304" s="438"/>
      <c r="AY304" s="438"/>
      <c r="AZ304" s="438"/>
      <c r="BA304" s="438"/>
      <c r="BB304" s="438"/>
      <c r="BC304" s="438"/>
      <c r="BD304" s="81"/>
      <c r="BE304" s="438"/>
      <c r="BF304" s="438"/>
      <c r="BG304" s="438"/>
      <c r="BH304" s="438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</row>
    <row r="305">
      <c r="A305" s="81"/>
      <c r="B305" s="81"/>
      <c r="C305" s="81"/>
      <c r="D305" s="81"/>
      <c r="E305" s="438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438"/>
      <c r="Y305" s="81"/>
      <c r="Z305" s="81"/>
      <c r="AA305" s="81"/>
      <c r="AB305" s="81"/>
      <c r="AC305" s="81"/>
      <c r="AD305" s="438"/>
      <c r="AE305" s="438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438"/>
      <c r="AV305" s="438"/>
      <c r="AW305" s="438"/>
      <c r="AX305" s="438"/>
      <c r="AY305" s="438"/>
      <c r="AZ305" s="438"/>
      <c r="BA305" s="438"/>
      <c r="BB305" s="438"/>
      <c r="BC305" s="438"/>
      <c r="BD305" s="81"/>
      <c r="BE305" s="438"/>
      <c r="BF305" s="438"/>
      <c r="BG305" s="438"/>
      <c r="BH305" s="438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</row>
    <row r="306">
      <c r="A306" s="81"/>
      <c r="B306" s="81"/>
      <c r="C306" s="81"/>
      <c r="D306" s="81"/>
      <c r="E306" s="438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438"/>
      <c r="Y306" s="81"/>
      <c r="Z306" s="81"/>
      <c r="AA306" s="81"/>
      <c r="AB306" s="81"/>
      <c r="AC306" s="81"/>
      <c r="AD306" s="438"/>
      <c r="AE306" s="438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438"/>
      <c r="AV306" s="438"/>
      <c r="AW306" s="438"/>
      <c r="AX306" s="438"/>
      <c r="AY306" s="438"/>
      <c r="AZ306" s="438"/>
      <c r="BA306" s="438"/>
      <c r="BB306" s="438"/>
      <c r="BC306" s="438"/>
      <c r="BD306" s="81"/>
      <c r="BE306" s="438"/>
      <c r="BF306" s="438"/>
      <c r="BG306" s="438"/>
      <c r="BH306" s="438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</row>
    <row r="307">
      <c r="A307" s="81"/>
      <c r="B307" s="81"/>
      <c r="C307" s="81"/>
      <c r="D307" s="81"/>
      <c r="E307" s="438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438"/>
      <c r="Y307" s="81"/>
      <c r="Z307" s="81"/>
      <c r="AA307" s="81"/>
      <c r="AB307" s="81"/>
      <c r="AC307" s="81"/>
      <c r="AD307" s="438"/>
      <c r="AE307" s="438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438"/>
      <c r="AV307" s="438"/>
      <c r="AW307" s="438"/>
      <c r="AX307" s="438"/>
      <c r="AY307" s="438"/>
      <c r="AZ307" s="438"/>
      <c r="BA307" s="438"/>
      <c r="BB307" s="438"/>
      <c r="BC307" s="438"/>
      <c r="BD307" s="81"/>
      <c r="BE307" s="438"/>
      <c r="BF307" s="438"/>
      <c r="BG307" s="438"/>
      <c r="BH307" s="438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</row>
    <row r="308">
      <c r="A308" s="81"/>
      <c r="B308" s="81"/>
      <c r="C308" s="81"/>
      <c r="D308" s="81"/>
      <c r="E308" s="438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438"/>
      <c r="Y308" s="81"/>
      <c r="Z308" s="81"/>
      <c r="AA308" s="81"/>
      <c r="AB308" s="81"/>
      <c r="AC308" s="81"/>
      <c r="AD308" s="438"/>
      <c r="AE308" s="438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438"/>
      <c r="AV308" s="438"/>
      <c r="AW308" s="438"/>
      <c r="AX308" s="438"/>
      <c r="AY308" s="438"/>
      <c r="AZ308" s="438"/>
      <c r="BA308" s="438"/>
      <c r="BB308" s="438"/>
      <c r="BC308" s="438"/>
      <c r="BD308" s="81"/>
      <c r="BE308" s="438"/>
      <c r="BF308" s="438"/>
      <c r="BG308" s="438"/>
      <c r="BH308" s="438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</row>
    <row r="309">
      <c r="A309" s="81"/>
      <c r="B309" s="81"/>
      <c r="C309" s="81"/>
      <c r="D309" s="81"/>
      <c r="E309" s="438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438"/>
      <c r="Y309" s="81"/>
      <c r="Z309" s="81"/>
      <c r="AA309" s="81"/>
      <c r="AB309" s="81"/>
      <c r="AC309" s="81"/>
      <c r="AD309" s="438"/>
      <c r="AE309" s="438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438"/>
      <c r="AV309" s="438"/>
      <c r="AW309" s="438"/>
      <c r="AX309" s="438"/>
      <c r="AY309" s="438"/>
      <c r="AZ309" s="438"/>
      <c r="BA309" s="438"/>
      <c r="BB309" s="438"/>
      <c r="BC309" s="438"/>
      <c r="BD309" s="81"/>
      <c r="BE309" s="438"/>
      <c r="BF309" s="438"/>
      <c r="BG309" s="438"/>
      <c r="BH309" s="438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</row>
    <row r="310">
      <c r="A310" s="81"/>
      <c r="B310" s="81"/>
      <c r="C310" s="81"/>
      <c r="D310" s="81"/>
      <c r="E310" s="438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438"/>
      <c r="Y310" s="81"/>
      <c r="Z310" s="81"/>
      <c r="AA310" s="81"/>
      <c r="AB310" s="81"/>
      <c r="AC310" s="81"/>
      <c r="AD310" s="438"/>
      <c r="AE310" s="438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438"/>
      <c r="AV310" s="438"/>
      <c r="AW310" s="438"/>
      <c r="AX310" s="438"/>
      <c r="AY310" s="438"/>
      <c r="AZ310" s="438"/>
      <c r="BA310" s="438"/>
      <c r="BB310" s="438"/>
      <c r="BC310" s="438"/>
      <c r="BD310" s="81"/>
      <c r="BE310" s="438"/>
      <c r="BF310" s="438"/>
      <c r="BG310" s="438"/>
      <c r="BH310" s="438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</row>
    <row r="311">
      <c r="A311" s="81"/>
      <c r="B311" s="81"/>
      <c r="C311" s="81"/>
      <c r="D311" s="81"/>
      <c r="E311" s="438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438"/>
      <c r="Y311" s="81"/>
      <c r="Z311" s="81"/>
      <c r="AA311" s="81"/>
      <c r="AB311" s="81"/>
      <c r="AC311" s="81"/>
      <c r="AD311" s="438"/>
      <c r="AE311" s="438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438"/>
      <c r="AV311" s="438"/>
      <c r="AW311" s="438"/>
      <c r="AX311" s="438"/>
      <c r="AY311" s="438"/>
      <c r="AZ311" s="438"/>
      <c r="BA311" s="438"/>
      <c r="BB311" s="438"/>
      <c r="BC311" s="438"/>
      <c r="BD311" s="81"/>
      <c r="BE311" s="438"/>
      <c r="BF311" s="438"/>
      <c r="BG311" s="438"/>
      <c r="BH311" s="438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</row>
    <row r="312">
      <c r="A312" s="81"/>
      <c r="B312" s="81"/>
      <c r="C312" s="81"/>
      <c r="D312" s="81"/>
      <c r="E312" s="438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438"/>
      <c r="Y312" s="81"/>
      <c r="Z312" s="81"/>
      <c r="AA312" s="81"/>
      <c r="AB312" s="81"/>
      <c r="AC312" s="81"/>
      <c r="AD312" s="438"/>
      <c r="AE312" s="438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438"/>
      <c r="AV312" s="438"/>
      <c r="AW312" s="438"/>
      <c r="AX312" s="438"/>
      <c r="AY312" s="438"/>
      <c r="AZ312" s="438"/>
      <c r="BA312" s="438"/>
      <c r="BB312" s="438"/>
      <c r="BC312" s="438"/>
      <c r="BD312" s="81"/>
      <c r="BE312" s="438"/>
      <c r="BF312" s="438"/>
      <c r="BG312" s="438"/>
      <c r="BH312" s="438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</row>
    <row r="313">
      <c r="A313" s="81"/>
      <c r="B313" s="81"/>
      <c r="C313" s="81"/>
      <c r="D313" s="81"/>
      <c r="E313" s="438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438"/>
      <c r="Y313" s="81"/>
      <c r="Z313" s="81"/>
      <c r="AA313" s="81"/>
      <c r="AB313" s="81"/>
      <c r="AC313" s="81"/>
      <c r="AD313" s="438"/>
      <c r="AE313" s="438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438"/>
      <c r="AV313" s="438"/>
      <c r="AW313" s="438"/>
      <c r="AX313" s="438"/>
      <c r="AY313" s="438"/>
      <c r="AZ313" s="438"/>
      <c r="BA313" s="438"/>
      <c r="BB313" s="438"/>
      <c r="BC313" s="438"/>
      <c r="BD313" s="81"/>
      <c r="BE313" s="438"/>
      <c r="BF313" s="438"/>
      <c r="BG313" s="438"/>
      <c r="BH313" s="438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</row>
    <row r="314">
      <c r="A314" s="81"/>
      <c r="B314" s="81"/>
      <c r="C314" s="81"/>
      <c r="D314" s="81"/>
      <c r="E314" s="438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438"/>
      <c r="Y314" s="81"/>
      <c r="Z314" s="81"/>
      <c r="AA314" s="81"/>
      <c r="AB314" s="81"/>
      <c r="AC314" s="81"/>
      <c r="AD314" s="438"/>
      <c r="AE314" s="438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438"/>
      <c r="AV314" s="438"/>
      <c r="AW314" s="438"/>
      <c r="AX314" s="438"/>
      <c r="AY314" s="438"/>
      <c r="AZ314" s="438"/>
      <c r="BA314" s="438"/>
      <c r="BB314" s="438"/>
      <c r="BC314" s="438"/>
      <c r="BD314" s="81"/>
      <c r="BE314" s="438"/>
      <c r="BF314" s="438"/>
      <c r="BG314" s="438"/>
      <c r="BH314" s="438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</row>
    <row r="315">
      <c r="A315" s="81"/>
      <c r="B315" s="81"/>
      <c r="C315" s="81"/>
      <c r="D315" s="81"/>
      <c r="E315" s="438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438"/>
      <c r="Y315" s="81"/>
      <c r="Z315" s="81"/>
      <c r="AA315" s="81"/>
      <c r="AB315" s="81"/>
      <c r="AC315" s="81"/>
      <c r="AD315" s="438"/>
      <c r="AE315" s="438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438"/>
      <c r="AV315" s="438"/>
      <c r="AW315" s="438"/>
      <c r="AX315" s="438"/>
      <c r="AY315" s="438"/>
      <c r="AZ315" s="438"/>
      <c r="BA315" s="438"/>
      <c r="BB315" s="438"/>
      <c r="BC315" s="438"/>
      <c r="BD315" s="81"/>
      <c r="BE315" s="438"/>
      <c r="BF315" s="438"/>
      <c r="BG315" s="438"/>
      <c r="BH315" s="438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</row>
    <row r="316">
      <c r="A316" s="81"/>
      <c r="B316" s="81"/>
      <c r="C316" s="81"/>
      <c r="D316" s="81"/>
      <c r="E316" s="438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438"/>
      <c r="Y316" s="81"/>
      <c r="Z316" s="81"/>
      <c r="AA316" s="81"/>
      <c r="AB316" s="81"/>
      <c r="AC316" s="81"/>
      <c r="AD316" s="438"/>
      <c r="AE316" s="438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438"/>
      <c r="AV316" s="438"/>
      <c r="AW316" s="438"/>
      <c r="AX316" s="438"/>
      <c r="AY316" s="438"/>
      <c r="AZ316" s="438"/>
      <c r="BA316" s="438"/>
      <c r="BB316" s="438"/>
      <c r="BC316" s="438"/>
      <c r="BD316" s="81"/>
      <c r="BE316" s="438"/>
      <c r="BF316" s="438"/>
      <c r="BG316" s="438"/>
      <c r="BH316" s="438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</row>
    <row r="317">
      <c r="A317" s="81"/>
      <c r="B317" s="81"/>
      <c r="C317" s="81"/>
      <c r="D317" s="81"/>
      <c r="E317" s="438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438"/>
      <c r="Y317" s="81"/>
      <c r="Z317" s="81"/>
      <c r="AA317" s="81"/>
      <c r="AB317" s="81"/>
      <c r="AC317" s="81"/>
      <c r="AD317" s="438"/>
      <c r="AE317" s="438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438"/>
      <c r="AV317" s="438"/>
      <c r="AW317" s="438"/>
      <c r="AX317" s="438"/>
      <c r="AY317" s="438"/>
      <c r="AZ317" s="438"/>
      <c r="BA317" s="438"/>
      <c r="BB317" s="438"/>
      <c r="BC317" s="438"/>
      <c r="BD317" s="81"/>
      <c r="BE317" s="438"/>
      <c r="BF317" s="438"/>
      <c r="BG317" s="438"/>
      <c r="BH317" s="438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</row>
    <row r="318">
      <c r="A318" s="81"/>
      <c r="B318" s="81"/>
      <c r="C318" s="81"/>
      <c r="D318" s="81"/>
      <c r="E318" s="438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438"/>
      <c r="Y318" s="81"/>
      <c r="Z318" s="81"/>
      <c r="AA318" s="81"/>
      <c r="AB318" s="81"/>
      <c r="AC318" s="81"/>
      <c r="AD318" s="438"/>
      <c r="AE318" s="438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438"/>
      <c r="AV318" s="438"/>
      <c r="AW318" s="438"/>
      <c r="AX318" s="438"/>
      <c r="AY318" s="438"/>
      <c r="AZ318" s="438"/>
      <c r="BA318" s="438"/>
      <c r="BB318" s="438"/>
      <c r="BC318" s="438"/>
      <c r="BD318" s="81"/>
      <c r="BE318" s="438"/>
      <c r="BF318" s="438"/>
      <c r="BG318" s="438"/>
      <c r="BH318" s="438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</row>
    <row r="319">
      <c r="A319" s="81"/>
      <c r="B319" s="81"/>
      <c r="C319" s="81"/>
      <c r="D319" s="81"/>
      <c r="E319" s="438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438"/>
      <c r="Y319" s="81"/>
      <c r="Z319" s="81"/>
      <c r="AA319" s="81"/>
      <c r="AB319" s="81"/>
      <c r="AC319" s="81"/>
      <c r="AD319" s="438"/>
      <c r="AE319" s="438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438"/>
      <c r="AV319" s="438"/>
      <c r="AW319" s="438"/>
      <c r="AX319" s="438"/>
      <c r="AY319" s="438"/>
      <c r="AZ319" s="438"/>
      <c r="BA319" s="438"/>
      <c r="BB319" s="438"/>
      <c r="BC319" s="438"/>
      <c r="BD319" s="81"/>
      <c r="BE319" s="438"/>
      <c r="BF319" s="438"/>
      <c r="BG319" s="438"/>
      <c r="BH319" s="438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</row>
    <row r="320">
      <c r="A320" s="81"/>
      <c r="B320" s="81"/>
      <c r="C320" s="81"/>
      <c r="D320" s="81"/>
      <c r="E320" s="438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438"/>
      <c r="Y320" s="81"/>
      <c r="Z320" s="81"/>
      <c r="AA320" s="81"/>
      <c r="AB320" s="81"/>
      <c r="AC320" s="81"/>
      <c r="AD320" s="438"/>
      <c r="AE320" s="438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438"/>
      <c r="AV320" s="438"/>
      <c r="AW320" s="438"/>
      <c r="AX320" s="438"/>
      <c r="AY320" s="438"/>
      <c r="AZ320" s="438"/>
      <c r="BA320" s="438"/>
      <c r="BB320" s="438"/>
      <c r="BC320" s="438"/>
      <c r="BD320" s="81"/>
      <c r="BE320" s="438"/>
      <c r="BF320" s="438"/>
      <c r="BG320" s="438"/>
      <c r="BH320" s="438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</row>
    <row r="321">
      <c r="A321" s="81"/>
      <c r="B321" s="81"/>
      <c r="C321" s="81"/>
      <c r="D321" s="81"/>
      <c r="E321" s="438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438"/>
      <c r="Y321" s="81"/>
      <c r="Z321" s="81"/>
      <c r="AA321" s="81"/>
      <c r="AB321" s="81"/>
      <c r="AC321" s="81"/>
      <c r="AD321" s="438"/>
      <c r="AE321" s="438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438"/>
      <c r="AV321" s="438"/>
      <c r="AW321" s="438"/>
      <c r="AX321" s="438"/>
      <c r="AY321" s="438"/>
      <c r="AZ321" s="438"/>
      <c r="BA321" s="438"/>
      <c r="BB321" s="438"/>
      <c r="BC321" s="438"/>
      <c r="BD321" s="81"/>
      <c r="BE321" s="438"/>
      <c r="BF321" s="438"/>
      <c r="BG321" s="438"/>
      <c r="BH321" s="438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</row>
    <row r="322">
      <c r="A322" s="81"/>
      <c r="B322" s="81"/>
      <c r="C322" s="81"/>
      <c r="D322" s="81"/>
      <c r="E322" s="438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438"/>
      <c r="Y322" s="81"/>
      <c r="Z322" s="81"/>
      <c r="AA322" s="81"/>
      <c r="AB322" s="81"/>
      <c r="AC322" s="81"/>
      <c r="AD322" s="438"/>
      <c r="AE322" s="438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438"/>
      <c r="AV322" s="438"/>
      <c r="AW322" s="438"/>
      <c r="AX322" s="438"/>
      <c r="AY322" s="438"/>
      <c r="AZ322" s="438"/>
      <c r="BA322" s="438"/>
      <c r="BB322" s="438"/>
      <c r="BC322" s="438"/>
      <c r="BD322" s="81"/>
      <c r="BE322" s="438"/>
      <c r="BF322" s="438"/>
      <c r="BG322" s="438"/>
      <c r="BH322" s="438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</row>
    <row r="323">
      <c r="A323" s="81"/>
      <c r="B323" s="81"/>
      <c r="C323" s="81"/>
      <c r="D323" s="81"/>
      <c r="E323" s="438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438"/>
      <c r="Y323" s="81"/>
      <c r="Z323" s="81"/>
      <c r="AA323" s="81"/>
      <c r="AB323" s="81"/>
      <c r="AC323" s="81"/>
      <c r="AD323" s="438"/>
      <c r="AE323" s="438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438"/>
      <c r="AV323" s="438"/>
      <c r="AW323" s="438"/>
      <c r="AX323" s="438"/>
      <c r="AY323" s="438"/>
      <c r="AZ323" s="438"/>
      <c r="BA323" s="438"/>
      <c r="BB323" s="438"/>
      <c r="BC323" s="438"/>
      <c r="BD323" s="81"/>
      <c r="BE323" s="438"/>
      <c r="BF323" s="438"/>
      <c r="BG323" s="438"/>
      <c r="BH323" s="438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</row>
    <row r="324">
      <c r="A324" s="81"/>
      <c r="B324" s="81"/>
      <c r="C324" s="81"/>
      <c r="D324" s="81"/>
      <c r="E324" s="438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438"/>
      <c r="Y324" s="81"/>
      <c r="Z324" s="81"/>
      <c r="AA324" s="81"/>
      <c r="AB324" s="81"/>
      <c r="AC324" s="81"/>
      <c r="AD324" s="438"/>
      <c r="AE324" s="438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438"/>
      <c r="AV324" s="438"/>
      <c r="AW324" s="438"/>
      <c r="AX324" s="438"/>
      <c r="AY324" s="438"/>
      <c r="AZ324" s="438"/>
      <c r="BA324" s="438"/>
      <c r="BB324" s="438"/>
      <c r="BC324" s="438"/>
      <c r="BD324" s="81"/>
      <c r="BE324" s="438"/>
      <c r="BF324" s="438"/>
      <c r="BG324" s="438"/>
      <c r="BH324" s="438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</row>
    <row r="325">
      <c r="A325" s="81"/>
      <c r="B325" s="81"/>
      <c r="C325" s="81"/>
      <c r="D325" s="81"/>
      <c r="E325" s="438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438"/>
      <c r="Y325" s="81"/>
      <c r="Z325" s="81"/>
      <c r="AA325" s="81"/>
      <c r="AB325" s="81"/>
      <c r="AC325" s="81"/>
      <c r="AD325" s="438"/>
      <c r="AE325" s="438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438"/>
      <c r="AV325" s="438"/>
      <c r="AW325" s="438"/>
      <c r="AX325" s="438"/>
      <c r="AY325" s="438"/>
      <c r="AZ325" s="438"/>
      <c r="BA325" s="438"/>
      <c r="BB325" s="438"/>
      <c r="BC325" s="438"/>
      <c r="BD325" s="81"/>
      <c r="BE325" s="438"/>
      <c r="BF325" s="438"/>
      <c r="BG325" s="438"/>
      <c r="BH325" s="438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</row>
    <row r="326">
      <c r="A326" s="81"/>
      <c r="B326" s="81"/>
      <c r="C326" s="81"/>
      <c r="D326" s="81"/>
      <c r="E326" s="438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438"/>
      <c r="Y326" s="81"/>
      <c r="Z326" s="81"/>
      <c r="AA326" s="81"/>
      <c r="AB326" s="81"/>
      <c r="AC326" s="81"/>
      <c r="AD326" s="438"/>
      <c r="AE326" s="438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438"/>
      <c r="AV326" s="438"/>
      <c r="AW326" s="438"/>
      <c r="AX326" s="438"/>
      <c r="AY326" s="438"/>
      <c r="AZ326" s="438"/>
      <c r="BA326" s="438"/>
      <c r="BB326" s="438"/>
      <c r="BC326" s="438"/>
      <c r="BD326" s="81"/>
      <c r="BE326" s="438"/>
      <c r="BF326" s="438"/>
      <c r="BG326" s="438"/>
      <c r="BH326" s="438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</row>
    <row r="327">
      <c r="A327" s="81"/>
      <c r="B327" s="81"/>
      <c r="C327" s="81"/>
      <c r="D327" s="81"/>
      <c r="E327" s="438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438"/>
      <c r="Y327" s="81"/>
      <c r="Z327" s="81"/>
      <c r="AA327" s="81"/>
      <c r="AB327" s="81"/>
      <c r="AC327" s="81"/>
      <c r="AD327" s="438"/>
      <c r="AE327" s="438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438"/>
      <c r="AV327" s="438"/>
      <c r="AW327" s="438"/>
      <c r="AX327" s="438"/>
      <c r="AY327" s="438"/>
      <c r="AZ327" s="438"/>
      <c r="BA327" s="438"/>
      <c r="BB327" s="438"/>
      <c r="BC327" s="438"/>
      <c r="BD327" s="81"/>
      <c r="BE327" s="438"/>
      <c r="BF327" s="438"/>
      <c r="BG327" s="438"/>
      <c r="BH327" s="438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</row>
    <row r="328">
      <c r="A328" s="81"/>
      <c r="B328" s="81"/>
      <c r="C328" s="81"/>
      <c r="D328" s="81"/>
      <c r="E328" s="438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438"/>
      <c r="Y328" s="81"/>
      <c r="Z328" s="81"/>
      <c r="AA328" s="81"/>
      <c r="AB328" s="81"/>
      <c r="AC328" s="81"/>
      <c r="AD328" s="438"/>
      <c r="AE328" s="438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438"/>
      <c r="AV328" s="438"/>
      <c r="AW328" s="438"/>
      <c r="AX328" s="438"/>
      <c r="AY328" s="438"/>
      <c r="AZ328" s="438"/>
      <c r="BA328" s="438"/>
      <c r="BB328" s="438"/>
      <c r="BC328" s="438"/>
      <c r="BD328" s="81"/>
      <c r="BE328" s="438"/>
      <c r="BF328" s="438"/>
      <c r="BG328" s="438"/>
      <c r="BH328" s="438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</row>
    <row r="329">
      <c r="A329" s="81"/>
      <c r="B329" s="81"/>
      <c r="C329" s="81"/>
      <c r="D329" s="81"/>
      <c r="E329" s="438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438"/>
      <c r="Y329" s="81"/>
      <c r="Z329" s="81"/>
      <c r="AA329" s="81"/>
      <c r="AB329" s="81"/>
      <c r="AC329" s="81"/>
      <c r="AD329" s="438"/>
      <c r="AE329" s="438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438"/>
      <c r="AV329" s="438"/>
      <c r="AW329" s="438"/>
      <c r="AX329" s="438"/>
      <c r="AY329" s="438"/>
      <c r="AZ329" s="438"/>
      <c r="BA329" s="438"/>
      <c r="BB329" s="438"/>
      <c r="BC329" s="438"/>
      <c r="BD329" s="81"/>
      <c r="BE329" s="438"/>
      <c r="BF329" s="438"/>
      <c r="BG329" s="438"/>
      <c r="BH329" s="438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</row>
    <row r="330">
      <c r="A330" s="81"/>
      <c r="B330" s="81"/>
      <c r="C330" s="81"/>
      <c r="D330" s="81"/>
      <c r="E330" s="438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438"/>
      <c r="Y330" s="81"/>
      <c r="Z330" s="81"/>
      <c r="AA330" s="81"/>
      <c r="AB330" s="81"/>
      <c r="AC330" s="81"/>
      <c r="AD330" s="438"/>
      <c r="AE330" s="438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438"/>
      <c r="AV330" s="438"/>
      <c r="AW330" s="438"/>
      <c r="AX330" s="438"/>
      <c r="AY330" s="438"/>
      <c r="AZ330" s="438"/>
      <c r="BA330" s="438"/>
      <c r="BB330" s="438"/>
      <c r="BC330" s="438"/>
      <c r="BD330" s="81"/>
      <c r="BE330" s="438"/>
      <c r="BF330" s="438"/>
      <c r="BG330" s="438"/>
      <c r="BH330" s="438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</row>
    <row r="331">
      <c r="A331" s="81"/>
      <c r="B331" s="81"/>
      <c r="C331" s="81"/>
      <c r="D331" s="81"/>
      <c r="E331" s="438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438"/>
      <c r="Y331" s="81"/>
      <c r="Z331" s="81"/>
      <c r="AA331" s="81"/>
      <c r="AB331" s="81"/>
      <c r="AC331" s="81"/>
      <c r="AD331" s="438"/>
      <c r="AE331" s="438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438"/>
      <c r="AV331" s="438"/>
      <c r="AW331" s="438"/>
      <c r="AX331" s="438"/>
      <c r="AY331" s="438"/>
      <c r="AZ331" s="438"/>
      <c r="BA331" s="438"/>
      <c r="BB331" s="438"/>
      <c r="BC331" s="438"/>
      <c r="BD331" s="81"/>
      <c r="BE331" s="438"/>
      <c r="BF331" s="438"/>
      <c r="BG331" s="438"/>
      <c r="BH331" s="438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</row>
    <row r="332">
      <c r="A332" s="81"/>
      <c r="B332" s="81"/>
      <c r="C332" s="81"/>
      <c r="D332" s="81"/>
      <c r="E332" s="438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438"/>
      <c r="Y332" s="81"/>
      <c r="Z332" s="81"/>
      <c r="AA332" s="81"/>
      <c r="AB332" s="81"/>
      <c r="AC332" s="81"/>
      <c r="AD332" s="438"/>
      <c r="AE332" s="438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438"/>
      <c r="AV332" s="438"/>
      <c r="AW332" s="438"/>
      <c r="AX332" s="438"/>
      <c r="AY332" s="438"/>
      <c r="AZ332" s="438"/>
      <c r="BA332" s="438"/>
      <c r="BB332" s="438"/>
      <c r="BC332" s="438"/>
      <c r="BD332" s="81"/>
      <c r="BE332" s="438"/>
      <c r="BF332" s="438"/>
      <c r="BG332" s="438"/>
      <c r="BH332" s="438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</row>
    <row r="333">
      <c r="A333" s="81"/>
      <c r="B333" s="81"/>
      <c r="C333" s="81"/>
      <c r="D333" s="81"/>
      <c r="E333" s="438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438"/>
      <c r="Y333" s="81"/>
      <c r="Z333" s="81"/>
      <c r="AA333" s="81"/>
      <c r="AB333" s="81"/>
      <c r="AC333" s="81"/>
      <c r="AD333" s="438"/>
      <c r="AE333" s="438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438"/>
      <c r="AV333" s="438"/>
      <c r="AW333" s="438"/>
      <c r="AX333" s="438"/>
      <c r="AY333" s="438"/>
      <c r="AZ333" s="438"/>
      <c r="BA333" s="438"/>
      <c r="BB333" s="438"/>
      <c r="BC333" s="438"/>
      <c r="BD333" s="81"/>
      <c r="BE333" s="438"/>
      <c r="BF333" s="438"/>
      <c r="BG333" s="438"/>
      <c r="BH333" s="438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</row>
    <row r="334">
      <c r="A334" s="81"/>
      <c r="B334" s="81"/>
      <c r="C334" s="81"/>
      <c r="D334" s="81"/>
      <c r="E334" s="438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438"/>
      <c r="Y334" s="81"/>
      <c r="Z334" s="81"/>
      <c r="AA334" s="81"/>
      <c r="AB334" s="81"/>
      <c r="AC334" s="81"/>
      <c r="AD334" s="438"/>
      <c r="AE334" s="438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438"/>
      <c r="AV334" s="438"/>
      <c r="AW334" s="438"/>
      <c r="AX334" s="438"/>
      <c r="AY334" s="438"/>
      <c r="AZ334" s="438"/>
      <c r="BA334" s="438"/>
      <c r="BB334" s="438"/>
      <c r="BC334" s="438"/>
      <c r="BD334" s="81"/>
      <c r="BE334" s="438"/>
      <c r="BF334" s="438"/>
      <c r="BG334" s="438"/>
      <c r="BH334" s="438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</row>
    <row r="335">
      <c r="A335" s="81"/>
      <c r="B335" s="81"/>
      <c r="C335" s="81"/>
      <c r="D335" s="81"/>
      <c r="E335" s="438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438"/>
      <c r="Y335" s="81"/>
      <c r="Z335" s="81"/>
      <c r="AA335" s="81"/>
      <c r="AB335" s="81"/>
      <c r="AC335" s="81"/>
      <c r="AD335" s="438"/>
      <c r="AE335" s="438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438"/>
      <c r="AV335" s="438"/>
      <c r="AW335" s="438"/>
      <c r="AX335" s="438"/>
      <c r="AY335" s="438"/>
      <c r="AZ335" s="438"/>
      <c r="BA335" s="438"/>
      <c r="BB335" s="438"/>
      <c r="BC335" s="438"/>
      <c r="BD335" s="81"/>
      <c r="BE335" s="438"/>
      <c r="BF335" s="438"/>
      <c r="BG335" s="438"/>
      <c r="BH335" s="438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</row>
    <row r="336">
      <c r="A336" s="81"/>
      <c r="B336" s="81"/>
      <c r="C336" s="81"/>
      <c r="D336" s="81"/>
      <c r="E336" s="438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438"/>
      <c r="Y336" s="81"/>
      <c r="Z336" s="81"/>
      <c r="AA336" s="81"/>
      <c r="AB336" s="81"/>
      <c r="AC336" s="81"/>
      <c r="AD336" s="438"/>
      <c r="AE336" s="438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438"/>
      <c r="AV336" s="438"/>
      <c r="AW336" s="438"/>
      <c r="AX336" s="438"/>
      <c r="AY336" s="438"/>
      <c r="AZ336" s="438"/>
      <c r="BA336" s="438"/>
      <c r="BB336" s="438"/>
      <c r="BC336" s="438"/>
      <c r="BD336" s="81"/>
      <c r="BE336" s="438"/>
      <c r="BF336" s="438"/>
      <c r="BG336" s="438"/>
      <c r="BH336" s="438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</row>
    <row r="337">
      <c r="A337" s="81"/>
      <c r="B337" s="81"/>
      <c r="C337" s="81"/>
      <c r="D337" s="81"/>
      <c r="E337" s="438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438"/>
      <c r="Y337" s="81"/>
      <c r="Z337" s="81"/>
      <c r="AA337" s="81"/>
      <c r="AB337" s="81"/>
      <c r="AC337" s="81"/>
      <c r="AD337" s="438"/>
      <c r="AE337" s="438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438"/>
      <c r="AV337" s="438"/>
      <c r="AW337" s="438"/>
      <c r="AX337" s="438"/>
      <c r="AY337" s="438"/>
      <c r="AZ337" s="438"/>
      <c r="BA337" s="438"/>
      <c r="BB337" s="438"/>
      <c r="BC337" s="438"/>
      <c r="BD337" s="81"/>
      <c r="BE337" s="438"/>
      <c r="BF337" s="438"/>
      <c r="BG337" s="438"/>
      <c r="BH337" s="438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</row>
    <row r="338">
      <c r="A338" s="81"/>
      <c r="B338" s="81"/>
      <c r="C338" s="81"/>
      <c r="D338" s="81"/>
      <c r="E338" s="438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438"/>
      <c r="Y338" s="81"/>
      <c r="Z338" s="81"/>
      <c r="AA338" s="81"/>
      <c r="AB338" s="81"/>
      <c r="AC338" s="81"/>
      <c r="AD338" s="438"/>
      <c r="AE338" s="438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438"/>
      <c r="AV338" s="438"/>
      <c r="AW338" s="438"/>
      <c r="AX338" s="438"/>
      <c r="AY338" s="438"/>
      <c r="AZ338" s="438"/>
      <c r="BA338" s="438"/>
      <c r="BB338" s="438"/>
      <c r="BC338" s="438"/>
      <c r="BD338" s="81"/>
      <c r="BE338" s="438"/>
      <c r="BF338" s="438"/>
      <c r="BG338" s="438"/>
      <c r="BH338" s="438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</row>
    <row r="339">
      <c r="A339" s="81"/>
      <c r="B339" s="81"/>
      <c r="C339" s="81"/>
      <c r="D339" s="81"/>
      <c r="E339" s="438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438"/>
      <c r="Y339" s="81"/>
      <c r="Z339" s="81"/>
      <c r="AA339" s="81"/>
      <c r="AB339" s="81"/>
      <c r="AC339" s="81"/>
      <c r="AD339" s="438"/>
      <c r="AE339" s="438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438"/>
      <c r="AV339" s="438"/>
      <c r="AW339" s="438"/>
      <c r="AX339" s="438"/>
      <c r="AY339" s="438"/>
      <c r="AZ339" s="438"/>
      <c r="BA339" s="438"/>
      <c r="BB339" s="438"/>
      <c r="BC339" s="438"/>
      <c r="BD339" s="81"/>
      <c r="BE339" s="438"/>
      <c r="BF339" s="438"/>
      <c r="BG339" s="438"/>
      <c r="BH339" s="438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</row>
    <row r="340">
      <c r="A340" s="81"/>
      <c r="B340" s="81"/>
      <c r="C340" s="81"/>
      <c r="D340" s="81"/>
      <c r="E340" s="438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438"/>
      <c r="Y340" s="81"/>
      <c r="Z340" s="81"/>
      <c r="AA340" s="81"/>
      <c r="AB340" s="81"/>
      <c r="AC340" s="81"/>
      <c r="AD340" s="438"/>
      <c r="AE340" s="438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438"/>
      <c r="AV340" s="438"/>
      <c r="AW340" s="438"/>
      <c r="AX340" s="438"/>
      <c r="AY340" s="438"/>
      <c r="AZ340" s="438"/>
      <c r="BA340" s="438"/>
      <c r="BB340" s="438"/>
      <c r="BC340" s="438"/>
      <c r="BD340" s="81"/>
      <c r="BE340" s="438"/>
      <c r="BF340" s="438"/>
      <c r="BG340" s="438"/>
      <c r="BH340" s="438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</row>
    <row r="341">
      <c r="A341" s="81"/>
      <c r="B341" s="81"/>
      <c r="C341" s="81"/>
      <c r="D341" s="81"/>
      <c r="E341" s="438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438"/>
      <c r="Y341" s="81"/>
      <c r="Z341" s="81"/>
      <c r="AA341" s="81"/>
      <c r="AB341" s="81"/>
      <c r="AC341" s="81"/>
      <c r="AD341" s="438"/>
      <c r="AE341" s="438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438"/>
      <c r="AV341" s="438"/>
      <c r="AW341" s="438"/>
      <c r="AX341" s="438"/>
      <c r="AY341" s="438"/>
      <c r="AZ341" s="438"/>
      <c r="BA341" s="438"/>
      <c r="BB341" s="438"/>
      <c r="BC341" s="438"/>
      <c r="BD341" s="81"/>
      <c r="BE341" s="438"/>
      <c r="BF341" s="438"/>
      <c r="BG341" s="438"/>
      <c r="BH341" s="438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</row>
    <row r="342">
      <c r="A342" s="81"/>
      <c r="B342" s="81"/>
      <c r="C342" s="81"/>
      <c r="D342" s="81"/>
      <c r="E342" s="438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438"/>
      <c r="Y342" s="81"/>
      <c r="Z342" s="81"/>
      <c r="AA342" s="81"/>
      <c r="AB342" s="81"/>
      <c r="AC342" s="81"/>
      <c r="AD342" s="438"/>
      <c r="AE342" s="438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438"/>
      <c r="AV342" s="438"/>
      <c r="AW342" s="438"/>
      <c r="AX342" s="438"/>
      <c r="AY342" s="438"/>
      <c r="AZ342" s="438"/>
      <c r="BA342" s="438"/>
      <c r="BB342" s="438"/>
      <c r="BC342" s="438"/>
      <c r="BD342" s="81"/>
      <c r="BE342" s="438"/>
      <c r="BF342" s="438"/>
      <c r="BG342" s="438"/>
      <c r="BH342" s="438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</row>
    <row r="343">
      <c r="A343" s="81"/>
      <c r="B343" s="81"/>
      <c r="C343" s="81"/>
      <c r="D343" s="81"/>
      <c r="E343" s="438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438"/>
      <c r="Y343" s="81"/>
      <c r="Z343" s="81"/>
      <c r="AA343" s="81"/>
      <c r="AB343" s="81"/>
      <c r="AC343" s="81"/>
      <c r="AD343" s="438"/>
      <c r="AE343" s="438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438"/>
      <c r="AV343" s="438"/>
      <c r="AW343" s="438"/>
      <c r="AX343" s="438"/>
      <c r="AY343" s="438"/>
      <c r="AZ343" s="438"/>
      <c r="BA343" s="438"/>
      <c r="BB343" s="438"/>
      <c r="BC343" s="438"/>
      <c r="BD343" s="81"/>
      <c r="BE343" s="438"/>
      <c r="BF343" s="438"/>
      <c r="BG343" s="438"/>
      <c r="BH343" s="438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</row>
    <row r="344">
      <c r="A344" s="81"/>
      <c r="B344" s="81"/>
      <c r="C344" s="81"/>
      <c r="D344" s="81"/>
      <c r="E344" s="438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438"/>
      <c r="Y344" s="81"/>
      <c r="Z344" s="81"/>
      <c r="AA344" s="81"/>
      <c r="AB344" s="81"/>
      <c r="AC344" s="81"/>
      <c r="AD344" s="438"/>
      <c r="AE344" s="438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438"/>
      <c r="AV344" s="438"/>
      <c r="AW344" s="438"/>
      <c r="AX344" s="438"/>
      <c r="AY344" s="438"/>
      <c r="AZ344" s="438"/>
      <c r="BA344" s="438"/>
      <c r="BB344" s="438"/>
      <c r="BC344" s="438"/>
      <c r="BD344" s="81"/>
      <c r="BE344" s="438"/>
      <c r="BF344" s="438"/>
      <c r="BG344" s="438"/>
      <c r="BH344" s="438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</row>
    <row r="345">
      <c r="A345" s="81"/>
      <c r="B345" s="81"/>
      <c r="C345" s="81"/>
      <c r="D345" s="81"/>
      <c r="E345" s="438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438"/>
      <c r="Y345" s="81"/>
      <c r="Z345" s="81"/>
      <c r="AA345" s="81"/>
      <c r="AB345" s="81"/>
      <c r="AC345" s="81"/>
      <c r="AD345" s="438"/>
      <c r="AE345" s="438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438"/>
      <c r="AV345" s="438"/>
      <c r="AW345" s="438"/>
      <c r="AX345" s="438"/>
      <c r="AY345" s="438"/>
      <c r="AZ345" s="438"/>
      <c r="BA345" s="438"/>
      <c r="BB345" s="438"/>
      <c r="BC345" s="438"/>
      <c r="BD345" s="81"/>
      <c r="BE345" s="438"/>
      <c r="BF345" s="438"/>
      <c r="BG345" s="438"/>
      <c r="BH345" s="438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</row>
    <row r="346">
      <c r="A346" s="81"/>
      <c r="B346" s="81"/>
      <c r="C346" s="81"/>
      <c r="D346" s="81"/>
      <c r="E346" s="438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438"/>
      <c r="Y346" s="81"/>
      <c r="Z346" s="81"/>
      <c r="AA346" s="81"/>
      <c r="AB346" s="81"/>
      <c r="AC346" s="81"/>
      <c r="AD346" s="438"/>
      <c r="AE346" s="438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438"/>
      <c r="AV346" s="438"/>
      <c r="AW346" s="438"/>
      <c r="AX346" s="438"/>
      <c r="AY346" s="438"/>
      <c r="AZ346" s="438"/>
      <c r="BA346" s="438"/>
      <c r="BB346" s="438"/>
      <c r="BC346" s="438"/>
      <c r="BD346" s="81"/>
      <c r="BE346" s="438"/>
      <c r="BF346" s="438"/>
      <c r="BG346" s="438"/>
      <c r="BH346" s="438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</row>
    <row r="347">
      <c r="A347" s="81"/>
      <c r="B347" s="81"/>
      <c r="C347" s="81"/>
      <c r="D347" s="81"/>
      <c r="E347" s="438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438"/>
      <c r="Y347" s="81"/>
      <c r="Z347" s="81"/>
      <c r="AA347" s="81"/>
      <c r="AB347" s="81"/>
      <c r="AC347" s="81"/>
      <c r="AD347" s="438"/>
      <c r="AE347" s="438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438"/>
      <c r="AV347" s="438"/>
      <c r="AW347" s="438"/>
      <c r="AX347" s="438"/>
      <c r="AY347" s="438"/>
      <c r="AZ347" s="438"/>
      <c r="BA347" s="438"/>
      <c r="BB347" s="438"/>
      <c r="BC347" s="438"/>
      <c r="BD347" s="81"/>
      <c r="BE347" s="438"/>
      <c r="BF347" s="438"/>
      <c r="BG347" s="438"/>
      <c r="BH347" s="438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</row>
    <row r="348">
      <c r="A348" s="81"/>
      <c r="B348" s="81"/>
      <c r="C348" s="81"/>
      <c r="D348" s="81"/>
      <c r="E348" s="438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438"/>
      <c r="Y348" s="81"/>
      <c r="Z348" s="81"/>
      <c r="AA348" s="81"/>
      <c r="AB348" s="81"/>
      <c r="AC348" s="81"/>
      <c r="AD348" s="438"/>
      <c r="AE348" s="438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438"/>
      <c r="AV348" s="438"/>
      <c r="AW348" s="438"/>
      <c r="AX348" s="438"/>
      <c r="AY348" s="438"/>
      <c r="AZ348" s="438"/>
      <c r="BA348" s="438"/>
      <c r="BB348" s="438"/>
      <c r="BC348" s="438"/>
      <c r="BD348" s="81"/>
      <c r="BE348" s="438"/>
      <c r="BF348" s="438"/>
      <c r="BG348" s="438"/>
      <c r="BH348" s="438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</row>
    <row r="349">
      <c r="A349" s="81"/>
      <c r="B349" s="81"/>
      <c r="C349" s="81"/>
      <c r="D349" s="81"/>
      <c r="E349" s="438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438"/>
      <c r="Y349" s="81"/>
      <c r="Z349" s="81"/>
      <c r="AA349" s="81"/>
      <c r="AB349" s="81"/>
      <c r="AC349" s="81"/>
      <c r="AD349" s="438"/>
      <c r="AE349" s="438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438"/>
      <c r="AV349" s="438"/>
      <c r="AW349" s="438"/>
      <c r="AX349" s="438"/>
      <c r="AY349" s="438"/>
      <c r="AZ349" s="438"/>
      <c r="BA349" s="438"/>
      <c r="BB349" s="438"/>
      <c r="BC349" s="438"/>
      <c r="BD349" s="81"/>
      <c r="BE349" s="438"/>
      <c r="BF349" s="438"/>
      <c r="BG349" s="438"/>
      <c r="BH349" s="438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</row>
    <row r="350">
      <c r="A350" s="81"/>
      <c r="B350" s="81"/>
      <c r="C350" s="81"/>
      <c r="D350" s="81"/>
      <c r="E350" s="438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438"/>
      <c r="Y350" s="81"/>
      <c r="Z350" s="81"/>
      <c r="AA350" s="81"/>
      <c r="AB350" s="81"/>
      <c r="AC350" s="81"/>
      <c r="AD350" s="438"/>
      <c r="AE350" s="438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438"/>
      <c r="AV350" s="438"/>
      <c r="AW350" s="438"/>
      <c r="AX350" s="438"/>
      <c r="AY350" s="438"/>
      <c r="AZ350" s="438"/>
      <c r="BA350" s="438"/>
      <c r="BB350" s="438"/>
      <c r="BC350" s="438"/>
      <c r="BD350" s="81"/>
      <c r="BE350" s="438"/>
      <c r="BF350" s="438"/>
      <c r="BG350" s="438"/>
      <c r="BH350" s="438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</row>
    <row r="351">
      <c r="A351" s="81"/>
      <c r="B351" s="81"/>
      <c r="C351" s="81"/>
      <c r="D351" s="81"/>
      <c r="E351" s="438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438"/>
      <c r="Y351" s="81"/>
      <c r="Z351" s="81"/>
      <c r="AA351" s="81"/>
      <c r="AB351" s="81"/>
      <c r="AC351" s="81"/>
      <c r="AD351" s="438"/>
      <c r="AE351" s="438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438"/>
      <c r="AV351" s="438"/>
      <c r="AW351" s="438"/>
      <c r="AX351" s="438"/>
      <c r="AY351" s="438"/>
      <c r="AZ351" s="438"/>
      <c r="BA351" s="438"/>
      <c r="BB351" s="438"/>
      <c r="BC351" s="438"/>
      <c r="BD351" s="81"/>
      <c r="BE351" s="438"/>
      <c r="BF351" s="438"/>
      <c r="BG351" s="438"/>
      <c r="BH351" s="438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</row>
    <row r="352">
      <c r="A352" s="81"/>
      <c r="B352" s="81"/>
      <c r="C352" s="81"/>
      <c r="D352" s="81"/>
      <c r="E352" s="438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438"/>
      <c r="Y352" s="81"/>
      <c r="Z352" s="81"/>
      <c r="AA352" s="81"/>
      <c r="AB352" s="81"/>
      <c r="AC352" s="81"/>
      <c r="AD352" s="438"/>
      <c r="AE352" s="438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438"/>
      <c r="AV352" s="438"/>
      <c r="AW352" s="438"/>
      <c r="AX352" s="438"/>
      <c r="AY352" s="438"/>
      <c r="AZ352" s="438"/>
      <c r="BA352" s="438"/>
      <c r="BB352" s="438"/>
      <c r="BC352" s="438"/>
      <c r="BD352" s="81"/>
      <c r="BE352" s="438"/>
      <c r="BF352" s="438"/>
      <c r="BG352" s="438"/>
      <c r="BH352" s="438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</row>
    <row r="353">
      <c r="A353" s="81"/>
      <c r="B353" s="81"/>
      <c r="C353" s="81"/>
      <c r="D353" s="81"/>
      <c r="E353" s="438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438"/>
      <c r="Y353" s="81"/>
      <c r="Z353" s="81"/>
      <c r="AA353" s="81"/>
      <c r="AB353" s="81"/>
      <c r="AC353" s="81"/>
      <c r="AD353" s="438"/>
      <c r="AE353" s="438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438"/>
      <c r="AV353" s="438"/>
      <c r="AW353" s="438"/>
      <c r="AX353" s="438"/>
      <c r="AY353" s="438"/>
      <c r="AZ353" s="438"/>
      <c r="BA353" s="438"/>
      <c r="BB353" s="438"/>
      <c r="BC353" s="438"/>
      <c r="BD353" s="81"/>
      <c r="BE353" s="438"/>
      <c r="BF353" s="438"/>
      <c r="BG353" s="438"/>
      <c r="BH353" s="438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</row>
    <row r="354">
      <c r="A354" s="81"/>
      <c r="B354" s="81"/>
      <c r="C354" s="81"/>
      <c r="D354" s="81"/>
      <c r="E354" s="438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438"/>
      <c r="Y354" s="81"/>
      <c r="Z354" s="81"/>
      <c r="AA354" s="81"/>
      <c r="AB354" s="81"/>
      <c r="AC354" s="81"/>
      <c r="AD354" s="438"/>
      <c r="AE354" s="438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438"/>
      <c r="AV354" s="438"/>
      <c r="AW354" s="438"/>
      <c r="AX354" s="438"/>
      <c r="AY354" s="438"/>
      <c r="AZ354" s="438"/>
      <c r="BA354" s="438"/>
      <c r="BB354" s="438"/>
      <c r="BC354" s="438"/>
      <c r="BD354" s="81"/>
      <c r="BE354" s="438"/>
      <c r="BF354" s="438"/>
      <c r="BG354" s="438"/>
      <c r="BH354" s="438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</row>
    <row r="355">
      <c r="A355" s="81"/>
      <c r="B355" s="81"/>
      <c r="C355" s="81"/>
      <c r="D355" s="81"/>
      <c r="E355" s="438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438"/>
      <c r="Y355" s="81"/>
      <c r="Z355" s="81"/>
      <c r="AA355" s="81"/>
      <c r="AB355" s="81"/>
      <c r="AC355" s="81"/>
      <c r="AD355" s="438"/>
      <c r="AE355" s="438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438"/>
      <c r="AV355" s="438"/>
      <c r="AW355" s="438"/>
      <c r="AX355" s="438"/>
      <c r="AY355" s="438"/>
      <c r="AZ355" s="438"/>
      <c r="BA355" s="438"/>
      <c r="BB355" s="438"/>
      <c r="BC355" s="438"/>
      <c r="BD355" s="81"/>
      <c r="BE355" s="438"/>
      <c r="BF355" s="438"/>
      <c r="BG355" s="438"/>
      <c r="BH355" s="438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</row>
    <row r="356">
      <c r="A356" s="81"/>
      <c r="B356" s="81"/>
      <c r="C356" s="81"/>
      <c r="D356" s="81"/>
      <c r="E356" s="438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438"/>
      <c r="Y356" s="81"/>
      <c r="Z356" s="81"/>
      <c r="AA356" s="81"/>
      <c r="AB356" s="81"/>
      <c r="AC356" s="81"/>
      <c r="AD356" s="438"/>
      <c r="AE356" s="438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438"/>
      <c r="AV356" s="438"/>
      <c r="AW356" s="438"/>
      <c r="AX356" s="438"/>
      <c r="AY356" s="438"/>
      <c r="AZ356" s="438"/>
      <c r="BA356" s="438"/>
      <c r="BB356" s="438"/>
      <c r="BC356" s="438"/>
      <c r="BD356" s="81"/>
      <c r="BE356" s="438"/>
      <c r="BF356" s="438"/>
      <c r="BG356" s="438"/>
      <c r="BH356" s="438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</row>
    <row r="357">
      <c r="A357" s="81"/>
      <c r="B357" s="81"/>
      <c r="C357" s="81"/>
      <c r="D357" s="81"/>
      <c r="E357" s="438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438"/>
      <c r="Y357" s="81"/>
      <c r="Z357" s="81"/>
      <c r="AA357" s="81"/>
      <c r="AB357" s="81"/>
      <c r="AC357" s="81"/>
      <c r="AD357" s="438"/>
      <c r="AE357" s="438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438"/>
      <c r="AV357" s="438"/>
      <c r="AW357" s="438"/>
      <c r="AX357" s="438"/>
      <c r="AY357" s="438"/>
      <c r="AZ357" s="438"/>
      <c r="BA357" s="438"/>
      <c r="BB357" s="438"/>
      <c r="BC357" s="438"/>
      <c r="BD357" s="81"/>
      <c r="BE357" s="438"/>
      <c r="BF357" s="438"/>
      <c r="BG357" s="438"/>
      <c r="BH357" s="438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</row>
    <row r="358">
      <c r="A358" s="81"/>
      <c r="B358" s="81"/>
      <c r="C358" s="81"/>
      <c r="D358" s="81"/>
      <c r="E358" s="438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438"/>
      <c r="Y358" s="81"/>
      <c r="Z358" s="81"/>
      <c r="AA358" s="81"/>
      <c r="AB358" s="81"/>
      <c r="AC358" s="81"/>
      <c r="AD358" s="438"/>
      <c r="AE358" s="438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438"/>
      <c r="AV358" s="438"/>
      <c r="AW358" s="438"/>
      <c r="AX358" s="438"/>
      <c r="AY358" s="438"/>
      <c r="AZ358" s="438"/>
      <c r="BA358" s="438"/>
      <c r="BB358" s="438"/>
      <c r="BC358" s="438"/>
      <c r="BD358" s="81"/>
      <c r="BE358" s="438"/>
      <c r="BF358" s="438"/>
      <c r="BG358" s="438"/>
      <c r="BH358" s="438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</row>
    <row r="359">
      <c r="A359" s="81"/>
      <c r="B359" s="81"/>
      <c r="C359" s="81"/>
      <c r="D359" s="81"/>
      <c r="E359" s="438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438"/>
      <c r="Y359" s="81"/>
      <c r="Z359" s="81"/>
      <c r="AA359" s="81"/>
      <c r="AB359" s="81"/>
      <c r="AC359" s="81"/>
      <c r="AD359" s="438"/>
      <c r="AE359" s="438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438"/>
      <c r="AV359" s="438"/>
      <c r="AW359" s="438"/>
      <c r="AX359" s="438"/>
      <c r="AY359" s="438"/>
      <c r="AZ359" s="438"/>
      <c r="BA359" s="438"/>
      <c r="BB359" s="438"/>
      <c r="BC359" s="438"/>
      <c r="BD359" s="81"/>
      <c r="BE359" s="438"/>
      <c r="BF359" s="438"/>
      <c r="BG359" s="438"/>
      <c r="BH359" s="438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</row>
    <row r="360">
      <c r="A360" s="81"/>
      <c r="B360" s="81"/>
      <c r="C360" s="81"/>
      <c r="D360" s="81"/>
      <c r="E360" s="438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438"/>
      <c r="Y360" s="81"/>
      <c r="Z360" s="81"/>
      <c r="AA360" s="81"/>
      <c r="AB360" s="81"/>
      <c r="AC360" s="81"/>
      <c r="AD360" s="438"/>
      <c r="AE360" s="438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438"/>
      <c r="AV360" s="438"/>
      <c r="AW360" s="438"/>
      <c r="AX360" s="438"/>
      <c r="AY360" s="438"/>
      <c r="AZ360" s="438"/>
      <c r="BA360" s="438"/>
      <c r="BB360" s="438"/>
      <c r="BC360" s="438"/>
      <c r="BD360" s="81"/>
      <c r="BE360" s="438"/>
      <c r="BF360" s="438"/>
      <c r="BG360" s="438"/>
      <c r="BH360" s="438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</row>
    <row r="361">
      <c r="A361" s="81"/>
      <c r="B361" s="81"/>
      <c r="C361" s="81"/>
      <c r="D361" s="81"/>
      <c r="E361" s="438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438"/>
      <c r="Y361" s="81"/>
      <c r="Z361" s="81"/>
      <c r="AA361" s="81"/>
      <c r="AB361" s="81"/>
      <c r="AC361" s="81"/>
      <c r="AD361" s="438"/>
      <c r="AE361" s="438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438"/>
      <c r="AV361" s="438"/>
      <c r="AW361" s="438"/>
      <c r="AX361" s="438"/>
      <c r="AY361" s="438"/>
      <c r="AZ361" s="438"/>
      <c r="BA361" s="438"/>
      <c r="BB361" s="438"/>
      <c r="BC361" s="438"/>
      <c r="BD361" s="81"/>
      <c r="BE361" s="438"/>
      <c r="BF361" s="438"/>
      <c r="BG361" s="438"/>
      <c r="BH361" s="438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</row>
    <row r="362">
      <c r="A362" s="81"/>
      <c r="B362" s="81"/>
      <c r="C362" s="81"/>
      <c r="D362" s="81"/>
      <c r="E362" s="438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438"/>
      <c r="Y362" s="81"/>
      <c r="Z362" s="81"/>
      <c r="AA362" s="81"/>
      <c r="AB362" s="81"/>
      <c r="AC362" s="81"/>
      <c r="AD362" s="438"/>
      <c r="AE362" s="438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438"/>
      <c r="AV362" s="438"/>
      <c r="AW362" s="438"/>
      <c r="AX362" s="438"/>
      <c r="AY362" s="438"/>
      <c r="AZ362" s="438"/>
      <c r="BA362" s="438"/>
      <c r="BB362" s="438"/>
      <c r="BC362" s="438"/>
      <c r="BD362" s="81"/>
      <c r="BE362" s="438"/>
      <c r="BF362" s="438"/>
      <c r="BG362" s="438"/>
      <c r="BH362" s="438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</row>
    <row r="363">
      <c r="A363" s="81"/>
      <c r="B363" s="81"/>
      <c r="C363" s="81"/>
      <c r="D363" s="81"/>
      <c r="E363" s="438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438"/>
      <c r="Y363" s="81"/>
      <c r="Z363" s="81"/>
      <c r="AA363" s="81"/>
      <c r="AB363" s="81"/>
      <c r="AC363" s="81"/>
      <c r="AD363" s="438"/>
      <c r="AE363" s="438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438"/>
      <c r="AV363" s="438"/>
      <c r="AW363" s="438"/>
      <c r="AX363" s="438"/>
      <c r="AY363" s="438"/>
      <c r="AZ363" s="438"/>
      <c r="BA363" s="438"/>
      <c r="BB363" s="438"/>
      <c r="BC363" s="438"/>
      <c r="BD363" s="81"/>
      <c r="BE363" s="438"/>
      <c r="BF363" s="438"/>
      <c r="BG363" s="438"/>
      <c r="BH363" s="438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</row>
    <row r="364">
      <c r="A364" s="81"/>
      <c r="B364" s="81"/>
      <c r="C364" s="81"/>
      <c r="D364" s="81"/>
      <c r="E364" s="438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438"/>
      <c r="Y364" s="81"/>
      <c r="Z364" s="81"/>
      <c r="AA364" s="81"/>
      <c r="AB364" s="81"/>
      <c r="AC364" s="81"/>
      <c r="AD364" s="438"/>
      <c r="AE364" s="438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438"/>
      <c r="AV364" s="438"/>
      <c r="AW364" s="438"/>
      <c r="AX364" s="438"/>
      <c r="AY364" s="438"/>
      <c r="AZ364" s="438"/>
      <c r="BA364" s="438"/>
      <c r="BB364" s="438"/>
      <c r="BC364" s="438"/>
      <c r="BD364" s="81"/>
      <c r="BE364" s="438"/>
      <c r="BF364" s="438"/>
      <c r="BG364" s="438"/>
      <c r="BH364" s="438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</row>
    <row r="365">
      <c r="A365" s="81"/>
      <c r="B365" s="81"/>
      <c r="C365" s="81"/>
      <c r="D365" s="81"/>
      <c r="E365" s="438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438"/>
      <c r="Y365" s="81"/>
      <c r="Z365" s="81"/>
      <c r="AA365" s="81"/>
      <c r="AB365" s="81"/>
      <c r="AC365" s="81"/>
      <c r="AD365" s="438"/>
      <c r="AE365" s="438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438"/>
      <c r="AV365" s="438"/>
      <c r="AW365" s="438"/>
      <c r="AX365" s="438"/>
      <c r="AY365" s="438"/>
      <c r="AZ365" s="438"/>
      <c r="BA365" s="438"/>
      <c r="BB365" s="438"/>
      <c r="BC365" s="438"/>
      <c r="BD365" s="81"/>
      <c r="BE365" s="438"/>
      <c r="BF365" s="438"/>
      <c r="BG365" s="438"/>
      <c r="BH365" s="438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</row>
    <row r="366">
      <c r="A366" s="81"/>
      <c r="B366" s="81"/>
      <c r="C366" s="81"/>
      <c r="D366" s="81"/>
      <c r="E366" s="438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438"/>
      <c r="Y366" s="81"/>
      <c r="Z366" s="81"/>
      <c r="AA366" s="81"/>
      <c r="AB366" s="81"/>
      <c r="AC366" s="81"/>
      <c r="AD366" s="438"/>
      <c r="AE366" s="438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438"/>
      <c r="AV366" s="438"/>
      <c r="AW366" s="438"/>
      <c r="AX366" s="438"/>
      <c r="AY366" s="438"/>
      <c r="AZ366" s="438"/>
      <c r="BA366" s="438"/>
      <c r="BB366" s="438"/>
      <c r="BC366" s="438"/>
      <c r="BD366" s="81"/>
      <c r="BE366" s="438"/>
      <c r="BF366" s="438"/>
      <c r="BG366" s="438"/>
      <c r="BH366" s="438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</row>
    <row r="367">
      <c r="A367" s="81"/>
      <c r="B367" s="81"/>
      <c r="C367" s="81"/>
      <c r="D367" s="81"/>
      <c r="E367" s="438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438"/>
      <c r="Y367" s="81"/>
      <c r="Z367" s="81"/>
      <c r="AA367" s="81"/>
      <c r="AB367" s="81"/>
      <c r="AC367" s="81"/>
      <c r="AD367" s="438"/>
      <c r="AE367" s="438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438"/>
      <c r="AV367" s="438"/>
      <c r="AW367" s="438"/>
      <c r="AX367" s="438"/>
      <c r="AY367" s="438"/>
      <c r="AZ367" s="438"/>
      <c r="BA367" s="438"/>
      <c r="BB367" s="438"/>
      <c r="BC367" s="438"/>
      <c r="BD367" s="81"/>
      <c r="BE367" s="438"/>
      <c r="BF367" s="438"/>
      <c r="BG367" s="438"/>
      <c r="BH367" s="438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</row>
    <row r="368">
      <c r="A368" s="81"/>
      <c r="B368" s="81"/>
      <c r="C368" s="81"/>
      <c r="D368" s="81"/>
      <c r="E368" s="438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438"/>
      <c r="Y368" s="81"/>
      <c r="Z368" s="81"/>
      <c r="AA368" s="81"/>
      <c r="AB368" s="81"/>
      <c r="AC368" s="81"/>
      <c r="AD368" s="438"/>
      <c r="AE368" s="438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438"/>
      <c r="AV368" s="438"/>
      <c r="AW368" s="438"/>
      <c r="AX368" s="438"/>
      <c r="AY368" s="438"/>
      <c r="AZ368" s="438"/>
      <c r="BA368" s="438"/>
      <c r="BB368" s="438"/>
      <c r="BC368" s="438"/>
      <c r="BD368" s="81"/>
      <c r="BE368" s="438"/>
      <c r="BF368" s="438"/>
      <c r="BG368" s="438"/>
      <c r="BH368" s="438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</row>
    <row r="369">
      <c r="A369" s="81"/>
      <c r="B369" s="81"/>
      <c r="C369" s="81"/>
      <c r="D369" s="81"/>
      <c r="E369" s="438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438"/>
      <c r="Y369" s="81"/>
      <c r="Z369" s="81"/>
      <c r="AA369" s="81"/>
      <c r="AB369" s="81"/>
      <c r="AC369" s="81"/>
      <c r="AD369" s="438"/>
      <c r="AE369" s="438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438"/>
      <c r="AV369" s="438"/>
      <c r="AW369" s="438"/>
      <c r="AX369" s="438"/>
      <c r="AY369" s="438"/>
      <c r="AZ369" s="438"/>
      <c r="BA369" s="438"/>
      <c r="BB369" s="438"/>
      <c r="BC369" s="438"/>
      <c r="BD369" s="81"/>
      <c r="BE369" s="438"/>
      <c r="BF369" s="438"/>
      <c r="BG369" s="438"/>
      <c r="BH369" s="438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</row>
    <row r="370">
      <c r="A370" s="81"/>
      <c r="B370" s="81"/>
      <c r="C370" s="81"/>
      <c r="D370" s="81"/>
      <c r="E370" s="438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438"/>
      <c r="Y370" s="81"/>
      <c r="Z370" s="81"/>
      <c r="AA370" s="81"/>
      <c r="AB370" s="81"/>
      <c r="AC370" s="81"/>
      <c r="AD370" s="438"/>
      <c r="AE370" s="438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438"/>
      <c r="AV370" s="438"/>
      <c r="AW370" s="438"/>
      <c r="AX370" s="438"/>
      <c r="AY370" s="438"/>
      <c r="AZ370" s="438"/>
      <c r="BA370" s="438"/>
      <c r="BB370" s="438"/>
      <c r="BC370" s="438"/>
      <c r="BD370" s="81"/>
      <c r="BE370" s="438"/>
      <c r="BF370" s="438"/>
      <c r="BG370" s="438"/>
      <c r="BH370" s="438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</row>
    <row r="371">
      <c r="A371" s="81"/>
      <c r="B371" s="81"/>
      <c r="C371" s="81"/>
      <c r="D371" s="81"/>
      <c r="E371" s="438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438"/>
      <c r="Y371" s="81"/>
      <c r="Z371" s="81"/>
      <c r="AA371" s="81"/>
      <c r="AB371" s="81"/>
      <c r="AC371" s="81"/>
      <c r="AD371" s="438"/>
      <c r="AE371" s="438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438"/>
      <c r="AV371" s="438"/>
      <c r="AW371" s="438"/>
      <c r="AX371" s="438"/>
      <c r="AY371" s="438"/>
      <c r="AZ371" s="438"/>
      <c r="BA371" s="438"/>
      <c r="BB371" s="438"/>
      <c r="BC371" s="438"/>
      <c r="BD371" s="81"/>
      <c r="BE371" s="438"/>
      <c r="BF371" s="438"/>
      <c r="BG371" s="438"/>
      <c r="BH371" s="438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</row>
    <row r="372">
      <c r="A372" s="81"/>
      <c r="B372" s="81"/>
      <c r="C372" s="81"/>
      <c r="D372" s="81"/>
      <c r="E372" s="438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438"/>
      <c r="Y372" s="81"/>
      <c r="Z372" s="81"/>
      <c r="AA372" s="81"/>
      <c r="AB372" s="81"/>
      <c r="AC372" s="81"/>
      <c r="AD372" s="438"/>
      <c r="AE372" s="438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438"/>
      <c r="AV372" s="438"/>
      <c r="AW372" s="438"/>
      <c r="AX372" s="438"/>
      <c r="AY372" s="438"/>
      <c r="AZ372" s="438"/>
      <c r="BA372" s="438"/>
      <c r="BB372" s="438"/>
      <c r="BC372" s="438"/>
      <c r="BD372" s="81"/>
      <c r="BE372" s="438"/>
      <c r="BF372" s="438"/>
      <c r="BG372" s="438"/>
      <c r="BH372" s="438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</row>
    <row r="373">
      <c r="A373" s="81"/>
      <c r="B373" s="81"/>
      <c r="C373" s="81"/>
      <c r="D373" s="81"/>
      <c r="E373" s="438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438"/>
      <c r="Y373" s="81"/>
      <c r="Z373" s="81"/>
      <c r="AA373" s="81"/>
      <c r="AB373" s="81"/>
      <c r="AC373" s="81"/>
      <c r="AD373" s="438"/>
      <c r="AE373" s="438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438"/>
      <c r="AV373" s="438"/>
      <c r="AW373" s="438"/>
      <c r="AX373" s="438"/>
      <c r="AY373" s="438"/>
      <c r="AZ373" s="438"/>
      <c r="BA373" s="438"/>
      <c r="BB373" s="438"/>
      <c r="BC373" s="438"/>
      <c r="BD373" s="81"/>
      <c r="BE373" s="438"/>
      <c r="BF373" s="438"/>
      <c r="BG373" s="438"/>
      <c r="BH373" s="438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</row>
    <row r="374">
      <c r="A374" s="81"/>
      <c r="B374" s="81"/>
      <c r="C374" s="81"/>
      <c r="D374" s="81"/>
      <c r="E374" s="438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438"/>
      <c r="Y374" s="81"/>
      <c r="Z374" s="81"/>
      <c r="AA374" s="81"/>
      <c r="AB374" s="81"/>
      <c r="AC374" s="81"/>
      <c r="AD374" s="438"/>
      <c r="AE374" s="438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438"/>
      <c r="AV374" s="438"/>
      <c r="AW374" s="438"/>
      <c r="AX374" s="438"/>
      <c r="AY374" s="438"/>
      <c r="AZ374" s="438"/>
      <c r="BA374" s="438"/>
      <c r="BB374" s="438"/>
      <c r="BC374" s="438"/>
      <c r="BD374" s="81"/>
      <c r="BE374" s="438"/>
      <c r="BF374" s="438"/>
      <c r="BG374" s="438"/>
      <c r="BH374" s="438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</row>
    <row r="375">
      <c r="A375" s="81"/>
      <c r="B375" s="81"/>
      <c r="C375" s="81"/>
      <c r="D375" s="81"/>
      <c r="E375" s="438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438"/>
      <c r="Y375" s="81"/>
      <c r="Z375" s="81"/>
      <c r="AA375" s="81"/>
      <c r="AB375" s="81"/>
      <c r="AC375" s="81"/>
      <c r="AD375" s="438"/>
      <c r="AE375" s="438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438"/>
      <c r="AV375" s="438"/>
      <c r="AW375" s="438"/>
      <c r="AX375" s="438"/>
      <c r="AY375" s="438"/>
      <c r="AZ375" s="438"/>
      <c r="BA375" s="438"/>
      <c r="BB375" s="438"/>
      <c r="BC375" s="438"/>
      <c r="BD375" s="81"/>
      <c r="BE375" s="438"/>
      <c r="BF375" s="438"/>
      <c r="BG375" s="438"/>
      <c r="BH375" s="438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</row>
    <row r="376">
      <c r="A376" s="81"/>
      <c r="B376" s="81"/>
      <c r="C376" s="81"/>
      <c r="D376" s="81"/>
      <c r="E376" s="438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438"/>
      <c r="Y376" s="81"/>
      <c r="Z376" s="81"/>
      <c r="AA376" s="81"/>
      <c r="AB376" s="81"/>
      <c r="AC376" s="81"/>
      <c r="AD376" s="438"/>
      <c r="AE376" s="438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438"/>
      <c r="AV376" s="438"/>
      <c r="AW376" s="438"/>
      <c r="AX376" s="438"/>
      <c r="AY376" s="438"/>
      <c r="AZ376" s="438"/>
      <c r="BA376" s="438"/>
      <c r="BB376" s="438"/>
      <c r="BC376" s="438"/>
      <c r="BD376" s="81"/>
      <c r="BE376" s="438"/>
      <c r="BF376" s="438"/>
      <c r="BG376" s="438"/>
      <c r="BH376" s="438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</row>
    <row r="377">
      <c r="A377" s="81"/>
      <c r="B377" s="81"/>
      <c r="C377" s="81"/>
      <c r="D377" s="81"/>
      <c r="E377" s="438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438"/>
      <c r="Y377" s="81"/>
      <c r="Z377" s="81"/>
      <c r="AA377" s="81"/>
      <c r="AB377" s="81"/>
      <c r="AC377" s="81"/>
      <c r="AD377" s="438"/>
      <c r="AE377" s="438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438"/>
      <c r="AV377" s="438"/>
      <c r="AW377" s="438"/>
      <c r="AX377" s="438"/>
      <c r="AY377" s="438"/>
      <c r="AZ377" s="438"/>
      <c r="BA377" s="438"/>
      <c r="BB377" s="438"/>
      <c r="BC377" s="438"/>
      <c r="BD377" s="81"/>
      <c r="BE377" s="438"/>
      <c r="BF377" s="438"/>
      <c r="BG377" s="438"/>
      <c r="BH377" s="438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</row>
    <row r="378">
      <c r="A378" s="81"/>
      <c r="B378" s="81"/>
      <c r="C378" s="81"/>
      <c r="D378" s="81"/>
      <c r="E378" s="438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438"/>
      <c r="Y378" s="81"/>
      <c r="Z378" s="81"/>
      <c r="AA378" s="81"/>
      <c r="AB378" s="81"/>
      <c r="AC378" s="81"/>
      <c r="AD378" s="438"/>
      <c r="AE378" s="438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438"/>
      <c r="AV378" s="438"/>
      <c r="AW378" s="438"/>
      <c r="AX378" s="438"/>
      <c r="AY378" s="438"/>
      <c r="AZ378" s="438"/>
      <c r="BA378" s="438"/>
      <c r="BB378" s="438"/>
      <c r="BC378" s="438"/>
      <c r="BD378" s="81"/>
      <c r="BE378" s="438"/>
      <c r="BF378" s="438"/>
      <c r="BG378" s="438"/>
      <c r="BH378" s="438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</row>
    <row r="379">
      <c r="A379" s="81"/>
      <c r="B379" s="81"/>
      <c r="C379" s="81"/>
      <c r="D379" s="81"/>
      <c r="E379" s="438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438"/>
      <c r="Y379" s="81"/>
      <c r="Z379" s="81"/>
      <c r="AA379" s="81"/>
      <c r="AB379" s="81"/>
      <c r="AC379" s="81"/>
      <c r="AD379" s="438"/>
      <c r="AE379" s="438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438"/>
      <c r="AV379" s="438"/>
      <c r="AW379" s="438"/>
      <c r="AX379" s="438"/>
      <c r="AY379" s="438"/>
      <c r="AZ379" s="438"/>
      <c r="BA379" s="438"/>
      <c r="BB379" s="438"/>
      <c r="BC379" s="438"/>
      <c r="BD379" s="81"/>
      <c r="BE379" s="438"/>
      <c r="BF379" s="438"/>
      <c r="BG379" s="438"/>
      <c r="BH379" s="438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</row>
    <row r="380">
      <c r="A380" s="81"/>
      <c r="B380" s="81"/>
      <c r="C380" s="81"/>
      <c r="D380" s="81"/>
      <c r="E380" s="438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438"/>
      <c r="Y380" s="81"/>
      <c r="Z380" s="81"/>
      <c r="AA380" s="81"/>
      <c r="AB380" s="81"/>
      <c r="AC380" s="81"/>
      <c r="AD380" s="438"/>
      <c r="AE380" s="438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438"/>
      <c r="AV380" s="438"/>
      <c r="AW380" s="438"/>
      <c r="AX380" s="438"/>
      <c r="AY380" s="438"/>
      <c r="AZ380" s="438"/>
      <c r="BA380" s="438"/>
      <c r="BB380" s="438"/>
      <c r="BC380" s="438"/>
      <c r="BD380" s="81"/>
      <c r="BE380" s="438"/>
      <c r="BF380" s="438"/>
      <c r="BG380" s="438"/>
      <c r="BH380" s="438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</row>
    <row r="381">
      <c r="A381" s="81"/>
      <c r="B381" s="81"/>
      <c r="C381" s="81"/>
      <c r="D381" s="81"/>
      <c r="E381" s="438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438"/>
      <c r="Y381" s="81"/>
      <c r="Z381" s="81"/>
      <c r="AA381" s="81"/>
      <c r="AB381" s="81"/>
      <c r="AC381" s="81"/>
      <c r="AD381" s="438"/>
      <c r="AE381" s="438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438"/>
      <c r="AV381" s="438"/>
      <c r="AW381" s="438"/>
      <c r="AX381" s="438"/>
      <c r="AY381" s="438"/>
      <c r="AZ381" s="438"/>
      <c r="BA381" s="438"/>
      <c r="BB381" s="438"/>
      <c r="BC381" s="438"/>
      <c r="BD381" s="81"/>
      <c r="BE381" s="438"/>
      <c r="BF381" s="438"/>
      <c r="BG381" s="438"/>
      <c r="BH381" s="438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</row>
    <row r="382">
      <c r="A382" s="81"/>
      <c r="B382" s="81"/>
      <c r="C382" s="81"/>
      <c r="D382" s="81"/>
      <c r="E382" s="438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438"/>
      <c r="Y382" s="81"/>
      <c r="Z382" s="81"/>
      <c r="AA382" s="81"/>
      <c r="AB382" s="81"/>
      <c r="AC382" s="81"/>
      <c r="AD382" s="438"/>
      <c r="AE382" s="438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438"/>
      <c r="AV382" s="438"/>
      <c r="AW382" s="438"/>
      <c r="AX382" s="438"/>
      <c r="AY382" s="438"/>
      <c r="AZ382" s="438"/>
      <c r="BA382" s="438"/>
      <c r="BB382" s="438"/>
      <c r="BC382" s="438"/>
      <c r="BD382" s="81"/>
      <c r="BE382" s="438"/>
      <c r="BF382" s="438"/>
      <c r="BG382" s="438"/>
      <c r="BH382" s="438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</row>
    <row r="383">
      <c r="A383" s="81"/>
      <c r="B383" s="81"/>
      <c r="C383" s="81"/>
      <c r="D383" s="81"/>
      <c r="E383" s="438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438"/>
      <c r="Y383" s="81"/>
      <c r="Z383" s="81"/>
      <c r="AA383" s="81"/>
      <c r="AB383" s="81"/>
      <c r="AC383" s="81"/>
      <c r="AD383" s="438"/>
      <c r="AE383" s="438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438"/>
      <c r="AV383" s="438"/>
      <c r="AW383" s="438"/>
      <c r="AX383" s="438"/>
      <c r="AY383" s="438"/>
      <c r="AZ383" s="438"/>
      <c r="BA383" s="438"/>
      <c r="BB383" s="438"/>
      <c r="BC383" s="438"/>
      <c r="BD383" s="81"/>
      <c r="BE383" s="438"/>
      <c r="BF383" s="438"/>
      <c r="BG383" s="438"/>
      <c r="BH383" s="438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</row>
    <row r="384">
      <c r="A384" s="81"/>
      <c r="B384" s="81"/>
      <c r="C384" s="81"/>
      <c r="D384" s="81"/>
      <c r="E384" s="438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438"/>
      <c r="Y384" s="81"/>
      <c r="Z384" s="81"/>
      <c r="AA384" s="81"/>
      <c r="AB384" s="81"/>
      <c r="AC384" s="81"/>
      <c r="AD384" s="438"/>
      <c r="AE384" s="438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438"/>
      <c r="AV384" s="438"/>
      <c r="AW384" s="438"/>
      <c r="AX384" s="438"/>
      <c r="AY384" s="438"/>
      <c r="AZ384" s="438"/>
      <c r="BA384" s="438"/>
      <c r="BB384" s="438"/>
      <c r="BC384" s="438"/>
      <c r="BD384" s="81"/>
      <c r="BE384" s="438"/>
      <c r="BF384" s="438"/>
      <c r="BG384" s="438"/>
      <c r="BH384" s="438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</row>
    <row r="385">
      <c r="A385" s="81"/>
      <c r="B385" s="81"/>
      <c r="C385" s="81"/>
      <c r="D385" s="81"/>
      <c r="E385" s="438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438"/>
      <c r="Y385" s="81"/>
      <c r="Z385" s="81"/>
      <c r="AA385" s="81"/>
      <c r="AB385" s="81"/>
      <c r="AC385" s="81"/>
      <c r="AD385" s="438"/>
      <c r="AE385" s="438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438"/>
      <c r="AV385" s="438"/>
      <c r="AW385" s="438"/>
      <c r="AX385" s="438"/>
      <c r="AY385" s="438"/>
      <c r="AZ385" s="438"/>
      <c r="BA385" s="438"/>
      <c r="BB385" s="438"/>
      <c r="BC385" s="438"/>
      <c r="BD385" s="81"/>
      <c r="BE385" s="438"/>
      <c r="BF385" s="438"/>
      <c r="BG385" s="438"/>
      <c r="BH385" s="438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</row>
    <row r="386">
      <c r="A386" s="81"/>
      <c r="B386" s="81"/>
      <c r="C386" s="81"/>
      <c r="D386" s="81"/>
      <c r="E386" s="438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438"/>
      <c r="Y386" s="81"/>
      <c r="Z386" s="81"/>
      <c r="AA386" s="81"/>
      <c r="AB386" s="81"/>
      <c r="AC386" s="81"/>
      <c r="AD386" s="438"/>
      <c r="AE386" s="438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438"/>
      <c r="AV386" s="438"/>
      <c r="AW386" s="438"/>
      <c r="AX386" s="438"/>
      <c r="AY386" s="438"/>
      <c r="AZ386" s="438"/>
      <c r="BA386" s="438"/>
      <c r="BB386" s="438"/>
      <c r="BC386" s="438"/>
      <c r="BD386" s="81"/>
      <c r="BE386" s="438"/>
      <c r="BF386" s="438"/>
      <c r="BG386" s="438"/>
      <c r="BH386" s="438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</row>
    <row r="387">
      <c r="A387" s="81"/>
      <c r="B387" s="81"/>
      <c r="C387" s="81"/>
      <c r="D387" s="81"/>
      <c r="E387" s="438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438"/>
      <c r="Y387" s="81"/>
      <c r="Z387" s="81"/>
      <c r="AA387" s="81"/>
      <c r="AB387" s="81"/>
      <c r="AC387" s="81"/>
      <c r="AD387" s="438"/>
      <c r="AE387" s="438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438"/>
      <c r="AV387" s="438"/>
      <c r="AW387" s="438"/>
      <c r="AX387" s="438"/>
      <c r="AY387" s="438"/>
      <c r="AZ387" s="438"/>
      <c r="BA387" s="438"/>
      <c r="BB387" s="438"/>
      <c r="BC387" s="438"/>
      <c r="BD387" s="81"/>
      <c r="BE387" s="438"/>
      <c r="BF387" s="438"/>
      <c r="BG387" s="438"/>
      <c r="BH387" s="438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</row>
    <row r="388">
      <c r="A388" s="81"/>
      <c r="B388" s="81"/>
      <c r="C388" s="81"/>
      <c r="D388" s="81"/>
      <c r="E388" s="438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438"/>
      <c r="Y388" s="81"/>
      <c r="Z388" s="81"/>
      <c r="AA388" s="81"/>
      <c r="AB388" s="81"/>
      <c r="AC388" s="81"/>
      <c r="AD388" s="438"/>
      <c r="AE388" s="438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438"/>
      <c r="AV388" s="438"/>
      <c r="AW388" s="438"/>
      <c r="AX388" s="438"/>
      <c r="AY388" s="438"/>
      <c r="AZ388" s="438"/>
      <c r="BA388" s="438"/>
      <c r="BB388" s="438"/>
      <c r="BC388" s="438"/>
      <c r="BD388" s="81"/>
      <c r="BE388" s="438"/>
      <c r="BF388" s="438"/>
      <c r="BG388" s="438"/>
      <c r="BH388" s="438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</row>
    <row r="389">
      <c r="A389" s="81"/>
      <c r="B389" s="81"/>
      <c r="C389" s="81"/>
      <c r="D389" s="81"/>
      <c r="E389" s="438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438"/>
      <c r="Y389" s="81"/>
      <c r="Z389" s="81"/>
      <c r="AA389" s="81"/>
      <c r="AB389" s="81"/>
      <c r="AC389" s="81"/>
      <c r="AD389" s="438"/>
      <c r="AE389" s="438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438"/>
      <c r="AV389" s="438"/>
      <c r="AW389" s="438"/>
      <c r="AX389" s="438"/>
      <c r="AY389" s="438"/>
      <c r="AZ389" s="438"/>
      <c r="BA389" s="438"/>
      <c r="BB389" s="438"/>
      <c r="BC389" s="438"/>
      <c r="BD389" s="81"/>
      <c r="BE389" s="438"/>
      <c r="BF389" s="438"/>
      <c r="BG389" s="438"/>
      <c r="BH389" s="438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</row>
    <row r="390">
      <c r="A390" s="81"/>
      <c r="B390" s="81"/>
      <c r="C390" s="81"/>
      <c r="D390" s="81"/>
      <c r="E390" s="438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438"/>
      <c r="Y390" s="81"/>
      <c r="Z390" s="81"/>
      <c r="AA390" s="81"/>
      <c r="AB390" s="81"/>
      <c r="AC390" s="81"/>
      <c r="AD390" s="438"/>
      <c r="AE390" s="438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438"/>
      <c r="AV390" s="438"/>
      <c r="AW390" s="438"/>
      <c r="AX390" s="438"/>
      <c r="AY390" s="438"/>
      <c r="AZ390" s="438"/>
      <c r="BA390" s="438"/>
      <c r="BB390" s="438"/>
      <c r="BC390" s="438"/>
      <c r="BD390" s="81"/>
      <c r="BE390" s="438"/>
      <c r="BF390" s="438"/>
      <c r="BG390" s="438"/>
      <c r="BH390" s="438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</row>
    <row r="391">
      <c r="A391" s="81"/>
      <c r="B391" s="81"/>
      <c r="C391" s="81"/>
      <c r="D391" s="81"/>
      <c r="E391" s="438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438"/>
      <c r="Y391" s="81"/>
      <c r="Z391" s="81"/>
      <c r="AA391" s="81"/>
      <c r="AB391" s="81"/>
      <c r="AC391" s="81"/>
      <c r="AD391" s="438"/>
      <c r="AE391" s="438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438"/>
      <c r="AV391" s="438"/>
      <c r="AW391" s="438"/>
      <c r="AX391" s="438"/>
      <c r="AY391" s="438"/>
      <c r="AZ391" s="438"/>
      <c r="BA391" s="438"/>
      <c r="BB391" s="438"/>
      <c r="BC391" s="438"/>
      <c r="BD391" s="81"/>
      <c r="BE391" s="438"/>
      <c r="BF391" s="438"/>
      <c r="BG391" s="438"/>
      <c r="BH391" s="438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</row>
    <row r="392">
      <c r="A392" s="81"/>
      <c r="B392" s="81"/>
      <c r="C392" s="81"/>
      <c r="D392" s="81"/>
      <c r="E392" s="438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438"/>
      <c r="Y392" s="81"/>
      <c r="Z392" s="81"/>
      <c r="AA392" s="81"/>
      <c r="AB392" s="81"/>
      <c r="AC392" s="81"/>
      <c r="AD392" s="438"/>
      <c r="AE392" s="438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438"/>
      <c r="AV392" s="438"/>
      <c r="AW392" s="438"/>
      <c r="AX392" s="438"/>
      <c r="AY392" s="438"/>
      <c r="AZ392" s="438"/>
      <c r="BA392" s="438"/>
      <c r="BB392" s="438"/>
      <c r="BC392" s="438"/>
      <c r="BD392" s="81"/>
      <c r="BE392" s="438"/>
      <c r="BF392" s="438"/>
      <c r="BG392" s="438"/>
      <c r="BH392" s="438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</row>
    <row r="393">
      <c r="A393" s="81"/>
      <c r="B393" s="81"/>
      <c r="C393" s="81"/>
      <c r="D393" s="81"/>
      <c r="E393" s="438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438"/>
      <c r="Y393" s="81"/>
      <c r="Z393" s="81"/>
      <c r="AA393" s="81"/>
      <c r="AB393" s="81"/>
      <c r="AC393" s="81"/>
      <c r="AD393" s="438"/>
      <c r="AE393" s="438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438"/>
      <c r="AV393" s="438"/>
      <c r="AW393" s="438"/>
      <c r="AX393" s="438"/>
      <c r="AY393" s="438"/>
      <c r="AZ393" s="438"/>
      <c r="BA393" s="438"/>
      <c r="BB393" s="438"/>
      <c r="BC393" s="438"/>
      <c r="BD393" s="81"/>
      <c r="BE393" s="438"/>
      <c r="BF393" s="438"/>
      <c r="BG393" s="438"/>
      <c r="BH393" s="438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</row>
    <row r="394">
      <c r="A394" s="81"/>
      <c r="B394" s="81"/>
      <c r="C394" s="81"/>
      <c r="D394" s="81"/>
      <c r="E394" s="438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438"/>
      <c r="Y394" s="81"/>
      <c r="Z394" s="81"/>
      <c r="AA394" s="81"/>
      <c r="AB394" s="81"/>
      <c r="AC394" s="81"/>
      <c r="AD394" s="438"/>
      <c r="AE394" s="438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438"/>
      <c r="AV394" s="438"/>
      <c r="AW394" s="438"/>
      <c r="AX394" s="438"/>
      <c r="AY394" s="438"/>
      <c r="AZ394" s="438"/>
      <c r="BA394" s="438"/>
      <c r="BB394" s="438"/>
      <c r="BC394" s="438"/>
      <c r="BD394" s="81"/>
      <c r="BE394" s="438"/>
      <c r="BF394" s="438"/>
      <c r="BG394" s="438"/>
      <c r="BH394" s="438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</row>
    <row r="395">
      <c r="A395" s="81"/>
      <c r="B395" s="81"/>
      <c r="C395" s="81"/>
      <c r="D395" s="81"/>
      <c r="E395" s="438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438"/>
      <c r="Y395" s="81"/>
      <c r="Z395" s="81"/>
      <c r="AA395" s="81"/>
      <c r="AB395" s="81"/>
      <c r="AC395" s="81"/>
      <c r="AD395" s="438"/>
      <c r="AE395" s="438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438"/>
      <c r="AV395" s="438"/>
      <c r="AW395" s="438"/>
      <c r="AX395" s="438"/>
      <c r="AY395" s="438"/>
      <c r="AZ395" s="438"/>
      <c r="BA395" s="438"/>
      <c r="BB395" s="438"/>
      <c r="BC395" s="438"/>
      <c r="BD395" s="81"/>
      <c r="BE395" s="438"/>
      <c r="BF395" s="438"/>
      <c r="BG395" s="438"/>
      <c r="BH395" s="438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</row>
    <row r="396">
      <c r="A396" s="81"/>
      <c r="B396" s="81"/>
      <c r="C396" s="81"/>
      <c r="D396" s="81"/>
      <c r="E396" s="438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438"/>
      <c r="Y396" s="81"/>
      <c r="Z396" s="81"/>
      <c r="AA396" s="81"/>
      <c r="AB396" s="81"/>
      <c r="AC396" s="81"/>
      <c r="AD396" s="438"/>
      <c r="AE396" s="438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438"/>
      <c r="AV396" s="438"/>
      <c r="AW396" s="438"/>
      <c r="AX396" s="438"/>
      <c r="AY396" s="438"/>
      <c r="AZ396" s="438"/>
      <c r="BA396" s="438"/>
      <c r="BB396" s="438"/>
      <c r="BC396" s="438"/>
      <c r="BD396" s="81"/>
      <c r="BE396" s="438"/>
      <c r="BF396" s="438"/>
      <c r="BG396" s="438"/>
      <c r="BH396" s="438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</row>
    <row r="397">
      <c r="A397" s="81"/>
      <c r="B397" s="81"/>
      <c r="C397" s="81"/>
      <c r="D397" s="81"/>
      <c r="E397" s="438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438"/>
      <c r="Y397" s="81"/>
      <c r="Z397" s="81"/>
      <c r="AA397" s="81"/>
      <c r="AB397" s="81"/>
      <c r="AC397" s="81"/>
      <c r="AD397" s="438"/>
      <c r="AE397" s="438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438"/>
      <c r="AV397" s="438"/>
      <c r="AW397" s="438"/>
      <c r="AX397" s="438"/>
      <c r="AY397" s="438"/>
      <c r="AZ397" s="438"/>
      <c r="BA397" s="438"/>
      <c r="BB397" s="438"/>
      <c r="BC397" s="438"/>
      <c r="BD397" s="81"/>
      <c r="BE397" s="438"/>
      <c r="BF397" s="438"/>
      <c r="BG397" s="438"/>
      <c r="BH397" s="438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</row>
    <row r="398">
      <c r="A398" s="81"/>
      <c r="B398" s="81"/>
      <c r="C398" s="81"/>
      <c r="D398" s="81"/>
      <c r="E398" s="438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438"/>
      <c r="Y398" s="81"/>
      <c r="Z398" s="81"/>
      <c r="AA398" s="81"/>
      <c r="AB398" s="81"/>
      <c r="AC398" s="81"/>
      <c r="AD398" s="438"/>
      <c r="AE398" s="438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438"/>
      <c r="AV398" s="438"/>
      <c r="AW398" s="438"/>
      <c r="AX398" s="438"/>
      <c r="AY398" s="438"/>
      <c r="AZ398" s="438"/>
      <c r="BA398" s="438"/>
      <c r="BB398" s="438"/>
      <c r="BC398" s="438"/>
      <c r="BD398" s="81"/>
      <c r="BE398" s="438"/>
      <c r="BF398" s="438"/>
      <c r="BG398" s="438"/>
      <c r="BH398" s="438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</row>
    <row r="399">
      <c r="A399" s="81"/>
      <c r="B399" s="81"/>
      <c r="C399" s="81"/>
      <c r="D399" s="81"/>
      <c r="E399" s="438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438"/>
      <c r="Y399" s="81"/>
      <c r="Z399" s="81"/>
      <c r="AA399" s="81"/>
      <c r="AB399" s="81"/>
      <c r="AC399" s="81"/>
      <c r="AD399" s="438"/>
      <c r="AE399" s="438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438"/>
      <c r="AV399" s="438"/>
      <c r="AW399" s="438"/>
      <c r="AX399" s="438"/>
      <c r="AY399" s="438"/>
      <c r="AZ399" s="438"/>
      <c r="BA399" s="438"/>
      <c r="BB399" s="438"/>
      <c r="BC399" s="438"/>
      <c r="BD399" s="81"/>
      <c r="BE399" s="438"/>
      <c r="BF399" s="438"/>
      <c r="BG399" s="438"/>
      <c r="BH399" s="438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</row>
    <row r="400">
      <c r="A400" s="81"/>
      <c r="B400" s="81"/>
      <c r="C400" s="81"/>
      <c r="D400" s="81"/>
      <c r="E400" s="438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438"/>
      <c r="Y400" s="81"/>
      <c r="Z400" s="81"/>
      <c r="AA400" s="81"/>
      <c r="AB400" s="81"/>
      <c r="AC400" s="81"/>
      <c r="AD400" s="438"/>
      <c r="AE400" s="438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438"/>
      <c r="AV400" s="438"/>
      <c r="AW400" s="438"/>
      <c r="AX400" s="438"/>
      <c r="AY400" s="438"/>
      <c r="AZ400" s="438"/>
      <c r="BA400" s="438"/>
      <c r="BB400" s="438"/>
      <c r="BC400" s="438"/>
      <c r="BD400" s="81"/>
      <c r="BE400" s="438"/>
      <c r="BF400" s="438"/>
      <c r="BG400" s="438"/>
      <c r="BH400" s="438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</row>
    <row r="401">
      <c r="A401" s="81"/>
      <c r="B401" s="81"/>
      <c r="C401" s="81"/>
      <c r="D401" s="81"/>
      <c r="E401" s="438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438"/>
      <c r="Y401" s="81"/>
      <c r="Z401" s="81"/>
      <c r="AA401" s="81"/>
      <c r="AB401" s="81"/>
      <c r="AC401" s="81"/>
      <c r="AD401" s="438"/>
      <c r="AE401" s="438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438"/>
      <c r="AV401" s="438"/>
      <c r="AW401" s="438"/>
      <c r="AX401" s="438"/>
      <c r="AY401" s="438"/>
      <c r="AZ401" s="438"/>
      <c r="BA401" s="438"/>
      <c r="BB401" s="438"/>
      <c r="BC401" s="438"/>
      <c r="BD401" s="81"/>
      <c r="BE401" s="438"/>
      <c r="BF401" s="438"/>
      <c r="BG401" s="438"/>
      <c r="BH401" s="438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</row>
    <row r="402">
      <c r="A402" s="81"/>
      <c r="B402" s="81"/>
      <c r="C402" s="81"/>
      <c r="D402" s="81"/>
      <c r="E402" s="438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438"/>
      <c r="Y402" s="81"/>
      <c r="Z402" s="81"/>
      <c r="AA402" s="81"/>
      <c r="AB402" s="81"/>
      <c r="AC402" s="81"/>
      <c r="AD402" s="438"/>
      <c r="AE402" s="438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438"/>
      <c r="AV402" s="438"/>
      <c r="AW402" s="438"/>
      <c r="AX402" s="438"/>
      <c r="AY402" s="438"/>
      <c r="AZ402" s="438"/>
      <c r="BA402" s="438"/>
      <c r="BB402" s="438"/>
      <c r="BC402" s="438"/>
      <c r="BD402" s="81"/>
      <c r="BE402" s="438"/>
      <c r="BF402" s="438"/>
      <c r="BG402" s="438"/>
      <c r="BH402" s="438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</row>
    <row r="403">
      <c r="A403" s="81"/>
      <c r="B403" s="81"/>
      <c r="C403" s="81"/>
      <c r="D403" s="81"/>
      <c r="E403" s="438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438"/>
      <c r="Y403" s="81"/>
      <c r="Z403" s="81"/>
      <c r="AA403" s="81"/>
      <c r="AB403" s="81"/>
      <c r="AC403" s="81"/>
      <c r="AD403" s="438"/>
      <c r="AE403" s="438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438"/>
      <c r="AV403" s="438"/>
      <c r="AW403" s="438"/>
      <c r="AX403" s="438"/>
      <c r="AY403" s="438"/>
      <c r="AZ403" s="438"/>
      <c r="BA403" s="438"/>
      <c r="BB403" s="438"/>
      <c r="BC403" s="438"/>
      <c r="BD403" s="81"/>
      <c r="BE403" s="438"/>
      <c r="BF403" s="438"/>
      <c r="BG403" s="438"/>
      <c r="BH403" s="438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</row>
    <row r="404">
      <c r="A404" s="81"/>
      <c r="B404" s="81"/>
      <c r="C404" s="81"/>
      <c r="D404" s="81"/>
      <c r="E404" s="438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438"/>
      <c r="Y404" s="81"/>
      <c r="Z404" s="81"/>
      <c r="AA404" s="81"/>
      <c r="AB404" s="81"/>
      <c r="AC404" s="81"/>
      <c r="AD404" s="438"/>
      <c r="AE404" s="438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438"/>
      <c r="AV404" s="438"/>
      <c r="AW404" s="438"/>
      <c r="AX404" s="438"/>
      <c r="AY404" s="438"/>
      <c r="AZ404" s="438"/>
      <c r="BA404" s="438"/>
      <c r="BB404" s="438"/>
      <c r="BC404" s="438"/>
      <c r="BD404" s="81"/>
      <c r="BE404" s="438"/>
      <c r="BF404" s="438"/>
      <c r="BG404" s="438"/>
      <c r="BH404" s="438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</row>
    <row r="405">
      <c r="A405" s="81"/>
      <c r="B405" s="81"/>
      <c r="C405" s="81"/>
      <c r="D405" s="81"/>
      <c r="E405" s="438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438"/>
      <c r="Y405" s="81"/>
      <c r="Z405" s="81"/>
      <c r="AA405" s="81"/>
      <c r="AB405" s="81"/>
      <c r="AC405" s="81"/>
      <c r="AD405" s="438"/>
      <c r="AE405" s="438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438"/>
      <c r="AV405" s="438"/>
      <c r="AW405" s="438"/>
      <c r="AX405" s="438"/>
      <c r="AY405" s="438"/>
      <c r="AZ405" s="438"/>
      <c r="BA405" s="438"/>
      <c r="BB405" s="438"/>
      <c r="BC405" s="438"/>
      <c r="BD405" s="81"/>
      <c r="BE405" s="438"/>
      <c r="BF405" s="438"/>
      <c r="BG405" s="438"/>
      <c r="BH405" s="438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</row>
    <row r="406">
      <c r="A406" s="81"/>
      <c r="B406" s="81"/>
      <c r="C406" s="81"/>
      <c r="D406" s="81"/>
      <c r="E406" s="438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438"/>
      <c r="Y406" s="81"/>
      <c r="Z406" s="81"/>
      <c r="AA406" s="81"/>
      <c r="AB406" s="81"/>
      <c r="AC406" s="81"/>
      <c r="AD406" s="438"/>
      <c r="AE406" s="438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438"/>
      <c r="AV406" s="438"/>
      <c r="AW406" s="438"/>
      <c r="AX406" s="438"/>
      <c r="AY406" s="438"/>
      <c r="AZ406" s="438"/>
      <c r="BA406" s="438"/>
      <c r="BB406" s="438"/>
      <c r="BC406" s="438"/>
      <c r="BD406" s="81"/>
      <c r="BE406" s="438"/>
      <c r="BF406" s="438"/>
      <c r="BG406" s="438"/>
      <c r="BH406" s="438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</row>
    <row r="407">
      <c r="A407" s="81"/>
      <c r="B407" s="81"/>
      <c r="C407" s="81"/>
      <c r="D407" s="81"/>
      <c r="E407" s="438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438"/>
      <c r="Y407" s="81"/>
      <c r="Z407" s="81"/>
      <c r="AA407" s="81"/>
      <c r="AB407" s="81"/>
      <c r="AC407" s="81"/>
      <c r="AD407" s="438"/>
      <c r="AE407" s="438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438"/>
      <c r="AV407" s="438"/>
      <c r="AW407" s="438"/>
      <c r="AX407" s="438"/>
      <c r="AY407" s="438"/>
      <c r="AZ407" s="438"/>
      <c r="BA407" s="438"/>
      <c r="BB407" s="438"/>
      <c r="BC407" s="438"/>
      <c r="BD407" s="81"/>
      <c r="BE407" s="438"/>
      <c r="BF407" s="438"/>
      <c r="BG407" s="438"/>
      <c r="BH407" s="438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</row>
    <row r="408">
      <c r="A408" s="81"/>
      <c r="B408" s="81"/>
      <c r="C408" s="81"/>
      <c r="D408" s="81"/>
      <c r="E408" s="438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438"/>
      <c r="Y408" s="81"/>
      <c r="Z408" s="81"/>
      <c r="AA408" s="81"/>
      <c r="AB408" s="81"/>
      <c r="AC408" s="81"/>
      <c r="AD408" s="438"/>
      <c r="AE408" s="438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438"/>
      <c r="AV408" s="438"/>
      <c r="AW408" s="438"/>
      <c r="AX408" s="438"/>
      <c r="AY408" s="438"/>
      <c r="AZ408" s="438"/>
      <c r="BA408" s="438"/>
      <c r="BB408" s="438"/>
      <c r="BC408" s="438"/>
      <c r="BD408" s="81"/>
      <c r="BE408" s="438"/>
      <c r="BF408" s="438"/>
      <c r="BG408" s="438"/>
      <c r="BH408" s="438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</row>
    <row r="409">
      <c r="A409" s="81"/>
      <c r="B409" s="81"/>
      <c r="C409" s="81"/>
      <c r="D409" s="81"/>
      <c r="E409" s="438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438"/>
      <c r="Y409" s="81"/>
      <c r="Z409" s="81"/>
      <c r="AA409" s="81"/>
      <c r="AB409" s="81"/>
      <c r="AC409" s="81"/>
      <c r="AD409" s="438"/>
      <c r="AE409" s="438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438"/>
      <c r="AV409" s="438"/>
      <c r="AW409" s="438"/>
      <c r="AX409" s="438"/>
      <c r="AY409" s="438"/>
      <c r="AZ409" s="438"/>
      <c r="BA409" s="438"/>
      <c r="BB409" s="438"/>
      <c r="BC409" s="438"/>
      <c r="BD409" s="81"/>
      <c r="BE409" s="438"/>
      <c r="BF409" s="438"/>
      <c r="BG409" s="438"/>
      <c r="BH409" s="438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</row>
    <row r="410">
      <c r="A410" s="81"/>
      <c r="B410" s="81"/>
      <c r="C410" s="81"/>
      <c r="D410" s="81"/>
      <c r="E410" s="438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438"/>
      <c r="Y410" s="81"/>
      <c r="Z410" s="81"/>
      <c r="AA410" s="81"/>
      <c r="AB410" s="81"/>
      <c r="AC410" s="81"/>
      <c r="AD410" s="438"/>
      <c r="AE410" s="438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438"/>
      <c r="AV410" s="438"/>
      <c r="AW410" s="438"/>
      <c r="AX410" s="438"/>
      <c r="AY410" s="438"/>
      <c r="AZ410" s="438"/>
      <c r="BA410" s="438"/>
      <c r="BB410" s="438"/>
      <c r="BC410" s="438"/>
      <c r="BD410" s="81"/>
      <c r="BE410" s="438"/>
      <c r="BF410" s="438"/>
      <c r="BG410" s="438"/>
      <c r="BH410" s="438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</row>
    <row r="411">
      <c r="A411" s="81"/>
      <c r="B411" s="81"/>
      <c r="C411" s="81"/>
      <c r="D411" s="81"/>
      <c r="E411" s="438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438"/>
      <c r="Y411" s="81"/>
      <c r="Z411" s="81"/>
      <c r="AA411" s="81"/>
      <c r="AB411" s="81"/>
      <c r="AC411" s="81"/>
      <c r="AD411" s="438"/>
      <c r="AE411" s="438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438"/>
      <c r="AV411" s="438"/>
      <c r="AW411" s="438"/>
      <c r="AX411" s="438"/>
      <c r="AY411" s="438"/>
      <c r="AZ411" s="438"/>
      <c r="BA411" s="438"/>
      <c r="BB411" s="438"/>
      <c r="BC411" s="438"/>
      <c r="BD411" s="81"/>
      <c r="BE411" s="438"/>
      <c r="BF411" s="438"/>
      <c r="BG411" s="438"/>
      <c r="BH411" s="438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</row>
    <row r="412">
      <c r="A412" s="81"/>
      <c r="B412" s="81"/>
      <c r="C412" s="81"/>
      <c r="D412" s="81"/>
      <c r="E412" s="438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438"/>
      <c r="Y412" s="81"/>
      <c r="Z412" s="81"/>
      <c r="AA412" s="81"/>
      <c r="AB412" s="81"/>
      <c r="AC412" s="81"/>
      <c r="AD412" s="438"/>
      <c r="AE412" s="438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438"/>
      <c r="AV412" s="438"/>
      <c r="AW412" s="438"/>
      <c r="AX412" s="438"/>
      <c r="AY412" s="438"/>
      <c r="AZ412" s="438"/>
      <c r="BA412" s="438"/>
      <c r="BB412" s="438"/>
      <c r="BC412" s="438"/>
      <c r="BD412" s="81"/>
      <c r="BE412" s="438"/>
      <c r="BF412" s="438"/>
      <c r="BG412" s="438"/>
      <c r="BH412" s="438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</row>
    <row r="413">
      <c r="A413" s="81"/>
      <c r="B413" s="81"/>
      <c r="C413" s="81"/>
      <c r="D413" s="81"/>
      <c r="E413" s="438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438"/>
      <c r="Y413" s="81"/>
      <c r="Z413" s="81"/>
      <c r="AA413" s="81"/>
      <c r="AB413" s="81"/>
      <c r="AC413" s="81"/>
      <c r="AD413" s="438"/>
      <c r="AE413" s="438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438"/>
      <c r="AV413" s="438"/>
      <c r="AW413" s="438"/>
      <c r="AX413" s="438"/>
      <c r="AY413" s="438"/>
      <c r="AZ413" s="438"/>
      <c r="BA413" s="438"/>
      <c r="BB413" s="438"/>
      <c r="BC413" s="438"/>
      <c r="BD413" s="81"/>
      <c r="BE413" s="438"/>
      <c r="BF413" s="438"/>
      <c r="BG413" s="438"/>
      <c r="BH413" s="438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</row>
    <row r="414">
      <c r="A414" s="81"/>
      <c r="B414" s="81"/>
      <c r="C414" s="81"/>
      <c r="D414" s="81"/>
      <c r="E414" s="438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438"/>
      <c r="Y414" s="81"/>
      <c r="Z414" s="81"/>
      <c r="AA414" s="81"/>
      <c r="AB414" s="81"/>
      <c r="AC414" s="81"/>
      <c r="AD414" s="438"/>
      <c r="AE414" s="438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438"/>
      <c r="AV414" s="438"/>
      <c r="AW414" s="438"/>
      <c r="AX414" s="438"/>
      <c r="AY414" s="438"/>
      <c r="AZ414" s="438"/>
      <c r="BA414" s="438"/>
      <c r="BB414" s="438"/>
      <c r="BC414" s="438"/>
      <c r="BD414" s="81"/>
      <c r="BE414" s="438"/>
      <c r="BF414" s="438"/>
      <c r="BG414" s="438"/>
      <c r="BH414" s="438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</row>
    <row r="415">
      <c r="A415" s="81"/>
      <c r="B415" s="81"/>
      <c r="C415" s="81"/>
      <c r="D415" s="81"/>
      <c r="E415" s="438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438"/>
      <c r="Y415" s="81"/>
      <c r="Z415" s="81"/>
      <c r="AA415" s="81"/>
      <c r="AB415" s="81"/>
      <c r="AC415" s="81"/>
      <c r="AD415" s="438"/>
      <c r="AE415" s="438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438"/>
      <c r="AV415" s="438"/>
      <c r="AW415" s="438"/>
      <c r="AX415" s="438"/>
      <c r="AY415" s="438"/>
      <c r="AZ415" s="438"/>
      <c r="BA415" s="438"/>
      <c r="BB415" s="438"/>
      <c r="BC415" s="438"/>
      <c r="BD415" s="81"/>
      <c r="BE415" s="438"/>
      <c r="BF415" s="438"/>
      <c r="BG415" s="438"/>
      <c r="BH415" s="438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</row>
    <row r="416">
      <c r="A416" s="81"/>
      <c r="B416" s="81"/>
      <c r="C416" s="81"/>
      <c r="D416" s="81"/>
      <c r="E416" s="438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438"/>
      <c r="Y416" s="81"/>
      <c r="Z416" s="81"/>
      <c r="AA416" s="81"/>
      <c r="AB416" s="81"/>
      <c r="AC416" s="81"/>
      <c r="AD416" s="438"/>
      <c r="AE416" s="438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438"/>
      <c r="AV416" s="438"/>
      <c r="AW416" s="438"/>
      <c r="AX416" s="438"/>
      <c r="AY416" s="438"/>
      <c r="AZ416" s="438"/>
      <c r="BA416" s="438"/>
      <c r="BB416" s="438"/>
      <c r="BC416" s="438"/>
      <c r="BD416" s="81"/>
      <c r="BE416" s="438"/>
      <c r="BF416" s="438"/>
      <c r="BG416" s="438"/>
      <c r="BH416" s="438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</row>
    <row r="417">
      <c r="A417" s="81"/>
      <c r="B417" s="81"/>
      <c r="C417" s="81"/>
      <c r="D417" s="81"/>
      <c r="E417" s="438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438"/>
      <c r="Y417" s="81"/>
      <c r="Z417" s="81"/>
      <c r="AA417" s="81"/>
      <c r="AB417" s="81"/>
      <c r="AC417" s="81"/>
      <c r="AD417" s="438"/>
      <c r="AE417" s="438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438"/>
      <c r="AV417" s="438"/>
      <c r="AW417" s="438"/>
      <c r="AX417" s="438"/>
      <c r="AY417" s="438"/>
      <c r="AZ417" s="438"/>
      <c r="BA417" s="438"/>
      <c r="BB417" s="438"/>
      <c r="BC417" s="438"/>
      <c r="BD417" s="81"/>
      <c r="BE417" s="438"/>
      <c r="BF417" s="438"/>
      <c r="BG417" s="438"/>
      <c r="BH417" s="438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</row>
    <row r="418">
      <c r="A418" s="81"/>
      <c r="B418" s="81"/>
      <c r="C418" s="81"/>
      <c r="D418" s="81"/>
      <c r="E418" s="438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438"/>
      <c r="Y418" s="81"/>
      <c r="Z418" s="81"/>
      <c r="AA418" s="81"/>
      <c r="AB418" s="81"/>
      <c r="AC418" s="81"/>
      <c r="AD418" s="438"/>
      <c r="AE418" s="438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438"/>
      <c r="AV418" s="438"/>
      <c r="AW418" s="438"/>
      <c r="AX418" s="438"/>
      <c r="AY418" s="438"/>
      <c r="AZ418" s="438"/>
      <c r="BA418" s="438"/>
      <c r="BB418" s="438"/>
      <c r="BC418" s="438"/>
      <c r="BD418" s="81"/>
      <c r="BE418" s="438"/>
      <c r="BF418" s="438"/>
      <c r="BG418" s="438"/>
      <c r="BH418" s="438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</row>
    <row r="419">
      <c r="A419" s="81"/>
      <c r="B419" s="81"/>
      <c r="C419" s="81"/>
      <c r="D419" s="81"/>
      <c r="E419" s="438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438"/>
      <c r="Y419" s="81"/>
      <c r="Z419" s="81"/>
      <c r="AA419" s="81"/>
      <c r="AB419" s="81"/>
      <c r="AC419" s="81"/>
      <c r="AD419" s="438"/>
      <c r="AE419" s="438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438"/>
      <c r="AV419" s="438"/>
      <c r="AW419" s="438"/>
      <c r="AX419" s="438"/>
      <c r="AY419" s="438"/>
      <c r="AZ419" s="438"/>
      <c r="BA419" s="438"/>
      <c r="BB419" s="438"/>
      <c r="BC419" s="438"/>
      <c r="BD419" s="81"/>
      <c r="BE419" s="438"/>
      <c r="BF419" s="438"/>
      <c r="BG419" s="438"/>
      <c r="BH419" s="438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</row>
    <row r="420">
      <c r="A420" s="81"/>
      <c r="B420" s="81"/>
      <c r="C420" s="81"/>
      <c r="D420" s="81"/>
      <c r="E420" s="438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438"/>
      <c r="Y420" s="81"/>
      <c r="Z420" s="81"/>
      <c r="AA420" s="81"/>
      <c r="AB420" s="81"/>
      <c r="AC420" s="81"/>
      <c r="AD420" s="438"/>
      <c r="AE420" s="438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438"/>
      <c r="AV420" s="438"/>
      <c r="AW420" s="438"/>
      <c r="AX420" s="438"/>
      <c r="AY420" s="438"/>
      <c r="AZ420" s="438"/>
      <c r="BA420" s="438"/>
      <c r="BB420" s="438"/>
      <c r="BC420" s="438"/>
      <c r="BD420" s="81"/>
      <c r="BE420" s="438"/>
      <c r="BF420" s="438"/>
      <c r="BG420" s="438"/>
      <c r="BH420" s="438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</row>
    <row r="421">
      <c r="A421" s="81"/>
      <c r="B421" s="81"/>
      <c r="C421" s="81"/>
      <c r="D421" s="81"/>
      <c r="E421" s="438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438"/>
      <c r="Y421" s="81"/>
      <c r="Z421" s="81"/>
      <c r="AA421" s="81"/>
      <c r="AB421" s="81"/>
      <c r="AC421" s="81"/>
      <c r="AD421" s="438"/>
      <c r="AE421" s="438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438"/>
      <c r="AV421" s="438"/>
      <c r="AW421" s="438"/>
      <c r="AX421" s="438"/>
      <c r="AY421" s="438"/>
      <c r="AZ421" s="438"/>
      <c r="BA421" s="438"/>
      <c r="BB421" s="438"/>
      <c r="BC421" s="438"/>
      <c r="BD421" s="81"/>
      <c r="BE421" s="438"/>
      <c r="BF421" s="438"/>
      <c r="BG421" s="438"/>
      <c r="BH421" s="438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</row>
    <row r="422">
      <c r="A422" s="81"/>
      <c r="B422" s="81"/>
      <c r="C422" s="81"/>
      <c r="D422" s="81"/>
      <c r="E422" s="438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438"/>
      <c r="Y422" s="81"/>
      <c r="Z422" s="81"/>
      <c r="AA422" s="81"/>
      <c r="AB422" s="81"/>
      <c r="AC422" s="81"/>
      <c r="AD422" s="438"/>
      <c r="AE422" s="438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438"/>
      <c r="AV422" s="438"/>
      <c r="AW422" s="438"/>
      <c r="AX422" s="438"/>
      <c r="AY422" s="438"/>
      <c r="AZ422" s="438"/>
      <c r="BA422" s="438"/>
      <c r="BB422" s="438"/>
      <c r="BC422" s="438"/>
      <c r="BD422" s="81"/>
      <c r="BE422" s="438"/>
      <c r="BF422" s="438"/>
      <c r="BG422" s="438"/>
      <c r="BH422" s="438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</row>
    <row r="423">
      <c r="A423" s="81"/>
      <c r="B423" s="81"/>
      <c r="C423" s="81"/>
      <c r="D423" s="81"/>
      <c r="E423" s="438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438"/>
      <c r="Y423" s="81"/>
      <c r="Z423" s="81"/>
      <c r="AA423" s="81"/>
      <c r="AB423" s="81"/>
      <c r="AC423" s="81"/>
      <c r="AD423" s="438"/>
      <c r="AE423" s="438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438"/>
      <c r="AV423" s="438"/>
      <c r="AW423" s="438"/>
      <c r="AX423" s="438"/>
      <c r="AY423" s="438"/>
      <c r="AZ423" s="438"/>
      <c r="BA423" s="438"/>
      <c r="BB423" s="438"/>
      <c r="BC423" s="438"/>
      <c r="BD423" s="81"/>
      <c r="BE423" s="438"/>
      <c r="BF423" s="438"/>
      <c r="BG423" s="438"/>
      <c r="BH423" s="438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</row>
    <row r="424">
      <c r="A424" s="81"/>
      <c r="B424" s="81"/>
      <c r="C424" s="81"/>
      <c r="D424" s="81"/>
      <c r="E424" s="438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438"/>
      <c r="Y424" s="81"/>
      <c r="Z424" s="81"/>
      <c r="AA424" s="81"/>
      <c r="AB424" s="81"/>
      <c r="AC424" s="81"/>
      <c r="AD424" s="438"/>
      <c r="AE424" s="438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438"/>
      <c r="AV424" s="438"/>
      <c r="AW424" s="438"/>
      <c r="AX424" s="438"/>
      <c r="AY424" s="438"/>
      <c r="AZ424" s="438"/>
      <c r="BA424" s="438"/>
      <c r="BB424" s="438"/>
      <c r="BC424" s="438"/>
      <c r="BD424" s="81"/>
      <c r="BE424" s="438"/>
      <c r="BF424" s="438"/>
      <c r="BG424" s="438"/>
      <c r="BH424" s="438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</row>
    <row r="425">
      <c r="A425" s="81"/>
      <c r="B425" s="81"/>
      <c r="C425" s="81"/>
      <c r="D425" s="81"/>
      <c r="E425" s="438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438"/>
      <c r="Y425" s="81"/>
      <c r="Z425" s="81"/>
      <c r="AA425" s="81"/>
      <c r="AB425" s="81"/>
      <c r="AC425" s="81"/>
      <c r="AD425" s="438"/>
      <c r="AE425" s="438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438"/>
      <c r="AV425" s="438"/>
      <c r="AW425" s="438"/>
      <c r="AX425" s="438"/>
      <c r="AY425" s="438"/>
      <c r="AZ425" s="438"/>
      <c r="BA425" s="438"/>
      <c r="BB425" s="438"/>
      <c r="BC425" s="438"/>
      <c r="BD425" s="81"/>
      <c r="BE425" s="438"/>
      <c r="BF425" s="438"/>
      <c r="BG425" s="438"/>
      <c r="BH425" s="438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</row>
    <row r="426">
      <c r="A426" s="81"/>
      <c r="B426" s="81"/>
      <c r="C426" s="81"/>
      <c r="D426" s="81"/>
      <c r="E426" s="438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438"/>
      <c r="Y426" s="81"/>
      <c r="Z426" s="81"/>
      <c r="AA426" s="81"/>
      <c r="AB426" s="81"/>
      <c r="AC426" s="81"/>
      <c r="AD426" s="438"/>
      <c r="AE426" s="438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438"/>
      <c r="AV426" s="438"/>
      <c r="AW426" s="438"/>
      <c r="AX426" s="438"/>
      <c r="AY426" s="438"/>
      <c r="AZ426" s="438"/>
      <c r="BA426" s="438"/>
      <c r="BB426" s="438"/>
      <c r="BC426" s="438"/>
      <c r="BD426" s="81"/>
      <c r="BE426" s="438"/>
      <c r="BF426" s="438"/>
      <c r="BG426" s="438"/>
      <c r="BH426" s="438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</row>
    <row r="427">
      <c r="A427" s="81"/>
      <c r="B427" s="81"/>
      <c r="C427" s="81"/>
      <c r="D427" s="81"/>
      <c r="E427" s="438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438"/>
      <c r="Y427" s="81"/>
      <c r="Z427" s="81"/>
      <c r="AA427" s="81"/>
      <c r="AB427" s="81"/>
      <c r="AC427" s="81"/>
      <c r="AD427" s="438"/>
      <c r="AE427" s="438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438"/>
      <c r="AV427" s="438"/>
      <c r="AW427" s="438"/>
      <c r="AX427" s="438"/>
      <c r="AY427" s="438"/>
      <c r="AZ427" s="438"/>
      <c r="BA427" s="438"/>
      <c r="BB427" s="438"/>
      <c r="BC427" s="438"/>
      <c r="BD427" s="81"/>
      <c r="BE427" s="438"/>
      <c r="BF427" s="438"/>
      <c r="BG427" s="438"/>
      <c r="BH427" s="438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</row>
    <row r="428">
      <c r="A428" s="81"/>
      <c r="B428" s="81"/>
      <c r="C428" s="81"/>
      <c r="D428" s="81"/>
      <c r="E428" s="438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438"/>
      <c r="Y428" s="81"/>
      <c r="Z428" s="81"/>
      <c r="AA428" s="81"/>
      <c r="AB428" s="81"/>
      <c r="AC428" s="81"/>
      <c r="AD428" s="438"/>
      <c r="AE428" s="438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438"/>
      <c r="AV428" s="438"/>
      <c r="AW428" s="438"/>
      <c r="AX428" s="438"/>
      <c r="AY428" s="438"/>
      <c r="AZ428" s="438"/>
      <c r="BA428" s="438"/>
      <c r="BB428" s="438"/>
      <c r="BC428" s="438"/>
      <c r="BD428" s="81"/>
      <c r="BE428" s="438"/>
      <c r="BF428" s="438"/>
      <c r="BG428" s="438"/>
      <c r="BH428" s="438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</row>
    <row r="429">
      <c r="A429" s="81"/>
      <c r="B429" s="81"/>
      <c r="C429" s="81"/>
      <c r="D429" s="81"/>
      <c r="E429" s="438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438"/>
      <c r="Y429" s="81"/>
      <c r="Z429" s="81"/>
      <c r="AA429" s="81"/>
      <c r="AB429" s="81"/>
      <c r="AC429" s="81"/>
      <c r="AD429" s="438"/>
      <c r="AE429" s="438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438"/>
      <c r="AV429" s="438"/>
      <c r="AW429" s="438"/>
      <c r="AX429" s="438"/>
      <c r="AY429" s="438"/>
      <c r="AZ429" s="438"/>
      <c r="BA429" s="438"/>
      <c r="BB429" s="438"/>
      <c r="BC429" s="438"/>
      <c r="BD429" s="81"/>
      <c r="BE429" s="438"/>
      <c r="BF429" s="438"/>
      <c r="BG429" s="438"/>
      <c r="BH429" s="438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</row>
    <row r="430">
      <c r="A430" s="81"/>
      <c r="B430" s="81"/>
      <c r="C430" s="81"/>
      <c r="D430" s="81"/>
      <c r="E430" s="438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438"/>
      <c r="Y430" s="81"/>
      <c r="Z430" s="81"/>
      <c r="AA430" s="81"/>
      <c r="AB430" s="81"/>
      <c r="AC430" s="81"/>
      <c r="AD430" s="438"/>
      <c r="AE430" s="438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438"/>
      <c r="AV430" s="438"/>
      <c r="AW430" s="438"/>
      <c r="AX430" s="438"/>
      <c r="AY430" s="438"/>
      <c r="AZ430" s="438"/>
      <c r="BA430" s="438"/>
      <c r="BB430" s="438"/>
      <c r="BC430" s="438"/>
      <c r="BD430" s="81"/>
      <c r="BE430" s="438"/>
      <c r="BF430" s="438"/>
      <c r="BG430" s="438"/>
      <c r="BH430" s="438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</row>
    <row r="431">
      <c r="A431" s="81"/>
      <c r="B431" s="81"/>
      <c r="C431" s="81"/>
      <c r="D431" s="81"/>
      <c r="E431" s="438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438"/>
      <c r="Y431" s="81"/>
      <c r="Z431" s="81"/>
      <c r="AA431" s="81"/>
      <c r="AB431" s="81"/>
      <c r="AC431" s="81"/>
      <c r="AD431" s="438"/>
      <c r="AE431" s="438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438"/>
      <c r="AV431" s="438"/>
      <c r="AW431" s="438"/>
      <c r="AX431" s="438"/>
      <c r="AY431" s="438"/>
      <c r="AZ431" s="438"/>
      <c r="BA431" s="438"/>
      <c r="BB431" s="438"/>
      <c r="BC431" s="438"/>
      <c r="BD431" s="81"/>
      <c r="BE431" s="438"/>
      <c r="BF431" s="438"/>
      <c r="BG431" s="438"/>
      <c r="BH431" s="438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</row>
    <row r="432">
      <c r="A432" s="81"/>
      <c r="B432" s="81"/>
      <c r="C432" s="81"/>
      <c r="D432" s="81"/>
      <c r="E432" s="438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438"/>
      <c r="Y432" s="81"/>
      <c r="Z432" s="81"/>
      <c r="AA432" s="81"/>
      <c r="AB432" s="81"/>
      <c r="AC432" s="81"/>
      <c r="AD432" s="438"/>
      <c r="AE432" s="438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438"/>
      <c r="AV432" s="438"/>
      <c r="AW432" s="438"/>
      <c r="AX432" s="438"/>
      <c r="AY432" s="438"/>
      <c r="AZ432" s="438"/>
      <c r="BA432" s="438"/>
      <c r="BB432" s="438"/>
      <c r="BC432" s="438"/>
      <c r="BD432" s="81"/>
      <c r="BE432" s="438"/>
      <c r="BF432" s="438"/>
      <c r="BG432" s="438"/>
      <c r="BH432" s="438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</row>
    <row r="433">
      <c r="A433" s="81"/>
      <c r="B433" s="81"/>
      <c r="C433" s="81"/>
      <c r="D433" s="81"/>
      <c r="E433" s="438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438"/>
      <c r="Y433" s="81"/>
      <c r="Z433" s="81"/>
      <c r="AA433" s="81"/>
      <c r="AB433" s="81"/>
      <c r="AC433" s="81"/>
      <c r="AD433" s="438"/>
      <c r="AE433" s="438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438"/>
      <c r="AV433" s="438"/>
      <c r="AW433" s="438"/>
      <c r="AX433" s="438"/>
      <c r="AY433" s="438"/>
      <c r="AZ433" s="438"/>
      <c r="BA433" s="438"/>
      <c r="BB433" s="438"/>
      <c r="BC433" s="438"/>
      <c r="BD433" s="81"/>
      <c r="BE433" s="438"/>
      <c r="BF433" s="438"/>
      <c r="BG433" s="438"/>
      <c r="BH433" s="438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</row>
    <row r="434">
      <c r="A434" s="81"/>
      <c r="B434" s="81"/>
      <c r="C434" s="81"/>
      <c r="D434" s="81"/>
      <c r="E434" s="438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438"/>
      <c r="Y434" s="81"/>
      <c r="Z434" s="81"/>
      <c r="AA434" s="81"/>
      <c r="AB434" s="81"/>
      <c r="AC434" s="81"/>
      <c r="AD434" s="438"/>
      <c r="AE434" s="438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438"/>
      <c r="AV434" s="438"/>
      <c r="AW434" s="438"/>
      <c r="AX434" s="438"/>
      <c r="AY434" s="438"/>
      <c r="AZ434" s="438"/>
      <c r="BA434" s="438"/>
      <c r="BB434" s="438"/>
      <c r="BC434" s="438"/>
      <c r="BD434" s="81"/>
      <c r="BE434" s="438"/>
      <c r="BF434" s="438"/>
      <c r="BG434" s="438"/>
      <c r="BH434" s="438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</row>
    <row r="435">
      <c r="A435" s="81"/>
      <c r="B435" s="81"/>
      <c r="C435" s="81"/>
      <c r="D435" s="81"/>
      <c r="E435" s="438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438"/>
      <c r="Y435" s="81"/>
      <c r="Z435" s="81"/>
      <c r="AA435" s="81"/>
      <c r="AB435" s="81"/>
      <c r="AC435" s="81"/>
      <c r="AD435" s="438"/>
      <c r="AE435" s="438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438"/>
      <c r="AV435" s="438"/>
      <c r="AW435" s="438"/>
      <c r="AX435" s="438"/>
      <c r="AY435" s="438"/>
      <c r="AZ435" s="438"/>
      <c r="BA435" s="438"/>
      <c r="BB435" s="438"/>
      <c r="BC435" s="438"/>
      <c r="BD435" s="81"/>
      <c r="BE435" s="438"/>
      <c r="BF435" s="438"/>
      <c r="BG435" s="438"/>
      <c r="BH435" s="438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</row>
    <row r="436">
      <c r="A436" s="81"/>
      <c r="B436" s="81"/>
      <c r="C436" s="81"/>
      <c r="D436" s="81"/>
      <c r="E436" s="438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438"/>
      <c r="Y436" s="81"/>
      <c r="Z436" s="81"/>
      <c r="AA436" s="81"/>
      <c r="AB436" s="81"/>
      <c r="AC436" s="81"/>
      <c r="AD436" s="438"/>
      <c r="AE436" s="438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438"/>
      <c r="AV436" s="438"/>
      <c r="AW436" s="438"/>
      <c r="AX436" s="438"/>
      <c r="AY436" s="438"/>
      <c r="AZ436" s="438"/>
      <c r="BA436" s="438"/>
      <c r="BB436" s="438"/>
      <c r="BC436" s="438"/>
      <c r="BD436" s="81"/>
      <c r="BE436" s="438"/>
      <c r="BF436" s="438"/>
      <c r="BG436" s="438"/>
      <c r="BH436" s="438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</row>
    <row r="437">
      <c r="A437" s="81"/>
      <c r="B437" s="81"/>
      <c r="C437" s="81"/>
      <c r="D437" s="81"/>
      <c r="E437" s="438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438"/>
      <c r="Y437" s="81"/>
      <c r="Z437" s="81"/>
      <c r="AA437" s="81"/>
      <c r="AB437" s="81"/>
      <c r="AC437" s="81"/>
      <c r="AD437" s="438"/>
      <c r="AE437" s="438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438"/>
      <c r="AV437" s="438"/>
      <c r="AW437" s="438"/>
      <c r="AX437" s="438"/>
      <c r="AY437" s="438"/>
      <c r="AZ437" s="438"/>
      <c r="BA437" s="438"/>
      <c r="BB437" s="438"/>
      <c r="BC437" s="438"/>
      <c r="BD437" s="81"/>
      <c r="BE437" s="438"/>
      <c r="BF437" s="438"/>
      <c r="BG437" s="438"/>
      <c r="BH437" s="438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</row>
    <row r="438">
      <c r="A438" s="81"/>
      <c r="B438" s="81"/>
      <c r="C438" s="81"/>
      <c r="D438" s="81"/>
      <c r="E438" s="438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438"/>
      <c r="Y438" s="81"/>
      <c r="Z438" s="81"/>
      <c r="AA438" s="81"/>
      <c r="AB438" s="81"/>
      <c r="AC438" s="81"/>
      <c r="AD438" s="438"/>
      <c r="AE438" s="438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438"/>
      <c r="AV438" s="438"/>
      <c r="AW438" s="438"/>
      <c r="AX438" s="438"/>
      <c r="AY438" s="438"/>
      <c r="AZ438" s="438"/>
      <c r="BA438" s="438"/>
      <c r="BB438" s="438"/>
      <c r="BC438" s="438"/>
      <c r="BD438" s="81"/>
      <c r="BE438" s="438"/>
      <c r="BF438" s="438"/>
      <c r="BG438" s="438"/>
      <c r="BH438" s="438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</row>
    <row r="439">
      <c r="A439" s="81"/>
      <c r="B439" s="81"/>
      <c r="C439" s="81"/>
      <c r="D439" s="81"/>
      <c r="E439" s="438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438"/>
      <c r="Y439" s="81"/>
      <c r="Z439" s="81"/>
      <c r="AA439" s="81"/>
      <c r="AB439" s="81"/>
      <c r="AC439" s="81"/>
      <c r="AD439" s="438"/>
      <c r="AE439" s="438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438"/>
      <c r="AV439" s="438"/>
      <c r="AW439" s="438"/>
      <c r="AX439" s="438"/>
      <c r="AY439" s="438"/>
      <c r="AZ439" s="438"/>
      <c r="BA439" s="438"/>
      <c r="BB439" s="438"/>
      <c r="BC439" s="438"/>
      <c r="BD439" s="81"/>
      <c r="BE439" s="438"/>
      <c r="BF439" s="438"/>
      <c r="BG439" s="438"/>
      <c r="BH439" s="438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</row>
    <row r="440">
      <c r="A440" s="81"/>
      <c r="B440" s="81"/>
      <c r="C440" s="81"/>
      <c r="D440" s="81"/>
      <c r="E440" s="438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438"/>
      <c r="Y440" s="81"/>
      <c r="Z440" s="81"/>
      <c r="AA440" s="81"/>
      <c r="AB440" s="81"/>
      <c r="AC440" s="81"/>
      <c r="AD440" s="438"/>
      <c r="AE440" s="438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438"/>
      <c r="AV440" s="438"/>
      <c r="AW440" s="438"/>
      <c r="AX440" s="438"/>
      <c r="AY440" s="438"/>
      <c r="AZ440" s="438"/>
      <c r="BA440" s="438"/>
      <c r="BB440" s="438"/>
      <c r="BC440" s="438"/>
      <c r="BD440" s="81"/>
      <c r="BE440" s="438"/>
      <c r="BF440" s="438"/>
      <c r="BG440" s="438"/>
      <c r="BH440" s="438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</row>
    <row r="441">
      <c r="A441" s="81"/>
      <c r="B441" s="81"/>
      <c r="C441" s="81"/>
      <c r="D441" s="81"/>
      <c r="E441" s="438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438"/>
      <c r="Y441" s="81"/>
      <c r="Z441" s="81"/>
      <c r="AA441" s="81"/>
      <c r="AB441" s="81"/>
      <c r="AC441" s="81"/>
      <c r="AD441" s="438"/>
      <c r="AE441" s="438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438"/>
      <c r="AV441" s="438"/>
      <c r="AW441" s="438"/>
      <c r="AX441" s="438"/>
      <c r="AY441" s="438"/>
      <c r="AZ441" s="438"/>
      <c r="BA441" s="438"/>
      <c r="BB441" s="438"/>
      <c r="BC441" s="438"/>
      <c r="BD441" s="81"/>
      <c r="BE441" s="438"/>
      <c r="BF441" s="438"/>
      <c r="BG441" s="438"/>
      <c r="BH441" s="438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</row>
    <row r="442">
      <c r="A442" s="81"/>
      <c r="B442" s="81"/>
      <c r="C442" s="81"/>
      <c r="D442" s="81"/>
      <c r="E442" s="438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438"/>
      <c r="Y442" s="81"/>
      <c r="Z442" s="81"/>
      <c r="AA442" s="81"/>
      <c r="AB442" s="81"/>
      <c r="AC442" s="81"/>
      <c r="AD442" s="438"/>
      <c r="AE442" s="438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438"/>
      <c r="AV442" s="438"/>
      <c r="AW442" s="438"/>
      <c r="AX442" s="438"/>
      <c r="AY442" s="438"/>
      <c r="AZ442" s="438"/>
      <c r="BA442" s="438"/>
      <c r="BB442" s="438"/>
      <c r="BC442" s="438"/>
      <c r="BD442" s="81"/>
      <c r="BE442" s="438"/>
      <c r="BF442" s="438"/>
      <c r="BG442" s="438"/>
      <c r="BH442" s="438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</row>
    <row r="443">
      <c r="A443" s="81"/>
      <c r="B443" s="81"/>
      <c r="C443" s="81"/>
      <c r="D443" s="81"/>
      <c r="E443" s="438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438"/>
      <c r="Y443" s="81"/>
      <c r="Z443" s="81"/>
      <c r="AA443" s="81"/>
      <c r="AB443" s="81"/>
      <c r="AC443" s="81"/>
      <c r="AD443" s="438"/>
      <c r="AE443" s="438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438"/>
      <c r="AV443" s="438"/>
      <c r="AW443" s="438"/>
      <c r="AX443" s="438"/>
      <c r="AY443" s="438"/>
      <c r="AZ443" s="438"/>
      <c r="BA443" s="438"/>
      <c r="BB443" s="438"/>
      <c r="BC443" s="438"/>
      <c r="BD443" s="81"/>
      <c r="BE443" s="438"/>
      <c r="BF443" s="438"/>
      <c r="BG443" s="438"/>
      <c r="BH443" s="438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</row>
    <row r="444">
      <c r="A444" s="81"/>
      <c r="B444" s="81"/>
      <c r="C444" s="81"/>
      <c r="D444" s="81"/>
      <c r="E444" s="438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438"/>
      <c r="Y444" s="81"/>
      <c r="Z444" s="81"/>
      <c r="AA444" s="81"/>
      <c r="AB444" s="81"/>
      <c r="AC444" s="81"/>
      <c r="AD444" s="438"/>
      <c r="AE444" s="438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438"/>
      <c r="AV444" s="438"/>
      <c r="AW444" s="438"/>
      <c r="AX444" s="438"/>
      <c r="AY444" s="438"/>
      <c r="AZ444" s="438"/>
      <c r="BA444" s="438"/>
      <c r="BB444" s="438"/>
      <c r="BC444" s="438"/>
      <c r="BD444" s="81"/>
      <c r="BE444" s="438"/>
      <c r="BF444" s="438"/>
      <c r="BG444" s="438"/>
      <c r="BH444" s="438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</row>
    <row r="445">
      <c r="A445" s="81"/>
      <c r="B445" s="81"/>
      <c r="C445" s="81"/>
      <c r="D445" s="81"/>
      <c r="E445" s="438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438"/>
      <c r="Y445" s="81"/>
      <c r="Z445" s="81"/>
      <c r="AA445" s="81"/>
      <c r="AB445" s="81"/>
      <c r="AC445" s="81"/>
      <c r="AD445" s="438"/>
      <c r="AE445" s="438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438"/>
      <c r="AV445" s="438"/>
      <c r="AW445" s="438"/>
      <c r="AX445" s="438"/>
      <c r="AY445" s="438"/>
      <c r="AZ445" s="438"/>
      <c r="BA445" s="438"/>
      <c r="BB445" s="438"/>
      <c r="BC445" s="438"/>
      <c r="BD445" s="81"/>
      <c r="BE445" s="438"/>
      <c r="BF445" s="438"/>
      <c r="BG445" s="438"/>
      <c r="BH445" s="438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</row>
    <row r="446">
      <c r="A446" s="81"/>
      <c r="B446" s="81"/>
      <c r="C446" s="81"/>
      <c r="D446" s="81"/>
      <c r="E446" s="438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438"/>
      <c r="Y446" s="81"/>
      <c r="Z446" s="81"/>
      <c r="AA446" s="81"/>
      <c r="AB446" s="81"/>
      <c r="AC446" s="81"/>
      <c r="AD446" s="438"/>
      <c r="AE446" s="438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438"/>
      <c r="AV446" s="438"/>
      <c r="AW446" s="438"/>
      <c r="AX446" s="438"/>
      <c r="AY446" s="438"/>
      <c r="AZ446" s="438"/>
      <c r="BA446" s="438"/>
      <c r="BB446" s="438"/>
      <c r="BC446" s="438"/>
      <c r="BD446" s="81"/>
      <c r="BE446" s="438"/>
      <c r="BF446" s="438"/>
      <c r="BG446" s="438"/>
      <c r="BH446" s="438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</row>
    <row r="447">
      <c r="A447" s="81"/>
      <c r="B447" s="81"/>
      <c r="C447" s="81"/>
      <c r="D447" s="81"/>
      <c r="E447" s="438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438"/>
      <c r="Y447" s="81"/>
      <c r="Z447" s="81"/>
      <c r="AA447" s="81"/>
      <c r="AB447" s="81"/>
      <c r="AC447" s="81"/>
      <c r="AD447" s="438"/>
      <c r="AE447" s="438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438"/>
      <c r="AV447" s="438"/>
      <c r="AW447" s="438"/>
      <c r="AX447" s="438"/>
      <c r="AY447" s="438"/>
      <c r="AZ447" s="438"/>
      <c r="BA447" s="438"/>
      <c r="BB447" s="438"/>
      <c r="BC447" s="438"/>
      <c r="BD447" s="81"/>
      <c r="BE447" s="438"/>
      <c r="BF447" s="438"/>
      <c r="BG447" s="438"/>
      <c r="BH447" s="438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</row>
    <row r="448">
      <c r="A448" s="81"/>
      <c r="B448" s="81"/>
      <c r="C448" s="81"/>
      <c r="D448" s="81"/>
      <c r="E448" s="438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438"/>
      <c r="Y448" s="81"/>
      <c r="Z448" s="81"/>
      <c r="AA448" s="81"/>
      <c r="AB448" s="81"/>
      <c r="AC448" s="81"/>
      <c r="AD448" s="438"/>
      <c r="AE448" s="438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438"/>
      <c r="AV448" s="438"/>
      <c r="AW448" s="438"/>
      <c r="AX448" s="438"/>
      <c r="AY448" s="438"/>
      <c r="AZ448" s="438"/>
      <c r="BA448" s="438"/>
      <c r="BB448" s="438"/>
      <c r="BC448" s="438"/>
      <c r="BD448" s="81"/>
      <c r="BE448" s="438"/>
      <c r="BF448" s="438"/>
      <c r="BG448" s="438"/>
      <c r="BH448" s="438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</row>
    <row r="449">
      <c r="A449" s="81"/>
      <c r="B449" s="81"/>
      <c r="C449" s="81"/>
      <c r="D449" s="81"/>
      <c r="E449" s="438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438"/>
      <c r="Y449" s="81"/>
      <c r="Z449" s="81"/>
      <c r="AA449" s="81"/>
      <c r="AB449" s="81"/>
      <c r="AC449" s="81"/>
      <c r="AD449" s="438"/>
      <c r="AE449" s="438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438"/>
      <c r="AV449" s="438"/>
      <c r="AW449" s="438"/>
      <c r="AX449" s="438"/>
      <c r="AY449" s="438"/>
      <c r="AZ449" s="438"/>
      <c r="BA449" s="438"/>
      <c r="BB449" s="438"/>
      <c r="BC449" s="438"/>
      <c r="BD449" s="81"/>
      <c r="BE449" s="438"/>
      <c r="BF449" s="438"/>
      <c r="BG449" s="438"/>
      <c r="BH449" s="438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</row>
    <row r="450">
      <c r="A450" s="81"/>
      <c r="B450" s="81"/>
      <c r="C450" s="81"/>
      <c r="D450" s="81"/>
      <c r="E450" s="438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438"/>
      <c r="Y450" s="81"/>
      <c r="Z450" s="81"/>
      <c r="AA450" s="81"/>
      <c r="AB450" s="81"/>
      <c r="AC450" s="81"/>
      <c r="AD450" s="438"/>
      <c r="AE450" s="438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438"/>
      <c r="AV450" s="438"/>
      <c r="AW450" s="438"/>
      <c r="AX450" s="438"/>
      <c r="AY450" s="438"/>
      <c r="AZ450" s="438"/>
      <c r="BA450" s="438"/>
      <c r="BB450" s="438"/>
      <c r="BC450" s="438"/>
      <c r="BD450" s="81"/>
      <c r="BE450" s="438"/>
      <c r="BF450" s="438"/>
      <c r="BG450" s="438"/>
      <c r="BH450" s="438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</row>
    <row r="451">
      <c r="A451" s="81"/>
      <c r="B451" s="81"/>
      <c r="C451" s="81"/>
      <c r="D451" s="81"/>
      <c r="E451" s="438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438"/>
      <c r="Y451" s="81"/>
      <c r="Z451" s="81"/>
      <c r="AA451" s="81"/>
      <c r="AB451" s="81"/>
      <c r="AC451" s="81"/>
      <c r="AD451" s="438"/>
      <c r="AE451" s="438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438"/>
      <c r="AV451" s="438"/>
      <c r="AW451" s="438"/>
      <c r="AX451" s="438"/>
      <c r="AY451" s="438"/>
      <c r="AZ451" s="438"/>
      <c r="BA451" s="438"/>
      <c r="BB451" s="438"/>
      <c r="BC451" s="438"/>
      <c r="BD451" s="81"/>
      <c r="BE451" s="438"/>
      <c r="BF451" s="438"/>
      <c r="BG451" s="438"/>
      <c r="BH451" s="438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</row>
    <row r="452">
      <c r="A452" s="81"/>
      <c r="B452" s="81"/>
      <c r="C452" s="81"/>
      <c r="D452" s="81"/>
      <c r="E452" s="438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438"/>
      <c r="Y452" s="81"/>
      <c r="Z452" s="81"/>
      <c r="AA452" s="81"/>
      <c r="AB452" s="81"/>
      <c r="AC452" s="81"/>
      <c r="AD452" s="438"/>
      <c r="AE452" s="438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438"/>
      <c r="AV452" s="438"/>
      <c r="AW452" s="438"/>
      <c r="AX452" s="438"/>
      <c r="AY452" s="438"/>
      <c r="AZ452" s="438"/>
      <c r="BA452" s="438"/>
      <c r="BB452" s="438"/>
      <c r="BC452" s="438"/>
      <c r="BD452" s="81"/>
      <c r="BE452" s="438"/>
      <c r="BF452" s="438"/>
      <c r="BG452" s="438"/>
      <c r="BH452" s="438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</row>
    <row r="453">
      <c r="A453" s="81"/>
      <c r="B453" s="81"/>
      <c r="C453" s="81"/>
      <c r="D453" s="81"/>
      <c r="E453" s="438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438"/>
      <c r="Y453" s="81"/>
      <c r="Z453" s="81"/>
      <c r="AA453" s="81"/>
      <c r="AB453" s="81"/>
      <c r="AC453" s="81"/>
      <c r="AD453" s="438"/>
      <c r="AE453" s="438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438"/>
      <c r="AV453" s="438"/>
      <c r="AW453" s="438"/>
      <c r="AX453" s="438"/>
      <c r="AY453" s="438"/>
      <c r="AZ453" s="438"/>
      <c r="BA453" s="438"/>
      <c r="BB453" s="438"/>
      <c r="BC453" s="438"/>
      <c r="BD453" s="81"/>
      <c r="BE453" s="438"/>
      <c r="BF453" s="438"/>
      <c r="BG453" s="438"/>
      <c r="BH453" s="438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</row>
    <row r="454">
      <c r="A454" s="81"/>
      <c r="B454" s="81"/>
      <c r="C454" s="81"/>
      <c r="D454" s="81"/>
      <c r="E454" s="438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438"/>
      <c r="Y454" s="81"/>
      <c r="Z454" s="81"/>
      <c r="AA454" s="81"/>
      <c r="AB454" s="81"/>
      <c r="AC454" s="81"/>
      <c r="AD454" s="438"/>
      <c r="AE454" s="438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438"/>
      <c r="AV454" s="438"/>
      <c r="AW454" s="438"/>
      <c r="AX454" s="438"/>
      <c r="AY454" s="438"/>
      <c r="AZ454" s="438"/>
      <c r="BA454" s="438"/>
      <c r="BB454" s="438"/>
      <c r="BC454" s="438"/>
      <c r="BD454" s="81"/>
      <c r="BE454" s="438"/>
      <c r="BF454" s="438"/>
      <c r="BG454" s="438"/>
      <c r="BH454" s="438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</row>
    <row r="455">
      <c r="A455" s="81"/>
      <c r="B455" s="81"/>
      <c r="C455" s="81"/>
      <c r="D455" s="81"/>
      <c r="E455" s="438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438"/>
      <c r="Y455" s="81"/>
      <c r="Z455" s="81"/>
      <c r="AA455" s="81"/>
      <c r="AB455" s="81"/>
      <c r="AC455" s="81"/>
      <c r="AD455" s="438"/>
      <c r="AE455" s="438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438"/>
      <c r="AV455" s="438"/>
      <c r="AW455" s="438"/>
      <c r="AX455" s="438"/>
      <c r="AY455" s="438"/>
      <c r="AZ455" s="438"/>
      <c r="BA455" s="438"/>
      <c r="BB455" s="438"/>
      <c r="BC455" s="438"/>
      <c r="BD455" s="81"/>
      <c r="BE455" s="438"/>
      <c r="BF455" s="438"/>
      <c r="BG455" s="438"/>
      <c r="BH455" s="438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</row>
    <row r="456">
      <c r="A456" s="81"/>
      <c r="B456" s="81"/>
      <c r="C456" s="81"/>
      <c r="D456" s="81"/>
      <c r="E456" s="438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438"/>
      <c r="Y456" s="81"/>
      <c r="Z456" s="81"/>
      <c r="AA456" s="81"/>
      <c r="AB456" s="81"/>
      <c r="AC456" s="81"/>
      <c r="AD456" s="438"/>
      <c r="AE456" s="438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438"/>
      <c r="AV456" s="438"/>
      <c r="AW456" s="438"/>
      <c r="AX456" s="438"/>
      <c r="AY456" s="438"/>
      <c r="AZ456" s="438"/>
      <c r="BA456" s="438"/>
      <c r="BB456" s="438"/>
      <c r="BC456" s="438"/>
      <c r="BD456" s="81"/>
      <c r="BE456" s="438"/>
      <c r="BF456" s="438"/>
      <c r="BG456" s="438"/>
      <c r="BH456" s="438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</row>
    <row r="457">
      <c r="A457" s="81"/>
      <c r="B457" s="81"/>
      <c r="C457" s="81"/>
      <c r="D457" s="81"/>
      <c r="E457" s="438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438"/>
      <c r="Y457" s="81"/>
      <c r="Z457" s="81"/>
      <c r="AA457" s="81"/>
      <c r="AB457" s="81"/>
      <c r="AC457" s="81"/>
      <c r="AD457" s="438"/>
      <c r="AE457" s="438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438"/>
      <c r="AV457" s="438"/>
      <c r="AW457" s="438"/>
      <c r="AX457" s="438"/>
      <c r="AY457" s="438"/>
      <c r="AZ457" s="438"/>
      <c r="BA457" s="438"/>
      <c r="BB457" s="438"/>
      <c r="BC457" s="438"/>
      <c r="BD457" s="81"/>
      <c r="BE457" s="438"/>
      <c r="BF457" s="438"/>
      <c r="BG457" s="438"/>
      <c r="BH457" s="438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</row>
    <row r="458">
      <c r="A458" s="81"/>
      <c r="B458" s="81"/>
      <c r="C458" s="81"/>
      <c r="D458" s="81"/>
      <c r="E458" s="438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438"/>
      <c r="Y458" s="81"/>
      <c r="Z458" s="81"/>
      <c r="AA458" s="81"/>
      <c r="AB458" s="81"/>
      <c r="AC458" s="81"/>
      <c r="AD458" s="438"/>
      <c r="AE458" s="438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438"/>
      <c r="AV458" s="438"/>
      <c r="AW458" s="438"/>
      <c r="AX458" s="438"/>
      <c r="AY458" s="438"/>
      <c r="AZ458" s="438"/>
      <c r="BA458" s="438"/>
      <c r="BB458" s="438"/>
      <c r="BC458" s="438"/>
      <c r="BD458" s="81"/>
      <c r="BE458" s="438"/>
      <c r="BF458" s="438"/>
      <c r="BG458" s="438"/>
      <c r="BH458" s="438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</row>
    <row r="459">
      <c r="A459" s="81"/>
      <c r="B459" s="81"/>
      <c r="C459" s="81"/>
      <c r="D459" s="81"/>
      <c r="E459" s="438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438"/>
      <c r="Y459" s="81"/>
      <c r="Z459" s="81"/>
      <c r="AA459" s="81"/>
      <c r="AB459" s="81"/>
      <c r="AC459" s="81"/>
      <c r="AD459" s="438"/>
      <c r="AE459" s="438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438"/>
      <c r="AV459" s="438"/>
      <c r="AW459" s="438"/>
      <c r="AX459" s="438"/>
      <c r="AY459" s="438"/>
      <c r="AZ459" s="438"/>
      <c r="BA459" s="438"/>
      <c r="BB459" s="438"/>
      <c r="BC459" s="438"/>
      <c r="BD459" s="81"/>
      <c r="BE459" s="438"/>
      <c r="BF459" s="438"/>
      <c r="BG459" s="438"/>
      <c r="BH459" s="438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</row>
    <row r="460">
      <c r="A460" s="81"/>
      <c r="B460" s="81"/>
      <c r="C460" s="81"/>
      <c r="D460" s="81"/>
      <c r="E460" s="438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438"/>
      <c r="Y460" s="81"/>
      <c r="Z460" s="81"/>
      <c r="AA460" s="81"/>
      <c r="AB460" s="81"/>
      <c r="AC460" s="81"/>
      <c r="AD460" s="438"/>
      <c r="AE460" s="438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438"/>
      <c r="AV460" s="438"/>
      <c r="AW460" s="438"/>
      <c r="AX460" s="438"/>
      <c r="AY460" s="438"/>
      <c r="AZ460" s="438"/>
      <c r="BA460" s="438"/>
      <c r="BB460" s="438"/>
      <c r="BC460" s="438"/>
      <c r="BD460" s="81"/>
      <c r="BE460" s="438"/>
      <c r="BF460" s="438"/>
      <c r="BG460" s="438"/>
      <c r="BH460" s="438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</row>
    <row r="461">
      <c r="A461" s="81"/>
      <c r="B461" s="81"/>
      <c r="C461" s="81"/>
      <c r="D461" s="81"/>
      <c r="E461" s="438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438"/>
      <c r="Y461" s="81"/>
      <c r="Z461" s="81"/>
      <c r="AA461" s="81"/>
      <c r="AB461" s="81"/>
      <c r="AC461" s="81"/>
      <c r="AD461" s="438"/>
      <c r="AE461" s="438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438"/>
      <c r="AV461" s="438"/>
      <c r="AW461" s="438"/>
      <c r="AX461" s="438"/>
      <c r="AY461" s="438"/>
      <c r="AZ461" s="438"/>
      <c r="BA461" s="438"/>
      <c r="BB461" s="438"/>
      <c r="BC461" s="438"/>
      <c r="BD461" s="81"/>
      <c r="BE461" s="438"/>
      <c r="BF461" s="438"/>
      <c r="BG461" s="438"/>
      <c r="BH461" s="438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</row>
    <row r="462">
      <c r="A462" s="81"/>
      <c r="B462" s="81"/>
      <c r="C462" s="81"/>
      <c r="D462" s="81"/>
      <c r="E462" s="438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438"/>
      <c r="Y462" s="81"/>
      <c r="Z462" s="81"/>
      <c r="AA462" s="81"/>
      <c r="AB462" s="81"/>
      <c r="AC462" s="81"/>
      <c r="AD462" s="438"/>
      <c r="AE462" s="438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438"/>
      <c r="AV462" s="438"/>
      <c r="AW462" s="438"/>
      <c r="AX462" s="438"/>
      <c r="AY462" s="438"/>
      <c r="AZ462" s="438"/>
      <c r="BA462" s="438"/>
      <c r="BB462" s="438"/>
      <c r="BC462" s="438"/>
      <c r="BD462" s="81"/>
      <c r="BE462" s="438"/>
      <c r="BF462" s="438"/>
      <c r="BG462" s="438"/>
      <c r="BH462" s="438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</row>
    <row r="463">
      <c r="A463" s="81"/>
      <c r="B463" s="81"/>
      <c r="C463" s="81"/>
      <c r="D463" s="81"/>
      <c r="E463" s="438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438"/>
      <c r="Y463" s="81"/>
      <c r="Z463" s="81"/>
      <c r="AA463" s="81"/>
      <c r="AB463" s="81"/>
      <c r="AC463" s="81"/>
      <c r="AD463" s="438"/>
      <c r="AE463" s="438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438"/>
      <c r="AV463" s="438"/>
      <c r="AW463" s="438"/>
      <c r="AX463" s="438"/>
      <c r="AY463" s="438"/>
      <c r="AZ463" s="438"/>
      <c r="BA463" s="438"/>
      <c r="BB463" s="438"/>
      <c r="BC463" s="438"/>
      <c r="BD463" s="81"/>
      <c r="BE463" s="438"/>
      <c r="BF463" s="438"/>
      <c r="BG463" s="438"/>
      <c r="BH463" s="438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</row>
    <row r="464">
      <c r="A464" s="81"/>
      <c r="B464" s="81"/>
      <c r="C464" s="81"/>
      <c r="D464" s="81"/>
      <c r="E464" s="438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438"/>
      <c r="Y464" s="81"/>
      <c r="Z464" s="81"/>
      <c r="AA464" s="81"/>
      <c r="AB464" s="81"/>
      <c r="AC464" s="81"/>
      <c r="AD464" s="438"/>
      <c r="AE464" s="438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438"/>
      <c r="AV464" s="438"/>
      <c r="AW464" s="438"/>
      <c r="AX464" s="438"/>
      <c r="AY464" s="438"/>
      <c r="AZ464" s="438"/>
      <c r="BA464" s="438"/>
      <c r="BB464" s="438"/>
      <c r="BC464" s="438"/>
      <c r="BD464" s="81"/>
      <c r="BE464" s="438"/>
      <c r="BF464" s="438"/>
      <c r="BG464" s="438"/>
      <c r="BH464" s="438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</row>
    <row r="465">
      <c r="A465" s="81"/>
      <c r="B465" s="81"/>
      <c r="C465" s="81"/>
      <c r="D465" s="81"/>
      <c r="E465" s="438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438"/>
      <c r="Y465" s="81"/>
      <c r="Z465" s="81"/>
      <c r="AA465" s="81"/>
      <c r="AB465" s="81"/>
      <c r="AC465" s="81"/>
      <c r="AD465" s="438"/>
      <c r="AE465" s="438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438"/>
      <c r="AV465" s="438"/>
      <c r="AW465" s="438"/>
      <c r="AX465" s="438"/>
      <c r="AY465" s="438"/>
      <c r="AZ465" s="438"/>
      <c r="BA465" s="438"/>
      <c r="BB465" s="438"/>
      <c r="BC465" s="438"/>
      <c r="BD465" s="81"/>
      <c r="BE465" s="438"/>
      <c r="BF465" s="438"/>
      <c r="BG465" s="438"/>
      <c r="BH465" s="438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</row>
    <row r="466">
      <c r="A466" s="81"/>
      <c r="B466" s="81"/>
      <c r="C466" s="81"/>
      <c r="D466" s="81"/>
      <c r="E466" s="438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438"/>
      <c r="Y466" s="81"/>
      <c r="Z466" s="81"/>
      <c r="AA466" s="81"/>
      <c r="AB466" s="81"/>
      <c r="AC466" s="81"/>
      <c r="AD466" s="438"/>
      <c r="AE466" s="438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438"/>
      <c r="AV466" s="438"/>
      <c r="AW466" s="438"/>
      <c r="AX466" s="438"/>
      <c r="AY466" s="438"/>
      <c r="AZ466" s="438"/>
      <c r="BA466" s="438"/>
      <c r="BB466" s="438"/>
      <c r="BC466" s="438"/>
      <c r="BD466" s="81"/>
      <c r="BE466" s="438"/>
      <c r="BF466" s="438"/>
      <c r="BG466" s="438"/>
      <c r="BH466" s="438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</row>
    <row r="467">
      <c r="A467" s="81"/>
      <c r="B467" s="81"/>
      <c r="C467" s="81"/>
      <c r="D467" s="81"/>
      <c r="E467" s="438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438"/>
      <c r="Y467" s="81"/>
      <c r="Z467" s="81"/>
      <c r="AA467" s="81"/>
      <c r="AB467" s="81"/>
      <c r="AC467" s="81"/>
      <c r="AD467" s="438"/>
      <c r="AE467" s="438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438"/>
      <c r="AV467" s="438"/>
      <c r="AW467" s="438"/>
      <c r="AX467" s="438"/>
      <c r="AY467" s="438"/>
      <c r="AZ467" s="438"/>
      <c r="BA467" s="438"/>
      <c r="BB467" s="438"/>
      <c r="BC467" s="438"/>
      <c r="BD467" s="81"/>
      <c r="BE467" s="438"/>
      <c r="BF467" s="438"/>
      <c r="BG467" s="438"/>
      <c r="BH467" s="438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</row>
    <row r="468">
      <c r="A468" s="81"/>
      <c r="B468" s="81"/>
      <c r="C468" s="81"/>
      <c r="D468" s="81"/>
      <c r="E468" s="438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438"/>
      <c r="Y468" s="81"/>
      <c r="Z468" s="81"/>
      <c r="AA468" s="81"/>
      <c r="AB468" s="81"/>
      <c r="AC468" s="81"/>
      <c r="AD468" s="438"/>
      <c r="AE468" s="438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438"/>
      <c r="AV468" s="438"/>
      <c r="AW468" s="438"/>
      <c r="AX468" s="438"/>
      <c r="AY468" s="438"/>
      <c r="AZ468" s="438"/>
      <c r="BA468" s="438"/>
      <c r="BB468" s="438"/>
      <c r="BC468" s="438"/>
      <c r="BD468" s="81"/>
      <c r="BE468" s="438"/>
      <c r="BF468" s="438"/>
      <c r="BG468" s="438"/>
      <c r="BH468" s="438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</row>
    <row r="469">
      <c r="A469" s="81"/>
      <c r="B469" s="81"/>
      <c r="C469" s="81"/>
      <c r="D469" s="81"/>
      <c r="E469" s="438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438"/>
      <c r="Y469" s="81"/>
      <c r="Z469" s="81"/>
      <c r="AA469" s="81"/>
      <c r="AB469" s="81"/>
      <c r="AC469" s="81"/>
      <c r="AD469" s="438"/>
      <c r="AE469" s="438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438"/>
      <c r="AV469" s="438"/>
      <c r="AW469" s="438"/>
      <c r="AX469" s="438"/>
      <c r="AY469" s="438"/>
      <c r="AZ469" s="438"/>
      <c r="BA469" s="438"/>
      <c r="BB469" s="438"/>
      <c r="BC469" s="438"/>
      <c r="BD469" s="81"/>
      <c r="BE469" s="438"/>
      <c r="BF469" s="438"/>
      <c r="BG469" s="438"/>
      <c r="BH469" s="438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</row>
    <row r="470">
      <c r="A470" s="81"/>
      <c r="B470" s="81"/>
      <c r="C470" s="81"/>
      <c r="D470" s="81"/>
      <c r="E470" s="438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438"/>
      <c r="Y470" s="81"/>
      <c r="Z470" s="81"/>
      <c r="AA470" s="81"/>
      <c r="AB470" s="81"/>
      <c r="AC470" s="81"/>
      <c r="AD470" s="438"/>
      <c r="AE470" s="438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438"/>
      <c r="AV470" s="438"/>
      <c r="AW470" s="438"/>
      <c r="AX470" s="438"/>
      <c r="AY470" s="438"/>
      <c r="AZ470" s="438"/>
      <c r="BA470" s="438"/>
      <c r="BB470" s="438"/>
      <c r="BC470" s="438"/>
      <c r="BD470" s="81"/>
      <c r="BE470" s="438"/>
      <c r="BF470" s="438"/>
      <c r="BG470" s="438"/>
      <c r="BH470" s="438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</row>
    <row r="471">
      <c r="A471" s="81"/>
      <c r="B471" s="81"/>
      <c r="C471" s="81"/>
      <c r="D471" s="81"/>
      <c r="E471" s="438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438"/>
      <c r="Y471" s="81"/>
      <c r="Z471" s="81"/>
      <c r="AA471" s="81"/>
      <c r="AB471" s="81"/>
      <c r="AC471" s="81"/>
      <c r="AD471" s="438"/>
      <c r="AE471" s="438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438"/>
      <c r="AV471" s="438"/>
      <c r="AW471" s="438"/>
      <c r="AX471" s="438"/>
      <c r="AY471" s="438"/>
      <c r="AZ471" s="438"/>
      <c r="BA471" s="438"/>
      <c r="BB471" s="438"/>
      <c r="BC471" s="438"/>
      <c r="BD471" s="81"/>
      <c r="BE471" s="438"/>
      <c r="BF471" s="438"/>
      <c r="BG471" s="438"/>
      <c r="BH471" s="438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</row>
    <row r="472">
      <c r="A472" s="81"/>
      <c r="B472" s="81"/>
      <c r="C472" s="81"/>
      <c r="D472" s="81"/>
      <c r="E472" s="438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438"/>
      <c r="Y472" s="81"/>
      <c r="Z472" s="81"/>
      <c r="AA472" s="81"/>
      <c r="AB472" s="81"/>
      <c r="AC472" s="81"/>
      <c r="AD472" s="438"/>
      <c r="AE472" s="438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438"/>
      <c r="AV472" s="438"/>
      <c r="AW472" s="438"/>
      <c r="AX472" s="438"/>
      <c r="AY472" s="438"/>
      <c r="AZ472" s="438"/>
      <c r="BA472" s="438"/>
      <c r="BB472" s="438"/>
      <c r="BC472" s="438"/>
      <c r="BD472" s="81"/>
      <c r="BE472" s="438"/>
      <c r="BF472" s="438"/>
      <c r="BG472" s="438"/>
      <c r="BH472" s="438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</row>
    <row r="473">
      <c r="A473" s="81"/>
      <c r="B473" s="81"/>
      <c r="C473" s="81"/>
      <c r="D473" s="81"/>
      <c r="E473" s="438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438"/>
      <c r="Y473" s="81"/>
      <c r="Z473" s="81"/>
      <c r="AA473" s="81"/>
      <c r="AB473" s="81"/>
      <c r="AC473" s="81"/>
      <c r="AD473" s="438"/>
      <c r="AE473" s="438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438"/>
      <c r="AV473" s="438"/>
      <c r="AW473" s="438"/>
      <c r="AX473" s="438"/>
      <c r="AY473" s="438"/>
      <c r="AZ473" s="438"/>
      <c r="BA473" s="438"/>
      <c r="BB473" s="438"/>
      <c r="BC473" s="438"/>
      <c r="BD473" s="81"/>
      <c r="BE473" s="438"/>
      <c r="BF473" s="438"/>
      <c r="BG473" s="438"/>
      <c r="BH473" s="438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</row>
    <row r="474">
      <c r="A474" s="81"/>
      <c r="B474" s="81"/>
      <c r="C474" s="81"/>
      <c r="D474" s="81"/>
      <c r="E474" s="438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438"/>
      <c r="Y474" s="81"/>
      <c r="Z474" s="81"/>
      <c r="AA474" s="81"/>
      <c r="AB474" s="81"/>
      <c r="AC474" s="81"/>
      <c r="AD474" s="438"/>
      <c r="AE474" s="438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438"/>
      <c r="AV474" s="438"/>
      <c r="AW474" s="438"/>
      <c r="AX474" s="438"/>
      <c r="AY474" s="438"/>
      <c r="AZ474" s="438"/>
      <c r="BA474" s="438"/>
      <c r="BB474" s="438"/>
      <c r="BC474" s="438"/>
      <c r="BD474" s="81"/>
      <c r="BE474" s="438"/>
      <c r="BF474" s="438"/>
      <c r="BG474" s="438"/>
      <c r="BH474" s="438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</row>
    <row r="475">
      <c r="A475" s="81"/>
      <c r="B475" s="81"/>
      <c r="C475" s="81"/>
      <c r="D475" s="81"/>
      <c r="E475" s="438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438"/>
      <c r="Y475" s="81"/>
      <c r="Z475" s="81"/>
      <c r="AA475" s="81"/>
      <c r="AB475" s="81"/>
      <c r="AC475" s="81"/>
      <c r="AD475" s="438"/>
      <c r="AE475" s="438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438"/>
      <c r="AV475" s="438"/>
      <c r="AW475" s="438"/>
      <c r="AX475" s="438"/>
      <c r="AY475" s="438"/>
      <c r="AZ475" s="438"/>
      <c r="BA475" s="438"/>
      <c r="BB475" s="438"/>
      <c r="BC475" s="438"/>
      <c r="BD475" s="81"/>
      <c r="BE475" s="438"/>
      <c r="BF475" s="438"/>
      <c r="BG475" s="438"/>
      <c r="BH475" s="438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</row>
    <row r="476">
      <c r="A476" s="81"/>
      <c r="B476" s="81"/>
      <c r="C476" s="81"/>
      <c r="D476" s="81"/>
      <c r="E476" s="438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438"/>
      <c r="Y476" s="81"/>
      <c r="Z476" s="81"/>
      <c r="AA476" s="81"/>
      <c r="AB476" s="81"/>
      <c r="AC476" s="81"/>
      <c r="AD476" s="438"/>
      <c r="AE476" s="438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438"/>
      <c r="AV476" s="438"/>
      <c r="AW476" s="438"/>
      <c r="AX476" s="438"/>
      <c r="AY476" s="438"/>
      <c r="AZ476" s="438"/>
      <c r="BA476" s="438"/>
      <c r="BB476" s="438"/>
      <c r="BC476" s="438"/>
      <c r="BD476" s="81"/>
      <c r="BE476" s="438"/>
      <c r="BF476" s="438"/>
      <c r="BG476" s="438"/>
      <c r="BH476" s="438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</row>
    <row r="477">
      <c r="A477" s="81"/>
      <c r="B477" s="81"/>
      <c r="C477" s="81"/>
      <c r="D477" s="81"/>
      <c r="E477" s="438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438"/>
      <c r="Y477" s="81"/>
      <c r="Z477" s="81"/>
      <c r="AA477" s="81"/>
      <c r="AB477" s="81"/>
      <c r="AC477" s="81"/>
      <c r="AD477" s="438"/>
      <c r="AE477" s="438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438"/>
      <c r="AV477" s="438"/>
      <c r="AW477" s="438"/>
      <c r="AX477" s="438"/>
      <c r="AY477" s="438"/>
      <c r="AZ477" s="438"/>
      <c r="BA477" s="438"/>
      <c r="BB477" s="438"/>
      <c r="BC477" s="438"/>
      <c r="BD477" s="81"/>
      <c r="BE477" s="438"/>
      <c r="BF477" s="438"/>
      <c r="BG477" s="438"/>
      <c r="BH477" s="438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</row>
    <row r="478">
      <c r="A478" s="81"/>
      <c r="B478" s="81"/>
      <c r="C478" s="81"/>
      <c r="D478" s="81"/>
      <c r="E478" s="438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438"/>
      <c r="Y478" s="81"/>
      <c r="Z478" s="81"/>
      <c r="AA478" s="81"/>
      <c r="AB478" s="81"/>
      <c r="AC478" s="81"/>
      <c r="AD478" s="438"/>
      <c r="AE478" s="438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438"/>
      <c r="AV478" s="438"/>
      <c r="AW478" s="438"/>
      <c r="AX478" s="438"/>
      <c r="AY478" s="438"/>
      <c r="AZ478" s="438"/>
      <c r="BA478" s="438"/>
      <c r="BB478" s="438"/>
      <c r="BC478" s="438"/>
      <c r="BD478" s="81"/>
      <c r="BE478" s="438"/>
      <c r="BF478" s="438"/>
      <c r="BG478" s="438"/>
      <c r="BH478" s="438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</row>
    <row r="479">
      <c r="A479" s="81"/>
      <c r="B479" s="81"/>
      <c r="C479" s="81"/>
      <c r="D479" s="81"/>
      <c r="E479" s="438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438"/>
      <c r="Y479" s="81"/>
      <c r="Z479" s="81"/>
      <c r="AA479" s="81"/>
      <c r="AB479" s="81"/>
      <c r="AC479" s="81"/>
      <c r="AD479" s="438"/>
      <c r="AE479" s="438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438"/>
      <c r="AV479" s="438"/>
      <c r="AW479" s="438"/>
      <c r="AX479" s="438"/>
      <c r="AY479" s="438"/>
      <c r="AZ479" s="438"/>
      <c r="BA479" s="438"/>
      <c r="BB479" s="438"/>
      <c r="BC479" s="438"/>
      <c r="BD479" s="81"/>
      <c r="BE479" s="438"/>
      <c r="BF479" s="438"/>
      <c r="BG479" s="438"/>
      <c r="BH479" s="438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</row>
    <row r="480">
      <c r="A480" s="81"/>
      <c r="B480" s="81"/>
      <c r="C480" s="81"/>
      <c r="D480" s="81"/>
      <c r="E480" s="438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438"/>
      <c r="Y480" s="81"/>
      <c r="Z480" s="81"/>
      <c r="AA480" s="81"/>
      <c r="AB480" s="81"/>
      <c r="AC480" s="81"/>
      <c r="AD480" s="438"/>
      <c r="AE480" s="438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438"/>
      <c r="AV480" s="438"/>
      <c r="AW480" s="438"/>
      <c r="AX480" s="438"/>
      <c r="AY480" s="438"/>
      <c r="AZ480" s="438"/>
      <c r="BA480" s="438"/>
      <c r="BB480" s="438"/>
      <c r="BC480" s="438"/>
      <c r="BD480" s="81"/>
      <c r="BE480" s="438"/>
      <c r="BF480" s="438"/>
      <c r="BG480" s="438"/>
      <c r="BH480" s="438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</row>
    <row r="481">
      <c r="A481" s="81"/>
      <c r="B481" s="81"/>
      <c r="C481" s="81"/>
      <c r="D481" s="81"/>
      <c r="E481" s="438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438"/>
      <c r="Y481" s="81"/>
      <c r="Z481" s="81"/>
      <c r="AA481" s="81"/>
      <c r="AB481" s="81"/>
      <c r="AC481" s="81"/>
      <c r="AD481" s="438"/>
      <c r="AE481" s="438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438"/>
      <c r="AV481" s="438"/>
      <c r="AW481" s="438"/>
      <c r="AX481" s="438"/>
      <c r="AY481" s="438"/>
      <c r="AZ481" s="438"/>
      <c r="BA481" s="438"/>
      <c r="BB481" s="438"/>
      <c r="BC481" s="438"/>
      <c r="BD481" s="81"/>
      <c r="BE481" s="438"/>
      <c r="BF481" s="438"/>
      <c r="BG481" s="438"/>
      <c r="BH481" s="438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</row>
    <row r="482">
      <c r="A482" s="81"/>
      <c r="B482" s="81"/>
      <c r="C482" s="81"/>
      <c r="D482" s="81"/>
      <c r="E482" s="438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438"/>
      <c r="Y482" s="81"/>
      <c r="Z482" s="81"/>
      <c r="AA482" s="81"/>
      <c r="AB482" s="81"/>
      <c r="AC482" s="81"/>
      <c r="AD482" s="438"/>
      <c r="AE482" s="438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438"/>
      <c r="AV482" s="438"/>
      <c r="AW482" s="438"/>
      <c r="AX482" s="438"/>
      <c r="AY482" s="438"/>
      <c r="AZ482" s="438"/>
      <c r="BA482" s="438"/>
      <c r="BB482" s="438"/>
      <c r="BC482" s="438"/>
      <c r="BD482" s="81"/>
      <c r="BE482" s="438"/>
      <c r="BF482" s="438"/>
      <c r="BG482" s="438"/>
      <c r="BH482" s="438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</row>
    <row r="483">
      <c r="A483" s="81"/>
      <c r="B483" s="81"/>
      <c r="C483" s="81"/>
      <c r="D483" s="81"/>
      <c r="E483" s="438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438"/>
      <c r="Y483" s="81"/>
      <c r="Z483" s="81"/>
      <c r="AA483" s="81"/>
      <c r="AB483" s="81"/>
      <c r="AC483" s="81"/>
      <c r="AD483" s="438"/>
      <c r="AE483" s="438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438"/>
      <c r="AV483" s="438"/>
      <c r="AW483" s="438"/>
      <c r="AX483" s="438"/>
      <c r="AY483" s="438"/>
      <c r="AZ483" s="438"/>
      <c r="BA483" s="438"/>
      <c r="BB483" s="438"/>
      <c r="BC483" s="438"/>
      <c r="BD483" s="81"/>
      <c r="BE483" s="438"/>
      <c r="BF483" s="438"/>
      <c r="BG483" s="438"/>
      <c r="BH483" s="438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</row>
    <row r="484">
      <c r="A484" s="81"/>
      <c r="B484" s="81"/>
      <c r="C484" s="81"/>
      <c r="D484" s="81"/>
      <c r="E484" s="438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438"/>
      <c r="Y484" s="81"/>
      <c r="Z484" s="81"/>
      <c r="AA484" s="81"/>
      <c r="AB484" s="81"/>
      <c r="AC484" s="81"/>
      <c r="AD484" s="438"/>
      <c r="AE484" s="438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438"/>
      <c r="AV484" s="438"/>
      <c r="AW484" s="438"/>
      <c r="AX484" s="438"/>
      <c r="AY484" s="438"/>
      <c r="AZ484" s="438"/>
      <c r="BA484" s="438"/>
      <c r="BB484" s="438"/>
      <c r="BC484" s="438"/>
      <c r="BD484" s="81"/>
      <c r="BE484" s="438"/>
      <c r="BF484" s="438"/>
      <c r="BG484" s="438"/>
      <c r="BH484" s="438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</row>
    <row r="485">
      <c r="A485" s="81"/>
      <c r="B485" s="81"/>
      <c r="C485" s="81"/>
      <c r="D485" s="81"/>
      <c r="E485" s="438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438"/>
      <c r="Y485" s="81"/>
      <c r="Z485" s="81"/>
      <c r="AA485" s="81"/>
      <c r="AB485" s="81"/>
      <c r="AC485" s="81"/>
      <c r="AD485" s="438"/>
      <c r="AE485" s="438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438"/>
      <c r="AV485" s="438"/>
      <c r="AW485" s="438"/>
      <c r="AX485" s="438"/>
      <c r="AY485" s="438"/>
      <c r="AZ485" s="438"/>
      <c r="BA485" s="438"/>
      <c r="BB485" s="438"/>
      <c r="BC485" s="438"/>
      <c r="BD485" s="81"/>
      <c r="BE485" s="438"/>
      <c r="BF485" s="438"/>
      <c r="BG485" s="438"/>
      <c r="BH485" s="438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</row>
    <row r="486">
      <c r="A486" s="81"/>
      <c r="B486" s="81"/>
      <c r="C486" s="81"/>
      <c r="D486" s="81"/>
      <c r="E486" s="438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438"/>
      <c r="Y486" s="81"/>
      <c r="Z486" s="81"/>
      <c r="AA486" s="81"/>
      <c r="AB486" s="81"/>
      <c r="AC486" s="81"/>
      <c r="AD486" s="438"/>
      <c r="AE486" s="438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438"/>
      <c r="AV486" s="438"/>
      <c r="AW486" s="438"/>
      <c r="AX486" s="438"/>
      <c r="AY486" s="438"/>
      <c r="AZ486" s="438"/>
      <c r="BA486" s="438"/>
      <c r="BB486" s="438"/>
      <c r="BC486" s="438"/>
      <c r="BD486" s="81"/>
      <c r="BE486" s="438"/>
      <c r="BF486" s="438"/>
      <c r="BG486" s="438"/>
      <c r="BH486" s="438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</row>
    <row r="487">
      <c r="A487" s="81"/>
      <c r="B487" s="81"/>
      <c r="C487" s="81"/>
      <c r="D487" s="81"/>
      <c r="E487" s="438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438"/>
      <c r="Y487" s="81"/>
      <c r="Z487" s="81"/>
      <c r="AA487" s="81"/>
      <c r="AB487" s="81"/>
      <c r="AC487" s="81"/>
      <c r="AD487" s="438"/>
      <c r="AE487" s="438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438"/>
      <c r="AV487" s="438"/>
      <c r="AW487" s="438"/>
      <c r="AX487" s="438"/>
      <c r="AY487" s="438"/>
      <c r="AZ487" s="438"/>
      <c r="BA487" s="438"/>
      <c r="BB487" s="438"/>
      <c r="BC487" s="438"/>
      <c r="BD487" s="81"/>
      <c r="BE487" s="438"/>
      <c r="BF487" s="438"/>
      <c r="BG487" s="438"/>
      <c r="BH487" s="438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</row>
    <row r="488">
      <c r="A488" s="81"/>
      <c r="B488" s="81"/>
      <c r="C488" s="81"/>
      <c r="D488" s="81"/>
      <c r="E488" s="438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438"/>
      <c r="Y488" s="81"/>
      <c r="Z488" s="81"/>
      <c r="AA488" s="81"/>
      <c r="AB488" s="81"/>
      <c r="AC488" s="81"/>
      <c r="AD488" s="438"/>
      <c r="AE488" s="438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438"/>
      <c r="AV488" s="438"/>
      <c r="AW488" s="438"/>
      <c r="AX488" s="438"/>
      <c r="AY488" s="438"/>
      <c r="AZ488" s="438"/>
      <c r="BA488" s="438"/>
      <c r="BB488" s="438"/>
      <c r="BC488" s="438"/>
      <c r="BD488" s="81"/>
      <c r="BE488" s="438"/>
      <c r="BF488" s="438"/>
      <c r="BG488" s="438"/>
      <c r="BH488" s="438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</row>
    <row r="489">
      <c r="A489" s="81"/>
      <c r="B489" s="81"/>
      <c r="C489" s="81"/>
      <c r="D489" s="81"/>
      <c r="E489" s="438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438"/>
      <c r="Y489" s="81"/>
      <c r="Z489" s="81"/>
      <c r="AA489" s="81"/>
      <c r="AB489" s="81"/>
      <c r="AC489" s="81"/>
      <c r="AD489" s="438"/>
      <c r="AE489" s="438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438"/>
      <c r="AV489" s="438"/>
      <c r="AW489" s="438"/>
      <c r="AX489" s="438"/>
      <c r="AY489" s="438"/>
      <c r="AZ489" s="438"/>
      <c r="BA489" s="438"/>
      <c r="BB489" s="438"/>
      <c r="BC489" s="438"/>
      <c r="BD489" s="81"/>
      <c r="BE489" s="438"/>
      <c r="BF489" s="438"/>
      <c r="BG489" s="438"/>
      <c r="BH489" s="438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</row>
    <row r="490">
      <c r="A490" s="81"/>
      <c r="B490" s="81"/>
      <c r="C490" s="81"/>
      <c r="D490" s="81"/>
      <c r="E490" s="438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438"/>
      <c r="Y490" s="81"/>
      <c r="Z490" s="81"/>
      <c r="AA490" s="81"/>
      <c r="AB490" s="81"/>
      <c r="AC490" s="81"/>
      <c r="AD490" s="438"/>
      <c r="AE490" s="438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438"/>
      <c r="AV490" s="438"/>
      <c r="AW490" s="438"/>
      <c r="AX490" s="438"/>
      <c r="AY490" s="438"/>
      <c r="AZ490" s="438"/>
      <c r="BA490" s="438"/>
      <c r="BB490" s="438"/>
      <c r="BC490" s="438"/>
      <c r="BD490" s="81"/>
      <c r="BE490" s="438"/>
      <c r="BF490" s="438"/>
      <c r="BG490" s="438"/>
      <c r="BH490" s="438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</row>
    <row r="491">
      <c r="A491" s="81"/>
      <c r="B491" s="81"/>
      <c r="C491" s="81"/>
      <c r="D491" s="81"/>
      <c r="E491" s="438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438"/>
      <c r="Y491" s="81"/>
      <c r="Z491" s="81"/>
      <c r="AA491" s="81"/>
      <c r="AB491" s="81"/>
      <c r="AC491" s="81"/>
      <c r="AD491" s="438"/>
      <c r="AE491" s="438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438"/>
      <c r="AV491" s="438"/>
      <c r="AW491" s="438"/>
      <c r="AX491" s="438"/>
      <c r="AY491" s="438"/>
      <c r="AZ491" s="438"/>
      <c r="BA491" s="438"/>
      <c r="BB491" s="438"/>
      <c r="BC491" s="438"/>
      <c r="BD491" s="81"/>
      <c r="BE491" s="438"/>
      <c r="BF491" s="438"/>
      <c r="BG491" s="438"/>
      <c r="BH491" s="438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</row>
    <row r="492">
      <c r="A492" s="81"/>
      <c r="B492" s="81"/>
      <c r="C492" s="81"/>
      <c r="D492" s="81"/>
      <c r="E492" s="438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438"/>
      <c r="Y492" s="81"/>
      <c r="Z492" s="81"/>
      <c r="AA492" s="81"/>
      <c r="AB492" s="81"/>
      <c r="AC492" s="81"/>
      <c r="AD492" s="438"/>
      <c r="AE492" s="438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438"/>
      <c r="AV492" s="438"/>
      <c r="AW492" s="438"/>
      <c r="AX492" s="438"/>
      <c r="AY492" s="438"/>
      <c r="AZ492" s="438"/>
      <c r="BA492" s="438"/>
      <c r="BB492" s="438"/>
      <c r="BC492" s="438"/>
      <c r="BD492" s="81"/>
      <c r="BE492" s="438"/>
      <c r="BF492" s="438"/>
      <c r="BG492" s="438"/>
      <c r="BH492" s="438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</row>
    <row r="493">
      <c r="A493" s="81"/>
      <c r="B493" s="81"/>
      <c r="C493" s="81"/>
      <c r="D493" s="81"/>
      <c r="E493" s="438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438"/>
      <c r="Y493" s="81"/>
      <c r="Z493" s="81"/>
      <c r="AA493" s="81"/>
      <c r="AB493" s="81"/>
      <c r="AC493" s="81"/>
      <c r="AD493" s="438"/>
      <c r="AE493" s="438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438"/>
      <c r="AV493" s="438"/>
      <c r="AW493" s="438"/>
      <c r="AX493" s="438"/>
      <c r="AY493" s="438"/>
      <c r="AZ493" s="438"/>
      <c r="BA493" s="438"/>
      <c r="BB493" s="438"/>
      <c r="BC493" s="438"/>
      <c r="BD493" s="81"/>
      <c r="BE493" s="438"/>
      <c r="BF493" s="438"/>
      <c r="BG493" s="438"/>
      <c r="BH493" s="438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</row>
    <row r="494">
      <c r="A494" s="81"/>
      <c r="B494" s="81"/>
      <c r="C494" s="81"/>
      <c r="D494" s="81"/>
      <c r="E494" s="438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438"/>
      <c r="Y494" s="81"/>
      <c r="Z494" s="81"/>
      <c r="AA494" s="81"/>
      <c r="AB494" s="81"/>
      <c r="AC494" s="81"/>
      <c r="AD494" s="438"/>
      <c r="AE494" s="438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438"/>
      <c r="AV494" s="438"/>
      <c r="AW494" s="438"/>
      <c r="AX494" s="438"/>
      <c r="AY494" s="438"/>
      <c r="AZ494" s="438"/>
      <c r="BA494" s="438"/>
      <c r="BB494" s="438"/>
      <c r="BC494" s="438"/>
      <c r="BD494" s="81"/>
      <c r="BE494" s="438"/>
      <c r="BF494" s="438"/>
      <c r="BG494" s="438"/>
      <c r="BH494" s="438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</row>
    <row r="495">
      <c r="A495" s="81"/>
      <c r="B495" s="81"/>
      <c r="C495" s="81"/>
      <c r="D495" s="81"/>
      <c r="E495" s="438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438"/>
      <c r="Y495" s="81"/>
      <c r="Z495" s="81"/>
      <c r="AA495" s="81"/>
      <c r="AB495" s="81"/>
      <c r="AC495" s="81"/>
      <c r="AD495" s="438"/>
      <c r="AE495" s="438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438"/>
      <c r="AV495" s="438"/>
      <c r="AW495" s="438"/>
      <c r="AX495" s="438"/>
      <c r="AY495" s="438"/>
      <c r="AZ495" s="438"/>
      <c r="BA495" s="438"/>
      <c r="BB495" s="438"/>
      <c r="BC495" s="438"/>
      <c r="BD495" s="81"/>
      <c r="BE495" s="438"/>
      <c r="BF495" s="438"/>
      <c r="BG495" s="438"/>
      <c r="BH495" s="438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</row>
    <row r="496">
      <c r="A496" s="81"/>
      <c r="B496" s="81"/>
      <c r="C496" s="81"/>
      <c r="D496" s="81"/>
      <c r="E496" s="438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438"/>
      <c r="Y496" s="81"/>
      <c r="Z496" s="81"/>
      <c r="AA496" s="81"/>
      <c r="AB496" s="81"/>
      <c r="AC496" s="81"/>
      <c r="AD496" s="438"/>
      <c r="AE496" s="438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438"/>
      <c r="AV496" s="438"/>
      <c r="AW496" s="438"/>
      <c r="AX496" s="438"/>
      <c r="AY496" s="438"/>
      <c r="AZ496" s="438"/>
      <c r="BA496" s="438"/>
      <c r="BB496" s="438"/>
      <c r="BC496" s="438"/>
      <c r="BD496" s="81"/>
      <c r="BE496" s="438"/>
      <c r="BF496" s="438"/>
      <c r="BG496" s="438"/>
      <c r="BH496" s="438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</row>
    <row r="497">
      <c r="A497" s="81"/>
      <c r="B497" s="81"/>
      <c r="C497" s="81"/>
      <c r="D497" s="81"/>
      <c r="E497" s="438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438"/>
      <c r="Y497" s="81"/>
      <c r="Z497" s="81"/>
      <c r="AA497" s="81"/>
      <c r="AB497" s="81"/>
      <c r="AC497" s="81"/>
      <c r="AD497" s="438"/>
      <c r="AE497" s="438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438"/>
      <c r="AV497" s="438"/>
      <c r="AW497" s="438"/>
      <c r="AX497" s="438"/>
      <c r="AY497" s="438"/>
      <c r="AZ497" s="438"/>
      <c r="BA497" s="438"/>
      <c r="BB497" s="438"/>
      <c r="BC497" s="438"/>
      <c r="BD497" s="81"/>
      <c r="BE497" s="438"/>
      <c r="BF497" s="438"/>
      <c r="BG497" s="438"/>
      <c r="BH497" s="438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</row>
    <row r="498">
      <c r="A498" s="81"/>
      <c r="B498" s="81"/>
      <c r="C498" s="81"/>
      <c r="D498" s="81"/>
      <c r="E498" s="438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438"/>
      <c r="Y498" s="81"/>
      <c r="Z498" s="81"/>
      <c r="AA498" s="81"/>
      <c r="AB498" s="81"/>
      <c r="AC498" s="81"/>
      <c r="AD498" s="438"/>
      <c r="AE498" s="438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438"/>
      <c r="AV498" s="438"/>
      <c r="AW498" s="438"/>
      <c r="AX498" s="438"/>
      <c r="AY498" s="438"/>
      <c r="AZ498" s="438"/>
      <c r="BA498" s="438"/>
      <c r="BB498" s="438"/>
      <c r="BC498" s="438"/>
      <c r="BD498" s="81"/>
      <c r="BE498" s="438"/>
      <c r="BF498" s="438"/>
      <c r="BG498" s="438"/>
      <c r="BH498" s="438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</row>
    <row r="499">
      <c r="A499" s="81"/>
      <c r="B499" s="81"/>
      <c r="C499" s="81"/>
      <c r="D499" s="81"/>
      <c r="E499" s="438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438"/>
      <c r="Y499" s="81"/>
      <c r="Z499" s="81"/>
      <c r="AA499" s="81"/>
      <c r="AB499" s="81"/>
      <c r="AC499" s="81"/>
      <c r="AD499" s="438"/>
      <c r="AE499" s="438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438"/>
      <c r="AV499" s="438"/>
      <c r="AW499" s="438"/>
      <c r="AX499" s="438"/>
      <c r="AY499" s="438"/>
      <c r="AZ499" s="438"/>
      <c r="BA499" s="438"/>
      <c r="BB499" s="438"/>
      <c r="BC499" s="438"/>
      <c r="BD499" s="81"/>
      <c r="BE499" s="438"/>
      <c r="BF499" s="438"/>
      <c r="BG499" s="438"/>
      <c r="BH499" s="438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</row>
    <row r="500">
      <c r="A500" s="81"/>
      <c r="B500" s="81"/>
      <c r="C500" s="81"/>
      <c r="D500" s="81"/>
      <c r="E500" s="438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438"/>
      <c r="Y500" s="81"/>
      <c r="Z500" s="81"/>
      <c r="AA500" s="81"/>
      <c r="AB500" s="81"/>
      <c r="AC500" s="81"/>
      <c r="AD500" s="438"/>
      <c r="AE500" s="438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438"/>
      <c r="AV500" s="438"/>
      <c r="AW500" s="438"/>
      <c r="AX500" s="438"/>
      <c r="AY500" s="438"/>
      <c r="AZ500" s="438"/>
      <c r="BA500" s="438"/>
      <c r="BB500" s="438"/>
      <c r="BC500" s="438"/>
      <c r="BD500" s="81"/>
      <c r="BE500" s="438"/>
      <c r="BF500" s="438"/>
      <c r="BG500" s="438"/>
      <c r="BH500" s="438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</row>
    <row r="501">
      <c r="A501" s="81"/>
      <c r="B501" s="81"/>
      <c r="C501" s="81"/>
      <c r="D501" s="81"/>
      <c r="E501" s="438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438"/>
      <c r="Y501" s="81"/>
      <c r="Z501" s="81"/>
      <c r="AA501" s="81"/>
      <c r="AB501" s="81"/>
      <c r="AC501" s="81"/>
      <c r="AD501" s="438"/>
      <c r="AE501" s="438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438"/>
      <c r="AV501" s="438"/>
      <c r="AW501" s="438"/>
      <c r="AX501" s="438"/>
      <c r="AY501" s="438"/>
      <c r="AZ501" s="438"/>
      <c r="BA501" s="438"/>
      <c r="BB501" s="438"/>
      <c r="BC501" s="438"/>
      <c r="BD501" s="81"/>
      <c r="BE501" s="438"/>
      <c r="BF501" s="438"/>
      <c r="BG501" s="438"/>
      <c r="BH501" s="438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</row>
    <row r="502">
      <c r="A502" s="81"/>
      <c r="B502" s="81"/>
      <c r="C502" s="81"/>
      <c r="D502" s="81"/>
      <c r="E502" s="438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438"/>
      <c r="Y502" s="81"/>
      <c r="Z502" s="81"/>
      <c r="AA502" s="81"/>
      <c r="AB502" s="81"/>
      <c r="AC502" s="81"/>
      <c r="AD502" s="438"/>
      <c r="AE502" s="438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438"/>
      <c r="AV502" s="438"/>
      <c r="AW502" s="438"/>
      <c r="AX502" s="438"/>
      <c r="AY502" s="438"/>
      <c r="AZ502" s="438"/>
      <c r="BA502" s="438"/>
      <c r="BB502" s="438"/>
      <c r="BC502" s="438"/>
      <c r="BD502" s="81"/>
      <c r="BE502" s="438"/>
      <c r="BF502" s="438"/>
      <c r="BG502" s="438"/>
      <c r="BH502" s="438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</row>
    <row r="503">
      <c r="A503" s="81"/>
      <c r="B503" s="81"/>
      <c r="C503" s="81"/>
      <c r="D503" s="81"/>
      <c r="E503" s="438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438"/>
      <c r="Y503" s="81"/>
      <c r="Z503" s="81"/>
      <c r="AA503" s="81"/>
      <c r="AB503" s="81"/>
      <c r="AC503" s="81"/>
      <c r="AD503" s="438"/>
      <c r="AE503" s="438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438"/>
      <c r="AV503" s="438"/>
      <c r="AW503" s="438"/>
      <c r="AX503" s="438"/>
      <c r="AY503" s="438"/>
      <c r="AZ503" s="438"/>
      <c r="BA503" s="438"/>
      <c r="BB503" s="438"/>
      <c r="BC503" s="438"/>
      <c r="BD503" s="81"/>
      <c r="BE503" s="438"/>
      <c r="BF503" s="438"/>
      <c r="BG503" s="438"/>
      <c r="BH503" s="438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</row>
    <row r="504">
      <c r="A504" s="81"/>
      <c r="B504" s="81"/>
      <c r="C504" s="81"/>
      <c r="D504" s="81"/>
      <c r="E504" s="438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438"/>
      <c r="Y504" s="81"/>
      <c r="Z504" s="81"/>
      <c r="AA504" s="81"/>
      <c r="AB504" s="81"/>
      <c r="AC504" s="81"/>
      <c r="AD504" s="438"/>
      <c r="AE504" s="438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438"/>
      <c r="AV504" s="438"/>
      <c r="AW504" s="438"/>
      <c r="AX504" s="438"/>
      <c r="AY504" s="438"/>
      <c r="AZ504" s="438"/>
      <c r="BA504" s="438"/>
      <c r="BB504" s="438"/>
      <c r="BC504" s="438"/>
      <c r="BD504" s="81"/>
      <c r="BE504" s="438"/>
      <c r="BF504" s="438"/>
      <c r="BG504" s="438"/>
      <c r="BH504" s="438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</row>
    <row r="505">
      <c r="A505" s="81"/>
      <c r="B505" s="81"/>
      <c r="C505" s="81"/>
      <c r="D505" s="81"/>
      <c r="E505" s="438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438"/>
      <c r="Y505" s="81"/>
      <c r="Z505" s="81"/>
      <c r="AA505" s="81"/>
      <c r="AB505" s="81"/>
      <c r="AC505" s="81"/>
      <c r="AD505" s="438"/>
      <c r="AE505" s="438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438"/>
      <c r="AV505" s="438"/>
      <c r="AW505" s="438"/>
      <c r="AX505" s="438"/>
      <c r="AY505" s="438"/>
      <c r="AZ505" s="438"/>
      <c r="BA505" s="438"/>
      <c r="BB505" s="438"/>
      <c r="BC505" s="438"/>
      <c r="BD505" s="81"/>
      <c r="BE505" s="438"/>
      <c r="BF505" s="438"/>
      <c r="BG505" s="438"/>
      <c r="BH505" s="438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</row>
    <row r="506">
      <c r="A506" s="81"/>
      <c r="B506" s="81"/>
      <c r="C506" s="81"/>
      <c r="D506" s="81"/>
      <c r="E506" s="438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438"/>
      <c r="Y506" s="81"/>
      <c r="Z506" s="81"/>
      <c r="AA506" s="81"/>
      <c r="AB506" s="81"/>
      <c r="AC506" s="81"/>
      <c r="AD506" s="438"/>
      <c r="AE506" s="438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438"/>
      <c r="AV506" s="438"/>
      <c r="AW506" s="438"/>
      <c r="AX506" s="438"/>
      <c r="AY506" s="438"/>
      <c r="AZ506" s="438"/>
      <c r="BA506" s="438"/>
      <c r="BB506" s="438"/>
      <c r="BC506" s="438"/>
      <c r="BD506" s="81"/>
      <c r="BE506" s="438"/>
      <c r="BF506" s="438"/>
      <c r="BG506" s="438"/>
      <c r="BH506" s="438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</row>
    <row r="507">
      <c r="A507" s="81"/>
      <c r="B507" s="81"/>
      <c r="C507" s="81"/>
      <c r="D507" s="81"/>
      <c r="E507" s="438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438"/>
      <c r="Y507" s="81"/>
      <c r="Z507" s="81"/>
      <c r="AA507" s="81"/>
      <c r="AB507" s="81"/>
      <c r="AC507" s="81"/>
      <c r="AD507" s="438"/>
      <c r="AE507" s="438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438"/>
      <c r="AV507" s="438"/>
      <c r="AW507" s="438"/>
      <c r="AX507" s="438"/>
      <c r="AY507" s="438"/>
      <c r="AZ507" s="438"/>
      <c r="BA507" s="438"/>
      <c r="BB507" s="438"/>
      <c r="BC507" s="438"/>
      <c r="BD507" s="81"/>
      <c r="BE507" s="438"/>
      <c r="BF507" s="438"/>
      <c r="BG507" s="438"/>
      <c r="BH507" s="438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</row>
    <row r="508">
      <c r="A508" s="81"/>
      <c r="B508" s="81"/>
      <c r="C508" s="81"/>
      <c r="D508" s="81"/>
      <c r="E508" s="438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438"/>
      <c r="Y508" s="81"/>
      <c r="Z508" s="81"/>
      <c r="AA508" s="81"/>
      <c r="AB508" s="81"/>
      <c r="AC508" s="81"/>
      <c r="AD508" s="438"/>
      <c r="AE508" s="438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438"/>
      <c r="AV508" s="438"/>
      <c r="AW508" s="438"/>
      <c r="AX508" s="438"/>
      <c r="AY508" s="438"/>
      <c r="AZ508" s="438"/>
      <c r="BA508" s="438"/>
      <c r="BB508" s="438"/>
      <c r="BC508" s="438"/>
      <c r="BD508" s="81"/>
      <c r="BE508" s="438"/>
      <c r="BF508" s="438"/>
      <c r="BG508" s="438"/>
      <c r="BH508" s="438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</row>
    <row r="509">
      <c r="A509" s="81"/>
      <c r="B509" s="81"/>
      <c r="C509" s="81"/>
      <c r="D509" s="81"/>
      <c r="E509" s="438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438"/>
      <c r="Y509" s="81"/>
      <c r="Z509" s="81"/>
      <c r="AA509" s="81"/>
      <c r="AB509" s="81"/>
      <c r="AC509" s="81"/>
      <c r="AD509" s="438"/>
      <c r="AE509" s="438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438"/>
      <c r="AV509" s="438"/>
      <c r="AW509" s="438"/>
      <c r="AX509" s="438"/>
      <c r="AY509" s="438"/>
      <c r="AZ509" s="438"/>
      <c r="BA509" s="438"/>
      <c r="BB509" s="438"/>
      <c r="BC509" s="438"/>
      <c r="BD509" s="81"/>
      <c r="BE509" s="438"/>
      <c r="BF509" s="438"/>
      <c r="BG509" s="438"/>
      <c r="BH509" s="438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</row>
    <row r="510">
      <c r="A510" s="81"/>
      <c r="B510" s="81"/>
      <c r="C510" s="81"/>
      <c r="D510" s="81"/>
      <c r="E510" s="438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438"/>
      <c r="Y510" s="81"/>
      <c r="Z510" s="81"/>
      <c r="AA510" s="81"/>
      <c r="AB510" s="81"/>
      <c r="AC510" s="81"/>
      <c r="AD510" s="438"/>
      <c r="AE510" s="438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438"/>
      <c r="AV510" s="438"/>
      <c r="AW510" s="438"/>
      <c r="AX510" s="438"/>
      <c r="AY510" s="438"/>
      <c r="AZ510" s="438"/>
      <c r="BA510" s="438"/>
      <c r="BB510" s="438"/>
      <c r="BC510" s="438"/>
      <c r="BD510" s="81"/>
      <c r="BE510" s="438"/>
      <c r="BF510" s="438"/>
      <c r="BG510" s="438"/>
      <c r="BH510" s="438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</row>
    <row r="511">
      <c r="A511" s="81"/>
      <c r="B511" s="81"/>
      <c r="C511" s="81"/>
      <c r="D511" s="81"/>
      <c r="E511" s="438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438"/>
      <c r="Y511" s="81"/>
      <c r="Z511" s="81"/>
      <c r="AA511" s="81"/>
      <c r="AB511" s="81"/>
      <c r="AC511" s="81"/>
      <c r="AD511" s="438"/>
      <c r="AE511" s="438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438"/>
      <c r="AV511" s="438"/>
      <c r="AW511" s="438"/>
      <c r="AX511" s="438"/>
      <c r="AY511" s="438"/>
      <c r="AZ511" s="438"/>
      <c r="BA511" s="438"/>
      <c r="BB511" s="438"/>
      <c r="BC511" s="438"/>
      <c r="BD511" s="81"/>
      <c r="BE511" s="438"/>
      <c r="BF511" s="438"/>
      <c r="BG511" s="438"/>
      <c r="BH511" s="438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</row>
    <row r="512">
      <c r="A512" s="81"/>
      <c r="B512" s="81"/>
      <c r="C512" s="81"/>
      <c r="D512" s="81"/>
      <c r="E512" s="438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438"/>
      <c r="Y512" s="81"/>
      <c r="Z512" s="81"/>
      <c r="AA512" s="81"/>
      <c r="AB512" s="81"/>
      <c r="AC512" s="81"/>
      <c r="AD512" s="438"/>
      <c r="AE512" s="438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438"/>
      <c r="AV512" s="438"/>
      <c r="AW512" s="438"/>
      <c r="AX512" s="438"/>
      <c r="AY512" s="438"/>
      <c r="AZ512" s="438"/>
      <c r="BA512" s="438"/>
      <c r="BB512" s="438"/>
      <c r="BC512" s="438"/>
      <c r="BD512" s="81"/>
      <c r="BE512" s="438"/>
      <c r="BF512" s="438"/>
      <c r="BG512" s="438"/>
      <c r="BH512" s="438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</row>
    <row r="513">
      <c r="A513" s="81"/>
      <c r="B513" s="81"/>
      <c r="C513" s="81"/>
      <c r="D513" s="81"/>
      <c r="E513" s="438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438"/>
      <c r="Y513" s="81"/>
      <c r="Z513" s="81"/>
      <c r="AA513" s="81"/>
      <c r="AB513" s="81"/>
      <c r="AC513" s="81"/>
      <c r="AD513" s="438"/>
      <c r="AE513" s="438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438"/>
      <c r="AV513" s="438"/>
      <c r="AW513" s="438"/>
      <c r="AX513" s="438"/>
      <c r="AY513" s="438"/>
      <c r="AZ513" s="438"/>
      <c r="BA513" s="438"/>
      <c r="BB513" s="438"/>
      <c r="BC513" s="438"/>
      <c r="BD513" s="81"/>
      <c r="BE513" s="438"/>
      <c r="BF513" s="438"/>
      <c r="BG513" s="438"/>
      <c r="BH513" s="438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</row>
    <row r="514">
      <c r="A514" s="81"/>
      <c r="B514" s="81"/>
      <c r="C514" s="81"/>
      <c r="D514" s="81"/>
      <c r="E514" s="438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438"/>
      <c r="Y514" s="81"/>
      <c r="Z514" s="81"/>
      <c r="AA514" s="81"/>
      <c r="AB514" s="81"/>
      <c r="AC514" s="81"/>
      <c r="AD514" s="438"/>
      <c r="AE514" s="438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438"/>
      <c r="AV514" s="438"/>
      <c r="AW514" s="438"/>
      <c r="AX514" s="438"/>
      <c r="AY514" s="438"/>
      <c r="AZ514" s="438"/>
      <c r="BA514" s="438"/>
      <c r="BB514" s="438"/>
      <c r="BC514" s="438"/>
      <c r="BD514" s="81"/>
      <c r="BE514" s="438"/>
      <c r="BF514" s="438"/>
      <c r="BG514" s="438"/>
      <c r="BH514" s="438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</row>
    <row r="515">
      <c r="A515" s="81"/>
      <c r="B515" s="81"/>
      <c r="C515" s="81"/>
      <c r="D515" s="81"/>
      <c r="E515" s="438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438"/>
      <c r="Y515" s="81"/>
      <c r="Z515" s="81"/>
      <c r="AA515" s="81"/>
      <c r="AB515" s="81"/>
      <c r="AC515" s="81"/>
      <c r="AD515" s="438"/>
      <c r="AE515" s="438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438"/>
      <c r="AV515" s="438"/>
      <c r="AW515" s="438"/>
      <c r="AX515" s="438"/>
      <c r="AY515" s="438"/>
      <c r="AZ515" s="438"/>
      <c r="BA515" s="438"/>
      <c r="BB515" s="438"/>
      <c r="BC515" s="438"/>
      <c r="BD515" s="81"/>
      <c r="BE515" s="438"/>
      <c r="BF515" s="438"/>
      <c r="BG515" s="438"/>
      <c r="BH515" s="438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</row>
    <row r="516">
      <c r="A516" s="81"/>
      <c r="B516" s="81"/>
      <c r="C516" s="81"/>
      <c r="D516" s="81"/>
      <c r="E516" s="438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438"/>
      <c r="Y516" s="81"/>
      <c r="Z516" s="81"/>
      <c r="AA516" s="81"/>
      <c r="AB516" s="81"/>
      <c r="AC516" s="81"/>
      <c r="AD516" s="438"/>
      <c r="AE516" s="438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438"/>
      <c r="AV516" s="438"/>
      <c r="AW516" s="438"/>
      <c r="AX516" s="438"/>
      <c r="AY516" s="438"/>
      <c r="AZ516" s="438"/>
      <c r="BA516" s="438"/>
      <c r="BB516" s="438"/>
      <c r="BC516" s="438"/>
      <c r="BD516" s="81"/>
      <c r="BE516" s="438"/>
      <c r="BF516" s="438"/>
      <c r="BG516" s="438"/>
      <c r="BH516" s="438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</row>
    <row r="517">
      <c r="A517" s="81"/>
      <c r="B517" s="81"/>
      <c r="C517" s="81"/>
      <c r="D517" s="81"/>
      <c r="E517" s="438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438"/>
      <c r="Y517" s="81"/>
      <c r="Z517" s="81"/>
      <c r="AA517" s="81"/>
      <c r="AB517" s="81"/>
      <c r="AC517" s="81"/>
      <c r="AD517" s="438"/>
      <c r="AE517" s="438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438"/>
      <c r="AV517" s="438"/>
      <c r="AW517" s="438"/>
      <c r="AX517" s="438"/>
      <c r="AY517" s="438"/>
      <c r="AZ517" s="438"/>
      <c r="BA517" s="438"/>
      <c r="BB517" s="438"/>
      <c r="BC517" s="438"/>
      <c r="BD517" s="81"/>
      <c r="BE517" s="438"/>
      <c r="BF517" s="438"/>
      <c r="BG517" s="438"/>
      <c r="BH517" s="438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</row>
    <row r="518">
      <c r="A518" s="81"/>
      <c r="B518" s="81"/>
      <c r="C518" s="81"/>
      <c r="D518" s="81"/>
      <c r="E518" s="438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438"/>
      <c r="Y518" s="81"/>
      <c r="Z518" s="81"/>
      <c r="AA518" s="81"/>
      <c r="AB518" s="81"/>
      <c r="AC518" s="81"/>
      <c r="AD518" s="438"/>
      <c r="AE518" s="438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438"/>
      <c r="AV518" s="438"/>
      <c r="AW518" s="438"/>
      <c r="AX518" s="438"/>
      <c r="AY518" s="438"/>
      <c r="AZ518" s="438"/>
      <c r="BA518" s="438"/>
      <c r="BB518" s="438"/>
      <c r="BC518" s="438"/>
      <c r="BD518" s="81"/>
      <c r="BE518" s="438"/>
      <c r="BF518" s="438"/>
      <c r="BG518" s="438"/>
      <c r="BH518" s="438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</row>
    <row r="519">
      <c r="A519" s="81"/>
      <c r="B519" s="81"/>
      <c r="C519" s="81"/>
      <c r="D519" s="81"/>
      <c r="E519" s="438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438"/>
      <c r="Y519" s="81"/>
      <c r="Z519" s="81"/>
      <c r="AA519" s="81"/>
      <c r="AB519" s="81"/>
      <c r="AC519" s="81"/>
      <c r="AD519" s="438"/>
      <c r="AE519" s="438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438"/>
      <c r="AV519" s="438"/>
      <c r="AW519" s="438"/>
      <c r="AX519" s="438"/>
      <c r="AY519" s="438"/>
      <c r="AZ519" s="438"/>
      <c r="BA519" s="438"/>
      <c r="BB519" s="438"/>
      <c r="BC519" s="438"/>
      <c r="BD519" s="81"/>
      <c r="BE519" s="438"/>
      <c r="BF519" s="438"/>
      <c r="BG519" s="438"/>
      <c r="BH519" s="438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</row>
    <row r="520">
      <c r="A520" s="81"/>
      <c r="B520" s="81"/>
      <c r="C520" s="81"/>
      <c r="D520" s="81"/>
      <c r="E520" s="438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438"/>
      <c r="Y520" s="81"/>
      <c r="Z520" s="81"/>
      <c r="AA520" s="81"/>
      <c r="AB520" s="81"/>
      <c r="AC520" s="81"/>
      <c r="AD520" s="438"/>
      <c r="AE520" s="438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438"/>
      <c r="AV520" s="438"/>
      <c r="AW520" s="438"/>
      <c r="AX520" s="438"/>
      <c r="AY520" s="438"/>
      <c r="AZ520" s="438"/>
      <c r="BA520" s="438"/>
      <c r="BB520" s="438"/>
      <c r="BC520" s="438"/>
      <c r="BD520" s="81"/>
      <c r="BE520" s="438"/>
      <c r="BF520" s="438"/>
      <c r="BG520" s="438"/>
      <c r="BH520" s="438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</row>
    <row r="521">
      <c r="A521" s="81"/>
      <c r="B521" s="81"/>
      <c r="C521" s="81"/>
      <c r="D521" s="81"/>
      <c r="E521" s="438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438"/>
      <c r="Y521" s="81"/>
      <c r="Z521" s="81"/>
      <c r="AA521" s="81"/>
      <c r="AB521" s="81"/>
      <c r="AC521" s="81"/>
      <c r="AD521" s="438"/>
      <c r="AE521" s="438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438"/>
      <c r="AV521" s="438"/>
      <c r="AW521" s="438"/>
      <c r="AX521" s="438"/>
      <c r="AY521" s="438"/>
      <c r="AZ521" s="438"/>
      <c r="BA521" s="438"/>
      <c r="BB521" s="438"/>
      <c r="BC521" s="438"/>
      <c r="BD521" s="81"/>
      <c r="BE521" s="438"/>
      <c r="BF521" s="438"/>
      <c r="BG521" s="438"/>
      <c r="BH521" s="438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</row>
    <row r="522">
      <c r="A522" s="81"/>
      <c r="B522" s="81"/>
      <c r="C522" s="81"/>
      <c r="D522" s="81"/>
      <c r="E522" s="438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438"/>
      <c r="Y522" s="81"/>
      <c r="Z522" s="81"/>
      <c r="AA522" s="81"/>
      <c r="AB522" s="81"/>
      <c r="AC522" s="81"/>
      <c r="AD522" s="438"/>
      <c r="AE522" s="438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438"/>
      <c r="AV522" s="438"/>
      <c r="AW522" s="438"/>
      <c r="AX522" s="438"/>
      <c r="AY522" s="438"/>
      <c r="AZ522" s="438"/>
      <c r="BA522" s="438"/>
      <c r="BB522" s="438"/>
      <c r="BC522" s="438"/>
      <c r="BD522" s="81"/>
      <c r="BE522" s="438"/>
      <c r="BF522" s="438"/>
      <c r="BG522" s="438"/>
      <c r="BH522" s="438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</row>
    <row r="523">
      <c r="A523" s="81"/>
      <c r="B523" s="81"/>
      <c r="C523" s="81"/>
      <c r="D523" s="81"/>
      <c r="E523" s="438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438"/>
      <c r="Y523" s="81"/>
      <c r="Z523" s="81"/>
      <c r="AA523" s="81"/>
      <c r="AB523" s="81"/>
      <c r="AC523" s="81"/>
      <c r="AD523" s="438"/>
      <c r="AE523" s="438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438"/>
      <c r="AV523" s="438"/>
      <c r="AW523" s="438"/>
      <c r="AX523" s="438"/>
      <c r="AY523" s="438"/>
      <c r="AZ523" s="438"/>
      <c r="BA523" s="438"/>
      <c r="BB523" s="438"/>
      <c r="BC523" s="438"/>
      <c r="BD523" s="81"/>
      <c r="BE523" s="438"/>
      <c r="BF523" s="438"/>
      <c r="BG523" s="438"/>
      <c r="BH523" s="438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</row>
    <row r="524">
      <c r="A524" s="81"/>
      <c r="B524" s="81"/>
      <c r="C524" s="81"/>
      <c r="D524" s="81"/>
      <c r="E524" s="438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438"/>
      <c r="Y524" s="81"/>
      <c r="Z524" s="81"/>
      <c r="AA524" s="81"/>
      <c r="AB524" s="81"/>
      <c r="AC524" s="81"/>
      <c r="AD524" s="438"/>
      <c r="AE524" s="438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438"/>
      <c r="AV524" s="438"/>
      <c r="AW524" s="438"/>
      <c r="AX524" s="438"/>
      <c r="AY524" s="438"/>
      <c r="AZ524" s="438"/>
      <c r="BA524" s="438"/>
      <c r="BB524" s="438"/>
      <c r="BC524" s="438"/>
      <c r="BD524" s="81"/>
      <c r="BE524" s="438"/>
      <c r="BF524" s="438"/>
      <c r="BG524" s="438"/>
      <c r="BH524" s="438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</row>
    <row r="525">
      <c r="A525" s="81"/>
      <c r="B525" s="81"/>
      <c r="C525" s="81"/>
      <c r="D525" s="81"/>
      <c r="E525" s="438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438"/>
      <c r="Y525" s="81"/>
      <c r="Z525" s="81"/>
      <c r="AA525" s="81"/>
      <c r="AB525" s="81"/>
      <c r="AC525" s="81"/>
      <c r="AD525" s="438"/>
      <c r="AE525" s="438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438"/>
      <c r="AV525" s="438"/>
      <c r="AW525" s="438"/>
      <c r="AX525" s="438"/>
      <c r="AY525" s="438"/>
      <c r="AZ525" s="438"/>
      <c r="BA525" s="438"/>
      <c r="BB525" s="438"/>
      <c r="BC525" s="438"/>
      <c r="BD525" s="81"/>
      <c r="BE525" s="438"/>
      <c r="BF525" s="438"/>
      <c r="BG525" s="438"/>
      <c r="BH525" s="438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</row>
    <row r="526">
      <c r="A526" s="81"/>
      <c r="B526" s="81"/>
      <c r="C526" s="81"/>
      <c r="D526" s="81"/>
      <c r="E526" s="438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438"/>
      <c r="Y526" s="81"/>
      <c r="Z526" s="81"/>
      <c r="AA526" s="81"/>
      <c r="AB526" s="81"/>
      <c r="AC526" s="81"/>
      <c r="AD526" s="438"/>
      <c r="AE526" s="438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438"/>
      <c r="AV526" s="438"/>
      <c r="AW526" s="438"/>
      <c r="AX526" s="438"/>
      <c r="AY526" s="438"/>
      <c r="AZ526" s="438"/>
      <c r="BA526" s="438"/>
      <c r="BB526" s="438"/>
      <c r="BC526" s="438"/>
      <c r="BD526" s="81"/>
      <c r="BE526" s="438"/>
      <c r="BF526" s="438"/>
      <c r="BG526" s="438"/>
      <c r="BH526" s="438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</row>
    <row r="527">
      <c r="A527" s="81"/>
      <c r="B527" s="81"/>
      <c r="C527" s="81"/>
      <c r="D527" s="81"/>
      <c r="E527" s="438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438"/>
      <c r="Y527" s="81"/>
      <c r="Z527" s="81"/>
      <c r="AA527" s="81"/>
      <c r="AB527" s="81"/>
      <c r="AC527" s="81"/>
      <c r="AD527" s="438"/>
      <c r="AE527" s="438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438"/>
      <c r="AV527" s="438"/>
      <c r="AW527" s="438"/>
      <c r="AX527" s="438"/>
      <c r="AY527" s="438"/>
      <c r="AZ527" s="438"/>
      <c r="BA527" s="438"/>
      <c r="BB527" s="438"/>
      <c r="BC527" s="438"/>
      <c r="BD527" s="81"/>
      <c r="BE527" s="438"/>
      <c r="BF527" s="438"/>
      <c r="BG527" s="438"/>
      <c r="BH527" s="438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</row>
    <row r="528">
      <c r="A528" s="81"/>
      <c r="B528" s="81"/>
      <c r="C528" s="81"/>
      <c r="D528" s="81"/>
      <c r="E528" s="438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438"/>
      <c r="Y528" s="81"/>
      <c r="Z528" s="81"/>
      <c r="AA528" s="81"/>
      <c r="AB528" s="81"/>
      <c r="AC528" s="81"/>
      <c r="AD528" s="438"/>
      <c r="AE528" s="438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438"/>
      <c r="AV528" s="438"/>
      <c r="AW528" s="438"/>
      <c r="AX528" s="438"/>
      <c r="AY528" s="438"/>
      <c r="AZ528" s="438"/>
      <c r="BA528" s="438"/>
      <c r="BB528" s="438"/>
      <c r="BC528" s="438"/>
      <c r="BD528" s="81"/>
      <c r="BE528" s="438"/>
      <c r="BF528" s="438"/>
      <c r="BG528" s="438"/>
      <c r="BH528" s="438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</row>
    <row r="529">
      <c r="A529" s="81"/>
      <c r="B529" s="81"/>
      <c r="C529" s="81"/>
      <c r="D529" s="81"/>
      <c r="E529" s="438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438"/>
      <c r="Y529" s="81"/>
      <c r="Z529" s="81"/>
      <c r="AA529" s="81"/>
      <c r="AB529" s="81"/>
      <c r="AC529" s="81"/>
      <c r="AD529" s="438"/>
      <c r="AE529" s="438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438"/>
      <c r="AV529" s="438"/>
      <c r="AW529" s="438"/>
      <c r="AX529" s="438"/>
      <c r="AY529" s="438"/>
      <c r="AZ529" s="438"/>
      <c r="BA529" s="438"/>
      <c r="BB529" s="438"/>
      <c r="BC529" s="438"/>
      <c r="BD529" s="81"/>
      <c r="BE529" s="438"/>
      <c r="BF529" s="438"/>
      <c r="BG529" s="438"/>
      <c r="BH529" s="438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</row>
    <row r="530">
      <c r="A530" s="81"/>
      <c r="B530" s="81"/>
      <c r="C530" s="81"/>
      <c r="D530" s="81"/>
      <c r="E530" s="438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438"/>
      <c r="Y530" s="81"/>
      <c r="Z530" s="81"/>
      <c r="AA530" s="81"/>
      <c r="AB530" s="81"/>
      <c r="AC530" s="81"/>
      <c r="AD530" s="438"/>
      <c r="AE530" s="438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438"/>
      <c r="AV530" s="438"/>
      <c r="AW530" s="438"/>
      <c r="AX530" s="438"/>
      <c r="AY530" s="438"/>
      <c r="AZ530" s="438"/>
      <c r="BA530" s="438"/>
      <c r="BB530" s="438"/>
      <c r="BC530" s="438"/>
      <c r="BD530" s="81"/>
      <c r="BE530" s="438"/>
      <c r="BF530" s="438"/>
      <c r="BG530" s="438"/>
      <c r="BH530" s="438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</row>
    <row r="531">
      <c r="A531" s="81"/>
      <c r="B531" s="81"/>
      <c r="C531" s="81"/>
      <c r="D531" s="81"/>
      <c r="E531" s="438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438"/>
      <c r="Y531" s="81"/>
      <c r="Z531" s="81"/>
      <c r="AA531" s="81"/>
      <c r="AB531" s="81"/>
      <c r="AC531" s="81"/>
      <c r="AD531" s="438"/>
      <c r="AE531" s="438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438"/>
      <c r="AV531" s="438"/>
      <c r="AW531" s="438"/>
      <c r="AX531" s="438"/>
      <c r="AY531" s="438"/>
      <c r="AZ531" s="438"/>
      <c r="BA531" s="438"/>
      <c r="BB531" s="438"/>
      <c r="BC531" s="438"/>
      <c r="BD531" s="81"/>
      <c r="BE531" s="438"/>
      <c r="BF531" s="438"/>
      <c r="BG531" s="438"/>
      <c r="BH531" s="438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</row>
    <row r="532">
      <c r="A532" s="81"/>
      <c r="B532" s="81"/>
      <c r="C532" s="81"/>
      <c r="D532" s="81"/>
      <c r="E532" s="438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438"/>
      <c r="Y532" s="81"/>
      <c r="Z532" s="81"/>
      <c r="AA532" s="81"/>
      <c r="AB532" s="81"/>
      <c r="AC532" s="81"/>
      <c r="AD532" s="438"/>
      <c r="AE532" s="438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438"/>
      <c r="AV532" s="438"/>
      <c r="AW532" s="438"/>
      <c r="AX532" s="438"/>
      <c r="AY532" s="438"/>
      <c r="AZ532" s="438"/>
      <c r="BA532" s="438"/>
      <c r="BB532" s="438"/>
      <c r="BC532" s="438"/>
      <c r="BD532" s="81"/>
      <c r="BE532" s="438"/>
      <c r="BF532" s="438"/>
      <c r="BG532" s="438"/>
      <c r="BH532" s="438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</row>
    <row r="533">
      <c r="A533" s="81"/>
      <c r="B533" s="81"/>
      <c r="C533" s="81"/>
      <c r="D533" s="81"/>
      <c r="E533" s="438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438"/>
      <c r="Y533" s="81"/>
      <c r="Z533" s="81"/>
      <c r="AA533" s="81"/>
      <c r="AB533" s="81"/>
      <c r="AC533" s="81"/>
      <c r="AD533" s="438"/>
      <c r="AE533" s="438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438"/>
      <c r="AV533" s="438"/>
      <c r="AW533" s="438"/>
      <c r="AX533" s="438"/>
      <c r="AY533" s="438"/>
      <c r="AZ533" s="438"/>
      <c r="BA533" s="438"/>
      <c r="BB533" s="438"/>
      <c r="BC533" s="438"/>
      <c r="BD533" s="81"/>
      <c r="BE533" s="438"/>
      <c r="BF533" s="438"/>
      <c r="BG533" s="438"/>
      <c r="BH533" s="438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</row>
    <row r="534">
      <c r="A534" s="81"/>
      <c r="B534" s="81"/>
      <c r="C534" s="81"/>
      <c r="D534" s="81"/>
      <c r="E534" s="438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438"/>
      <c r="Y534" s="81"/>
      <c r="Z534" s="81"/>
      <c r="AA534" s="81"/>
      <c r="AB534" s="81"/>
      <c r="AC534" s="81"/>
      <c r="AD534" s="438"/>
      <c r="AE534" s="438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438"/>
      <c r="AV534" s="438"/>
      <c r="AW534" s="438"/>
      <c r="AX534" s="438"/>
      <c r="AY534" s="438"/>
      <c r="AZ534" s="438"/>
      <c r="BA534" s="438"/>
      <c r="BB534" s="438"/>
      <c r="BC534" s="438"/>
      <c r="BD534" s="81"/>
      <c r="BE534" s="438"/>
      <c r="BF534" s="438"/>
      <c r="BG534" s="438"/>
      <c r="BH534" s="438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</row>
    <row r="535">
      <c r="A535" s="81"/>
      <c r="B535" s="81"/>
      <c r="C535" s="81"/>
      <c r="D535" s="81"/>
      <c r="E535" s="438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438"/>
      <c r="Y535" s="81"/>
      <c r="Z535" s="81"/>
      <c r="AA535" s="81"/>
      <c r="AB535" s="81"/>
      <c r="AC535" s="81"/>
      <c r="AD535" s="438"/>
      <c r="AE535" s="438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438"/>
      <c r="AV535" s="438"/>
      <c r="AW535" s="438"/>
      <c r="AX535" s="438"/>
      <c r="AY535" s="438"/>
      <c r="AZ535" s="438"/>
      <c r="BA535" s="438"/>
      <c r="BB535" s="438"/>
      <c r="BC535" s="438"/>
      <c r="BD535" s="81"/>
      <c r="BE535" s="438"/>
      <c r="BF535" s="438"/>
      <c r="BG535" s="438"/>
      <c r="BH535" s="438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</row>
    <row r="536">
      <c r="A536" s="81"/>
      <c r="B536" s="81"/>
      <c r="C536" s="81"/>
      <c r="D536" s="81"/>
      <c r="E536" s="438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438"/>
      <c r="Y536" s="81"/>
      <c r="Z536" s="81"/>
      <c r="AA536" s="81"/>
      <c r="AB536" s="81"/>
      <c r="AC536" s="81"/>
      <c r="AD536" s="438"/>
      <c r="AE536" s="438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438"/>
      <c r="AV536" s="438"/>
      <c r="AW536" s="438"/>
      <c r="AX536" s="438"/>
      <c r="AY536" s="438"/>
      <c r="AZ536" s="438"/>
      <c r="BA536" s="438"/>
      <c r="BB536" s="438"/>
      <c r="BC536" s="438"/>
      <c r="BD536" s="81"/>
      <c r="BE536" s="438"/>
      <c r="BF536" s="438"/>
      <c r="BG536" s="438"/>
      <c r="BH536" s="438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</row>
    <row r="537">
      <c r="A537" s="81"/>
      <c r="B537" s="81"/>
      <c r="C537" s="81"/>
      <c r="D537" s="81"/>
      <c r="E537" s="438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438"/>
      <c r="Y537" s="81"/>
      <c r="Z537" s="81"/>
      <c r="AA537" s="81"/>
      <c r="AB537" s="81"/>
      <c r="AC537" s="81"/>
      <c r="AD537" s="438"/>
      <c r="AE537" s="438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438"/>
      <c r="AV537" s="438"/>
      <c r="AW537" s="438"/>
      <c r="AX537" s="438"/>
      <c r="AY537" s="438"/>
      <c r="AZ537" s="438"/>
      <c r="BA537" s="438"/>
      <c r="BB537" s="438"/>
      <c r="BC537" s="438"/>
      <c r="BD537" s="81"/>
      <c r="BE537" s="438"/>
      <c r="BF537" s="438"/>
      <c r="BG537" s="438"/>
      <c r="BH537" s="438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</row>
    <row r="538">
      <c r="A538" s="81"/>
      <c r="B538" s="81"/>
      <c r="C538" s="81"/>
      <c r="D538" s="81"/>
      <c r="E538" s="438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438"/>
      <c r="Y538" s="81"/>
      <c r="Z538" s="81"/>
      <c r="AA538" s="81"/>
      <c r="AB538" s="81"/>
      <c r="AC538" s="81"/>
      <c r="AD538" s="438"/>
      <c r="AE538" s="438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438"/>
      <c r="AV538" s="438"/>
      <c r="AW538" s="438"/>
      <c r="AX538" s="438"/>
      <c r="AY538" s="438"/>
      <c r="AZ538" s="438"/>
      <c r="BA538" s="438"/>
      <c r="BB538" s="438"/>
      <c r="BC538" s="438"/>
      <c r="BD538" s="81"/>
      <c r="BE538" s="438"/>
      <c r="BF538" s="438"/>
      <c r="BG538" s="438"/>
      <c r="BH538" s="438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</row>
    <row r="539">
      <c r="A539" s="81"/>
      <c r="B539" s="81"/>
      <c r="C539" s="81"/>
      <c r="D539" s="81"/>
      <c r="E539" s="438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438"/>
      <c r="Y539" s="81"/>
      <c r="Z539" s="81"/>
      <c r="AA539" s="81"/>
      <c r="AB539" s="81"/>
      <c r="AC539" s="81"/>
      <c r="AD539" s="438"/>
      <c r="AE539" s="438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438"/>
      <c r="AV539" s="438"/>
      <c r="AW539" s="438"/>
      <c r="AX539" s="438"/>
      <c r="AY539" s="438"/>
      <c r="AZ539" s="438"/>
      <c r="BA539" s="438"/>
      <c r="BB539" s="438"/>
      <c r="BC539" s="438"/>
      <c r="BD539" s="81"/>
      <c r="BE539" s="438"/>
      <c r="BF539" s="438"/>
      <c r="BG539" s="438"/>
      <c r="BH539" s="438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</row>
    <row r="540">
      <c r="A540" s="81"/>
      <c r="B540" s="81"/>
      <c r="C540" s="81"/>
      <c r="D540" s="81"/>
      <c r="E540" s="438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438"/>
      <c r="Y540" s="81"/>
      <c r="Z540" s="81"/>
      <c r="AA540" s="81"/>
      <c r="AB540" s="81"/>
      <c r="AC540" s="81"/>
      <c r="AD540" s="438"/>
      <c r="AE540" s="438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438"/>
      <c r="AV540" s="438"/>
      <c r="AW540" s="438"/>
      <c r="AX540" s="438"/>
      <c r="AY540" s="438"/>
      <c r="AZ540" s="438"/>
      <c r="BA540" s="438"/>
      <c r="BB540" s="438"/>
      <c r="BC540" s="438"/>
      <c r="BD540" s="81"/>
      <c r="BE540" s="438"/>
      <c r="BF540" s="438"/>
      <c r="BG540" s="438"/>
      <c r="BH540" s="438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</row>
    <row r="541">
      <c r="A541" s="81"/>
      <c r="B541" s="81"/>
      <c r="C541" s="81"/>
      <c r="D541" s="81"/>
      <c r="E541" s="438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438"/>
      <c r="Y541" s="81"/>
      <c r="Z541" s="81"/>
      <c r="AA541" s="81"/>
      <c r="AB541" s="81"/>
      <c r="AC541" s="81"/>
      <c r="AD541" s="438"/>
      <c r="AE541" s="438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438"/>
      <c r="AV541" s="438"/>
      <c r="AW541" s="438"/>
      <c r="AX541" s="438"/>
      <c r="AY541" s="438"/>
      <c r="AZ541" s="438"/>
      <c r="BA541" s="438"/>
      <c r="BB541" s="438"/>
      <c r="BC541" s="438"/>
      <c r="BD541" s="81"/>
      <c r="BE541" s="438"/>
      <c r="BF541" s="438"/>
      <c r="BG541" s="438"/>
      <c r="BH541" s="438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</row>
    <row r="542">
      <c r="A542" s="81"/>
      <c r="B542" s="81"/>
      <c r="C542" s="81"/>
      <c r="D542" s="81"/>
      <c r="E542" s="438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438"/>
      <c r="Y542" s="81"/>
      <c r="Z542" s="81"/>
      <c r="AA542" s="81"/>
      <c r="AB542" s="81"/>
      <c r="AC542" s="81"/>
      <c r="AD542" s="438"/>
      <c r="AE542" s="438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438"/>
      <c r="AV542" s="438"/>
      <c r="AW542" s="438"/>
      <c r="AX542" s="438"/>
      <c r="AY542" s="438"/>
      <c r="AZ542" s="438"/>
      <c r="BA542" s="438"/>
      <c r="BB542" s="438"/>
      <c r="BC542" s="438"/>
      <c r="BD542" s="81"/>
      <c r="BE542" s="438"/>
      <c r="BF542" s="438"/>
      <c r="BG542" s="438"/>
      <c r="BH542" s="438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</row>
    <row r="543">
      <c r="A543" s="81"/>
      <c r="B543" s="81"/>
      <c r="C543" s="81"/>
      <c r="D543" s="81"/>
      <c r="E543" s="438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438"/>
      <c r="Y543" s="81"/>
      <c r="Z543" s="81"/>
      <c r="AA543" s="81"/>
      <c r="AB543" s="81"/>
      <c r="AC543" s="81"/>
      <c r="AD543" s="438"/>
      <c r="AE543" s="438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438"/>
      <c r="AV543" s="438"/>
      <c r="AW543" s="438"/>
      <c r="AX543" s="438"/>
      <c r="AY543" s="438"/>
      <c r="AZ543" s="438"/>
      <c r="BA543" s="438"/>
      <c r="BB543" s="438"/>
      <c r="BC543" s="438"/>
      <c r="BD543" s="81"/>
      <c r="BE543" s="438"/>
      <c r="BF543" s="438"/>
      <c r="BG543" s="438"/>
      <c r="BH543" s="438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</row>
    <row r="544">
      <c r="A544" s="81"/>
      <c r="B544" s="81"/>
      <c r="C544" s="81"/>
      <c r="D544" s="81"/>
      <c r="E544" s="438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438"/>
      <c r="Y544" s="81"/>
      <c r="Z544" s="81"/>
      <c r="AA544" s="81"/>
      <c r="AB544" s="81"/>
      <c r="AC544" s="81"/>
      <c r="AD544" s="438"/>
      <c r="AE544" s="438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438"/>
      <c r="AV544" s="438"/>
      <c r="AW544" s="438"/>
      <c r="AX544" s="438"/>
      <c r="AY544" s="438"/>
      <c r="AZ544" s="438"/>
      <c r="BA544" s="438"/>
      <c r="BB544" s="438"/>
      <c r="BC544" s="438"/>
      <c r="BD544" s="81"/>
      <c r="BE544" s="438"/>
      <c r="BF544" s="438"/>
      <c r="BG544" s="438"/>
      <c r="BH544" s="438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</row>
    <row r="545">
      <c r="A545" s="81"/>
      <c r="B545" s="81"/>
      <c r="C545" s="81"/>
      <c r="D545" s="81"/>
      <c r="E545" s="438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438"/>
      <c r="Y545" s="81"/>
      <c r="Z545" s="81"/>
      <c r="AA545" s="81"/>
      <c r="AB545" s="81"/>
      <c r="AC545" s="81"/>
      <c r="AD545" s="438"/>
      <c r="AE545" s="438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438"/>
      <c r="AV545" s="438"/>
      <c r="AW545" s="438"/>
      <c r="AX545" s="438"/>
      <c r="AY545" s="438"/>
      <c r="AZ545" s="438"/>
      <c r="BA545" s="438"/>
      <c r="BB545" s="438"/>
      <c r="BC545" s="438"/>
      <c r="BD545" s="81"/>
      <c r="BE545" s="438"/>
      <c r="BF545" s="438"/>
      <c r="BG545" s="438"/>
      <c r="BH545" s="438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</row>
    <row r="546">
      <c r="A546" s="81"/>
      <c r="B546" s="81"/>
      <c r="C546" s="81"/>
      <c r="D546" s="81"/>
      <c r="E546" s="438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438"/>
      <c r="Y546" s="81"/>
      <c r="Z546" s="81"/>
      <c r="AA546" s="81"/>
      <c r="AB546" s="81"/>
      <c r="AC546" s="81"/>
      <c r="AD546" s="438"/>
      <c r="AE546" s="438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438"/>
      <c r="AV546" s="438"/>
      <c r="AW546" s="438"/>
      <c r="AX546" s="438"/>
      <c r="AY546" s="438"/>
      <c r="AZ546" s="438"/>
      <c r="BA546" s="438"/>
      <c r="BB546" s="438"/>
      <c r="BC546" s="438"/>
      <c r="BD546" s="81"/>
      <c r="BE546" s="438"/>
      <c r="BF546" s="438"/>
      <c r="BG546" s="438"/>
      <c r="BH546" s="438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</row>
    <row r="547">
      <c r="A547" s="81"/>
      <c r="B547" s="81"/>
      <c r="C547" s="81"/>
      <c r="D547" s="81"/>
      <c r="E547" s="438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438"/>
      <c r="Y547" s="81"/>
      <c r="Z547" s="81"/>
      <c r="AA547" s="81"/>
      <c r="AB547" s="81"/>
      <c r="AC547" s="81"/>
      <c r="AD547" s="438"/>
      <c r="AE547" s="438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438"/>
      <c r="AV547" s="438"/>
      <c r="AW547" s="438"/>
      <c r="AX547" s="438"/>
      <c r="AY547" s="438"/>
      <c r="AZ547" s="438"/>
      <c r="BA547" s="438"/>
      <c r="BB547" s="438"/>
      <c r="BC547" s="438"/>
      <c r="BD547" s="81"/>
      <c r="BE547" s="438"/>
      <c r="BF547" s="438"/>
      <c r="BG547" s="438"/>
      <c r="BH547" s="438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</row>
    <row r="548">
      <c r="A548" s="81"/>
      <c r="B548" s="81"/>
      <c r="C548" s="81"/>
      <c r="D548" s="81"/>
      <c r="E548" s="438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438"/>
      <c r="Y548" s="81"/>
      <c r="Z548" s="81"/>
      <c r="AA548" s="81"/>
      <c r="AB548" s="81"/>
      <c r="AC548" s="81"/>
      <c r="AD548" s="438"/>
      <c r="AE548" s="438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438"/>
      <c r="AV548" s="438"/>
      <c r="AW548" s="438"/>
      <c r="AX548" s="438"/>
      <c r="AY548" s="438"/>
      <c r="AZ548" s="438"/>
      <c r="BA548" s="438"/>
      <c r="BB548" s="438"/>
      <c r="BC548" s="438"/>
      <c r="BD548" s="81"/>
      <c r="BE548" s="438"/>
      <c r="BF548" s="438"/>
      <c r="BG548" s="438"/>
      <c r="BH548" s="438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</row>
    <row r="549">
      <c r="A549" s="81"/>
      <c r="B549" s="81"/>
      <c r="C549" s="81"/>
      <c r="D549" s="81"/>
      <c r="E549" s="438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438"/>
      <c r="Y549" s="81"/>
      <c r="Z549" s="81"/>
      <c r="AA549" s="81"/>
      <c r="AB549" s="81"/>
      <c r="AC549" s="81"/>
      <c r="AD549" s="438"/>
      <c r="AE549" s="438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438"/>
      <c r="AV549" s="438"/>
      <c r="AW549" s="438"/>
      <c r="AX549" s="438"/>
      <c r="AY549" s="438"/>
      <c r="AZ549" s="438"/>
      <c r="BA549" s="438"/>
      <c r="BB549" s="438"/>
      <c r="BC549" s="438"/>
      <c r="BD549" s="81"/>
      <c r="BE549" s="438"/>
      <c r="BF549" s="438"/>
      <c r="BG549" s="438"/>
      <c r="BH549" s="438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</row>
    <row r="550">
      <c r="A550" s="81"/>
      <c r="B550" s="81"/>
      <c r="C550" s="81"/>
      <c r="D550" s="81"/>
      <c r="E550" s="438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438"/>
      <c r="Y550" s="81"/>
      <c r="Z550" s="81"/>
      <c r="AA550" s="81"/>
      <c r="AB550" s="81"/>
      <c r="AC550" s="81"/>
      <c r="AD550" s="438"/>
      <c r="AE550" s="438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438"/>
      <c r="AV550" s="438"/>
      <c r="AW550" s="438"/>
      <c r="AX550" s="438"/>
      <c r="AY550" s="438"/>
      <c r="AZ550" s="438"/>
      <c r="BA550" s="438"/>
      <c r="BB550" s="438"/>
      <c r="BC550" s="438"/>
      <c r="BD550" s="81"/>
      <c r="BE550" s="438"/>
      <c r="BF550" s="438"/>
      <c r="BG550" s="438"/>
      <c r="BH550" s="438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</row>
    <row r="551">
      <c r="A551" s="81"/>
      <c r="B551" s="81"/>
      <c r="C551" s="81"/>
      <c r="D551" s="81"/>
      <c r="E551" s="438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438"/>
      <c r="Y551" s="81"/>
      <c r="Z551" s="81"/>
      <c r="AA551" s="81"/>
      <c r="AB551" s="81"/>
      <c r="AC551" s="81"/>
      <c r="AD551" s="438"/>
      <c r="AE551" s="438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438"/>
      <c r="AV551" s="438"/>
      <c r="AW551" s="438"/>
      <c r="AX551" s="438"/>
      <c r="AY551" s="438"/>
      <c r="AZ551" s="438"/>
      <c r="BA551" s="438"/>
      <c r="BB551" s="438"/>
      <c r="BC551" s="438"/>
      <c r="BD551" s="81"/>
      <c r="BE551" s="438"/>
      <c r="BF551" s="438"/>
      <c r="BG551" s="438"/>
      <c r="BH551" s="438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</row>
    <row r="552">
      <c r="A552" s="81"/>
      <c r="B552" s="81"/>
      <c r="C552" s="81"/>
      <c r="D552" s="81"/>
      <c r="E552" s="438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438"/>
      <c r="Y552" s="81"/>
      <c r="Z552" s="81"/>
      <c r="AA552" s="81"/>
      <c r="AB552" s="81"/>
      <c r="AC552" s="81"/>
      <c r="AD552" s="438"/>
      <c r="AE552" s="438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438"/>
      <c r="AV552" s="438"/>
      <c r="AW552" s="438"/>
      <c r="AX552" s="438"/>
      <c r="AY552" s="438"/>
      <c r="AZ552" s="438"/>
      <c r="BA552" s="438"/>
      <c r="BB552" s="438"/>
      <c r="BC552" s="438"/>
      <c r="BD552" s="81"/>
      <c r="BE552" s="438"/>
      <c r="BF552" s="438"/>
      <c r="BG552" s="438"/>
      <c r="BH552" s="438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</row>
    <row r="553">
      <c r="A553" s="81"/>
      <c r="B553" s="81"/>
      <c r="C553" s="81"/>
      <c r="D553" s="81"/>
      <c r="E553" s="438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438"/>
      <c r="Y553" s="81"/>
      <c r="Z553" s="81"/>
      <c r="AA553" s="81"/>
      <c r="AB553" s="81"/>
      <c r="AC553" s="81"/>
      <c r="AD553" s="438"/>
      <c r="AE553" s="438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438"/>
      <c r="AV553" s="438"/>
      <c r="AW553" s="438"/>
      <c r="AX553" s="438"/>
      <c r="AY553" s="438"/>
      <c r="AZ553" s="438"/>
      <c r="BA553" s="438"/>
      <c r="BB553" s="438"/>
      <c r="BC553" s="438"/>
      <c r="BD553" s="81"/>
      <c r="BE553" s="438"/>
      <c r="BF553" s="438"/>
      <c r="BG553" s="438"/>
      <c r="BH553" s="438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</row>
    <row r="554">
      <c r="A554" s="81"/>
      <c r="B554" s="81"/>
      <c r="C554" s="81"/>
      <c r="D554" s="81"/>
      <c r="E554" s="438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438"/>
      <c r="Y554" s="81"/>
      <c r="Z554" s="81"/>
      <c r="AA554" s="81"/>
      <c r="AB554" s="81"/>
      <c r="AC554" s="81"/>
      <c r="AD554" s="438"/>
      <c r="AE554" s="438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438"/>
      <c r="AV554" s="438"/>
      <c r="AW554" s="438"/>
      <c r="AX554" s="438"/>
      <c r="AY554" s="438"/>
      <c r="AZ554" s="438"/>
      <c r="BA554" s="438"/>
      <c r="BB554" s="438"/>
      <c r="BC554" s="438"/>
      <c r="BD554" s="81"/>
      <c r="BE554" s="438"/>
      <c r="BF554" s="438"/>
      <c r="BG554" s="438"/>
      <c r="BH554" s="438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</row>
    <row r="555">
      <c r="A555" s="81"/>
      <c r="B555" s="81"/>
      <c r="C555" s="81"/>
      <c r="D555" s="81"/>
      <c r="E555" s="438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438"/>
      <c r="Y555" s="81"/>
      <c r="Z555" s="81"/>
      <c r="AA555" s="81"/>
      <c r="AB555" s="81"/>
      <c r="AC555" s="81"/>
      <c r="AD555" s="438"/>
      <c r="AE555" s="438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438"/>
      <c r="AV555" s="438"/>
      <c r="AW555" s="438"/>
      <c r="AX555" s="438"/>
      <c r="AY555" s="438"/>
      <c r="AZ555" s="438"/>
      <c r="BA555" s="438"/>
      <c r="BB555" s="438"/>
      <c r="BC555" s="438"/>
      <c r="BD555" s="81"/>
      <c r="BE555" s="438"/>
      <c r="BF555" s="438"/>
      <c r="BG555" s="438"/>
      <c r="BH555" s="438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</row>
    <row r="556">
      <c r="A556" s="81"/>
      <c r="B556" s="81"/>
      <c r="C556" s="81"/>
      <c r="D556" s="81"/>
      <c r="E556" s="438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438"/>
      <c r="Y556" s="81"/>
      <c r="Z556" s="81"/>
      <c r="AA556" s="81"/>
      <c r="AB556" s="81"/>
      <c r="AC556" s="81"/>
      <c r="AD556" s="438"/>
      <c r="AE556" s="438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438"/>
      <c r="AV556" s="438"/>
      <c r="AW556" s="438"/>
      <c r="AX556" s="438"/>
      <c r="AY556" s="438"/>
      <c r="AZ556" s="438"/>
      <c r="BA556" s="438"/>
      <c r="BB556" s="438"/>
      <c r="BC556" s="438"/>
      <c r="BD556" s="81"/>
      <c r="BE556" s="438"/>
      <c r="BF556" s="438"/>
      <c r="BG556" s="438"/>
      <c r="BH556" s="438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</row>
    <row r="557">
      <c r="A557" s="81"/>
      <c r="B557" s="81"/>
      <c r="C557" s="81"/>
      <c r="D557" s="81"/>
      <c r="E557" s="438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438"/>
      <c r="Y557" s="81"/>
      <c r="Z557" s="81"/>
      <c r="AA557" s="81"/>
      <c r="AB557" s="81"/>
      <c r="AC557" s="81"/>
      <c r="AD557" s="438"/>
      <c r="AE557" s="438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438"/>
      <c r="AV557" s="438"/>
      <c r="AW557" s="438"/>
      <c r="AX557" s="438"/>
      <c r="AY557" s="438"/>
      <c r="AZ557" s="438"/>
      <c r="BA557" s="438"/>
      <c r="BB557" s="438"/>
      <c r="BC557" s="438"/>
      <c r="BD557" s="81"/>
      <c r="BE557" s="438"/>
      <c r="BF557" s="438"/>
      <c r="BG557" s="438"/>
      <c r="BH557" s="438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</row>
    <row r="558">
      <c r="A558" s="81"/>
      <c r="B558" s="81"/>
      <c r="C558" s="81"/>
      <c r="D558" s="81"/>
      <c r="E558" s="438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438"/>
      <c r="Y558" s="81"/>
      <c r="Z558" s="81"/>
      <c r="AA558" s="81"/>
      <c r="AB558" s="81"/>
      <c r="AC558" s="81"/>
      <c r="AD558" s="438"/>
      <c r="AE558" s="438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438"/>
      <c r="AV558" s="438"/>
      <c r="AW558" s="438"/>
      <c r="AX558" s="438"/>
      <c r="AY558" s="438"/>
      <c r="AZ558" s="438"/>
      <c r="BA558" s="438"/>
      <c r="BB558" s="438"/>
      <c r="BC558" s="438"/>
      <c r="BD558" s="81"/>
      <c r="BE558" s="438"/>
      <c r="BF558" s="438"/>
      <c r="BG558" s="438"/>
      <c r="BH558" s="438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</row>
    <row r="559">
      <c r="A559" s="81"/>
      <c r="B559" s="81"/>
      <c r="C559" s="81"/>
      <c r="D559" s="81"/>
      <c r="E559" s="438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438"/>
      <c r="Y559" s="81"/>
      <c r="Z559" s="81"/>
      <c r="AA559" s="81"/>
      <c r="AB559" s="81"/>
      <c r="AC559" s="81"/>
      <c r="AD559" s="438"/>
      <c r="AE559" s="438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438"/>
      <c r="AV559" s="438"/>
      <c r="AW559" s="438"/>
      <c r="AX559" s="438"/>
      <c r="AY559" s="438"/>
      <c r="AZ559" s="438"/>
      <c r="BA559" s="438"/>
      <c r="BB559" s="438"/>
      <c r="BC559" s="438"/>
      <c r="BD559" s="81"/>
      <c r="BE559" s="438"/>
      <c r="BF559" s="438"/>
      <c r="BG559" s="438"/>
      <c r="BH559" s="438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</row>
    <row r="560">
      <c r="A560" s="81"/>
      <c r="B560" s="81"/>
      <c r="C560" s="81"/>
      <c r="D560" s="81"/>
      <c r="E560" s="438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438"/>
      <c r="Y560" s="81"/>
      <c r="Z560" s="81"/>
      <c r="AA560" s="81"/>
      <c r="AB560" s="81"/>
      <c r="AC560" s="81"/>
      <c r="AD560" s="438"/>
      <c r="AE560" s="438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438"/>
      <c r="AV560" s="438"/>
      <c r="AW560" s="438"/>
      <c r="AX560" s="438"/>
      <c r="AY560" s="438"/>
      <c r="AZ560" s="438"/>
      <c r="BA560" s="438"/>
      <c r="BB560" s="438"/>
      <c r="BC560" s="438"/>
      <c r="BD560" s="81"/>
      <c r="BE560" s="438"/>
      <c r="BF560" s="438"/>
      <c r="BG560" s="438"/>
      <c r="BH560" s="438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</row>
    <row r="561">
      <c r="A561" s="81"/>
      <c r="B561" s="81"/>
      <c r="C561" s="81"/>
      <c r="D561" s="81"/>
      <c r="E561" s="438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438"/>
      <c r="Y561" s="81"/>
      <c r="Z561" s="81"/>
      <c r="AA561" s="81"/>
      <c r="AB561" s="81"/>
      <c r="AC561" s="81"/>
      <c r="AD561" s="438"/>
      <c r="AE561" s="438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438"/>
      <c r="AV561" s="438"/>
      <c r="AW561" s="438"/>
      <c r="AX561" s="438"/>
      <c r="AY561" s="438"/>
      <c r="AZ561" s="438"/>
      <c r="BA561" s="438"/>
      <c r="BB561" s="438"/>
      <c r="BC561" s="438"/>
      <c r="BD561" s="81"/>
      <c r="BE561" s="438"/>
      <c r="BF561" s="438"/>
      <c r="BG561" s="438"/>
      <c r="BH561" s="438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</row>
    <row r="562">
      <c r="A562" s="81"/>
      <c r="B562" s="81"/>
      <c r="C562" s="81"/>
      <c r="D562" s="81"/>
      <c r="E562" s="438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438"/>
      <c r="Y562" s="81"/>
      <c r="Z562" s="81"/>
      <c r="AA562" s="81"/>
      <c r="AB562" s="81"/>
      <c r="AC562" s="81"/>
      <c r="AD562" s="438"/>
      <c r="AE562" s="438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438"/>
      <c r="AV562" s="438"/>
      <c r="AW562" s="438"/>
      <c r="AX562" s="438"/>
      <c r="AY562" s="438"/>
      <c r="AZ562" s="438"/>
      <c r="BA562" s="438"/>
      <c r="BB562" s="438"/>
      <c r="BC562" s="438"/>
      <c r="BD562" s="81"/>
      <c r="BE562" s="438"/>
      <c r="BF562" s="438"/>
      <c r="BG562" s="438"/>
      <c r="BH562" s="438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</row>
    <row r="563">
      <c r="A563" s="81"/>
      <c r="B563" s="81"/>
      <c r="C563" s="81"/>
      <c r="D563" s="81"/>
      <c r="E563" s="438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438"/>
      <c r="Y563" s="81"/>
      <c r="Z563" s="81"/>
      <c r="AA563" s="81"/>
      <c r="AB563" s="81"/>
      <c r="AC563" s="81"/>
      <c r="AD563" s="438"/>
      <c r="AE563" s="438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438"/>
      <c r="AV563" s="438"/>
      <c r="AW563" s="438"/>
      <c r="AX563" s="438"/>
      <c r="AY563" s="438"/>
      <c r="AZ563" s="438"/>
      <c r="BA563" s="438"/>
      <c r="BB563" s="438"/>
      <c r="BC563" s="438"/>
      <c r="BD563" s="81"/>
      <c r="BE563" s="438"/>
      <c r="BF563" s="438"/>
      <c r="BG563" s="438"/>
      <c r="BH563" s="438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</row>
    <row r="564">
      <c r="A564" s="81"/>
      <c r="B564" s="81"/>
      <c r="C564" s="81"/>
      <c r="D564" s="81"/>
      <c r="E564" s="438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438"/>
      <c r="Y564" s="81"/>
      <c r="Z564" s="81"/>
      <c r="AA564" s="81"/>
      <c r="AB564" s="81"/>
      <c r="AC564" s="81"/>
      <c r="AD564" s="438"/>
      <c r="AE564" s="438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438"/>
      <c r="AV564" s="438"/>
      <c r="AW564" s="438"/>
      <c r="AX564" s="438"/>
      <c r="AY564" s="438"/>
      <c r="AZ564" s="438"/>
      <c r="BA564" s="438"/>
      <c r="BB564" s="438"/>
      <c r="BC564" s="438"/>
      <c r="BD564" s="81"/>
      <c r="BE564" s="438"/>
      <c r="BF564" s="438"/>
      <c r="BG564" s="438"/>
      <c r="BH564" s="438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</row>
    <row r="565">
      <c r="A565" s="81"/>
      <c r="B565" s="81"/>
      <c r="C565" s="81"/>
      <c r="D565" s="81"/>
      <c r="E565" s="438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438"/>
      <c r="Y565" s="81"/>
      <c r="Z565" s="81"/>
      <c r="AA565" s="81"/>
      <c r="AB565" s="81"/>
      <c r="AC565" s="81"/>
      <c r="AD565" s="438"/>
      <c r="AE565" s="438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438"/>
      <c r="AV565" s="438"/>
      <c r="AW565" s="438"/>
      <c r="AX565" s="438"/>
      <c r="AY565" s="438"/>
      <c r="AZ565" s="438"/>
      <c r="BA565" s="438"/>
      <c r="BB565" s="438"/>
      <c r="BC565" s="438"/>
      <c r="BD565" s="81"/>
      <c r="BE565" s="438"/>
      <c r="BF565" s="438"/>
      <c r="BG565" s="438"/>
      <c r="BH565" s="438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</row>
    <row r="566">
      <c r="A566" s="81"/>
      <c r="B566" s="81"/>
      <c r="C566" s="81"/>
      <c r="D566" s="81"/>
      <c r="E566" s="438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438"/>
      <c r="Y566" s="81"/>
      <c r="Z566" s="81"/>
      <c r="AA566" s="81"/>
      <c r="AB566" s="81"/>
      <c r="AC566" s="81"/>
      <c r="AD566" s="438"/>
      <c r="AE566" s="438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438"/>
      <c r="AV566" s="438"/>
      <c r="AW566" s="438"/>
      <c r="AX566" s="438"/>
      <c r="AY566" s="438"/>
      <c r="AZ566" s="438"/>
      <c r="BA566" s="438"/>
      <c r="BB566" s="438"/>
      <c r="BC566" s="438"/>
      <c r="BD566" s="81"/>
      <c r="BE566" s="438"/>
      <c r="BF566" s="438"/>
      <c r="BG566" s="438"/>
      <c r="BH566" s="438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</row>
    <row r="567">
      <c r="A567" s="81"/>
      <c r="B567" s="81"/>
      <c r="C567" s="81"/>
      <c r="D567" s="81"/>
      <c r="E567" s="438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438"/>
      <c r="Y567" s="81"/>
      <c r="Z567" s="81"/>
      <c r="AA567" s="81"/>
      <c r="AB567" s="81"/>
      <c r="AC567" s="81"/>
      <c r="AD567" s="438"/>
      <c r="AE567" s="438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438"/>
      <c r="AV567" s="438"/>
      <c r="AW567" s="438"/>
      <c r="AX567" s="438"/>
      <c r="AY567" s="438"/>
      <c r="AZ567" s="438"/>
      <c r="BA567" s="438"/>
      <c r="BB567" s="438"/>
      <c r="BC567" s="438"/>
      <c r="BD567" s="81"/>
      <c r="BE567" s="438"/>
      <c r="BF567" s="438"/>
      <c r="BG567" s="438"/>
      <c r="BH567" s="438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</row>
    <row r="568">
      <c r="A568" s="81"/>
      <c r="B568" s="81"/>
      <c r="C568" s="81"/>
      <c r="D568" s="81"/>
      <c r="E568" s="438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438"/>
      <c r="Y568" s="81"/>
      <c r="Z568" s="81"/>
      <c r="AA568" s="81"/>
      <c r="AB568" s="81"/>
      <c r="AC568" s="81"/>
      <c r="AD568" s="438"/>
      <c r="AE568" s="438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438"/>
      <c r="AV568" s="438"/>
      <c r="AW568" s="438"/>
      <c r="AX568" s="438"/>
      <c r="AY568" s="438"/>
      <c r="AZ568" s="438"/>
      <c r="BA568" s="438"/>
      <c r="BB568" s="438"/>
      <c r="BC568" s="438"/>
      <c r="BD568" s="81"/>
      <c r="BE568" s="438"/>
      <c r="BF568" s="438"/>
      <c r="BG568" s="438"/>
      <c r="BH568" s="438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</row>
    <row r="569">
      <c r="A569" s="81"/>
      <c r="B569" s="81"/>
      <c r="C569" s="81"/>
      <c r="D569" s="81"/>
      <c r="E569" s="438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438"/>
      <c r="Y569" s="81"/>
      <c r="Z569" s="81"/>
      <c r="AA569" s="81"/>
      <c r="AB569" s="81"/>
      <c r="AC569" s="81"/>
      <c r="AD569" s="438"/>
      <c r="AE569" s="438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438"/>
      <c r="AV569" s="438"/>
      <c r="AW569" s="438"/>
      <c r="AX569" s="438"/>
      <c r="AY569" s="438"/>
      <c r="AZ569" s="438"/>
      <c r="BA569" s="438"/>
      <c r="BB569" s="438"/>
      <c r="BC569" s="438"/>
      <c r="BD569" s="81"/>
      <c r="BE569" s="438"/>
      <c r="BF569" s="438"/>
      <c r="BG569" s="438"/>
      <c r="BH569" s="438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</row>
    <row r="570">
      <c r="A570" s="81"/>
      <c r="B570" s="81"/>
      <c r="C570" s="81"/>
      <c r="D570" s="81"/>
      <c r="E570" s="438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438"/>
      <c r="Y570" s="81"/>
      <c r="Z570" s="81"/>
      <c r="AA570" s="81"/>
      <c r="AB570" s="81"/>
      <c r="AC570" s="81"/>
      <c r="AD570" s="438"/>
      <c r="AE570" s="438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438"/>
      <c r="AV570" s="438"/>
      <c r="AW570" s="438"/>
      <c r="AX570" s="438"/>
      <c r="AY570" s="438"/>
      <c r="AZ570" s="438"/>
      <c r="BA570" s="438"/>
      <c r="BB570" s="438"/>
      <c r="BC570" s="438"/>
      <c r="BD570" s="81"/>
      <c r="BE570" s="438"/>
      <c r="BF570" s="438"/>
      <c r="BG570" s="438"/>
      <c r="BH570" s="438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</row>
    <row r="571">
      <c r="A571" s="81"/>
      <c r="B571" s="81"/>
      <c r="C571" s="81"/>
      <c r="D571" s="81"/>
      <c r="E571" s="438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438"/>
      <c r="Y571" s="81"/>
      <c r="Z571" s="81"/>
      <c r="AA571" s="81"/>
      <c r="AB571" s="81"/>
      <c r="AC571" s="81"/>
      <c r="AD571" s="438"/>
      <c r="AE571" s="438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438"/>
      <c r="AV571" s="438"/>
      <c r="AW571" s="438"/>
      <c r="AX571" s="438"/>
      <c r="AY571" s="438"/>
      <c r="AZ571" s="438"/>
      <c r="BA571" s="438"/>
      <c r="BB571" s="438"/>
      <c r="BC571" s="438"/>
      <c r="BD571" s="81"/>
      <c r="BE571" s="438"/>
      <c r="BF571" s="438"/>
      <c r="BG571" s="438"/>
      <c r="BH571" s="438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</row>
    <row r="572">
      <c r="A572" s="81"/>
      <c r="B572" s="81"/>
      <c r="C572" s="81"/>
      <c r="D572" s="81"/>
      <c r="E572" s="438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438"/>
      <c r="Y572" s="81"/>
      <c r="Z572" s="81"/>
      <c r="AA572" s="81"/>
      <c r="AB572" s="81"/>
      <c r="AC572" s="81"/>
      <c r="AD572" s="438"/>
      <c r="AE572" s="438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438"/>
      <c r="AV572" s="438"/>
      <c r="AW572" s="438"/>
      <c r="AX572" s="438"/>
      <c r="AY572" s="438"/>
      <c r="AZ572" s="438"/>
      <c r="BA572" s="438"/>
      <c r="BB572" s="438"/>
      <c r="BC572" s="438"/>
      <c r="BD572" s="81"/>
      <c r="BE572" s="438"/>
      <c r="BF572" s="438"/>
      <c r="BG572" s="438"/>
      <c r="BH572" s="438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</row>
    <row r="573">
      <c r="A573" s="81"/>
      <c r="B573" s="81"/>
      <c r="C573" s="81"/>
      <c r="D573" s="81"/>
      <c r="E573" s="438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438"/>
      <c r="Y573" s="81"/>
      <c r="Z573" s="81"/>
      <c r="AA573" s="81"/>
      <c r="AB573" s="81"/>
      <c r="AC573" s="81"/>
      <c r="AD573" s="438"/>
      <c r="AE573" s="438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438"/>
      <c r="AV573" s="438"/>
      <c r="AW573" s="438"/>
      <c r="AX573" s="438"/>
      <c r="AY573" s="438"/>
      <c r="AZ573" s="438"/>
      <c r="BA573" s="438"/>
      <c r="BB573" s="438"/>
      <c r="BC573" s="438"/>
      <c r="BD573" s="81"/>
      <c r="BE573" s="438"/>
      <c r="BF573" s="438"/>
      <c r="BG573" s="438"/>
      <c r="BH573" s="438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</row>
    <row r="574">
      <c r="A574" s="81"/>
      <c r="B574" s="81"/>
      <c r="C574" s="81"/>
      <c r="D574" s="81"/>
      <c r="E574" s="438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438"/>
      <c r="Y574" s="81"/>
      <c r="Z574" s="81"/>
      <c r="AA574" s="81"/>
      <c r="AB574" s="81"/>
      <c r="AC574" s="81"/>
      <c r="AD574" s="438"/>
      <c r="AE574" s="438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438"/>
      <c r="AV574" s="438"/>
      <c r="AW574" s="438"/>
      <c r="AX574" s="438"/>
      <c r="AY574" s="438"/>
      <c r="AZ574" s="438"/>
      <c r="BA574" s="438"/>
      <c r="BB574" s="438"/>
      <c r="BC574" s="438"/>
      <c r="BD574" s="81"/>
      <c r="BE574" s="438"/>
      <c r="BF574" s="438"/>
      <c r="BG574" s="438"/>
      <c r="BH574" s="438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</row>
    <row r="575">
      <c r="A575" s="81"/>
      <c r="B575" s="81"/>
      <c r="C575" s="81"/>
      <c r="D575" s="81"/>
      <c r="E575" s="438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438"/>
      <c r="Y575" s="81"/>
      <c r="Z575" s="81"/>
      <c r="AA575" s="81"/>
      <c r="AB575" s="81"/>
      <c r="AC575" s="81"/>
      <c r="AD575" s="438"/>
      <c r="AE575" s="438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438"/>
      <c r="AV575" s="438"/>
      <c r="AW575" s="438"/>
      <c r="AX575" s="438"/>
      <c r="AY575" s="438"/>
      <c r="AZ575" s="438"/>
      <c r="BA575" s="438"/>
      <c r="BB575" s="438"/>
      <c r="BC575" s="438"/>
      <c r="BD575" s="81"/>
      <c r="BE575" s="438"/>
      <c r="BF575" s="438"/>
      <c r="BG575" s="438"/>
      <c r="BH575" s="438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</row>
    <row r="576">
      <c r="A576" s="81"/>
      <c r="B576" s="81"/>
      <c r="C576" s="81"/>
      <c r="D576" s="81"/>
      <c r="E576" s="438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438"/>
      <c r="Y576" s="81"/>
      <c r="Z576" s="81"/>
      <c r="AA576" s="81"/>
      <c r="AB576" s="81"/>
      <c r="AC576" s="81"/>
      <c r="AD576" s="438"/>
      <c r="AE576" s="438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438"/>
      <c r="AV576" s="438"/>
      <c r="AW576" s="438"/>
      <c r="AX576" s="438"/>
      <c r="AY576" s="438"/>
      <c r="AZ576" s="438"/>
      <c r="BA576" s="438"/>
      <c r="BB576" s="438"/>
      <c r="BC576" s="438"/>
      <c r="BD576" s="81"/>
      <c r="BE576" s="438"/>
      <c r="BF576" s="438"/>
      <c r="BG576" s="438"/>
      <c r="BH576" s="438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</row>
    <row r="577">
      <c r="A577" s="81"/>
      <c r="B577" s="81"/>
      <c r="C577" s="81"/>
      <c r="D577" s="81"/>
      <c r="E577" s="438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438"/>
      <c r="Y577" s="81"/>
      <c r="Z577" s="81"/>
      <c r="AA577" s="81"/>
      <c r="AB577" s="81"/>
      <c r="AC577" s="81"/>
      <c r="AD577" s="438"/>
      <c r="AE577" s="438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438"/>
      <c r="AV577" s="438"/>
      <c r="AW577" s="438"/>
      <c r="AX577" s="438"/>
      <c r="AY577" s="438"/>
      <c r="AZ577" s="438"/>
      <c r="BA577" s="438"/>
      <c r="BB577" s="438"/>
      <c r="BC577" s="438"/>
      <c r="BD577" s="81"/>
      <c r="BE577" s="438"/>
      <c r="BF577" s="438"/>
      <c r="BG577" s="438"/>
      <c r="BH577" s="438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</row>
    <row r="578">
      <c r="A578" s="81"/>
      <c r="B578" s="81"/>
      <c r="C578" s="81"/>
      <c r="D578" s="81"/>
      <c r="E578" s="438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438"/>
      <c r="Y578" s="81"/>
      <c r="Z578" s="81"/>
      <c r="AA578" s="81"/>
      <c r="AB578" s="81"/>
      <c r="AC578" s="81"/>
      <c r="AD578" s="438"/>
      <c r="AE578" s="438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438"/>
      <c r="AV578" s="438"/>
      <c r="AW578" s="438"/>
      <c r="AX578" s="438"/>
      <c r="AY578" s="438"/>
      <c r="AZ578" s="438"/>
      <c r="BA578" s="438"/>
      <c r="BB578" s="438"/>
      <c r="BC578" s="438"/>
      <c r="BD578" s="81"/>
      <c r="BE578" s="438"/>
      <c r="BF578" s="438"/>
      <c r="BG578" s="438"/>
      <c r="BH578" s="438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</row>
    <row r="579">
      <c r="A579" s="81"/>
      <c r="B579" s="81"/>
      <c r="C579" s="81"/>
      <c r="D579" s="81"/>
      <c r="E579" s="438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438"/>
      <c r="Y579" s="81"/>
      <c r="Z579" s="81"/>
      <c r="AA579" s="81"/>
      <c r="AB579" s="81"/>
      <c r="AC579" s="81"/>
      <c r="AD579" s="438"/>
      <c r="AE579" s="438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438"/>
      <c r="AV579" s="438"/>
      <c r="AW579" s="438"/>
      <c r="AX579" s="438"/>
      <c r="AY579" s="438"/>
      <c r="AZ579" s="438"/>
      <c r="BA579" s="438"/>
      <c r="BB579" s="438"/>
      <c r="BC579" s="438"/>
      <c r="BD579" s="81"/>
      <c r="BE579" s="438"/>
      <c r="BF579" s="438"/>
      <c r="BG579" s="438"/>
      <c r="BH579" s="438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</row>
    <row r="580">
      <c r="A580" s="81"/>
      <c r="B580" s="81"/>
      <c r="C580" s="81"/>
      <c r="D580" s="81"/>
      <c r="E580" s="438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438"/>
      <c r="Y580" s="81"/>
      <c r="Z580" s="81"/>
      <c r="AA580" s="81"/>
      <c r="AB580" s="81"/>
      <c r="AC580" s="81"/>
      <c r="AD580" s="438"/>
      <c r="AE580" s="438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438"/>
      <c r="AV580" s="438"/>
      <c r="AW580" s="438"/>
      <c r="AX580" s="438"/>
      <c r="AY580" s="438"/>
      <c r="AZ580" s="438"/>
      <c r="BA580" s="438"/>
      <c r="BB580" s="438"/>
      <c r="BC580" s="438"/>
      <c r="BD580" s="81"/>
      <c r="BE580" s="438"/>
      <c r="BF580" s="438"/>
      <c r="BG580" s="438"/>
      <c r="BH580" s="438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</row>
    <row r="581">
      <c r="A581" s="81"/>
      <c r="B581" s="81"/>
      <c r="C581" s="81"/>
      <c r="D581" s="81"/>
      <c r="E581" s="438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438"/>
      <c r="Y581" s="81"/>
      <c r="Z581" s="81"/>
      <c r="AA581" s="81"/>
      <c r="AB581" s="81"/>
      <c r="AC581" s="81"/>
      <c r="AD581" s="438"/>
      <c r="AE581" s="438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438"/>
      <c r="AV581" s="438"/>
      <c r="AW581" s="438"/>
      <c r="AX581" s="438"/>
      <c r="AY581" s="438"/>
      <c r="AZ581" s="438"/>
      <c r="BA581" s="438"/>
      <c r="BB581" s="438"/>
      <c r="BC581" s="438"/>
      <c r="BD581" s="81"/>
      <c r="BE581" s="438"/>
      <c r="BF581" s="438"/>
      <c r="BG581" s="438"/>
      <c r="BH581" s="438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</row>
    <row r="582">
      <c r="A582" s="81"/>
      <c r="B582" s="81"/>
      <c r="C582" s="81"/>
      <c r="D582" s="81"/>
      <c r="E582" s="438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438"/>
      <c r="Y582" s="81"/>
      <c r="Z582" s="81"/>
      <c r="AA582" s="81"/>
      <c r="AB582" s="81"/>
      <c r="AC582" s="81"/>
      <c r="AD582" s="438"/>
      <c r="AE582" s="438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438"/>
      <c r="AV582" s="438"/>
      <c r="AW582" s="438"/>
      <c r="AX582" s="438"/>
      <c r="AY582" s="438"/>
      <c r="AZ582" s="438"/>
      <c r="BA582" s="438"/>
      <c r="BB582" s="438"/>
      <c r="BC582" s="438"/>
      <c r="BD582" s="81"/>
      <c r="BE582" s="438"/>
      <c r="BF582" s="438"/>
      <c r="BG582" s="438"/>
      <c r="BH582" s="438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</row>
    <row r="583">
      <c r="A583" s="81"/>
      <c r="B583" s="81"/>
      <c r="C583" s="81"/>
      <c r="D583" s="81"/>
      <c r="E583" s="438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438"/>
      <c r="Y583" s="81"/>
      <c r="Z583" s="81"/>
      <c r="AA583" s="81"/>
      <c r="AB583" s="81"/>
      <c r="AC583" s="81"/>
      <c r="AD583" s="438"/>
      <c r="AE583" s="438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438"/>
      <c r="AV583" s="438"/>
      <c r="AW583" s="438"/>
      <c r="AX583" s="438"/>
      <c r="AY583" s="438"/>
      <c r="AZ583" s="438"/>
      <c r="BA583" s="438"/>
      <c r="BB583" s="438"/>
      <c r="BC583" s="438"/>
      <c r="BD583" s="81"/>
      <c r="BE583" s="438"/>
      <c r="BF583" s="438"/>
      <c r="BG583" s="438"/>
      <c r="BH583" s="438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</row>
    <row r="584">
      <c r="A584" s="81"/>
      <c r="B584" s="81"/>
      <c r="C584" s="81"/>
      <c r="D584" s="81"/>
      <c r="E584" s="438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438"/>
      <c r="Y584" s="81"/>
      <c r="Z584" s="81"/>
      <c r="AA584" s="81"/>
      <c r="AB584" s="81"/>
      <c r="AC584" s="81"/>
      <c r="AD584" s="438"/>
      <c r="AE584" s="438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438"/>
      <c r="AV584" s="438"/>
      <c r="AW584" s="438"/>
      <c r="AX584" s="438"/>
      <c r="AY584" s="438"/>
      <c r="AZ584" s="438"/>
      <c r="BA584" s="438"/>
      <c r="BB584" s="438"/>
      <c r="BC584" s="438"/>
      <c r="BD584" s="81"/>
      <c r="BE584" s="438"/>
      <c r="BF584" s="438"/>
      <c r="BG584" s="438"/>
      <c r="BH584" s="438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</row>
    <row r="585">
      <c r="A585" s="81"/>
      <c r="B585" s="81"/>
      <c r="C585" s="81"/>
      <c r="D585" s="81"/>
      <c r="E585" s="438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438"/>
      <c r="Y585" s="81"/>
      <c r="Z585" s="81"/>
      <c r="AA585" s="81"/>
      <c r="AB585" s="81"/>
      <c r="AC585" s="81"/>
      <c r="AD585" s="438"/>
      <c r="AE585" s="438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438"/>
      <c r="AV585" s="438"/>
      <c r="AW585" s="438"/>
      <c r="AX585" s="438"/>
      <c r="AY585" s="438"/>
      <c r="AZ585" s="438"/>
      <c r="BA585" s="438"/>
      <c r="BB585" s="438"/>
      <c r="BC585" s="438"/>
      <c r="BD585" s="81"/>
      <c r="BE585" s="438"/>
      <c r="BF585" s="438"/>
      <c r="BG585" s="438"/>
      <c r="BH585" s="438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</row>
    <row r="586">
      <c r="A586" s="81"/>
      <c r="B586" s="81"/>
      <c r="C586" s="81"/>
      <c r="D586" s="81"/>
      <c r="E586" s="438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438"/>
      <c r="Y586" s="81"/>
      <c r="Z586" s="81"/>
      <c r="AA586" s="81"/>
      <c r="AB586" s="81"/>
      <c r="AC586" s="81"/>
      <c r="AD586" s="438"/>
      <c r="AE586" s="438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438"/>
      <c r="AV586" s="438"/>
      <c r="AW586" s="438"/>
      <c r="AX586" s="438"/>
      <c r="AY586" s="438"/>
      <c r="AZ586" s="438"/>
      <c r="BA586" s="438"/>
      <c r="BB586" s="438"/>
      <c r="BC586" s="438"/>
      <c r="BD586" s="81"/>
      <c r="BE586" s="438"/>
      <c r="BF586" s="438"/>
      <c r="BG586" s="438"/>
      <c r="BH586" s="438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</row>
    <row r="587">
      <c r="A587" s="81"/>
      <c r="B587" s="81"/>
      <c r="C587" s="81"/>
      <c r="D587" s="81"/>
      <c r="E587" s="438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438"/>
      <c r="Y587" s="81"/>
      <c r="Z587" s="81"/>
      <c r="AA587" s="81"/>
      <c r="AB587" s="81"/>
      <c r="AC587" s="81"/>
      <c r="AD587" s="438"/>
      <c r="AE587" s="438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438"/>
      <c r="AV587" s="438"/>
      <c r="AW587" s="438"/>
      <c r="AX587" s="438"/>
      <c r="AY587" s="438"/>
      <c r="AZ587" s="438"/>
      <c r="BA587" s="438"/>
      <c r="BB587" s="438"/>
      <c r="BC587" s="438"/>
      <c r="BD587" s="81"/>
      <c r="BE587" s="438"/>
      <c r="BF587" s="438"/>
      <c r="BG587" s="438"/>
      <c r="BH587" s="438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</row>
    <row r="588">
      <c r="A588" s="81"/>
      <c r="B588" s="81"/>
      <c r="C588" s="81"/>
      <c r="D588" s="81"/>
      <c r="E588" s="438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438"/>
      <c r="Y588" s="81"/>
      <c r="Z588" s="81"/>
      <c r="AA588" s="81"/>
      <c r="AB588" s="81"/>
      <c r="AC588" s="81"/>
      <c r="AD588" s="438"/>
      <c r="AE588" s="438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438"/>
      <c r="AV588" s="438"/>
      <c r="AW588" s="438"/>
      <c r="AX588" s="438"/>
      <c r="AY588" s="438"/>
      <c r="AZ588" s="438"/>
      <c r="BA588" s="438"/>
      <c r="BB588" s="438"/>
      <c r="BC588" s="438"/>
      <c r="BD588" s="81"/>
      <c r="BE588" s="438"/>
      <c r="BF588" s="438"/>
      <c r="BG588" s="438"/>
      <c r="BH588" s="438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</row>
    <row r="589">
      <c r="A589" s="81"/>
      <c r="B589" s="81"/>
      <c r="C589" s="81"/>
      <c r="D589" s="81"/>
      <c r="E589" s="438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438"/>
      <c r="Y589" s="81"/>
      <c r="Z589" s="81"/>
      <c r="AA589" s="81"/>
      <c r="AB589" s="81"/>
      <c r="AC589" s="81"/>
      <c r="AD589" s="438"/>
      <c r="AE589" s="438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438"/>
      <c r="AV589" s="438"/>
      <c r="AW589" s="438"/>
      <c r="AX589" s="438"/>
      <c r="AY589" s="438"/>
      <c r="AZ589" s="438"/>
      <c r="BA589" s="438"/>
      <c r="BB589" s="438"/>
      <c r="BC589" s="438"/>
      <c r="BD589" s="81"/>
      <c r="BE589" s="438"/>
      <c r="BF589" s="438"/>
      <c r="BG589" s="438"/>
      <c r="BH589" s="438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</row>
    <row r="590">
      <c r="A590" s="81"/>
      <c r="B590" s="81"/>
      <c r="C590" s="81"/>
      <c r="D590" s="81"/>
      <c r="E590" s="438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438"/>
      <c r="Y590" s="81"/>
      <c r="Z590" s="81"/>
      <c r="AA590" s="81"/>
      <c r="AB590" s="81"/>
      <c r="AC590" s="81"/>
      <c r="AD590" s="438"/>
      <c r="AE590" s="438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438"/>
      <c r="AV590" s="438"/>
      <c r="AW590" s="438"/>
      <c r="AX590" s="438"/>
      <c r="AY590" s="438"/>
      <c r="AZ590" s="438"/>
      <c r="BA590" s="438"/>
      <c r="BB590" s="438"/>
      <c r="BC590" s="438"/>
      <c r="BD590" s="81"/>
      <c r="BE590" s="438"/>
      <c r="BF590" s="438"/>
      <c r="BG590" s="438"/>
      <c r="BH590" s="438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</row>
    <row r="591">
      <c r="A591" s="81"/>
      <c r="B591" s="81"/>
      <c r="C591" s="81"/>
      <c r="D591" s="81"/>
      <c r="E591" s="438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438"/>
      <c r="Y591" s="81"/>
      <c r="Z591" s="81"/>
      <c r="AA591" s="81"/>
      <c r="AB591" s="81"/>
      <c r="AC591" s="81"/>
      <c r="AD591" s="438"/>
      <c r="AE591" s="438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438"/>
      <c r="AV591" s="438"/>
      <c r="AW591" s="438"/>
      <c r="AX591" s="438"/>
      <c r="AY591" s="438"/>
      <c r="AZ591" s="438"/>
      <c r="BA591" s="438"/>
      <c r="BB591" s="438"/>
      <c r="BC591" s="438"/>
      <c r="BD591" s="81"/>
      <c r="BE591" s="438"/>
      <c r="BF591" s="438"/>
      <c r="BG591" s="438"/>
      <c r="BH591" s="438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</row>
    <row r="592">
      <c r="A592" s="81"/>
      <c r="B592" s="81"/>
      <c r="C592" s="81"/>
      <c r="D592" s="81"/>
      <c r="E592" s="438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438"/>
      <c r="Y592" s="81"/>
      <c r="Z592" s="81"/>
      <c r="AA592" s="81"/>
      <c r="AB592" s="81"/>
      <c r="AC592" s="81"/>
      <c r="AD592" s="438"/>
      <c r="AE592" s="438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438"/>
      <c r="AV592" s="438"/>
      <c r="AW592" s="438"/>
      <c r="AX592" s="438"/>
      <c r="AY592" s="438"/>
      <c r="AZ592" s="438"/>
      <c r="BA592" s="438"/>
      <c r="BB592" s="438"/>
      <c r="BC592" s="438"/>
      <c r="BD592" s="81"/>
      <c r="BE592" s="438"/>
      <c r="BF592" s="438"/>
      <c r="BG592" s="438"/>
      <c r="BH592" s="438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</row>
    <row r="593">
      <c r="A593" s="81"/>
      <c r="B593" s="81"/>
      <c r="C593" s="81"/>
      <c r="D593" s="81"/>
      <c r="E593" s="438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438"/>
      <c r="Y593" s="81"/>
      <c r="Z593" s="81"/>
      <c r="AA593" s="81"/>
      <c r="AB593" s="81"/>
      <c r="AC593" s="81"/>
      <c r="AD593" s="438"/>
      <c r="AE593" s="438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438"/>
      <c r="AV593" s="438"/>
      <c r="AW593" s="438"/>
      <c r="AX593" s="438"/>
      <c r="AY593" s="438"/>
      <c r="AZ593" s="438"/>
      <c r="BA593" s="438"/>
      <c r="BB593" s="438"/>
      <c r="BC593" s="438"/>
      <c r="BD593" s="81"/>
      <c r="BE593" s="438"/>
      <c r="BF593" s="438"/>
      <c r="BG593" s="438"/>
      <c r="BH593" s="438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</row>
    <row r="594">
      <c r="A594" s="81"/>
      <c r="B594" s="81"/>
      <c r="C594" s="81"/>
      <c r="D594" s="81"/>
      <c r="E594" s="438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438"/>
      <c r="Y594" s="81"/>
      <c r="Z594" s="81"/>
      <c r="AA594" s="81"/>
      <c r="AB594" s="81"/>
      <c r="AC594" s="81"/>
      <c r="AD594" s="438"/>
      <c r="AE594" s="438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438"/>
      <c r="AV594" s="438"/>
      <c r="AW594" s="438"/>
      <c r="AX594" s="438"/>
      <c r="AY594" s="438"/>
      <c r="AZ594" s="438"/>
      <c r="BA594" s="438"/>
      <c r="BB594" s="438"/>
      <c r="BC594" s="438"/>
      <c r="BD594" s="81"/>
      <c r="BE594" s="438"/>
      <c r="BF594" s="438"/>
      <c r="BG594" s="438"/>
      <c r="BH594" s="438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</row>
    <row r="595">
      <c r="A595" s="81"/>
      <c r="B595" s="81"/>
      <c r="C595" s="81"/>
      <c r="D595" s="81"/>
      <c r="E595" s="438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438"/>
      <c r="Y595" s="81"/>
      <c r="Z595" s="81"/>
      <c r="AA595" s="81"/>
      <c r="AB595" s="81"/>
      <c r="AC595" s="81"/>
      <c r="AD595" s="438"/>
      <c r="AE595" s="438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438"/>
      <c r="AV595" s="438"/>
      <c r="AW595" s="438"/>
      <c r="AX595" s="438"/>
      <c r="AY595" s="438"/>
      <c r="AZ595" s="438"/>
      <c r="BA595" s="438"/>
      <c r="BB595" s="438"/>
      <c r="BC595" s="438"/>
      <c r="BD595" s="81"/>
      <c r="BE595" s="438"/>
      <c r="BF595" s="438"/>
      <c r="BG595" s="438"/>
      <c r="BH595" s="438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</row>
    <row r="596">
      <c r="A596" s="81"/>
      <c r="B596" s="81"/>
      <c r="C596" s="81"/>
      <c r="D596" s="81"/>
      <c r="E596" s="438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438"/>
      <c r="Y596" s="81"/>
      <c r="Z596" s="81"/>
      <c r="AA596" s="81"/>
      <c r="AB596" s="81"/>
      <c r="AC596" s="81"/>
      <c r="AD596" s="438"/>
      <c r="AE596" s="438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438"/>
      <c r="AV596" s="438"/>
      <c r="AW596" s="438"/>
      <c r="AX596" s="438"/>
      <c r="AY596" s="438"/>
      <c r="AZ596" s="438"/>
      <c r="BA596" s="438"/>
      <c r="BB596" s="438"/>
      <c r="BC596" s="438"/>
      <c r="BD596" s="81"/>
      <c r="BE596" s="438"/>
      <c r="BF596" s="438"/>
      <c r="BG596" s="438"/>
      <c r="BH596" s="438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</row>
    <row r="597">
      <c r="A597" s="81"/>
      <c r="B597" s="81"/>
      <c r="C597" s="81"/>
      <c r="D597" s="81"/>
      <c r="E597" s="438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438"/>
      <c r="Y597" s="81"/>
      <c r="Z597" s="81"/>
      <c r="AA597" s="81"/>
      <c r="AB597" s="81"/>
      <c r="AC597" s="81"/>
      <c r="AD597" s="438"/>
      <c r="AE597" s="438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438"/>
      <c r="AV597" s="438"/>
      <c r="AW597" s="438"/>
      <c r="AX597" s="438"/>
      <c r="AY597" s="438"/>
      <c r="AZ597" s="438"/>
      <c r="BA597" s="438"/>
      <c r="BB597" s="438"/>
      <c r="BC597" s="438"/>
      <c r="BD597" s="81"/>
      <c r="BE597" s="438"/>
      <c r="BF597" s="438"/>
      <c r="BG597" s="438"/>
      <c r="BH597" s="438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</row>
    <row r="598">
      <c r="A598" s="81"/>
      <c r="B598" s="81"/>
      <c r="C598" s="81"/>
      <c r="D598" s="81"/>
      <c r="E598" s="438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438"/>
      <c r="Y598" s="81"/>
      <c r="Z598" s="81"/>
      <c r="AA598" s="81"/>
      <c r="AB598" s="81"/>
      <c r="AC598" s="81"/>
      <c r="AD598" s="438"/>
      <c r="AE598" s="438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438"/>
      <c r="AV598" s="438"/>
      <c r="AW598" s="438"/>
      <c r="AX598" s="438"/>
      <c r="AY598" s="438"/>
      <c r="AZ598" s="438"/>
      <c r="BA598" s="438"/>
      <c r="BB598" s="438"/>
      <c r="BC598" s="438"/>
      <c r="BD598" s="81"/>
      <c r="BE598" s="438"/>
      <c r="BF598" s="438"/>
      <c r="BG598" s="438"/>
      <c r="BH598" s="438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</row>
    <row r="599">
      <c r="A599" s="81"/>
      <c r="B599" s="81"/>
      <c r="C599" s="81"/>
      <c r="D599" s="81"/>
      <c r="E599" s="438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438"/>
      <c r="Y599" s="81"/>
      <c r="Z599" s="81"/>
      <c r="AA599" s="81"/>
      <c r="AB599" s="81"/>
      <c r="AC599" s="81"/>
      <c r="AD599" s="438"/>
      <c r="AE599" s="438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438"/>
      <c r="AV599" s="438"/>
      <c r="AW599" s="438"/>
      <c r="AX599" s="438"/>
      <c r="AY599" s="438"/>
      <c r="AZ599" s="438"/>
      <c r="BA599" s="438"/>
      <c r="BB599" s="438"/>
      <c r="BC599" s="438"/>
      <c r="BD599" s="81"/>
      <c r="BE599" s="438"/>
      <c r="BF599" s="438"/>
      <c r="BG599" s="438"/>
      <c r="BH599" s="438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</row>
    <row r="600">
      <c r="A600" s="81"/>
      <c r="B600" s="81"/>
      <c r="C600" s="81"/>
      <c r="D600" s="81"/>
      <c r="E600" s="438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438"/>
      <c r="Y600" s="81"/>
      <c r="Z600" s="81"/>
      <c r="AA600" s="81"/>
      <c r="AB600" s="81"/>
      <c r="AC600" s="81"/>
      <c r="AD600" s="438"/>
      <c r="AE600" s="438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438"/>
      <c r="AV600" s="438"/>
      <c r="AW600" s="438"/>
      <c r="AX600" s="438"/>
      <c r="AY600" s="438"/>
      <c r="AZ600" s="438"/>
      <c r="BA600" s="438"/>
      <c r="BB600" s="438"/>
      <c r="BC600" s="438"/>
      <c r="BD600" s="81"/>
      <c r="BE600" s="438"/>
      <c r="BF600" s="438"/>
      <c r="BG600" s="438"/>
      <c r="BH600" s="438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</row>
    <row r="601">
      <c r="A601" s="81"/>
      <c r="B601" s="81"/>
      <c r="C601" s="81"/>
      <c r="D601" s="81"/>
      <c r="E601" s="438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438"/>
      <c r="Y601" s="81"/>
      <c r="Z601" s="81"/>
      <c r="AA601" s="81"/>
      <c r="AB601" s="81"/>
      <c r="AC601" s="81"/>
      <c r="AD601" s="438"/>
      <c r="AE601" s="438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438"/>
      <c r="AV601" s="438"/>
      <c r="AW601" s="438"/>
      <c r="AX601" s="438"/>
      <c r="AY601" s="438"/>
      <c r="AZ601" s="438"/>
      <c r="BA601" s="438"/>
      <c r="BB601" s="438"/>
      <c r="BC601" s="438"/>
      <c r="BD601" s="81"/>
      <c r="BE601" s="438"/>
      <c r="BF601" s="438"/>
      <c r="BG601" s="438"/>
      <c r="BH601" s="438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</row>
    <row r="602">
      <c r="A602" s="81"/>
      <c r="B602" s="81"/>
      <c r="C602" s="81"/>
      <c r="D602" s="81"/>
      <c r="E602" s="438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438"/>
      <c r="Y602" s="81"/>
      <c r="Z602" s="81"/>
      <c r="AA602" s="81"/>
      <c r="AB602" s="81"/>
      <c r="AC602" s="81"/>
      <c r="AD602" s="438"/>
      <c r="AE602" s="438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438"/>
      <c r="AV602" s="438"/>
      <c r="AW602" s="438"/>
      <c r="AX602" s="438"/>
      <c r="AY602" s="438"/>
      <c r="AZ602" s="438"/>
      <c r="BA602" s="438"/>
      <c r="BB602" s="438"/>
      <c r="BC602" s="438"/>
      <c r="BD602" s="81"/>
      <c r="BE602" s="438"/>
      <c r="BF602" s="438"/>
      <c r="BG602" s="438"/>
      <c r="BH602" s="438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</row>
    <row r="603">
      <c r="A603" s="81"/>
      <c r="B603" s="81"/>
      <c r="C603" s="81"/>
      <c r="D603" s="81"/>
      <c r="E603" s="438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438"/>
      <c r="Y603" s="81"/>
      <c r="Z603" s="81"/>
      <c r="AA603" s="81"/>
      <c r="AB603" s="81"/>
      <c r="AC603" s="81"/>
      <c r="AD603" s="438"/>
      <c r="AE603" s="438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438"/>
      <c r="AV603" s="438"/>
      <c r="AW603" s="438"/>
      <c r="AX603" s="438"/>
      <c r="AY603" s="438"/>
      <c r="AZ603" s="438"/>
      <c r="BA603" s="438"/>
      <c r="BB603" s="438"/>
      <c r="BC603" s="438"/>
      <c r="BD603" s="81"/>
      <c r="BE603" s="438"/>
      <c r="BF603" s="438"/>
      <c r="BG603" s="438"/>
      <c r="BH603" s="438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</row>
    <row r="604">
      <c r="A604" s="81"/>
      <c r="B604" s="81"/>
      <c r="C604" s="81"/>
      <c r="D604" s="81"/>
      <c r="E604" s="438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438"/>
      <c r="Y604" s="81"/>
      <c r="Z604" s="81"/>
      <c r="AA604" s="81"/>
      <c r="AB604" s="81"/>
      <c r="AC604" s="81"/>
      <c r="AD604" s="438"/>
      <c r="AE604" s="438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438"/>
      <c r="AV604" s="438"/>
      <c r="AW604" s="438"/>
      <c r="AX604" s="438"/>
      <c r="AY604" s="438"/>
      <c r="AZ604" s="438"/>
      <c r="BA604" s="438"/>
      <c r="BB604" s="438"/>
      <c r="BC604" s="438"/>
      <c r="BD604" s="81"/>
      <c r="BE604" s="438"/>
      <c r="BF604" s="438"/>
      <c r="BG604" s="438"/>
      <c r="BH604" s="438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</row>
    <row r="605">
      <c r="A605" s="81"/>
      <c r="B605" s="81"/>
      <c r="C605" s="81"/>
      <c r="D605" s="81"/>
      <c r="E605" s="438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438"/>
      <c r="Y605" s="81"/>
      <c r="Z605" s="81"/>
      <c r="AA605" s="81"/>
      <c r="AB605" s="81"/>
      <c r="AC605" s="81"/>
      <c r="AD605" s="438"/>
      <c r="AE605" s="438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438"/>
      <c r="AV605" s="438"/>
      <c r="AW605" s="438"/>
      <c r="AX605" s="438"/>
      <c r="AY605" s="438"/>
      <c r="AZ605" s="438"/>
      <c r="BA605" s="438"/>
      <c r="BB605" s="438"/>
      <c r="BC605" s="438"/>
      <c r="BD605" s="81"/>
      <c r="BE605" s="438"/>
      <c r="BF605" s="438"/>
      <c r="BG605" s="438"/>
      <c r="BH605" s="438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</row>
    <row r="606">
      <c r="A606" s="81"/>
      <c r="B606" s="81"/>
      <c r="C606" s="81"/>
      <c r="D606" s="81"/>
      <c r="E606" s="438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438"/>
      <c r="Y606" s="81"/>
      <c r="Z606" s="81"/>
      <c r="AA606" s="81"/>
      <c r="AB606" s="81"/>
      <c r="AC606" s="81"/>
      <c r="AD606" s="438"/>
      <c r="AE606" s="438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438"/>
      <c r="AV606" s="438"/>
      <c r="AW606" s="438"/>
      <c r="AX606" s="438"/>
      <c r="AY606" s="438"/>
      <c r="AZ606" s="438"/>
      <c r="BA606" s="438"/>
      <c r="BB606" s="438"/>
      <c r="BC606" s="438"/>
      <c r="BD606" s="81"/>
      <c r="BE606" s="438"/>
      <c r="BF606" s="438"/>
      <c r="BG606" s="438"/>
      <c r="BH606" s="438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</row>
    <row r="607">
      <c r="A607" s="81"/>
      <c r="B607" s="81"/>
      <c r="C607" s="81"/>
      <c r="D607" s="81"/>
      <c r="E607" s="438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438"/>
      <c r="Y607" s="81"/>
      <c r="Z607" s="81"/>
      <c r="AA607" s="81"/>
      <c r="AB607" s="81"/>
      <c r="AC607" s="81"/>
      <c r="AD607" s="438"/>
      <c r="AE607" s="438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438"/>
      <c r="AV607" s="438"/>
      <c r="AW607" s="438"/>
      <c r="AX607" s="438"/>
      <c r="AY607" s="438"/>
      <c r="AZ607" s="438"/>
      <c r="BA607" s="438"/>
      <c r="BB607" s="438"/>
      <c r="BC607" s="438"/>
      <c r="BD607" s="81"/>
      <c r="BE607" s="438"/>
      <c r="BF607" s="438"/>
      <c r="BG607" s="438"/>
      <c r="BH607" s="438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</row>
    <row r="608">
      <c r="A608" s="81"/>
      <c r="B608" s="81"/>
      <c r="C608" s="81"/>
      <c r="D608" s="81"/>
      <c r="E608" s="438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438"/>
      <c r="Y608" s="81"/>
      <c r="Z608" s="81"/>
      <c r="AA608" s="81"/>
      <c r="AB608" s="81"/>
      <c r="AC608" s="81"/>
      <c r="AD608" s="438"/>
      <c r="AE608" s="438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438"/>
      <c r="AV608" s="438"/>
      <c r="AW608" s="438"/>
      <c r="AX608" s="438"/>
      <c r="AY608" s="438"/>
      <c r="AZ608" s="438"/>
      <c r="BA608" s="438"/>
      <c r="BB608" s="438"/>
      <c r="BC608" s="438"/>
      <c r="BD608" s="81"/>
      <c r="BE608" s="438"/>
      <c r="BF608" s="438"/>
      <c r="BG608" s="438"/>
      <c r="BH608" s="438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</row>
    <row r="609">
      <c r="A609" s="81"/>
      <c r="B609" s="81"/>
      <c r="C609" s="81"/>
      <c r="D609" s="81"/>
      <c r="E609" s="438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438"/>
      <c r="Y609" s="81"/>
      <c r="Z609" s="81"/>
      <c r="AA609" s="81"/>
      <c r="AB609" s="81"/>
      <c r="AC609" s="81"/>
      <c r="AD609" s="438"/>
      <c r="AE609" s="438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438"/>
      <c r="AV609" s="438"/>
      <c r="AW609" s="438"/>
      <c r="AX609" s="438"/>
      <c r="AY609" s="438"/>
      <c r="AZ609" s="438"/>
      <c r="BA609" s="438"/>
      <c r="BB609" s="438"/>
      <c r="BC609" s="438"/>
      <c r="BD609" s="81"/>
      <c r="BE609" s="438"/>
      <c r="BF609" s="438"/>
      <c r="BG609" s="438"/>
      <c r="BH609" s="438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</row>
    <row r="610">
      <c r="A610" s="81"/>
      <c r="B610" s="81"/>
      <c r="C610" s="81"/>
      <c r="D610" s="81"/>
      <c r="E610" s="438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438"/>
      <c r="Y610" s="81"/>
      <c r="Z610" s="81"/>
      <c r="AA610" s="81"/>
      <c r="AB610" s="81"/>
      <c r="AC610" s="81"/>
      <c r="AD610" s="438"/>
      <c r="AE610" s="438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438"/>
      <c r="AV610" s="438"/>
      <c r="AW610" s="438"/>
      <c r="AX610" s="438"/>
      <c r="AY610" s="438"/>
      <c r="AZ610" s="438"/>
      <c r="BA610" s="438"/>
      <c r="BB610" s="438"/>
      <c r="BC610" s="438"/>
      <c r="BD610" s="81"/>
      <c r="BE610" s="438"/>
      <c r="BF610" s="438"/>
      <c r="BG610" s="438"/>
      <c r="BH610" s="438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</row>
    <row r="611">
      <c r="A611" s="81"/>
      <c r="B611" s="81"/>
      <c r="C611" s="81"/>
      <c r="D611" s="81"/>
      <c r="E611" s="438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438"/>
      <c r="Y611" s="81"/>
      <c r="Z611" s="81"/>
      <c r="AA611" s="81"/>
      <c r="AB611" s="81"/>
      <c r="AC611" s="81"/>
      <c r="AD611" s="438"/>
      <c r="AE611" s="438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438"/>
      <c r="AV611" s="438"/>
      <c r="AW611" s="438"/>
      <c r="AX611" s="438"/>
      <c r="AY611" s="438"/>
      <c r="AZ611" s="438"/>
      <c r="BA611" s="438"/>
      <c r="BB611" s="438"/>
      <c r="BC611" s="438"/>
      <c r="BD611" s="81"/>
      <c r="BE611" s="438"/>
      <c r="BF611" s="438"/>
      <c r="BG611" s="438"/>
      <c r="BH611" s="438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</row>
    <row r="612">
      <c r="A612" s="81"/>
      <c r="B612" s="81"/>
      <c r="C612" s="81"/>
      <c r="D612" s="81"/>
      <c r="E612" s="438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438"/>
      <c r="Y612" s="81"/>
      <c r="Z612" s="81"/>
      <c r="AA612" s="81"/>
      <c r="AB612" s="81"/>
      <c r="AC612" s="81"/>
      <c r="AD612" s="438"/>
      <c r="AE612" s="438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438"/>
      <c r="AV612" s="438"/>
      <c r="AW612" s="438"/>
      <c r="AX612" s="438"/>
      <c r="AY612" s="438"/>
      <c r="AZ612" s="438"/>
      <c r="BA612" s="438"/>
      <c r="BB612" s="438"/>
      <c r="BC612" s="438"/>
      <c r="BD612" s="81"/>
      <c r="BE612" s="438"/>
      <c r="BF612" s="438"/>
      <c r="BG612" s="438"/>
      <c r="BH612" s="438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</row>
    <row r="613">
      <c r="A613" s="81"/>
      <c r="B613" s="81"/>
      <c r="C613" s="81"/>
      <c r="D613" s="81"/>
      <c r="E613" s="438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438"/>
      <c r="Y613" s="81"/>
      <c r="Z613" s="81"/>
      <c r="AA613" s="81"/>
      <c r="AB613" s="81"/>
      <c r="AC613" s="81"/>
      <c r="AD613" s="438"/>
      <c r="AE613" s="438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438"/>
      <c r="AV613" s="438"/>
      <c r="AW613" s="438"/>
      <c r="AX613" s="438"/>
      <c r="AY613" s="438"/>
      <c r="AZ613" s="438"/>
      <c r="BA613" s="438"/>
      <c r="BB613" s="438"/>
      <c r="BC613" s="438"/>
      <c r="BD613" s="81"/>
      <c r="BE613" s="438"/>
      <c r="BF613" s="438"/>
      <c r="BG613" s="438"/>
      <c r="BH613" s="438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</row>
    <row r="614">
      <c r="A614" s="81"/>
      <c r="B614" s="81"/>
      <c r="C614" s="81"/>
      <c r="D614" s="81"/>
      <c r="E614" s="438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438"/>
      <c r="Y614" s="81"/>
      <c r="Z614" s="81"/>
      <c r="AA614" s="81"/>
      <c r="AB614" s="81"/>
      <c r="AC614" s="81"/>
      <c r="AD614" s="438"/>
      <c r="AE614" s="438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438"/>
      <c r="AV614" s="438"/>
      <c r="AW614" s="438"/>
      <c r="AX614" s="438"/>
      <c r="AY614" s="438"/>
      <c r="AZ614" s="438"/>
      <c r="BA614" s="438"/>
      <c r="BB614" s="438"/>
      <c r="BC614" s="438"/>
      <c r="BD614" s="81"/>
      <c r="BE614" s="438"/>
      <c r="BF614" s="438"/>
      <c r="BG614" s="438"/>
      <c r="BH614" s="438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</row>
    <row r="615">
      <c r="A615" s="81"/>
      <c r="B615" s="81"/>
      <c r="C615" s="81"/>
      <c r="D615" s="81"/>
      <c r="E615" s="438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438"/>
      <c r="Y615" s="81"/>
      <c r="Z615" s="81"/>
      <c r="AA615" s="81"/>
      <c r="AB615" s="81"/>
      <c r="AC615" s="81"/>
      <c r="AD615" s="438"/>
      <c r="AE615" s="438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438"/>
      <c r="AV615" s="438"/>
      <c r="AW615" s="438"/>
      <c r="AX615" s="438"/>
      <c r="AY615" s="438"/>
      <c r="AZ615" s="438"/>
      <c r="BA615" s="438"/>
      <c r="BB615" s="438"/>
      <c r="BC615" s="438"/>
      <c r="BD615" s="81"/>
      <c r="BE615" s="438"/>
      <c r="BF615" s="438"/>
      <c r="BG615" s="438"/>
      <c r="BH615" s="438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</row>
    <row r="616">
      <c r="A616" s="81"/>
      <c r="B616" s="81"/>
      <c r="C616" s="81"/>
      <c r="D616" s="81"/>
      <c r="E616" s="438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438"/>
      <c r="Y616" s="81"/>
      <c r="Z616" s="81"/>
      <c r="AA616" s="81"/>
      <c r="AB616" s="81"/>
      <c r="AC616" s="81"/>
      <c r="AD616" s="438"/>
      <c r="AE616" s="438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438"/>
      <c r="AV616" s="438"/>
      <c r="AW616" s="438"/>
      <c r="AX616" s="438"/>
      <c r="AY616" s="438"/>
      <c r="AZ616" s="438"/>
      <c r="BA616" s="438"/>
      <c r="BB616" s="438"/>
      <c r="BC616" s="438"/>
      <c r="BD616" s="81"/>
      <c r="BE616" s="438"/>
      <c r="BF616" s="438"/>
      <c r="BG616" s="438"/>
      <c r="BH616" s="438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</row>
    <row r="617">
      <c r="A617" s="81"/>
      <c r="B617" s="81"/>
      <c r="C617" s="81"/>
      <c r="D617" s="81"/>
      <c r="E617" s="438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438"/>
      <c r="Y617" s="81"/>
      <c r="Z617" s="81"/>
      <c r="AA617" s="81"/>
      <c r="AB617" s="81"/>
      <c r="AC617" s="81"/>
      <c r="AD617" s="438"/>
      <c r="AE617" s="438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438"/>
      <c r="AV617" s="438"/>
      <c r="AW617" s="438"/>
      <c r="AX617" s="438"/>
      <c r="AY617" s="438"/>
      <c r="AZ617" s="438"/>
      <c r="BA617" s="438"/>
      <c r="BB617" s="438"/>
      <c r="BC617" s="438"/>
      <c r="BD617" s="81"/>
      <c r="BE617" s="438"/>
      <c r="BF617" s="438"/>
      <c r="BG617" s="438"/>
      <c r="BH617" s="438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</row>
    <row r="618">
      <c r="A618" s="81"/>
      <c r="B618" s="81"/>
      <c r="C618" s="81"/>
      <c r="D618" s="81"/>
      <c r="E618" s="438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438"/>
      <c r="Y618" s="81"/>
      <c r="Z618" s="81"/>
      <c r="AA618" s="81"/>
      <c r="AB618" s="81"/>
      <c r="AC618" s="81"/>
      <c r="AD618" s="438"/>
      <c r="AE618" s="438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438"/>
      <c r="AV618" s="438"/>
      <c r="AW618" s="438"/>
      <c r="AX618" s="438"/>
      <c r="AY618" s="438"/>
      <c r="AZ618" s="438"/>
      <c r="BA618" s="438"/>
      <c r="BB618" s="438"/>
      <c r="BC618" s="438"/>
      <c r="BD618" s="81"/>
      <c r="BE618" s="438"/>
      <c r="BF618" s="438"/>
      <c r="BG618" s="438"/>
      <c r="BH618" s="438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</row>
    <row r="619">
      <c r="A619" s="81"/>
      <c r="B619" s="81"/>
      <c r="C619" s="81"/>
      <c r="D619" s="81"/>
      <c r="E619" s="438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438"/>
      <c r="Y619" s="81"/>
      <c r="Z619" s="81"/>
      <c r="AA619" s="81"/>
      <c r="AB619" s="81"/>
      <c r="AC619" s="81"/>
      <c r="AD619" s="438"/>
      <c r="AE619" s="438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438"/>
      <c r="AV619" s="438"/>
      <c r="AW619" s="438"/>
      <c r="AX619" s="438"/>
      <c r="AY619" s="438"/>
      <c r="AZ619" s="438"/>
      <c r="BA619" s="438"/>
      <c r="BB619" s="438"/>
      <c r="BC619" s="438"/>
      <c r="BD619" s="81"/>
      <c r="BE619" s="438"/>
      <c r="BF619" s="438"/>
      <c r="BG619" s="438"/>
      <c r="BH619" s="438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</row>
    <row r="620">
      <c r="A620" s="81"/>
      <c r="B620" s="81"/>
      <c r="C620" s="81"/>
      <c r="D620" s="81"/>
      <c r="E620" s="438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438"/>
      <c r="Y620" s="81"/>
      <c r="Z620" s="81"/>
      <c r="AA620" s="81"/>
      <c r="AB620" s="81"/>
      <c r="AC620" s="81"/>
      <c r="AD620" s="438"/>
      <c r="AE620" s="438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438"/>
      <c r="AV620" s="438"/>
      <c r="AW620" s="438"/>
      <c r="AX620" s="438"/>
      <c r="AY620" s="438"/>
      <c r="AZ620" s="438"/>
      <c r="BA620" s="438"/>
      <c r="BB620" s="438"/>
      <c r="BC620" s="438"/>
      <c r="BD620" s="81"/>
      <c r="BE620" s="438"/>
      <c r="BF620" s="438"/>
      <c r="BG620" s="438"/>
      <c r="BH620" s="438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</row>
    <row r="621">
      <c r="A621" s="81"/>
      <c r="B621" s="81"/>
      <c r="C621" s="81"/>
      <c r="D621" s="81"/>
      <c r="E621" s="438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438"/>
      <c r="Y621" s="81"/>
      <c r="Z621" s="81"/>
      <c r="AA621" s="81"/>
      <c r="AB621" s="81"/>
      <c r="AC621" s="81"/>
      <c r="AD621" s="438"/>
      <c r="AE621" s="438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438"/>
      <c r="AV621" s="438"/>
      <c r="AW621" s="438"/>
      <c r="AX621" s="438"/>
      <c r="AY621" s="438"/>
      <c r="AZ621" s="438"/>
      <c r="BA621" s="438"/>
      <c r="BB621" s="438"/>
      <c r="BC621" s="438"/>
      <c r="BD621" s="81"/>
      <c r="BE621" s="438"/>
      <c r="BF621" s="438"/>
      <c r="BG621" s="438"/>
      <c r="BH621" s="438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</row>
    <row r="622">
      <c r="A622" s="81"/>
      <c r="B622" s="81"/>
      <c r="C622" s="81"/>
      <c r="D622" s="81"/>
      <c r="E622" s="438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438"/>
      <c r="Y622" s="81"/>
      <c r="Z622" s="81"/>
      <c r="AA622" s="81"/>
      <c r="AB622" s="81"/>
      <c r="AC622" s="81"/>
      <c r="AD622" s="438"/>
      <c r="AE622" s="438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438"/>
      <c r="AV622" s="438"/>
      <c r="AW622" s="438"/>
      <c r="AX622" s="438"/>
      <c r="AY622" s="438"/>
      <c r="AZ622" s="438"/>
      <c r="BA622" s="438"/>
      <c r="BB622" s="438"/>
      <c r="BC622" s="438"/>
      <c r="BD622" s="81"/>
      <c r="BE622" s="438"/>
      <c r="BF622" s="438"/>
      <c r="BG622" s="438"/>
      <c r="BH622" s="438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</row>
    <row r="623">
      <c r="A623" s="81"/>
      <c r="B623" s="81"/>
      <c r="C623" s="81"/>
      <c r="D623" s="81"/>
      <c r="E623" s="438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438"/>
      <c r="Y623" s="81"/>
      <c r="Z623" s="81"/>
      <c r="AA623" s="81"/>
      <c r="AB623" s="81"/>
      <c r="AC623" s="81"/>
      <c r="AD623" s="438"/>
      <c r="AE623" s="438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438"/>
      <c r="AV623" s="438"/>
      <c r="AW623" s="438"/>
      <c r="AX623" s="438"/>
      <c r="AY623" s="438"/>
      <c r="AZ623" s="438"/>
      <c r="BA623" s="438"/>
      <c r="BB623" s="438"/>
      <c r="BC623" s="438"/>
      <c r="BD623" s="81"/>
      <c r="BE623" s="438"/>
      <c r="BF623" s="438"/>
      <c r="BG623" s="438"/>
      <c r="BH623" s="438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</row>
    <row r="624">
      <c r="A624" s="81"/>
      <c r="B624" s="81"/>
      <c r="C624" s="81"/>
      <c r="D624" s="81"/>
      <c r="E624" s="438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438"/>
      <c r="Y624" s="81"/>
      <c r="Z624" s="81"/>
      <c r="AA624" s="81"/>
      <c r="AB624" s="81"/>
      <c r="AC624" s="81"/>
      <c r="AD624" s="438"/>
      <c r="AE624" s="438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438"/>
      <c r="AV624" s="438"/>
      <c r="AW624" s="438"/>
      <c r="AX624" s="438"/>
      <c r="AY624" s="438"/>
      <c r="AZ624" s="438"/>
      <c r="BA624" s="438"/>
      <c r="BB624" s="438"/>
      <c r="BC624" s="438"/>
      <c r="BD624" s="81"/>
      <c r="BE624" s="438"/>
      <c r="BF624" s="438"/>
      <c r="BG624" s="438"/>
      <c r="BH624" s="438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</row>
    <row r="625">
      <c r="A625" s="81"/>
      <c r="B625" s="81"/>
      <c r="C625" s="81"/>
      <c r="D625" s="81"/>
      <c r="E625" s="438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438"/>
      <c r="Y625" s="81"/>
      <c r="Z625" s="81"/>
      <c r="AA625" s="81"/>
      <c r="AB625" s="81"/>
      <c r="AC625" s="81"/>
      <c r="AD625" s="438"/>
      <c r="AE625" s="438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438"/>
      <c r="AV625" s="438"/>
      <c r="AW625" s="438"/>
      <c r="AX625" s="438"/>
      <c r="AY625" s="438"/>
      <c r="AZ625" s="438"/>
      <c r="BA625" s="438"/>
      <c r="BB625" s="438"/>
      <c r="BC625" s="438"/>
      <c r="BD625" s="81"/>
      <c r="BE625" s="438"/>
      <c r="BF625" s="438"/>
      <c r="BG625" s="438"/>
      <c r="BH625" s="438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</row>
    <row r="626">
      <c r="A626" s="81"/>
      <c r="B626" s="81"/>
      <c r="C626" s="81"/>
      <c r="D626" s="81"/>
      <c r="E626" s="438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438"/>
      <c r="Y626" s="81"/>
      <c r="Z626" s="81"/>
      <c r="AA626" s="81"/>
      <c r="AB626" s="81"/>
      <c r="AC626" s="81"/>
      <c r="AD626" s="438"/>
      <c r="AE626" s="438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438"/>
      <c r="AV626" s="438"/>
      <c r="AW626" s="438"/>
      <c r="AX626" s="438"/>
      <c r="AY626" s="438"/>
      <c r="AZ626" s="438"/>
      <c r="BA626" s="438"/>
      <c r="BB626" s="438"/>
      <c r="BC626" s="438"/>
      <c r="BD626" s="81"/>
      <c r="BE626" s="438"/>
      <c r="BF626" s="438"/>
      <c r="BG626" s="438"/>
      <c r="BH626" s="438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</row>
    <row r="627">
      <c r="A627" s="81"/>
      <c r="B627" s="81"/>
      <c r="C627" s="81"/>
      <c r="D627" s="81"/>
      <c r="E627" s="438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438"/>
      <c r="Y627" s="81"/>
      <c r="Z627" s="81"/>
      <c r="AA627" s="81"/>
      <c r="AB627" s="81"/>
      <c r="AC627" s="81"/>
      <c r="AD627" s="438"/>
      <c r="AE627" s="438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438"/>
      <c r="AV627" s="438"/>
      <c r="AW627" s="438"/>
      <c r="AX627" s="438"/>
      <c r="AY627" s="438"/>
      <c r="AZ627" s="438"/>
      <c r="BA627" s="438"/>
      <c r="BB627" s="438"/>
      <c r="BC627" s="438"/>
      <c r="BD627" s="81"/>
      <c r="BE627" s="438"/>
      <c r="BF627" s="438"/>
      <c r="BG627" s="438"/>
      <c r="BH627" s="438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</row>
    <row r="628">
      <c r="A628" s="81"/>
      <c r="B628" s="81"/>
      <c r="C628" s="81"/>
      <c r="D628" s="81"/>
      <c r="E628" s="438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438"/>
      <c r="Y628" s="81"/>
      <c r="Z628" s="81"/>
      <c r="AA628" s="81"/>
      <c r="AB628" s="81"/>
      <c r="AC628" s="81"/>
      <c r="AD628" s="438"/>
      <c r="AE628" s="438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438"/>
      <c r="AV628" s="438"/>
      <c r="AW628" s="438"/>
      <c r="AX628" s="438"/>
      <c r="AY628" s="438"/>
      <c r="AZ628" s="438"/>
      <c r="BA628" s="438"/>
      <c r="BB628" s="438"/>
      <c r="BC628" s="438"/>
      <c r="BD628" s="81"/>
      <c r="BE628" s="438"/>
      <c r="BF628" s="438"/>
      <c r="BG628" s="438"/>
      <c r="BH628" s="438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</row>
    <row r="629">
      <c r="A629" s="81"/>
      <c r="B629" s="81"/>
      <c r="C629" s="81"/>
      <c r="D629" s="81"/>
      <c r="E629" s="438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438"/>
      <c r="Y629" s="81"/>
      <c r="Z629" s="81"/>
      <c r="AA629" s="81"/>
      <c r="AB629" s="81"/>
      <c r="AC629" s="81"/>
      <c r="AD629" s="438"/>
      <c r="AE629" s="438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438"/>
      <c r="AV629" s="438"/>
      <c r="AW629" s="438"/>
      <c r="AX629" s="438"/>
      <c r="AY629" s="438"/>
      <c r="AZ629" s="438"/>
      <c r="BA629" s="438"/>
      <c r="BB629" s="438"/>
      <c r="BC629" s="438"/>
      <c r="BD629" s="81"/>
      <c r="BE629" s="438"/>
      <c r="BF629" s="438"/>
      <c r="BG629" s="438"/>
      <c r="BH629" s="438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</row>
    <row r="630">
      <c r="A630" s="81"/>
      <c r="B630" s="81"/>
      <c r="C630" s="81"/>
      <c r="D630" s="81"/>
      <c r="E630" s="438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438"/>
      <c r="Y630" s="81"/>
      <c r="Z630" s="81"/>
      <c r="AA630" s="81"/>
      <c r="AB630" s="81"/>
      <c r="AC630" s="81"/>
      <c r="AD630" s="438"/>
      <c r="AE630" s="438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438"/>
      <c r="AV630" s="438"/>
      <c r="AW630" s="438"/>
      <c r="AX630" s="438"/>
      <c r="AY630" s="438"/>
      <c r="AZ630" s="438"/>
      <c r="BA630" s="438"/>
      <c r="BB630" s="438"/>
      <c r="BC630" s="438"/>
      <c r="BD630" s="81"/>
      <c r="BE630" s="438"/>
      <c r="BF630" s="438"/>
      <c r="BG630" s="438"/>
      <c r="BH630" s="438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</row>
    <row r="631">
      <c r="A631" s="81"/>
      <c r="B631" s="81"/>
      <c r="C631" s="81"/>
      <c r="D631" s="81"/>
      <c r="E631" s="438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438"/>
      <c r="Y631" s="81"/>
      <c r="Z631" s="81"/>
      <c r="AA631" s="81"/>
      <c r="AB631" s="81"/>
      <c r="AC631" s="81"/>
      <c r="AD631" s="438"/>
      <c r="AE631" s="438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438"/>
      <c r="AV631" s="438"/>
      <c r="AW631" s="438"/>
      <c r="AX631" s="438"/>
      <c r="AY631" s="438"/>
      <c r="AZ631" s="438"/>
      <c r="BA631" s="438"/>
      <c r="BB631" s="438"/>
      <c r="BC631" s="438"/>
      <c r="BD631" s="81"/>
      <c r="BE631" s="438"/>
      <c r="BF631" s="438"/>
      <c r="BG631" s="438"/>
      <c r="BH631" s="438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</row>
    <row r="632">
      <c r="A632" s="81"/>
      <c r="B632" s="81"/>
      <c r="C632" s="81"/>
      <c r="D632" s="81"/>
      <c r="E632" s="438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438"/>
      <c r="Y632" s="81"/>
      <c r="Z632" s="81"/>
      <c r="AA632" s="81"/>
      <c r="AB632" s="81"/>
      <c r="AC632" s="81"/>
      <c r="AD632" s="438"/>
      <c r="AE632" s="438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438"/>
      <c r="AV632" s="438"/>
      <c r="AW632" s="438"/>
      <c r="AX632" s="438"/>
      <c r="AY632" s="438"/>
      <c r="AZ632" s="438"/>
      <c r="BA632" s="438"/>
      <c r="BB632" s="438"/>
      <c r="BC632" s="438"/>
      <c r="BD632" s="81"/>
      <c r="BE632" s="438"/>
      <c r="BF632" s="438"/>
      <c r="BG632" s="438"/>
      <c r="BH632" s="438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</row>
    <row r="633">
      <c r="A633" s="81"/>
      <c r="B633" s="81"/>
      <c r="C633" s="81"/>
      <c r="D633" s="81"/>
      <c r="E633" s="438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438"/>
      <c r="Y633" s="81"/>
      <c r="Z633" s="81"/>
      <c r="AA633" s="81"/>
      <c r="AB633" s="81"/>
      <c r="AC633" s="81"/>
      <c r="AD633" s="438"/>
      <c r="AE633" s="438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438"/>
      <c r="AV633" s="438"/>
      <c r="AW633" s="438"/>
      <c r="AX633" s="438"/>
      <c r="AY633" s="438"/>
      <c r="AZ633" s="438"/>
      <c r="BA633" s="438"/>
      <c r="BB633" s="438"/>
      <c r="BC633" s="438"/>
      <c r="BD633" s="81"/>
      <c r="BE633" s="438"/>
      <c r="BF633" s="438"/>
      <c r="BG633" s="438"/>
      <c r="BH633" s="438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</row>
    <row r="634">
      <c r="A634" s="81"/>
      <c r="B634" s="81"/>
      <c r="C634" s="81"/>
      <c r="D634" s="81"/>
      <c r="E634" s="438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438"/>
      <c r="Y634" s="81"/>
      <c r="Z634" s="81"/>
      <c r="AA634" s="81"/>
      <c r="AB634" s="81"/>
      <c r="AC634" s="81"/>
      <c r="AD634" s="438"/>
      <c r="AE634" s="438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438"/>
      <c r="AV634" s="438"/>
      <c r="AW634" s="438"/>
      <c r="AX634" s="438"/>
      <c r="AY634" s="438"/>
      <c r="AZ634" s="438"/>
      <c r="BA634" s="438"/>
      <c r="BB634" s="438"/>
      <c r="BC634" s="438"/>
      <c r="BD634" s="81"/>
      <c r="BE634" s="438"/>
      <c r="BF634" s="438"/>
      <c r="BG634" s="438"/>
      <c r="BH634" s="438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</row>
    <row r="635">
      <c r="A635" s="81"/>
      <c r="B635" s="81"/>
      <c r="C635" s="81"/>
      <c r="D635" s="81"/>
      <c r="E635" s="438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438"/>
      <c r="Y635" s="81"/>
      <c r="Z635" s="81"/>
      <c r="AA635" s="81"/>
      <c r="AB635" s="81"/>
      <c r="AC635" s="81"/>
      <c r="AD635" s="438"/>
      <c r="AE635" s="438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438"/>
      <c r="AV635" s="438"/>
      <c r="AW635" s="438"/>
      <c r="AX635" s="438"/>
      <c r="AY635" s="438"/>
      <c r="AZ635" s="438"/>
      <c r="BA635" s="438"/>
      <c r="BB635" s="438"/>
      <c r="BC635" s="438"/>
      <c r="BD635" s="81"/>
      <c r="BE635" s="438"/>
      <c r="BF635" s="438"/>
      <c r="BG635" s="438"/>
      <c r="BH635" s="438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</row>
    <row r="636">
      <c r="A636" s="81"/>
      <c r="B636" s="81"/>
      <c r="C636" s="81"/>
      <c r="D636" s="81"/>
      <c r="E636" s="438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438"/>
      <c r="Y636" s="81"/>
      <c r="Z636" s="81"/>
      <c r="AA636" s="81"/>
      <c r="AB636" s="81"/>
      <c r="AC636" s="81"/>
      <c r="AD636" s="438"/>
      <c r="AE636" s="438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438"/>
      <c r="AV636" s="438"/>
      <c r="AW636" s="438"/>
      <c r="AX636" s="438"/>
      <c r="AY636" s="438"/>
      <c r="AZ636" s="438"/>
      <c r="BA636" s="438"/>
      <c r="BB636" s="438"/>
      <c r="BC636" s="438"/>
      <c r="BD636" s="81"/>
      <c r="BE636" s="438"/>
      <c r="BF636" s="438"/>
      <c r="BG636" s="438"/>
      <c r="BH636" s="438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</row>
    <row r="637">
      <c r="A637" s="81"/>
      <c r="B637" s="81"/>
      <c r="C637" s="81"/>
      <c r="D637" s="81"/>
      <c r="E637" s="438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438"/>
      <c r="Y637" s="81"/>
      <c r="Z637" s="81"/>
      <c r="AA637" s="81"/>
      <c r="AB637" s="81"/>
      <c r="AC637" s="81"/>
      <c r="AD637" s="438"/>
      <c r="AE637" s="438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438"/>
      <c r="AV637" s="438"/>
      <c r="AW637" s="438"/>
      <c r="AX637" s="438"/>
      <c r="AY637" s="438"/>
      <c r="AZ637" s="438"/>
      <c r="BA637" s="438"/>
      <c r="BB637" s="438"/>
      <c r="BC637" s="438"/>
      <c r="BD637" s="81"/>
      <c r="BE637" s="438"/>
      <c r="BF637" s="438"/>
      <c r="BG637" s="438"/>
      <c r="BH637" s="438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</row>
    <row r="638">
      <c r="A638" s="81"/>
      <c r="B638" s="81"/>
      <c r="C638" s="81"/>
      <c r="D638" s="81"/>
      <c r="E638" s="438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438"/>
      <c r="Y638" s="81"/>
      <c r="Z638" s="81"/>
      <c r="AA638" s="81"/>
      <c r="AB638" s="81"/>
      <c r="AC638" s="81"/>
      <c r="AD638" s="438"/>
      <c r="AE638" s="438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438"/>
      <c r="AV638" s="438"/>
      <c r="AW638" s="438"/>
      <c r="AX638" s="438"/>
      <c r="AY638" s="438"/>
      <c r="AZ638" s="438"/>
      <c r="BA638" s="438"/>
      <c r="BB638" s="438"/>
      <c r="BC638" s="438"/>
      <c r="BD638" s="81"/>
      <c r="BE638" s="438"/>
      <c r="BF638" s="438"/>
      <c r="BG638" s="438"/>
      <c r="BH638" s="438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</row>
    <row r="639">
      <c r="A639" s="81"/>
      <c r="B639" s="81"/>
      <c r="C639" s="81"/>
      <c r="D639" s="81"/>
      <c r="E639" s="438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438"/>
      <c r="Y639" s="81"/>
      <c r="Z639" s="81"/>
      <c r="AA639" s="81"/>
      <c r="AB639" s="81"/>
      <c r="AC639" s="81"/>
      <c r="AD639" s="438"/>
      <c r="AE639" s="438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438"/>
      <c r="AV639" s="438"/>
      <c r="AW639" s="438"/>
      <c r="AX639" s="438"/>
      <c r="AY639" s="438"/>
      <c r="AZ639" s="438"/>
      <c r="BA639" s="438"/>
      <c r="BB639" s="438"/>
      <c r="BC639" s="438"/>
      <c r="BD639" s="81"/>
      <c r="BE639" s="438"/>
      <c r="BF639" s="438"/>
      <c r="BG639" s="438"/>
      <c r="BH639" s="438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</row>
    <row r="640">
      <c r="A640" s="81"/>
      <c r="B640" s="81"/>
      <c r="C640" s="81"/>
      <c r="D640" s="81"/>
      <c r="E640" s="438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438"/>
      <c r="Y640" s="81"/>
      <c r="Z640" s="81"/>
      <c r="AA640" s="81"/>
      <c r="AB640" s="81"/>
      <c r="AC640" s="81"/>
      <c r="AD640" s="438"/>
      <c r="AE640" s="438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438"/>
      <c r="AV640" s="438"/>
      <c r="AW640" s="438"/>
      <c r="AX640" s="438"/>
      <c r="AY640" s="438"/>
      <c r="AZ640" s="438"/>
      <c r="BA640" s="438"/>
      <c r="BB640" s="438"/>
      <c r="BC640" s="438"/>
      <c r="BD640" s="81"/>
      <c r="BE640" s="438"/>
      <c r="BF640" s="438"/>
      <c r="BG640" s="438"/>
      <c r="BH640" s="438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</row>
    <row r="641">
      <c r="A641" s="81"/>
      <c r="B641" s="81"/>
      <c r="C641" s="81"/>
      <c r="D641" s="81"/>
      <c r="E641" s="438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438"/>
      <c r="Y641" s="81"/>
      <c r="Z641" s="81"/>
      <c r="AA641" s="81"/>
      <c r="AB641" s="81"/>
      <c r="AC641" s="81"/>
      <c r="AD641" s="438"/>
      <c r="AE641" s="438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438"/>
      <c r="AV641" s="438"/>
      <c r="AW641" s="438"/>
      <c r="AX641" s="438"/>
      <c r="AY641" s="438"/>
      <c r="AZ641" s="438"/>
      <c r="BA641" s="438"/>
      <c r="BB641" s="438"/>
      <c r="BC641" s="438"/>
      <c r="BD641" s="81"/>
      <c r="BE641" s="438"/>
      <c r="BF641" s="438"/>
      <c r="BG641" s="438"/>
      <c r="BH641" s="438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</row>
    <row r="642">
      <c r="A642" s="81"/>
      <c r="B642" s="81"/>
      <c r="C642" s="81"/>
      <c r="D642" s="81"/>
      <c r="E642" s="438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438"/>
      <c r="Y642" s="81"/>
      <c r="Z642" s="81"/>
      <c r="AA642" s="81"/>
      <c r="AB642" s="81"/>
      <c r="AC642" s="81"/>
      <c r="AD642" s="438"/>
      <c r="AE642" s="438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438"/>
      <c r="AV642" s="438"/>
      <c r="AW642" s="438"/>
      <c r="AX642" s="438"/>
      <c r="AY642" s="438"/>
      <c r="AZ642" s="438"/>
      <c r="BA642" s="438"/>
      <c r="BB642" s="438"/>
      <c r="BC642" s="438"/>
      <c r="BD642" s="81"/>
      <c r="BE642" s="438"/>
      <c r="BF642" s="438"/>
      <c r="BG642" s="438"/>
      <c r="BH642" s="438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</row>
    <row r="643">
      <c r="A643" s="81"/>
      <c r="B643" s="81"/>
      <c r="C643" s="81"/>
      <c r="D643" s="81"/>
      <c r="E643" s="438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438"/>
      <c r="Y643" s="81"/>
      <c r="Z643" s="81"/>
      <c r="AA643" s="81"/>
      <c r="AB643" s="81"/>
      <c r="AC643" s="81"/>
      <c r="AD643" s="438"/>
      <c r="AE643" s="438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438"/>
      <c r="AV643" s="438"/>
      <c r="AW643" s="438"/>
      <c r="AX643" s="438"/>
      <c r="AY643" s="438"/>
      <c r="AZ643" s="438"/>
      <c r="BA643" s="438"/>
      <c r="BB643" s="438"/>
      <c r="BC643" s="438"/>
      <c r="BD643" s="81"/>
      <c r="BE643" s="438"/>
      <c r="BF643" s="438"/>
      <c r="BG643" s="438"/>
      <c r="BH643" s="438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</row>
    <row r="644">
      <c r="A644" s="81"/>
      <c r="B644" s="81"/>
      <c r="C644" s="81"/>
      <c r="D644" s="81"/>
      <c r="E644" s="438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438"/>
      <c r="Y644" s="81"/>
      <c r="Z644" s="81"/>
      <c r="AA644" s="81"/>
      <c r="AB644" s="81"/>
      <c r="AC644" s="81"/>
      <c r="AD644" s="438"/>
      <c r="AE644" s="438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438"/>
      <c r="AV644" s="438"/>
      <c r="AW644" s="438"/>
      <c r="AX644" s="438"/>
      <c r="AY644" s="438"/>
      <c r="AZ644" s="438"/>
      <c r="BA644" s="438"/>
      <c r="BB644" s="438"/>
      <c r="BC644" s="438"/>
      <c r="BD644" s="81"/>
      <c r="BE644" s="438"/>
      <c r="BF644" s="438"/>
      <c r="BG644" s="438"/>
      <c r="BH644" s="438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</row>
    <row r="645">
      <c r="A645" s="81"/>
      <c r="B645" s="81"/>
      <c r="C645" s="81"/>
      <c r="D645" s="81"/>
      <c r="E645" s="438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438"/>
      <c r="Y645" s="81"/>
      <c r="Z645" s="81"/>
      <c r="AA645" s="81"/>
      <c r="AB645" s="81"/>
      <c r="AC645" s="81"/>
      <c r="AD645" s="438"/>
      <c r="AE645" s="438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438"/>
      <c r="AV645" s="438"/>
      <c r="AW645" s="438"/>
      <c r="AX645" s="438"/>
      <c r="AY645" s="438"/>
      <c r="AZ645" s="438"/>
      <c r="BA645" s="438"/>
      <c r="BB645" s="438"/>
      <c r="BC645" s="438"/>
      <c r="BD645" s="81"/>
      <c r="BE645" s="438"/>
      <c r="BF645" s="438"/>
      <c r="BG645" s="438"/>
      <c r="BH645" s="438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</row>
    <row r="646">
      <c r="A646" s="81"/>
      <c r="B646" s="81"/>
      <c r="C646" s="81"/>
      <c r="D646" s="81"/>
      <c r="E646" s="438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438"/>
      <c r="Y646" s="81"/>
      <c r="Z646" s="81"/>
      <c r="AA646" s="81"/>
      <c r="AB646" s="81"/>
      <c r="AC646" s="81"/>
      <c r="AD646" s="438"/>
      <c r="AE646" s="438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438"/>
      <c r="AV646" s="438"/>
      <c r="AW646" s="438"/>
      <c r="AX646" s="438"/>
      <c r="AY646" s="438"/>
      <c r="AZ646" s="438"/>
      <c r="BA646" s="438"/>
      <c r="BB646" s="438"/>
      <c r="BC646" s="438"/>
      <c r="BD646" s="81"/>
      <c r="BE646" s="438"/>
      <c r="BF646" s="438"/>
      <c r="BG646" s="438"/>
      <c r="BH646" s="438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</row>
    <row r="647">
      <c r="A647" s="81"/>
      <c r="B647" s="81"/>
      <c r="C647" s="81"/>
      <c r="D647" s="81"/>
      <c r="E647" s="438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438"/>
      <c r="Y647" s="81"/>
      <c r="Z647" s="81"/>
      <c r="AA647" s="81"/>
      <c r="AB647" s="81"/>
      <c r="AC647" s="81"/>
      <c r="AD647" s="438"/>
      <c r="AE647" s="438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438"/>
      <c r="AV647" s="438"/>
      <c r="AW647" s="438"/>
      <c r="AX647" s="438"/>
      <c r="AY647" s="438"/>
      <c r="AZ647" s="438"/>
      <c r="BA647" s="438"/>
      <c r="BB647" s="438"/>
      <c r="BC647" s="438"/>
      <c r="BD647" s="81"/>
      <c r="BE647" s="438"/>
      <c r="BF647" s="438"/>
      <c r="BG647" s="438"/>
      <c r="BH647" s="438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</row>
    <row r="648">
      <c r="A648" s="81"/>
      <c r="B648" s="81"/>
      <c r="C648" s="81"/>
      <c r="D648" s="81"/>
      <c r="E648" s="438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438"/>
      <c r="Y648" s="81"/>
      <c r="Z648" s="81"/>
      <c r="AA648" s="81"/>
      <c r="AB648" s="81"/>
      <c r="AC648" s="81"/>
      <c r="AD648" s="438"/>
      <c r="AE648" s="438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438"/>
      <c r="AV648" s="438"/>
      <c r="AW648" s="438"/>
      <c r="AX648" s="438"/>
      <c r="AY648" s="438"/>
      <c r="AZ648" s="438"/>
      <c r="BA648" s="438"/>
      <c r="BB648" s="438"/>
      <c r="BC648" s="438"/>
      <c r="BD648" s="81"/>
      <c r="BE648" s="438"/>
      <c r="BF648" s="438"/>
      <c r="BG648" s="438"/>
      <c r="BH648" s="438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</row>
    <row r="649">
      <c r="A649" s="81"/>
      <c r="B649" s="81"/>
      <c r="C649" s="81"/>
      <c r="D649" s="81"/>
      <c r="E649" s="438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438"/>
      <c r="Y649" s="81"/>
      <c r="Z649" s="81"/>
      <c r="AA649" s="81"/>
      <c r="AB649" s="81"/>
      <c r="AC649" s="81"/>
      <c r="AD649" s="438"/>
      <c r="AE649" s="438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438"/>
      <c r="AV649" s="438"/>
      <c r="AW649" s="438"/>
      <c r="AX649" s="438"/>
      <c r="AY649" s="438"/>
      <c r="AZ649" s="438"/>
      <c r="BA649" s="438"/>
      <c r="BB649" s="438"/>
      <c r="BC649" s="438"/>
      <c r="BD649" s="81"/>
      <c r="BE649" s="438"/>
      <c r="BF649" s="438"/>
      <c r="BG649" s="438"/>
      <c r="BH649" s="438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</row>
    <row r="650">
      <c r="A650" s="81"/>
      <c r="B650" s="81"/>
      <c r="C650" s="81"/>
      <c r="D650" s="81"/>
      <c r="E650" s="438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438"/>
      <c r="Y650" s="81"/>
      <c r="Z650" s="81"/>
      <c r="AA650" s="81"/>
      <c r="AB650" s="81"/>
      <c r="AC650" s="81"/>
      <c r="AD650" s="438"/>
      <c r="AE650" s="438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438"/>
      <c r="AV650" s="438"/>
      <c r="AW650" s="438"/>
      <c r="AX650" s="438"/>
      <c r="AY650" s="438"/>
      <c r="AZ650" s="438"/>
      <c r="BA650" s="438"/>
      <c r="BB650" s="438"/>
      <c r="BC650" s="438"/>
      <c r="BD650" s="81"/>
      <c r="BE650" s="438"/>
      <c r="BF650" s="438"/>
      <c r="BG650" s="438"/>
      <c r="BH650" s="438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</row>
    <row r="651">
      <c r="A651" s="81"/>
      <c r="B651" s="81"/>
      <c r="C651" s="81"/>
      <c r="D651" s="81"/>
      <c r="E651" s="438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438"/>
      <c r="Y651" s="81"/>
      <c r="Z651" s="81"/>
      <c r="AA651" s="81"/>
      <c r="AB651" s="81"/>
      <c r="AC651" s="81"/>
      <c r="AD651" s="438"/>
      <c r="AE651" s="438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438"/>
      <c r="AV651" s="438"/>
      <c r="AW651" s="438"/>
      <c r="AX651" s="438"/>
      <c r="AY651" s="438"/>
      <c r="AZ651" s="438"/>
      <c r="BA651" s="438"/>
      <c r="BB651" s="438"/>
      <c r="BC651" s="438"/>
      <c r="BD651" s="81"/>
      <c r="BE651" s="438"/>
      <c r="BF651" s="438"/>
      <c r="BG651" s="438"/>
      <c r="BH651" s="438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</row>
    <row r="652">
      <c r="A652" s="81"/>
      <c r="B652" s="81"/>
      <c r="C652" s="81"/>
      <c r="D652" s="81"/>
      <c r="E652" s="438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438"/>
      <c r="Y652" s="81"/>
      <c r="Z652" s="81"/>
      <c r="AA652" s="81"/>
      <c r="AB652" s="81"/>
      <c r="AC652" s="81"/>
      <c r="AD652" s="438"/>
      <c r="AE652" s="438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438"/>
      <c r="AV652" s="438"/>
      <c r="AW652" s="438"/>
      <c r="AX652" s="438"/>
      <c r="AY652" s="438"/>
      <c r="AZ652" s="438"/>
      <c r="BA652" s="438"/>
      <c r="BB652" s="438"/>
      <c r="BC652" s="438"/>
      <c r="BD652" s="81"/>
      <c r="BE652" s="438"/>
      <c r="BF652" s="438"/>
      <c r="BG652" s="438"/>
      <c r="BH652" s="438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</row>
    <row r="653">
      <c r="A653" s="81"/>
      <c r="B653" s="81"/>
      <c r="C653" s="81"/>
      <c r="D653" s="81"/>
      <c r="E653" s="438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438"/>
      <c r="Y653" s="81"/>
      <c r="Z653" s="81"/>
      <c r="AA653" s="81"/>
      <c r="AB653" s="81"/>
      <c r="AC653" s="81"/>
      <c r="AD653" s="438"/>
      <c r="AE653" s="438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438"/>
      <c r="AV653" s="438"/>
      <c r="AW653" s="438"/>
      <c r="AX653" s="438"/>
      <c r="AY653" s="438"/>
      <c r="AZ653" s="438"/>
      <c r="BA653" s="438"/>
      <c r="BB653" s="438"/>
      <c r="BC653" s="438"/>
      <c r="BD653" s="81"/>
      <c r="BE653" s="438"/>
      <c r="BF653" s="438"/>
      <c r="BG653" s="438"/>
      <c r="BH653" s="438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</row>
    <row r="654">
      <c r="A654" s="81"/>
      <c r="B654" s="81"/>
      <c r="C654" s="81"/>
      <c r="D654" s="81"/>
      <c r="E654" s="438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438"/>
      <c r="Y654" s="81"/>
      <c r="Z654" s="81"/>
      <c r="AA654" s="81"/>
      <c r="AB654" s="81"/>
      <c r="AC654" s="81"/>
      <c r="AD654" s="438"/>
      <c r="AE654" s="438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438"/>
      <c r="AV654" s="438"/>
      <c r="AW654" s="438"/>
      <c r="AX654" s="438"/>
      <c r="AY654" s="438"/>
      <c r="AZ654" s="438"/>
      <c r="BA654" s="438"/>
      <c r="BB654" s="438"/>
      <c r="BC654" s="438"/>
      <c r="BD654" s="81"/>
      <c r="BE654" s="438"/>
      <c r="BF654" s="438"/>
      <c r="BG654" s="438"/>
      <c r="BH654" s="438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</row>
    <row r="655">
      <c r="A655" s="81"/>
      <c r="B655" s="81"/>
      <c r="C655" s="81"/>
      <c r="D655" s="81"/>
      <c r="E655" s="438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438"/>
      <c r="Y655" s="81"/>
      <c r="Z655" s="81"/>
      <c r="AA655" s="81"/>
      <c r="AB655" s="81"/>
      <c r="AC655" s="81"/>
      <c r="AD655" s="438"/>
      <c r="AE655" s="438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438"/>
      <c r="AV655" s="438"/>
      <c r="AW655" s="438"/>
      <c r="AX655" s="438"/>
      <c r="AY655" s="438"/>
      <c r="AZ655" s="438"/>
      <c r="BA655" s="438"/>
      <c r="BB655" s="438"/>
      <c r="BC655" s="438"/>
      <c r="BD655" s="81"/>
      <c r="BE655" s="438"/>
      <c r="BF655" s="438"/>
      <c r="BG655" s="438"/>
      <c r="BH655" s="438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</row>
    <row r="656">
      <c r="A656" s="81"/>
      <c r="B656" s="81"/>
      <c r="C656" s="81"/>
      <c r="D656" s="81"/>
      <c r="E656" s="438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438"/>
      <c r="Y656" s="81"/>
      <c r="Z656" s="81"/>
      <c r="AA656" s="81"/>
      <c r="AB656" s="81"/>
      <c r="AC656" s="81"/>
      <c r="AD656" s="438"/>
      <c r="AE656" s="438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438"/>
      <c r="AV656" s="438"/>
      <c r="AW656" s="438"/>
      <c r="AX656" s="438"/>
      <c r="AY656" s="438"/>
      <c r="AZ656" s="438"/>
      <c r="BA656" s="438"/>
      <c r="BB656" s="438"/>
      <c r="BC656" s="438"/>
      <c r="BD656" s="81"/>
      <c r="BE656" s="438"/>
      <c r="BF656" s="438"/>
      <c r="BG656" s="438"/>
      <c r="BH656" s="438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</row>
    <row r="657">
      <c r="A657" s="81"/>
      <c r="B657" s="81"/>
      <c r="C657" s="81"/>
      <c r="D657" s="81"/>
      <c r="E657" s="438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438"/>
      <c r="Y657" s="81"/>
      <c r="Z657" s="81"/>
      <c r="AA657" s="81"/>
      <c r="AB657" s="81"/>
      <c r="AC657" s="81"/>
      <c r="AD657" s="438"/>
      <c r="AE657" s="438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438"/>
      <c r="AV657" s="438"/>
      <c r="AW657" s="438"/>
      <c r="AX657" s="438"/>
      <c r="AY657" s="438"/>
      <c r="AZ657" s="438"/>
      <c r="BA657" s="438"/>
      <c r="BB657" s="438"/>
      <c r="BC657" s="438"/>
      <c r="BD657" s="81"/>
      <c r="BE657" s="438"/>
      <c r="BF657" s="438"/>
      <c r="BG657" s="438"/>
      <c r="BH657" s="438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</row>
    <row r="658">
      <c r="A658" s="81"/>
      <c r="B658" s="81"/>
      <c r="C658" s="81"/>
      <c r="D658" s="81"/>
      <c r="E658" s="438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438"/>
      <c r="Y658" s="81"/>
      <c r="Z658" s="81"/>
      <c r="AA658" s="81"/>
      <c r="AB658" s="81"/>
      <c r="AC658" s="81"/>
      <c r="AD658" s="438"/>
      <c r="AE658" s="438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438"/>
      <c r="AV658" s="438"/>
      <c r="AW658" s="438"/>
      <c r="AX658" s="438"/>
      <c r="AY658" s="438"/>
      <c r="AZ658" s="438"/>
      <c r="BA658" s="438"/>
      <c r="BB658" s="438"/>
      <c r="BC658" s="438"/>
      <c r="BD658" s="81"/>
      <c r="BE658" s="438"/>
      <c r="BF658" s="438"/>
      <c r="BG658" s="438"/>
      <c r="BH658" s="438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</row>
    <row r="659">
      <c r="A659" s="81"/>
      <c r="B659" s="81"/>
      <c r="C659" s="81"/>
      <c r="D659" s="81"/>
      <c r="E659" s="438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438"/>
      <c r="Y659" s="81"/>
      <c r="Z659" s="81"/>
      <c r="AA659" s="81"/>
      <c r="AB659" s="81"/>
      <c r="AC659" s="81"/>
      <c r="AD659" s="438"/>
      <c r="AE659" s="438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438"/>
      <c r="AV659" s="438"/>
      <c r="AW659" s="438"/>
      <c r="AX659" s="438"/>
      <c r="AY659" s="438"/>
      <c r="AZ659" s="438"/>
      <c r="BA659" s="438"/>
      <c r="BB659" s="438"/>
      <c r="BC659" s="438"/>
      <c r="BD659" s="81"/>
      <c r="BE659" s="438"/>
      <c r="BF659" s="438"/>
      <c r="BG659" s="438"/>
      <c r="BH659" s="438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</row>
    <row r="660">
      <c r="A660" s="81"/>
      <c r="B660" s="81"/>
      <c r="C660" s="81"/>
      <c r="D660" s="81"/>
      <c r="E660" s="438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438"/>
      <c r="Y660" s="81"/>
      <c r="Z660" s="81"/>
      <c r="AA660" s="81"/>
      <c r="AB660" s="81"/>
      <c r="AC660" s="81"/>
      <c r="AD660" s="438"/>
      <c r="AE660" s="438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438"/>
      <c r="AV660" s="438"/>
      <c r="AW660" s="438"/>
      <c r="AX660" s="438"/>
      <c r="AY660" s="438"/>
      <c r="AZ660" s="438"/>
      <c r="BA660" s="438"/>
      <c r="BB660" s="438"/>
      <c r="BC660" s="438"/>
      <c r="BD660" s="81"/>
      <c r="BE660" s="438"/>
      <c r="BF660" s="438"/>
      <c r="BG660" s="438"/>
      <c r="BH660" s="438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</row>
    <row r="661">
      <c r="A661" s="81"/>
      <c r="B661" s="81"/>
      <c r="C661" s="81"/>
      <c r="D661" s="81"/>
      <c r="E661" s="438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438"/>
      <c r="Y661" s="81"/>
      <c r="Z661" s="81"/>
      <c r="AA661" s="81"/>
      <c r="AB661" s="81"/>
      <c r="AC661" s="81"/>
      <c r="AD661" s="438"/>
      <c r="AE661" s="438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438"/>
      <c r="AV661" s="438"/>
      <c r="AW661" s="438"/>
      <c r="AX661" s="438"/>
      <c r="AY661" s="438"/>
      <c r="AZ661" s="438"/>
      <c r="BA661" s="438"/>
      <c r="BB661" s="438"/>
      <c r="BC661" s="438"/>
      <c r="BD661" s="81"/>
      <c r="BE661" s="438"/>
      <c r="BF661" s="438"/>
      <c r="BG661" s="438"/>
      <c r="BH661" s="438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</row>
    <row r="662">
      <c r="A662" s="81"/>
      <c r="B662" s="81"/>
      <c r="C662" s="81"/>
      <c r="D662" s="81"/>
      <c r="E662" s="438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438"/>
      <c r="Y662" s="81"/>
      <c r="Z662" s="81"/>
      <c r="AA662" s="81"/>
      <c r="AB662" s="81"/>
      <c r="AC662" s="81"/>
      <c r="AD662" s="438"/>
      <c r="AE662" s="438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438"/>
      <c r="AV662" s="438"/>
      <c r="AW662" s="438"/>
      <c r="AX662" s="438"/>
      <c r="AY662" s="438"/>
      <c r="AZ662" s="438"/>
      <c r="BA662" s="438"/>
      <c r="BB662" s="438"/>
      <c r="BC662" s="438"/>
      <c r="BD662" s="81"/>
      <c r="BE662" s="438"/>
      <c r="BF662" s="438"/>
      <c r="BG662" s="438"/>
      <c r="BH662" s="438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</row>
    <row r="663">
      <c r="A663" s="81"/>
      <c r="B663" s="81"/>
      <c r="C663" s="81"/>
      <c r="D663" s="81"/>
      <c r="E663" s="438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438"/>
      <c r="Y663" s="81"/>
      <c r="Z663" s="81"/>
      <c r="AA663" s="81"/>
      <c r="AB663" s="81"/>
      <c r="AC663" s="81"/>
      <c r="AD663" s="438"/>
      <c r="AE663" s="438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438"/>
      <c r="AV663" s="438"/>
      <c r="AW663" s="438"/>
      <c r="AX663" s="438"/>
      <c r="AY663" s="438"/>
      <c r="AZ663" s="438"/>
      <c r="BA663" s="438"/>
      <c r="BB663" s="438"/>
      <c r="BC663" s="438"/>
      <c r="BD663" s="81"/>
      <c r="BE663" s="438"/>
      <c r="BF663" s="438"/>
      <c r="BG663" s="438"/>
      <c r="BH663" s="438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</row>
    <row r="664">
      <c r="A664" s="81"/>
      <c r="B664" s="81"/>
      <c r="C664" s="81"/>
      <c r="D664" s="81"/>
      <c r="E664" s="438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438"/>
      <c r="Y664" s="81"/>
      <c r="Z664" s="81"/>
      <c r="AA664" s="81"/>
      <c r="AB664" s="81"/>
      <c r="AC664" s="81"/>
      <c r="AD664" s="438"/>
      <c r="AE664" s="438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438"/>
      <c r="AV664" s="438"/>
      <c r="AW664" s="438"/>
      <c r="AX664" s="438"/>
      <c r="AY664" s="438"/>
      <c r="AZ664" s="438"/>
      <c r="BA664" s="438"/>
      <c r="BB664" s="438"/>
      <c r="BC664" s="438"/>
      <c r="BD664" s="81"/>
      <c r="BE664" s="438"/>
      <c r="BF664" s="438"/>
      <c r="BG664" s="438"/>
      <c r="BH664" s="438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</row>
    <row r="665">
      <c r="A665" s="81"/>
      <c r="B665" s="81"/>
      <c r="C665" s="81"/>
      <c r="D665" s="81"/>
      <c r="E665" s="438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438"/>
      <c r="Y665" s="81"/>
      <c r="Z665" s="81"/>
      <c r="AA665" s="81"/>
      <c r="AB665" s="81"/>
      <c r="AC665" s="81"/>
      <c r="AD665" s="438"/>
      <c r="AE665" s="438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438"/>
      <c r="AV665" s="438"/>
      <c r="AW665" s="438"/>
      <c r="AX665" s="438"/>
      <c r="AY665" s="438"/>
      <c r="AZ665" s="438"/>
      <c r="BA665" s="438"/>
      <c r="BB665" s="438"/>
      <c r="BC665" s="438"/>
      <c r="BD665" s="81"/>
      <c r="BE665" s="438"/>
      <c r="BF665" s="438"/>
      <c r="BG665" s="438"/>
      <c r="BH665" s="438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</row>
    <row r="666">
      <c r="A666" s="81"/>
      <c r="B666" s="81"/>
      <c r="C666" s="81"/>
      <c r="D666" s="81"/>
      <c r="E666" s="438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438"/>
      <c r="Y666" s="81"/>
      <c r="Z666" s="81"/>
      <c r="AA666" s="81"/>
      <c r="AB666" s="81"/>
      <c r="AC666" s="81"/>
      <c r="AD666" s="438"/>
      <c r="AE666" s="438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438"/>
      <c r="AV666" s="438"/>
      <c r="AW666" s="438"/>
      <c r="AX666" s="438"/>
      <c r="AY666" s="438"/>
      <c r="AZ666" s="438"/>
      <c r="BA666" s="438"/>
      <c r="BB666" s="438"/>
      <c r="BC666" s="438"/>
      <c r="BD666" s="81"/>
      <c r="BE666" s="438"/>
      <c r="BF666" s="438"/>
      <c r="BG666" s="438"/>
      <c r="BH666" s="438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</row>
    <row r="667">
      <c r="A667" s="81"/>
      <c r="B667" s="81"/>
      <c r="C667" s="81"/>
      <c r="D667" s="81"/>
      <c r="E667" s="438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438"/>
      <c r="Y667" s="81"/>
      <c r="Z667" s="81"/>
      <c r="AA667" s="81"/>
      <c r="AB667" s="81"/>
      <c r="AC667" s="81"/>
      <c r="AD667" s="438"/>
      <c r="AE667" s="438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438"/>
      <c r="AV667" s="438"/>
      <c r="AW667" s="438"/>
      <c r="AX667" s="438"/>
      <c r="AY667" s="438"/>
      <c r="AZ667" s="438"/>
      <c r="BA667" s="438"/>
      <c r="BB667" s="438"/>
      <c r="BC667" s="438"/>
      <c r="BD667" s="81"/>
      <c r="BE667" s="438"/>
      <c r="BF667" s="438"/>
      <c r="BG667" s="438"/>
      <c r="BH667" s="438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</row>
    <row r="668">
      <c r="A668" s="81"/>
      <c r="B668" s="81"/>
      <c r="C668" s="81"/>
      <c r="D668" s="81"/>
      <c r="E668" s="438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438"/>
      <c r="Y668" s="81"/>
      <c r="Z668" s="81"/>
      <c r="AA668" s="81"/>
      <c r="AB668" s="81"/>
      <c r="AC668" s="81"/>
      <c r="AD668" s="438"/>
      <c r="AE668" s="438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438"/>
      <c r="AV668" s="438"/>
      <c r="AW668" s="438"/>
      <c r="AX668" s="438"/>
      <c r="AY668" s="438"/>
      <c r="AZ668" s="438"/>
      <c r="BA668" s="438"/>
      <c r="BB668" s="438"/>
      <c r="BC668" s="438"/>
      <c r="BD668" s="81"/>
      <c r="BE668" s="438"/>
      <c r="BF668" s="438"/>
      <c r="BG668" s="438"/>
      <c r="BH668" s="438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</row>
    <row r="669">
      <c r="A669" s="81"/>
      <c r="B669" s="81"/>
      <c r="C669" s="81"/>
      <c r="D669" s="81"/>
      <c r="E669" s="438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438"/>
      <c r="Y669" s="81"/>
      <c r="Z669" s="81"/>
      <c r="AA669" s="81"/>
      <c r="AB669" s="81"/>
      <c r="AC669" s="81"/>
      <c r="AD669" s="438"/>
      <c r="AE669" s="438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438"/>
      <c r="AV669" s="438"/>
      <c r="AW669" s="438"/>
      <c r="AX669" s="438"/>
      <c r="AY669" s="438"/>
      <c r="AZ669" s="438"/>
      <c r="BA669" s="438"/>
      <c r="BB669" s="438"/>
      <c r="BC669" s="438"/>
      <c r="BD669" s="81"/>
      <c r="BE669" s="438"/>
      <c r="BF669" s="438"/>
      <c r="BG669" s="438"/>
      <c r="BH669" s="438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</row>
    <row r="670">
      <c r="A670" s="81"/>
      <c r="B670" s="81"/>
      <c r="C670" s="81"/>
      <c r="D670" s="81"/>
      <c r="E670" s="438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438"/>
      <c r="Y670" s="81"/>
      <c r="Z670" s="81"/>
      <c r="AA670" s="81"/>
      <c r="AB670" s="81"/>
      <c r="AC670" s="81"/>
      <c r="AD670" s="438"/>
      <c r="AE670" s="438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438"/>
      <c r="AV670" s="438"/>
      <c r="AW670" s="438"/>
      <c r="AX670" s="438"/>
      <c r="AY670" s="438"/>
      <c r="AZ670" s="438"/>
      <c r="BA670" s="438"/>
      <c r="BB670" s="438"/>
      <c r="BC670" s="438"/>
      <c r="BD670" s="81"/>
      <c r="BE670" s="438"/>
      <c r="BF670" s="438"/>
      <c r="BG670" s="438"/>
      <c r="BH670" s="438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</row>
    <row r="671">
      <c r="A671" s="81"/>
      <c r="B671" s="81"/>
      <c r="C671" s="81"/>
      <c r="D671" s="81"/>
      <c r="E671" s="438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438"/>
      <c r="Y671" s="81"/>
      <c r="Z671" s="81"/>
      <c r="AA671" s="81"/>
      <c r="AB671" s="81"/>
      <c r="AC671" s="81"/>
      <c r="AD671" s="438"/>
      <c r="AE671" s="438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438"/>
      <c r="AV671" s="438"/>
      <c r="AW671" s="438"/>
      <c r="AX671" s="438"/>
      <c r="AY671" s="438"/>
      <c r="AZ671" s="438"/>
      <c r="BA671" s="438"/>
      <c r="BB671" s="438"/>
      <c r="BC671" s="438"/>
      <c r="BD671" s="81"/>
      <c r="BE671" s="438"/>
      <c r="BF671" s="438"/>
      <c r="BG671" s="438"/>
      <c r="BH671" s="438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</row>
    <row r="672">
      <c r="A672" s="81"/>
      <c r="B672" s="81"/>
      <c r="C672" s="81"/>
      <c r="D672" s="81"/>
      <c r="E672" s="438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438"/>
      <c r="Y672" s="81"/>
      <c r="Z672" s="81"/>
      <c r="AA672" s="81"/>
      <c r="AB672" s="81"/>
      <c r="AC672" s="81"/>
      <c r="AD672" s="438"/>
      <c r="AE672" s="438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438"/>
      <c r="AV672" s="438"/>
      <c r="AW672" s="438"/>
      <c r="AX672" s="438"/>
      <c r="AY672" s="438"/>
      <c r="AZ672" s="438"/>
      <c r="BA672" s="438"/>
      <c r="BB672" s="438"/>
      <c r="BC672" s="438"/>
      <c r="BD672" s="81"/>
      <c r="BE672" s="438"/>
      <c r="BF672" s="438"/>
      <c r="BG672" s="438"/>
      <c r="BH672" s="438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</row>
    <row r="673">
      <c r="A673" s="81"/>
      <c r="B673" s="81"/>
      <c r="C673" s="81"/>
      <c r="D673" s="81"/>
      <c r="E673" s="438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438"/>
      <c r="Y673" s="81"/>
      <c r="Z673" s="81"/>
      <c r="AA673" s="81"/>
      <c r="AB673" s="81"/>
      <c r="AC673" s="81"/>
      <c r="AD673" s="438"/>
      <c r="AE673" s="438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438"/>
      <c r="AV673" s="438"/>
      <c r="AW673" s="438"/>
      <c r="AX673" s="438"/>
      <c r="AY673" s="438"/>
      <c r="AZ673" s="438"/>
      <c r="BA673" s="438"/>
      <c r="BB673" s="438"/>
      <c r="BC673" s="438"/>
      <c r="BD673" s="81"/>
      <c r="BE673" s="438"/>
      <c r="BF673" s="438"/>
      <c r="BG673" s="438"/>
      <c r="BH673" s="438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</row>
    <row r="674">
      <c r="A674" s="81"/>
      <c r="B674" s="81"/>
      <c r="C674" s="81"/>
      <c r="D674" s="81"/>
      <c r="E674" s="438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438"/>
      <c r="Y674" s="81"/>
      <c r="Z674" s="81"/>
      <c r="AA674" s="81"/>
      <c r="AB674" s="81"/>
      <c r="AC674" s="81"/>
      <c r="AD674" s="438"/>
      <c r="AE674" s="438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438"/>
      <c r="AV674" s="438"/>
      <c r="AW674" s="438"/>
      <c r="AX674" s="438"/>
      <c r="AY674" s="438"/>
      <c r="AZ674" s="438"/>
      <c r="BA674" s="438"/>
      <c r="BB674" s="438"/>
      <c r="BC674" s="438"/>
      <c r="BD674" s="81"/>
      <c r="BE674" s="438"/>
      <c r="BF674" s="438"/>
      <c r="BG674" s="438"/>
      <c r="BH674" s="438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</row>
    <row r="675">
      <c r="A675" s="81"/>
      <c r="B675" s="81"/>
      <c r="C675" s="81"/>
      <c r="D675" s="81"/>
      <c r="E675" s="438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438"/>
      <c r="Y675" s="81"/>
      <c r="Z675" s="81"/>
      <c r="AA675" s="81"/>
      <c r="AB675" s="81"/>
      <c r="AC675" s="81"/>
      <c r="AD675" s="438"/>
      <c r="AE675" s="438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438"/>
      <c r="AV675" s="438"/>
      <c r="AW675" s="438"/>
      <c r="AX675" s="438"/>
      <c r="AY675" s="438"/>
      <c r="AZ675" s="438"/>
      <c r="BA675" s="438"/>
      <c r="BB675" s="438"/>
      <c r="BC675" s="438"/>
      <c r="BD675" s="81"/>
      <c r="BE675" s="438"/>
      <c r="BF675" s="438"/>
      <c r="BG675" s="438"/>
      <c r="BH675" s="438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</row>
    <row r="676">
      <c r="A676" s="81"/>
      <c r="B676" s="81"/>
      <c r="C676" s="81"/>
      <c r="D676" s="81"/>
      <c r="E676" s="438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438"/>
      <c r="Y676" s="81"/>
      <c r="Z676" s="81"/>
      <c r="AA676" s="81"/>
      <c r="AB676" s="81"/>
      <c r="AC676" s="81"/>
      <c r="AD676" s="438"/>
      <c r="AE676" s="438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438"/>
      <c r="AV676" s="438"/>
      <c r="AW676" s="438"/>
      <c r="AX676" s="438"/>
      <c r="AY676" s="438"/>
      <c r="AZ676" s="438"/>
      <c r="BA676" s="438"/>
      <c r="BB676" s="438"/>
      <c r="BC676" s="438"/>
      <c r="BD676" s="81"/>
      <c r="BE676" s="438"/>
      <c r="BF676" s="438"/>
      <c r="BG676" s="438"/>
      <c r="BH676" s="438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</row>
    <row r="677">
      <c r="A677" s="81"/>
      <c r="B677" s="81"/>
      <c r="C677" s="81"/>
      <c r="D677" s="81"/>
      <c r="E677" s="438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438"/>
      <c r="Y677" s="81"/>
      <c r="Z677" s="81"/>
      <c r="AA677" s="81"/>
      <c r="AB677" s="81"/>
      <c r="AC677" s="81"/>
      <c r="AD677" s="438"/>
      <c r="AE677" s="438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438"/>
      <c r="AV677" s="438"/>
      <c r="AW677" s="438"/>
      <c r="AX677" s="438"/>
      <c r="AY677" s="438"/>
      <c r="AZ677" s="438"/>
      <c r="BA677" s="438"/>
      <c r="BB677" s="438"/>
      <c r="BC677" s="438"/>
      <c r="BD677" s="81"/>
      <c r="BE677" s="438"/>
      <c r="BF677" s="438"/>
      <c r="BG677" s="438"/>
      <c r="BH677" s="438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</row>
    <row r="678">
      <c r="A678" s="81"/>
      <c r="B678" s="81"/>
      <c r="C678" s="81"/>
      <c r="D678" s="81"/>
      <c r="E678" s="438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438"/>
      <c r="Y678" s="81"/>
      <c r="Z678" s="81"/>
      <c r="AA678" s="81"/>
      <c r="AB678" s="81"/>
      <c r="AC678" s="81"/>
      <c r="AD678" s="438"/>
      <c r="AE678" s="438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438"/>
      <c r="AV678" s="438"/>
      <c r="AW678" s="438"/>
      <c r="AX678" s="438"/>
      <c r="AY678" s="438"/>
      <c r="AZ678" s="438"/>
      <c r="BA678" s="438"/>
      <c r="BB678" s="438"/>
      <c r="BC678" s="438"/>
      <c r="BD678" s="81"/>
      <c r="BE678" s="438"/>
      <c r="BF678" s="438"/>
      <c r="BG678" s="438"/>
      <c r="BH678" s="438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</row>
    <row r="679">
      <c r="A679" s="81"/>
      <c r="B679" s="81"/>
      <c r="C679" s="81"/>
      <c r="D679" s="81"/>
      <c r="E679" s="438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438"/>
      <c r="Y679" s="81"/>
      <c r="Z679" s="81"/>
      <c r="AA679" s="81"/>
      <c r="AB679" s="81"/>
      <c r="AC679" s="81"/>
      <c r="AD679" s="438"/>
      <c r="AE679" s="438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438"/>
      <c r="AV679" s="438"/>
      <c r="AW679" s="438"/>
      <c r="AX679" s="438"/>
      <c r="AY679" s="438"/>
      <c r="AZ679" s="438"/>
      <c r="BA679" s="438"/>
      <c r="BB679" s="438"/>
      <c r="BC679" s="438"/>
      <c r="BD679" s="81"/>
      <c r="BE679" s="438"/>
      <c r="BF679" s="438"/>
      <c r="BG679" s="438"/>
      <c r="BH679" s="438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</row>
    <row r="680">
      <c r="A680" s="81"/>
      <c r="B680" s="81"/>
      <c r="C680" s="81"/>
      <c r="D680" s="81"/>
      <c r="E680" s="438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438"/>
      <c r="Y680" s="81"/>
      <c r="Z680" s="81"/>
      <c r="AA680" s="81"/>
      <c r="AB680" s="81"/>
      <c r="AC680" s="81"/>
      <c r="AD680" s="438"/>
      <c r="AE680" s="438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438"/>
      <c r="AV680" s="438"/>
      <c r="AW680" s="438"/>
      <c r="AX680" s="438"/>
      <c r="AY680" s="438"/>
      <c r="AZ680" s="438"/>
      <c r="BA680" s="438"/>
      <c r="BB680" s="438"/>
      <c r="BC680" s="438"/>
      <c r="BD680" s="81"/>
      <c r="BE680" s="438"/>
      <c r="BF680" s="438"/>
      <c r="BG680" s="438"/>
      <c r="BH680" s="438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</row>
    <row r="681">
      <c r="A681" s="81"/>
      <c r="B681" s="81"/>
      <c r="C681" s="81"/>
      <c r="D681" s="81"/>
      <c r="E681" s="438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438"/>
      <c r="Y681" s="81"/>
      <c r="Z681" s="81"/>
      <c r="AA681" s="81"/>
      <c r="AB681" s="81"/>
      <c r="AC681" s="81"/>
      <c r="AD681" s="438"/>
      <c r="AE681" s="438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438"/>
      <c r="AV681" s="438"/>
      <c r="AW681" s="438"/>
      <c r="AX681" s="438"/>
      <c r="AY681" s="438"/>
      <c r="AZ681" s="438"/>
      <c r="BA681" s="438"/>
      <c r="BB681" s="438"/>
      <c r="BC681" s="438"/>
      <c r="BD681" s="81"/>
      <c r="BE681" s="438"/>
      <c r="BF681" s="438"/>
      <c r="BG681" s="438"/>
      <c r="BH681" s="438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</row>
    <row r="682">
      <c r="A682" s="81"/>
      <c r="B682" s="81"/>
      <c r="C682" s="81"/>
      <c r="D682" s="81"/>
      <c r="E682" s="438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438"/>
      <c r="Y682" s="81"/>
      <c r="Z682" s="81"/>
      <c r="AA682" s="81"/>
      <c r="AB682" s="81"/>
      <c r="AC682" s="81"/>
      <c r="AD682" s="438"/>
      <c r="AE682" s="438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438"/>
      <c r="AV682" s="438"/>
      <c r="AW682" s="438"/>
      <c r="AX682" s="438"/>
      <c r="AY682" s="438"/>
      <c r="AZ682" s="438"/>
      <c r="BA682" s="438"/>
      <c r="BB682" s="438"/>
      <c r="BC682" s="438"/>
      <c r="BD682" s="81"/>
      <c r="BE682" s="438"/>
      <c r="BF682" s="438"/>
      <c r="BG682" s="438"/>
      <c r="BH682" s="438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</row>
    <row r="683">
      <c r="A683" s="81"/>
      <c r="B683" s="81"/>
      <c r="C683" s="81"/>
      <c r="D683" s="81"/>
      <c r="E683" s="438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438"/>
      <c r="Y683" s="81"/>
      <c r="Z683" s="81"/>
      <c r="AA683" s="81"/>
      <c r="AB683" s="81"/>
      <c r="AC683" s="81"/>
      <c r="AD683" s="438"/>
      <c r="AE683" s="438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438"/>
      <c r="AV683" s="438"/>
      <c r="AW683" s="438"/>
      <c r="AX683" s="438"/>
      <c r="AY683" s="438"/>
      <c r="AZ683" s="438"/>
      <c r="BA683" s="438"/>
      <c r="BB683" s="438"/>
      <c r="BC683" s="438"/>
      <c r="BD683" s="81"/>
      <c r="BE683" s="438"/>
      <c r="BF683" s="438"/>
      <c r="BG683" s="438"/>
      <c r="BH683" s="438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</row>
    <row r="684">
      <c r="A684" s="81"/>
      <c r="B684" s="81"/>
      <c r="C684" s="81"/>
      <c r="D684" s="81"/>
      <c r="E684" s="438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438"/>
      <c r="Y684" s="81"/>
      <c r="Z684" s="81"/>
      <c r="AA684" s="81"/>
      <c r="AB684" s="81"/>
      <c r="AC684" s="81"/>
      <c r="AD684" s="438"/>
      <c r="AE684" s="438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438"/>
      <c r="AV684" s="438"/>
      <c r="AW684" s="438"/>
      <c r="AX684" s="438"/>
      <c r="AY684" s="438"/>
      <c r="AZ684" s="438"/>
      <c r="BA684" s="438"/>
      <c r="BB684" s="438"/>
      <c r="BC684" s="438"/>
      <c r="BD684" s="81"/>
      <c r="BE684" s="438"/>
      <c r="BF684" s="438"/>
      <c r="BG684" s="438"/>
      <c r="BH684" s="438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</row>
    <row r="685">
      <c r="A685" s="81"/>
      <c r="B685" s="81"/>
      <c r="C685" s="81"/>
      <c r="D685" s="81"/>
      <c r="E685" s="438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438"/>
      <c r="Y685" s="81"/>
      <c r="Z685" s="81"/>
      <c r="AA685" s="81"/>
      <c r="AB685" s="81"/>
      <c r="AC685" s="81"/>
      <c r="AD685" s="438"/>
      <c r="AE685" s="438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438"/>
      <c r="AV685" s="438"/>
      <c r="AW685" s="438"/>
      <c r="AX685" s="438"/>
      <c r="AY685" s="438"/>
      <c r="AZ685" s="438"/>
      <c r="BA685" s="438"/>
      <c r="BB685" s="438"/>
      <c r="BC685" s="438"/>
      <c r="BD685" s="81"/>
      <c r="BE685" s="438"/>
      <c r="BF685" s="438"/>
      <c r="BG685" s="438"/>
      <c r="BH685" s="438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</row>
    <row r="686">
      <c r="A686" s="81"/>
      <c r="B686" s="81"/>
      <c r="C686" s="81"/>
      <c r="D686" s="81"/>
      <c r="E686" s="438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438"/>
      <c r="Y686" s="81"/>
      <c r="Z686" s="81"/>
      <c r="AA686" s="81"/>
      <c r="AB686" s="81"/>
      <c r="AC686" s="81"/>
      <c r="AD686" s="438"/>
      <c r="AE686" s="438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438"/>
      <c r="AV686" s="438"/>
      <c r="AW686" s="438"/>
      <c r="AX686" s="438"/>
      <c r="AY686" s="438"/>
      <c r="AZ686" s="438"/>
      <c r="BA686" s="438"/>
      <c r="BB686" s="438"/>
      <c r="BC686" s="438"/>
      <c r="BD686" s="81"/>
      <c r="BE686" s="438"/>
      <c r="BF686" s="438"/>
      <c r="BG686" s="438"/>
      <c r="BH686" s="438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</row>
    <row r="687">
      <c r="A687" s="81"/>
      <c r="B687" s="81"/>
      <c r="C687" s="81"/>
      <c r="D687" s="81"/>
      <c r="E687" s="438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438"/>
      <c r="Y687" s="81"/>
      <c r="Z687" s="81"/>
      <c r="AA687" s="81"/>
      <c r="AB687" s="81"/>
      <c r="AC687" s="81"/>
      <c r="AD687" s="438"/>
      <c r="AE687" s="438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438"/>
      <c r="AV687" s="438"/>
      <c r="AW687" s="438"/>
      <c r="AX687" s="438"/>
      <c r="AY687" s="438"/>
      <c r="AZ687" s="438"/>
      <c r="BA687" s="438"/>
      <c r="BB687" s="438"/>
      <c r="BC687" s="438"/>
      <c r="BD687" s="81"/>
      <c r="BE687" s="438"/>
      <c r="BF687" s="438"/>
      <c r="BG687" s="438"/>
      <c r="BH687" s="438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</row>
    <row r="688">
      <c r="A688" s="81"/>
      <c r="B688" s="81"/>
      <c r="C688" s="81"/>
      <c r="D688" s="81"/>
      <c r="E688" s="438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438"/>
      <c r="Y688" s="81"/>
      <c r="Z688" s="81"/>
      <c r="AA688" s="81"/>
      <c r="AB688" s="81"/>
      <c r="AC688" s="81"/>
      <c r="AD688" s="438"/>
      <c r="AE688" s="438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438"/>
      <c r="AV688" s="438"/>
      <c r="AW688" s="438"/>
      <c r="AX688" s="438"/>
      <c r="AY688" s="438"/>
      <c r="AZ688" s="438"/>
      <c r="BA688" s="438"/>
      <c r="BB688" s="438"/>
      <c r="BC688" s="438"/>
      <c r="BD688" s="81"/>
      <c r="BE688" s="438"/>
      <c r="BF688" s="438"/>
      <c r="BG688" s="438"/>
      <c r="BH688" s="438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</row>
    <row r="689">
      <c r="A689" s="81"/>
      <c r="B689" s="81"/>
      <c r="C689" s="81"/>
      <c r="D689" s="81"/>
      <c r="E689" s="438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438"/>
      <c r="Y689" s="81"/>
      <c r="Z689" s="81"/>
      <c r="AA689" s="81"/>
      <c r="AB689" s="81"/>
      <c r="AC689" s="81"/>
      <c r="AD689" s="438"/>
      <c r="AE689" s="438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438"/>
      <c r="AV689" s="438"/>
      <c r="AW689" s="438"/>
      <c r="AX689" s="438"/>
      <c r="AY689" s="438"/>
      <c r="AZ689" s="438"/>
      <c r="BA689" s="438"/>
      <c r="BB689" s="438"/>
      <c r="BC689" s="438"/>
      <c r="BD689" s="81"/>
      <c r="BE689" s="438"/>
      <c r="BF689" s="438"/>
      <c r="BG689" s="438"/>
      <c r="BH689" s="438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</row>
    <row r="690">
      <c r="A690" s="81"/>
      <c r="B690" s="81"/>
      <c r="C690" s="81"/>
      <c r="D690" s="81"/>
      <c r="E690" s="438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438"/>
      <c r="Y690" s="81"/>
      <c r="Z690" s="81"/>
      <c r="AA690" s="81"/>
      <c r="AB690" s="81"/>
      <c r="AC690" s="81"/>
      <c r="AD690" s="438"/>
      <c r="AE690" s="438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438"/>
      <c r="AV690" s="438"/>
      <c r="AW690" s="438"/>
      <c r="AX690" s="438"/>
      <c r="AY690" s="438"/>
      <c r="AZ690" s="438"/>
      <c r="BA690" s="438"/>
      <c r="BB690" s="438"/>
      <c r="BC690" s="438"/>
      <c r="BD690" s="81"/>
      <c r="BE690" s="438"/>
      <c r="BF690" s="438"/>
      <c r="BG690" s="438"/>
      <c r="BH690" s="438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</row>
    <row r="691">
      <c r="A691" s="81"/>
      <c r="B691" s="81"/>
      <c r="C691" s="81"/>
      <c r="D691" s="81"/>
      <c r="E691" s="438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438"/>
      <c r="Y691" s="81"/>
      <c r="Z691" s="81"/>
      <c r="AA691" s="81"/>
      <c r="AB691" s="81"/>
      <c r="AC691" s="81"/>
      <c r="AD691" s="438"/>
      <c r="AE691" s="438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438"/>
      <c r="AV691" s="438"/>
      <c r="AW691" s="438"/>
      <c r="AX691" s="438"/>
      <c r="AY691" s="438"/>
      <c r="AZ691" s="438"/>
      <c r="BA691" s="438"/>
      <c r="BB691" s="438"/>
      <c r="BC691" s="438"/>
      <c r="BD691" s="81"/>
      <c r="BE691" s="438"/>
      <c r="BF691" s="438"/>
      <c r="BG691" s="438"/>
      <c r="BH691" s="438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</row>
    <row r="692">
      <c r="A692" s="81"/>
      <c r="B692" s="81"/>
      <c r="C692" s="81"/>
      <c r="D692" s="81"/>
      <c r="E692" s="438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438"/>
      <c r="Y692" s="81"/>
      <c r="Z692" s="81"/>
      <c r="AA692" s="81"/>
      <c r="AB692" s="81"/>
      <c r="AC692" s="81"/>
      <c r="AD692" s="438"/>
      <c r="AE692" s="438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438"/>
      <c r="AV692" s="438"/>
      <c r="AW692" s="438"/>
      <c r="AX692" s="438"/>
      <c r="AY692" s="438"/>
      <c r="AZ692" s="438"/>
      <c r="BA692" s="438"/>
      <c r="BB692" s="438"/>
      <c r="BC692" s="438"/>
      <c r="BD692" s="81"/>
      <c r="BE692" s="438"/>
      <c r="BF692" s="438"/>
      <c r="BG692" s="438"/>
      <c r="BH692" s="438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</row>
    <row r="693">
      <c r="A693" s="81"/>
      <c r="B693" s="81"/>
      <c r="C693" s="81"/>
      <c r="D693" s="81"/>
      <c r="E693" s="438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438"/>
      <c r="Y693" s="81"/>
      <c r="Z693" s="81"/>
      <c r="AA693" s="81"/>
      <c r="AB693" s="81"/>
      <c r="AC693" s="81"/>
      <c r="AD693" s="438"/>
      <c r="AE693" s="438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438"/>
      <c r="AV693" s="438"/>
      <c r="AW693" s="438"/>
      <c r="AX693" s="438"/>
      <c r="AY693" s="438"/>
      <c r="AZ693" s="438"/>
      <c r="BA693" s="438"/>
      <c r="BB693" s="438"/>
      <c r="BC693" s="438"/>
      <c r="BD693" s="81"/>
      <c r="BE693" s="438"/>
      <c r="BF693" s="438"/>
      <c r="BG693" s="438"/>
      <c r="BH693" s="438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</row>
    <row r="694">
      <c r="A694" s="81"/>
      <c r="B694" s="81"/>
      <c r="C694" s="81"/>
      <c r="D694" s="81"/>
      <c r="E694" s="438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438"/>
      <c r="Y694" s="81"/>
      <c r="Z694" s="81"/>
      <c r="AA694" s="81"/>
      <c r="AB694" s="81"/>
      <c r="AC694" s="81"/>
      <c r="AD694" s="438"/>
      <c r="AE694" s="438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438"/>
      <c r="AV694" s="438"/>
      <c r="AW694" s="438"/>
      <c r="AX694" s="438"/>
      <c r="AY694" s="438"/>
      <c r="AZ694" s="438"/>
      <c r="BA694" s="438"/>
      <c r="BB694" s="438"/>
      <c r="BC694" s="438"/>
      <c r="BD694" s="81"/>
      <c r="BE694" s="438"/>
      <c r="BF694" s="438"/>
      <c r="BG694" s="438"/>
      <c r="BH694" s="438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</row>
    <row r="695">
      <c r="A695" s="81"/>
      <c r="B695" s="81"/>
      <c r="C695" s="81"/>
      <c r="D695" s="81"/>
      <c r="E695" s="438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438"/>
      <c r="Y695" s="81"/>
      <c r="Z695" s="81"/>
      <c r="AA695" s="81"/>
      <c r="AB695" s="81"/>
      <c r="AC695" s="81"/>
      <c r="AD695" s="438"/>
      <c r="AE695" s="438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438"/>
      <c r="AV695" s="438"/>
      <c r="AW695" s="438"/>
      <c r="AX695" s="438"/>
      <c r="AY695" s="438"/>
      <c r="AZ695" s="438"/>
      <c r="BA695" s="438"/>
      <c r="BB695" s="438"/>
      <c r="BC695" s="438"/>
      <c r="BD695" s="81"/>
      <c r="BE695" s="438"/>
      <c r="BF695" s="438"/>
      <c r="BG695" s="438"/>
      <c r="BH695" s="438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</row>
    <row r="696">
      <c r="A696" s="81"/>
      <c r="B696" s="81"/>
      <c r="C696" s="81"/>
      <c r="D696" s="81"/>
      <c r="E696" s="438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438"/>
      <c r="Y696" s="81"/>
      <c r="Z696" s="81"/>
      <c r="AA696" s="81"/>
      <c r="AB696" s="81"/>
      <c r="AC696" s="81"/>
      <c r="AD696" s="438"/>
      <c r="AE696" s="438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438"/>
      <c r="AV696" s="438"/>
      <c r="AW696" s="438"/>
      <c r="AX696" s="438"/>
      <c r="AY696" s="438"/>
      <c r="AZ696" s="438"/>
      <c r="BA696" s="438"/>
      <c r="BB696" s="438"/>
      <c r="BC696" s="438"/>
      <c r="BD696" s="81"/>
      <c r="BE696" s="438"/>
      <c r="BF696" s="438"/>
      <c r="BG696" s="438"/>
      <c r="BH696" s="438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</row>
    <row r="697">
      <c r="A697" s="81"/>
      <c r="B697" s="81"/>
      <c r="C697" s="81"/>
      <c r="D697" s="81"/>
      <c r="E697" s="438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438"/>
      <c r="Y697" s="81"/>
      <c r="Z697" s="81"/>
      <c r="AA697" s="81"/>
      <c r="AB697" s="81"/>
      <c r="AC697" s="81"/>
      <c r="AD697" s="438"/>
      <c r="AE697" s="438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438"/>
      <c r="AV697" s="438"/>
      <c r="AW697" s="438"/>
      <c r="AX697" s="438"/>
      <c r="AY697" s="438"/>
      <c r="AZ697" s="438"/>
      <c r="BA697" s="438"/>
      <c r="BB697" s="438"/>
      <c r="BC697" s="438"/>
      <c r="BD697" s="81"/>
      <c r="BE697" s="438"/>
      <c r="BF697" s="438"/>
      <c r="BG697" s="438"/>
      <c r="BH697" s="438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</row>
    <row r="698">
      <c r="A698" s="81"/>
      <c r="B698" s="81"/>
      <c r="C698" s="81"/>
      <c r="D698" s="81"/>
      <c r="E698" s="438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438"/>
      <c r="Y698" s="81"/>
      <c r="Z698" s="81"/>
      <c r="AA698" s="81"/>
      <c r="AB698" s="81"/>
      <c r="AC698" s="81"/>
      <c r="AD698" s="438"/>
      <c r="AE698" s="438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438"/>
      <c r="AV698" s="438"/>
      <c r="AW698" s="438"/>
      <c r="AX698" s="438"/>
      <c r="AY698" s="438"/>
      <c r="AZ698" s="438"/>
      <c r="BA698" s="438"/>
      <c r="BB698" s="438"/>
      <c r="BC698" s="438"/>
      <c r="BD698" s="81"/>
      <c r="BE698" s="438"/>
      <c r="BF698" s="438"/>
      <c r="BG698" s="438"/>
      <c r="BH698" s="438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</row>
    <row r="699">
      <c r="A699" s="81"/>
      <c r="B699" s="81"/>
      <c r="C699" s="81"/>
      <c r="D699" s="81"/>
      <c r="E699" s="438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438"/>
      <c r="Y699" s="81"/>
      <c r="Z699" s="81"/>
      <c r="AA699" s="81"/>
      <c r="AB699" s="81"/>
      <c r="AC699" s="81"/>
      <c r="AD699" s="438"/>
      <c r="AE699" s="438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438"/>
      <c r="AV699" s="438"/>
      <c r="AW699" s="438"/>
      <c r="AX699" s="438"/>
      <c r="AY699" s="438"/>
      <c r="AZ699" s="438"/>
      <c r="BA699" s="438"/>
      <c r="BB699" s="438"/>
      <c r="BC699" s="438"/>
      <c r="BD699" s="81"/>
      <c r="BE699" s="438"/>
      <c r="BF699" s="438"/>
      <c r="BG699" s="438"/>
      <c r="BH699" s="438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</row>
    <row r="700">
      <c r="A700" s="81"/>
      <c r="B700" s="81"/>
      <c r="C700" s="81"/>
      <c r="D700" s="81"/>
      <c r="E700" s="438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438"/>
      <c r="Y700" s="81"/>
      <c r="Z700" s="81"/>
      <c r="AA700" s="81"/>
      <c r="AB700" s="81"/>
      <c r="AC700" s="81"/>
      <c r="AD700" s="438"/>
      <c r="AE700" s="438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438"/>
      <c r="AV700" s="438"/>
      <c r="AW700" s="438"/>
      <c r="AX700" s="438"/>
      <c r="AY700" s="438"/>
      <c r="AZ700" s="438"/>
      <c r="BA700" s="438"/>
      <c r="BB700" s="438"/>
      <c r="BC700" s="438"/>
      <c r="BD700" s="81"/>
      <c r="BE700" s="438"/>
      <c r="BF700" s="438"/>
      <c r="BG700" s="438"/>
      <c r="BH700" s="438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</row>
    <row r="701">
      <c r="A701" s="81"/>
      <c r="B701" s="81"/>
      <c r="C701" s="81"/>
      <c r="D701" s="81"/>
      <c r="E701" s="438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438"/>
      <c r="Y701" s="81"/>
      <c r="Z701" s="81"/>
      <c r="AA701" s="81"/>
      <c r="AB701" s="81"/>
      <c r="AC701" s="81"/>
      <c r="AD701" s="438"/>
      <c r="AE701" s="438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438"/>
      <c r="AV701" s="438"/>
      <c r="AW701" s="438"/>
      <c r="AX701" s="438"/>
      <c r="AY701" s="438"/>
      <c r="AZ701" s="438"/>
      <c r="BA701" s="438"/>
      <c r="BB701" s="438"/>
      <c r="BC701" s="438"/>
      <c r="BD701" s="81"/>
      <c r="BE701" s="438"/>
      <c r="BF701" s="438"/>
      <c r="BG701" s="438"/>
      <c r="BH701" s="438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</row>
    <row r="702">
      <c r="A702" s="81"/>
      <c r="B702" s="81"/>
      <c r="C702" s="81"/>
      <c r="D702" s="81"/>
      <c r="E702" s="438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438"/>
      <c r="Y702" s="81"/>
      <c r="Z702" s="81"/>
      <c r="AA702" s="81"/>
      <c r="AB702" s="81"/>
      <c r="AC702" s="81"/>
      <c r="AD702" s="438"/>
      <c r="AE702" s="438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438"/>
      <c r="AV702" s="438"/>
      <c r="AW702" s="438"/>
      <c r="AX702" s="438"/>
      <c r="AY702" s="438"/>
      <c r="AZ702" s="438"/>
      <c r="BA702" s="438"/>
      <c r="BB702" s="438"/>
      <c r="BC702" s="438"/>
      <c r="BD702" s="81"/>
      <c r="BE702" s="438"/>
      <c r="BF702" s="438"/>
      <c r="BG702" s="438"/>
      <c r="BH702" s="438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</row>
    <row r="703">
      <c r="A703" s="81"/>
      <c r="B703" s="81"/>
      <c r="C703" s="81"/>
      <c r="D703" s="81"/>
      <c r="E703" s="438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438"/>
      <c r="Y703" s="81"/>
      <c r="Z703" s="81"/>
      <c r="AA703" s="81"/>
      <c r="AB703" s="81"/>
      <c r="AC703" s="81"/>
      <c r="AD703" s="438"/>
      <c r="AE703" s="438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438"/>
      <c r="AV703" s="438"/>
      <c r="AW703" s="438"/>
      <c r="AX703" s="438"/>
      <c r="AY703" s="438"/>
      <c r="AZ703" s="438"/>
      <c r="BA703" s="438"/>
      <c r="BB703" s="438"/>
      <c r="BC703" s="438"/>
      <c r="BD703" s="81"/>
      <c r="BE703" s="438"/>
      <c r="BF703" s="438"/>
      <c r="BG703" s="438"/>
      <c r="BH703" s="438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</row>
    <row r="704">
      <c r="A704" s="81"/>
      <c r="B704" s="81"/>
      <c r="C704" s="81"/>
      <c r="D704" s="81"/>
      <c r="E704" s="438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438"/>
      <c r="Y704" s="81"/>
      <c r="Z704" s="81"/>
      <c r="AA704" s="81"/>
      <c r="AB704" s="81"/>
      <c r="AC704" s="81"/>
      <c r="AD704" s="438"/>
      <c r="AE704" s="438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438"/>
      <c r="AV704" s="438"/>
      <c r="AW704" s="438"/>
      <c r="AX704" s="438"/>
      <c r="AY704" s="438"/>
      <c r="AZ704" s="438"/>
      <c r="BA704" s="438"/>
      <c r="BB704" s="438"/>
      <c r="BC704" s="438"/>
      <c r="BD704" s="81"/>
      <c r="BE704" s="438"/>
      <c r="BF704" s="438"/>
      <c r="BG704" s="438"/>
      <c r="BH704" s="438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</row>
    <row r="705">
      <c r="A705" s="81"/>
      <c r="B705" s="81"/>
      <c r="C705" s="81"/>
      <c r="D705" s="81"/>
      <c r="E705" s="438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438"/>
      <c r="Y705" s="81"/>
      <c r="Z705" s="81"/>
      <c r="AA705" s="81"/>
      <c r="AB705" s="81"/>
      <c r="AC705" s="81"/>
      <c r="AD705" s="438"/>
      <c r="AE705" s="438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438"/>
      <c r="AV705" s="438"/>
      <c r="AW705" s="438"/>
      <c r="AX705" s="438"/>
      <c r="AY705" s="438"/>
      <c r="AZ705" s="438"/>
      <c r="BA705" s="438"/>
      <c r="BB705" s="438"/>
      <c r="BC705" s="438"/>
      <c r="BD705" s="81"/>
      <c r="BE705" s="438"/>
      <c r="BF705" s="438"/>
      <c r="BG705" s="438"/>
      <c r="BH705" s="438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</row>
    <row r="706">
      <c r="A706" s="81"/>
      <c r="B706" s="81"/>
      <c r="C706" s="81"/>
      <c r="D706" s="81"/>
      <c r="E706" s="438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438"/>
      <c r="Y706" s="81"/>
      <c r="Z706" s="81"/>
      <c r="AA706" s="81"/>
      <c r="AB706" s="81"/>
      <c r="AC706" s="81"/>
      <c r="AD706" s="438"/>
      <c r="AE706" s="438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438"/>
      <c r="AV706" s="438"/>
      <c r="AW706" s="438"/>
      <c r="AX706" s="438"/>
      <c r="AY706" s="438"/>
      <c r="AZ706" s="438"/>
      <c r="BA706" s="438"/>
      <c r="BB706" s="438"/>
      <c r="BC706" s="438"/>
      <c r="BD706" s="81"/>
      <c r="BE706" s="438"/>
      <c r="BF706" s="438"/>
      <c r="BG706" s="438"/>
      <c r="BH706" s="438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</row>
    <row r="707">
      <c r="A707" s="81"/>
      <c r="B707" s="81"/>
      <c r="C707" s="81"/>
      <c r="D707" s="81"/>
      <c r="E707" s="438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438"/>
      <c r="Y707" s="81"/>
      <c r="Z707" s="81"/>
      <c r="AA707" s="81"/>
      <c r="AB707" s="81"/>
      <c r="AC707" s="81"/>
      <c r="AD707" s="438"/>
      <c r="AE707" s="438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438"/>
      <c r="AV707" s="438"/>
      <c r="AW707" s="438"/>
      <c r="AX707" s="438"/>
      <c r="AY707" s="438"/>
      <c r="AZ707" s="438"/>
      <c r="BA707" s="438"/>
      <c r="BB707" s="438"/>
      <c r="BC707" s="438"/>
      <c r="BD707" s="81"/>
      <c r="BE707" s="438"/>
      <c r="BF707" s="438"/>
      <c r="BG707" s="438"/>
      <c r="BH707" s="438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</row>
    <row r="708">
      <c r="A708" s="81"/>
      <c r="B708" s="81"/>
      <c r="C708" s="81"/>
      <c r="D708" s="81"/>
      <c r="E708" s="438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438"/>
      <c r="Y708" s="81"/>
      <c r="Z708" s="81"/>
      <c r="AA708" s="81"/>
      <c r="AB708" s="81"/>
      <c r="AC708" s="81"/>
      <c r="AD708" s="438"/>
      <c r="AE708" s="438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438"/>
      <c r="AV708" s="438"/>
      <c r="AW708" s="438"/>
      <c r="AX708" s="438"/>
      <c r="AY708" s="438"/>
      <c r="AZ708" s="438"/>
      <c r="BA708" s="438"/>
      <c r="BB708" s="438"/>
      <c r="BC708" s="438"/>
      <c r="BD708" s="81"/>
      <c r="BE708" s="438"/>
      <c r="BF708" s="438"/>
      <c r="BG708" s="438"/>
      <c r="BH708" s="438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</row>
    <row r="709">
      <c r="A709" s="81"/>
      <c r="B709" s="81"/>
      <c r="C709" s="81"/>
      <c r="D709" s="81"/>
      <c r="E709" s="438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438"/>
      <c r="Y709" s="81"/>
      <c r="Z709" s="81"/>
      <c r="AA709" s="81"/>
      <c r="AB709" s="81"/>
      <c r="AC709" s="81"/>
      <c r="AD709" s="438"/>
      <c r="AE709" s="438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438"/>
      <c r="AV709" s="438"/>
      <c r="AW709" s="438"/>
      <c r="AX709" s="438"/>
      <c r="AY709" s="438"/>
      <c r="AZ709" s="438"/>
      <c r="BA709" s="438"/>
      <c r="BB709" s="438"/>
      <c r="BC709" s="438"/>
      <c r="BD709" s="81"/>
      <c r="BE709" s="438"/>
      <c r="BF709" s="438"/>
      <c r="BG709" s="438"/>
      <c r="BH709" s="438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</row>
    <row r="710">
      <c r="A710" s="81"/>
      <c r="B710" s="81"/>
      <c r="C710" s="81"/>
      <c r="D710" s="81"/>
      <c r="E710" s="438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438"/>
      <c r="Y710" s="81"/>
      <c r="Z710" s="81"/>
      <c r="AA710" s="81"/>
      <c r="AB710" s="81"/>
      <c r="AC710" s="81"/>
      <c r="AD710" s="438"/>
      <c r="AE710" s="438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438"/>
      <c r="AV710" s="438"/>
      <c r="AW710" s="438"/>
      <c r="AX710" s="438"/>
      <c r="AY710" s="438"/>
      <c r="AZ710" s="438"/>
      <c r="BA710" s="438"/>
      <c r="BB710" s="438"/>
      <c r="BC710" s="438"/>
      <c r="BD710" s="81"/>
      <c r="BE710" s="438"/>
      <c r="BF710" s="438"/>
      <c r="BG710" s="438"/>
      <c r="BH710" s="438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</row>
    <row r="711">
      <c r="A711" s="81"/>
      <c r="B711" s="81"/>
      <c r="C711" s="81"/>
      <c r="D711" s="81"/>
      <c r="E711" s="438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438"/>
      <c r="Y711" s="81"/>
      <c r="Z711" s="81"/>
      <c r="AA711" s="81"/>
      <c r="AB711" s="81"/>
      <c r="AC711" s="81"/>
      <c r="AD711" s="438"/>
      <c r="AE711" s="438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438"/>
      <c r="AV711" s="438"/>
      <c r="AW711" s="438"/>
      <c r="AX711" s="438"/>
      <c r="AY711" s="438"/>
      <c r="AZ711" s="438"/>
      <c r="BA711" s="438"/>
      <c r="BB711" s="438"/>
      <c r="BC711" s="438"/>
      <c r="BD711" s="81"/>
      <c r="BE711" s="438"/>
      <c r="BF711" s="438"/>
      <c r="BG711" s="438"/>
      <c r="BH711" s="438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</row>
    <row r="712">
      <c r="A712" s="81"/>
      <c r="B712" s="81"/>
      <c r="C712" s="81"/>
      <c r="D712" s="81"/>
      <c r="E712" s="438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438"/>
      <c r="Y712" s="81"/>
      <c r="Z712" s="81"/>
      <c r="AA712" s="81"/>
      <c r="AB712" s="81"/>
      <c r="AC712" s="81"/>
      <c r="AD712" s="438"/>
      <c r="AE712" s="438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438"/>
      <c r="AV712" s="438"/>
      <c r="AW712" s="438"/>
      <c r="AX712" s="438"/>
      <c r="AY712" s="438"/>
      <c r="AZ712" s="438"/>
      <c r="BA712" s="438"/>
      <c r="BB712" s="438"/>
      <c r="BC712" s="438"/>
      <c r="BD712" s="81"/>
      <c r="BE712" s="438"/>
      <c r="BF712" s="438"/>
      <c r="BG712" s="438"/>
      <c r="BH712" s="438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</row>
    <row r="713">
      <c r="A713" s="81"/>
      <c r="B713" s="81"/>
      <c r="C713" s="81"/>
      <c r="D713" s="81"/>
      <c r="E713" s="438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438"/>
      <c r="Y713" s="81"/>
      <c r="Z713" s="81"/>
      <c r="AA713" s="81"/>
      <c r="AB713" s="81"/>
      <c r="AC713" s="81"/>
      <c r="AD713" s="438"/>
      <c r="AE713" s="438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438"/>
      <c r="AV713" s="438"/>
      <c r="AW713" s="438"/>
      <c r="AX713" s="438"/>
      <c r="AY713" s="438"/>
      <c r="AZ713" s="438"/>
      <c r="BA713" s="438"/>
      <c r="BB713" s="438"/>
      <c r="BC713" s="438"/>
      <c r="BD713" s="81"/>
      <c r="BE713" s="438"/>
      <c r="BF713" s="438"/>
      <c r="BG713" s="438"/>
      <c r="BH713" s="438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</row>
    <row r="714">
      <c r="A714" s="81"/>
      <c r="B714" s="81"/>
      <c r="C714" s="81"/>
      <c r="D714" s="81"/>
      <c r="E714" s="438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438"/>
      <c r="Y714" s="81"/>
      <c r="Z714" s="81"/>
      <c r="AA714" s="81"/>
      <c r="AB714" s="81"/>
      <c r="AC714" s="81"/>
      <c r="AD714" s="438"/>
      <c r="AE714" s="438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438"/>
      <c r="AV714" s="438"/>
      <c r="AW714" s="438"/>
      <c r="AX714" s="438"/>
      <c r="AY714" s="438"/>
      <c r="AZ714" s="438"/>
      <c r="BA714" s="438"/>
      <c r="BB714" s="438"/>
      <c r="BC714" s="438"/>
      <c r="BD714" s="81"/>
      <c r="BE714" s="438"/>
      <c r="BF714" s="438"/>
      <c r="BG714" s="438"/>
      <c r="BH714" s="438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</row>
    <row r="715">
      <c r="A715" s="81"/>
      <c r="B715" s="81"/>
      <c r="C715" s="81"/>
      <c r="D715" s="81"/>
      <c r="E715" s="438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438"/>
      <c r="Y715" s="81"/>
      <c r="Z715" s="81"/>
      <c r="AA715" s="81"/>
      <c r="AB715" s="81"/>
      <c r="AC715" s="81"/>
      <c r="AD715" s="438"/>
      <c r="AE715" s="438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438"/>
      <c r="AV715" s="438"/>
      <c r="AW715" s="438"/>
      <c r="AX715" s="438"/>
      <c r="AY715" s="438"/>
      <c r="AZ715" s="438"/>
      <c r="BA715" s="438"/>
      <c r="BB715" s="438"/>
      <c r="BC715" s="438"/>
      <c r="BD715" s="81"/>
      <c r="BE715" s="438"/>
      <c r="BF715" s="438"/>
      <c r="BG715" s="438"/>
      <c r="BH715" s="438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</row>
    <row r="716">
      <c r="A716" s="81"/>
      <c r="B716" s="81"/>
      <c r="C716" s="81"/>
      <c r="D716" s="81"/>
      <c r="E716" s="438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438"/>
      <c r="Y716" s="81"/>
      <c r="Z716" s="81"/>
      <c r="AA716" s="81"/>
      <c r="AB716" s="81"/>
      <c r="AC716" s="81"/>
      <c r="AD716" s="438"/>
      <c r="AE716" s="438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438"/>
      <c r="AV716" s="438"/>
      <c r="AW716" s="438"/>
      <c r="AX716" s="438"/>
      <c r="AY716" s="438"/>
      <c r="AZ716" s="438"/>
      <c r="BA716" s="438"/>
      <c r="BB716" s="438"/>
      <c r="BC716" s="438"/>
      <c r="BD716" s="81"/>
      <c r="BE716" s="438"/>
      <c r="BF716" s="438"/>
      <c r="BG716" s="438"/>
      <c r="BH716" s="438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</row>
    <row r="717">
      <c r="A717" s="81"/>
      <c r="B717" s="81"/>
      <c r="C717" s="81"/>
      <c r="D717" s="81"/>
      <c r="E717" s="438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438"/>
      <c r="Y717" s="81"/>
      <c r="Z717" s="81"/>
      <c r="AA717" s="81"/>
      <c r="AB717" s="81"/>
      <c r="AC717" s="81"/>
      <c r="AD717" s="438"/>
      <c r="AE717" s="438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438"/>
      <c r="AV717" s="438"/>
      <c r="AW717" s="438"/>
      <c r="AX717" s="438"/>
      <c r="AY717" s="438"/>
      <c r="AZ717" s="438"/>
      <c r="BA717" s="438"/>
      <c r="BB717" s="438"/>
      <c r="BC717" s="438"/>
      <c r="BD717" s="81"/>
      <c r="BE717" s="438"/>
      <c r="BF717" s="438"/>
      <c r="BG717" s="438"/>
      <c r="BH717" s="438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</row>
    <row r="718">
      <c r="A718" s="81"/>
      <c r="B718" s="81"/>
      <c r="C718" s="81"/>
      <c r="D718" s="81"/>
      <c r="E718" s="438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438"/>
      <c r="Y718" s="81"/>
      <c r="Z718" s="81"/>
      <c r="AA718" s="81"/>
      <c r="AB718" s="81"/>
      <c r="AC718" s="81"/>
      <c r="AD718" s="438"/>
      <c r="AE718" s="438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438"/>
      <c r="AV718" s="438"/>
      <c r="AW718" s="438"/>
      <c r="AX718" s="438"/>
      <c r="AY718" s="438"/>
      <c r="AZ718" s="438"/>
      <c r="BA718" s="438"/>
      <c r="BB718" s="438"/>
      <c r="BC718" s="438"/>
      <c r="BD718" s="81"/>
      <c r="BE718" s="438"/>
      <c r="BF718" s="438"/>
      <c r="BG718" s="438"/>
      <c r="BH718" s="438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</row>
    <row r="719">
      <c r="A719" s="81"/>
      <c r="B719" s="81"/>
      <c r="C719" s="81"/>
      <c r="D719" s="81"/>
      <c r="E719" s="438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438"/>
      <c r="Y719" s="81"/>
      <c r="Z719" s="81"/>
      <c r="AA719" s="81"/>
      <c r="AB719" s="81"/>
      <c r="AC719" s="81"/>
      <c r="AD719" s="438"/>
      <c r="AE719" s="438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438"/>
      <c r="AV719" s="438"/>
      <c r="AW719" s="438"/>
      <c r="AX719" s="438"/>
      <c r="AY719" s="438"/>
      <c r="AZ719" s="438"/>
      <c r="BA719" s="438"/>
      <c r="BB719" s="438"/>
      <c r="BC719" s="438"/>
      <c r="BD719" s="81"/>
      <c r="BE719" s="438"/>
      <c r="BF719" s="438"/>
      <c r="BG719" s="438"/>
      <c r="BH719" s="438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</row>
    <row r="720">
      <c r="A720" s="81"/>
      <c r="B720" s="81"/>
      <c r="C720" s="81"/>
      <c r="D720" s="81"/>
      <c r="E720" s="438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438"/>
      <c r="Y720" s="81"/>
      <c r="Z720" s="81"/>
      <c r="AA720" s="81"/>
      <c r="AB720" s="81"/>
      <c r="AC720" s="81"/>
      <c r="AD720" s="438"/>
      <c r="AE720" s="438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438"/>
      <c r="AV720" s="438"/>
      <c r="AW720" s="438"/>
      <c r="AX720" s="438"/>
      <c r="AY720" s="438"/>
      <c r="AZ720" s="438"/>
      <c r="BA720" s="438"/>
      <c r="BB720" s="438"/>
      <c r="BC720" s="438"/>
      <c r="BD720" s="81"/>
      <c r="BE720" s="438"/>
      <c r="BF720" s="438"/>
      <c r="BG720" s="438"/>
      <c r="BH720" s="438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</row>
    <row r="721">
      <c r="A721" s="81"/>
      <c r="B721" s="81"/>
      <c r="C721" s="81"/>
      <c r="D721" s="81"/>
      <c r="E721" s="438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438"/>
      <c r="Y721" s="81"/>
      <c r="Z721" s="81"/>
      <c r="AA721" s="81"/>
      <c r="AB721" s="81"/>
      <c r="AC721" s="81"/>
      <c r="AD721" s="438"/>
      <c r="AE721" s="438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438"/>
      <c r="AV721" s="438"/>
      <c r="AW721" s="438"/>
      <c r="AX721" s="438"/>
      <c r="AY721" s="438"/>
      <c r="AZ721" s="438"/>
      <c r="BA721" s="438"/>
      <c r="BB721" s="438"/>
      <c r="BC721" s="438"/>
      <c r="BD721" s="81"/>
      <c r="BE721" s="438"/>
      <c r="BF721" s="438"/>
      <c r="BG721" s="438"/>
      <c r="BH721" s="438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</row>
    <row r="722">
      <c r="A722" s="81"/>
      <c r="B722" s="81"/>
      <c r="C722" s="81"/>
      <c r="D722" s="81"/>
      <c r="E722" s="438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438"/>
      <c r="Y722" s="81"/>
      <c r="Z722" s="81"/>
      <c r="AA722" s="81"/>
      <c r="AB722" s="81"/>
      <c r="AC722" s="81"/>
      <c r="AD722" s="438"/>
      <c r="AE722" s="438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438"/>
      <c r="AV722" s="438"/>
      <c r="AW722" s="438"/>
      <c r="AX722" s="438"/>
      <c r="AY722" s="438"/>
      <c r="AZ722" s="438"/>
      <c r="BA722" s="438"/>
      <c r="BB722" s="438"/>
      <c r="BC722" s="438"/>
      <c r="BD722" s="81"/>
      <c r="BE722" s="438"/>
      <c r="BF722" s="438"/>
      <c r="BG722" s="438"/>
      <c r="BH722" s="438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</row>
    <row r="723">
      <c r="A723" s="81"/>
      <c r="B723" s="81"/>
      <c r="C723" s="81"/>
      <c r="D723" s="81"/>
      <c r="E723" s="438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438"/>
      <c r="Y723" s="81"/>
      <c r="Z723" s="81"/>
      <c r="AA723" s="81"/>
      <c r="AB723" s="81"/>
      <c r="AC723" s="81"/>
      <c r="AD723" s="438"/>
      <c r="AE723" s="438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438"/>
      <c r="AV723" s="438"/>
      <c r="AW723" s="438"/>
      <c r="AX723" s="438"/>
      <c r="AY723" s="438"/>
      <c r="AZ723" s="438"/>
      <c r="BA723" s="438"/>
      <c r="BB723" s="438"/>
      <c r="BC723" s="438"/>
      <c r="BD723" s="81"/>
      <c r="BE723" s="438"/>
      <c r="BF723" s="438"/>
      <c r="BG723" s="438"/>
      <c r="BH723" s="438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</row>
    <row r="724">
      <c r="A724" s="81"/>
      <c r="B724" s="81"/>
      <c r="C724" s="81"/>
      <c r="D724" s="81"/>
      <c r="E724" s="438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438"/>
      <c r="Y724" s="81"/>
      <c r="Z724" s="81"/>
      <c r="AA724" s="81"/>
      <c r="AB724" s="81"/>
      <c r="AC724" s="81"/>
      <c r="AD724" s="438"/>
      <c r="AE724" s="438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438"/>
      <c r="AV724" s="438"/>
      <c r="AW724" s="438"/>
      <c r="AX724" s="438"/>
      <c r="AY724" s="438"/>
      <c r="AZ724" s="438"/>
      <c r="BA724" s="438"/>
      <c r="BB724" s="438"/>
      <c r="BC724" s="438"/>
      <c r="BD724" s="81"/>
      <c r="BE724" s="438"/>
      <c r="BF724" s="438"/>
      <c r="BG724" s="438"/>
      <c r="BH724" s="438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</row>
    <row r="725">
      <c r="A725" s="81"/>
      <c r="B725" s="81"/>
      <c r="C725" s="81"/>
      <c r="D725" s="81"/>
      <c r="E725" s="438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438"/>
      <c r="Y725" s="81"/>
      <c r="Z725" s="81"/>
      <c r="AA725" s="81"/>
      <c r="AB725" s="81"/>
      <c r="AC725" s="81"/>
      <c r="AD725" s="438"/>
      <c r="AE725" s="438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438"/>
      <c r="AV725" s="438"/>
      <c r="AW725" s="438"/>
      <c r="AX725" s="438"/>
      <c r="AY725" s="438"/>
      <c r="AZ725" s="438"/>
      <c r="BA725" s="438"/>
      <c r="BB725" s="438"/>
      <c r="BC725" s="438"/>
      <c r="BD725" s="81"/>
      <c r="BE725" s="438"/>
      <c r="BF725" s="438"/>
      <c r="BG725" s="438"/>
      <c r="BH725" s="438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</row>
    <row r="726">
      <c r="A726" s="81"/>
      <c r="B726" s="81"/>
      <c r="C726" s="81"/>
      <c r="D726" s="81"/>
      <c r="E726" s="438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438"/>
      <c r="Y726" s="81"/>
      <c r="Z726" s="81"/>
      <c r="AA726" s="81"/>
      <c r="AB726" s="81"/>
      <c r="AC726" s="81"/>
      <c r="AD726" s="438"/>
      <c r="AE726" s="438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438"/>
      <c r="AV726" s="438"/>
      <c r="AW726" s="438"/>
      <c r="AX726" s="438"/>
      <c r="AY726" s="438"/>
      <c r="AZ726" s="438"/>
      <c r="BA726" s="438"/>
      <c r="BB726" s="438"/>
      <c r="BC726" s="438"/>
      <c r="BD726" s="81"/>
      <c r="BE726" s="438"/>
      <c r="BF726" s="438"/>
      <c r="BG726" s="438"/>
      <c r="BH726" s="438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</row>
    <row r="727">
      <c r="A727" s="81"/>
      <c r="B727" s="81"/>
      <c r="C727" s="81"/>
      <c r="D727" s="81"/>
      <c r="E727" s="438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438"/>
      <c r="Y727" s="81"/>
      <c r="Z727" s="81"/>
      <c r="AA727" s="81"/>
      <c r="AB727" s="81"/>
      <c r="AC727" s="81"/>
      <c r="AD727" s="438"/>
      <c r="AE727" s="438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438"/>
      <c r="AV727" s="438"/>
      <c r="AW727" s="438"/>
      <c r="AX727" s="438"/>
      <c r="AY727" s="438"/>
      <c r="AZ727" s="438"/>
      <c r="BA727" s="438"/>
      <c r="BB727" s="438"/>
      <c r="BC727" s="438"/>
      <c r="BD727" s="81"/>
      <c r="BE727" s="438"/>
      <c r="BF727" s="438"/>
      <c r="BG727" s="438"/>
      <c r="BH727" s="438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</row>
    <row r="728">
      <c r="A728" s="81"/>
      <c r="B728" s="81"/>
      <c r="C728" s="81"/>
      <c r="D728" s="81"/>
      <c r="E728" s="438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438"/>
      <c r="Y728" s="81"/>
      <c r="Z728" s="81"/>
      <c r="AA728" s="81"/>
      <c r="AB728" s="81"/>
      <c r="AC728" s="81"/>
      <c r="AD728" s="438"/>
      <c r="AE728" s="438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438"/>
      <c r="AV728" s="438"/>
      <c r="AW728" s="438"/>
      <c r="AX728" s="438"/>
      <c r="AY728" s="438"/>
      <c r="AZ728" s="438"/>
      <c r="BA728" s="438"/>
      <c r="BB728" s="438"/>
      <c r="BC728" s="438"/>
      <c r="BD728" s="81"/>
      <c r="BE728" s="438"/>
      <c r="BF728" s="438"/>
      <c r="BG728" s="438"/>
      <c r="BH728" s="438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</row>
    <row r="729">
      <c r="A729" s="81"/>
      <c r="B729" s="81"/>
      <c r="C729" s="81"/>
      <c r="D729" s="81"/>
      <c r="E729" s="438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438"/>
      <c r="Y729" s="81"/>
      <c r="Z729" s="81"/>
      <c r="AA729" s="81"/>
      <c r="AB729" s="81"/>
      <c r="AC729" s="81"/>
      <c r="AD729" s="438"/>
      <c r="AE729" s="438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438"/>
      <c r="AV729" s="438"/>
      <c r="AW729" s="438"/>
      <c r="AX729" s="438"/>
      <c r="AY729" s="438"/>
      <c r="AZ729" s="438"/>
      <c r="BA729" s="438"/>
      <c r="BB729" s="438"/>
      <c r="BC729" s="438"/>
      <c r="BD729" s="81"/>
      <c r="BE729" s="438"/>
      <c r="BF729" s="438"/>
      <c r="BG729" s="438"/>
      <c r="BH729" s="438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</row>
    <row r="730">
      <c r="A730" s="81"/>
      <c r="B730" s="81"/>
      <c r="C730" s="81"/>
      <c r="D730" s="81"/>
      <c r="E730" s="438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438"/>
      <c r="Y730" s="81"/>
      <c r="Z730" s="81"/>
      <c r="AA730" s="81"/>
      <c r="AB730" s="81"/>
      <c r="AC730" s="81"/>
      <c r="AD730" s="438"/>
      <c r="AE730" s="438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438"/>
      <c r="AV730" s="438"/>
      <c r="AW730" s="438"/>
      <c r="AX730" s="438"/>
      <c r="AY730" s="438"/>
      <c r="AZ730" s="438"/>
      <c r="BA730" s="438"/>
      <c r="BB730" s="438"/>
      <c r="BC730" s="438"/>
      <c r="BD730" s="81"/>
      <c r="BE730" s="438"/>
      <c r="BF730" s="438"/>
      <c r="BG730" s="438"/>
      <c r="BH730" s="438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</row>
    <row r="731">
      <c r="A731" s="81"/>
      <c r="B731" s="81"/>
      <c r="C731" s="81"/>
      <c r="D731" s="81"/>
      <c r="E731" s="438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438"/>
      <c r="Y731" s="81"/>
      <c r="Z731" s="81"/>
      <c r="AA731" s="81"/>
      <c r="AB731" s="81"/>
      <c r="AC731" s="81"/>
      <c r="AD731" s="438"/>
      <c r="AE731" s="438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438"/>
      <c r="AV731" s="438"/>
      <c r="AW731" s="438"/>
      <c r="AX731" s="438"/>
      <c r="AY731" s="438"/>
      <c r="AZ731" s="438"/>
      <c r="BA731" s="438"/>
      <c r="BB731" s="438"/>
      <c r="BC731" s="438"/>
      <c r="BD731" s="81"/>
      <c r="BE731" s="438"/>
      <c r="BF731" s="438"/>
      <c r="BG731" s="438"/>
      <c r="BH731" s="438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</row>
    <row r="732">
      <c r="A732" s="81"/>
      <c r="B732" s="81"/>
      <c r="C732" s="81"/>
      <c r="D732" s="81"/>
      <c r="E732" s="438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438"/>
      <c r="Y732" s="81"/>
      <c r="Z732" s="81"/>
      <c r="AA732" s="81"/>
      <c r="AB732" s="81"/>
      <c r="AC732" s="81"/>
      <c r="AD732" s="438"/>
      <c r="AE732" s="438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438"/>
      <c r="AV732" s="438"/>
      <c r="AW732" s="438"/>
      <c r="AX732" s="438"/>
      <c r="AY732" s="438"/>
      <c r="AZ732" s="438"/>
      <c r="BA732" s="438"/>
      <c r="BB732" s="438"/>
      <c r="BC732" s="438"/>
      <c r="BD732" s="81"/>
      <c r="BE732" s="438"/>
      <c r="BF732" s="438"/>
      <c r="BG732" s="438"/>
      <c r="BH732" s="438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</row>
    <row r="733">
      <c r="A733" s="81"/>
      <c r="B733" s="81"/>
      <c r="C733" s="81"/>
      <c r="D733" s="81"/>
      <c r="E733" s="438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438"/>
      <c r="Y733" s="81"/>
      <c r="Z733" s="81"/>
      <c r="AA733" s="81"/>
      <c r="AB733" s="81"/>
      <c r="AC733" s="81"/>
      <c r="AD733" s="438"/>
      <c r="AE733" s="438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438"/>
      <c r="AV733" s="438"/>
      <c r="AW733" s="438"/>
      <c r="AX733" s="438"/>
      <c r="AY733" s="438"/>
      <c r="AZ733" s="438"/>
      <c r="BA733" s="438"/>
      <c r="BB733" s="438"/>
      <c r="BC733" s="438"/>
      <c r="BD733" s="81"/>
      <c r="BE733" s="438"/>
      <c r="BF733" s="438"/>
      <c r="BG733" s="438"/>
      <c r="BH733" s="438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</row>
    <row r="734">
      <c r="A734" s="81"/>
      <c r="B734" s="81"/>
      <c r="C734" s="81"/>
      <c r="D734" s="81"/>
      <c r="E734" s="438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438"/>
      <c r="Y734" s="81"/>
      <c r="Z734" s="81"/>
      <c r="AA734" s="81"/>
      <c r="AB734" s="81"/>
      <c r="AC734" s="81"/>
      <c r="AD734" s="438"/>
      <c r="AE734" s="438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438"/>
      <c r="AV734" s="438"/>
      <c r="AW734" s="438"/>
      <c r="AX734" s="438"/>
      <c r="AY734" s="438"/>
      <c r="AZ734" s="438"/>
      <c r="BA734" s="438"/>
      <c r="BB734" s="438"/>
      <c r="BC734" s="438"/>
      <c r="BD734" s="81"/>
      <c r="BE734" s="438"/>
      <c r="BF734" s="438"/>
      <c r="BG734" s="438"/>
      <c r="BH734" s="438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</row>
    <row r="735">
      <c r="A735" s="81"/>
      <c r="B735" s="81"/>
      <c r="C735" s="81"/>
      <c r="D735" s="81"/>
      <c r="E735" s="438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438"/>
      <c r="Y735" s="81"/>
      <c r="Z735" s="81"/>
      <c r="AA735" s="81"/>
      <c r="AB735" s="81"/>
      <c r="AC735" s="81"/>
      <c r="AD735" s="438"/>
      <c r="AE735" s="438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438"/>
      <c r="AV735" s="438"/>
      <c r="AW735" s="438"/>
      <c r="AX735" s="438"/>
      <c r="AY735" s="438"/>
      <c r="AZ735" s="438"/>
      <c r="BA735" s="438"/>
      <c r="BB735" s="438"/>
      <c r="BC735" s="438"/>
      <c r="BD735" s="81"/>
      <c r="BE735" s="438"/>
      <c r="BF735" s="438"/>
      <c r="BG735" s="438"/>
      <c r="BH735" s="438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</row>
    <row r="736">
      <c r="A736" s="81"/>
      <c r="B736" s="81"/>
      <c r="C736" s="81"/>
      <c r="D736" s="81"/>
      <c r="E736" s="438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438"/>
      <c r="Y736" s="81"/>
      <c r="Z736" s="81"/>
      <c r="AA736" s="81"/>
      <c r="AB736" s="81"/>
      <c r="AC736" s="81"/>
      <c r="AD736" s="438"/>
      <c r="AE736" s="438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438"/>
      <c r="AV736" s="438"/>
      <c r="AW736" s="438"/>
      <c r="AX736" s="438"/>
      <c r="AY736" s="438"/>
      <c r="AZ736" s="438"/>
      <c r="BA736" s="438"/>
      <c r="BB736" s="438"/>
      <c r="BC736" s="438"/>
      <c r="BD736" s="81"/>
      <c r="BE736" s="438"/>
      <c r="BF736" s="438"/>
      <c r="BG736" s="438"/>
      <c r="BH736" s="438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</row>
    <row r="737">
      <c r="A737" s="81"/>
      <c r="B737" s="81"/>
      <c r="C737" s="81"/>
      <c r="D737" s="81"/>
      <c r="E737" s="438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438"/>
      <c r="Y737" s="81"/>
      <c r="Z737" s="81"/>
      <c r="AA737" s="81"/>
      <c r="AB737" s="81"/>
      <c r="AC737" s="81"/>
      <c r="AD737" s="438"/>
      <c r="AE737" s="438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438"/>
      <c r="AV737" s="438"/>
      <c r="AW737" s="438"/>
      <c r="AX737" s="438"/>
      <c r="AY737" s="438"/>
      <c r="AZ737" s="438"/>
      <c r="BA737" s="438"/>
      <c r="BB737" s="438"/>
      <c r="BC737" s="438"/>
      <c r="BD737" s="81"/>
      <c r="BE737" s="438"/>
      <c r="BF737" s="438"/>
      <c r="BG737" s="438"/>
      <c r="BH737" s="438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</row>
    <row r="738">
      <c r="A738" s="81"/>
      <c r="B738" s="81"/>
      <c r="C738" s="81"/>
      <c r="D738" s="81"/>
      <c r="E738" s="438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438"/>
      <c r="Y738" s="81"/>
      <c r="Z738" s="81"/>
      <c r="AA738" s="81"/>
      <c r="AB738" s="81"/>
      <c r="AC738" s="81"/>
      <c r="AD738" s="438"/>
      <c r="AE738" s="438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438"/>
      <c r="AV738" s="438"/>
      <c r="AW738" s="438"/>
      <c r="AX738" s="438"/>
      <c r="AY738" s="438"/>
      <c r="AZ738" s="438"/>
      <c r="BA738" s="438"/>
      <c r="BB738" s="438"/>
      <c r="BC738" s="438"/>
      <c r="BD738" s="81"/>
      <c r="BE738" s="438"/>
      <c r="BF738" s="438"/>
      <c r="BG738" s="438"/>
      <c r="BH738" s="438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</row>
    <row r="739">
      <c r="A739" s="81"/>
      <c r="B739" s="81"/>
      <c r="C739" s="81"/>
      <c r="D739" s="81"/>
      <c r="E739" s="438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438"/>
      <c r="Y739" s="81"/>
      <c r="Z739" s="81"/>
      <c r="AA739" s="81"/>
      <c r="AB739" s="81"/>
      <c r="AC739" s="81"/>
      <c r="AD739" s="438"/>
      <c r="AE739" s="438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438"/>
      <c r="AV739" s="438"/>
      <c r="AW739" s="438"/>
      <c r="AX739" s="438"/>
      <c r="AY739" s="438"/>
      <c r="AZ739" s="438"/>
      <c r="BA739" s="438"/>
      <c r="BB739" s="438"/>
      <c r="BC739" s="438"/>
      <c r="BD739" s="81"/>
      <c r="BE739" s="438"/>
      <c r="BF739" s="438"/>
      <c r="BG739" s="438"/>
      <c r="BH739" s="438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</row>
    <row r="740">
      <c r="A740" s="81"/>
      <c r="B740" s="81"/>
      <c r="C740" s="81"/>
      <c r="D740" s="81"/>
      <c r="E740" s="438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438"/>
      <c r="Y740" s="81"/>
      <c r="Z740" s="81"/>
      <c r="AA740" s="81"/>
      <c r="AB740" s="81"/>
      <c r="AC740" s="81"/>
      <c r="AD740" s="438"/>
      <c r="AE740" s="438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438"/>
      <c r="AV740" s="438"/>
      <c r="AW740" s="438"/>
      <c r="AX740" s="438"/>
      <c r="AY740" s="438"/>
      <c r="AZ740" s="438"/>
      <c r="BA740" s="438"/>
      <c r="BB740" s="438"/>
      <c r="BC740" s="438"/>
      <c r="BD740" s="81"/>
      <c r="BE740" s="438"/>
      <c r="BF740" s="438"/>
      <c r="BG740" s="438"/>
      <c r="BH740" s="438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</row>
    <row r="741">
      <c r="A741" s="81"/>
      <c r="B741" s="81"/>
      <c r="C741" s="81"/>
      <c r="D741" s="81"/>
      <c r="E741" s="438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438"/>
      <c r="Y741" s="81"/>
      <c r="Z741" s="81"/>
      <c r="AA741" s="81"/>
      <c r="AB741" s="81"/>
      <c r="AC741" s="81"/>
      <c r="AD741" s="438"/>
      <c r="AE741" s="438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438"/>
      <c r="AV741" s="438"/>
      <c r="AW741" s="438"/>
      <c r="AX741" s="438"/>
      <c r="AY741" s="438"/>
      <c r="AZ741" s="438"/>
      <c r="BA741" s="438"/>
      <c r="BB741" s="438"/>
      <c r="BC741" s="438"/>
      <c r="BD741" s="81"/>
      <c r="BE741" s="438"/>
      <c r="BF741" s="438"/>
      <c r="BG741" s="438"/>
      <c r="BH741" s="438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</row>
    <row r="742">
      <c r="A742" s="81"/>
      <c r="B742" s="81"/>
      <c r="C742" s="81"/>
      <c r="D742" s="81"/>
      <c r="E742" s="438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438"/>
      <c r="Y742" s="81"/>
      <c r="Z742" s="81"/>
      <c r="AA742" s="81"/>
      <c r="AB742" s="81"/>
      <c r="AC742" s="81"/>
      <c r="AD742" s="438"/>
      <c r="AE742" s="438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438"/>
      <c r="AV742" s="438"/>
      <c r="AW742" s="438"/>
      <c r="AX742" s="438"/>
      <c r="AY742" s="438"/>
      <c r="AZ742" s="438"/>
      <c r="BA742" s="438"/>
      <c r="BB742" s="438"/>
      <c r="BC742" s="438"/>
      <c r="BD742" s="81"/>
      <c r="BE742" s="438"/>
      <c r="BF742" s="438"/>
      <c r="BG742" s="438"/>
      <c r="BH742" s="438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</row>
    <row r="743">
      <c r="A743" s="81"/>
      <c r="B743" s="81"/>
      <c r="C743" s="81"/>
      <c r="D743" s="81"/>
      <c r="E743" s="438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438"/>
      <c r="Y743" s="81"/>
      <c r="Z743" s="81"/>
      <c r="AA743" s="81"/>
      <c r="AB743" s="81"/>
      <c r="AC743" s="81"/>
      <c r="AD743" s="438"/>
      <c r="AE743" s="438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438"/>
      <c r="AV743" s="438"/>
      <c r="AW743" s="438"/>
      <c r="AX743" s="438"/>
      <c r="AY743" s="438"/>
      <c r="AZ743" s="438"/>
      <c r="BA743" s="438"/>
      <c r="BB743" s="438"/>
      <c r="BC743" s="438"/>
      <c r="BD743" s="81"/>
      <c r="BE743" s="438"/>
      <c r="BF743" s="438"/>
      <c r="BG743" s="438"/>
      <c r="BH743" s="438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</row>
    <row r="744">
      <c r="A744" s="81"/>
      <c r="B744" s="81"/>
      <c r="C744" s="81"/>
      <c r="D744" s="81"/>
      <c r="E744" s="438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438"/>
      <c r="Y744" s="81"/>
      <c r="Z744" s="81"/>
      <c r="AA744" s="81"/>
      <c r="AB744" s="81"/>
      <c r="AC744" s="81"/>
      <c r="AD744" s="438"/>
      <c r="AE744" s="438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438"/>
      <c r="AV744" s="438"/>
      <c r="AW744" s="438"/>
      <c r="AX744" s="438"/>
      <c r="AY744" s="438"/>
      <c r="AZ744" s="438"/>
      <c r="BA744" s="438"/>
      <c r="BB744" s="438"/>
      <c r="BC744" s="438"/>
      <c r="BD744" s="81"/>
      <c r="BE744" s="438"/>
      <c r="BF744" s="438"/>
      <c r="BG744" s="438"/>
      <c r="BH744" s="438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</row>
    <row r="745">
      <c r="A745" s="81"/>
      <c r="B745" s="81"/>
      <c r="C745" s="81"/>
      <c r="D745" s="81"/>
      <c r="E745" s="438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438"/>
      <c r="Y745" s="81"/>
      <c r="Z745" s="81"/>
      <c r="AA745" s="81"/>
      <c r="AB745" s="81"/>
      <c r="AC745" s="81"/>
      <c r="AD745" s="438"/>
      <c r="AE745" s="438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438"/>
      <c r="AV745" s="438"/>
      <c r="AW745" s="438"/>
      <c r="AX745" s="438"/>
      <c r="AY745" s="438"/>
      <c r="AZ745" s="438"/>
      <c r="BA745" s="438"/>
      <c r="BB745" s="438"/>
      <c r="BC745" s="438"/>
      <c r="BD745" s="81"/>
      <c r="BE745" s="438"/>
      <c r="BF745" s="438"/>
      <c r="BG745" s="438"/>
      <c r="BH745" s="438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</row>
    <row r="746">
      <c r="A746" s="81"/>
      <c r="B746" s="81"/>
      <c r="C746" s="81"/>
      <c r="D746" s="81"/>
      <c r="E746" s="438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438"/>
      <c r="Y746" s="81"/>
      <c r="Z746" s="81"/>
      <c r="AA746" s="81"/>
      <c r="AB746" s="81"/>
      <c r="AC746" s="81"/>
      <c r="AD746" s="438"/>
      <c r="AE746" s="438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438"/>
      <c r="AV746" s="438"/>
      <c r="AW746" s="438"/>
      <c r="AX746" s="438"/>
      <c r="AY746" s="438"/>
      <c r="AZ746" s="438"/>
      <c r="BA746" s="438"/>
      <c r="BB746" s="438"/>
      <c r="BC746" s="438"/>
      <c r="BD746" s="81"/>
      <c r="BE746" s="438"/>
      <c r="BF746" s="438"/>
      <c r="BG746" s="438"/>
      <c r="BH746" s="438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</row>
    <row r="747">
      <c r="A747" s="81"/>
      <c r="B747" s="81"/>
      <c r="C747" s="81"/>
      <c r="D747" s="81"/>
      <c r="E747" s="438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438"/>
      <c r="Y747" s="81"/>
      <c r="Z747" s="81"/>
      <c r="AA747" s="81"/>
      <c r="AB747" s="81"/>
      <c r="AC747" s="81"/>
      <c r="AD747" s="438"/>
      <c r="AE747" s="438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438"/>
      <c r="AV747" s="438"/>
      <c r="AW747" s="438"/>
      <c r="AX747" s="438"/>
      <c r="AY747" s="438"/>
      <c r="AZ747" s="438"/>
      <c r="BA747" s="438"/>
      <c r="BB747" s="438"/>
      <c r="BC747" s="438"/>
      <c r="BD747" s="81"/>
      <c r="BE747" s="438"/>
      <c r="BF747" s="438"/>
      <c r="BG747" s="438"/>
      <c r="BH747" s="438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</row>
    <row r="748">
      <c r="A748" s="81"/>
      <c r="B748" s="81"/>
      <c r="C748" s="81"/>
      <c r="D748" s="81"/>
      <c r="E748" s="438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438"/>
      <c r="Y748" s="81"/>
      <c r="Z748" s="81"/>
      <c r="AA748" s="81"/>
      <c r="AB748" s="81"/>
      <c r="AC748" s="81"/>
      <c r="AD748" s="438"/>
      <c r="AE748" s="438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438"/>
      <c r="AV748" s="438"/>
      <c r="AW748" s="438"/>
      <c r="AX748" s="438"/>
      <c r="AY748" s="438"/>
      <c r="AZ748" s="438"/>
      <c r="BA748" s="438"/>
      <c r="BB748" s="438"/>
      <c r="BC748" s="438"/>
      <c r="BD748" s="81"/>
      <c r="BE748" s="438"/>
      <c r="BF748" s="438"/>
      <c r="BG748" s="438"/>
      <c r="BH748" s="438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</row>
    <row r="749">
      <c r="A749" s="81"/>
      <c r="B749" s="81"/>
      <c r="C749" s="81"/>
      <c r="D749" s="81"/>
      <c r="E749" s="438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438"/>
      <c r="Y749" s="81"/>
      <c r="Z749" s="81"/>
      <c r="AA749" s="81"/>
      <c r="AB749" s="81"/>
      <c r="AC749" s="81"/>
      <c r="AD749" s="438"/>
      <c r="AE749" s="438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438"/>
      <c r="AV749" s="438"/>
      <c r="AW749" s="438"/>
      <c r="AX749" s="438"/>
      <c r="AY749" s="438"/>
      <c r="AZ749" s="438"/>
      <c r="BA749" s="438"/>
      <c r="BB749" s="438"/>
      <c r="BC749" s="438"/>
      <c r="BD749" s="81"/>
      <c r="BE749" s="438"/>
      <c r="BF749" s="438"/>
      <c r="BG749" s="438"/>
      <c r="BH749" s="438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</row>
    <row r="750">
      <c r="A750" s="81"/>
      <c r="B750" s="81"/>
      <c r="C750" s="81"/>
      <c r="D750" s="81"/>
      <c r="E750" s="438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438"/>
      <c r="Y750" s="81"/>
      <c r="Z750" s="81"/>
      <c r="AA750" s="81"/>
      <c r="AB750" s="81"/>
      <c r="AC750" s="81"/>
      <c r="AD750" s="438"/>
      <c r="AE750" s="438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438"/>
      <c r="AV750" s="438"/>
      <c r="AW750" s="438"/>
      <c r="AX750" s="438"/>
      <c r="AY750" s="438"/>
      <c r="AZ750" s="438"/>
      <c r="BA750" s="438"/>
      <c r="BB750" s="438"/>
      <c r="BC750" s="438"/>
      <c r="BD750" s="81"/>
      <c r="BE750" s="438"/>
      <c r="BF750" s="438"/>
      <c r="BG750" s="438"/>
      <c r="BH750" s="438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</row>
    <row r="751">
      <c r="A751" s="81"/>
      <c r="B751" s="81"/>
      <c r="C751" s="81"/>
      <c r="D751" s="81"/>
      <c r="E751" s="438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438"/>
      <c r="Y751" s="81"/>
      <c r="Z751" s="81"/>
      <c r="AA751" s="81"/>
      <c r="AB751" s="81"/>
      <c r="AC751" s="81"/>
      <c r="AD751" s="438"/>
      <c r="AE751" s="438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438"/>
      <c r="AV751" s="438"/>
      <c r="AW751" s="438"/>
      <c r="AX751" s="438"/>
      <c r="AY751" s="438"/>
      <c r="AZ751" s="438"/>
      <c r="BA751" s="438"/>
      <c r="BB751" s="438"/>
      <c r="BC751" s="438"/>
      <c r="BD751" s="81"/>
      <c r="BE751" s="438"/>
      <c r="BF751" s="438"/>
      <c r="BG751" s="438"/>
      <c r="BH751" s="438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</row>
    <row r="752">
      <c r="A752" s="81"/>
      <c r="B752" s="81"/>
      <c r="C752" s="81"/>
      <c r="D752" s="81"/>
      <c r="E752" s="438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438"/>
      <c r="Y752" s="81"/>
      <c r="Z752" s="81"/>
      <c r="AA752" s="81"/>
      <c r="AB752" s="81"/>
      <c r="AC752" s="81"/>
      <c r="AD752" s="438"/>
      <c r="AE752" s="438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438"/>
      <c r="AV752" s="438"/>
      <c r="AW752" s="438"/>
      <c r="AX752" s="438"/>
      <c r="AY752" s="438"/>
      <c r="AZ752" s="438"/>
      <c r="BA752" s="438"/>
      <c r="BB752" s="438"/>
      <c r="BC752" s="438"/>
      <c r="BD752" s="81"/>
      <c r="BE752" s="438"/>
      <c r="BF752" s="438"/>
      <c r="BG752" s="438"/>
      <c r="BH752" s="438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</row>
    <row r="753">
      <c r="A753" s="81"/>
      <c r="B753" s="81"/>
      <c r="C753" s="81"/>
      <c r="D753" s="81"/>
      <c r="E753" s="438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438"/>
      <c r="Y753" s="81"/>
      <c r="Z753" s="81"/>
      <c r="AA753" s="81"/>
      <c r="AB753" s="81"/>
      <c r="AC753" s="81"/>
      <c r="AD753" s="438"/>
      <c r="AE753" s="438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438"/>
      <c r="AV753" s="438"/>
      <c r="AW753" s="438"/>
      <c r="AX753" s="438"/>
      <c r="AY753" s="438"/>
      <c r="AZ753" s="438"/>
      <c r="BA753" s="438"/>
      <c r="BB753" s="438"/>
      <c r="BC753" s="438"/>
      <c r="BD753" s="81"/>
      <c r="BE753" s="438"/>
      <c r="BF753" s="438"/>
      <c r="BG753" s="438"/>
      <c r="BH753" s="438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</row>
    <row r="754">
      <c r="A754" s="81"/>
      <c r="B754" s="81"/>
      <c r="C754" s="81"/>
      <c r="D754" s="81"/>
      <c r="E754" s="438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438"/>
      <c r="Y754" s="81"/>
      <c r="Z754" s="81"/>
      <c r="AA754" s="81"/>
      <c r="AB754" s="81"/>
      <c r="AC754" s="81"/>
      <c r="AD754" s="438"/>
      <c r="AE754" s="438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438"/>
      <c r="AV754" s="438"/>
      <c r="AW754" s="438"/>
      <c r="AX754" s="438"/>
      <c r="AY754" s="438"/>
      <c r="AZ754" s="438"/>
      <c r="BA754" s="438"/>
      <c r="BB754" s="438"/>
      <c r="BC754" s="438"/>
      <c r="BD754" s="81"/>
      <c r="BE754" s="438"/>
      <c r="BF754" s="438"/>
      <c r="BG754" s="438"/>
      <c r="BH754" s="438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</row>
    <row r="755">
      <c r="A755" s="81"/>
      <c r="B755" s="81"/>
      <c r="C755" s="81"/>
      <c r="D755" s="81"/>
      <c r="E755" s="438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438"/>
      <c r="Y755" s="81"/>
      <c r="Z755" s="81"/>
      <c r="AA755" s="81"/>
      <c r="AB755" s="81"/>
      <c r="AC755" s="81"/>
      <c r="AD755" s="438"/>
      <c r="AE755" s="438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438"/>
      <c r="AV755" s="438"/>
      <c r="AW755" s="438"/>
      <c r="AX755" s="438"/>
      <c r="AY755" s="438"/>
      <c r="AZ755" s="438"/>
      <c r="BA755" s="438"/>
      <c r="BB755" s="438"/>
      <c r="BC755" s="438"/>
      <c r="BD755" s="81"/>
      <c r="BE755" s="438"/>
      <c r="BF755" s="438"/>
      <c r="BG755" s="438"/>
      <c r="BH755" s="438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</row>
    <row r="756">
      <c r="A756" s="81"/>
      <c r="B756" s="81"/>
      <c r="C756" s="81"/>
      <c r="D756" s="81"/>
      <c r="E756" s="438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438"/>
      <c r="Y756" s="81"/>
      <c r="Z756" s="81"/>
      <c r="AA756" s="81"/>
      <c r="AB756" s="81"/>
      <c r="AC756" s="81"/>
      <c r="AD756" s="438"/>
      <c r="AE756" s="438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438"/>
      <c r="AV756" s="438"/>
      <c r="AW756" s="438"/>
      <c r="AX756" s="438"/>
      <c r="AY756" s="438"/>
      <c r="AZ756" s="438"/>
      <c r="BA756" s="438"/>
      <c r="BB756" s="438"/>
      <c r="BC756" s="438"/>
      <c r="BD756" s="81"/>
      <c r="BE756" s="438"/>
      <c r="BF756" s="438"/>
      <c r="BG756" s="438"/>
      <c r="BH756" s="438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</row>
    <row r="757">
      <c r="A757" s="81"/>
      <c r="B757" s="81"/>
      <c r="C757" s="81"/>
      <c r="D757" s="81"/>
      <c r="E757" s="438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438"/>
      <c r="Y757" s="81"/>
      <c r="Z757" s="81"/>
      <c r="AA757" s="81"/>
      <c r="AB757" s="81"/>
      <c r="AC757" s="81"/>
      <c r="AD757" s="438"/>
      <c r="AE757" s="438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438"/>
      <c r="AV757" s="438"/>
      <c r="AW757" s="438"/>
      <c r="AX757" s="438"/>
      <c r="AY757" s="438"/>
      <c r="AZ757" s="438"/>
      <c r="BA757" s="438"/>
      <c r="BB757" s="438"/>
      <c r="BC757" s="438"/>
      <c r="BD757" s="81"/>
      <c r="BE757" s="438"/>
      <c r="BF757" s="438"/>
      <c r="BG757" s="438"/>
      <c r="BH757" s="438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</row>
    <row r="758">
      <c r="A758" s="81"/>
      <c r="B758" s="81"/>
      <c r="C758" s="81"/>
      <c r="D758" s="81"/>
      <c r="E758" s="438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438"/>
      <c r="Y758" s="81"/>
      <c r="Z758" s="81"/>
      <c r="AA758" s="81"/>
      <c r="AB758" s="81"/>
      <c r="AC758" s="81"/>
      <c r="AD758" s="438"/>
      <c r="AE758" s="438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438"/>
      <c r="AV758" s="438"/>
      <c r="AW758" s="438"/>
      <c r="AX758" s="438"/>
      <c r="AY758" s="438"/>
      <c r="AZ758" s="438"/>
      <c r="BA758" s="438"/>
      <c r="BB758" s="438"/>
      <c r="BC758" s="438"/>
      <c r="BD758" s="81"/>
      <c r="BE758" s="438"/>
      <c r="BF758" s="438"/>
      <c r="BG758" s="438"/>
      <c r="BH758" s="438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</row>
    <row r="759">
      <c r="A759" s="81"/>
      <c r="B759" s="81"/>
      <c r="C759" s="81"/>
      <c r="D759" s="81"/>
      <c r="E759" s="438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438"/>
      <c r="Y759" s="81"/>
      <c r="Z759" s="81"/>
      <c r="AA759" s="81"/>
      <c r="AB759" s="81"/>
      <c r="AC759" s="81"/>
      <c r="AD759" s="438"/>
      <c r="AE759" s="438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438"/>
      <c r="AV759" s="438"/>
      <c r="AW759" s="438"/>
      <c r="AX759" s="438"/>
      <c r="AY759" s="438"/>
      <c r="AZ759" s="438"/>
      <c r="BA759" s="438"/>
      <c r="BB759" s="438"/>
      <c r="BC759" s="438"/>
      <c r="BD759" s="81"/>
      <c r="BE759" s="438"/>
      <c r="BF759" s="438"/>
      <c r="BG759" s="438"/>
      <c r="BH759" s="438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</row>
    <row r="760">
      <c r="A760" s="81"/>
      <c r="B760" s="81"/>
      <c r="C760" s="81"/>
      <c r="D760" s="81"/>
      <c r="E760" s="438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438"/>
      <c r="Y760" s="81"/>
      <c r="Z760" s="81"/>
      <c r="AA760" s="81"/>
      <c r="AB760" s="81"/>
      <c r="AC760" s="81"/>
      <c r="AD760" s="438"/>
      <c r="AE760" s="438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438"/>
      <c r="AV760" s="438"/>
      <c r="AW760" s="438"/>
      <c r="AX760" s="438"/>
      <c r="AY760" s="438"/>
      <c r="AZ760" s="438"/>
      <c r="BA760" s="438"/>
      <c r="BB760" s="438"/>
      <c r="BC760" s="438"/>
      <c r="BD760" s="81"/>
      <c r="BE760" s="438"/>
      <c r="BF760" s="438"/>
      <c r="BG760" s="438"/>
      <c r="BH760" s="438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</row>
    <row r="761">
      <c r="A761" s="81"/>
      <c r="B761" s="81"/>
      <c r="C761" s="81"/>
      <c r="D761" s="81"/>
      <c r="E761" s="438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438"/>
      <c r="Y761" s="81"/>
      <c r="Z761" s="81"/>
      <c r="AA761" s="81"/>
      <c r="AB761" s="81"/>
      <c r="AC761" s="81"/>
      <c r="AD761" s="438"/>
      <c r="AE761" s="438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438"/>
      <c r="AV761" s="438"/>
      <c r="AW761" s="438"/>
      <c r="AX761" s="438"/>
      <c r="AY761" s="438"/>
      <c r="AZ761" s="438"/>
      <c r="BA761" s="438"/>
      <c r="BB761" s="438"/>
      <c r="BC761" s="438"/>
      <c r="BD761" s="81"/>
      <c r="BE761" s="438"/>
      <c r="BF761" s="438"/>
      <c r="BG761" s="438"/>
      <c r="BH761" s="438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</row>
    <row r="762">
      <c r="A762" s="81"/>
      <c r="B762" s="81"/>
      <c r="C762" s="81"/>
      <c r="D762" s="81"/>
      <c r="E762" s="438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438"/>
      <c r="Y762" s="81"/>
      <c r="Z762" s="81"/>
      <c r="AA762" s="81"/>
      <c r="AB762" s="81"/>
      <c r="AC762" s="81"/>
      <c r="AD762" s="438"/>
      <c r="AE762" s="438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438"/>
      <c r="AV762" s="438"/>
      <c r="AW762" s="438"/>
      <c r="AX762" s="438"/>
      <c r="AY762" s="438"/>
      <c r="AZ762" s="438"/>
      <c r="BA762" s="438"/>
      <c r="BB762" s="438"/>
      <c r="BC762" s="438"/>
      <c r="BD762" s="81"/>
      <c r="BE762" s="438"/>
      <c r="BF762" s="438"/>
      <c r="BG762" s="438"/>
      <c r="BH762" s="438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</row>
    <row r="763">
      <c r="A763" s="81"/>
      <c r="B763" s="81"/>
      <c r="C763" s="81"/>
      <c r="D763" s="81"/>
      <c r="E763" s="438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438"/>
      <c r="Y763" s="81"/>
      <c r="Z763" s="81"/>
      <c r="AA763" s="81"/>
      <c r="AB763" s="81"/>
      <c r="AC763" s="81"/>
      <c r="AD763" s="438"/>
      <c r="AE763" s="438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438"/>
      <c r="AV763" s="438"/>
      <c r="AW763" s="438"/>
      <c r="AX763" s="438"/>
      <c r="AY763" s="438"/>
      <c r="AZ763" s="438"/>
      <c r="BA763" s="438"/>
      <c r="BB763" s="438"/>
      <c r="BC763" s="438"/>
      <c r="BD763" s="81"/>
      <c r="BE763" s="438"/>
      <c r="BF763" s="438"/>
      <c r="BG763" s="438"/>
      <c r="BH763" s="438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</row>
    <row r="764">
      <c r="A764" s="81"/>
      <c r="B764" s="81"/>
      <c r="C764" s="81"/>
      <c r="D764" s="81"/>
      <c r="E764" s="438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438"/>
      <c r="Y764" s="81"/>
      <c r="Z764" s="81"/>
      <c r="AA764" s="81"/>
      <c r="AB764" s="81"/>
      <c r="AC764" s="81"/>
      <c r="AD764" s="438"/>
      <c r="AE764" s="438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438"/>
      <c r="AV764" s="438"/>
      <c r="AW764" s="438"/>
      <c r="AX764" s="438"/>
      <c r="AY764" s="438"/>
      <c r="AZ764" s="438"/>
      <c r="BA764" s="438"/>
      <c r="BB764" s="438"/>
      <c r="BC764" s="438"/>
      <c r="BD764" s="81"/>
      <c r="BE764" s="438"/>
      <c r="BF764" s="438"/>
      <c r="BG764" s="438"/>
      <c r="BH764" s="438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</row>
    <row r="765">
      <c r="A765" s="81"/>
      <c r="B765" s="81"/>
      <c r="C765" s="81"/>
      <c r="D765" s="81"/>
      <c r="E765" s="438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438"/>
      <c r="Y765" s="81"/>
      <c r="Z765" s="81"/>
      <c r="AA765" s="81"/>
      <c r="AB765" s="81"/>
      <c r="AC765" s="81"/>
      <c r="AD765" s="438"/>
      <c r="AE765" s="438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438"/>
      <c r="AV765" s="438"/>
      <c r="AW765" s="438"/>
      <c r="AX765" s="438"/>
      <c r="AY765" s="438"/>
      <c r="AZ765" s="438"/>
      <c r="BA765" s="438"/>
      <c r="BB765" s="438"/>
      <c r="BC765" s="438"/>
      <c r="BD765" s="81"/>
      <c r="BE765" s="438"/>
      <c r="BF765" s="438"/>
      <c r="BG765" s="438"/>
      <c r="BH765" s="438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</row>
    <row r="766">
      <c r="A766" s="81"/>
      <c r="B766" s="81"/>
      <c r="C766" s="81"/>
      <c r="D766" s="81"/>
      <c r="E766" s="438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438"/>
      <c r="Y766" s="81"/>
      <c r="Z766" s="81"/>
      <c r="AA766" s="81"/>
      <c r="AB766" s="81"/>
      <c r="AC766" s="81"/>
      <c r="AD766" s="438"/>
      <c r="AE766" s="438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438"/>
      <c r="AV766" s="438"/>
      <c r="AW766" s="438"/>
      <c r="AX766" s="438"/>
      <c r="AY766" s="438"/>
      <c r="AZ766" s="438"/>
      <c r="BA766" s="438"/>
      <c r="BB766" s="438"/>
      <c r="BC766" s="438"/>
      <c r="BD766" s="81"/>
      <c r="BE766" s="438"/>
      <c r="BF766" s="438"/>
      <c r="BG766" s="438"/>
      <c r="BH766" s="438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</row>
    <row r="767">
      <c r="A767" s="81"/>
      <c r="B767" s="81"/>
      <c r="C767" s="81"/>
      <c r="D767" s="81"/>
      <c r="E767" s="438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438"/>
      <c r="Y767" s="81"/>
      <c r="Z767" s="81"/>
      <c r="AA767" s="81"/>
      <c r="AB767" s="81"/>
      <c r="AC767" s="81"/>
      <c r="AD767" s="438"/>
      <c r="AE767" s="438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438"/>
      <c r="AV767" s="438"/>
      <c r="AW767" s="438"/>
      <c r="AX767" s="438"/>
      <c r="AY767" s="438"/>
      <c r="AZ767" s="438"/>
      <c r="BA767" s="438"/>
      <c r="BB767" s="438"/>
      <c r="BC767" s="438"/>
      <c r="BD767" s="81"/>
      <c r="BE767" s="438"/>
      <c r="BF767" s="438"/>
      <c r="BG767" s="438"/>
      <c r="BH767" s="438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</row>
    <row r="768">
      <c r="A768" s="81"/>
      <c r="B768" s="81"/>
      <c r="C768" s="81"/>
      <c r="D768" s="81"/>
      <c r="E768" s="438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438"/>
      <c r="Y768" s="81"/>
      <c r="Z768" s="81"/>
      <c r="AA768" s="81"/>
      <c r="AB768" s="81"/>
      <c r="AC768" s="81"/>
      <c r="AD768" s="438"/>
      <c r="AE768" s="438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438"/>
      <c r="AV768" s="438"/>
      <c r="AW768" s="438"/>
      <c r="AX768" s="438"/>
      <c r="AY768" s="438"/>
      <c r="AZ768" s="438"/>
      <c r="BA768" s="438"/>
      <c r="BB768" s="438"/>
      <c r="BC768" s="438"/>
      <c r="BD768" s="81"/>
      <c r="BE768" s="438"/>
      <c r="BF768" s="438"/>
      <c r="BG768" s="438"/>
      <c r="BH768" s="438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</row>
    <row r="769">
      <c r="A769" s="81"/>
      <c r="B769" s="81"/>
      <c r="C769" s="81"/>
      <c r="D769" s="81"/>
      <c r="E769" s="438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438"/>
      <c r="Y769" s="81"/>
      <c r="Z769" s="81"/>
      <c r="AA769" s="81"/>
      <c r="AB769" s="81"/>
      <c r="AC769" s="81"/>
      <c r="AD769" s="438"/>
      <c r="AE769" s="438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438"/>
      <c r="AV769" s="438"/>
      <c r="AW769" s="438"/>
      <c r="AX769" s="438"/>
      <c r="AY769" s="438"/>
      <c r="AZ769" s="438"/>
      <c r="BA769" s="438"/>
      <c r="BB769" s="438"/>
      <c r="BC769" s="438"/>
      <c r="BD769" s="81"/>
      <c r="BE769" s="438"/>
      <c r="BF769" s="438"/>
      <c r="BG769" s="438"/>
      <c r="BH769" s="438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</row>
    <row r="770">
      <c r="A770" s="81"/>
      <c r="B770" s="81"/>
      <c r="C770" s="81"/>
      <c r="D770" s="81"/>
      <c r="E770" s="438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438"/>
      <c r="Y770" s="81"/>
      <c r="Z770" s="81"/>
      <c r="AA770" s="81"/>
      <c r="AB770" s="81"/>
      <c r="AC770" s="81"/>
      <c r="AD770" s="438"/>
      <c r="AE770" s="438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438"/>
      <c r="AV770" s="438"/>
      <c r="AW770" s="438"/>
      <c r="AX770" s="438"/>
      <c r="AY770" s="438"/>
      <c r="AZ770" s="438"/>
      <c r="BA770" s="438"/>
      <c r="BB770" s="438"/>
      <c r="BC770" s="438"/>
      <c r="BD770" s="81"/>
      <c r="BE770" s="438"/>
      <c r="BF770" s="438"/>
      <c r="BG770" s="438"/>
      <c r="BH770" s="438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</row>
    <row r="771">
      <c r="A771" s="81"/>
      <c r="B771" s="81"/>
      <c r="C771" s="81"/>
      <c r="D771" s="81"/>
      <c r="E771" s="438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438"/>
      <c r="Y771" s="81"/>
      <c r="Z771" s="81"/>
      <c r="AA771" s="81"/>
      <c r="AB771" s="81"/>
      <c r="AC771" s="81"/>
      <c r="AD771" s="438"/>
      <c r="AE771" s="438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438"/>
      <c r="AV771" s="438"/>
      <c r="AW771" s="438"/>
      <c r="AX771" s="438"/>
      <c r="AY771" s="438"/>
      <c r="AZ771" s="438"/>
      <c r="BA771" s="438"/>
      <c r="BB771" s="438"/>
      <c r="BC771" s="438"/>
      <c r="BD771" s="81"/>
      <c r="BE771" s="438"/>
      <c r="BF771" s="438"/>
      <c r="BG771" s="438"/>
      <c r="BH771" s="438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</row>
    <row r="772">
      <c r="A772" s="81"/>
      <c r="B772" s="81"/>
      <c r="C772" s="81"/>
      <c r="D772" s="81"/>
      <c r="E772" s="438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438"/>
      <c r="Y772" s="81"/>
      <c r="Z772" s="81"/>
      <c r="AA772" s="81"/>
      <c r="AB772" s="81"/>
      <c r="AC772" s="81"/>
      <c r="AD772" s="438"/>
      <c r="AE772" s="438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438"/>
      <c r="AV772" s="438"/>
      <c r="AW772" s="438"/>
      <c r="AX772" s="438"/>
      <c r="AY772" s="438"/>
      <c r="AZ772" s="438"/>
      <c r="BA772" s="438"/>
      <c r="BB772" s="438"/>
      <c r="BC772" s="438"/>
      <c r="BD772" s="81"/>
      <c r="BE772" s="438"/>
      <c r="BF772" s="438"/>
      <c r="BG772" s="438"/>
      <c r="BH772" s="438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</row>
    <row r="773">
      <c r="A773" s="81"/>
      <c r="B773" s="81"/>
      <c r="C773" s="81"/>
      <c r="D773" s="81"/>
      <c r="E773" s="438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438"/>
      <c r="Y773" s="81"/>
      <c r="Z773" s="81"/>
      <c r="AA773" s="81"/>
      <c r="AB773" s="81"/>
      <c r="AC773" s="81"/>
      <c r="AD773" s="438"/>
      <c r="AE773" s="438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438"/>
      <c r="AV773" s="438"/>
      <c r="AW773" s="438"/>
      <c r="AX773" s="438"/>
      <c r="AY773" s="438"/>
      <c r="AZ773" s="438"/>
      <c r="BA773" s="438"/>
      <c r="BB773" s="438"/>
      <c r="BC773" s="438"/>
      <c r="BD773" s="81"/>
      <c r="BE773" s="438"/>
      <c r="BF773" s="438"/>
      <c r="BG773" s="438"/>
      <c r="BH773" s="438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</row>
    <row r="774">
      <c r="A774" s="81"/>
      <c r="B774" s="81"/>
      <c r="C774" s="81"/>
      <c r="D774" s="81"/>
      <c r="E774" s="438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438"/>
      <c r="Y774" s="81"/>
      <c r="Z774" s="81"/>
      <c r="AA774" s="81"/>
      <c r="AB774" s="81"/>
      <c r="AC774" s="81"/>
      <c r="AD774" s="438"/>
      <c r="AE774" s="438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438"/>
      <c r="AV774" s="438"/>
      <c r="AW774" s="438"/>
      <c r="AX774" s="438"/>
      <c r="AY774" s="438"/>
      <c r="AZ774" s="438"/>
      <c r="BA774" s="438"/>
      <c r="BB774" s="438"/>
      <c r="BC774" s="438"/>
      <c r="BD774" s="81"/>
      <c r="BE774" s="438"/>
      <c r="BF774" s="438"/>
      <c r="BG774" s="438"/>
      <c r="BH774" s="438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</row>
    <row r="775">
      <c r="A775" s="81"/>
      <c r="B775" s="81"/>
      <c r="C775" s="81"/>
      <c r="D775" s="81"/>
      <c r="E775" s="438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438"/>
      <c r="Y775" s="81"/>
      <c r="Z775" s="81"/>
      <c r="AA775" s="81"/>
      <c r="AB775" s="81"/>
      <c r="AC775" s="81"/>
      <c r="AD775" s="438"/>
      <c r="AE775" s="438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438"/>
      <c r="AV775" s="438"/>
      <c r="AW775" s="438"/>
      <c r="AX775" s="438"/>
      <c r="AY775" s="438"/>
      <c r="AZ775" s="438"/>
      <c r="BA775" s="438"/>
      <c r="BB775" s="438"/>
      <c r="BC775" s="438"/>
      <c r="BD775" s="81"/>
      <c r="BE775" s="438"/>
      <c r="BF775" s="438"/>
      <c r="BG775" s="438"/>
      <c r="BH775" s="438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</row>
    <row r="776">
      <c r="A776" s="81"/>
      <c r="B776" s="81"/>
      <c r="C776" s="81"/>
      <c r="D776" s="81"/>
      <c r="E776" s="438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438"/>
      <c r="Y776" s="81"/>
      <c r="Z776" s="81"/>
      <c r="AA776" s="81"/>
      <c r="AB776" s="81"/>
      <c r="AC776" s="81"/>
      <c r="AD776" s="438"/>
      <c r="AE776" s="438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438"/>
      <c r="AV776" s="438"/>
      <c r="AW776" s="438"/>
      <c r="AX776" s="438"/>
      <c r="AY776" s="438"/>
      <c r="AZ776" s="438"/>
      <c r="BA776" s="438"/>
      <c r="BB776" s="438"/>
      <c r="BC776" s="438"/>
      <c r="BD776" s="81"/>
      <c r="BE776" s="438"/>
      <c r="BF776" s="438"/>
      <c r="BG776" s="438"/>
      <c r="BH776" s="438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</row>
    <row r="777">
      <c r="A777" s="81"/>
      <c r="B777" s="81"/>
      <c r="C777" s="81"/>
      <c r="D777" s="81"/>
      <c r="E777" s="438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438"/>
      <c r="Y777" s="81"/>
      <c r="Z777" s="81"/>
      <c r="AA777" s="81"/>
      <c r="AB777" s="81"/>
      <c r="AC777" s="81"/>
      <c r="AD777" s="438"/>
      <c r="AE777" s="438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438"/>
      <c r="AV777" s="438"/>
      <c r="AW777" s="438"/>
      <c r="AX777" s="438"/>
      <c r="AY777" s="438"/>
      <c r="AZ777" s="438"/>
      <c r="BA777" s="438"/>
      <c r="BB777" s="438"/>
      <c r="BC777" s="438"/>
      <c r="BD777" s="81"/>
      <c r="BE777" s="438"/>
      <c r="BF777" s="438"/>
      <c r="BG777" s="438"/>
      <c r="BH777" s="438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</row>
    <row r="778">
      <c r="A778" s="81"/>
      <c r="B778" s="81"/>
      <c r="C778" s="81"/>
      <c r="D778" s="81"/>
      <c r="E778" s="438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438"/>
      <c r="Y778" s="81"/>
      <c r="Z778" s="81"/>
      <c r="AA778" s="81"/>
      <c r="AB778" s="81"/>
      <c r="AC778" s="81"/>
      <c r="AD778" s="438"/>
      <c r="AE778" s="438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438"/>
      <c r="AV778" s="438"/>
      <c r="AW778" s="438"/>
      <c r="AX778" s="438"/>
      <c r="AY778" s="438"/>
      <c r="AZ778" s="438"/>
      <c r="BA778" s="438"/>
      <c r="BB778" s="438"/>
      <c r="BC778" s="438"/>
      <c r="BD778" s="81"/>
      <c r="BE778" s="438"/>
      <c r="BF778" s="438"/>
      <c r="BG778" s="438"/>
      <c r="BH778" s="438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</row>
    <row r="779">
      <c r="A779" s="81"/>
      <c r="B779" s="81"/>
      <c r="C779" s="81"/>
      <c r="D779" s="81"/>
      <c r="E779" s="438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438"/>
      <c r="Y779" s="81"/>
      <c r="Z779" s="81"/>
      <c r="AA779" s="81"/>
      <c r="AB779" s="81"/>
      <c r="AC779" s="81"/>
      <c r="AD779" s="438"/>
      <c r="AE779" s="438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438"/>
      <c r="AV779" s="438"/>
      <c r="AW779" s="438"/>
      <c r="AX779" s="438"/>
      <c r="AY779" s="438"/>
      <c r="AZ779" s="438"/>
      <c r="BA779" s="438"/>
      <c r="BB779" s="438"/>
      <c r="BC779" s="438"/>
      <c r="BD779" s="81"/>
      <c r="BE779" s="438"/>
      <c r="BF779" s="438"/>
      <c r="BG779" s="438"/>
      <c r="BH779" s="438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</row>
    <row r="780">
      <c r="A780" s="81"/>
      <c r="B780" s="81"/>
      <c r="C780" s="81"/>
      <c r="D780" s="81"/>
      <c r="E780" s="438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438"/>
      <c r="Y780" s="81"/>
      <c r="Z780" s="81"/>
      <c r="AA780" s="81"/>
      <c r="AB780" s="81"/>
      <c r="AC780" s="81"/>
      <c r="AD780" s="438"/>
      <c r="AE780" s="438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438"/>
      <c r="AV780" s="438"/>
      <c r="AW780" s="438"/>
      <c r="AX780" s="438"/>
      <c r="AY780" s="438"/>
      <c r="AZ780" s="438"/>
      <c r="BA780" s="438"/>
      <c r="BB780" s="438"/>
      <c r="BC780" s="438"/>
      <c r="BD780" s="81"/>
      <c r="BE780" s="438"/>
      <c r="BF780" s="438"/>
      <c r="BG780" s="438"/>
      <c r="BH780" s="438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</row>
    <row r="781">
      <c r="A781" s="81"/>
      <c r="B781" s="81"/>
      <c r="C781" s="81"/>
      <c r="D781" s="81"/>
      <c r="E781" s="438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438"/>
      <c r="Y781" s="81"/>
      <c r="Z781" s="81"/>
      <c r="AA781" s="81"/>
      <c r="AB781" s="81"/>
      <c r="AC781" s="81"/>
      <c r="AD781" s="438"/>
      <c r="AE781" s="438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438"/>
      <c r="AV781" s="438"/>
      <c r="AW781" s="438"/>
      <c r="AX781" s="438"/>
      <c r="AY781" s="438"/>
      <c r="AZ781" s="438"/>
      <c r="BA781" s="438"/>
      <c r="BB781" s="438"/>
      <c r="BC781" s="438"/>
      <c r="BD781" s="81"/>
      <c r="BE781" s="438"/>
      <c r="BF781" s="438"/>
      <c r="BG781" s="438"/>
      <c r="BH781" s="438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</row>
    <row r="782">
      <c r="A782" s="81"/>
      <c r="B782" s="81"/>
      <c r="C782" s="81"/>
      <c r="D782" s="81"/>
      <c r="E782" s="438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438"/>
      <c r="Y782" s="81"/>
      <c r="Z782" s="81"/>
      <c r="AA782" s="81"/>
      <c r="AB782" s="81"/>
      <c r="AC782" s="81"/>
      <c r="AD782" s="438"/>
      <c r="AE782" s="438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438"/>
      <c r="AV782" s="438"/>
      <c r="AW782" s="438"/>
      <c r="AX782" s="438"/>
      <c r="AY782" s="438"/>
      <c r="AZ782" s="438"/>
      <c r="BA782" s="438"/>
      <c r="BB782" s="438"/>
      <c r="BC782" s="438"/>
      <c r="BD782" s="81"/>
      <c r="BE782" s="438"/>
      <c r="BF782" s="438"/>
      <c r="BG782" s="438"/>
      <c r="BH782" s="438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</row>
    <row r="783">
      <c r="A783" s="81"/>
      <c r="B783" s="81"/>
      <c r="C783" s="81"/>
      <c r="D783" s="81"/>
      <c r="E783" s="438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438"/>
      <c r="Y783" s="81"/>
      <c r="Z783" s="81"/>
      <c r="AA783" s="81"/>
      <c r="AB783" s="81"/>
      <c r="AC783" s="81"/>
      <c r="AD783" s="438"/>
      <c r="AE783" s="438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438"/>
      <c r="AV783" s="438"/>
      <c r="AW783" s="438"/>
      <c r="AX783" s="438"/>
      <c r="AY783" s="438"/>
      <c r="AZ783" s="438"/>
      <c r="BA783" s="438"/>
      <c r="BB783" s="438"/>
      <c r="BC783" s="438"/>
      <c r="BD783" s="81"/>
      <c r="BE783" s="438"/>
      <c r="BF783" s="438"/>
      <c r="BG783" s="438"/>
      <c r="BH783" s="438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</row>
    <row r="784">
      <c r="A784" s="81"/>
      <c r="B784" s="81"/>
      <c r="C784" s="81"/>
      <c r="D784" s="81"/>
      <c r="E784" s="438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438"/>
      <c r="Y784" s="81"/>
      <c r="Z784" s="81"/>
      <c r="AA784" s="81"/>
      <c r="AB784" s="81"/>
      <c r="AC784" s="81"/>
      <c r="AD784" s="438"/>
      <c r="AE784" s="438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438"/>
      <c r="AV784" s="438"/>
      <c r="AW784" s="438"/>
      <c r="AX784" s="438"/>
      <c r="AY784" s="438"/>
      <c r="AZ784" s="438"/>
      <c r="BA784" s="438"/>
      <c r="BB784" s="438"/>
      <c r="BC784" s="438"/>
      <c r="BD784" s="81"/>
      <c r="BE784" s="438"/>
      <c r="BF784" s="438"/>
      <c r="BG784" s="438"/>
      <c r="BH784" s="438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</row>
    <row r="785">
      <c r="A785" s="81"/>
      <c r="B785" s="81"/>
      <c r="C785" s="81"/>
      <c r="D785" s="81"/>
      <c r="E785" s="438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438"/>
      <c r="Y785" s="81"/>
      <c r="Z785" s="81"/>
      <c r="AA785" s="81"/>
      <c r="AB785" s="81"/>
      <c r="AC785" s="81"/>
      <c r="AD785" s="438"/>
      <c r="AE785" s="438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438"/>
      <c r="AV785" s="438"/>
      <c r="AW785" s="438"/>
      <c r="AX785" s="438"/>
      <c r="AY785" s="438"/>
      <c r="AZ785" s="438"/>
      <c r="BA785" s="438"/>
      <c r="BB785" s="438"/>
      <c r="BC785" s="438"/>
      <c r="BD785" s="81"/>
      <c r="BE785" s="438"/>
      <c r="BF785" s="438"/>
      <c r="BG785" s="438"/>
      <c r="BH785" s="438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</row>
    <row r="786">
      <c r="A786" s="81"/>
      <c r="B786" s="81"/>
      <c r="C786" s="81"/>
      <c r="D786" s="81"/>
      <c r="E786" s="438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438"/>
      <c r="Y786" s="81"/>
      <c r="Z786" s="81"/>
      <c r="AA786" s="81"/>
      <c r="AB786" s="81"/>
      <c r="AC786" s="81"/>
      <c r="AD786" s="438"/>
      <c r="AE786" s="438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438"/>
      <c r="AV786" s="438"/>
      <c r="AW786" s="438"/>
      <c r="AX786" s="438"/>
      <c r="AY786" s="438"/>
      <c r="AZ786" s="438"/>
      <c r="BA786" s="438"/>
      <c r="BB786" s="438"/>
      <c r="BC786" s="438"/>
      <c r="BD786" s="81"/>
      <c r="BE786" s="438"/>
      <c r="BF786" s="438"/>
      <c r="BG786" s="438"/>
      <c r="BH786" s="438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</row>
    <row r="787">
      <c r="A787" s="81"/>
      <c r="B787" s="81"/>
      <c r="C787" s="81"/>
      <c r="D787" s="81"/>
      <c r="E787" s="438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438"/>
      <c r="Y787" s="81"/>
      <c r="Z787" s="81"/>
      <c r="AA787" s="81"/>
      <c r="AB787" s="81"/>
      <c r="AC787" s="81"/>
      <c r="AD787" s="438"/>
      <c r="AE787" s="438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438"/>
      <c r="AV787" s="438"/>
      <c r="AW787" s="438"/>
      <c r="AX787" s="438"/>
      <c r="AY787" s="438"/>
      <c r="AZ787" s="438"/>
      <c r="BA787" s="438"/>
      <c r="BB787" s="438"/>
      <c r="BC787" s="438"/>
      <c r="BD787" s="81"/>
      <c r="BE787" s="438"/>
      <c r="BF787" s="438"/>
      <c r="BG787" s="438"/>
      <c r="BH787" s="438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</row>
    <row r="788">
      <c r="A788" s="81"/>
      <c r="B788" s="81"/>
      <c r="C788" s="81"/>
      <c r="D788" s="81"/>
      <c r="E788" s="438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438"/>
      <c r="Y788" s="81"/>
      <c r="Z788" s="81"/>
      <c r="AA788" s="81"/>
      <c r="AB788" s="81"/>
      <c r="AC788" s="81"/>
      <c r="AD788" s="438"/>
      <c r="AE788" s="438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438"/>
      <c r="AV788" s="438"/>
      <c r="AW788" s="438"/>
      <c r="AX788" s="438"/>
      <c r="AY788" s="438"/>
      <c r="AZ788" s="438"/>
      <c r="BA788" s="438"/>
      <c r="BB788" s="438"/>
      <c r="BC788" s="438"/>
      <c r="BD788" s="81"/>
      <c r="BE788" s="438"/>
      <c r="BF788" s="438"/>
      <c r="BG788" s="438"/>
      <c r="BH788" s="438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</row>
    <row r="789">
      <c r="A789" s="81"/>
      <c r="B789" s="81"/>
      <c r="C789" s="81"/>
      <c r="D789" s="81"/>
      <c r="E789" s="438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438"/>
      <c r="Y789" s="81"/>
      <c r="Z789" s="81"/>
      <c r="AA789" s="81"/>
      <c r="AB789" s="81"/>
      <c r="AC789" s="81"/>
      <c r="AD789" s="438"/>
      <c r="AE789" s="438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438"/>
      <c r="AV789" s="438"/>
      <c r="AW789" s="438"/>
      <c r="AX789" s="438"/>
      <c r="AY789" s="438"/>
      <c r="AZ789" s="438"/>
      <c r="BA789" s="438"/>
      <c r="BB789" s="438"/>
      <c r="BC789" s="438"/>
      <c r="BD789" s="81"/>
      <c r="BE789" s="438"/>
      <c r="BF789" s="438"/>
      <c r="BG789" s="438"/>
      <c r="BH789" s="438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</row>
    <row r="790">
      <c r="A790" s="81"/>
      <c r="B790" s="81"/>
      <c r="C790" s="81"/>
      <c r="D790" s="81"/>
      <c r="E790" s="438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438"/>
      <c r="Y790" s="81"/>
      <c r="Z790" s="81"/>
      <c r="AA790" s="81"/>
      <c r="AB790" s="81"/>
      <c r="AC790" s="81"/>
      <c r="AD790" s="438"/>
      <c r="AE790" s="438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438"/>
      <c r="AV790" s="438"/>
      <c r="AW790" s="438"/>
      <c r="AX790" s="438"/>
      <c r="AY790" s="438"/>
      <c r="AZ790" s="438"/>
      <c r="BA790" s="438"/>
      <c r="BB790" s="438"/>
      <c r="BC790" s="438"/>
      <c r="BD790" s="81"/>
      <c r="BE790" s="438"/>
      <c r="BF790" s="438"/>
      <c r="BG790" s="438"/>
      <c r="BH790" s="438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</row>
    <row r="791">
      <c r="A791" s="81"/>
      <c r="B791" s="81"/>
      <c r="C791" s="81"/>
      <c r="D791" s="81"/>
      <c r="E791" s="438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438"/>
      <c r="Y791" s="81"/>
      <c r="Z791" s="81"/>
      <c r="AA791" s="81"/>
      <c r="AB791" s="81"/>
      <c r="AC791" s="81"/>
      <c r="AD791" s="438"/>
      <c r="AE791" s="438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438"/>
      <c r="AV791" s="438"/>
      <c r="AW791" s="438"/>
      <c r="AX791" s="438"/>
      <c r="AY791" s="438"/>
      <c r="AZ791" s="438"/>
      <c r="BA791" s="438"/>
      <c r="BB791" s="438"/>
      <c r="BC791" s="438"/>
      <c r="BD791" s="81"/>
      <c r="BE791" s="438"/>
      <c r="BF791" s="438"/>
      <c r="BG791" s="438"/>
      <c r="BH791" s="438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</row>
    <row r="792">
      <c r="A792" s="81"/>
      <c r="B792" s="81"/>
      <c r="C792" s="81"/>
      <c r="D792" s="81"/>
      <c r="E792" s="438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438"/>
      <c r="Y792" s="81"/>
      <c r="Z792" s="81"/>
      <c r="AA792" s="81"/>
      <c r="AB792" s="81"/>
      <c r="AC792" s="81"/>
      <c r="AD792" s="438"/>
      <c r="AE792" s="438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438"/>
      <c r="AV792" s="438"/>
      <c r="AW792" s="438"/>
      <c r="AX792" s="438"/>
      <c r="AY792" s="438"/>
      <c r="AZ792" s="438"/>
      <c r="BA792" s="438"/>
      <c r="BB792" s="438"/>
      <c r="BC792" s="438"/>
      <c r="BD792" s="81"/>
      <c r="BE792" s="438"/>
      <c r="BF792" s="438"/>
      <c r="BG792" s="438"/>
      <c r="BH792" s="438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</row>
    <row r="793">
      <c r="A793" s="81"/>
      <c r="B793" s="81"/>
      <c r="C793" s="81"/>
      <c r="D793" s="81"/>
      <c r="E793" s="438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438"/>
      <c r="Y793" s="81"/>
      <c r="Z793" s="81"/>
      <c r="AA793" s="81"/>
      <c r="AB793" s="81"/>
      <c r="AC793" s="81"/>
      <c r="AD793" s="438"/>
      <c r="AE793" s="438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438"/>
      <c r="AV793" s="438"/>
      <c r="AW793" s="438"/>
      <c r="AX793" s="438"/>
      <c r="AY793" s="438"/>
      <c r="AZ793" s="438"/>
      <c r="BA793" s="438"/>
      <c r="BB793" s="438"/>
      <c r="BC793" s="438"/>
      <c r="BD793" s="81"/>
      <c r="BE793" s="438"/>
      <c r="BF793" s="438"/>
      <c r="BG793" s="438"/>
      <c r="BH793" s="438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</row>
    <row r="794">
      <c r="A794" s="81"/>
      <c r="B794" s="81"/>
      <c r="C794" s="81"/>
      <c r="D794" s="81"/>
      <c r="E794" s="438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438"/>
      <c r="Y794" s="81"/>
      <c r="Z794" s="81"/>
      <c r="AA794" s="81"/>
      <c r="AB794" s="81"/>
      <c r="AC794" s="81"/>
      <c r="AD794" s="438"/>
      <c r="AE794" s="438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438"/>
      <c r="AV794" s="438"/>
      <c r="AW794" s="438"/>
      <c r="AX794" s="438"/>
      <c r="AY794" s="438"/>
      <c r="AZ794" s="438"/>
      <c r="BA794" s="438"/>
      <c r="BB794" s="438"/>
      <c r="BC794" s="438"/>
      <c r="BD794" s="81"/>
      <c r="BE794" s="438"/>
      <c r="BF794" s="438"/>
      <c r="BG794" s="438"/>
      <c r="BH794" s="438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</row>
    <row r="795">
      <c r="A795" s="81"/>
      <c r="B795" s="81"/>
      <c r="C795" s="81"/>
      <c r="D795" s="81"/>
      <c r="E795" s="438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438"/>
      <c r="Y795" s="81"/>
      <c r="Z795" s="81"/>
      <c r="AA795" s="81"/>
      <c r="AB795" s="81"/>
      <c r="AC795" s="81"/>
      <c r="AD795" s="438"/>
      <c r="AE795" s="438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438"/>
      <c r="AV795" s="438"/>
      <c r="AW795" s="438"/>
      <c r="AX795" s="438"/>
      <c r="AY795" s="438"/>
      <c r="AZ795" s="438"/>
      <c r="BA795" s="438"/>
      <c r="BB795" s="438"/>
      <c r="BC795" s="438"/>
      <c r="BD795" s="81"/>
      <c r="BE795" s="438"/>
      <c r="BF795" s="438"/>
      <c r="BG795" s="438"/>
      <c r="BH795" s="438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</row>
    <row r="796">
      <c r="A796" s="81"/>
      <c r="B796" s="81"/>
      <c r="C796" s="81"/>
      <c r="D796" s="81"/>
      <c r="E796" s="438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438"/>
      <c r="Y796" s="81"/>
      <c r="Z796" s="81"/>
      <c r="AA796" s="81"/>
      <c r="AB796" s="81"/>
      <c r="AC796" s="81"/>
      <c r="AD796" s="438"/>
      <c r="AE796" s="438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438"/>
      <c r="AV796" s="438"/>
      <c r="AW796" s="438"/>
      <c r="AX796" s="438"/>
      <c r="AY796" s="438"/>
      <c r="AZ796" s="438"/>
      <c r="BA796" s="438"/>
      <c r="BB796" s="438"/>
      <c r="BC796" s="438"/>
      <c r="BD796" s="81"/>
      <c r="BE796" s="438"/>
      <c r="BF796" s="438"/>
      <c r="BG796" s="438"/>
      <c r="BH796" s="438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</row>
    <row r="797">
      <c r="A797" s="81"/>
      <c r="B797" s="81"/>
      <c r="C797" s="81"/>
      <c r="D797" s="81"/>
      <c r="E797" s="438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438"/>
      <c r="Y797" s="81"/>
      <c r="Z797" s="81"/>
      <c r="AA797" s="81"/>
      <c r="AB797" s="81"/>
      <c r="AC797" s="81"/>
      <c r="AD797" s="438"/>
      <c r="AE797" s="438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438"/>
      <c r="AV797" s="438"/>
      <c r="AW797" s="438"/>
      <c r="AX797" s="438"/>
      <c r="AY797" s="438"/>
      <c r="AZ797" s="438"/>
      <c r="BA797" s="438"/>
      <c r="BB797" s="438"/>
      <c r="BC797" s="438"/>
      <c r="BD797" s="81"/>
      <c r="BE797" s="438"/>
      <c r="BF797" s="438"/>
      <c r="BG797" s="438"/>
      <c r="BH797" s="438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</row>
    <row r="798">
      <c r="A798" s="81"/>
      <c r="B798" s="81"/>
      <c r="C798" s="81"/>
      <c r="D798" s="81"/>
      <c r="E798" s="438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438"/>
      <c r="Y798" s="81"/>
      <c r="Z798" s="81"/>
      <c r="AA798" s="81"/>
      <c r="AB798" s="81"/>
      <c r="AC798" s="81"/>
      <c r="AD798" s="438"/>
      <c r="AE798" s="438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438"/>
      <c r="AV798" s="438"/>
      <c r="AW798" s="438"/>
      <c r="AX798" s="438"/>
      <c r="AY798" s="438"/>
      <c r="AZ798" s="438"/>
      <c r="BA798" s="438"/>
      <c r="BB798" s="438"/>
      <c r="BC798" s="438"/>
      <c r="BD798" s="81"/>
      <c r="BE798" s="438"/>
      <c r="BF798" s="438"/>
      <c r="BG798" s="438"/>
      <c r="BH798" s="438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</row>
    <row r="799">
      <c r="A799" s="81"/>
      <c r="B799" s="81"/>
      <c r="C799" s="81"/>
      <c r="D799" s="81"/>
      <c r="E799" s="438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438"/>
      <c r="Y799" s="81"/>
      <c r="Z799" s="81"/>
      <c r="AA799" s="81"/>
      <c r="AB799" s="81"/>
      <c r="AC799" s="81"/>
      <c r="AD799" s="438"/>
      <c r="AE799" s="438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438"/>
      <c r="AV799" s="438"/>
      <c r="AW799" s="438"/>
      <c r="AX799" s="438"/>
      <c r="AY799" s="438"/>
      <c r="AZ799" s="438"/>
      <c r="BA799" s="438"/>
      <c r="BB799" s="438"/>
      <c r="BC799" s="438"/>
      <c r="BD799" s="81"/>
      <c r="BE799" s="438"/>
      <c r="BF799" s="438"/>
      <c r="BG799" s="438"/>
      <c r="BH799" s="438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</row>
    <row r="800">
      <c r="A800" s="81"/>
      <c r="B800" s="81"/>
      <c r="C800" s="81"/>
      <c r="D800" s="81"/>
      <c r="E800" s="438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438"/>
      <c r="Y800" s="81"/>
      <c r="Z800" s="81"/>
      <c r="AA800" s="81"/>
      <c r="AB800" s="81"/>
      <c r="AC800" s="81"/>
      <c r="AD800" s="438"/>
      <c r="AE800" s="438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438"/>
      <c r="AV800" s="438"/>
      <c r="AW800" s="438"/>
      <c r="AX800" s="438"/>
      <c r="AY800" s="438"/>
      <c r="AZ800" s="438"/>
      <c r="BA800" s="438"/>
      <c r="BB800" s="438"/>
      <c r="BC800" s="438"/>
      <c r="BD800" s="81"/>
      <c r="BE800" s="438"/>
      <c r="BF800" s="438"/>
      <c r="BG800" s="438"/>
      <c r="BH800" s="438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</row>
    <row r="801">
      <c r="A801" s="81"/>
      <c r="B801" s="81"/>
      <c r="C801" s="81"/>
      <c r="D801" s="81"/>
      <c r="E801" s="438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438"/>
      <c r="Y801" s="81"/>
      <c r="Z801" s="81"/>
      <c r="AA801" s="81"/>
      <c r="AB801" s="81"/>
      <c r="AC801" s="81"/>
      <c r="AD801" s="438"/>
      <c r="AE801" s="438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438"/>
      <c r="AV801" s="438"/>
      <c r="AW801" s="438"/>
      <c r="AX801" s="438"/>
      <c r="AY801" s="438"/>
      <c r="AZ801" s="438"/>
      <c r="BA801" s="438"/>
      <c r="BB801" s="438"/>
      <c r="BC801" s="438"/>
      <c r="BD801" s="81"/>
      <c r="BE801" s="438"/>
      <c r="BF801" s="438"/>
      <c r="BG801" s="438"/>
      <c r="BH801" s="438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</row>
    <row r="802">
      <c r="A802" s="81"/>
      <c r="B802" s="81"/>
      <c r="C802" s="81"/>
      <c r="D802" s="81"/>
      <c r="E802" s="438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438"/>
      <c r="Y802" s="81"/>
      <c r="Z802" s="81"/>
      <c r="AA802" s="81"/>
      <c r="AB802" s="81"/>
      <c r="AC802" s="81"/>
      <c r="AD802" s="438"/>
      <c r="AE802" s="438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438"/>
      <c r="AV802" s="438"/>
      <c r="AW802" s="438"/>
      <c r="AX802" s="438"/>
      <c r="AY802" s="438"/>
      <c r="AZ802" s="438"/>
      <c r="BA802" s="438"/>
      <c r="BB802" s="438"/>
      <c r="BC802" s="438"/>
      <c r="BD802" s="81"/>
      <c r="BE802" s="438"/>
      <c r="BF802" s="438"/>
      <c r="BG802" s="438"/>
      <c r="BH802" s="438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</row>
    <row r="803">
      <c r="A803" s="81"/>
      <c r="B803" s="81"/>
      <c r="C803" s="81"/>
      <c r="D803" s="81"/>
      <c r="E803" s="438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438"/>
      <c r="Y803" s="81"/>
      <c r="Z803" s="81"/>
      <c r="AA803" s="81"/>
      <c r="AB803" s="81"/>
      <c r="AC803" s="81"/>
      <c r="AD803" s="438"/>
      <c r="AE803" s="438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438"/>
      <c r="AV803" s="438"/>
      <c r="AW803" s="438"/>
      <c r="AX803" s="438"/>
      <c r="AY803" s="438"/>
      <c r="AZ803" s="438"/>
      <c r="BA803" s="438"/>
      <c r="BB803" s="438"/>
      <c r="BC803" s="438"/>
      <c r="BD803" s="81"/>
      <c r="BE803" s="438"/>
      <c r="BF803" s="438"/>
      <c r="BG803" s="438"/>
      <c r="BH803" s="438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</row>
    <row r="804">
      <c r="A804" s="81"/>
      <c r="B804" s="81"/>
      <c r="C804" s="81"/>
      <c r="D804" s="81"/>
      <c r="E804" s="438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438"/>
      <c r="Y804" s="81"/>
      <c r="Z804" s="81"/>
      <c r="AA804" s="81"/>
      <c r="AB804" s="81"/>
      <c r="AC804" s="81"/>
      <c r="AD804" s="438"/>
      <c r="AE804" s="438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438"/>
      <c r="AV804" s="438"/>
      <c r="AW804" s="438"/>
      <c r="AX804" s="438"/>
      <c r="AY804" s="438"/>
      <c r="AZ804" s="438"/>
      <c r="BA804" s="438"/>
      <c r="BB804" s="438"/>
      <c r="BC804" s="438"/>
      <c r="BD804" s="81"/>
      <c r="BE804" s="438"/>
      <c r="BF804" s="438"/>
      <c r="BG804" s="438"/>
      <c r="BH804" s="438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</row>
    <row r="805">
      <c r="A805" s="81"/>
      <c r="B805" s="81"/>
      <c r="C805" s="81"/>
      <c r="D805" s="81"/>
      <c r="E805" s="438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438"/>
      <c r="Y805" s="81"/>
      <c r="Z805" s="81"/>
      <c r="AA805" s="81"/>
      <c r="AB805" s="81"/>
      <c r="AC805" s="81"/>
      <c r="AD805" s="438"/>
      <c r="AE805" s="438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438"/>
      <c r="AV805" s="438"/>
      <c r="AW805" s="438"/>
      <c r="AX805" s="438"/>
      <c r="AY805" s="438"/>
      <c r="AZ805" s="438"/>
      <c r="BA805" s="438"/>
      <c r="BB805" s="438"/>
      <c r="BC805" s="438"/>
      <c r="BD805" s="81"/>
      <c r="BE805" s="438"/>
      <c r="BF805" s="438"/>
      <c r="BG805" s="438"/>
      <c r="BH805" s="438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</row>
    <row r="806">
      <c r="A806" s="81"/>
      <c r="B806" s="81"/>
      <c r="C806" s="81"/>
      <c r="D806" s="81"/>
      <c r="E806" s="438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438"/>
      <c r="Y806" s="81"/>
      <c r="Z806" s="81"/>
      <c r="AA806" s="81"/>
      <c r="AB806" s="81"/>
      <c r="AC806" s="81"/>
      <c r="AD806" s="438"/>
      <c r="AE806" s="438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438"/>
      <c r="AV806" s="438"/>
      <c r="AW806" s="438"/>
      <c r="AX806" s="438"/>
      <c r="AY806" s="438"/>
      <c r="AZ806" s="438"/>
      <c r="BA806" s="438"/>
      <c r="BB806" s="438"/>
      <c r="BC806" s="438"/>
      <c r="BD806" s="81"/>
      <c r="BE806" s="438"/>
      <c r="BF806" s="438"/>
      <c r="BG806" s="438"/>
      <c r="BH806" s="438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</row>
    <row r="807">
      <c r="A807" s="81"/>
      <c r="B807" s="81"/>
      <c r="C807" s="81"/>
      <c r="D807" s="81"/>
      <c r="E807" s="438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438"/>
      <c r="Y807" s="81"/>
      <c r="Z807" s="81"/>
      <c r="AA807" s="81"/>
      <c r="AB807" s="81"/>
      <c r="AC807" s="81"/>
      <c r="AD807" s="438"/>
      <c r="AE807" s="438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438"/>
      <c r="AV807" s="438"/>
      <c r="AW807" s="438"/>
      <c r="AX807" s="438"/>
      <c r="AY807" s="438"/>
      <c r="AZ807" s="438"/>
      <c r="BA807" s="438"/>
      <c r="BB807" s="438"/>
      <c r="BC807" s="438"/>
      <c r="BD807" s="81"/>
      <c r="BE807" s="438"/>
      <c r="BF807" s="438"/>
      <c r="BG807" s="438"/>
      <c r="BH807" s="438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</row>
    <row r="808">
      <c r="A808" s="81"/>
      <c r="B808" s="81"/>
      <c r="C808" s="81"/>
      <c r="D808" s="81"/>
      <c r="E808" s="438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438"/>
      <c r="Y808" s="81"/>
      <c r="Z808" s="81"/>
      <c r="AA808" s="81"/>
      <c r="AB808" s="81"/>
      <c r="AC808" s="81"/>
      <c r="AD808" s="438"/>
      <c r="AE808" s="438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438"/>
      <c r="AV808" s="438"/>
      <c r="AW808" s="438"/>
      <c r="AX808" s="438"/>
      <c r="AY808" s="438"/>
      <c r="AZ808" s="438"/>
      <c r="BA808" s="438"/>
      <c r="BB808" s="438"/>
      <c r="BC808" s="438"/>
      <c r="BD808" s="81"/>
      <c r="BE808" s="438"/>
      <c r="BF808" s="438"/>
      <c r="BG808" s="438"/>
      <c r="BH808" s="438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</row>
    <row r="809">
      <c r="A809" s="81"/>
      <c r="B809" s="81"/>
      <c r="C809" s="81"/>
      <c r="D809" s="81"/>
      <c r="E809" s="438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438"/>
      <c r="Y809" s="81"/>
      <c r="Z809" s="81"/>
      <c r="AA809" s="81"/>
      <c r="AB809" s="81"/>
      <c r="AC809" s="81"/>
      <c r="AD809" s="438"/>
      <c r="AE809" s="438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438"/>
      <c r="AV809" s="438"/>
      <c r="AW809" s="438"/>
      <c r="AX809" s="438"/>
      <c r="AY809" s="438"/>
      <c r="AZ809" s="438"/>
      <c r="BA809" s="438"/>
      <c r="BB809" s="438"/>
      <c r="BC809" s="438"/>
      <c r="BD809" s="81"/>
      <c r="BE809" s="438"/>
      <c r="BF809" s="438"/>
      <c r="BG809" s="438"/>
      <c r="BH809" s="438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</row>
    <row r="810">
      <c r="A810" s="81"/>
      <c r="B810" s="81"/>
      <c r="C810" s="81"/>
      <c r="D810" s="81"/>
      <c r="E810" s="438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438"/>
      <c r="Y810" s="81"/>
      <c r="Z810" s="81"/>
      <c r="AA810" s="81"/>
      <c r="AB810" s="81"/>
      <c r="AC810" s="81"/>
      <c r="AD810" s="438"/>
      <c r="AE810" s="438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438"/>
      <c r="AV810" s="438"/>
      <c r="AW810" s="438"/>
      <c r="AX810" s="438"/>
      <c r="AY810" s="438"/>
      <c r="AZ810" s="438"/>
      <c r="BA810" s="438"/>
      <c r="BB810" s="438"/>
      <c r="BC810" s="438"/>
      <c r="BD810" s="81"/>
      <c r="BE810" s="438"/>
      <c r="BF810" s="438"/>
      <c r="BG810" s="438"/>
      <c r="BH810" s="438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</row>
    <row r="811">
      <c r="A811" s="81"/>
      <c r="B811" s="81"/>
      <c r="C811" s="81"/>
      <c r="D811" s="81"/>
      <c r="E811" s="438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438"/>
      <c r="Y811" s="81"/>
      <c r="Z811" s="81"/>
      <c r="AA811" s="81"/>
      <c r="AB811" s="81"/>
      <c r="AC811" s="81"/>
      <c r="AD811" s="438"/>
      <c r="AE811" s="438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438"/>
      <c r="AV811" s="438"/>
      <c r="AW811" s="438"/>
      <c r="AX811" s="438"/>
      <c r="AY811" s="438"/>
      <c r="AZ811" s="438"/>
      <c r="BA811" s="438"/>
      <c r="BB811" s="438"/>
      <c r="BC811" s="438"/>
      <c r="BD811" s="81"/>
      <c r="BE811" s="438"/>
      <c r="BF811" s="438"/>
      <c r="BG811" s="438"/>
      <c r="BH811" s="438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</row>
    <row r="812">
      <c r="A812" s="81"/>
      <c r="B812" s="81"/>
      <c r="C812" s="81"/>
      <c r="D812" s="81"/>
      <c r="E812" s="438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438"/>
      <c r="Y812" s="81"/>
      <c r="Z812" s="81"/>
      <c r="AA812" s="81"/>
      <c r="AB812" s="81"/>
      <c r="AC812" s="81"/>
      <c r="AD812" s="438"/>
      <c r="AE812" s="438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438"/>
      <c r="AV812" s="438"/>
      <c r="AW812" s="438"/>
      <c r="AX812" s="438"/>
      <c r="AY812" s="438"/>
      <c r="AZ812" s="438"/>
      <c r="BA812" s="438"/>
      <c r="BB812" s="438"/>
      <c r="BC812" s="438"/>
      <c r="BD812" s="81"/>
      <c r="BE812" s="438"/>
      <c r="BF812" s="438"/>
      <c r="BG812" s="438"/>
      <c r="BH812" s="438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</row>
    <row r="813">
      <c r="A813" s="81"/>
      <c r="B813" s="81"/>
      <c r="C813" s="81"/>
      <c r="D813" s="81"/>
      <c r="E813" s="438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438"/>
      <c r="Y813" s="81"/>
      <c r="Z813" s="81"/>
      <c r="AA813" s="81"/>
      <c r="AB813" s="81"/>
      <c r="AC813" s="81"/>
      <c r="AD813" s="438"/>
      <c r="AE813" s="438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438"/>
      <c r="AV813" s="438"/>
      <c r="AW813" s="438"/>
      <c r="AX813" s="438"/>
      <c r="AY813" s="438"/>
      <c r="AZ813" s="438"/>
      <c r="BA813" s="438"/>
      <c r="BB813" s="438"/>
      <c r="BC813" s="438"/>
      <c r="BD813" s="81"/>
      <c r="BE813" s="438"/>
      <c r="BF813" s="438"/>
      <c r="BG813" s="438"/>
      <c r="BH813" s="438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</row>
    <row r="814">
      <c r="A814" s="81"/>
      <c r="B814" s="81"/>
      <c r="C814" s="81"/>
      <c r="D814" s="81"/>
      <c r="E814" s="438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438"/>
      <c r="Y814" s="81"/>
      <c r="Z814" s="81"/>
      <c r="AA814" s="81"/>
      <c r="AB814" s="81"/>
      <c r="AC814" s="81"/>
      <c r="AD814" s="438"/>
      <c r="AE814" s="438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438"/>
      <c r="AV814" s="438"/>
      <c r="AW814" s="438"/>
      <c r="AX814" s="438"/>
      <c r="AY814" s="438"/>
      <c r="AZ814" s="438"/>
      <c r="BA814" s="438"/>
      <c r="BB814" s="438"/>
      <c r="BC814" s="438"/>
      <c r="BD814" s="81"/>
      <c r="BE814" s="438"/>
      <c r="BF814" s="438"/>
      <c r="BG814" s="438"/>
      <c r="BH814" s="438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</row>
    <row r="815">
      <c r="A815" s="81"/>
      <c r="B815" s="81"/>
      <c r="C815" s="81"/>
      <c r="D815" s="81"/>
      <c r="E815" s="438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438"/>
      <c r="Y815" s="81"/>
      <c r="Z815" s="81"/>
      <c r="AA815" s="81"/>
      <c r="AB815" s="81"/>
      <c r="AC815" s="81"/>
      <c r="AD815" s="438"/>
      <c r="AE815" s="438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438"/>
      <c r="AV815" s="438"/>
      <c r="AW815" s="438"/>
      <c r="AX815" s="438"/>
      <c r="AY815" s="438"/>
      <c r="AZ815" s="438"/>
      <c r="BA815" s="438"/>
      <c r="BB815" s="438"/>
      <c r="BC815" s="438"/>
      <c r="BD815" s="81"/>
      <c r="BE815" s="438"/>
      <c r="BF815" s="438"/>
      <c r="BG815" s="438"/>
      <c r="BH815" s="438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</row>
    <row r="816">
      <c r="A816" s="81"/>
      <c r="B816" s="81"/>
      <c r="C816" s="81"/>
      <c r="D816" s="81"/>
      <c r="E816" s="438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438"/>
      <c r="Y816" s="81"/>
      <c r="Z816" s="81"/>
      <c r="AA816" s="81"/>
      <c r="AB816" s="81"/>
      <c r="AC816" s="81"/>
      <c r="AD816" s="438"/>
      <c r="AE816" s="438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438"/>
      <c r="AV816" s="438"/>
      <c r="AW816" s="438"/>
      <c r="AX816" s="438"/>
      <c r="AY816" s="438"/>
      <c r="AZ816" s="438"/>
      <c r="BA816" s="438"/>
      <c r="BB816" s="438"/>
      <c r="BC816" s="438"/>
      <c r="BD816" s="81"/>
      <c r="BE816" s="438"/>
      <c r="BF816" s="438"/>
      <c r="BG816" s="438"/>
      <c r="BH816" s="438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</row>
    <row r="817">
      <c r="A817" s="81"/>
      <c r="B817" s="81"/>
      <c r="C817" s="81"/>
      <c r="D817" s="81"/>
      <c r="E817" s="438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438"/>
      <c r="Y817" s="81"/>
      <c r="Z817" s="81"/>
      <c r="AA817" s="81"/>
      <c r="AB817" s="81"/>
      <c r="AC817" s="81"/>
      <c r="AD817" s="438"/>
      <c r="AE817" s="438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438"/>
      <c r="AV817" s="438"/>
      <c r="AW817" s="438"/>
      <c r="AX817" s="438"/>
      <c r="AY817" s="438"/>
      <c r="AZ817" s="438"/>
      <c r="BA817" s="438"/>
      <c r="BB817" s="438"/>
      <c r="BC817" s="438"/>
      <c r="BD817" s="81"/>
      <c r="BE817" s="438"/>
      <c r="BF817" s="438"/>
      <c r="BG817" s="438"/>
      <c r="BH817" s="438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</row>
    <row r="818">
      <c r="A818" s="81"/>
      <c r="B818" s="81"/>
      <c r="C818" s="81"/>
      <c r="D818" s="81"/>
      <c r="E818" s="438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438"/>
      <c r="Y818" s="81"/>
      <c r="Z818" s="81"/>
      <c r="AA818" s="81"/>
      <c r="AB818" s="81"/>
      <c r="AC818" s="81"/>
      <c r="AD818" s="438"/>
      <c r="AE818" s="438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438"/>
      <c r="AV818" s="438"/>
      <c r="AW818" s="438"/>
      <c r="AX818" s="438"/>
      <c r="AY818" s="438"/>
      <c r="AZ818" s="438"/>
      <c r="BA818" s="438"/>
      <c r="BB818" s="438"/>
      <c r="BC818" s="438"/>
      <c r="BD818" s="81"/>
      <c r="BE818" s="438"/>
      <c r="BF818" s="438"/>
      <c r="BG818" s="438"/>
      <c r="BH818" s="438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</row>
    <row r="819">
      <c r="A819" s="81"/>
      <c r="B819" s="81"/>
      <c r="C819" s="81"/>
      <c r="D819" s="81"/>
      <c r="E819" s="438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438"/>
      <c r="Y819" s="81"/>
      <c r="Z819" s="81"/>
      <c r="AA819" s="81"/>
      <c r="AB819" s="81"/>
      <c r="AC819" s="81"/>
      <c r="AD819" s="438"/>
      <c r="AE819" s="438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438"/>
      <c r="AV819" s="438"/>
      <c r="AW819" s="438"/>
      <c r="AX819" s="438"/>
      <c r="AY819" s="438"/>
      <c r="AZ819" s="438"/>
      <c r="BA819" s="438"/>
      <c r="BB819" s="438"/>
      <c r="BC819" s="438"/>
      <c r="BD819" s="81"/>
      <c r="BE819" s="438"/>
      <c r="BF819" s="438"/>
      <c r="BG819" s="438"/>
      <c r="BH819" s="438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</row>
    <row r="820">
      <c r="A820" s="81"/>
      <c r="B820" s="81"/>
      <c r="C820" s="81"/>
      <c r="D820" s="81"/>
      <c r="E820" s="438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438"/>
      <c r="Y820" s="81"/>
      <c r="Z820" s="81"/>
      <c r="AA820" s="81"/>
      <c r="AB820" s="81"/>
      <c r="AC820" s="81"/>
      <c r="AD820" s="438"/>
      <c r="AE820" s="438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438"/>
      <c r="AV820" s="438"/>
      <c r="AW820" s="438"/>
      <c r="AX820" s="438"/>
      <c r="AY820" s="438"/>
      <c r="AZ820" s="438"/>
      <c r="BA820" s="438"/>
      <c r="BB820" s="438"/>
      <c r="BC820" s="438"/>
      <c r="BD820" s="81"/>
      <c r="BE820" s="438"/>
      <c r="BF820" s="438"/>
      <c r="BG820" s="438"/>
      <c r="BH820" s="438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</row>
    <row r="821">
      <c r="A821" s="81"/>
      <c r="B821" s="81"/>
      <c r="C821" s="81"/>
      <c r="D821" s="81"/>
      <c r="E821" s="438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438"/>
      <c r="Y821" s="81"/>
      <c r="Z821" s="81"/>
      <c r="AA821" s="81"/>
      <c r="AB821" s="81"/>
      <c r="AC821" s="81"/>
      <c r="AD821" s="438"/>
      <c r="AE821" s="438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438"/>
      <c r="AV821" s="438"/>
      <c r="AW821" s="438"/>
      <c r="AX821" s="438"/>
      <c r="AY821" s="438"/>
      <c r="AZ821" s="438"/>
      <c r="BA821" s="438"/>
      <c r="BB821" s="438"/>
      <c r="BC821" s="438"/>
      <c r="BD821" s="81"/>
      <c r="BE821" s="438"/>
      <c r="BF821" s="438"/>
      <c r="BG821" s="438"/>
      <c r="BH821" s="438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</row>
    <row r="822">
      <c r="A822" s="81"/>
      <c r="B822" s="81"/>
      <c r="C822" s="81"/>
      <c r="D822" s="81"/>
      <c r="E822" s="438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438"/>
      <c r="Y822" s="81"/>
      <c r="Z822" s="81"/>
      <c r="AA822" s="81"/>
      <c r="AB822" s="81"/>
      <c r="AC822" s="81"/>
      <c r="AD822" s="438"/>
      <c r="AE822" s="438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438"/>
      <c r="AV822" s="438"/>
      <c r="AW822" s="438"/>
      <c r="AX822" s="438"/>
      <c r="AY822" s="438"/>
      <c r="AZ822" s="438"/>
      <c r="BA822" s="438"/>
      <c r="BB822" s="438"/>
      <c r="BC822" s="438"/>
      <c r="BD822" s="81"/>
      <c r="BE822" s="438"/>
      <c r="BF822" s="438"/>
      <c r="BG822" s="438"/>
      <c r="BH822" s="438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</row>
    <row r="823">
      <c r="A823" s="81"/>
      <c r="B823" s="81"/>
      <c r="C823" s="81"/>
      <c r="D823" s="81"/>
      <c r="E823" s="438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438"/>
      <c r="Y823" s="81"/>
      <c r="Z823" s="81"/>
      <c r="AA823" s="81"/>
      <c r="AB823" s="81"/>
      <c r="AC823" s="81"/>
      <c r="AD823" s="438"/>
      <c r="AE823" s="438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438"/>
      <c r="AV823" s="438"/>
      <c r="AW823" s="438"/>
      <c r="AX823" s="438"/>
      <c r="AY823" s="438"/>
      <c r="AZ823" s="438"/>
      <c r="BA823" s="438"/>
      <c r="BB823" s="438"/>
      <c r="BC823" s="438"/>
      <c r="BD823" s="81"/>
      <c r="BE823" s="438"/>
      <c r="BF823" s="438"/>
      <c r="BG823" s="438"/>
      <c r="BH823" s="438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</row>
    <row r="824">
      <c r="A824" s="81"/>
      <c r="B824" s="81"/>
      <c r="C824" s="81"/>
      <c r="D824" s="81"/>
      <c r="E824" s="438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438"/>
      <c r="Y824" s="81"/>
      <c r="Z824" s="81"/>
      <c r="AA824" s="81"/>
      <c r="AB824" s="81"/>
      <c r="AC824" s="81"/>
      <c r="AD824" s="438"/>
      <c r="AE824" s="438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438"/>
      <c r="AV824" s="438"/>
      <c r="AW824" s="438"/>
      <c r="AX824" s="438"/>
      <c r="AY824" s="438"/>
      <c r="AZ824" s="438"/>
      <c r="BA824" s="438"/>
      <c r="BB824" s="438"/>
      <c r="BC824" s="438"/>
      <c r="BD824" s="81"/>
      <c r="BE824" s="438"/>
      <c r="BF824" s="438"/>
      <c r="BG824" s="438"/>
      <c r="BH824" s="438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</row>
    <row r="825">
      <c r="A825" s="81"/>
      <c r="B825" s="81"/>
      <c r="C825" s="81"/>
      <c r="D825" s="81"/>
      <c r="E825" s="438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438"/>
      <c r="Y825" s="81"/>
      <c r="Z825" s="81"/>
      <c r="AA825" s="81"/>
      <c r="AB825" s="81"/>
      <c r="AC825" s="81"/>
      <c r="AD825" s="438"/>
      <c r="AE825" s="438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438"/>
      <c r="AV825" s="438"/>
      <c r="AW825" s="438"/>
      <c r="AX825" s="438"/>
      <c r="AY825" s="438"/>
      <c r="AZ825" s="438"/>
      <c r="BA825" s="438"/>
      <c r="BB825" s="438"/>
      <c r="BC825" s="438"/>
      <c r="BD825" s="81"/>
      <c r="BE825" s="438"/>
      <c r="BF825" s="438"/>
      <c r="BG825" s="438"/>
      <c r="BH825" s="438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</row>
    <row r="826">
      <c r="A826" s="81"/>
      <c r="B826" s="81"/>
      <c r="C826" s="81"/>
      <c r="D826" s="81"/>
      <c r="E826" s="438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438"/>
      <c r="Y826" s="81"/>
      <c r="Z826" s="81"/>
      <c r="AA826" s="81"/>
      <c r="AB826" s="81"/>
      <c r="AC826" s="81"/>
      <c r="AD826" s="438"/>
      <c r="AE826" s="438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438"/>
      <c r="AV826" s="438"/>
      <c r="AW826" s="438"/>
      <c r="AX826" s="438"/>
      <c r="AY826" s="438"/>
      <c r="AZ826" s="438"/>
      <c r="BA826" s="438"/>
      <c r="BB826" s="438"/>
      <c r="BC826" s="438"/>
      <c r="BD826" s="81"/>
      <c r="BE826" s="438"/>
      <c r="BF826" s="438"/>
      <c r="BG826" s="438"/>
      <c r="BH826" s="438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</row>
    <row r="827">
      <c r="A827" s="81"/>
      <c r="B827" s="81"/>
      <c r="C827" s="81"/>
      <c r="D827" s="81"/>
      <c r="E827" s="438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438"/>
      <c r="Y827" s="81"/>
      <c r="Z827" s="81"/>
      <c r="AA827" s="81"/>
      <c r="AB827" s="81"/>
      <c r="AC827" s="81"/>
      <c r="AD827" s="438"/>
      <c r="AE827" s="438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438"/>
      <c r="AV827" s="438"/>
      <c r="AW827" s="438"/>
      <c r="AX827" s="438"/>
      <c r="AY827" s="438"/>
      <c r="AZ827" s="438"/>
      <c r="BA827" s="438"/>
      <c r="BB827" s="438"/>
      <c r="BC827" s="438"/>
      <c r="BD827" s="81"/>
      <c r="BE827" s="438"/>
      <c r="BF827" s="438"/>
      <c r="BG827" s="438"/>
      <c r="BH827" s="438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</row>
    <row r="828">
      <c r="A828" s="81"/>
      <c r="B828" s="81"/>
      <c r="C828" s="81"/>
      <c r="D828" s="81"/>
      <c r="E828" s="438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438"/>
      <c r="Y828" s="81"/>
      <c r="Z828" s="81"/>
      <c r="AA828" s="81"/>
      <c r="AB828" s="81"/>
      <c r="AC828" s="81"/>
      <c r="AD828" s="438"/>
      <c r="AE828" s="438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438"/>
      <c r="AV828" s="438"/>
      <c r="AW828" s="438"/>
      <c r="AX828" s="438"/>
      <c r="AY828" s="438"/>
      <c r="AZ828" s="438"/>
      <c r="BA828" s="438"/>
      <c r="BB828" s="438"/>
      <c r="BC828" s="438"/>
      <c r="BD828" s="81"/>
      <c r="BE828" s="438"/>
      <c r="BF828" s="438"/>
      <c r="BG828" s="438"/>
      <c r="BH828" s="438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</row>
    <row r="829">
      <c r="A829" s="81"/>
      <c r="B829" s="81"/>
      <c r="C829" s="81"/>
      <c r="D829" s="81"/>
      <c r="E829" s="438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438"/>
      <c r="Y829" s="81"/>
      <c r="Z829" s="81"/>
      <c r="AA829" s="81"/>
      <c r="AB829" s="81"/>
      <c r="AC829" s="81"/>
      <c r="AD829" s="438"/>
      <c r="AE829" s="438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438"/>
      <c r="AV829" s="438"/>
      <c r="AW829" s="438"/>
      <c r="AX829" s="438"/>
      <c r="AY829" s="438"/>
      <c r="AZ829" s="438"/>
      <c r="BA829" s="438"/>
      <c r="BB829" s="438"/>
      <c r="BC829" s="438"/>
      <c r="BD829" s="81"/>
      <c r="BE829" s="438"/>
      <c r="BF829" s="438"/>
      <c r="BG829" s="438"/>
      <c r="BH829" s="438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</row>
    <row r="830">
      <c r="A830" s="81"/>
      <c r="B830" s="81"/>
      <c r="C830" s="81"/>
      <c r="D830" s="81"/>
      <c r="E830" s="438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438"/>
      <c r="Y830" s="81"/>
      <c r="Z830" s="81"/>
      <c r="AA830" s="81"/>
      <c r="AB830" s="81"/>
      <c r="AC830" s="81"/>
      <c r="AD830" s="438"/>
      <c r="AE830" s="438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438"/>
      <c r="AV830" s="438"/>
      <c r="AW830" s="438"/>
      <c r="AX830" s="438"/>
      <c r="AY830" s="438"/>
      <c r="AZ830" s="438"/>
      <c r="BA830" s="438"/>
      <c r="BB830" s="438"/>
      <c r="BC830" s="438"/>
      <c r="BD830" s="81"/>
      <c r="BE830" s="438"/>
      <c r="BF830" s="438"/>
      <c r="BG830" s="438"/>
      <c r="BH830" s="438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</row>
    <row r="831">
      <c r="A831" s="81"/>
      <c r="B831" s="81"/>
      <c r="C831" s="81"/>
      <c r="D831" s="81"/>
      <c r="E831" s="438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438"/>
      <c r="Y831" s="81"/>
      <c r="Z831" s="81"/>
      <c r="AA831" s="81"/>
      <c r="AB831" s="81"/>
      <c r="AC831" s="81"/>
      <c r="AD831" s="438"/>
      <c r="AE831" s="438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438"/>
      <c r="AV831" s="438"/>
      <c r="AW831" s="438"/>
      <c r="AX831" s="438"/>
      <c r="AY831" s="438"/>
      <c r="AZ831" s="438"/>
      <c r="BA831" s="438"/>
      <c r="BB831" s="438"/>
      <c r="BC831" s="438"/>
      <c r="BD831" s="81"/>
      <c r="BE831" s="438"/>
      <c r="BF831" s="438"/>
      <c r="BG831" s="438"/>
      <c r="BH831" s="438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</row>
    <row r="832">
      <c r="A832" s="81"/>
      <c r="B832" s="81"/>
      <c r="C832" s="81"/>
      <c r="D832" s="81"/>
      <c r="E832" s="438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438"/>
      <c r="Y832" s="81"/>
      <c r="Z832" s="81"/>
      <c r="AA832" s="81"/>
      <c r="AB832" s="81"/>
      <c r="AC832" s="81"/>
      <c r="AD832" s="438"/>
      <c r="AE832" s="438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438"/>
      <c r="AV832" s="438"/>
      <c r="AW832" s="438"/>
      <c r="AX832" s="438"/>
      <c r="AY832" s="438"/>
      <c r="AZ832" s="438"/>
      <c r="BA832" s="438"/>
      <c r="BB832" s="438"/>
      <c r="BC832" s="438"/>
      <c r="BD832" s="81"/>
      <c r="BE832" s="438"/>
      <c r="BF832" s="438"/>
      <c r="BG832" s="438"/>
      <c r="BH832" s="438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</row>
    <row r="833">
      <c r="A833" s="81"/>
      <c r="B833" s="81"/>
      <c r="C833" s="81"/>
      <c r="D833" s="81"/>
      <c r="E833" s="438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438"/>
      <c r="Y833" s="81"/>
      <c r="Z833" s="81"/>
      <c r="AA833" s="81"/>
      <c r="AB833" s="81"/>
      <c r="AC833" s="81"/>
      <c r="AD833" s="438"/>
      <c r="AE833" s="438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438"/>
      <c r="AV833" s="438"/>
      <c r="AW833" s="438"/>
      <c r="AX833" s="438"/>
      <c r="AY833" s="438"/>
      <c r="AZ833" s="438"/>
      <c r="BA833" s="438"/>
      <c r="BB833" s="438"/>
      <c r="BC833" s="438"/>
      <c r="BD833" s="81"/>
      <c r="BE833" s="438"/>
      <c r="BF833" s="438"/>
      <c r="BG833" s="438"/>
      <c r="BH833" s="438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</row>
    <row r="834">
      <c r="A834" s="81"/>
      <c r="B834" s="81"/>
      <c r="C834" s="81"/>
      <c r="D834" s="81"/>
      <c r="E834" s="438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438"/>
      <c r="Y834" s="81"/>
      <c r="Z834" s="81"/>
      <c r="AA834" s="81"/>
      <c r="AB834" s="81"/>
      <c r="AC834" s="81"/>
      <c r="AD834" s="438"/>
      <c r="AE834" s="438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438"/>
      <c r="AV834" s="438"/>
      <c r="AW834" s="438"/>
      <c r="AX834" s="438"/>
      <c r="AY834" s="438"/>
      <c r="AZ834" s="438"/>
      <c r="BA834" s="438"/>
      <c r="BB834" s="438"/>
      <c r="BC834" s="438"/>
      <c r="BD834" s="81"/>
      <c r="BE834" s="438"/>
      <c r="BF834" s="438"/>
      <c r="BG834" s="438"/>
      <c r="BH834" s="438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</row>
    <row r="835">
      <c r="A835" s="81"/>
      <c r="B835" s="81"/>
      <c r="C835" s="81"/>
      <c r="D835" s="81"/>
      <c r="E835" s="438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438"/>
      <c r="Y835" s="81"/>
      <c r="Z835" s="81"/>
      <c r="AA835" s="81"/>
      <c r="AB835" s="81"/>
      <c r="AC835" s="81"/>
      <c r="AD835" s="438"/>
      <c r="AE835" s="438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438"/>
      <c r="AV835" s="438"/>
      <c r="AW835" s="438"/>
      <c r="AX835" s="438"/>
      <c r="AY835" s="438"/>
      <c r="AZ835" s="438"/>
      <c r="BA835" s="438"/>
      <c r="BB835" s="438"/>
      <c r="BC835" s="438"/>
      <c r="BD835" s="81"/>
      <c r="BE835" s="438"/>
      <c r="BF835" s="438"/>
      <c r="BG835" s="438"/>
      <c r="BH835" s="438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</row>
    <row r="836">
      <c r="A836" s="81"/>
      <c r="B836" s="81"/>
      <c r="C836" s="81"/>
      <c r="D836" s="81"/>
      <c r="E836" s="438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438"/>
      <c r="Y836" s="81"/>
      <c r="Z836" s="81"/>
      <c r="AA836" s="81"/>
      <c r="AB836" s="81"/>
      <c r="AC836" s="81"/>
      <c r="AD836" s="438"/>
      <c r="AE836" s="438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438"/>
      <c r="AV836" s="438"/>
      <c r="AW836" s="438"/>
      <c r="AX836" s="438"/>
      <c r="AY836" s="438"/>
      <c r="AZ836" s="438"/>
      <c r="BA836" s="438"/>
      <c r="BB836" s="438"/>
      <c r="BC836" s="438"/>
      <c r="BD836" s="81"/>
      <c r="BE836" s="438"/>
      <c r="BF836" s="438"/>
      <c r="BG836" s="438"/>
      <c r="BH836" s="438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</row>
    <row r="837">
      <c r="A837" s="81"/>
      <c r="B837" s="81"/>
      <c r="C837" s="81"/>
      <c r="D837" s="81"/>
      <c r="E837" s="438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438"/>
      <c r="Y837" s="81"/>
      <c r="Z837" s="81"/>
      <c r="AA837" s="81"/>
      <c r="AB837" s="81"/>
      <c r="AC837" s="81"/>
      <c r="AD837" s="438"/>
      <c r="AE837" s="438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438"/>
      <c r="AV837" s="438"/>
      <c r="AW837" s="438"/>
      <c r="AX837" s="438"/>
      <c r="AY837" s="438"/>
      <c r="AZ837" s="438"/>
      <c r="BA837" s="438"/>
      <c r="BB837" s="438"/>
      <c r="BC837" s="438"/>
      <c r="BD837" s="81"/>
      <c r="BE837" s="438"/>
      <c r="BF837" s="438"/>
      <c r="BG837" s="438"/>
      <c r="BH837" s="438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</row>
    <row r="838">
      <c r="A838" s="81"/>
      <c r="B838" s="81"/>
      <c r="C838" s="81"/>
      <c r="D838" s="81"/>
      <c r="E838" s="438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438"/>
      <c r="Y838" s="81"/>
      <c r="Z838" s="81"/>
      <c r="AA838" s="81"/>
      <c r="AB838" s="81"/>
      <c r="AC838" s="81"/>
      <c r="AD838" s="438"/>
      <c r="AE838" s="438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438"/>
      <c r="AV838" s="438"/>
      <c r="AW838" s="438"/>
      <c r="AX838" s="438"/>
      <c r="AY838" s="438"/>
      <c r="AZ838" s="438"/>
      <c r="BA838" s="438"/>
      <c r="BB838" s="438"/>
      <c r="BC838" s="438"/>
      <c r="BD838" s="81"/>
      <c r="BE838" s="438"/>
      <c r="BF838" s="438"/>
      <c r="BG838" s="438"/>
      <c r="BH838" s="438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</row>
    <row r="839">
      <c r="A839" s="81"/>
      <c r="B839" s="81"/>
      <c r="C839" s="81"/>
      <c r="D839" s="81"/>
      <c r="E839" s="438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438"/>
      <c r="Y839" s="81"/>
      <c r="Z839" s="81"/>
      <c r="AA839" s="81"/>
      <c r="AB839" s="81"/>
      <c r="AC839" s="81"/>
      <c r="AD839" s="438"/>
      <c r="AE839" s="438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438"/>
      <c r="AV839" s="438"/>
      <c r="AW839" s="438"/>
      <c r="AX839" s="438"/>
      <c r="AY839" s="438"/>
      <c r="AZ839" s="438"/>
      <c r="BA839" s="438"/>
      <c r="BB839" s="438"/>
      <c r="BC839" s="438"/>
      <c r="BD839" s="81"/>
      <c r="BE839" s="438"/>
      <c r="BF839" s="438"/>
      <c r="BG839" s="438"/>
      <c r="BH839" s="438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</row>
    <row r="840">
      <c r="A840" s="81"/>
      <c r="B840" s="81"/>
      <c r="C840" s="81"/>
      <c r="D840" s="81"/>
      <c r="E840" s="438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438"/>
      <c r="Y840" s="81"/>
      <c r="Z840" s="81"/>
      <c r="AA840" s="81"/>
      <c r="AB840" s="81"/>
      <c r="AC840" s="81"/>
      <c r="AD840" s="438"/>
      <c r="AE840" s="438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438"/>
      <c r="AV840" s="438"/>
      <c r="AW840" s="438"/>
      <c r="AX840" s="438"/>
      <c r="AY840" s="438"/>
      <c r="AZ840" s="438"/>
      <c r="BA840" s="438"/>
      <c r="BB840" s="438"/>
      <c r="BC840" s="438"/>
      <c r="BD840" s="81"/>
      <c r="BE840" s="438"/>
      <c r="BF840" s="438"/>
      <c r="BG840" s="438"/>
      <c r="BH840" s="438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</row>
    <row r="841">
      <c r="A841" s="81"/>
      <c r="B841" s="81"/>
      <c r="C841" s="81"/>
      <c r="D841" s="81"/>
      <c r="E841" s="438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438"/>
      <c r="Y841" s="81"/>
      <c r="Z841" s="81"/>
      <c r="AA841" s="81"/>
      <c r="AB841" s="81"/>
      <c r="AC841" s="81"/>
      <c r="AD841" s="438"/>
      <c r="AE841" s="438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438"/>
      <c r="AV841" s="438"/>
      <c r="AW841" s="438"/>
      <c r="AX841" s="438"/>
      <c r="AY841" s="438"/>
      <c r="AZ841" s="438"/>
      <c r="BA841" s="438"/>
      <c r="BB841" s="438"/>
      <c r="BC841" s="438"/>
      <c r="BD841" s="81"/>
      <c r="BE841" s="438"/>
      <c r="BF841" s="438"/>
      <c r="BG841" s="438"/>
      <c r="BH841" s="438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</row>
    <row r="842">
      <c r="A842" s="81"/>
      <c r="B842" s="81"/>
      <c r="C842" s="81"/>
      <c r="D842" s="81"/>
      <c r="E842" s="438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438"/>
      <c r="Y842" s="81"/>
      <c r="Z842" s="81"/>
      <c r="AA842" s="81"/>
      <c r="AB842" s="81"/>
      <c r="AC842" s="81"/>
      <c r="AD842" s="438"/>
      <c r="AE842" s="438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438"/>
      <c r="AV842" s="438"/>
      <c r="AW842" s="438"/>
      <c r="AX842" s="438"/>
      <c r="AY842" s="438"/>
      <c r="AZ842" s="438"/>
      <c r="BA842" s="438"/>
      <c r="BB842" s="438"/>
      <c r="BC842" s="438"/>
      <c r="BD842" s="81"/>
      <c r="BE842" s="438"/>
      <c r="BF842" s="438"/>
      <c r="BG842" s="438"/>
      <c r="BH842" s="438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</row>
    <row r="843">
      <c r="A843" s="81"/>
      <c r="B843" s="81"/>
      <c r="C843" s="81"/>
      <c r="D843" s="81"/>
      <c r="E843" s="438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438"/>
      <c r="Y843" s="81"/>
      <c r="Z843" s="81"/>
      <c r="AA843" s="81"/>
      <c r="AB843" s="81"/>
      <c r="AC843" s="81"/>
      <c r="AD843" s="438"/>
      <c r="AE843" s="438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438"/>
      <c r="AV843" s="438"/>
      <c r="AW843" s="438"/>
      <c r="AX843" s="438"/>
      <c r="AY843" s="438"/>
      <c r="AZ843" s="438"/>
      <c r="BA843" s="438"/>
      <c r="BB843" s="438"/>
      <c r="BC843" s="438"/>
      <c r="BD843" s="81"/>
      <c r="BE843" s="438"/>
      <c r="BF843" s="438"/>
      <c r="BG843" s="438"/>
      <c r="BH843" s="438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</row>
    <row r="844">
      <c r="A844" s="81"/>
      <c r="B844" s="81"/>
      <c r="C844" s="81"/>
      <c r="D844" s="81"/>
      <c r="E844" s="438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438"/>
      <c r="Y844" s="81"/>
      <c r="Z844" s="81"/>
      <c r="AA844" s="81"/>
      <c r="AB844" s="81"/>
      <c r="AC844" s="81"/>
      <c r="AD844" s="438"/>
      <c r="AE844" s="438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438"/>
      <c r="AV844" s="438"/>
      <c r="AW844" s="438"/>
      <c r="AX844" s="438"/>
      <c r="AY844" s="438"/>
      <c r="AZ844" s="438"/>
      <c r="BA844" s="438"/>
      <c r="BB844" s="438"/>
      <c r="BC844" s="438"/>
      <c r="BD844" s="81"/>
      <c r="BE844" s="438"/>
      <c r="BF844" s="438"/>
      <c r="BG844" s="438"/>
      <c r="BH844" s="438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</row>
    <row r="845">
      <c r="A845" s="81"/>
      <c r="B845" s="81"/>
      <c r="C845" s="81"/>
      <c r="D845" s="81"/>
      <c r="E845" s="438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438"/>
      <c r="Y845" s="81"/>
      <c r="Z845" s="81"/>
      <c r="AA845" s="81"/>
      <c r="AB845" s="81"/>
      <c r="AC845" s="81"/>
      <c r="AD845" s="438"/>
      <c r="AE845" s="438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438"/>
      <c r="AV845" s="438"/>
      <c r="AW845" s="438"/>
      <c r="AX845" s="438"/>
      <c r="AY845" s="438"/>
      <c r="AZ845" s="438"/>
      <c r="BA845" s="438"/>
      <c r="BB845" s="438"/>
      <c r="BC845" s="438"/>
      <c r="BD845" s="81"/>
      <c r="BE845" s="438"/>
      <c r="BF845" s="438"/>
      <c r="BG845" s="438"/>
      <c r="BH845" s="438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</row>
    <row r="846">
      <c r="A846" s="81"/>
      <c r="B846" s="81"/>
      <c r="C846" s="81"/>
      <c r="D846" s="81"/>
      <c r="E846" s="438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438"/>
      <c r="Y846" s="81"/>
      <c r="Z846" s="81"/>
      <c r="AA846" s="81"/>
      <c r="AB846" s="81"/>
      <c r="AC846" s="81"/>
      <c r="AD846" s="438"/>
      <c r="AE846" s="438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438"/>
      <c r="AV846" s="438"/>
      <c r="AW846" s="438"/>
      <c r="AX846" s="438"/>
      <c r="AY846" s="438"/>
      <c r="AZ846" s="438"/>
      <c r="BA846" s="438"/>
      <c r="BB846" s="438"/>
      <c r="BC846" s="438"/>
      <c r="BD846" s="81"/>
      <c r="BE846" s="438"/>
      <c r="BF846" s="438"/>
      <c r="BG846" s="438"/>
      <c r="BH846" s="438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</row>
    <row r="847">
      <c r="A847" s="81"/>
      <c r="B847" s="81"/>
      <c r="C847" s="81"/>
      <c r="D847" s="81"/>
      <c r="E847" s="438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438"/>
      <c r="Y847" s="81"/>
      <c r="Z847" s="81"/>
      <c r="AA847" s="81"/>
      <c r="AB847" s="81"/>
      <c r="AC847" s="81"/>
      <c r="AD847" s="438"/>
      <c r="AE847" s="438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438"/>
      <c r="AV847" s="438"/>
      <c r="AW847" s="438"/>
      <c r="AX847" s="438"/>
      <c r="AY847" s="438"/>
      <c r="AZ847" s="438"/>
      <c r="BA847" s="438"/>
      <c r="BB847" s="438"/>
      <c r="BC847" s="438"/>
      <c r="BD847" s="81"/>
      <c r="BE847" s="438"/>
      <c r="BF847" s="438"/>
      <c r="BG847" s="438"/>
      <c r="BH847" s="438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</row>
    <row r="848">
      <c r="A848" s="81"/>
      <c r="B848" s="81"/>
      <c r="C848" s="81"/>
      <c r="D848" s="81"/>
      <c r="E848" s="438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438"/>
      <c r="Y848" s="81"/>
      <c r="Z848" s="81"/>
      <c r="AA848" s="81"/>
      <c r="AB848" s="81"/>
      <c r="AC848" s="81"/>
      <c r="AD848" s="438"/>
      <c r="AE848" s="438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438"/>
      <c r="AV848" s="438"/>
      <c r="AW848" s="438"/>
      <c r="AX848" s="438"/>
      <c r="AY848" s="438"/>
      <c r="AZ848" s="438"/>
      <c r="BA848" s="438"/>
      <c r="BB848" s="438"/>
      <c r="BC848" s="438"/>
      <c r="BD848" s="81"/>
      <c r="BE848" s="438"/>
      <c r="BF848" s="438"/>
      <c r="BG848" s="438"/>
      <c r="BH848" s="438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</row>
    <row r="849">
      <c r="A849" s="81"/>
      <c r="B849" s="81"/>
      <c r="C849" s="81"/>
      <c r="D849" s="81"/>
      <c r="E849" s="438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438"/>
      <c r="Y849" s="81"/>
      <c r="Z849" s="81"/>
      <c r="AA849" s="81"/>
      <c r="AB849" s="81"/>
      <c r="AC849" s="81"/>
      <c r="AD849" s="438"/>
      <c r="AE849" s="438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438"/>
      <c r="AV849" s="438"/>
      <c r="AW849" s="438"/>
      <c r="AX849" s="438"/>
      <c r="AY849" s="438"/>
      <c r="AZ849" s="438"/>
      <c r="BA849" s="438"/>
      <c r="BB849" s="438"/>
      <c r="BC849" s="438"/>
      <c r="BD849" s="81"/>
      <c r="BE849" s="438"/>
      <c r="BF849" s="438"/>
      <c r="BG849" s="438"/>
      <c r="BH849" s="438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</row>
    <row r="850">
      <c r="A850" s="81"/>
      <c r="B850" s="81"/>
      <c r="C850" s="81"/>
      <c r="D850" s="81"/>
      <c r="E850" s="438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438"/>
      <c r="Y850" s="81"/>
      <c r="Z850" s="81"/>
      <c r="AA850" s="81"/>
      <c r="AB850" s="81"/>
      <c r="AC850" s="81"/>
      <c r="AD850" s="438"/>
      <c r="AE850" s="438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438"/>
      <c r="AV850" s="438"/>
      <c r="AW850" s="438"/>
      <c r="AX850" s="438"/>
      <c r="AY850" s="438"/>
      <c r="AZ850" s="438"/>
      <c r="BA850" s="438"/>
      <c r="BB850" s="438"/>
      <c r="BC850" s="438"/>
      <c r="BD850" s="81"/>
      <c r="BE850" s="438"/>
      <c r="BF850" s="438"/>
      <c r="BG850" s="438"/>
      <c r="BH850" s="438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</row>
    <row r="851">
      <c r="A851" s="81"/>
      <c r="B851" s="81"/>
      <c r="C851" s="81"/>
      <c r="D851" s="81"/>
      <c r="E851" s="438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438"/>
      <c r="Y851" s="81"/>
      <c r="Z851" s="81"/>
      <c r="AA851" s="81"/>
      <c r="AB851" s="81"/>
      <c r="AC851" s="81"/>
      <c r="AD851" s="438"/>
      <c r="AE851" s="438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438"/>
      <c r="AV851" s="438"/>
      <c r="AW851" s="438"/>
      <c r="AX851" s="438"/>
      <c r="AY851" s="438"/>
      <c r="AZ851" s="438"/>
      <c r="BA851" s="438"/>
      <c r="BB851" s="438"/>
      <c r="BC851" s="438"/>
      <c r="BD851" s="81"/>
      <c r="BE851" s="438"/>
      <c r="BF851" s="438"/>
      <c r="BG851" s="438"/>
      <c r="BH851" s="438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</row>
    <row r="852">
      <c r="A852" s="81"/>
      <c r="B852" s="81"/>
      <c r="C852" s="81"/>
      <c r="D852" s="81"/>
      <c r="E852" s="438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438"/>
      <c r="Y852" s="81"/>
      <c r="Z852" s="81"/>
      <c r="AA852" s="81"/>
      <c r="AB852" s="81"/>
      <c r="AC852" s="81"/>
      <c r="AD852" s="438"/>
      <c r="AE852" s="438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438"/>
      <c r="AV852" s="438"/>
      <c r="AW852" s="438"/>
      <c r="AX852" s="438"/>
      <c r="AY852" s="438"/>
      <c r="AZ852" s="438"/>
      <c r="BA852" s="438"/>
      <c r="BB852" s="438"/>
      <c r="BC852" s="438"/>
      <c r="BD852" s="81"/>
      <c r="BE852" s="438"/>
      <c r="BF852" s="438"/>
      <c r="BG852" s="438"/>
      <c r="BH852" s="438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</row>
    <row r="853">
      <c r="A853" s="81"/>
      <c r="B853" s="81"/>
      <c r="C853" s="81"/>
      <c r="D853" s="81"/>
      <c r="E853" s="438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438"/>
      <c r="Y853" s="81"/>
      <c r="Z853" s="81"/>
      <c r="AA853" s="81"/>
      <c r="AB853" s="81"/>
      <c r="AC853" s="81"/>
      <c r="AD853" s="438"/>
      <c r="AE853" s="438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438"/>
      <c r="AV853" s="438"/>
      <c r="AW853" s="438"/>
      <c r="AX853" s="438"/>
      <c r="AY853" s="438"/>
      <c r="AZ853" s="438"/>
      <c r="BA853" s="438"/>
      <c r="BB853" s="438"/>
      <c r="BC853" s="438"/>
      <c r="BD853" s="81"/>
      <c r="BE853" s="438"/>
      <c r="BF853" s="438"/>
      <c r="BG853" s="438"/>
      <c r="BH853" s="438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</row>
    <row r="854">
      <c r="A854" s="81"/>
      <c r="B854" s="81"/>
      <c r="C854" s="81"/>
      <c r="D854" s="81"/>
      <c r="E854" s="438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438"/>
      <c r="Y854" s="81"/>
      <c r="Z854" s="81"/>
      <c r="AA854" s="81"/>
      <c r="AB854" s="81"/>
      <c r="AC854" s="81"/>
      <c r="AD854" s="438"/>
      <c r="AE854" s="438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438"/>
      <c r="AV854" s="438"/>
      <c r="AW854" s="438"/>
      <c r="AX854" s="438"/>
      <c r="AY854" s="438"/>
      <c r="AZ854" s="438"/>
      <c r="BA854" s="438"/>
      <c r="BB854" s="438"/>
      <c r="BC854" s="438"/>
      <c r="BD854" s="81"/>
      <c r="BE854" s="438"/>
      <c r="BF854" s="438"/>
      <c r="BG854" s="438"/>
      <c r="BH854" s="438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</row>
    <row r="855">
      <c r="A855" s="81"/>
      <c r="B855" s="81"/>
      <c r="C855" s="81"/>
      <c r="D855" s="81"/>
      <c r="E855" s="438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438"/>
      <c r="Y855" s="81"/>
      <c r="Z855" s="81"/>
      <c r="AA855" s="81"/>
      <c r="AB855" s="81"/>
      <c r="AC855" s="81"/>
      <c r="AD855" s="438"/>
      <c r="AE855" s="438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438"/>
      <c r="AV855" s="438"/>
      <c r="AW855" s="438"/>
      <c r="AX855" s="438"/>
      <c r="AY855" s="438"/>
      <c r="AZ855" s="438"/>
      <c r="BA855" s="438"/>
      <c r="BB855" s="438"/>
      <c r="BC855" s="438"/>
      <c r="BD855" s="81"/>
      <c r="BE855" s="438"/>
      <c r="BF855" s="438"/>
      <c r="BG855" s="438"/>
      <c r="BH855" s="438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</row>
    <row r="856">
      <c r="A856" s="81"/>
      <c r="B856" s="81"/>
      <c r="C856" s="81"/>
      <c r="D856" s="81"/>
      <c r="E856" s="438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438"/>
      <c r="Y856" s="81"/>
      <c r="Z856" s="81"/>
      <c r="AA856" s="81"/>
      <c r="AB856" s="81"/>
      <c r="AC856" s="81"/>
      <c r="AD856" s="438"/>
      <c r="AE856" s="438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438"/>
      <c r="AV856" s="438"/>
      <c r="AW856" s="438"/>
      <c r="AX856" s="438"/>
      <c r="AY856" s="438"/>
      <c r="AZ856" s="438"/>
      <c r="BA856" s="438"/>
      <c r="BB856" s="438"/>
      <c r="BC856" s="438"/>
      <c r="BD856" s="81"/>
      <c r="BE856" s="438"/>
      <c r="BF856" s="438"/>
      <c r="BG856" s="438"/>
      <c r="BH856" s="438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</row>
    <row r="857">
      <c r="A857" s="81"/>
      <c r="B857" s="81"/>
      <c r="C857" s="81"/>
      <c r="D857" s="81"/>
      <c r="E857" s="438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438"/>
      <c r="Y857" s="81"/>
      <c r="Z857" s="81"/>
      <c r="AA857" s="81"/>
      <c r="AB857" s="81"/>
      <c r="AC857" s="81"/>
      <c r="AD857" s="438"/>
      <c r="AE857" s="438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438"/>
      <c r="AV857" s="438"/>
      <c r="AW857" s="438"/>
      <c r="AX857" s="438"/>
      <c r="AY857" s="438"/>
      <c r="AZ857" s="438"/>
      <c r="BA857" s="438"/>
      <c r="BB857" s="438"/>
      <c r="BC857" s="438"/>
      <c r="BD857" s="81"/>
      <c r="BE857" s="438"/>
      <c r="BF857" s="438"/>
      <c r="BG857" s="438"/>
      <c r="BH857" s="438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</row>
    <row r="858">
      <c r="A858" s="81"/>
      <c r="B858" s="81"/>
      <c r="C858" s="81"/>
      <c r="D858" s="81"/>
      <c r="E858" s="438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438"/>
      <c r="Y858" s="81"/>
      <c r="Z858" s="81"/>
      <c r="AA858" s="81"/>
      <c r="AB858" s="81"/>
      <c r="AC858" s="81"/>
      <c r="AD858" s="438"/>
      <c r="AE858" s="438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438"/>
      <c r="AV858" s="438"/>
      <c r="AW858" s="438"/>
      <c r="AX858" s="438"/>
      <c r="AY858" s="438"/>
      <c r="AZ858" s="438"/>
      <c r="BA858" s="438"/>
      <c r="BB858" s="438"/>
      <c r="BC858" s="438"/>
      <c r="BD858" s="81"/>
      <c r="BE858" s="438"/>
      <c r="BF858" s="438"/>
      <c r="BG858" s="438"/>
      <c r="BH858" s="438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</row>
    <row r="859">
      <c r="A859" s="81"/>
      <c r="B859" s="81"/>
      <c r="C859" s="81"/>
      <c r="D859" s="81"/>
      <c r="E859" s="438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438"/>
      <c r="Y859" s="81"/>
      <c r="Z859" s="81"/>
      <c r="AA859" s="81"/>
      <c r="AB859" s="81"/>
      <c r="AC859" s="81"/>
      <c r="AD859" s="438"/>
      <c r="AE859" s="438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438"/>
      <c r="AV859" s="438"/>
      <c r="AW859" s="438"/>
      <c r="AX859" s="438"/>
      <c r="AY859" s="438"/>
      <c r="AZ859" s="438"/>
      <c r="BA859" s="438"/>
      <c r="BB859" s="438"/>
      <c r="BC859" s="438"/>
      <c r="BD859" s="81"/>
      <c r="BE859" s="438"/>
      <c r="BF859" s="438"/>
      <c r="BG859" s="438"/>
      <c r="BH859" s="438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</row>
    <row r="860">
      <c r="A860" s="81"/>
      <c r="B860" s="81"/>
      <c r="C860" s="81"/>
      <c r="D860" s="81"/>
      <c r="E860" s="438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438"/>
      <c r="Y860" s="81"/>
      <c r="Z860" s="81"/>
      <c r="AA860" s="81"/>
      <c r="AB860" s="81"/>
      <c r="AC860" s="81"/>
      <c r="AD860" s="438"/>
      <c r="AE860" s="438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438"/>
      <c r="AV860" s="438"/>
      <c r="AW860" s="438"/>
      <c r="AX860" s="438"/>
      <c r="AY860" s="438"/>
      <c r="AZ860" s="438"/>
      <c r="BA860" s="438"/>
      <c r="BB860" s="438"/>
      <c r="BC860" s="438"/>
      <c r="BD860" s="81"/>
      <c r="BE860" s="438"/>
      <c r="BF860" s="438"/>
      <c r="BG860" s="438"/>
      <c r="BH860" s="438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</row>
    <row r="861">
      <c r="A861" s="81"/>
      <c r="B861" s="81"/>
      <c r="C861" s="81"/>
      <c r="D861" s="81"/>
      <c r="E861" s="438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438"/>
      <c r="Y861" s="81"/>
      <c r="Z861" s="81"/>
      <c r="AA861" s="81"/>
      <c r="AB861" s="81"/>
      <c r="AC861" s="81"/>
      <c r="AD861" s="438"/>
      <c r="AE861" s="438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438"/>
      <c r="AV861" s="438"/>
      <c r="AW861" s="438"/>
      <c r="AX861" s="438"/>
      <c r="AY861" s="438"/>
      <c r="AZ861" s="438"/>
      <c r="BA861" s="438"/>
      <c r="BB861" s="438"/>
      <c r="BC861" s="438"/>
      <c r="BD861" s="81"/>
      <c r="BE861" s="438"/>
      <c r="BF861" s="438"/>
      <c r="BG861" s="438"/>
      <c r="BH861" s="438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</row>
    <row r="862">
      <c r="A862" s="81"/>
      <c r="B862" s="81"/>
      <c r="C862" s="81"/>
      <c r="D862" s="81"/>
      <c r="E862" s="438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438"/>
      <c r="Y862" s="81"/>
      <c r="Z862" s="81"/>
      <c r="AA862" s="81"/>
      <c r="AB862" s="81"/>
      <c r="AC862" s="81"/>
      <c r="AD862" s="438"/>
      <c r="AE862" s="438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438"/>
      <c r="AV862" s="438"/>
      <c r="AW862" s="438"/>
      <c r="AX862" s="438"/>
      <c r="AY862" s="438"/>
      <c r="AZ862" s="438"/>
      <c r="BA862" s="438"/>
      <c r="BB862" s="438"/>
      <c r="BC862" s="438"/>
      <c r="BD862" s="81"/>
      <c r="BE862" s="438"/>
      <c r="BF862" s="438"/>
      <c r="BG862" s="438"/>
      <c r="BH862" s="438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</row>
    <row r="863">
      <c r="A863" s="81"/>
      <c r="B863" s="81"/>
      <c r="C863" s="81"/>
      <c r="D863" s="81"/>
      <c r="E863" s="438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438"/>
      <c r="Y863" s="81"/>
      <c r="Z863" s="81"/>
      <c r="AA863" s="81"/>
      <c r="AB863" s="81"/>
      <c r="AC863" s="81"/>
      <c r="AD863" s="438"/>
      <c r="AE863" s="438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438"/>
      <c r="AV863" s="438"/>
      <c r="AW863" s="438"/>
      <c r="AX863" s="438"/>
      <c r="AY863" s="438"/>
      <c r="AZ863" s="438"/>
      <c r="BA863" s="438"/>
      <c r="BB863" s="438"/>
      <c r="BC863" s="438"/>
      <c r="BD863" s="81"/>
      <c r="BE863" s="438"/>
      <c r="BF863" s="438"/>
      <c r="BG863" s="438"/>
      <c r="BH863" s="438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</row>
    <row r="864">
      <c r="A864" s="81"/>
      <c r="B864" s="81"/>
      <c r="C864" s="81"/>
      <c r="D864" s="81"/>
      <c r="E864" s="438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438"/>
      <c r="Y864" s="81"/>
      <c r="Z864" s="81"/>
      <c r="AA864" s="81"/>
      <c r="AB864" s="81"/>
      <c r="AC864" s="81"/>
      <c r="AD864" s="438"/>
      <c r="AE864" s="438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438"/>
      <c r="AV864" s="438"/>
      <c r="AW864" s="438"/>
      <c r="AX864" s="438"/>
      <c r="AY864" s="438"/>
      <c r="AZ864" s="438"/>
      <c r="BA864" s="438"/>
      <c r="BB864" s="438"/>
      <c r="BC864" s="438"/>
      <c r="BD864" s="81"/>
      <c r="BE864" s="438"/>
      <c r="BF864" s="438"/>
      <c r="BG864" s="438"/>
      <c r="BH864" s="438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</row>
    <row r="865">
      <c r="A865" s="81"/>
      <c r="B865" s="81"/>
      <c r="C865" s="81"/>
      <c r="D865" s="81"/>
      <c r="E865" s="438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438"/>
      <c r="Y865" s="81"/>
      <c r="Z865" s="81"/>
      <c r="AA865" s="81"/>
      <c r="AB865" s="81"/>
      <c r="AC865" s="81"/>
      <c r="AD865" s="438"/>
      <c r="AE865" s="438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438"/>
      <c r="AV865" s="438"/>
      <c r="AW865" s="438"/>
      <c r="AX865" s="438"/>
      <c r="AY865" s="438"/>
      <c r="AZ865" s="438"/>
      <c r="BA865" s="438"/>
      <c r="BB865" s="438"/>
      <c r="BC865" s="438"/>
      <c r="BD865" s="81"/>
      <c r="BE865" s="438"/>
      <c r="BF865" s="438"/>
      <c r="BG865" s="438"/>
      <c r="BH865" s="438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</row>
    <row r="866">
      <c r="A866" s="81"/>
      <c r="B866" s="81"/>
      <c r="C866" s="81"/>
      <c r="D866" s="81"/>
      <c r="E866" s="438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438"/>
      <c r="Y866" s="81"/>
      <c r="Z866" s="81"/>
      <c r="AA866" s="81"/>
      <c r="AB866" s="81"/>
      <c r="AC866" s="81"/>
      <c r="AD866" s="438"/>
      <c r="AE866" s="438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438"/>
      <c r="AV866" s="438"/>
      <c r="AW866" s="438"/>
      <c r="AX866" s="438"/>
      <c r="AY866" s="438"/>
      <c r="AZ866" s="438"/>
      <c r="BA866" s="438"/>
      <c r="BB866" s="438"/>
      <c r="BC866" s="438"/>
      <c r="BD866" s="81"/>
      <c r="BE866" s="438"/>
      <c r="BF866" s="438"/>
      <c r="BG866" s="438"/>
      <c r="BH866" s="438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</row>
    <row r="867">
      <c r="A867" s="81"/>
      <c r="B867" s="81"/>
      <c r="C867" s="81"/>
      <c r="D867" s="81"/>
      <c r="E867" s="438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438"/>
      <c r="Y867" s="81"/>
      <c r="Z867" s="81"/>
      <c r="AA867" s="81"/>
      <c r="AB867" s="81"/>
      <c r="AC867" s="81"/>
      <c r="AD867" s="438"/>
      <c r="AE867" s="438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438"/>
      <c r="AV867" s="438"/>
      <c r="AW867" s="438"/>
      <c r="AX867" s="438"/>
      <c r="AY867" s="438"/>
      <c r="AZ867" s="438"/>
      <c r="BA867" s="438"/>
      <c r="BB867" s="438"/>
      <c r="BC867" s="438"/>
      <c r="BD867" s="81"/>
      <c r="BE867" s="438"/>
      <c r="BF867" s="438"/>
      <c r="BG867" s="438"/>
      <c r="BH867" s="438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</row>
    <row r="868">
      <c r="A868" s="81"/>
      <c r="B868" s="81"/>
      <c r="C868" s="81"/>
      <c r="D868" s="81"/>
      <c r="E868" s="438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438"/>
      <c r="Y868" s="81"/>
      <c r="Z868" s="81"/>
      <c r="AA868" s="81"/>
      <c r="AB868" s="81"/>
      <c r="AC868" s="81"/>
      <c r="AD868" s="438"/>
      <c r="AE868" s="438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438"/>
      <c r="AV868" s="438"/>
      <c r="AW868" s="438"/>
      <c r="AX868" s="438"/>
      <c r="AY868" s="438"/>
      <c r="AZ868" s="438"/>
      <c r="BA868" s="438"/>
      <c r="BB868" s="438"/>
      <c r="BC868" s="438"/>
      <c r="BD868" s="81"/>
      <c r="BE868" s="438"/>
      <c r="BF868" s="438"/>
      <c r="BG868" s="438"/>
      <c r="BH868" s="438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</row>
    <row r="869">
      <c r="A869" s="81"/>
      <c r="B869" s="81"/>
      <c r="C869" s="81"/>
      <c r="D869" s="81"/>
      <c r="E869" s="438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438"/>
      <c r="Y869" s="81"/>
      <c r="Z869" s="81"/>
      <c r="AA869" s="81"/>
      <c r="AB869" s="81"/>
      <c r="AC869" s="81"/>
      <c r="AD869" s="438"/>
      <c r="AE869" s="438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438"/>
      <c r="AV869" s="438"/>
      <c r="AW869" s="438"/>
      <c r="AX869" s="438"/>
      <c r="AY869" s="438"/>
      <c r="AZ869" s="438"/>
      <c r="BA869" s="438"/>
      <c r="BB869" s="438"/>
      <c r="BC869" s="438"/>
      <c r="BD869" s="81"/>
      <c r="BE869" s="438"/>
      <c r="BF869" s="438"/>
      <c r="BG869" s="438"/>
      <c r="BH869" s="438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</row>
    <row r="870">
      <c r="A870" s="81"/>
      <c r="B870" s="81"/>
      <c r="C870" s="81"/>
      <c r="D870" s="81"/>
      <c r="E870" s="438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438"/>
      <c r="Y870" s="81"/>
      <c r="Z870" s="81"/>
      <c r="AA870" s="81"/>
      <c r="AB870" s="81"/>
      <c r="AC870" s="81"/>
      <c r="AD870" s="438"/>
      <c r="AE870" s="438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438"/>
      <c r="AV870" s="438"/>
      <c r="AW870" s="438"/>
      <c r="AX870" s="438"/>
      <c r="AY870" s="438"/>
      <c r="AZ870" s="438"/>
      <c r="BA870" s="438"/>
      <c r="BB870" s="438"/>
      <c r="BC870" s="438"/>
      <c r="BD870" s="81"/>
      <c r="BE870" s="438"/>
      <c r="BF870" s="438"/>
      <c r="BG870" s="438"/>
      <c r="BH870" s="438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</row>
    <row r="871">
      <c r="A871" s="81"/>
      <c r="B871" s="81"/>
      <c r="C871" s="81"/>
      <c r="D871" s="81"/>
      <c r="E871" s="438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438"/>
      <c r="Y871" s="81"/>
      <c r="Z871" s="81"/>
      <c r="AA871" s="81"/>
      <c r="AB871" s="81"/>
      <c r="AC871" s="81"/>
      <c r="AD871" s="438"/>
      <c r="AE871" s="438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438"/>
      <c r="AV871" s="438"/>
      <c r="AW871" s="438"/>
      <c r="AX871" s="438"/>
      <c r="AY871" s="438"/>
      <c r="AZ871" s="438"/>
      <c r="BA871" s="438"/>
      <c r="BB871" s="438"/>
      <c r="BC871" s="438"/>
      <c r="BD871" s="81"/>
      <c r="BE871" s="438"/>
      <c r="BF871" s="438"/>
      <c r="BG871" s="438"/>
      <c r="BH871" s="438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</row>
    <row r="872">
      <c r="A872" s="81"/>
      <c r="B872" s="81"/>
      <c r="C872" s="81"/>
      <c r="D872" s="81"/>
      <c r="E872" s="438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438"/>
      <c r="Y872" s="81"/>
      <c r="Z872" s="81"/>
      <c r="AA872" s="81"/>
      <c r="AB872" s="81"/>
      <c r="AC872" s="81"/>
      <c r="AD872" s="438"/>
      <c r="AE872" s="438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438"/>
      <c r="AV872" s="438"/>
      <c r="AW872" s="438"/>
      <c r="AX872" s="438"/>
      <c r="AY872" s="438"/>
      <c r="AZ872" s="438"/>
      <c r="BA872" s="438"/>
      <c r="BB872" s="438"/>
      <c r="BC872" s="438"/>
      <c r="BD872" s="81"/>
      <c r="BE872" s="438"/>
      <c r="BF872" s="438"/>
      <c r="BG872" s="438"/>
      <c r="BH872" s="438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</row>
    <row r="873">
      <c r="A873" s="81"/>
      <c r="B873" s="81"/>
      <c r="C873" s="81"/>
      <c r="D873" s="81"/>
      <c r="E873" s="438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438"/>
      <c r="Y873" s="81"/>
      <c r="Z873" s="81"/>
      <c r="AA873" s="81"/>
      <c r="AB873" s="81"/>
      <c r="AC873" s="81"/>
      <c r="AD873" s="438"/>
      <c r="AE873" s="438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438"/>
      <c r="AV873" s="438"/>
      <c r="AW873" s="438"/>
      <c r="AX873" s="438"/>
      <c r="AY873" s="438"/>
      <c r="AZ873" s="438"/>
      <c r="BA873" s="438"/>
      <c r="BB873" s="438"/>
      <c r="BC873" s="438"/>
      <c r="BD873" s="81"/>
      <c r="BE873" s="438"/>
      <c r="BF873" s="438"/>
      <c r="BG873" s="438"/>
      <c r="BH873" s="438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</row>
    <row r="874">
      <c r="A874" s="81"/>
      <c r="B874" s="81"/>
      <c r="C874" s="81"/>
      <c r="D874" s="81"/>
      <c r="E874" s="438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438"/>
      <c r="Y874" s="81"/>
      <c r="Z874" s="81"/>
      <c r="AA874" s="81"/>
      <c r="AB874" s="81"/>
      <c r="AC874" s="81"/>
      <c r="AD874" s="438"/>
      <c r="AE874" s="438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438"/>
      <c r="AV874" s="438"/>
      <c r="AW874" s="438"/>
      <c r="AX874" s="438"/>
      <c r="AY874" s="438"/>
      <c r="AZ874" s="438"/>
      <c r="BA874" s="438"/>
      <c r="BB874" s="438"/>
      <c r="BC874" s="438"/>
      <c r="BD874" s="81"/>
      <c r="BE874" s="438"/>
      <c r="BF874" s="438"/>
      <c r="BG874" s="438"/>
      <c r="BH874" s="438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</row>
    <row r="875">
      <c r="A875" s="81"/>
      <c r="B875" s="81"/>
      <c r="C875" s="81"/>
      <c r="D875" s="81"/>
      <c r="E875" s="438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438"/>
      <c r="Y875" s="81"/>
      <c r="Z875" s="81"/>
      <c r="AA875" s="81"/>
      <c r="AB875" s="81"/>
      <c r="AC875" s="81"/>
      <c r="AD875" s="438"/>
      <c r="AE875" s="438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438"/>
      <c r="AV875" s="438"/>
      <c r="AW875" s="438"/>
      <c r="AX875" s="438"/>
      <c r="AY875" s="438"/>
      <c r="AZ875" s="438"/>
      <c r="BA875" s="438"/>
      <c r="BB875" s="438"/>
      <c r="BC875" s="438"/>
      <c r="BD875" s="81"/>
      <c r="BE875" s="438"/>
      <c r="BF875" s="438"/>
      <c r="BG875" s="438"/>
      <c r="BH875" s="438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</row>
    <row r="876">
      <c r="A876" s="81"/>
      <c r="B876" s="81"/>
      <c r="C876" s="81"/>
      <c r="D876" s="81"/>
      <c r="E876" s="438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438"/>
      <c r="Y876" s="81"/>
      <c r="Z876" s="81"/>
      <c r="AA876" s="81"/>
      <c r="AB876" s="81"/>
      <c r="AC876" s="81"/>
      <c r="AD876" s="438"/>
      <c r="AE876" s="438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438"/>
      <c r="AV876" s="438"/>
      <c r="AW876" s="438"/>
      <c r="AX876" s="438"/>
      <c r="AY876" s="438"/>
      <c r="AZ876" s="438"/>
      <c r="BA876" s="438"/>
      <c r="BB876" s="438"/>
      <c r="BC876" s="438"/>
      <c r="BD876" s="81"/>
      <c r="BE876" s="438"/>
      <c r="BF876" s="438"/>
      <c r="BG876" s="438"/>
      <c r="BH876" s="438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</row>
    <row r="877">
      <c r="A877" s="81"/>
      <c r="B877" s="81"/>
      <c r="C877" s="81"/>
      <c r="D877" s="81"/>
      <c r="E877" s="438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438"/>
      <c r="Y877" s="81"/>
      <c r="Z877" s="81"/>
      <c r="AA877" s="81"/>
      <c r="AB877" s="81"/>
      <c r="AC877" s="81"/>
      <c r="AD877" s="438"/>
      <c r="AE877" s="438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438"/>
      <c r="AV877" s="438"/>
      <c r="AW877" s="438"/>
      <c r="AX877" s="438"/>
      <c r="AY877" s="438"/>
      <c r="AZ877" s="438"/>
      <c r="BA877" s="438"/>
      <c r="BB877" s="438"/>
      <c r="BC877" s="438"/>
      <c r="BD877" s="81"/>
      <c r="BE877" s="438"/>
      <c r="BF877" s="438"/>
      <c r="BG877" s="438"/>
      <c r="BH877" s="438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</row>
    <row r="878">
      <c r="A878" s="81"/>
      <c r="B878" s="81"/>
      <c r="C878" s="81"/>
      <c r="D878" s="81"/>
      <c r="E878" s="438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438"/>
      <c r="Y878" s="81"/>
      <c r="Z878" s="81"/>
      <c r="AA878" s="81"/>
      <c r="AB878" s="81"/>
      <c r="AC878" s="81"/>
      <c r="AD878" s="438"/>
      <c r="AE878" s="438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438"/>
      <c r="AV878" s="438"/>
      <c r="AW878" s="438"/>
      <c r="AX878" s="438"/>
      <c r="AY878" s="438"/>
      <c r="AZ878" s="438"/>
      <c r="BA878" s="438"/>
      <c r="BB878" s="438"/>
      <c r="BC878" s="438"/>
      <c r="BD878" s="81"/>
      <c r="BE878" s="438"/>
      <c r="BF878" s="438"/>
      <c r="BG878" s="438"/>
      <c r="BH878" s="438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</row>
    <row r="879">
      <c r="A879" s="81"/>
      <c r="B879" s="81"/>
      <c r="C879" s="81"/>
      <c r="D879" s="81"/>
      <c r="E879" s="438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438"/>
      <c r="Y879" s="81"/>
      <c r="Z879" s="81"/>
      <c r="AA879" s="81"/>
      <c r="AB879" s="81"/>
      <c r="AC879" s="81"/>
      <c r="AD879" s="438"/>
      <c r="AE879" s="438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438"/>
      <c r="AV879" s="438"/>
      <c r="AW879" s="438"/>
      <c r="AX879" s="438"/>
      <c r="AY879" s="438"/>
      <c r="AZ879" s="438"/>
      <c r="BA879" s="438"/>
      <c r="BB879" s="438"/>
      <c r="BC879" s="438"/>
      <c r="BD879" s="81"/>
      <c r="BE879" s="438"/>
      <c r="BF879" s="438"/>
      <c r="BG879" s="438"/>
      <c r="BH879" s="438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</row>
    <row r="880">
      <c r="A880" s="81"/>
      <c r="B880" s="81"/>
      <c r="C880" s="81"/>
      <c r="D880" s="81"/>
      <c r="E880" s="438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438"/>
      <c r="Y880" s="81"/>
      <c r="Z880" s="81"/>
      <c r="AA880" s="81"/>
      <c r="AB880" s="81"/>
      <c r="AC880" s="81"/>
      <c r="AD880" s="438"/>
      <c r="AE880" s="438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438"/>
      <c r="AV880" s="438"/>
      <c r="AW880" s="438"/>
      <c r="AX880" s="438"/>
      <c r="AY880" s="438"/>
      <c r="AZ880" s="438"/>
      <c r="BA880" s="438"/>
      <c r="BB880" s="438"/>
      <c r="BC880" s="438"/>
      <c r="BD880" s="81"/>
      <c r="BE880" s="438"/>
      <c r="BF880" s="438"/>
      <c r="BG880" s="438"/>
      <c r="BH880" s="438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</row>
    <row r="881">
      <c r="A881" s="81"/>
      <c r="B881" s="81"/>
      <c r="C881" s="81"/>
      <c r="D881" s="81"/>
      <c r="E881" s="438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438"/>
      <c r="Y881" s="81"/>
      <c r="Z881" s="81"/>
      <c r="AA881" s="81"/>
      <c r="AB881" s="81"/>
      <c r="AC881" s="81"/>
      <c r="AD881" s="438"/>
      <c r="AE881" s="438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438"/>
      <c r="AV881" s="438"/>
      <c r="AW881" s="438"/>
      <c r="AX881" s="438"/>
      <c r="AY881" s="438"/>
      <c r="AZ881" s="438"/>
      <c r="BA881" s="438"/>
      <c r="BB881" s="438"/>
      <c r="BC881" s="438"/>
      <c r="BD881" s="81"/>
      <c r="BE881" s="438"/>
      <c r="BF881" s="438"/>
      <c r="BG881" s="438"/>
      <c r="BH881" s="438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</row>
    <row r="882">
      <c r="A882" s="81"/>
      <c r="B882" s="81"/>
      <c r="C882" s="81"/>
      <c r="D882" s="81"/>
      <c r="E882" s="438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438"/>
      <c r="Y882" s="81"/>
      <c r="Z882" s="81"/>
      <c r="AA882" s="81"/>
      <c r="AB882" s="81"/>
      <c r="AC882" s="81"/>
      <c r="AD882" s="438"/>
      <c r="AE882" s="438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438"/>
      <c r="AV882" s="438"/>
      <c r="AW882" s="438"/>
      <c r="AX882" s="438"/>
      <c r="AY882" s="438"/>
      <c r="AZ882" s="438"/>
      <c r="BA882" s="438"/>
      <c r="BB882" s="438"/>
      <c r="BC882" s="438"/>
      <c r="BD882" s="81"/>
      <c r="BE882" s="438"/>
      <c r="BF882" s="438"/>
      <c r="BG882" s="438"/>
      <c r="BH882" s="438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</row>
    <row r="883">
      <c r="A883" s="81"/>
      <c r="B883" s="81"/>
      <c r="C883" s="81"/>
      <c r="D883" s="81"/>
      <c r="E883" s="438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438"/>
      <c r="Y883" s="81"/>
      <c r="Z883" s="81"/>
      <c r="AA883" s="81"/>
      <c r="AB883" s="81"/>
      <c r="AC883" s="81"/>
      <c r="AD883" s="438"/>
      <c r="AE883" s="438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438"/>
      <c r="AV883" s="438"/>
      <c r="AW883" s="438"/>
      <c r="AX883" s="438"/>
      <c r="AY883" s="438"/>
      <c r="AZ883" s="438"/>
      <c r="BA883" s="438"/>
      <c r="BB883" s="438"/>
      <c r="BC883" s="438"/>
      <c r="BD883" s="81"/>
      <c r="BE883" s="438"/>
      <c r="BF883" s="438"/>
      <c r="BG883" s="438"/>
      <c r="BH883" s="438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</row>
    <row r="884">
      <c r="A884" s="81"/>
      <c r="B884" s="81"/>
      <c r="C884" s="81"/>
      <c r="D884" s="81"/>
      <c r="E884" s="438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438"/>
      <c r="Y884" s="81"/>
      <c r="Z884" s="81"/>
      <c r="AA884" s="81"/>
      <c r="AB884" s="81"/>
      <c r="AC884" s="81"/>
      <c r="AD884" s="438"/>
      <c r="AE884" s="438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438"/>
      <c r="AV884" s="438"/>
      <c r="AW884" s="438"/>
      <c r="AX884" s="438"/>
      <c r="AY884" s="438"/>
      <c r="AZ884" s="438"/>
      <c r="BA884" s="438"/>
      <c r="BB884" s="438"/>
      <c r="BC884" s="438"/>
      <c r="BD884" s="81"/>
      <c r="BE884" s="438"/>
      <c r="BF884" s="438"/>
      <c r="BG884" s="438"/>
      <c r="BH884" s="438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</row>
    <row r="885">
      <c r="A885" s="81"/>
      <c r="B885" s="81"/>
      <c r="C885" s="81"/>
      <c r="D885" s="81"/>
      <c r="E885" s="438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438"/>
      <c r="Y885" s="81"/>
      <c r="Z885" s="81"/>
      <c r="AA885" s="81"/>
      <c r="AB885" s="81"/>
      <c r="AC885" s="81"/>
      <c r="AD885" s="438"/>
      <c r="AE885" s="438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438"/>
      <c r="AV885" s="438"/>
      <c r="AW885" s="438"/>
      <c r="AX885" s="438"/>
      <c r="AY885" s="438"/>
      <c r="AZ885" s="438"/>
      <c r="BA885" s="438"/>
      <c r="BB885" s="438"/>
      <c r="BC885" s="438"/>
      <c r="BD885" s="81"/>
      <c r="BE885" s="438"/>
      <c r="BF885" s="438"/>
      <c r="BG885" s="438"/>
      <c r="BH885" s="438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</row>
    <row r="886">
      <c r="A886" s="81"/>
      <c r="B886" s="81"/>
      <c r="C886" s="81"/>
      <c r="D886" s="81"/>
      <c r="E886" s="438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438"/>
      <c r="Y886" s="81"/>
      <c r="Z886" s="81"/>
      <c r="AA886" s="81"/>
      <c r="AB886" s="81"/>
      <c r="AC886" s="81"/>
      <c r="AD886" s="438"/>
      <c r="AE886" s="438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438"/>
      <c r="AV886" s="438"/>
      <c r="AW886" s="438"/>
      <c r="AX886" s="438"/>
      <c r="AY886" s="438"/>
      <c r="AZ886" s="438"/>
      <c r="BA886" s="438"/>
      <c r="BB886" s="438"/>
      <c r="BC886" s="438"/>
      <c r="BD886" s="81"/>
      <c r="BE886" s="438"/>
      <c r="BF886" s="438"/>
      <c r="BG886" s="438"/>
      <c r="BH886" s="438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</row>
    <row r="887">
      <c r="A887" s="81"/>
      <c r="B887" s="81"/>
      <c r="C887" s="81"/>
      <c r="D887" s="81"/>
      <c r="E887" s="438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438"/>
      <c r="Y887" s="81"/>
      <c r="Z887" s="81"/>
      <c r="AA887" s="81"/>
      <c r="AB887" s="81"/>
      <c r="AC887" s="81"/>
      <c r="AD887" s="438"/>
      <c r="AE887" s="438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438"/>
      <c r="AV887" s="438"/>
      <c r="AW887" s="438"/>
      <c r="AX887" s="438"/>
      <c r="AY887" s="438"/>
      <c r="AZ887" s="438"/>
      <c r="BA887" s="438"/>
      <c r="BB887" s="438"/>
      <c r="BC887" s="438"/>
      <c r="BD887" s="81"/>
      <c r="BE887" s="438"/>
      <c r="BF887" s="438"/>
      <c r="BG887" s="438"/>
      <c r="BH887" s="438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</row>
    <row r="888">
      <c r="A888" s="81"/>
      <c r="B888" s="81"/>
      <c r="C888" s="81"/>
      <c r="D888" s="81"/>
      <c r="E888" s="438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438"/>
      <c r="Y888" s="81"/>
      <c r="Z888" s="81"/>
      <c r="AA888" s="81"/>
      <c r="AB888" s="81"/>
      <c r="AC888" s="81"/>
      <c r="AD888" s="438"/>
      <c r="AE888" s="438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438"/>
      <c r="AV888" s="438"/>
      <c r="AW888" s="438"/>
      <c r="AX888" s="438"/>
      <c r="AY888" s="438"/>
      <c r="AZ888" s="438"/>
      <c r="BA888" s="438"/>
      <c r="BB888" s="438"/>
      <c r="BC888" s="438"/>
      <c r="BD888" s="81"/>
      <c r="BE888" s="438"/>
      <c r="BF888" s="438"/>
      <c r="BG888" s="438"/>
      <c r="BH888" s="438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</row>
    <row r="889">
      <c r="A889" s="81"/>
      <c r="B889" s="81"/>
      <c r="C889" s="81"/>
      <c r="D889" s="81"/>
      <c r="E889" s="438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438"/>
      <c r="Y889" s="81"/>
      <c r="Z889" s="81"/>
      <c r="AA889" s="81"/>
      <c r="AB889" s="81"/>
      <c r="AC889" s="81"/>
      <c r="AD889" s="438"/>
      <c r="AE889" s="438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438"/>
      <c r="AV889" s="438"/>
      <c r="AW889" s="438"/>
      <c r="AX889" s="438"/>
      <c r="AY889" s="438"/>
      <c r="AZ889" s="438"/>
      <c r="BA889" s="438"/>
      <c r="BB889" s="438"/>
      <c r="BC889" s="438"/>
      <c r="BD889" s="81"/>
      <c r="BE889" s="438"/>
      <c r="BF889" s="438"/>
      <c r="BG889" s="438"/>
      <c r="BH889" s="438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</row>
    <row r="890">
      <c r="A890" s="81"/>
      <c r="B890" s="81"/>
      <c r="C890" s="81"/>
      <c r="D890" s="81"/>
      <c r="E890" s="438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438"/>
      <c r="Y890" s="81"/>
      <c r="Z890" s="81"/>
      <c r="AA890" s="81"/>
      <c r="AB890" s="81"/>
      <c r="AC890" s="81"/>
      <c r="AD890" s="438"/>
      <c r="AE890" s="438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438"/>
      <c r="AV890" s="438"/>
      <c r="AW890" s="438"/>
      <c r="AX890" s="438"/>
      <c r="AY890" s="438"/>
      <c r="AZ890" s="438"/>
      <c r="BA890" s="438"/>
      <c r="BB890" s="438"/>
      <c r="BC890" s="438"/>
      <c r="BD890" s="81"/>
      <c r="BE890" s="438"/>
      <c r="BF890" s="438"/>
      <c r="BG890" s="438"/>
      <c r="BH890" s="438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</row>
    <row r="891">
      <c r="A891" s="81"/>
      <c r="B891" s="81"/>
      <c r="C891" s="81"/>
      <c r="D891" s="81"/>
      <c r="E891" s="438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438"/>
      <c r="Y891" s="81"/>
      <c r="Z891" s="81"/>
      <c r="AA891" s="81"/>
      <c r="AB891" s="81"/>
      <c r="AC891" s="81"/>
      <c r="AD891" s="438"/>
      <c r="AE891" s="438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438"/>
      <c r="AV891" s="438"/>
      <c r="AW891" s="438"/>
      <c r="AX891" s="438"/>
      <c r="AY891" s="438"/>
      <c r="AZ891" s="438"/>
      <c r="BA891" s="438"/>
      <c r="BB891" s="438"/>
      <c r="BC891" s="438"/>
      <c r="BD891" s="81"/>
      <c r="BE891" s="438"/>
      <c r="BF891" s="438"/>
      <c r="BG891" s="438"/>
      <c r="BH891" s="438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</row>
    <row r="892">
      <c r="A892" s="81"/>
      <c r="B892" s="81"/>
      <c r="C892" s="81"/>
      <c r="D892" s="81"/>
      <c r="E892" s="438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438"/>
      <c r="Y892" s="81"/>
      <c r="Z892" s="81"/>
      <c r="AA892" s="81"/>
      <c r="AB892" s="81"/>
      <c r="AC892" s="81"/>
      <c r="AD892" s="438"/>
      <c r="AE892" s="438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438"/>
      <c r="AV892" s="438"/>
      <c r="AW892" s="438"/>
      <c r="AX892" s="438"/>
      <c r="AY892" s="438"/>
      <c r="AZ892" s="438"/>
      <c r="BA892" s="438"/>
      <c r="BB892" s="438"/>
      <c r="BC892" s="438"/>
      <c r="BD892" s="81"/>
      <c r="BE892" s="438"/>
      <c r="BF892" s="438"/>
      <c r="BG892" s="438"/>
      <c r="BH892" s="438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</row>
    <row r="893">
      <c r="A893" s="81"/>
      <c r="B893" s="81"/>
      <c r="C893" s="81"/>
      <c r="D893" s="81"/>
      <c r="E893" s="438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438"/>
      <c r="Y893" s="81"/>
      <c r="Z893" s="81"/>
      <c r="AA893" s="81"/>
      <c r="AB893" s="81"/>
      <c r="AC893" s="81"/>
      <c r="AD893" s="438"/>
      <c r="AE893" s="438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438"/>
      <c r="AV893" s="438"/>
      <c r="AW893" s="438"/>
      <c r="AX893" s="438"/>
      <c r="AY893" s="438"/>
      <c r="AZ893" s="438"/>
      <c r="BA893" s="438"/>
      <c r="BB893" s="438"/>
      <c r="BC893" s="438"/>
      <c r="BD893" s="81"/>
      <c r="BE893" s="438"/>
      <c r="BF893" s="438"/>
      <c r="BG893" s="438"/>
      <c r="BH893" s="438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</row>
    <row r="894">
      <c r="A894" s="81"/>
      <c r="B894" s="81"/>
      <c r="C894" s="81"/>
      <c r="D894" s="81"/>
      <c r="E894" s="438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438"/>
      <c r="Y894" s="81"/>
      <c r="Z894" s="81"/>
      <c r="AA894" s="81"/>
      <c r="AB894" s="81"/>
      <c r="AC894" s="81"/>
      <c r="AD894" s="438"/>
      <c r="AE894" s="438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438"/>
      <c r="AV894" s="438"/>
      <c r="AW894" s="438"/>
      <c r="AX894" s="438"/>
      <c r="AY894" s="438"/>
      <c r="AZ894" s="438"/>
      <c r="BA894" s="438"/>
      <c r="BB894" s="438"/>
      <c r="BC894" s="438"/>
      <c r="BD894" s="81"/>
      <c r="BE894" s="438"/>
      <c r="BF894" s="438"/>
      <c r="BG894" s="438"/>
      <c r="BH894" s="438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</row>
    <row r="895">
      <c r="A895" s="81"/>
      <c r="B895" s="81"/>
      <c r="C895" s="81"/>
      <c r="D895" s="81"/>
      <c r="E895" s="438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438"/>
      <c r="Y895" s="81"/>
      <c r="Z895" s="81"/>
      <c r="AA895" s="81"/>
      <c r="AB895" s="81"/>
      <c r="AC895" s="81"/>
      <c r="AD895" s="438"/>
      <c r="AE895" s="438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438"/>
      <c r="AV895" s="438"/>
      <c r="AW895" s="438"/>
      <c r="AX895" s="438"/>
      <c r="AY895" s="438"/>
      <c r="AZ895" s="438"/>
      <c r="BA895" s="438"/>
      <c r="BB895" s="438"/>
      <c r="BC895" s="438"/>
      <c r="BD895" s="81"/>
      <c r="BE895" s="438"/>
      <c r="BF895" s="438"/>
      <c r="BG895" s="438"/>
      <c r="BH895" s="438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</row>
    <row r="896">
      <c r="A896" s="81"/>
      <c r="B896" s="81"/>
      <c r="C896" s="81"/>
      <c r="D896" s="81"/>
      <c r="E896" s="438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438"/>
      <c r="Y896" s="81"/>
      <c r="Z896" s="81"/>
      <c r="AA896" s="81"/>
      <c r="AB896" s="81"/>
      <c r="AC896" s="81"/>
      <c r="AD896" s="438"/>
      <c r="AE896" s="438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438"/>
      <c r="AV896" s="438"/>
      <c r="AW896" s="438"/>
      <c r="AX896" s="438"/>
      <c r="AY896" s="438"/>
      <c r="AZ896" s="438"/>
      <c r="BA896" s="438"/>
      <c r="BB896" s="438"/>
      <c r="BC896" s="438"/>
      <c r="BD896" s="81"/>
      <c r="BE896" s="438"/>
      <c r="BF896" s="438"/>
      <c r="BG896" s="438"/>
      <c r="BH896" s="438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</row>
    <row r="897">
      <c r="A897" s="81"/>
      <c r="B897" s="81"/>
      <c r="C897" s="81"/>
      <c r="D897" s="81"/>
      <c r="E897" s="438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438"/>
      <c r="Y897" s="81"/>
      <c r="Z897" s="81"/>
      <c r="AA897" s="81"/>
      <c r="AB897" s="81"/>
      <c r="AC897" s="81"/>
      <c r="AD897" s="438"/>
      <c r="AE897" s="438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438"/>
      <c r="AV897" s="438"/>
      <c r="AW897" s="438"/>
      <c r="AX897" s="438"/>
      <c r="AY897" s="438"/>
      <c r="AZ897" s="438"/>
      <c r="BA897" s="438"/>
      <c r="BB897" s="438"/>
      <c r="BC897" s="438"/>
      <c r="BD897" s="81"/>
      <c r="BE897" s="438"/>
      <c r="BF897" s="438"/>
      <c r="BG897" s="438"/>
      <c r="BH897" s="438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</row>
    <row r="898">
      <c r="A898" s="81"/>
      <c r="B898" s="81"/>
      <c r="C898" s="81"/>
      <c r="D898" s="81"/>
      <c r="E898" s="438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438"/>
      <c r="Y898" s="81"/>
      <c r="Z898" s="81"/>
      <c r="AA898" s="81"/>
      <c r="AB898" s="81"/>
      <c r="AC898" s="81"/>
      <c r="AD898" s="438"/>
      <c r="AE898" s="438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438"/>
      <c r="AV898" s="438"/>
      <c r="AW898" s="438"/>
      <c r="AX898" s="438"/>
      <c r="AY898" s="438"/>
      <c r="AZ898" s="438"/>
      <c r="BA898" s="438"/>
      <c r="BB898" s="438"/>
      <c r="BC898" s="438"/>
      <c r="BD898" s="81"/>
      <c r="BE898" s="438"/>
      <c r="BF898" s="438"/>
      <c r="BG898" s="438"/>
      <c r="BH898" s="438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</row>
    <row r="899">
      <c r="A899" s="81"/>
      <c r="B899" s="81"/>
      <c r="C899" s="81"/>
      <c r="D899" s="81"/>
      <c r="E899" s="438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438"/>
      <c r="Y899" s="81"/>
      <c r="Z899" s="81"/>
      <c r="AA899" s="81"/>
      <c r="AB899" s="81"/>
      <c r="AC899" s="81"/>
      <c r="AD899" s="438"/>
      <c r="AE899" s="438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438"/>
      <c r="AV899" s="438"/>
      <c r="AW899" s="438"/>
      <c r="AX899" s="438"/>
      <c r="AY899" s="438"/>
      <c r="AZ899" s="438"/>
      <c r="BA899" s="438"/>
      <c r="BB899" s="438"/>
      <c r="BC899" s="438"/>
      <c r="BD899" s="81"/>
      <c r="BE899" s="438"/>
      <c r="BF899" s="438"/>
      <c r="BG899" s="438"/>
      <c r="BH899" s="438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</row>
    <row r="900">
      <c r="A900" s="81"/>
      <c r="B900" s="81"/>
      <c r="C900" s="81"/>
      <c r="D900" s="81"/>
      <c r="E900" s="438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438"/>
      <c r="Y900" s="81"/>
      <c r="Z900" s="81"/>
      <c r="AA900" s="81"/>
      <c r="AB900" s="81"/>
      <c r="AC900" s="81"/>
      <c r="AD900" s="438"/>
      <c r="AE900" s="438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438"/>
      <c r="AV900" s="438"/>
      <c r="AW900" s="438"/>
      <c r="AX900" s="438"/>
      <c r="AY900" s="438"/>
      <c r="AZ900" s="438"/>
      <c r="BA900" s="438"/>
      <c r="BB900" s="438"/>
      <c r="BC900" s="438"/>
      <c r="BD900" s="81"/>
      <c r="BE900" s="438"/>
      <c r="BF900" s="438"/>
      <c r="BG900" s="438"/>
      <c r="BH900" s="438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</row>
    <row r="901">
      <c r="A901" s="81"/>
      <c r="B901" s="81"/>
      <c r="C901" s="81"/>
      <c r="D901" s="81"/>
      <c r="E901" s="438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438"/>
      <c r="Y901" s="81"/>
      <c r="Z901" s="81"/>
      <c r="AA901" s="81"/>
      <c r="AB901" s="81"/>
      <c r="AC901" s="81"/>
      <c r="AD901" s="438"/>
      <c r="AE901" s="438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438"/>
      <c r="AV901" s="438"/>
      <c r="AW901" s="438"/>
      <c r="AX901" s="438"/>
      <c r="AY901" s="438"/>
      <c r="AZ901" s="438"/>
      <c r="BA901" s="438"/>
      <c r="BB901" s="438"/>
      <c r="BC901" s="438"/>
      <c r="BD901" s="81"/>
      <c r="BE901" s="438"/>
      <c r="BF901" s="438"/>
      <c r="BG901" s="438"/>
      <c r="BH901" s="438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</row>
    <row r="902">
      <c r="A902" s="81"/>
      <c r="B902" s="81"/>
      <c r="C902" s="81"/>
      <c r="D902" s="81"/>
      <c r="E902" s="438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438"/>
      <c r="Y902" s="81"/>
      <c r="Z902" s="81"/>
      <c r="AA902" s="81"/>
      <c r="AB902" s="81"/>
      <c r="AC902" s="81"/>
      <c r="AD902" s="438"/>
      <c r="AE902" s="438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438"/>
      <c r="AV902" s="438"/>
      <c r="AW902" s="438"/>
      <c r="AX902" s="438"/>
      <c r="AY902" s="438"/>
      <c r="AZ902" s="438"/>
      <c r="BA902" s="438"/>
      <c r="BB902" s="438"/>
      <c r="BC902" s="438"/>
      <c r="BD902" s="81"/>
      <c r="BE902" s="438"/>
      <c r="BF902" s="438"/>
      <c r="BG902" s="438"/>
      <c r="BH902" s="438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</row>
    <row r="903">
      <c r="A903" s="81"/>
      <c r="B903" s="81"/>
      <c r="C903" s="81"/>
      <c r="D903" s="81"/>
      <c r="E903" s="438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438"/>
      <c r="Y903" s="81"/>
      <c r="Z903" s="81"/>
      <c r="AA903" s="81"/>
      <c r="AB903" s="81"/>
      <c r="AC903" s="81"/>
      <c r="AD903" s="438"/>
      <c r="AE903" s="438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438"/>
      <c r="AV903" s="438"/>
      <c r="AW903" s="438"/>
      <c r="AX903" s="438"/>
      <c r="AY903" s="438"/>
      <c r="AZ903" s="438"/>
      <c r="BA903" s="438"/>
      <c r="BB903" s="438"/>
      <c r="BC903" s="438"/>
      <c r="BD903" s="81"/>
      <c r="BE903" s="438"/>
      <c r="BF903" s="438"/>
      <c r="BG903" s="438"/>
      <c r="BH903" s="438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</row>
    <row r="904">
      <c r="A904" s="81"/>
      <c r="B904" s="81"/>
      <c r="C904" s="81"/>
      <c r="D904" s="81"/>
      <c r="E904" s="438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438"/>
      <c r="Y904" s="81"/>
      <c r="Z904" s="81"/>
      <c r="AA904" s="81"/>
      <c r="AB904" s="81"/>
      <c r="AC904" s="81"/>
      <c r="AD904" s="438"/>
      <c r="AE904" s="438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438"/>
      <c r="AV904" s="438"/>
      <c r="AW904" s="438"/>
      <c r="AX904" s="438"/>
      <c r="AY904" s="438"/>
      <c r="AZ904" s="438"/>
      <c r="BA904" s="438"/>
      <c r="BB904" s="438"/>
      <c r="BC904" s="438"/>
      <c r="BD904" s="81"/>
      <c r="BE904" s="438"/>
      <c r="BF904" s="438"/>
      <c r="BG904" s="438"/>
      <c r="BH904" s="438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</row>
    <row r="905">
      <c r="A905" s="81"/>
      <c r="B905" s="81"/>
      <c r="C905" s="81"/>
      <c r="D905" s="81"/>
      <c r="E905" s="438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438"/>
      <c r="Y905" s="81"/>
      <c r="Z905" s="81"/>
      <c r="AA905" s="81"/>
      <c r="AB905" s="81"/>
      <c r="AC905" s="81"/>
      <c r="AD905" s="438"/>
      <c r="AE905" s="438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438"/>
      <c r="AV905" s="438"/>
      <c r="AW905" s="438"/>
      <c r="AX905" s="438"/>
      <c r="AY905" s="438"/>
      <c r="AZ905" s="438"/>
      <c r="BA905" s="438"/>
      <c r="BB905" s="438"/>
      <c r="BC905" s="438"/>
      <c r="BD905" s="81"/>
      <c r="BE905" s="438"/>
      <c r="BF905" s="438"/>
      <c r="BG905" s="438"/>
      <c r="BH905" s="438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</row>
    <row r="906">
      <c r="A906" s="81"/>
      <c r="B906" s="81"/>
      <c r="C906" s="81"/>
      <c r="D906" s="81"/>
      <c r="E906" s="438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438"/>
      <c r="Y906" s="81"/>
      <c r="Z906" s="81"/>
      <c r="AA906" s="81"/>
      <c r="AB906" s="81"/>
      <c r="AC906" s="81"/>
      <c r="AD906" s="438"/>
      <c r="AE906" s="438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438"/>
      <c r="AV906" s="438"/>
      <c r="AW906" s="438"/>
      <c r="AX906" s="438"/>
      <c r="AY906" s="438"/>
      <c r="AZ906" s="438"/>
      <c r="BA906" s="438"/>
      <c r="BB906" s="438"/>
      <c r="BC906" s="438"/>
      <c r="BD906" s="81"/>
      <c r="BE906" s="438"/>
      <c r="BF906" s="438"/>
      <c r="BG906" s="438"/>
      <c r="BH906" s="438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</row>
    <row r="907">
      <c r="A907" s="81"/>
      <c r="B907" s="81"/>
      <c r="C907" s="81"/>
      <c r="D907" s="81"/>
      <c r="E907" s="438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438"/>
      <c r="Y907" s="81"/>
      <c r="Z907" s="81"/>
      <c r="AA907" s="81"/>
      <c r="AB907" s="81"/>
      <c r="AC907" s="81"/>
      <c r="AD907" s="438"/>
      <c r="AE907" s="438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438"/>
      <c r="AV907" s="438"/>
      <c r="AW907" s="438"/>
      <c r="AX907" s="438"/>
      <c r="AY907" s="438"/>
      <c r="AZ907" s="438"/>
      <c r="BA907" s="438"/>
      <c r="BB907" s="438"/>
      <c r="BC907" s="438"/>
      <c r="BD907" s="81"/>
      <c r="BE907" s="438"/>
      <c r="BF907" s="438"/>
      <c r="BG907" s="438"/>
      <c r="BH907" s="438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</row>
    <row r="908">
      <c r="A908" s="81"/>
      <c r="B908" s="81"/>
      <c r="C908" s="81"/>
      <c r="D908" s="81"/>
      <c r="E908" s="438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438"/>
      <c r="Y908" s="81"/>
      <c r="Z908" s="81"/>
      <c r="AA908" s="81"/>
      <c r="AB908" s="81"/>
      <c r="AC908" s="81"/>
      <c r="AD908" s="438"/>
      <c r="AE908" s="438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438"/>
      <c r="AV908" s="438"/>
      <c r="AW908" s="438"/>
      <c r="AX908" s="438"/>
      <c r="AY908" s="438"/>
      <c r="AZ908" s="438"/>
      <c r="BA908" s="438"/>
      <c r="BB908" s="438"/>
      <c r="BC908" s="438"/>
      <c r="BD908" s="81"/>
      <c r="BE908" s="438"/>
      <c r="BF908" s="438"/>
      <c r="BG908" s="438"/>
      <c r="BH908" s="438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</row>
    <row r="909">
      <c r="A909" s="81"/>
      <c r="B909" s="81"/>
      <c r="C909" s="81"/>
      <c r="D909" s="81"/>
      <c r="E909" s="438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438"/>
      <c r="Y909" s="81"/>
      <c r="Z909" s="81"/>
      <c r="AA909" s="81"/>
      <c r="AB909" s="81"/>
      <c r="AC909" s="81"/>
      <c r="AD909" s="438"/>
      <c r="AE909" s="438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438"/>
      <c r="AV909" s="438"/>
      <c r="AW909" s="438"/>
      <c r="AX909" s="438"/>
      <c r="AY909" s="438"/>
      <c r="AZ909" s="438"/>
      <c r="BA909" s="438"/>
      <c r="BB909" s="438"/>
      <c r="BC909" s="438"/>
      <c r="BD909" s="81"/>
      <c r="BE909" s="438"/>
      <c r="BF909" s="438"/>
      <c r="BG909" s="438"/>
      <c r="BH909" s="438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</row>
    <row r="910">
      <c r="A910" s="81"/>
      <c r="B910" s="81"/>
      <c r="C910" s="81"/>
      <c r="D910" s="81"/>
      <c r="E910" s="438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438"/>
      <c r="Y910" s="81"/>
      <c r="Z910" s="81"/>
      <c r="AA910" s="81"/>
      <c r="AB910" s="81"/>
      <c r="AC910" s="81"/>
      <c r="AD910" s="438"/>
      <c r="AE910" s="438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438"/>
      <c r="AV910" s="438"/>
      <c r="AW910" s="438"/>
      <c r="AX910" s="438"/>
      <c r="AY910" s="438"/>
      <c r="AZ910" s="438"/>
      <c r="BA910" s="438"/>
      <c r="BB910" s="438"/>
      <c r="BC910" s="438"/>
      <c r="BD910" s="81"/>
      <c r="BE910" s="438"/>
      <c r="BF910" s="438"/>
      <c r="BG910" s="438"/>
      <c r="BH910" s="438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</row>
    <row r="911">
      <c r="A911" s="81"/>
      <c r="B911" s="81"/>
      <c r="C911" s="81"/>
      <c r="D911" s="81"/>
      <c r="E911" s="438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438"/>
      <c r="Y911" s="81"/>
      <c r="Z911" s="81"/>
      <c r="AA911" s="81"/>
      <c r="AB911" s="81"/>
      <c r="AC911" s="81"/>
      <c r="AD911" s="438"/>
      <c r="AE911" s="438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438"/>
      <c r="AV911" s="438"/>
      <c r="AW911" s="438"/>
      <c r="AX911" s="438"/>
      <c r="AY911" s="438"/>
      <c r="AZ911" s="438"/>
      <c r="BA911" s="438"/>
      <c r="BB911" s="438"/>
      <c r="BC911" s="438"/>
      <c r="BD911" s="81"/>
      <c r="BE911" s="438"/>
      <c r="BF911" s="438"/>
      <c r="BG911" s="438"/>
      <c r="BH911" s="438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</row>
    <row r="912">
      <c r="A912" s="81"/>
      <c r="B912" s="81"/>
      <c r="C912" s="81"/>
      <c r="D912" s="81"/>
      <c r="E912" s="438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438"/>
      <c r="Y912" s="81"/>
      <c r="Z912" s="81"/>
      <c r="AA912" s="81"/>
      <c r="AB912" s="81"/>
      <c r="AC912" s="81"/>
      <c r="AD912" s="438"/>
      <c r="AE912" s="438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438"/>
      <c r="AV912" s="438"/>
      <c r="AW912" s="438"/>
      <c r="AX912" s="438"/>
      <c r="AY912" s="438"/>
      <c r="AZ912" s="438"/>
      <c r="BA912" s="438"/>
      <c r="BB912" s="438"/>
      <c r="BC912" s="438"/>
      <c r="BD912" s="81"/>
      <c r="BE912" s="438"/>
      <c r="BF912" s="438"/>
      <c r="BG912" s="438"/>
      <c r="BH912" s="438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</row>
    <row r="913">
      <c r="A913" s="81"/>
      <c r="B913" s="81"/>
      <c r="C913" s="81"/>
      <c r="D913" s="81"/>
      <c r="E913" s="438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438"/>
      <c r="Y913" s="81"/>
      <c r="Z913" s="81"/>
      <c r="AA913" s="81"/>
      <c r="AB913" s="81"/>
      <c r="AC913" s="81"/>
      <c r="AD913" s="438"/>
      <c r="AE913" s="438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438"/>
      <c r="AV913" s="438"/>
      <c r="AW913" s="438"/>
      <c r="AX913" s="438"/>
      <c r="AY913" s="438"/>
      <c r="AZ913" s="438"/>
      <c r="BA913" s="438"/>
      <c r="BB913" s="438"/>
      <c r="BC913" s="438"/>
      <c r="BD913" s="81"/>
      <c r="BE913" s="438"/>
      <c r="BF913" s="438"/>
      <c r="BG913" s="438"/>
      <c r="BH913" s="438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</row>
    <row r="914">
      <c r="A914" s="81"/>
      <c r="B914" s="81"/>
      <c r="C914" s="81"/>
      <c r="D914" s="81"/>
      <c r="E914" s="438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438"/>
      <c r="Y914" s="81"/>
      <c r="Z914" s="81"/>
      <c r="AA914" s="81"/>
      <c r="AB914" s="81"/>
      <c r="AC914" s="81"/>
      <c r="AD914" s="438"/>
      <c r="AE914" s="438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438"/>
      <c r="AV914" s="438"/>
      <c r="AW914" s="438"/>
      <c r="AX914" s="438"/>
      <c r="AY914" s="438"/>
      <c r="AZ914" s="438"/>
      <c r="BA914" s="438"/>
      <c r="BB914" s="438"/>
      <c r="BC914" s="438"/>
      <c r="BD914" s="81"/>
      <c r="BE914" s="438"/>
      <c r="BF914" s="438"/>
      <c r="BG914" s="438"/>
      <c r="BH914" s="438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</row>
    <row r="915">
      <c r="A915" s="81"/>
      <c r="B915" s="81"/>
      <c r="C915" s="81"/>
      <c r="D915" s="81"/>
      <c r="E915" s="438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438"/>
      <c r="Y915" s="81"/>
      <c r="Z915" s="81"/>
      <c r="AA915" s="81"/>
      <c r="AB915" s="81"/>
      <c r="AC915" s="81"/>
      <c r="AD915" s="438"/>
      <c r="AE915" s="438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438"/>
      <c r="AV915" s="438"/>
      <c r="AW915" s="438"/>
      <c r="AX915" s="438"/>
      <c r="AY915" s="438"/>
      <c r="AZ915" s="438"/>
      <c r="BA915" s="438"/>
      <c r="BB915" s="438"/>
      <c r="BC915" s="438"/>
      <c r="BD915" s="81"/>
      <c r="BE915" s="438"/>
      <c r="BF915" s="438"/>
      <c r="BG915" s="438"/>
      <c r="BH915" s="438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</row>
    <row r="916">
      <c r="A916" s="81"/>
      <c r="B916" s="81"/>
      <c r="C916" s="81"/>
      <c r="D916" s="81"/>
      <c r="E916" s="438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438"/>
      <c r="Y916" s="81"/>
      <c r="Z916" s="81"/>
      <c r="AA916" s="81"/>
      <c r="AB916" s="81"/>
      <c r="AC916" s="81"/>
      <c r="AD916" s="438"/>
      <c r="AE916" s="438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438"/>
      <c r="AV916" s="438"/>
      <c r="AW916" s="438"/>
      <c r="AX916" s="438"/>
      <c r="AY916" s="438"/>
      <c r="AZ916" s="438"/>
      <c r="BA916" s="438"/>
      <c r="BB916" s="438"/>
      <c r="BC916" s="438"/>
      <c r="BD916" s="81"/>
      <c r="BE916" s="438"/>
      <c r="BF916" s="438"/>
      <c r="BG916" s="438"/>
      <c r="BH916" s="438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</row>
    <row r="917">
      <c r="A917" s="81"/>
      <c r="B917" s="81"/>
      <c r="C917" s="81"/>
      <c r="D917" s="81"/>
      <c r="E917" s="438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438"/>
      <c r="Y917" s="81"/>
      <c r="Z917" s="81"/>
      <c r="AA917" s="81"/>
      <c r="AB917" s="81"/>
      <c r="AC917" s="81"/>
      <c r="AD917" s="438"/>
      <c r="AE917" s="438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438"/>
      <c r="AV917" s="438"/>
      <c r="AW917" s="438"/>
      <c r="AX917" s="438"/>
      <c r="AY917" s="438"/>
      <c r="AZ917" s="438"/>
      <c r="BA917" s="438"/>
      <c r="BB917" s="438"/>
      <c r="BC917" s="438"/>
      <c r="BD917" s="81"/>
      <c r="BE917" s="438"/>
      <c r="BF917" s="438"/>
      <c r="BG917" s="438"/>
      <c r="BH917" s="438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</row>
    <row r="918">
      <c r="A918" s="81"/>
      <c r="B918" s="81"/>
      <c r="C918" s="81"/>
      <c r="D918" s="81"/>
      <c r="E918" s="438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438"/>
      <c r="Y918" s="81"/>
      <c r="Z918" s="81"/>
      <c r="AA918" s="81"/>
      <c r="AB918" s="81"/>
      <c r="AC918" s="81"/>
      <c r="AD918" s="438"/>
      <c r="AE918" s="438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438"/>
      <c r="AV918" s="438"/>
      <c r="AW918" s="438"/>
      <c r="AX918" s="438"/>
      <c r="AY918" s="438"/>
      <c r="AZ918" s="438"/>
      <c r="BA918" s="438"/>
      <c r="BB918" s="438"/>
      <c r="BC918" s="438"/>
      <c r="BD918" s="81"/>
      <c r="BE918" s="438"/>
      <c r="BF918" s="438"/>
      <c r="BG918" s="438"/>
      <c r="BH918" s="438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</row>
    <row r="919">
      <c r="A919" s="81"/>
      <c r="B919" s="81"/>
      <c r="C919" s="81"/>
      <c r="D919" s="81"/>
      <c r="E919" s="438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438"/>
      <c r="Y919" s="81"/>
      <c r="Z919" s="81"/>
      <c r="AA919" s="81"/>
      <c r="AB919" s="81"/>
      <c r="AC919" s="81"/>
      <c r="AD919" s="438"/>
      <c r="AE919" s="438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438"/>
      <c r="AV919" s="438"/>
      <c r="AW919" s="438"/>
      <c r="AX919" s="438"/>
      <c r="AY919" s="438"/>
      <c r="AZ919" s="438"/>
      <c r="BA919" s="438"/>
      <c r="BB919" s="438"/>
      <c r="BC919" s="438"/>
      <c r="BD919" s="81"/>
      <c r="BE919" s="438"/>
      <c r="BF919" s="438"/>
      <c r="BG919" s="438"/>
      <c r="BH919" s="438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</row>
    <row r="920">
      <c r="A920" s="81"/>
      <c r="B920" s="81"/>
      <c r="C920" s="81"/>
      <c r="D920" s="81"/>
      <c r="E920" s="438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438"/>
      <c r="Y920" s="81"/>
      <c r="Z920" s="81"/>
      <c r="AA920" s="81"/>
      <c r="AB920" s="81"/>
      <c r="AC920" s="81"/>
      <c r="AD920" s="438"/>
      <c r="AE920" s="438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438"/>
      <c r="AV920" s="438"/>
      <c r="AW920" s="438"/>
      <c r="AX920" s="438"/>
      <c r="AY920" s="438"/>
      <c r="AZ920" s="438"/>
      <c r="BA920" s="438"/>
      <c r="BB920" s="438"/>
      <c r="BC920" s="438"/>
      <c r="BD920" s="81"/>
      <c r="BE920" s="438"/>
      <c r="BF920" s="438"/>
      <c r="BG920" s="438"/>
      <c r="BH920" s="438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</row>
    <row r="921">
      <c r="A921" s="81"/>
      <c r="B921" s="81"/>
      <c r="C921" s="81"/>
      <c r="D921" s="81"/>
      <c r="E921" s="438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438"/>
      <c r="Y921" s="81"/>
      <c r="Z921" s="81"/>
      <c r="AA921" s="81"/>
      <c r="AB921" s="81"/>
      <c r="AC921" s="81"/>
      <c r="AD921" s="438"/>
      <c r="AE921" s="438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438"/>
      <c r="AV921" s="438"/>
      <c r="AW921" s="438"/>
      <c r="AX921" s="438"/>
      <c r="AY921" s="438"/>
      <c r="AZ921" s="438"/>
      <c r="BA921" s="438"/>
      <c r="BB921" s="438"/>
      <c r="BC921" s="438"/>
      <c r="BD921" s="81"/>
      <c r="BE921" s="438"/>
      <c r="BF921" s="438"/>
      <c r="BG921" s="438"/>
      <c r="BH921" s="438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</row>
    <row r="922">
      <c r="A922" s="81"/>
      <c r="B922" s="81"/>
      <c r="C922" s="81"/>
      <c r="D922" s="81"/>
      <c r="E922" s="438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438"/>
      <c r="Y922" s="81"/>
      <c r="Z922" s="81"/>
      <c r="AA922" s="81"/>
      <c r="AB922" s="81"/>
      <c r="AC922" s="81"/>
      <c r="AD922" s="438"/>
      <c r="AE922" s="438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438"/>
      <c r="AV922" s="438"/>
      <c r="AW922" s="438"/>
      <c r="AX922" s="438"/>
      <c r="AY922" s="438"/>
      <c r="AZ922" s="438"/>
      <c r="BA922" s="438"/>
      <c r="BB922" s="438"/>
      <c r="BC922" s="438"/>
      <c r="BD922" s="81"/>
      <c r="BE922" s="438"/>
      <c r="BF922" s="438"/>
      <c r="BG922" s="438"/>
      <c r="BH922" s="438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</row>
    <row r="923">
      <c r="A923" s="81"/>
      <c r="B923" s="81"/>
      <c r="C923" s="81"/>
      <c r="D923" s="81"/>
      <c r="E923" s="438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438"/>
      <c r="Y923" s="81"/>
      <c r="Z923" s="81"/>
      <c r="AA923" s="81"/>
      <c r="AB923" s="81"/>
      <c r="AC923" s="81"/>
      <c r="AD923" s="438"/>
      <c r="AE923" s="438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438"/>
      <c r="AV923" s="438"/>
      <c r="AW923" s="438"/>
      <c r="AX923" s="438"/>
      <c r="AY923" s="438"/>
      <c r="AZ923" s="438"/>
      <c r="BA923" s="438"/>
      <c r="BB923" s="438"/>
      <c r="BC923" s="438"/>
      <c r="BD923" s="81"/>
      <c r="BE923" s="438"/>
      <c r="BF923" s="438"/>
      <c r="BG923" s="438"/>
      <c r="BH923" s="438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</row>
    <row r="924">
      <c r="A924" s="81"/>
      <c r="B924" s="81"/>
      <c r="C924" s="81"/>
      <c r="D924" s="81"/>
      <c r="E924" s="438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438"/>
      <c r="Y924" s="81"/>
      <c r="Z924" s="81"/>
      <c r="AA924" s="81"/>
      <c r="AB924" s="81"/>
      <c r="AC924" s="81"/>
      <c r="AD924" s="438"/>
      <c r="AE924" s="438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438"/>
      <c r="AV924" s="438"/>
      <c r="AW924" s="438"/>
      <c r="AX924" s="438"/>
      <c r="AY924" s="438"/>
      <c r="AZ924" s="438"/>
      <c r="BA924" s="438"/>
      <c r="BB924" s="438"/>
      <c r="BC924" s="438"/>
      <c r="BD924" s="81"/>
      <c r="BE924" s="438"/>
      <c r="BF924" s="438"/>
      <c r="BG924" s="438"/>
      <c r="BH924" s="438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</row>
    <row r="925">
      <c r="A925" s="81"/>
      <c r="B925" s="81"/>
      <c r="C925" s="81"/>
      <c r="D925" s="81"/>
      <c r="E925" s="438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438"/>
      <c r="Y925" s="81"/>
      <c r="Z925" s="81"/>
      <c r="AA925" s="81"/>
      <c r="AB925" s="81"/>
      <c r="AC925" s="81"/>
      <c r="AD925" s="438"/>
      <c r="AE925" s="438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438"/>
      <c r="AV925" s="438"/>
      <c r="AW925" s="438"/>
      <c r="AX925" s="438"/>
      <c r="AY925" s="438"/>
      <c r="AZ925" s="438"/>
      <c r="BA925" s="438"/>
      <c r="BB925" s="438"/>
      <c r="BC925" s="438"/>
      <c r="BD925" s="81"/>
      <c r="BE925" s="438"/>
      <c r="BF925" s="438"/>
      <c r="BG925" s="438"/>
      <c r="BH925" s="438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</row>
    <row r="926">
      <c r="A926" s="81"/>
      <c r="B926" s="81"/>
      <c r="C926" s="81"/>
      <c r="D926" s="81"/>
      <c r="E926" s="438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438"/>
      <c r="Y926" s="81"/>
      <c r="Z926" s="81"/>
      <c r="AA926" s="81"/>
      <c r="AB926" s="81"/>
      <c r="AC926" s="81"/>
      <c r="AD926" s="438"/>
      <c r="AE926" s="438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438"/>
      <c r="AV926" s="438"/>
      <c r="AW926" s="438"/>
      <c r="AX926" s="438"/>
      <c r="AY926" s="438"/>
      <c r="AZ926" s="438"/>
      <c r="BA926" s="438"/>
      <c r="BB926" s="438"/>
      <c r="BC926" s="438"/>
      <c r="BD926" s="81"/>
      <c r="BE926" s="438"/>
      <c r="BF926" s="438"/>
      <c r="BG926" s="438"/>
      <c r="BH926" s="438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</row>
    <row r="927">
      <c r="A927" s="81"/>
      <c r="B927" s="81"/>
      <c r="C927" s="81"/>
      <c r="D927" s="81"/>
      <c r="E927" s="438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438"/>
      <c r="Y927" s="81"/>
      <c r="Z927" s="81"/>
      <c r="AA927" s="81"/>
      <c r="AB927" s="81"/>
      <c r="AC927" s="81"/>
      <c r="AD927" s="438"/>
      <c r="AE927" s="438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438"/>
      <c r="AV927" s="438"/>
      <c r="AW927" s="438"/>
      <c r="AX927" s="438"/>
      <c r="AY927" s="438"/>
      <c r="AZ927" s="438"/>
      <c r="BA927" s="438"/>
      <c r="BB927" s="438"/>
      <c r="BC927" s="438"/>
      <c r="BD927" s="81"/>
      <c r="BE927" s="438"/>
      <c r="BF927" s="438"/>
      <c r="BG927" s="438"/>
      <c r="BH927" s="438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</row>
    <row r="928">
      <c r="A928" s="81"/>
      <c r="B928" s="81"/>
      <c r="C928" s="81"/>
      <c r="D928" s="81"/>
      <c r="E928" s="438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438"/>
      <c r="Y928" s="81"/>
      <c r="Z928" s="81"/>
      <c r="AA928" s="81"/>
      <c r="AB928" s="81"/>
      <c r="AC928" s="81"/>
      <c r="AD928" s="438"/>
      <c r="AE928" s="438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438"/>
      <c r="AV928" s="438"/>
      <c r="AW928" s="438"/>
      <c r="AX928" s="438"/>
      <c r="AY928" s="438"/>
      <c r="AZ928" s="438"/>
      <c r="BA928" s="438"/>
      <c r="BB928" s="438"/>
      <c r="BC928" s="438"/>
      <c r="BD928" s="81"/>
      <c r="BE928" s="438"/>
      <c r="BF928" s="438"/>
      <c r="BG928" s="438"/>
      <c r="BH928" s="438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</row>
    <row r="929">
      <c r="A929" s="81"/>
      <c r="B929" s="81"/>
      <c r="C929" s="81"/>
      <c r="D929" s="81"/>
      <c r="E929" s="438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438"/>
      <c r="Y929" s="81"/>
      <c r="Z929" s="81"/>
      <c r="AA929" s="81"/>
      <c r="AB929" s="81"/>
      <c r="AC929" s="81"/>
      <c r="AD929" s="438"/>
      <c r="AE929" s="438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438"/>
      <c r="AV929" s="438"/>
      <c r="AW929" s="438"/>
      <c r="AX929" s="438"/>
      <c r="AY929" s="438"/>
      <c r="AZ929" s="438"/>
      <c r="BA929" s="438"/>
      <c r="BB929" s="438"/>
      <c r="BC929" s="438"/>
      <c r="BD929" s="81"/>
      <c r="BE929" s="438"/>
      <c r="BF929" s="438"/>
      <c r="BG929" s="438"/>
      <c r="BH929" s="438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</row>
    <row r="930">
      <c r="A930" s="81"/>
      <c r="B930" s="81"/>
      <c r="C930" s="81"/>
      <c r="D930" s="81"/>
      <c r="E930" s="438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438"/>
      <c r="Y930" s="81"/>
      <c r="Z930" s="81"/>
      <c r="AA930" s="81"/>
      <c r="AB930" s="81"/>
      <c r="AC930" s="81"/>
      <c r="AD930" s="438"/>
      <c r="AE930" s="438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438"/>
      <c r="AV930" s="438"/>
      <c r="AW930" s="438"/>
      <c r="AX930" s="438"/>
      <c r="AY930" s="438"/>
      <c r="AZ930" s="438"/>
      <c r="BA930" s="438"/>
      <c r="BB930" s="438"/>
      <c r="BC930" s="438"/>
      <c r="BD930" s="81"/>
      <c r="BE930" s="438"/>
      <c r="BF930" s="438"/>
      <c r="BG930" s="438"/>
      <c r="BH930" s="438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</row>
    <row r="931">
      <c r="A931" s="81"/>
      <c r="B931" s="81"/>
      <c r="C931" s="81"/>
      <c r="D931" s="81"/>
      <c r="E931" s="438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438"/>
      <c r="Y931" s="81"/>
      <c r="Z931" s="81"/>
      <c r="AA931" s="81"/>
      <c r="AB931" s="81"/>
      <c r="AC931" s="81"/>
      <c r="AD931" s="438"/>
      <c r="AE931" s="438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438"/>
      <c r="AV931" s="438"/>
      <c r="AW931" s="438"/>
      <c r="AX931" s="438"/>
      <c r="AY931" s="438"/>
      <c r="AZ931" s="438"/>
      <c r="BA931" s="438"/>
      <c r="BB931" s="438"/>
      <c r="BC931" s="438"/>
      <c r="BD931" s="81"/>
      <c r="BE931" s="438"/>
      <c r="BF931" s="438"/>
      <c r="BG931" s="438"/>
      <c r="BH931" s="438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</row>
    <row r="932">
      <c r="A932" s="81"/>
      <c r="B932" s="81"/>
      <c r="C932" s="81"/>
      <c r="D932" s="81"/>
      <c r="E932" s="438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438"/>
      <c r="Y932" s="81"/>
      <c r="Z932" s="81"/>
      <c r="AA932" s="81"/>
      <c r="AB932" s="81"/>
      <c r="AC932" s="81"/>
      <c r="AD932" s="438"/>
      <c r="AE932" s="438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438"/>
      <c r="AV932" s="438"/>
      <c r="AW932" s="438"/>
      <c r="AX932" s="438"/>
      <c r="AY932" s="438"/>
      <c r="AZ932" s="438"/>
      <c r="BA932" s="438"/>
      <c r="BB932" s="438"/>
      <c r="BC932" s="438"/>
      <c r="BD932" s="81"/>
      <c r="BE932" s="438"/>
      <c r="BF932" s="438"/>
      <c r="BG932" s="438"/>
      <c r="BH932" s="438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</row>
    <row r="933">
      <c r="A933" s="81"/>
      <c r="B933" s="81"/>
      <c r="C933" s="81"/>
      <c r="D933" s="81"/>
      <c r="E933" s="438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438"/>
      <c r="Y933" s="81"/>
      <c r="Z933" s="81"/>
      <c r="AA933" s="81"/>
      <c r="AB933" s="81"/>
      <c r="AC933" s="81"/>
      <c r="AD933" s="438"/>
      <c r="AE933" s="438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438"/>
      <c r="AV933" s="438"/>
      <c r="AW933" s="438"/>
      <c r="AX933" s="438"/>
      <c r="AY933" s="438"/>
      <c r="AZ933" s="438"/>
      <c r="BA933" s="438"/>
      <c r="BB933" s="438"/>
      <c r="BC933" s="438"/>
      <c r="BD933" s="81"/>
      <c r="BE933" s="438"/>
      <c r="BF933" s="438"/>
      <c r="BG933" s="438"/>
      <c r="BH933" s="438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</row>
    <row r="934">
      <c r="A934" s="81"/>
      <c r="B934" s="81"/>
      <c r="C934" s="81"/>
      <c r="D934" s="81"/>
      <c r="E934" s="438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438"/>
      <c r="Y934" s="81"/>
      <c r="Z934" s="81"/>
      <c r="AA934" s="81"/>
      <c r="AB934" s="81"/>
      <c r="AC934" s="81"/>
      <c r="AD934" s="438"/>
      <c r="AE934" s="438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438"/>
      <c r="AV934" s="438"/>
      <c r="AW934" s="438"/>
      <c r="AX934" s="438"/>
      <c r="AY934" s="438"/>
      <c r="AZ934" s="438"/>
      <c r="BA934" s="438"/>
      <c r="BB934" s="438"/>
      <c r="BC934" s="438"/>
      <c r="BD934" s="81"/>
      <c r="BE934" s="438"/>
      <c r="BF934" s="438"/>
      <c r="BG934" s="438"/>
      <c r="BH934" s="438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</row>
    <row r="935">
      <c r="A935" s="81"/>
      <c r="B935" s="81"/>
      <c r="C935" s="81"/>
      <c r="D935" s="81"/>
      <c r="E935" s="438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438"/>
      <c r="Y935" s="81"/>
      <c r="Z935" s="81"/>
      <c r="AA935" s="81"/>
      <c r="AB935" s="81"/>
      <c r="AC935" s="81"/>
      <c r="AD935" s="438"/>
      <c r="AE935" s="438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438"/>
      <c r="AV935" s="438"/>
      <c r="AW935" s="438"/>
      <c r="AX935" s="438"/>
      <c r="AY935" s="438"/>
      <c r="AZ935" s="438"/>
      <c r="BA935" s="438"/>
      <c r="BB935" s="438"/>
      <c r="BC935" s="438"/>
      <c r="BD935" s="81"/>
      <c r="BE935" s="438"/>
      <c r="BF935" s="438"/>
      <c r="BG935" s="438"/>
      <c r="BH935" s="438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</row>
    <row r="936">
      <c r="A936" s="81"/>
      <c r="B936" s="81"/>
      <c r="C936" s="81"/>
      <c r="D936" s="81"/>
      <c r="E936" s="438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438"/>
      <c r="Y936" s="81"/>
      <c r="Z936" s="81"/>
      <c r="AA936" s="81"/>
      <c r="AB936" s="81"/>
      <c r="AC936" s="81"/>
      <c r="AD936" s="438"/>
      <c r="AE936" s="438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438"/>
      <c r="AV936" s="438"/>
      <c r="AW936" s="438"/>
      <c r="AX936" s="438"/>
      <c r="AY936" s="438"/>
      <c r="AZ936" s="438"/>
      <c r="BA936" s="438"/>
      <c r="BB936" s="438"/>
      <c r="BC936" s="438"/>
      <c r="BD936" s="81"/>
      <c r="BE936" s="438"/>
      <c r="BF936" s="438"/>
      <c r="BG936" s="438"/>
      <c r="BH936" s="438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</row>
    <row r="937">
      <c r="A937" s="81"/>
      <c r="B937" s="81"/>
      <c r="C937" s="81"/>
      <c r="D937" s="81"/>
      <c r="E937" s="438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438"/>
      <c r="Y937" s="81"/>
      <c r="Z937" s="81"/>
      <c r="AA937" s="81"/>
      <c r="AB937" s="81"/>
      <c r="AC937" s="81"/>
      <c r="AD937" s="438"/>
      <c r="AE937" s="438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438"/>
      <c r="AV937" s="438"/>
      <c r="AW937" s="438"/>
      <c r="AX937" s="438"/>
      <c r="AY937" s="438"/>
      <c r="AZ937" s="438"/>
      <c r="BA937" s="438"/>
      <c r="BB937" s="438"/>
      <c r="BC937" s="438"/>
      <c r="BD937" s="81"/>
      <c r="BE937" s="438"/>
      <c r="BF937" s="438"/>
      <c r="BG937" s="438"/>
      <c r="BH937" s="438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</row>
    <row r="938">
      <c r="A938" s="81"/>
      <c r="B938" s="81"/>
      <c r="C938" s="81"/>
      <c r="D938" s="81"/>
      <c r="E938" s="438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438"/>
      <c r="Y938" s="81"/>
      <c r="Z938" s="81"/>
      <c r="AA938" s="81"/>
      <c r="AB938" s="81"/>
      <c r="AC938" s="81"/>
      <c r="AD938" s="438"/>
      <c r="AE938" s="438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438"/>
      <c r="AV938" s="438"/>
      <c r="AW938" s="438"/>
      <c r="AX938" s="438"/>
      <c r="AY938" s="438"/>
      <c r="AZ938" s="438"/>
      <c r="BA938" s="438"/>
      <c r="BB938" s="438"/>
      <c r="BC938" s="438"/>
      <c r="BD938" s="81"/>
      <c r="BE938" s="438"/>
      <c r="BF938" s="438"/>
      <c r="BG938" s="438"/>
      <c r="BH938" s="438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</row>
    <row r="939">
      <c r="A939" s="81"/>
      <c r="B939" s="81"/>
      <c r="C939" s="81"/>
      <c r="D939" s="81"/>
      <c r="E939" s="438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438"/>
      <c r="Y939" s="81"/>
      <c r="Z939" s="81"/>
      <c r="AA939" s="81"/>
      <c r="AB939" s="81"/>
      <c r="AC939" s="81"/>
      <c r="AD939" s="438"/>
      <c r="AE939" s="438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438"/>
      <c r="AV939" s="438"/>
      <c r="AW939" s="438"/>
      <c r="AX939" s="438"/>
      <c r="AY939" s="438"/>
      <c r="AZ939" s="438"/>
      <c r="BA939" s="438"/>
      <c r="BB939" s="438"/>
      <c r="BC939" s="438"/>
      <c r="BD939" s="81"/>
      <c r="BE939" s="438"/>
      <c r="BF939" s="438"/>
      <c r="BG939" s="438"/>
      <c r="BH939" s="438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</row>
    <row r="940">
      <c r="A940" s="81"/>
      <c r="B940" s="81"/>
      <c r="C940" s="81"/>
      <c r="D940" s="81"/>
      <c r="E940" s="438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438"/>
      <c r="Y940" s="81"/>
      <c r="Z940" s="81"/>
      <c r="AA940" s="81"/>
      <c r="AB940" s="81"/>
      <c r="AC940" s="81"/>
      <c r="AD940" s="438"/>
      <c r="AE940" s="438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438"/>
      <c r="AV940" s="438"/>
      <c r="AW940" s="438"/>
      <c r="AX940" s="438"/>
      <c r="AY940" s="438"/>
      <c r="AZ940" s="438"/>
      <c r="BA940" s="438"/>
      <c r="BB940" s="438"/>
      <c r="BC940" s="438"/>
      <c r="BD940" s="81"/>
      <c r="BE940" s="438"/>
      <c r="BF940" s="438"/>
      <c r="BG940" s="438"/>
      <c r="BH940" s="438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</row>
    <row r="941">
      <c r="A941" s="81"/>
      <c r="B941" s="81"/>
      <c r="C941" s="81"/>
      <c r="D941" s="81"/>
      <c r="E941" s="438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438"/>
      <c r="Y941" s="81"/>
      <c r="Z941" s="81"/>
      <c r="AA941" s="81"/>
      <c r="AB941" s="81"/>
      <c r="AC941" s="81"/>
      <c r="AD941" s="438"/>
      <c r="AE941" s="438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438"/>
      <c r="AV941" s="438"/>
      <c r="AW941" s="438"/>
      <c r="AX941" s="438"/>
      <c r="AY941" s="438"/>
      <c r="AZ941" s="438"/>
      <c r="BA941" s="438"/>
      <c r="BB941" s="438"/>
      <c r="BC941" s="438"/>
      <c r="BD941" s="81"/>
      <c r="BE941" s="438"/>
      <c r="BF941" s="438"/>
      <c r="BG941" s="438"/>
      <c r="BH941" s="438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</row>
    <row r="942">
      <c r="A942" s="81"/>
      <c r="B942" s="81"/>
      <c r="C942" s="81"/>
      <c r="D942" s="81"/>
      <c r="E942" s="438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438"/>
      <c r="Y942" s="81"/>
      <c r="Z942" s="81"/>
      <c r="AA942" s="81"/>
      <c r="AB942" s="81"/>
      <c r="AC942" s="81"/>
      <c r="AD942" s="438"/>
      <c r="AE942" s="438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438"/>
      <c r="AV942" s="438"/>
      <c r="AW942" s="438"/>
      <c r="AX942" s="438"/>
      <c r="AY942" s="438"/>
      <c r="AZ942" s="438"/>
      <c r="BA942" s="438"/>
      <c r="BB942" s="438"/>
      <c r="BC942" s="438"/>
      <c r="BD942" s="81"/>
      <c r="BE942" s="438"/>
      <c r="BF942" s="438"/>
      <c r="BG942" s="438"/>
      <c r="BH942" s="438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</row>
    <row r="943">
      <c r="A943" s="81"/>
      <c r="B943" s="81"/>
      <c r="C943" s="81"/>
      <c r="D943" s="81"/>
      <c r="E943" s="438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438"/>
      <c r="Y943" s="81"/>
      <c r="Z943" s="81"/>
      <c r="AA943" s="81"/>
      <c r="AB943" s="81"/>
      <c r="AC943" s="81"/>
      <c r="AD943" s="438"/>
      <c r="AE943" s="438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438"/>
      <c r="AV943" s="438"/>
      <c r="AW943" s="438"/>
      <c r="AX943" s="438"/>
      <c r="AY943" s="438"/>
      <c r="AZ943" s="438"/>
      <c r="BA943" s="438"/>
      <c r="BB943" s="438"/>
      <c r="BC943" s="438"/>
      <c r="BD943" s="81"/>
      <c r="BE943" s="438"/>
      <c r="BF943" s="438"/>
      <c r="BG943" s="438"/>
      <c r="BH943" s="438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</row>
    <row r="944">
      <c r="A944" s="81"/>
      <c r="B944" s="81"/>
      <c r="C944" s="81"/>
      <c r="D944" s="81"/>
      <c r="E944" s="438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438"/>
      <c r="Y944" s="81"/>
      <c r="Z944" s="81"/>
      <c r="AA944" s="81"/>
      <c r="AB944" s="81"/>
      <c r="AC944" s="81"/>
      <c r="AD944" s="438"/>
      <c r="AE944" s="438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438"/>
      <c r="AV944" s="438"/>
      <c r="AW944" s="438"/>
      <c r="AX944" s="438"/>
      <c r="AY944" s="438"/>
      <c r="AZ944" s="438"/>
      <c r="BA944" s="438"/>
      <c r="BB944" s="438"/>
      <c r="BC944" s="438"/>
      <c r="BD944" s="81"/>
      <c r="BE944" s="438"/>
      <c r="BF944" s="438"/>
      <c r="BG944" s="438"/>
      <c r="BH944" s="438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</row>
    <row r="945">
      <c r="A945" s="81"/>
      <c r="B945" s="81"/>
      <c r="C945" s="81"/>
      <c r="D945" s="81"/>
      <c r="E945" s="438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438"/>
      <c r="Y945" s="81"/>
      <c r="Z945" s="81"/>
      <c r="AA945" s="81"/>
      <c r="AB945" s="81"/>
      <c r="AC945" s="81"/>
      <c r="AD945" s="438"/>
      <c r="AE945" s="438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438"/>
      <c r="AV945" s="438"/>
      <c r="AW945" s="438"/>
      <c r="AX945" s="438"/>
      <c r="AY945" s="438"/>
      <c r="AZ945" s="438"/>
      <c r="BA945" s="438"/>
      <c r="BB945" s="438"/>
      <c r="BC945" s="438"/>
      <c r="BD945" s="81"/>
      <c r="BE945" s="438"/>
      <c r="BF945" s="438"/>
      <c r="BG945" s="438"/>
      <c r="BH945" s="438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</row>
    <row r="946">
      <c r="A946" s="81"/>
      <c r="B946" s="81"/>
      <c r="C946" s="81"/>
      <c r="D946" s="81"/>
      <c r="E946" s="438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438"/>
      <c r="Y946" s="81"/>
      <c r="Z946" s="81"/>
      <c r="AA946" s="81"/>
      <c r="AB946" s="81"/>
      <c r="AC946" s="81"/>
      <c r="AD946" s="438"/>
      <c r="AE946" s="438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438"/>
      <c r="AV946" s="438"/>
      <c r="AW946" s="438"/>
      <c r="AX946" s="438"/>
      <c r="AY946" s="438"/>
      <c r="AZ946" s="438"/>
      <c r="BA946" s="438"/>
      <c r="BB946" s="438"/>
      <c r="BC946" s="438"/>
      <c r="BD946" s="81"/>
      <c r="BE946" s="438"/>
      <c r="BF946" s="438"/>
      <c r="BG946" s="438"/>
      <c r="BH946" s="438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</row>
    <row r="947">
      <c r="A947" s="81"/>
      <c r="B947" s="81"/>
      <c r="C947" s="81"/>
      <c r="D947" s="81"/>
      <c r="E947" s="438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438"/>
      <c r="Y947" s="81"/>
      <c r="Z947" s="81"/>
      <c r="AA947" s="81"/>
      <c r="AB947" s="81"/>
      <c r="AC947" s="81"/>
      <c r="AD947" s="438"/>
      <c r="AE947" s="438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438"/>
      <c r="AV947" s="438"/>
      <c r="AW947" s="438"/>
      <c r="AX947" s="438"/>
      <c r="AY947" s="438"/>
      <c r="AZ947" s="438"/>
      <c r="BA947" s="438"/>
      <c r="BB947" s="438"/>
      <c r="BC947" s="438"/>
      <c r="BD947" s="81"/>
      <c r="BE947" s="438"/>
      <c r="BF947" s="438"/>
      <c r="BG947" s="438"/>
      <c r="BH947" s="438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</row>
    <row r="948">
      <c r="A948" s="81"/>
      <c r="B948" s="81"/>
      <c r="C948" s="81"/>
      <c r="D948" s="81"/>
      <c r="E948" s="438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438"/>
      <c r="Y948" s="81"/>
      <c r="Z948" s="81"/>
      <c r="AA948" s="81"/>
      <c r="AB948" s="81"/>
      <c r="AC948" s="81"/>
      <c r="AD948" s="438"/>
      <c r="AE948" s="438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438"/>
      <c r="AV948" s="438"/>
      <c r="AW948" s="438"/>
      <c r="AX948" s="438"/>
      <c r="AY948" s="438"/>
      <c r="AZ948" s="438"/>
      <c r="BA948" s="438"/>
      <c r="BB948" s="438"/>
      <c r="BC948" s="438"/>
      <c r="BD948" s="81"/>
      <c r="BE948" s="438"/>
      <c r="BF948" s="438"/>
      <c r="BG948" s="438"/>
      <c r="BH948" s="438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</row>
    <row r="949">
      <c r="A949" s="81"/>
      <c r="B949" s="81"/>
      <c r="C949" s="81"/>
      <c r="D949" s="81"/>
      <c r="E949" s="438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438"/>
      <c r="Y949" s="81"/>
      <c r="Z949" s="81"/>
      <c r="AA949" s="81"/>
      <c r="AB949" s="81"/>
      <c r="AC949" s="81"/>
      <c r="AD949" s="438"/>
      <c r="AE949" s="438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438"/>
      <c r="AV949" s="438"/>
      <c r="AW949" s="438"/>
      <c r="AX949" s="438"/>
      <c r="AY949" s="438"/>
      <c r="AZ949" s="438"/>
      <c r="BA949" s="438"/>
      <c r="BB949" s="438"/>
      <c r="BC949" s="438"/>
      <c r="BD949" s="81"/>
      <c r="BE949" s="438"/>
      <c r="BF949" s="438"/>
      <c r="BG949" s="438"/>
      <c r="BH949" s="438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</row>
    <row r="950">
      <c r="A950" s="81"/>
      <c r="B950" s="81"/>
      <c r="C950" s="81"/>
      <c r="D950" s="81"/>
      <c r="E950" s="438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438"/>
      <c r="Y950" s="81"/>
      <c r="Z950" s="81"/>
      <c r="AA950" s="81"/>
      <c r="AB950" s="81"/>
      <c r="AC950" s="81"/>
      <c r="AD950" s="438"/>
      <c r="AE950" s="438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438"/>
      <c r="AV950" s="438"/>
      <c r="AW950" s="438"/>
      <c r="AX950" s="438"/>
      <c r="AY950" s="438"/>
      <c r="AZ950" s="438"/>
      <c r="BA950" s="438"/>
      <c r="BB950" s="438"/>
      <c r="BC950" s="438"/>
      <c r="BD950" s="81"/>
      <c r="BE950" s="438"/>
      <c r="BF950" s="438"/>
      <c r="BG950" s="438"/>
      <c r="BH950" s="438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</row>
    <row r="951">
      <c r="A951" s="81"/>
      <c r="B951" s="81"/>
      <c r="C951" s="81"/>
      <c r="D951" s="81"/>
      <c r="E951" s="438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438"/>
      <c r="Y951" s="81"/>
      <c r="Z951" s="81"/>
      <c r="AA951" s="81"/>
      <c r="AB951" s="81"/>
      <c r="AC951" s="81"/>
      <c r="AD951" s="438"/>
      <c r="AE951" s="438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438"/>
      <c r="AV951" s="438"/>
      <c r="AW951" s="438"/>
      <c r="AX951" s="438"/>
      <c r="AY951" s="438"/>
      <c r="AZ951" s="438"/>
      <c r="BA951" s="438"/>
      <c r="BB951" s="438"/>
      <c r="BC951" s="438"/>
      <c r="BD951" s="81"/>
      <c r="BE951" s="438"/>
      <c r="BF951" s="438"/>
      <c r="BG951" s="438"/>
      <c r="BH951" s="438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</row>
    <row r="952">
      <c r="A952" s="81"/>
      <c r="B952" s="81"/>
      <c r="C952" s="81"/>
      <c r="D952" s="81"/>
      <c r="E952" s="438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438"/>
      <c r="Y952" s="81"/>
      <c r="Z952" s="81"/>
      <c r="AA952" s="81"/>
      <c r="AB952" s="81"/>
      <c r="AC952" s="81"/>
      <c r="AD952" s="438"/>
      <c r="AE952" s="438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438"/>
      <c r="AV952" s="438"/>
      <c r="AW952" s="438"/>
      <c r="AX952" s="438"/>
      <c r="AY952" s="438"/>
      <c r="AZ952" s="438"/>
      <c r="BA952" s="438"/>
      <c r="BB952" s="438"/>
      <c r="BC952" s="438"/>
      <c r="BD952" s="81"/>
      <c r="BE952" s="438"/>
      <c r="BF952" s="438"/>
      <c r="BG952" s="438"/>
      <c r="BH952" s="438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</row>
    <row r="953">
      <c r="A953" s="81"/>
      <c r="B953" s="81"/>
      <c r="C953" s="81"/>
      <c r="D953" s="81"/>
      <c r="E953" s="438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438"/>
      <c r="Y953" s="81"/>
      <c r="Z953" s="81"/>
      <c r="AA953" s="81"/>
      <c r="AB953" s="81"/>
      <c r="AC953" s="81"/>
      <c r="AD953" s="438"/>
      <c r="AE953" s="438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438"/>
      <c r="AV953" s="438"/>
      <c r="AW953" s="438"/>
      <c r="AX953" s="438"/>
      <c r="AY953" s="438"/>
      <c r="AZ953" s="438"/>
      <c r="BA953" s="438"/>
      <c r="BB953" s="438"/>
      <c r="BC953" s="438"/>
      <c r="BD953" s="81"/>
      <c r="BE953" s="438"/>
      <c r="BF953" s="438"/>
      <c r="BG953" s="438"/>
      <c r="BH953" s="438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</row>
    <row r="954">
      <c r="A954" s="81"/>
      <c r="B954" s="81"/>
      <c r="C954" s="81"/>
      <c r="D954" s="81"/>
      <c r="E954" s="438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438"/>
      <c r="Y954" s="81"/>
      <c r="Z954" s="81"/>
      <c r="AA954" s="81"/>
      <c r="AB954" s="81"/>
      <c r="AC954" s="81"/>
      <c r="AD954" s="438"/>
      <c r="AE954" s="438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438"/>
      <c r="AV954" s="438"/>
      <c r="AW954" s="438"/>
      <c r="AX954" s="438"/>
      <c r="AY954" s="438"/>
      <c r="AZ954" s="438"/>
      <c r="BA954" s="438"/>
      <c r="BB954" s="438"/>
      <c r="BC954" s="438"/>
      <c r="BD954" s="81"/>
      <c r="BE954" s="438"/>
      <c r="BF954" s="438"/>
      <c r="BG954" s="438"/>
      <c r="BH954" s="438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</row>
    <row r="955">
      <c r="A955" s="81"/>
      <c r="B955" s="81"/>
      <c r="C955" s="81"/>
      <c r="D955" s="81"/>
      <c r="E955" s="438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438"/>
      <c r="Y955" s="81"/>
      <c r="Z955" s="81"/>
      <c r="AA955" s="81"/>
      <c r="AB955" s="81"/>
      <c r="AC955" s="81"/>
      <c r="AD955" s="438"/>
      <c r="AE955" s="438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438"/>
      <c r="AV955" s="438"/>
      <c r="AW955" s="438"/>
      <c r="AX955" s="438"/>
      <c r="AY955" s="438"/>
      <c r="AZ955" s="438"/>
      <c r="BA955" s="438"/>
      <c r="BB955" s="438"/>
      <c r="BC955" s="438"/>
      <c r="BD955" s="81"/>
      <c r="BE955" s="438"/>
      <c r="BF955" s="438"/>
      <c r="BG955" s="438"/>
      <c r="BH955" s="438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</row>
    <row r="956">
      <c r="A956" s="81"/>
      <c r="B956" s="81"/>
      <c r="C956" s="81"/>
      <c r="D956" s="81"/>
      <c r="E956" s="438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438"/>
      <c r="Y956" s="81"/>
      <c r="Z956" s="81"/>
      <c r="AA956" s="81"/>
      <c r="AB956" s="81"/>
      <c r="AC956" s="81"/>
      <c r="AD956" s="438"/>
      <c r="AE956" s="438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438"/>
      <c r="AV956" s="438"/>
      <c r="AW956" s="438"/>
      <c r="AX956" s="438"/>
      <c r="AY956" s="438"/>
      <c r="AZ956" s="438"/>
      <c r="BA956" s="438"/>
      <c r="BB956" s="438"/>
      <c r="BC956" s="438"/>
      <c r="BD956" s="81"/>
      <c r="BE956" s="438"/>
      <c r="BF956" s="438"/>
      <c r="BG956" s="438"/>
      <c r="BH956" s="438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</row>
    <row r="957">
      <c r="A957" s="81"/>
      <c r="B957" s="81"/>
      <c r="C957" s="81"/>
      <c r="D957" s="81"/>
      <c r="E957" s="438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438"/>
      <c r="Y957" s="81"/>
      <c r="Z957" s="81"/>
      <c r="AA957" s="81"/>
      <c r="AB957" s="81"/>
      <c r="AC957" s="81"/>
      <c r="AD957" s="438"/>
      <c r="AE957" s="438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438"/>
      <c r="AV957" s="438"/>
      <c r="AW957" s="438"/>
      <c r="AX957" s="438"/>
      <c r="AY957" s="438"/>
      <c r="AZ957" s="438"/>
      <c r="BA957" s="438"/>
      <c r="BB957" s="438"/>
      <c r="BC957" s="438"/>
      <c r="BD957" s="81"/>
      <c r="BE957" s="438"/>
      <c r="BF957" s="438"/>
      <c r="BG957" s="438"/>
      <c r="BH957" s="438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</row>
    <row r="958">
      <c r="A958" s="81"/>
      <c r="B958" s="81"/>
      <c r="C958" s="81"/>
      <c r="D958" s="81"/>
      <c r="E958" s="438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438"/>
      <c r="Y958" s="81"/>
      <c r="Z958" s="81"/>
      <c r="AA958" s="81"/>
      <c r="AB958" s="81"/>
      <c r="AC958" s="81"/>
      <c r="AD958" s="438"/>
      <c r="AE958" s="438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438"/>
      <c r="AV958" s="438"/>
      <c r="AW958" s="438"/>
      <c r="AX958" s="438"/>
      <c r="AY958" s="438"/>
      <c r="AZ958" s="438"/>
      <c r="BA958" s="438"/>
      <c r="BB958" s="438"/>
      <c r="BC958" s="438"/>
      <c r="BD958" s="81"/>
      <c r="BE958" s="438"/>
      <c r="BF958" s="438"/>
      <c r="BG958" s="438"/>
      <c r="BH958" s="438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</row>
    <row r="959">
      <c r="A959" s="81"/>
      <c r="B959" s="81"/>
      <c r="C959" s="81"/>
      <c r="D959" s="81"/>
      <c r="E959" s="438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438"/>
      <c r="Y959" s="81"/>
      <c r="Z959" s="81"/>
      <c r="AA959" s="81"/>
      <c r="AB959" s="81"/>
      <c r="AC959" s="81"/>
      <c r="AD959" s="438"/>
      <c r="AE959" s="438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438"/>
      <c r="AV959" s="438"/>
      <c r="AW959" s="438"/>
      <c r="AX959" s="438"/>
      <c r="AY959" s="438"/>
      <c r="AZ959" s="438"/>
      <c r="BA959" s="438"/>
      <c r="BB959" s="438"/>
      <c r="BC959" s="438"/>
      <c r="BD959" s="81"/>
      <c r="BE959" s="438"/>
      <c r="BF959" s="438"/>
      <c r="BG959" s="438"/>
      <c r="BH959" s="438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</row>
    <row r="960">
      <c r="A960" s="81"/>
      <c r="B960" s="81"/>
      <c r="C960" s="81"/>
      <c r="D960" s="81"/>
      <c r="E960" s="438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438"/>
      <c r="Y960" s="81"/>
      <c r="Z960" s="81"/>
      <c r="AA960" s="81"/>
      <c r="AB960" s="81"/>
      <c r="AC960" s="81"/>
      <c r="AD960" s="438"/>
      <c r="AE960" s="438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438"/>
      <c r="AV960" s="438"/>
      <c r="AW960" s="438"/>
      <c r="AX960" s="438"/>
      <c r="AY960" s="438"/>
      <c r="AZ960" s="438"/>
      <c r="BA960" s="438"/>
      <c r="BB960" s="438"/>
      <c r="BC960" s="438"/>
      <c r="BD960" s="81"/>
      <c r="BE960" s="438"/>
      <c r="BF960" s="438"/>
      <c r="BG960" s="438"/>
      <c r="BH960" s="438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</row>
    <row r="961">
      <c r="A961" s="81"/>
      <c r="B961" s="81"/>
      <c r="C961" s="81"/>
      <c r="D961" s="81"/>
      <c r="E961" s="438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438"/>
      <c r="Y961" s="81"/>
      <c r="Z961" s="81"/>
      <c r="AA961" s="81"/>
      <c r="AB961" s="81"/>
      <c r="AC961" s="81"/>
      <c r="AD961" s="438"/>
      <c r="AE961" s="438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438"/>
      <c r="AV961" s="438"/>
      <c r="AW961" s="438"/>
      <c r="AX961" s="438"/>
      <c r="AY961" s="438"/>
      <c r="AZ961" s="438"/>
      <c r="BA961" s="438"/>
      <c r="BB961" s="438"/>
      <c r="BC961" s="438"/>
      <c r="BD961" s="81"/>
      <c r="BE961" s="438"/>
      <c r="BF961" s="438"/>
      <c r="BG961" s="438"/>
      <c r="BH961" s="438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</row>
    <row r="962">
      <c r="A962" s="81"/>
      <c r="B962" s="81"/>
      <c r="C962" s="81"/>
      <c r="D962" s="81"/>
      <c r="E962" s="438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438"/>
      <c r="Y962" s="81"/>
      <c r="Z962" s="81"/>
      <c r="AA962" s="81"/>
      <c r="AB962" s="81"/>
      <c r="AC962" s="81"/>
      <c r="AD962" s="438"/>
      <c r="AE962" s="438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438"/>
      <c r="AV962" s="438"/>
      <c r="AW962" s="438"/>
      <c r="AX962" s="438"/>
      <c r="AY962" s="438"/>
      <c r="AZ962" s="438"/>
      <c r="BA962" s="438"/>
      <c r="BB962" s="438"/>
      <c r="BC962" s="438"/>
      <c r="BD962" s="81"/>
      <c r="BE962" s="438"/>
      <c r="BF962" s="438"/>
      <c r="BG962" s="438"/>
      <c r="BH962" s="438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</row>
    <row r="963">
      <c r="A963" s="81"/>
      <c r="B963" s="81"/>
      <c r="C963" s="81"/>
      <c r="D963" s="81"/>
      <c r="E963" s="438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438"/>
      <c r="Y963" s="81"/>
      <c r="Z963" s="81"/>
      <c r="AA963" s="81"/>
      <c r="AB963" s="81"/>
      <c r="AC963" s="81"/>
      <c r="AD963" s="438"/>
      <c r="AE963" s="438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438"/>
      <c r="AV963" s="438"/>
      <c r="AW963" s="438"/>
      <c r="AX963" s="438"/>
      <c r="AY963" s="438"/>
      <c r="AZ963" s="438"/>
      <c r="BA963" s="438"/>
      <c r="BB963" s="438"/>
      <c r="BC963" s="438"/>
      <c r="BD963" s="81"/>
      <c r="BE963" s="438"/>
      <c r="BF963" s="438"/>
      <c r="BG963" s="438"/>
      <c r="BH963" s="438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</row>
    <row r="964">
      <c r="A964" s="81"/>
      <c r="B964" s="81"/>
      <c r="C964" s="81"/>
      <c r="D964" s="81"/>
      <c r="E964" s="438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438"/>
      <c r="Y964" s="81"/>
      <c r="Z964" s="81"/>
      <c r="AA964" s="81"/>
      <c r="AB964" s="81"/>
      <c r="AC964" s="81"/>
      <c r="AD964" s="438"/>
      <c r="AE964" s="438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438"/>
      <c r="AV964" s="438"/>
      <c r="AW964" s="438"/>
      <c r="AX964" s="438"/>
      <c r="AY964" s="438"/>
      <c r="AZ964" s="438"/>
      <c r="BA964" s="438"/>
      <c r="BB964" s="438"/>
      <c r="BC964" s="438"/>
      <c r="BD964" s="81"/>
      <c r="BE964" s="438"/>
      <c r="BF964" s="438"/>
      <c r="BG964" s="438"/>
      <c r="BH964" s="438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</row>
    <row r="965">
      <c r="A965" s="81"/>
      <c r="B965" s="81"/>
      <c r="C965" s="81"/>
      <c r="D965" s="81"/>
      <c r="E965" s="438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438"/>
      <c r="Y965" s="81"/>
      <c r="Z965" s="81"/>
      <c r="AA965" s="81"/>
      <c r="AB965" s="81"/>
      <c r="AC965" s="81"/>
      <c r="AD965" s="438"/>
      <c r="AE965" s="438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438"/>
      <c r="AV965" s="438"/>
      <c r="AW965" s="438"/>
      <c r="AX965" s="438"/>
      <c r="AY965" s="438"/>
      <c r="AZ965" s="438"/>
      <c r="BA965" s="438"/>
      <c r="BB965" s="438"/>
      <c r="BC965" s="438"/>
      <c r="BD965" s="81"/>
      <c r="BE965" s="438"/>
      <c r="BF965" s="438"/>
      <c r="BG965" s="438"/>
      <c r="BH965" s="438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</row>
    <row r="966">
      <c r="A966" s="81"/>
      <c r="B966" s="81"/>
      <c r="C966" s="81"/>
      <c r="D966" s="81"/>
      <c r="E966" s="438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438"/>
      <c r="Y966" s="81"/>
      <c r="Z966" s="81"/>
      <c r="AA966" s="81"/>
      <c r="AB966" s="81"/>
      <c r="AC966" s="81"/>
      <c r="AD966" s="438"/>
      <c r="AE966" s="438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438"/>
      <c r="AV966" s="438"/>
      <c r="AW966" s="438"/>
      <c r="AX966" s="438"/>
      <c r="AY966" s="438"/>
      <c r="AZ966" s="438"/>
      <c r="BA966" s="438"/>
      <c r="BB966" s="438"/>
      <c r="BC966" s="438"/>
      <c r="BD966" s="81"/>
      <c r="BE966" s="438"/>
      <c r="BF966" s="438"/>
      <c r="BG966" s="438"/>
      <c r="BH966" s="438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</row>
    <row r="967">
      <c r="A967" s="81"/>
      <c r="B967" s="81"/>
      <c r="C967" s="81"/>
      <c r="D967" s="81"/>
      <c r="E967" s="438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438"/>
      <c r="Y967" s="81"/>
      <c r="Z967" s="81"/>
      <c r="AA967" s="81"/>
      <c r="AB967" s="81"/>
      <c r="AC967" s="81"/>
      <c r="AD967" s="438"/>
      <c r="AE967" s="438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438"/>
      <c r="AV967" s="438"/>
      <c r="AW967" s="438"/>
      <c r="AX967" s="438"/>
      <c r="AY967" s="438"/>
      <c r="AZ967" s="438"/>
      <c r="BA967" s="438"/>
      <c r="BB967" s="438"/>
      <c r="BC967" s="438"/>
      <c r="BD967" s="81"/>
      <c r="BE967" s="438"/>
      <c r="BF967" s="438"/>
      <c r="BG967" s="438"/>
      <c r="BH967" s="438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</row>
    <row r="968">
      <c r="A968" s="81"/>
      <c r="B968" s="81"/>
      <c r="C968" s="81"/>
      <c r="D968" s="81"/>
      <c r="E968" s="438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438"/>
      <c r="Y968" s="81"/>
      <c r="Z968" s="81"/>
      <c r="AA968" s="81"/>
      <c r="AB968" s="81"/>
      <c r="AC968" s="81"/>
      <c r="AD968" s="438"/>
      <c r="AE968" s="438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438"/>
      <c r="AV968" s="438"/>
      <c r="AW968" s="438"/>
      <c r="AX968" s="438"/>
      <c r="AY968" s="438"/>
      <c r="AZ968" s="438"/>
      <c r="BA968" s="438"/>
      <c r="BB968" s="438"/>
      <c r="BC968" s="438"/>
      <c r="BD968" s="81"/>
      <c r="BE968" s="438"/>
      <c r="BF968" s="438"/>
      <c r="BG968" s="438"/>
      <c r="BH968" s="438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</row>
    <row r="969">
      <c r="A969" s="81"/>
      <c r="B969" s="81"/>
      <c r="C969" s="81"/>
      <c r="D969" s="81"/>
      <c r="E969" s="438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438"/>
      <c r="Y969" s="81"/>
      <c r="Z969" s="81"/>
      <c r="AA969" s="81"/>
      <c r="AB969" s="81"/>
      <c r="AC969" s="81"/>
      <c r="AD969" s="438"/>
      <c r="AE969" s="438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438"/>
      <c r="AV969" s="438"/>
      <c r="AW969" s="438"/>
      <c r="AX969" s="438"/>
      <c r="AY969" s="438"/>
      <c r="AZ969" s="438"/>
      <c r="BA969" s="438"/>
      <c r="BB969" s="438"/>
      <c r="BC969" s="438"/>
      <c r="BD969" s="81"/>
      <c r="BE969" s="438"/>
      <c r="BF969" s="438"/>
      <c r="BG969" s="438"/>
      <c r="BH969" s="438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</row>
    <row r="970">
      <c r="A970" s="81"/>
      <c r="B970" s="81"/>
      <c r="C970" s="81"/>
      <c r="D970" s="81"/>
      <c r="E970" s="438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438"/>
      <c r="Y970" s="81"/>
      <c r="Z970" s="81"/>
      <c r="AA970" s="81"/>
      <c r="AB970" s="81"/>
      <c r="AC970" s="81"/>
      <c r="AD970" s="438"/>
      <c r="AE970" s="438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438"/>
      <c r="AV970" s="438"/>
      <c r="AW970" s="438"/>
      <c r="AX970" s="438"/>
      <c r="AY970" s="438"/>
      <c r="AZ970" s="438"/>
      <c r="BA970" s="438"/>
      <c r="BB970" s="438"/>
      <c r="BC970" s="438"/>
      <c r="BD970" s="81"/>
      <c r="BE970" s="438"/>
      <c r="BF970" s="438"/>
      <c r="BG970" s="438"/>
      <c r="BH970" s="438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</row>
    <row r="971">
      <c r="A971" s="81"/>
      <c r="B971" s="81"/>
      <c r="C971" s="81"/>
      <c r="D971" s="81"/>
      <c r="E971" s="438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438"/>
      <c r="Y971" s="81"/>
      <c r="Z971" s="81"/>
      <c r="AA971" s="81"/>
      <c r="AB971" s="81"/>
      <c r="AC971" s="81"/>
      <c r="AD971" s="438"/>
      <c r="AE971" s="438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438"/>
      <c r="AV971" s="438"/>
      <c r="AW971" s="438"/>
      <c r="AX971" s="438"/>
      <c r="AY971" s="438"/>
      <c r="AZ971" s="438"/>
      <c r="BA971" s="438"/>
      <c r="BB971" s="438"/>
      <c r="BC971" s="438"/>
      <c r="BD971" s="81"/>
      <c r="BE971" s="438"/>
      <c r="BF971" s="438"/>
      <c r="BG971" s="438"/>
      <c r="BH971" s="438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</row>
    <row r="972">
      <c r="A972" s="81"/>
      <c r="B972" s="81"/>
      <c r="C972" s="81"/>
      <c r="D972" s="81"/>
      <c r="E972" s="438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438"/>
      <c r="Y972" s="81"/>
      <c r="Z972" s="81"/>
      <c r="AA972" s="81"/>
      <c r="AB972" s="81"/>
      <c r="AC972" s="81"/>
      <c r="AD972" s="438"/>
      <c r="AE972" s="438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438"/>
      <c r="AV972" s="438"/>
      <c r="AW972" s="438"/>
      <c r="AX972" s="438"/>
      <c r="AY972" s="438"/>
      <c r="AZ972" s="438"/>
      <c r="BA972" s="438"/>
      <c r="BB972" s="438"/>
      <c r="BC972" s="438"/>
      <c r="BD972" s="81"/>
      <c r="BE972" s="438"/>
      <c r="BF972" s="438"/>
      <c r="BG972" s="438"/>
      <c r="BH972" s="438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</row>
    <row r="973">
      <c r="A973" s="81"/>
      <c r="B973" s="81"/>
      <c r="C973" s="81"/>
      <c r="D973" s="81"/>
      <c r="E973" s="438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438"/>
      <c r="Y973" s="81"/>
      <c r="Z973" s="81"/>
      <c r="AA973" s="81"/>
      <c r="AB973" s="81"/>
      <c r="AC973" s="81"/>
      <c r="AD973" s="438"/>
      <c r="AE973" s="438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438"/>
      <c r="AV973" s="438"/>
      <c r="AW973" s="438"/>
      <c r="AX973" s="438"/>
      <c r="AY973" s="438"/>
      <c r="AZ973" s="438"/>
      <c r="BA973" s="438"/>
      <c r="BB973" s="438"/>
      <c r="BC973" s="438"/>
      <c r="BD973" s="81"/>
      <c r="BE973" s="438"/>
      <c r="BF973" s="438"/>
      <c r="BG973" s="438"/>
      <c r="BH973" s="438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</row>
    <row r="974">
      <c r="A974" s="81"/>
      <c r="B974" s="81"/>
      <c r="C974" s="81"/>
      <c r="D974" s="81"/>
      <c r="E974" s="438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438"/>
      <c r="Y974" s="81"/>
      <c r="Z974" s="81"/>
      <c r="AA974" s="81"/>
      <c r="AB974" s="81"/>
      <c r="AC974" s="81"/>
      <c r="AD974" s="438"/>
      <c r="AE974" s="438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438"/>
      <c r="AV974" s="438"/>
      <c r="AW974" s="438"/>
      <c r="AX974" s="438"/>
      <c r="AY974" s="438"/>
      <c r="AZ974" s="438"/>
      <c r="BA974" s="438"/>
      <c r="BB974" s="438"/>
      <c r="BC974" s="438"/>
      <c r="BD974" s="81"/>
      <c r="BE974" s="438"/>
      <c r="BF974" s="438"/>
      <c r="BG974" s="438"/>
      <c r="BH974" s="438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</row>
    <row r="975">
      <c r="A975" s="81"/>
      <c r="B975" s="81"/>
      <c r="C975" s="81"/>
      <c r="D975" s="81"/>
      <c r="E975" s="438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438"/>
      <c r="Y975" s="81"/>
      <c r="Z975" s="81"/>
      <c r="AA975" s="81"/>
      <c r="AB975" s="81"/>
      <c r="AC975" s="81"/>
      <c r="AD975" s="438"/>
      <c r="AE975" s="438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438"/>
      <c r="AV975" s="438"/>
      <c r="AW975" s="438"/>
      <c r="AX975" s="438"/>
      <c r="AY975" s="438"/>
      <c r="AZ975" s="438"/>
      <c r="BA975" s="438"/>
      <c r="BB975" s="438"/>
      <c r="BC975" s="438"/>
      <c r="BD975" s="81"/>
      <c r="BE975" s="438"/>
      <c r="BF975" s="438"/>
      <c r="BG975" s="438"/>
      <c r="BH975" s="438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</row>
    <row r="976">
      <c r="A976" s="81"/>
      <c r="B976" s="81"/>
      <c r="C976" s="81"/>
      <c r="D976" s="81"/>
      <c r="E976" s="438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438"/>
      <c r="Y976" s="81"/>
      <c r="Z976" s="81"/>
      <c r="AA976" s="81"/>
      <c r="AB976" s="81"/>
      <c r="AC976" s="81"/>
      <c r="AD976" s="438"/>
      <c r="AE976" s="438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438"/>
      <c r="AV976" s="438"/>
      <c r="AW976" s="438"/>
      <c r="AX976" s="438"/>
      <c r="AY976" s="438"/>
      <c r="AZ976" s="438"/>
      <c r="BA976" s="438"/>
      <c r="BB976" s="438"/>
      <c r="BC976" s="438"/>
      <c r="BD976" s="81"/>
      <c r="BE976" s="438"/>
      <c r="BF976" s="438"/>
      <c r="BG976" s="438"/>
      <c r="BH976" s="438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</row>
    <row r="977">
      <c r="A977" s="81"/>
      <c r="B977" s="81"/>
      <c r="C977" s="81"/>
      <c r="D977" s="81"/>
      <c r="E977" s="438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438"/>
      <c r="Y977" s="81"/>
      <c r="Z977" s="81"/>
      <c r="AA977" s="81"/>
      <c r="AB977" s="81"/>
      <c r="AC977" s="81"/>
      <c r="AD977" s="438"/>
      <c r="AE977" s="438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438"/>
      <c r="AV977" s="438"/>
      <c r="AW977" s="438"/>
      <c r="AX977" s="438"/>
      <c r="AY977" s="438"/>
      <c r="AZ977" s="438"/>
      <c r="BA977" s="438"/>
      <c r="BB977" s="438"/>
      <c r="BC977" s="438"/>
      <c r="BD977" s="81"/>
      <c r="BE977" s="438"/>
      <c r="BF977" s="438"/>
      <c r="BG977" s="438"/>
      <c r="BH977" s="438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</row>
    <row r="978">
      <c r="A978" s="81"/>
      <c r="B978" s="81"/>
      <c r="C978" s="81"/>
      <c r="D978" s="81"/>
      <c r="E978" s="438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438"/>
      <c r="Y978" s="81"/>
      <c r="Z978" s="81"/>
      <c r="AA978" s="81"/>
      <c r="AB978" s="81"/>
      <c r="AC978" s="81"/>
      <c r="AD978" s="438"/>
      <c r="AE978" s="438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438"/>
      <c r="AV978" s="438"/>
      <c r="AW978" s="438"/>
      <c r="AX978" s="438"/>
      <c r="AY978" s="438"/>
      <c r="AZ978" s="438"/>
      <c r="BA978" s="438"/>
      <c r="BB978" s="438"/>
      <c r="BC978" s="438"/>
      <c r="BD978" s="81"/>
      <c r="BE978" s="438"/>
      <c r="BF978" s="438"/>
      <c r="BG978" s="438"/>
      <c r="BH978" s="438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</row>
    <row r="979">
      <c r="A979" s="81"/>
      <c r="B979" s="81"/>
      <c r="C979" s="81"/>
      <c r="D979" s="81"/>
      <c r="E979" s="438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438"/>
      <c r="Y979" s="81"/>
      <c r="Z979" s="81"/>
      <c r="AA979" s="81"/>
      <c r="AB979" s="81"/>
      <c r="AC979" s="81"/>
      <c r="AD979" s="438"/>
      <c r="AE979" s="438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438"/>
      <c r="AV979" s="438"/>
      <c r="AW979" s="438"/>
      <c r="AX979" s="438"/>
      <c r="AY979" s="438"/>
      <c r="AZ979" s="438"/>
      <c r="BA979" s="438"/>
      <c r="BB979" s="438"/>
      <c r="BC979" s="438"/>
      <c r="BD979" s="81"/>
      <c r="BE979" s="438"/>
      <c r="BF979" s="438"/>
      <c r="BG979" s="438"/>
      <c r="BH979" s="438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</row>
    <row r="980">
      <c r="A980" s="81"/>
      <c r="B980" s="81"/>
      <c r="C980" s="81"/>
      <c r="D980" s="81"/>
      <c r="E980" s="438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438"/>
      <c r="Y980" s="81"/>
      <c r="Z980" s="81"/>
      <c r="AA980" s="81"/>
      <c r="AB980" s="81"/>
      <c r="AC980" s="81"/>
      <c r="AD980" s="438"/>
      <c r="AE980" s="438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438"/>
      <c r="AV980" s="438"/>
      <c r="AW980" s="438"/>
      <c r="AX980" s="438"/>
      <c r="AY980" s="438"/>
      <c r="AZ980" s="438"/>
      <c r="BA980" s="438"/>
      <c r="BB980" s="438"/>
      <c r="BC980" s="438"/>
      <c r="BD980" s="81"/>
      <c r="BE980" s="438"/>
      <c r="BF980" s="438"/>
      <c r="BG980" s="438"/>
      <c r="BH980" s="438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</row>
    <row r="981">
      <c r="A981" s="81"/>
      <c r="B981" s="81"/>
      <c r="C981" s="81"/>
      <c r="D981" s="81"/>
      <c r="E981" s="438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438"/>
      <c r="Y981" s="81"/>
      <c r="Z981" s="81"/>
      <c r="AA981" s="81"/>
      <c r="AB981" s="81"/>
      <c r="AC981" s="81"/>
      <c r="AD981" s="438"/>
      <c r="AE981" s="438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438"/>
      <c r="AV981" s="438"/>
      <c r="AW981" s="438"/>
      <c r="AX981" s="438"/>
      <c r="AY981" s="438"/>
      <c r="AZ981" s="438"/>
      <c r="BA981" s="438"/>
      <c r="BB981" s="438"/>
      <c r="BC981" s="438"/>
      <c r="BD981" s="81"/>
      <c r="BE981" s="438"/>
      <c r="BF981" s="438"/>
      <c r="BG981" s="438"/>
      <c r="BH981" s="438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</row>
    <row r="982">
      <c r="A982" s="81"/>
      <c r="B982" s="81"/>
      <c r="C982" s="81"/>
      <c r="D982" s="81"/>
      <c r="E982" s="438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438"/>
      <c r="Y982" s="81"/>
      <c r="Z982" s="81"/>
      <c r="AA982" s="81"/>
      <c r="AB982" s="81"/>
      <c r="AC982" s="81"/>
      <c r="AD982" s="438"/>
      <c r="AE982" s="438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438"/>
      <c r="AV982" s="438"/>
      <c r="AW982" s="438"/>
      <c r="AX982" s="438"/>
      <c r="AY982" s="438"/>
      <c r="AZ982" s="438"/>
      <c r="BA982" s="438"/>
      <c r="BB982" s="438"/>
      <c r="BC982" s="438"/>
      <c r="BD982" s="81"/>
      <c r="BE982" s="438"/>
      <c r="BF982" s="438"/>
      <c r="BG982" s="438"/>
      <c r="BH982" s="438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</row>
    <row r="983">
      <c r="A983" s="81"/>
      <c r="B983" s="81"/>
      <c r="C983" s="81"/>
      <c r="D983" s="81"/>
      <c r="E983" s="438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438"/>
      <c r="Y983" s="81"/>
      <c r="Z983" s="81"/>
      <c r="AA983" s="81"/>
      <c r="AB983" s="81"/>
      <c r="AC983" s="81"/>
      <c r="AD983" s="438"/>
      <c r="AE983" s="438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438"/>
      <c r="AV983" s="438"/>
      <c r="AW983" s="438"/>
      <c r="AX983" s="438"/>
      <c r="AY983" s="438"/>
      <c r="AZ983" s="438"/>
      <c r="BA983" s="438"/>
      <c r="BB983" s="438"/>
      <c r="BC983" s="438"/>
      <c r="BD983" s="81"/>
      <c r="BE983" s="438"/>
      <c r="BF983" s="438"/>
      <c r="BG983" s="438"/>
      <c r="BH983" s="438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</row>
    <row r="984">
      <c r="A984" s="81"/>
      <c r="B984" s="81"/>
      <c r="C984" s="81"/>
      <c r="D984" s="81"/>
      <c r="E984" s="438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438"/>
      <c r="Y984" s="81"/>
      <c r="Z984" s="81"/>
      <c r="AA984" s="81"/>
      <c r="AB984" s="81"/>
      <c r="AC984" s="81"/>
      <c r="AD984" s="438"/>
      <c r="AE984" s="438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438"/>
      <c r="AV984" s="438"/>
      <c r="AW984" s="438"/>
      <c r="AX984" s="438"/>
      <c r="AY984" s="438"/>
      <c r="AZ984" s="438"/>
      <c r="BA984" s="438"/>
      <c r="BB984" s="438"/>
      <c r="BC984" s="438"/>
      <c r="BD984" s="81"/>
      <c r="BE984" s="438"/>
      <c r="BF984" s="438"/>
      <c r="BG984" s="438"/>
      <c r="BH984" s="438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</row>
    <row r="985">
      <c r="A985" s="81"/>
      <c r="B985" s="81"/>
      <c r="C985" s="81"/>
      <c r="D985" s="81"/>
      <c r="E985" s="438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438"/>
      <c r="Y985" s="81"/>
      <c r="Z985" s="81"/>
      <c r="AA985" s="81"/>
      <c r="AB985" s="81"/>
      <c r="AC985" s="81"/>
      <c r="AD985" s="438"/>
      <c r="AE985" s="438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438"/>
      <c r="AV985" s="438"/>
      <c r="AW985" s="438"/>
      <c r="AX985" s="438"/>
      <c r="AY985" s="438"/>
      <c r="AZ985" s="438"/>
      <c r="BA985" s="438"/>
      <c r="BB985" s="438"/>
      <c r="BC985" s="438"/>
      <c r="BD985" s="81"/>
      <c r="BE985" s="438"/>
      <c r="BF985" s="438"/>
      <c r="BG985" s="438"/>
      <c r="BH985" s="438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</row>
    <row r="986">
      <c r="A986" s="81"/>
      <c r="B986" s="81"/>
      <c r="C986" s="81"/>
      <c r="D986" s="81"/>
      <c r="E986" s="438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438"/>
      <c r="Y986" s="81"/>
      <c r="Z986" s="81"/>
      <c r="AA986" s="81"/>
      <c r="AB986" s="81"/>
      <c r="AC986" s="81"/>
      <c r="AD986" s="438"/>
      <c r="AE986" s="438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438"/>
      <c r="AV986" s="438"/>
      <c r="AW986" s="438"/>
      <c r="AX986" s="438"/>
      <c r="AY986" s="438"/>
      <c r="AZ986" s="438"/>
      <c r="BA986" s="438"/>
      <c r="BB986" s="438"/>
      <c r="BC986" s="438"/>
      <c r="BD986" s="81"/>
      <c r="BE986" s="438"/>
      <c r="BF986" s="438"/>
      <c r="BG986" s="438"/>
      <c r="BH986" s="438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</row>
    <row r="987">
      <c r="A987" s="81"/>
      <c r="B987" s="81"/>
      <c r="C987" s="81"/>
      <c r="D987" s="81"/>
      <c r="E987" s="438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438"/>
      <c r="Y987" s="81"/>
      <c r="Z987" s="81"/>
      <c r="AA987" s="81"/>
      <c r="AB987" s="81"/>
      <c r="AC987" s="81"/>
      <c r="AD987" s="438"/>
      <c r="AE987" s="438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438"/>
      <c r="AV987" s="438"/>
      <c r="AW987" s="438"/>
      <c r="AX987" s="438"/>
      <c r="AY987" s="438"/>
      <c r="AZ987" s="438"/>
      <c r="BA987" s="438"/>
      <c r="BB987" s="438"/>
      <c r="BC987" s="438"/>
      <c r="BD987" s="81"/>
      <c r="BE987" s="438"/>
      <c r="BF987" s="438"/>
      <c r="BG987" s="438"/>
      <c r="BH987" s="438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</row>
    <row r="988">
      <c r="A988" s="81"/>
      <c r="B988" s="81"/>
      <c r="C988" s="81"/>
      <c r="D988" s="81"/>
      <c r="E988" s="438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438"/>
      <c r="Y988" s="81"/>
      <c r="Z988" s="81"/>
      <c r="AA988" s="81"/>
      <c r="AB988" s="81"/>
      <c r="AC988" s="81"/>
      <c r="AD988" s="438"/>
      <c r="AE988" s="438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438"/>
      <c r="AV988" s="438"/>
      <c r="AW988" s="438"/>
      <c r="AX988" s="438"/>
      <c r="AY988" s="438"/>
      <c r="AZ988" s="438"/>
      <c r="BA988" s="438"/>
      <c r="BB988" s="438"/>
      <c r="BC988" s="438"/>
      <c r="BD988" s="81"/>
      <c r="BE988" s="438"/>
      <c r="BF988" s="438"/>
      <c r="BG988" s="438"/>
      <c r="BH988" s="438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</row>
    <row r="989">
      <c r="A989" s="81"/>
      <c r="B989" s="81"/>
      <c r="C989" s="81"/>
      <c r="D989" s="81"/>
      <c r="E989" s="438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438"/>
      <c r="Y989" s="81"/>
      <c r="Z989" s="81"/>
      <c r="AA989" s="81"/>
      <c r="AB989" s="81"/>
      <c r="AC989" s="81"/>
      <c r="AD989" s="438"/>
      <c r="AE989" s="438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438"/>
      <c r="AV989" s="438"/>
      <c r="AW989" s="438"/>
      <c r="AX989" s="438"/>
      <c r="AY989" s="438"/>
      <c r="AZ989" s="438"/>
      <c r="BA989" s="438"/>
      <c r="BB989" s="438"/>
      <c r="BC989" s="438"/>
      <c r="BD989" s="81"/>
      <c r="BE989" s="438"/>
      <c r="BF989" s="438"/>
      <c r="BG989" s="438"/>
      <c r="BH989" s="438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  <c r="CI989" s="81"/>
      <c r="CJ989" s="81"/>
      <c r="CK989" s="81"/>
      <c r="CL989" s="81"/>
      <c r="CM989" s="81"/>
    </row>
    <row r="990">
      <c r="A990" s="81"/>
      <c r="B990" s="81"/>
      <c r="C990" s="81"/>
      <c r="D990" s="81"/>
      <c r="E990" s="438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438"/>
      <c r="Y990" s="81"/>
      <c r="Z990" s="81"/>
      <c r="AA990" s="81"/>
      <c r="AB990" s="81"/>
      <c r="AC990" s="81"/>
      <c r="AD990" s="438"/>
      <c r="AE990" s="438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438"/>
      <c r="AV990" s="438"/>
      <c r="AW990" s="438"/>
      <c r="AX990" s="438"/>
      <c r="AY990" s="438"/>
      <c r="AZ990" s="438"/>
      <c r="BA990" s="438"/>
      <c r="BB990" s="438"/>
      <c r="BC990" s="438"/>
      <c r="BD990" s="81"/>
      <c r="BE990" s="438"/>
      <c r="BF990" s="438"/>
      <c r="BG990" s="438"/>
      <c r="BH990" s="438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  <c r="CI990" s="81"/>
      <c r="CJ990" s="81"/>
      <c r="CK990" s="81"/>
      <c r="CL990" s="81"/>
      <c r="CM990" s="81"/>
    </row>
    <row r="991">
      <c r="A991" s="81"/>
      <c r="B991" s="81"/>
      <c r="C991" s="81"/>
      <c r="D991" s="81"/>
      <c r="E991" s="438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438"/>
      <c r="Y991" s="81"/>
      <c r="Z991" s="81"/>
      <c r="AA991" s="81"/>
      <c r="AB991" s="81"/>
      <c r="AC991" s="81"/>
      <c r="AD991" s="438"/>
      <c r="AE991" s="438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438"/>
      <c r="AV991" s="438"/>
      <c r="AW991" s="438"/>
      <c r="AX991" s="438"/>
      <c r="AY991" s="438"/>
      <c r="AZ991" s="438"/>
      <c r="BA991" s="438"/>
      <c r="BB991" s="438"/>
      <c r="BC991" s="438"/>
      <c r="BD991" s="81"/>
      <c r="BE991" s="438"/>
      <c r="BF991" s="438"/>
      <c r="BG991" s="438"/>
      <c r="BH991" s="438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  <c r="CI991" s="81"/>
      <c r="CJ991" s="81"/>
      <c r="CK991" s="81"/>
      <c r="CL991" s="81"/>
      <c r="CM991" s="81"/>
    </row>
    <row r="992">
      <c r="A992" s="81"/>
      <c r="B992" s="81"/>
      <c r="C992" s="81"/>
      <c r="D992" s="81"/>
      <c r="E992" s="438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438"/>
      <c r="Y992" s="81"/>
      <c r="Z992" s="81"/>
      <c r="AA992" s="81"/>
      <c r="AB992" s="81"/>
      <c r="AC992" s="81"/>
      <c r="AD992" s="438"/>
      <c r="AE992" s="438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438"/>
      <c r="AV992" s="438"/>
      <c r="AW992" s="438"/>
      <c r="AX992" s="438"/>
      <c r="AY992" s="438"/>
      <c r="AZ992" s="438"/>
      <c r="BA992" s="438"/>
      <c r="BB992" s="438"/>
      <c r="BC992" s="438"/>
      <c r="BD992" s="81"/>
      <c r="BE992" s="438"/>
      <c r="BF992" s="438"/>
      <c r="BG992" s="438"/>
      <c r="BH992" s="438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  <c r="CI992" s="81"/>
      <c r="CJ992" s="81"/>
      <c r="CK992" s="81"/>
      <c r="CL992" s="81"/>
      <c r="CM992" s="81"/>
    </row>
    <row r="993">
      <c r="A993" s="81"/>
      <c r="B993" s="81"/>
      <c r="C993" s="81"/>
      <c r="D993" s="81"/>
      <c r="E993" s="438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438"/>
      <c r="Y993" s="81"/>
      <c r="Z993" s="81"/>
      <c r="AA993" s="81"/>
      <c r="AB993" s="81"/>
      <c r="AC993" s="81"/>
      <c r="AD993" s="438"/>
      <c r="AE993" s="438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438"/>
      <c r="AV993" s="438"/>
      <c r="AW993" s="438"/>
      <c r="AX993" s="438"/>
      <c r="AY993" s="438"/>
      <c r="AZ993" s="438"/>
      <c r="BA993" s="438"/>
      <c r="BB993" s="438"/>
      <c r="BC993" s="438"/>
      <c r="BD993" s="81"/>
      <c r="BE993" s="438"/>
      <c r="BF993" s="438"/>
      <c r="BG993" s="438"/>
      <c r="BH993" s="438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81"/>
      <c r="BU993" s="81"/>
      <c r="BV993" s="81"/>
      <c r="BW993" s="81"/>
      <c r="BX993" s="81"/>
      <c r="BY993" s="81"/>
      <c r="BZ993" s="81"/>
      <c r="CA993" s="81"/>
      <c r="CB993" s="81"/>
      <c r="CC993" s="81"/>
      <c r="CD993" s="81"/>
      <c r="CE993" s="81"/>
      <c r="CF993" s="81"/>
      <c r="CG993" s="81"/>
      <c r="CH993" s="81"/>
      <c r="CI993" s="81"/>
      <c r="CJ993" s="81"/>
      <c r="CK993" s="81"/>
      <c r="CL993" s="81"/>
      <c r="CM993" s="81"/>
    </row>
    <row r="994">
      <c r="A994" s="81"/>
      <c r="B994" s="81"/>
      <c r="C994" s="81"/>
      <c r="D994" s="81"/>
      <c r="E994" s="438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438"/>
      <c r="Y994" s="81"/>
      <c r="Z994" s="81"/>
      <c r="AA994" s="81"/>
      <c r="AB994" s="81"/>
      <c r="AC994" s="81"/>
      <c r="AD994" s="438"/>
      <c r="AE994" s="438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438"/>
      <c r="AV994" s="438"/>
      <c r="AW994" s="438"/>
      <c r="AX994" s="438"/>
      <c r="AY994" s="438"/>
      <c r="AZ994" s="438"/>
      <c r="BA994" s="438"/>
      <c r="BB994" s="438"/>
      <c r="BC994" s="438"/>
      <c r="BD994" s="81"/>
      <c r="BE994" s="438"/>
      <c r="BF994" s="438"/>
      <c r="BG994" s="438"/>
      <c r="BH994" s="438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81"/>
      <c r="BU994" s="81"/>
      <c r="BV994" s="81"/>
      <c r="BW994" s="81"/>
      <c r="BX994" s="81"/>
      <c r="BY994" s="81"/>
      <c r="BZ994" s="81"/>
      <c r="CA994" s="81"/>
      <c r="CB994" s="81"/>
      <c r="CC994" s="81"/>
      <c r="CD994" s="81"/>
      <c r="CE994" s="81"/>
      <c r="CF994" s="81"/>
      <c r="CG994" s="81"/>
      <c r="CH994" s="81"/>
      <c r="CI994" s="81"/>
      <c r="CJ994" s="81"/>
      <c r="CK994" s="81"/>
      <c r="CL994" s="81"/>
      <c r="CM994" s="81"/>
    </row>
    <row r="995">
      <c r="A995" s="81"/>
      <c r="B995" s="81"/>
      <c r="C995" s="81"/>
      <c r="D995" s="81"/>
      <c r="E995" s="438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438"/>
      <c r="Y995" s="81"/>
      <c r="Z995" s="81"/>
      <c r="AA995" s="81"/>
      <c r="AB995" s="81"/>
      <c r="AC995" s="81"/>
      <c r="AD995" s="438"/>
      <c r="AE995" s="438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438"/>
      <c r="AV995" s="438"/>
      <c r="AW995" s="438"/>
      <c r="AX995" s="438"/>
      <c r="AY995" s="438"/>
      <c r="AZ995" s="438"/>
      <c r="BA995" s="438"/>
      <c r="BB995" s="438"/>
      <c r="BC995" s="438"/>
      <c r="BD995" s="81"/>
      <c r="BE995" s="438"/>
      <c r="BF995" s="438"/>
      <c r="BG995" s="438"/>
      <c r="BH995" s="438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81"/>
      <c r="BU995" s="81"/>
      <c r="BV995" s="81"/>
      <c r="BW995" s="81"/>
      <c r="BX995" s="81"/>
      <c r="BY995" s="81"/>
      <c r="BZ995" s="81"/>
      <c r="CA995" s="81"/>
      <c r="CB995" s="81"/>
      <c r="CC995" s="81"/>
      <c r="CD995" s="81"/>
      <c r="CE995" s="81"/>
      <c r="CF995" s="81"/>
      <c r="CG995" s="81"/>
      <c r="CH995" s="81"/>
      <c r="CI995" s="81"/>
      <c r="CJ995" s="81"/>
      <c r="CK995" s="81"/>
      <c r="CL995" s="81"/>
      <c r="CM995" s="81"/>
    </row>
    <row r="996">
      <c r="A996" s="81"/>
      <c r="B996" s="81"/>
      <c r="C996" s="81"/>
      <c r="D996" s="81"/>
      <c r="E996" s="438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438"/>
      <c r="Y996" s="81"/>
      <c r="Z996" s="81"/>
      <c r="AA996" s="81"/>
      <c r="AB996" s="81"/>
      <c r="AC996" s="81"/>
      <c r="AD996" s="438"/>
      <c r="AE996" s="438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438"/>
      <c r="AV996" s="438"/>
      <c r="AW996" s="438"/>
      <c r="AX996" s="438"/>
      <c r="AY996" s="438"/>
      <c r="AZ996" s="438"/>
      <c r="BA996" s="438"/>
      <c r="BB996" s="438"/>
      <c r="BC996" s="438"/>
      <c r="BD996" s="81"/>
      <c r="BE996" s="438"/>
      <c r="BF996" s="438"/>
      <c r="BG996" s="438"/>
      <c r="BH996" s="438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81"/>
      <c r="BU996" s="81"/>
      <c r="BV996" s="81"/>
      <c r="BW996" s="81"/>
      <c r="BX996" s="81"/>
      <c r="BY996" s="81"/>
      <c r="BZ996" s="81"/>
      <c r="CA996" s="81"/>
      <c r="CB996" s="81"/>
      <c r="CC996" s="81"/>
      <c r="CD996" s="81"/>
      <c r="CE996" s="81"/>
      <c r="CF996" s="81"/>
      <c r="CG996" s="81"/>
      <c r="CH996" s="81"/>
      <c r="CI996" s="81"/>
      <c r="CJ996" s="81"/>
      <c r="CK996" s="81"/>
      <c r="CL996" s="81"/>
      <c r="CM996" s="81"/>
    </row>
    <row r="997">
      <c r="A997" s="81"/>
      <c r="B997" s="81"/>
      <c r="C997" s="81"/>
      <c r="D997" s="81"/>
      <c r="E997" s="438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438"/>
      <c r="Y997" s="81"/>
      <c r="Z997" s="81"/>
      <c r="AA997" s="81"/>
      <c r="AB997" s="81"/>
      <c r="AC997" s="81"/>
      <c r="AD997" s="438"/>
      <c r="AE997" s="438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438"/>
      <c r="AV997" s="438"/>
      <c r="AW997" s="438"/>
      <c r="AX997" s="438"/>
      <c r="AY997" s="438"/>
      <c r="AZ997" s="438"/>
      <c r="BA997" s="438"/>
      <c r="BB997" s="438"/>
      <c r="BC997" s="438"/>
      <c r="BD997" s="81"/>
      <c r="BE997" s="438"/>
      <c r="BF997" s="438"/>
      <c r="BG997" s="438"/>
      <c r="BH997" s="438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81"/>
      <c r="BU997" s="81"/>
      <c r="BV997" s="81"/>
      <c r="BW997" s="81"/>
      <c r="BX997" s="81"/>
      <c r="BY997" s="81"/>
      <c r="BZ997" s="81"/>
      <c r="CA997" s="81"/>
      <c r="CB997" s="81"/>
      <c r="CC997" s="81"/>
      <c r="CD997" s="81"/>
      <c r="CE997" s="81"/>
      <c r="CF997" s="81"/>
      <c r="CG997" s="81"/>
      <c r="CH997" s="81"/>
      <c r="CI997" s="81"/>
      <c r="CJ997" s="81"/>
      <c r="CK997" s="81"/>
      <c r="CL997" s="81"/>
      <c r="CM997" s="81"/>
    </row>
    <row r="998">
      <c r="A998" s="81"/>
      <c r="B998" s="81"/>
      <c r="C998" s="81"/>
      <c r="D998" s="81"/>
      <c r="E998" s="438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438"/>
      <c r="Y998" s="81"/>
      <c r="Z998" s="81"/>
      <c r="AA998" s="81"/>
      <c r="AB998" s="81"/>
      <c r="AC998" s="81"/>
      <c r="AD998" s="438"/>
      <c r="AE998" s="438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438"/>
      <c r="AV998" s="438"/>
      <c r="AW998" s="438"/>
      <c r="AX998" s="438"/>
      <c r="AY998" s="438"/>
      <c r="AZ998" s="438"/>
      <c r="BA998" s="438"/>
      <c r="BB998" s="438"/>
      <c r="BC998" s="438"/>
      <c r="BD998" s="81"/>
      <c r="BE998" s="438"/>
      <c r="BF998" s="438"/>
      <c r="BG998" s="438"/>
      <c r="BH998" s="438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81"/>
      <c r="BU998" s="81"/>
      <c r="BV998" s="81"/>
      <c r="BW998" s="81"/>
      <c r="BX998" s="81"/>
      <c r="BY998" s="81"/>
      <c r="BZ998" s="81"/>
      <c r="CA998" s="81"/>
      <c r="CB998" s="81"/>
      <c r="CC998" s="81"/>
      <c r="CD998" s="81"/>
      <c r="CE998" s="81"/>
      <c r="CF998" s="81"/>
      <c r="CG998" s="81"/>
      <c r="CH998" s="81"/>
      <c r="CI998" s="81"/>
      <c r="CJ998" s="81"/>
      <c r="CK998" s="81"/>
      <c r="CL998" s="81"/>
      <c r="CM998" s="81"/>
    </row>
    <row r="999">
      <c r="A999" s="81"/>
      <c r="B999" s="81"/>
      <c r="C999" s="81"/>
      <c r="D999" s="81"/>
      <c r="E999" s="438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438"/>
      <c r="Y999" s="81"/>
      <c r="Z999" s="81"/>
      <c r="AA999" s="81"/>
      <c r="AB999" s="81"/>
      <c r="AC999" s="81"/>
      <c r="AD999" s="438"/>
      <c r="AE999" s="438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438"/>
      <c r="AV999" s="438"/>
      <c r="AW999" s="438"/>
      <c r="AX999" s="438"/>
      <c r="AY999" s="438"/>
      <c r="AZ999" s="438"/>
      <c r="BA999" s="438"/>
      <c r="BB999" s="438"/>
      <c r="BC999" s="438"/>
      <c r="BD999" s="81"/>
      <c r="BE999" s="438"/>
      <c r="BF999" s="438"/>
      <c r="BG999" s="438"/>
      <c r="BH999" s="438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81"/>
      <c r="BU999" s="81"/>
      <c r="BV999" s="81"/>
      <c r="BW999" s="81"/>
      <c r="BX999" s="81"/>
      <c r="BY999" s="81"/>
      <c r="BZ999" s="81"/>
      <c r="CA999" s="81"/>
      <c r="CB999" s="81"/>
      <c r="CC999" s="81"/>
      <c r="CD999" s="81"/>
      <c r="CE999" s="81"/>
      <c r="CF999" s="81"/>
      <c r="CG999" s="81"/>
      <c r="CH999" s="81"/>
      <c r="CI999" s="81"/>
      <c r="CJ999" s="81"/>
      <c r="CK999" s="81"/>
      <c r="CL999" s="81"/>
      <c r="CM999" s="81"/>
    </row>
    <row r="1000">
      <c r="A1000" s="81"/>
      <c r="B1000" s="81"/>
      <c r="C1000" s="81"/>
      <c r="D1000" s="81"/>
      <c r="E1000" s="438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438"/>
      <c r="Y1000" s="81"/>
      <c r="Z1000" s="81"/>
      <c r="AA1000" s="81"/>
      <c r="AB1000" s="81"/>
      <c r="AC1000" s="81"/>
      <c r="AD1000" s="438"/>
      <c r="AE1000" s="438"/>
      <c r="AF1000" s="81"/>
      <c r="AG1000" s="81"/>
      <c r="AH1000" s="81"/>
      <c r="AI1000" s="81"/>
      <c r="AJ1000" s="81"/>
      <c r="AK1000" s="81"/>
      <c r="AL1000" s="81"/>
      <c r="AM1000" s="81"/>
      <c r="AN1000" s="81"/>
      <c r="AO1000" s="81"/>
      <c r="AP1000" s="81"/>
      <c r="AQ1000" s="81"/>
      <c r="AR1000" s="81"/>
      <c r="AS1000" s="81"/>
      <c r="AT1000" s="81"/>
      <c r="AU1000" s="438"/>
      <c r="AV1000" s="438"/>
      <c r="AW1000" s="438"/>
      <c r="AX1000" s="438"/>
      <c r="AY1000" s="438"/>
      <c r="AZ1000" s="438"/>
      <c r="BA1000" s="438"/>
      <c r="BB1000" s="438"/>
      <c r="BC1000" s="438"/>
      <c r="BD1000" s="81"/>
      <c r="BE1000" s="438"/>
      <c r="BF1000" s="438"/>
      <c r="BG1000" s="438"/>
      <c r="BH1000" s="438"/>
      <c r="BI1000" s="81"/>
      <c r="BJ1000" s="81"/>
      <c r="BK1000" s="81"/>
      <c r="BL1000" s="81"/>
      <c r="BM1000" s="81"/>
      <c r="BN1000" s="81"/>
      <c r="BO1000" s="81"/>
      <c r="BP1000" s="81"/>
      <c r="BQ1000" s="81"/>
      <c r="BR1000" s="81"/>
      <c r="BS1000" s="81"/>
      <c r="BT1000" s="81"/>
      <c r="BU1000" s="81"/>
      <c r="BV1000" s="81"/>
      <c r="BW1000" s="81"/>
      <c r="BX1000" s="81"/>
      <c r="BY1000" s="81"/>
      <c r="BZ1000" s="81"/>
      <c r="CA1000" s="81"/>
      <c r="CB1000" s="81"/>
      <c r="CC1000" s="81"/>
      <c r="CD1000" s="81"/>
      <c r="CE1000" s="81"/>
      <c r="CF1000" s="81"/>
      <c r="CG1000" s="81"/>
      <c r="CH1000" s="81"/>
      <c r="CI1000" s="81"/>
      <c r="CJ1000" s="81"/>
      <c r="CK1000" s="81"/>
      <c r="CL1000" s="81"/>
      <c r="CM1000" s="81"/>
    </row>
    <row r="1001">
      <c r="A1001" s="81"/>
      <c r="B1001" s="81"/>
      <c r="C1001" s="81"/>
      <c r="D1001" s="81"/>
      <c r="E1001" s="438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438"/>
      <c r="Y1001" s="81"/>
      <c r="Z1001" s="81"/>
      <c r="AA1001" s="81"/>
      <c r="AB1001" s="81"/>
      <c r="AC1001" s="81"/>
      <c r="AD1001" s="438"/>
      <c r="AE1001" s="438"/>
      <c r="AF1001" s="81"/>
      <c r="AG1001" s="81"/>
      <c r="AH1001" s="81"/>
      <c r="AI1001" s="81"/>
      <c r="AJ1001" s="81"/>
      <c r="AK1001" s="81"/>
      <c r="AL1001" s="81"/>
      <c r="AM1001" s="81"/>
      <c r="AN1001" s="81"/>
      <c r="AO1001" s="81"/>
      <c r="AP1001" s="81"/>
      <c r="AQ1001" s="81"/>
      <c r="AR1001" s="81"/>
      <c r="AS1001" s="81"/>
      <c r="AT1001" s="81"/>
      <c r="AU1001" s="438"/>
      <c r="AV1001" s="438"/>
      <c r="AW1001" s="438"/>
      <c r="AX1001" s="438"/>
      <c r="AY1001" s="438"/>
      <c r="AZ1001" s="438"/>
      <c r="BA1001" s="438"/>
      <c r="BB1001" s="438"/>
      <c r="BC1001" s="438"/>
      <c r="BD1001" s="81"/>
      <c r="BE1001" s="438"/>
      <c r="BF1001" s="438"/>
      <c r="BG1001" s="438"/>
      <c r="BH1001" s="438"/>
      <c r="BI1001" s="81"/>
      <c r="BJ1001" s="81"/>
      <c r="BK1001" s="81"/>
      <c r="BL1001" s="81"/>
      <c r="BM1001" s="81"/>
      <c r="BN1001" s="81"/>
      <c r="BO1001" s="81"/>
      <c r="BP1001" s="81"/>
      <c r="BQ1001" s="81"/>
      <c r="BR1001" s="81"/>
      <c r="BS1001" s="81"/>
      <c r="BT1001" s="81"/>
      <c r="BU1001" s="81"/>
      <c r="BV1001" s="81"/>
      <c r="BW1001" s="81"/>
      <c r="BX1001" s="81"/>
      <c r="BY1001" s="81"/>
      <c r="BZ1001" s="81"/>
      <c r="CA1001" s="81"/>
      <c r="CB1001" s="81"/>
      <c r="CC1001" s="81"/>
      <c r="CD1001" s="81"/>
      <c r="CE1001" s="81"/>
      <c r="CF1001" s="81"/>
      <c r="CG1001" s="81"/>
      <c r="CH1001" s="81"/>
      <c r="CI1001" s="81"/>
      <c r="CJ1001" s="81"/>
      <c r="CK1001" s="81"/>
      <c r="CL1001" s="81"/>
      <c r="CM1001" s="81"/>
    </row>
    <row r="1002">
      <c r="A1002" s="81"/>
      <c r="B1002" s="81"/>
      <c r="C1002" s="81"/>
      <c r="D1002" s="81"/>
      <c r="E1002" s="438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438"/>
      <c r="Y1002" s="81"/>
      <c r="Z1002" s="81"/>
      <c r="AA1002" s="81"/>
      <c r="AB1002" s="81"/>
      <c r="AC1002" s="81"/>
      <c r="AD1002" s="438"/>
      <c r="AE1002" s="438"/>
      <c r="AF1002" s="81"/>
      <c r="AG1002" s="81"/>
      <c r="AH1002" s="81"/>
      <c r="AI1002" s="81"/>
      <c r="AJ1002" s="81"/>
      <c r="AK1002" s="81"/>
      <c r="AL1002" s="81"/>
      <c r="AM1002" s="81"/>
      <c r="AN1002" s="81"/>
      <c r="AO1002" s="81"/>
      <c r="AP1002" s="81"/>
      <c r="AQ1002" s="81"/>
      <c r="AR1002" s="81"/>
      <c r="AS1002" s="81"/>
      <c r="AT1002" s="81"/>
      <c r="AU1002" s="438"/>
      <c r="AV1002" s="438"/>
      <c r="AW1002" s="438"/>
      <c r="AX1002" s="438"/>
      <c r="AY1002" s="438"/>
      <c r="AZ1002" s="438"/>
      <c r="BA1002" s="438"/>
      <c r="BB1002" s="438"/>
      <c r="BC1002" s="438"/>
      <c r="BD1002" s="81"/>
      <c r="BE1002" s="438"/>
      <c r="BF1002" s="438"/>
      <c r="BG1002" s="438"/>
      <c r="BH1002" s="438"/>
      <c r="BI1002" s="81"/>
      <c r="BJ1002" s="81"/>
      <c r="BK1002" s="81"/>
      <c r="BL1002" s="81"/>
      <c r="BM1002" s="81"/>
      <c r="BN1002" s="81"/>
      <c r="BO1002" s="81"/>
      <c r="BP1002" s="81"/>
      <c r="BQ1002" s="81"/>
      <c r="BR1002" s="81"/>
      <c r="BS1002" s="81"/>
      <c r="BT1002" s="81"/>
      <c r="BU1002" s="81"/>
      <c r="BV1002" s="81"/>
      <c r="BW1002" s="81"/>
      <c r="BX1002" s="81"/>
      <c r="BY1002" s="81"/>
      <c r="BZ1002" s="81"/>
      <c r="CA1002" s="81"/>
      <c r="CB1002" s="81"/>
      <c r="CC1002" s="81"/>
      <c r="CD1002" s="81"/>
      <c r="CE1002" s="81"/>
      <c r="CF1002" s="81"/>
      <c r="CG1002" s="81"/>
      <c r="CH1002" s="81"/>
      <c r="CI1002" s="81"/>
      <c r="CJ1002" s="81"/>
      <c r="CK1002" s="81"/>
      <c r="CL1002" s="81"/>
      <c r="CM1002" s="81"/>
    </row>
    <row r="1003">
      <c r="A1003" s="81"/>
      <c r="B1003" s="81"/>
      <c r="C1003" s="81"/>
      <c r="D1003" s="81"/>
      <c r="E1003" s="438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438"/>
      <c r="Y1003" s="81"/>
      <c r="Z1003" s="81"/>
      <c r="AA1003" s="81"/>
      <c r="AB1003" s="81"/>
      <c r="AC1003" s="81"/>
      <c r="AD1003" s="438"/>
      <c r="AE1003" s="438"/>
      <c r="AF1003" s="81"/>
      <c r="AG1003" s="81"/>
      <c r="AH1003" s="81"/>
      <c r="AI1003" s="81"/>
      <c r="AJ1003" s="81"/>
      <c r="AK1003" s="81"/>
      <c r="AL1003" s="81"/>
      <c r="AM1003" s="81"/>
      <c r="AN1003" s="81"/>
      <c r="AO1003" s="81"/>
      <c r="AP1003" s="81"/>
      <c r="AQ1003" s="81"/>
      <c r="AR1003" s="81"/>
      <c r="AS1003" s="81"/>
      <c r="AT1003" s="81"/>
      <c r="AU1003" s="438"/>
      <c r="AV1003" s="438"/>
      <c r="AW1003" s="438"/>
      <c r="AX1003" s="438"/>
      <c r="AY1003" s="438"/>
      <c r="AZ1003" s="438"/>
      <c r="BA1003" s="438"/>
      <c r="BB1003" s="438"/>
      <c r="BC1003" s="438"/>
      <c r="BD1003" s="81"/>
      <c r="BE1003" s="438"/>
      <c r="BF1003" s="438"/>
      <c r="BG1003" s="438"/>
      <c r="BH1003" s="438"/>
      <c r="BI1003" s="81"/>
      <c r="BJ1003" s="81"/>
      <c r="BK1003" s="81"/>
      <c r="BL1003" s="81"/>
      <c r="BM1003" s="81"/>
      <c r="BN1003" s="81"/>
      <c r="BO1003" s="81"/>
      <c r="BP1003" s="81"/>
      <c r="BQ1003" s="81"/>
      <c r="BR1003" s="81"/>
      <c r="BS1003" s="81"/>
      <c r="BT1003" s="81"/>
      <c r="BU1003" s="81"/>
      <c r="BV1003" s="81"/>
      <c r="BW1003" s="81"/>
      <c r="BX1003" s="81"/>
      <c r="BY1003" s="81"/>
      <c r="BZ1003" s="81"/>
      <c r="CA1003" s="81"/>
      <c r="CB1003" s="81"/>
      <c r="CC1003" s="81"/>
      <c r="CD1003" s="81"/>
      <c r="CE1003" s="81"/>
      <c r="CF1003" s="81"/>
      <c r="CG1003" s="81"/>
      <c r="CH1003" s="81"/>
      <c r="CI1003" s="81"/>
      <c r="CJ1003" s="81"/>
      <c r="CK1003" s="81"/>
      <c r="CL1003" s="81"/>
      <c r="CM1003" s="81"/>
    </row>
    <row r="1004">
      <c r="A1004" s="81"/>
      <c r="B1004" s="81"/>
      <c r="C1004" s="81"/>
      <c r="D1004" s="81"/>
      <c r="E1004" s="438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438"/>
      <c r="Y1004" s="81"/>
      <c r="Z1004" s="81"/>
      <c r="AA1004" s="81"/>
      <c r="AB1004" s="81"/>
      <c r="AC1004" s="81"/>
      <c r="AD1004" s="438"/>
      <c r="AE1004" s="438"/>
      <c r="AF1004" s="81"/>
      <c r="AG1004" s="81"/>
      <c r="AH1004" s="81"/>
      <c r="AI1004" s="81"/>
      <c r="AJ1004" s="81"/>
      <c r="AK1004" s="81"/>
      <c r="AL1004" s="81"/>
      <c r="AM1004" s="81"/>
      <c r="AN1004" s="81"/>
      <c r="AO1004" s="81"/>
      <c r="AP1004" s="81"/>
      <c r="AQ1004" s="81"/>
      <c r="AR1004" s="81"/>
      <c r="AS1004" s="81"/>
      <c r="AT1004" s="81"/>
      <c r="AU1004" s="438"/>
      <c r="AV1004" s="438"/>
      <c r="AW1004" s="438"/>
      <c r="AX1004" s="438"/>
      <c r="AY1004" s="438"/>
      <c r="AZ1004" s="438"/>
      <c r="BA1004" s="438"/>
      <c r="BB1004" s="438"/>
      <c r="BC1004" s="438"/>
      <c r="BD1004" s="81"/>
      <c r="BE1004" s="438"/>
      <c r="BF1004" s="438"/>
      <c r="BG1004" s="438"/>
      <c r="BH1004" s="438"/>
      <c r="BI1004" s="81"/>
      <c r="BJ1004" s="81"/>
      <c r="BK1004" s="81"/>
      <c r="BL1004" s="81"/>
      <c r="BM1004" s="81"/>
      <c r="BN1004" s="81"/>
      <c r="BO1004" s="81"/>
      <c r="BP1004" s="81"/>
      <c r="BQ1004" s="81"/>
      <c r="BR1004" s="81"/>
      <c r="BS1004" s="81"/>
      <c r="BT1004" s="81"/>
      <c r="BU1004" s="81"/>
      <c r="BV1004" s="81"/>
      <c r="BW1004" s="81"/>
      <c r="BX1004" s="81"/>
      <c r="BY1004" s="81"/>
      <c r="BZ1004" s="81"/>
      <c r="CA1004" s="81"/>
      <c r="CB1004" s="81"/>
      <c r="CC1004" s="81"/>
      <c r="CD1004" s="81"/>
      <c r="CE1004" s="81"/>
      <c r="CF1004" s="81"/>
      <c r="CG1004" s="81"/>
      <c r="CH1004" s="81"/>
      <c r="CI1004" s="81"/>
      <c r="CJ1004" s="81"/>
      <c r="CK1004" s="81"/>
      <c r="CL1004" s="81"/>
      <c r="CM1004" s="81"/>
    </row>
    <row r="1005">
      <c r="A1005" s="81"/>
      <c r="B1005" s="81"/>
      <c r="C1005" s="81"/>
      <c r="D1005" s="81"/>
      <c r="E1005" s="438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438"/>
      <c r="Y1005" s="81"/>
      <c r="Z1005" s="81"/>
      <c r="AA1005" s="81"/>
      <c r="AB1005" s="81"/>
      <c r="AC1005" s="81"/>
      <c r="AD1005" s="438"/>
      <c r="AE1005" s="438"/>
      <c r="AF1005" s="81"/>
      <c r="AG1005" s="81"/>
      <c r="AH1005" s="81"/>
      <c r="AI1005" s="81"/>
      <c r="AJ1005" s="81"/>
      <c r="AK1005" s="81"/>
      <c r="AL1005" s="81"/>
      <c r="AM1005" s="81"/>
      <c r="AN1005" s="81"/>
      <c r="AO1005" s="81"/>
      <c r="AP1005" s="81"/>
      <c r="AQ1005" s="81"/>
      <c r="AR1005" s="81"/>
      <c r="AS1005" s="81"/>
      <c r="AT1005" s="81"/>
      <c r="AU1005" s="438"/>
      <c r="AV1005" s="438"/>
      <c r="AW1005" s="438"/>
      <c r="AX1005" s="438"/>
      <c r="AY1005" s="438"/>
      <c r="AZ1005" s="438"/>
      <c r="BA1005" s="438"/>
      <c r="BB1005" s="438"/>
      <c r="BC1005" s="438"/>
      <c r="BD1005" s="81"/>
      <c r="BE1005" s="438"/>
      <c r="BF1005" s="438"/>
      <c r="BG1005" s="438"/>
      <c r="BH1005" s="438"/>
      <c r="BI1005" s="81"/>
      <c r="BJ1005" s="81"/>
      <c r="BK1005" s="81"/>
      <c r="BL1005" s="81"/>
      <c r="BM1005" s="81"/>
      <c r="BN1005" s="81"/>
      <c r="BO1005" s="81"/>
      <c r="BP1005" s="81"/>
      <c r="BQ1005" s="81"/>
      <c r="BR1005" s="81"/>
      <c r="BS1005" s="81"/>
      <c r="BT1005" s="81"/>
      <c r="BU1005" s="81"/>
      <c r="BV1005" s="81"/>
      <c r="BW1005" s="81"/>
      <c r="BX1005" s="81"/>
      <c r="BY1005" s="81"/>
      <c r="BZ1005" s="81"/>
      <c r="CA1005" s="81"/>
      <c r="CB1005" s="81"/>
      <c r="CC1005" s="81"/>
      <c r="CD1005" s="81"/>
      <c r="CE1005" s="81"/>
      <c r="CF1005" s="81"/>
      <c r="CG1005" s="81"/>
      <c r="CH1005" s="81"/>
      <c r="CI1005" s="81"/>
      <c r="CJ1005" s="81"/>
      <c r="CK1005" s="81"/>
      <c r="CL1005" s="81"/>
      <c r="CM1005" s="81"/>
    </row>
    <row r="1006">
      <c r="A1006" s="81"/>
      <c r="B1006" s="81"/>
      <c r="C1006" s="81"/>
      <c r="D1006" s="81"/>
      <c r="E1006" s="438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438"/>
      <c r="Y1006" s="81"/>
      <c r="Z1006" s="81"/>
      <c r="AA1006" s="81"/>
      <c r="AB1006" s="81"/>
      <c r="AC1006" s="81"/>
      <c r="AD1006" s="438"/>
      <c r="AE1006" s="438"/>
      <c r="AF1006" s="81"/>
      <c r="AG1006" s="81"/>
      <c r="AH1006" s="81"/>
      <c r="AI1006" s="81"/>
      <c r="AJ1006" s="81"/>
      <c r="AK1006" s="81"/>
      <c r="AL1006" s="81"/>
      <c r="AM1006" s="81"/>
      <c r="AN1006" s="81"/>
      <c r="AO1006" s="81"/>
      <c r="AP1006" s="81"/>
      <c r="AQ1006" s="81"/>
      <c r="AR1006" s="81"/>
      <c r="AS1006" s="81"/>
      <c r="AT1006" s="81"/>
      <c r="AU1006" s="438"/>
      <c r="AV1006" s="438"/>
      <c r="AW1006" s="438"/>
      <c r="AX1006" s="438"/>
      <c r="AY1006" s="438"/>
      <c r="AZ1006" s="438"/>
      <c r="BA1006" s="438"/>
      <c r="BB1006" s="438"/>
      <c r="BC1006" s="438"/>
      <c r="BD1006" s="81"/>
      <c r="BE1006" s="438"/>
      <c r="BF1006" s="438"/>
      <c r="BG1006" s="438"/>
      <c r="BH1006" s="438"/>
      <c r="BI1006" s="81"/>
      <c r="BJ1006" s="81"/>
      <c r="BK1006" s="81"/>
      <c r="BL1006" s="81"/>
      <c r="BM1006" s="81"/>
      <c r="BN1006" s="81"/>
      <c r="BO1006" s="81"/>
      <c r="BP1006" s="81"/>
      <c r="BQ1006" s="81"/>
      <c r="BR1006" s="81"/>
      <c r="BS1006" s="81"/>
      <c r="BT1006" s="81"/>
      <c r="BU1006" s="81"/>
      <c r="BV1006" s="81"/>
      <c r="BW1006" s="81"/>
      <c r="BX1006" s="81"/>
      <c r="BY1006" s="81"/>
      <c r="BZ1006" s="81"/>
      <c r="CA1006" s="81"/>
      <c r="CB1006" s="81"/>
      <c r="CC1006" s="81"/>
      <c r="CD1006" s="81"/>
      <c r="CE1006" s="81"/>
      <c r="CF1006" s="81"/>
      <c r="CG1006" s="81"/>
      <c r="CH1006" s="81"/>
      <c r="CI1006" s="81"/>
      <c r="CJ1006" s="81"/>
      <c r="CK1006" s="81"/>
      <c r="CL1006" s="81"/>
      <c r="CM1006" s="81"/>
    </row>
    <row r="1007">
      <c r="A1007" s="81"/>
      <c r="B1007" s="81"/>
      <c r="C1007" s="81"/>
      <c r="D1007" s="81"/>
      <c r="E1007" s="438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438"/>
      <c r="Y1007" s="81"/>
      <c r="Z1007" s="81"/>
      <c r="AA1007" s="81"/>
      <c r="AB1007" s="81"/>
      <c r="AC1007" s="81"/>
      <c r="AD1007" s="438"/>
      <c r="AE1007" s="438"/>
      <c r="AF1007" s="81"/>
      <c r="AG1007" s="81"/>
      <c r="AH1007" s="81"/>
      <c r="AI1007" s="81"/>
      <c r="AJ1007" s="81"/>
      <c r="AK1007" s="81"/>
      <c r="AL1007" s="81"/>
      <c r="AM1007" s="81"/>
      <c r="AN1007" s="81"/>
      <c r="AO1007" s="81"/>
      <c r="AP1007" s="81"/>
      <c r="AQ1007" s="81"/>
      <c r="AR1007" s="81"/>
      <c r="AS1007" s="81"/>
      <c r="AT1007" s="81"/>
      <c r="AU1007" s="438"/>
      <c r="AV1007" s="438"/>
      <c r="AW1007" s="438"/>
      <c r="AX1007" s="438"/>
      <c r="AY1007" s="438"/>
      <c r="AZ1007" s="438"/>
      <c r="BA1007" s="438"/>
      <c r="BB1007" s="438"/>
      <c r="BC1007" s="438"/>
      <c r="BD1007" s="81"/>
      <c r="BE1007" s="438"/>
      <c r="BF1007" s="438"/>
      <c r="BG1007" s="438"/>
      <c r="BH1007" s="438"/>
      <c r="BI1007" s="81"/>
      <c r="BJ1007" s="81"/>
      <c r="BK1007" s="81"/>
      <c r="BL1007" s="81"/>
      <c r="BM1007" s="81"/>
      <c r="BN1007" s="81"/>
      <c r="BO1007" s="81"/>
      <c r="BP1007" s="81"/>
      <c r="BQ1007" s="81"/>
      <c r="BR1007" s="81"/>
      <c r="BS1007" s="81"/>
      <c r="BT1007" s="81"/>
      <c r="BU1007" s="81"/>
      <c r="BV1007" s="81"/>
      <c r="BW1007" s="81"/>
      <c r="BX1007" s="81"/>
      <c r="BY1007" s="81"/>
      <c r="BZ1007" s="81"/>
      <c r="CA1007" s="81"/>
      <c r="CB1007" s="81"/>
      <c r="CC1007" s="81"/>
      <c r="CD1007" s="81"/>
      <c r="CE1007" s="81"/>
      <c r="CF1007" s="81"/>
      <c r="CG1007" s="81"/>
      <c r="CH1007" s="81"/>
      <c r="CI1007" s="81"/>
      <c r="CJ1007" s="81"/>
      <c r="CK1007" s="81"/>
      <c r="CL1007" s="81"/>
      <c r="CM1007" s="81"/>
    </row>
    <row r="1008">
      <c r="A1008" s="81"/>
      <c r="B1008" s="81"/>
      <c r="C1008" s="81"/>
      <c r="D1008" s="81"/>
      <c r="E1008" s="438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438"/>
      <c r="Y1008" s="81"/>
      <c r="Z1008" s="81"/>
      <c r="AA1008" s="81"/>
      <c r="AB1008" s="81"/>
      <c r="AC1008" s="81"/>
      <c r="AD1008" s="438"/>
      <c r="AE1008" s="438"/>
      <c r="AF1008" s="81"/>
      <c r="AG1008" s="81"/>
      <c r="AH1008" s="81"/>
      <c r="AI1008" s="81"/>
      <c r="AJ1008" s="81"/>
      <c r="AK1008" s="81"/>
      <c r="AL1008" s="81"/>
      <c r="AM1008" s="81"/>
      <c r="AN1008" s="81"/>
      <c r="AO1008" s="81"/>
      <c r="AP1008" s="81"/>
      <c r="AQ1008" s="81"/>
      <c r="AR1008" s="81"/>
      <c r="AS1008" s="81"/>
      <c r="AT1008" s="81"/>
      <c r="AU1008" s="438"/>
      <c r="AV1008" s="438"/>
      <c r="AW1008" s="438"/>
      <c r="AX1008" s="438"/>
      <c r="AY1008" s="438"/>
      <c r="AZ1008" s="438"/>
      <c r="BA1008" s="438"/>
      <c r="BB1008" s="438"/>
      <c r="BC1008" s="438"/>
      <c r="BD1008" s="81"/>
      <c r="BE1008" s="438"/>
      <c r="BF1008" s="438"/>
      <c r="BG1008" s="438"/>
      <c r="BH1008" s="438"/>
      <c r="BI1008" s="81"/>
      <c r="BJ1008" s="81"/>
      <c r="BK1008" s="81"/>
      <c r="BL1008" s="81"/>
      <c r="BM1008" s="81"/>
      <c r="BN1008" s="81"/>
      <c r="BO1008" s="81"/>
      <c r="BP1008" s="81"/>
      <c r="BQ1008" s="81"/>
      <c r="BR1008" s="81"/>
      <c r="BS1008" s="81"/>
      <c r="BT1008" s="81"/>
      <c r="BU1008" s="81"/>
      <c r="BV1008" s="81"/>
      <c r="BW1008" s="81"/>
      <c r="BX1008" s="81"/>
      <c r="BY1008" s="81"/>
      <c r="BZ1008" s="81"/>
      <c r="CA1008" s="81"/>
      <c r="CB1008" s="81"/>
      <c r="CC1008" s="81"/>
      <c r="CD1008" s="81"/>
      <c r="CE1008" s="81"/>
      <c r="CF1008" s="81"/>
      <c r="CG1008" s="81"/>
      <c r="CH1008" s="81"/>
      <c r="CI1008" s="81"/>
      <c r="CJ1008" s="81"/>
      <c r="CK1008" s="81"/>
      <c r="CL1008" s="81"/>
      <c r="CM1008" s="81"/>
    </row>
    <row r="1009">
      <c r="A1009" s="81"/>
      <c r="B1009" s="81"/>
      <c r="C1009" s="81"/>
      <c r="D1009" s="81"/>
      <c r="E1009" s="438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438"/>
      <c r="Y1009" s="81"/>
      <c r="Z1009" s="81"/>
      <c r="AA1009" s="81"/>
      <c r="AB1009" s="81"/>
      <c r="AC1009" s="81"/>
      <c r="AD1009" s="438"/>
      <c r="AE1009" s="438"/>
      <c r="AF1009" s="81"/>
      <c r="AG1009" s="81"/>
      <c r="AH1009" s="81"/>
      <c r="AI1009" s="81"/>
      <c r="AJ1009" s="81"/>
      <c r="AK1009" s="81"/>
      <c r="AL1009" s="81"/>
      <c r="AM1009" s="81"/>
      <c r="AN1009" s="81"/>
      <c r="AO1009" s="81"/>
      <c r="AP1009" s="81"/>
      <c r="AQ1009" s="81"/>
      <c r="AR1009" s="81"/>
      <c r="AS1009" s="81"/>
      <c r="AT1009" s="81"/>
      <c r="AU1009" s="438"/>
      <c r="AV1009" s="438"/>
      <c r="AW1009" s="438"/>
      <c r="AX1009" s="438"/>
      <c r="AY1009" s="438"/>
      <c r="AZ1009" s="438"/>
      <c r="BA1009" s="438"/>
      <c r="BB1009" s="438"/>
      <c r="BC1009" s="438"/>
      <c r="BD1009" s="81"/>
      <c r="BE1009" s="438"/>
      <c r="BF1009" s="438"/>
      <c r="BG1009" s="438"/>
      <c r="BH1009" s="438"/>
      <c r="BI1009" s="81"/>
      <c r="BJ1009" s="81"/>
      <c r="BK1009" s="81"/>
      <c r="BL1009" s="81"/>
      <c r="BM1009" s="81"/>
      <c r="BN1009" s="81"/>
      <c r="BO1009" s="81"/>
      <c r="BP1009" s="81"/>
      <c r="BQ1009" s="81"/>
      <c r="BR1009" s="81"/>
      <c r="BS1009" s="81"/>
      <c r="BT1009" s="81"/>
      <c r="BU1009" s="81"/>
      <c r="BV1009" s="81"/>
      <c r="BW1009" s="81"/>
      <c r="BX1009" s="81"/>
      <c r="BY1009" s="81"/>
      <c r="BZ1009" s="81"/>
      <c r="CA1009" s="81"/>
      <c r="CB1009" s="81"/>
      <c r="CC1009" s="81"/>
      <c r="CD1009" s="81"/>
      <c r="CE1009" s="81"/>
      <c r="CF1009" s="81"/>
      <c r="CG1009" s="81"/>
      <c r="CH1009" s="81"/>
      <c r="CI1009" s="81"/>
      <c r="CJ1009" s="81"/>
      <c r="CK1009" s="81"/>
      <c r="CL1009" s="81"/>
      <c r="CM1009" s="81"/>
    </row>
    <row r="1010">
      <c r="A1010" s="81"/>
      <c r="B1010" s="81"/>
      <c r="C1010" s="81"/>
      <c r="D1010" s="81"/>
      <c r="E1010" s="438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438"/>
      <c r="Y1010" s="81"/>
      <c r="Z1010" s="81"/>
      <c r="AA1010" s="81"/>
      <c r="AB1010" s="81"/>
      <c r="AC1010" s="81"/>
      <c r="AD1010" s="438"/>
      <c r="AE1010" s="438"/>
      <c r="AF1010" s="81"/>
      <c r="AG1010" s="81"/>
      <c r="AH1010" s="81"/>
      <c r="AI1010" s="81"/>
      <c r="AJ1010" s="81"/>
      <c r="AK1010" s="81"/>
      <c r="AL1010" s="81"/>
      <c r="AM1010" s="81"/>
      <c r="AN1010" s="81"/>
      <c r="AO1010" s="81"/>
      <c r="AP1010" s="81"/>
      <c r="AQ1010" s="81"/>
      <c r="AR1010" s="81"/>
      <c r="AS1010" s="81"/>
      <c r="AT1010" s="81"/>
      <c r="AU1010" s="438"/>
      <c r="AV1010" s="438"/>
      <c r="AW1010" s="438"/>
      <c r="AX1010" s="438"/>
      <c r="AY1010" s="438"/>
      <c r="AZ1010" s="438"/>
      <c r="BA1010" s="438"/>
      <c r="BB1010" s="438"/>
      <c r="BC1010" s="438"/>
      <c r="BD1010" s="81"/>
      <c r="BE1010" s="438"/>
      <c r="BF1010" s="438"/>
      <c r="BG1010" s="438"/>
      <c r="BH1010" s="438"/>
      <c r="BI1010" s="81"/>
      <c r="BJ1010" s="81"/>
      <c r="BK1010" s="81"/>
      <c r="BL1010" s="81"/>
      <c r="BM1010" s="81"/>
      <c r="BN1010" s="81"/>
      <c r="BO1010" s="81"/>
      <c r="BP1010" s="81"/>
      <c r="BQ1010" s="81"/>
      <c r="BR1010" s="81"/>
      <c r="BS1010" s="81"/>
      <c r="BT1010" s="81"/>
      <c r="BU1010" s="81"/>
      <c r="BV1010" s="81"/>
      <c r="BW1010" s="81"/>
      <c r="BX1010" s="81"/>
      <c r="BY1010" s="81"/>
      <c r="BZ1010" s="81"/>
      <c r="CA1010" s="81"/>
      <c r="CB1010" s="81"/>
      <c r="CC1010" s="81"/>
      <c r="CD1010" s="81"/>
      <c r="CE1010" s="81"/>
      <c r="CF1010" s="81"/>
      <c r="CG1010" s="81"/>
      <c r="CH1010" s="81"/>
      <c r="CI1010" s="81"/>
      <c r="CJ1010" s="81"/>
      <c r="CK1010" s="81"/>
      <c r="CL1010" s="81"/>
      <c r="CM1010" s="81"/>
    </row>
    <row r="1011">
      <c r="A1011" s="81"/>
      <c r="B1011" s="81"/>
      <c r="C1011" s="81"/>
      <c r="D1011" s="81"/>
      <c r="E1011" s="438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438"/>
      <c r="Y1011" s="81"/>
      <c r="Z1011" s="81"/>
      <c r="AA1011" s="81"/>
      <c r="AB1011" s="81"/>
      <c r="AC1011" s="81"/>
      <c r="AD1011" s="438"/>
      <c r="AE1011" s="438"/>
      <c r="AF1011" s="81"/>
      <c r="AG1011" s="81"/>
      <c r="AH1011" s="81"/>
      <c r="AI1011" s="81"/>
      <c r="AJ1011" s="81"/>
      <c r="AK1011" s="81"/>
      <c r="AL1011" s="81"/>
      <c r="AM1011" s="81"/>
      <c r="AN1011" s="81"/>
      <c r="AO1011" s="81"/>
      <c r="AP1011" s="81"/>
      <c r="AQ1011" s="81"/>
      <c r="AR1011" s="81"/>
      <c r="AS1011" s="81"/>
      <c r="AT1011" s="81"/>
      <c r="AU1011" s="438"/>
      <c r="AV1011" s="438"/>
      <c r="AW1011" s="438"/>
      <c r="AX1011" s="438"/>
      <c r="AY1011" s="438"/>
      <c r="AZ1011" s="438"/>
      <c r="BA1011" s="438"/>
      <c r="BB1011" s="438"/>
      <c r="BC1011" s="438"/>
      <c r="BD1011" s="81"/>
      <c r="BE1011" s="438"/>
      <c r="BF1011" s="438"/>
      <c r="BG1011" s="438"/>
      <c r="BH1011" s="438"/>
      <c r="BI1011" s="81"/>
      <c r="BJ1011" s="81"/>
      <c r="BK1011" s="81"/>
      <c r="BL1011" s="81"/>
      <c r="BM1011" s="81"/>
      <c r="BN1011" s="81"/>
      <c r="BO1011" s="81"/>
      <c r="BP1011" s="81"/>
      <c r="BQ1011" s="81"/>
      <c r="BR1011" s="81"/>
      <c r="BS1011" s="81"/>
      <c r="BT1011" s="81"/>
      <c r="BU1011" s="81"/>
      <c r="BV1011" s="81"/>
      <c r="BW1011" s="81"/>
      <c r="BX1011" s="81"/>
      <c r="BY1011" s="81"/>
      <c r="BZ1011" s="81"/>
      <c r="CA1011" s="81"/>
      <c r="CB1011" s="81"/>
      <c r="CC1011" s="81"/>
      <c r="CD1011" s="81"/>
      <c r="CE1011" s="81"/>
      <c r="CF1011" s="81"/>
      <c r="CG1011" s="81"/>
      <c r="CH1011" s="81"/>
      <c r="CI1011" s="81"/>
      <c r="CJ1011" s="81"/>
      <c r="CK1011" s="81"/>
      <c r="CL1011" s="81"/>
      <c r="CM1011" s="81"/>
    </row>
    <row r="1012">
      <c r="A1012" s="81"/>
      <c r="B1012" s="81"/>
      <c r="C1012" s="81"/>
      <c r="D1012" s="81"/>
      <c r="E1012" s="438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438"/>
      <c r="Y1012" s="81"/>
      <c r="Z1012" s="81"/>
      <c r="AA1012" s="81"/>
      <c r="AB1012" s="81"/>
      <c r="AC1012" s="81"/>
      <c r="AD1012" s="438"/>
      <c r="AE1012" s="438"/>
      <c r="AF1012" s="81"/>
      <c r="AG1012" s="81"/>
      <c r="AH1012" s="81"/>
      <c r="AI1012" s="81"/>
      <c r="AJ1012" s="81"/>
      <c r="AK1012" s="81"/>
      <c r="AL1012" s="81"/>
      <c r="AM1012" s="81"/>
      <c r="AN1012" s="81"/>
      <c r="AO1012" s="81"/>
      <c r="AP1012" s="81"/>
      <c r="AQ1012" s="81"/>
      <c r="AR1012" s="81"/>
      <c r="AS1012" s="81"/>
      <c r="AT1012" s="81"/>
      <c r="AU1012" s="438"/>
      <c r="AV1012" s="438"/>
      <c r="AW1012" s="438"/>
      <c r="AX1012" s="438"/>
      <c r="AY1012" s="438"/>
      <c r="AZ1012" s="438"/>
      <c r="BA1012" s="438"/>
      <c r="BB1012" s="438"/>
      <c r="BC1012" s="438"/>
      <c r="BD1012" s="81"/>
      <c r="BE1012" s="438"/>
      <c r="BF1012" s="438"/>
      <c r="BG1012" s="438"/>
      <c r="BH1012" s="438"/>
      <c r="BI1012" s="81"/>
      <c r="BJ1012" s="81"/>
      <c r="BK1012" s="81"/>
      <c r="BL1012" s="81"/>
      <c r="BM1012" s="81"/>
      <c r="BN1012" s="81"/>
      <c r="BO1012" s="81"/>
      <c r="BP1012" s="81"/>
      <c r="BQ1012" s="81"/>
      <c r="BR1012" s="81"/>
      <c r="BS1012" s="81"/>
      <c r="BT1012" s="81"/>
      <c r="BU1012" s="81"/>
      <c r="BV1012" s="81"/>
      <c r="BW1012" s="81"/>
      <c r="BX1012" s="81"/>
      <c r="BY1012" s="81"/>
      <c r="BZ1012" s="81"/>
      <c r="CA1012" s="81"/>
      <c r="CB1012" s="81"/>
      <c r="CC1012" s="81"/>
      <c r="CD1012" s="81"/>
      <c r="CE1012" s="81"/>
      <c r="CF1012" s="81"/>
      <c r="CG1012" s="81"/>
      <c r="CH1012" s="81"/>
      <c r="CI1012" s="81"/>
      <c r="CJ1012" s="81"/>
      <c r="CK1012" s="81"/>
      <c r="CL1012" s="81"/>
      <c r="CM1012" s="81"/>
    </row>
    <row r="1013">
      <c r="A1013" s="81"/>
      <c r="B1013" s="81"/>
      <c r="C1013" s="81"/>
      <c r="D1013" s="81"/>
      <c r="E1013" s="438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438"/>
      <c r="Y1013" s="81"/>
      <c r="Z1013" s="81"/>
      <c r="AA1013" s="81"/>
      <c r="AB1013" s="81"/>
      <c r="AC1013" s="81"/>
      <c r="AD1013" s="438"/>
      <c r="AE1013" s="438"/>
      <c r="AF1013" s="81"/>
      <c r="AG1013" s="81"/>
      <c r="AH1013" s="81"/>
      <c r="AI1013" s="81"/>
      <c r="AJ1013" s="81"/>
      <c r="AK1013" s="81"/>
      <c r="AL1013" s="81"/>
      <c r="AM1013" s="81"/>
      <c r="AN1013" s="81"/>
      <c r="AO1013" s="81"/>
      <c r="AP1013" s="81"/>
      <c r="AQ1013" s="81"/>
      <c r="AR1013" s="81"/>
      <c r="AS1013" s="81"/>
      <c r="AT1013" s="81"/>
      <c r="AU1013" s="438"/>
      <c r="AV1013" s="438"/>
      <c r="AW1013" s="438"/>
      <c r="AX1013" s="438"/>
      <c r="AY1013" s="438"/>
      <c r="AZ1013" s="438"/>
      <c r="BA1013" s="438"/>
      <c r="BB1013" s="438"/>
      <c r="BC1013" s="438"/>
      <c r="BD1013" s="81"/>
      <c r="BE1013" s="438"/>
      <c r="BF1013" s="438"/>
      <c r="BG1013" s="438"/>
      <c r="BH1013" s="438"/>
      <c r="BI1013" s="81"/>
      <c r="BJ1013" s="81"/>
      <c r="BK1013" s="81"/>
      <c r="BL1013" s="81"/>
      <c r="BM1013" s="81"/>
      <c r="BN1013" s="81"/>
      <c r="BO1013" s="81"/>
      <c r="BP1013" s="81"/>
      <c r="BQ1013" s="81"/>
      <c r="BR1013" s="81"/>
      <c r="BS1013" s="81"/>
      <c r="BT1013" s="81"/>
      <c r="BU1013" s="81"/>
      <c r="BV1013" s="81"/>
      <c r="BW1013" s="81"/>
      <c r="BX1013" s="81"/>
      <c r="BY1013" s="81"/>
      <c r="BZ1013" s="81"/>
      <c r="CA1013" s="81"/>
      <c r="CB1013" s="81"/>
      <c r="CC1013" s="81"/>
      <c r="CD1013" s="81"/>
      <c r="CE1013" s="81"/>
      <c r="CF1013" s="81"/>
      <c r="CG1013" s="81"/>
      <c r="CH1013" s="81"/>
      <c r="CI1013" s="81"/>
      <c r="CJ1013" s="81"/>
      <c r="CK1013" s="81"/>
      <c r="CL1013" s="81"/>
      <c r="CM1013" s="81"/>
    </row>
    <row r="1014">
      <c r="A1014" s="81"/>
      <c r="B1014" s="81"/>
      <c r="C1014" s="81"/>
      <c r="D1014" s="81"/>
      <c r="E1014" s="438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438"/>
      <c r="Y1014" s="81"/>
      <c r="Z1014" s="81"/>
      <c r="AA1014" s="81"/>
      <c r="AB1014" s="81"/>
      <c r="AC1014" s="81"/>
      <c r="AD1014" s="438"/>
      <c r="AE1014" s="438"/>
      <c r="AF1014" s="81"/>
      <c r="AG1014" s="81"/>
      <c r="AH1014" s="81"/>
      <c r="AI1014" s="81"/>
      <c r="AJ1014" s="81"/>
      <c r="AK1014" s="81"/>
      <c r="AL1014" s="81"/>
      <c r="AM1014" s="81"/>
      <c r="AN1014" s="81"/>
      <c r="AO1014" s="81"/>
      <c r="AP1014" s="81"/>
      <c r="AQ1014" s="81"/>
      <c r="AR1014" s="81"/>
      <c r="AS1014" s="81"/>
      <c r="AT1014" s="81"/>
      <c r="AU1014" s="438"/>
      <c r="AV1014" s="438"/>
      <c r="AW1014" s="438"/>
      <c r="AX1014" s="438"/>
      <c r="AY1014" s="438"/>
      <c r="AZ1014" s="438"/>
      <c r="BA1014" s="438"/>
      <c r="BB1014" s="438"/>
      <c r="BC1014" s="438"/>
      <c r="BD1014" s="81"/>
      <c r="BE1014" s="438"/>
      <c r="BF1014" s="438"/>
      <c r="BG1014" s="438"/>
      <c r="BH1014" s="438"/>
      <c r="BI1014" s="81"/>
      <c r="BJ1014" s="81"/>
      <c r="BK1014" s="81"/>
      <c r="BL1014" s="81"/>
      <c r="BM1014" s="81"/>
      <c r="BN1014" s="81"/>
      <c r="BO1014" s="81"/>
      <c r="BP1014" s="81"/>
      <c r="BQ1014" s="81"/>
      <c r="BR1014" s="81"/>
      <c r="BS1014" s="81"/>
      <c r="BT1014" s="81"/>
      <c r="BU1014" s="81"/>
      <c r="BV1014" s="81"/>
      <c r="BW1014" s="81"/>
      <c r="BX1014" s="81"/>
      <c r="BY1014" s="81"/>
      <c r="BZ1014" s="81"/>
      <c r="CA1014" s="81"/>
      <c r="CB1014" s="81"/>
      <c r="CC1014" s="81"/>
      <c r="CD1014" s="81"/>
      <c r="CE1014" s="81"/>
      <c r="CF1014" s="81"/>
      <c r="CG1014" s="81"/>
      <c r="CH1014" s="81"/>
      <c r="CI1014" s="81"/>
      <c r="CJ1014" s="81"/>
      <c r="CK1014" s="81"/>
      <c r="CL1014" s="81"/>
      <c r="CM1014" s="81"/>
    </row>
    <row r="1015">
      <c r="A1015" s="81"/>
      <c r="B1015" s="81"/>
      <c r="C1015" s="81"/>
      <c r="D1015" s="81"/>
      <c r="E1015" s="438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438"/>
      <c r="Y1015" s="81"/>
      <c r="Z1015" s="81"/>
      <c r="AA1015" s="81"/>
      <c r="AB1015" s="81"/>
      <c r="AC1015" s="81"/>
      <c r="AD1015" s="438"/>
      <c r="AE1015" s="438"/>
      <c r="AF1015" s="81"/>
      <c r="AG1015" s="81"/>
      <c r="AH1015" s="81"/>
      <c r="AI1015" s="81"/>
      <c r="AJ1015" s="81"/>
      <c r="AK1015" s="81"/>
      <c r="AL1015" s="81"/>
      <c r="AM1015" s="81"/>
      <c r="AN1015" s="81"/>
      <c r="AO1015" s="81"/>
      <c r="AP1015" s="81"/>
      <c r="AQ1015" s="81"/>
      <c r="AR1015" s="81"/>
      <c r="AS1015" s="81"/>
      <c r="AT1015" s="81"/>
      <c r="AU1015" s="438"/>
      <c r="AV1015" s="438"/>
      <c r="AW1015" s="438"/>
      <c r="AX1015" s="438"/>
      <c r="AY1015" s="438"/>
      <c r="AZ1015" s="438"/>
      <c r="BA1015" s="438"/>
      <c r="BB1015" s="438"/>
      <c r="BC1015" s="438"/>
      <c r="BD1015" s="81"/>
      <c r="BE1015" s="438"/>
      <c r="BF1015" s="438"/>
      <c r="BG1015" s="438"/>
      <c r="BH1015" s="438"/>
      <c r="BI1015" s="81"/>
      <c r="BJ1015" s="81"/>
      <c r="BK1015" s="81"/>
      <c r="BL1015" s="81"/>
      <c r="BM1015" s="81"/>
      <c r="BN1015" s="81"/>
      <c r="BO1015" s="81"/>
      <c r="BP1015" s="81"/>
      <c r="BQ1015" s="81"/>
      <c r="BR1015" s="81"/>
      <c r="BS1015" s="81"/>
      <c r="BT1015" s="81"/>
      <c r="BU1015" s="81"/>
      <c r="BV1015" s="81"/>
      <c r="BW1015" s="81"/>
      <c r="BX1015" s="81"/>
      <c r="BY1015" s="81"/>
      <c r="BZ1015" s="81"/>
      <c r="CA1015" s="81"/>
      <c r="CB1015" s="81"/>
      <c r="CC1015" s="81"/>
      <c r="CD1015" s="81"/>
      <c r="CE1015" s="81"/>
      <c r="CF1015" s="81"/>
      <c r="CG1015" s="81"/>
      <c r="CH1015" s="81"/>
      <c r="CI1015" s="81"/>
      <c r="CJ1015" s="81"/>
      <c r="CK1015" s="81"/>
      <c r="CL1015" s="81"/>
      <c r="CM1015" s="81"/>
    </row>
    <row r="1016">
      <c r="A1016" s="81"/>
      <c r="B1016" s="81"/>
      <c r="C1016" s="81"/>
      <c r="D1016" s="81"/>
      <c r="E1016" s="438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438"/>
      <c r="Y1016" s="81"/>
      <c r="Z1016" s="81"/>
      <c r="AA1016" s="81"/>
      <c r="AB1016" s="81"/>
      <c r="AC1016" s="81"/>
      <c r="AD1016" s="438"/>
      <c r="AE1016" s="438"/>
      <c r="AF1016" s="81"/>
      <c r="AG1016" s="81"/>
      <c r="AH1016" s="81"/>
      <c r="AI1016" s="81"/>
      <c r="AJ1016" s="81"/>
      <c r="AK1016" s="81"/>
      <c r="AL1016" s="81"/>
      <c r="AM1016" s="81"/>
      <c r="AN1016" s="81"/>
      <c r="AO1016" s="81"/>
      <c r="AP1016" s="81"/>
      <c r="AQ1016" s="81"/>
      <c r="AR1016" s="81"/>
      <c r="AS1016" s="81"/>
      <c r="AT1016" s="81"/>
      <c r="AU1016" s="438"/>
      <c r="AV1016" s="438"/>
      <c r="AW1016" s="438"/>
      <c r="AX1016" s="438"/>
      <c r="AY1016" s="438"/>
      <c r="AZ1016" s="438"/>
      <c r="BA1016" s="438"/>
      <c r="BB1016" s="438"/>
      <c r="BC1016" s="438"/>
      <c r="BD1016" s="81"/>
      <c r="BE1016" s="438"/>
      <c r="BF1016" s="438"/>
      <c r="BG1016" s="438"/>
      <c r="BH1016" s="438"/>
      <c r="BI1016" s="81"/>
      <c r="BJ1016" s="81"/>
      <c r="BK1016" s="81"/>
      <c r="BL1016" s="81"/>
      <c r="BM1016" s="81"/>
      <c r="BN1016" s="81"/>
      <c r="BO1016" s="81"/>
      <c r="BP1016" s="81"/>
      <c r="BQ1016" s="81"/>
      <c r="BR1016" s="81"/>
      <c r="BS1016" s="81"/>
      <c r="BT1016" s="81"/>
      <c r="BU1016" s="81"/>
      <c r="BV1016" s="81"/>
      <c r="BW1016" s="81"/>
      <c r="BX1016" s="81"/>
      <c r="BY1016" s="81"/>
      <c r="BZ1016" s="81"/>
      <c r="CA1016" s="81"/>
      <c r="CB1016" s="81"/>
      <c r="CC1016" s="81"/>
      <c r="CD1016" s="81"/>
      <c r="CE1016" s="81"/>
      <c r="CF1016" s="81"/>
      <c r="CG1016" s="81"/>
      <c r="CH1016" s="81"/>
      <c r="CI1016" s="81"/>
      <c r="CJ1016" s="81"/>
      <c r="CK1016" s="81"/>
      <c r="CL1016" s="81"/>
      <c r="CM1016" s="81"/>
    </row>
    <row r="1017">
      <c r="A1017" s="81"/>
      <c r="B1017" s="81"/>
      <c r="C1017" s="81"/>
      <c r="D1017" s="81"/>
      <c r="E1017" s="438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438"/>
      <c r="Y1017" s="81"/>
      <c r="Z1017" s="81"/>
      <c r="AA1017" s="81"/>
      <c r="AB1017" s="81"/>
      <c r="AC1017" s="81"/>
      <c r="AD1017" s="438"/>
      <c r="AE1017" s="438"/>
      <c r="AF1017" s="81"/>
      <c r="AG1017" s="81"/>
      <c r="AH1017" s="81"/>
      <c r="AI1017" s="81"/>
      <c r="AJ1017" s="81"/>
      <c r="AK1017" s="81"/>
      <c r="AL1017" s="81"/>
      <c r="AM1017" s="81"/>
      <c r="AN1017" s="81"/>
      <c r="AO1017" s="81"/>
      <c r="AP1017" s="81"/>
      <c r="AQ1017" s="81"/>
      <c r="AR1017" s="81"/>
      <c r="AS1017" s="81"/>
      <c r="AT1017" s="81"/>
      <c r="AU1017" s="438"/>
      <c r="AV1017" s="438"/>
      <c r="AW1017" s="438"/>
      <c r="AX1017" s="438"/>
      <c r="AY1017" s="438"/>
      <c r="AZ1017" s="438"/>
      <c r="BA1017" s="438"/>
      <c r="BB1017" s="438"/>
      <c r="BC1017" s="438"/>
      <c r="BD1017" s="81"/>
      <c r="BE1017" s="438"/>
      <c r="BF1017" s="438"/>
      <c r="BG1017" s="438"/>
      <c r="BH1017" s="438"/>
      <c r="BI1017" s="81"/>
      <c r="BJ1017" s="81"/>
      <c r="BK1017" s="81"/>
      <c r="BL1017" s="81"/>
      <c r="BM1017" s="81"/>
      <c r="BN1017" s="81"/>
      <c r="BO1017" s="81"/>
      <c r="BP1017" s="81"/>
      <c r="BQ1017" s="81"/>
      <c r="BR1017" s="81"/>
      <c r="BS1017" s="81"/>
      <c r="BT1017" s="81"/>
      <c r="BU1017" s="81"/>
      <c r="BV1017" s="81"/>
      <c r="BW1017" s="81"/>
      <c r="BX1017" s="81"/>
      <c r="BY1017" s="81"/>
      <c r="BZ1017" s="81"/>
      <c r="CA1017" s="81"/>
      <c r="CB1017" s="81"/>
      <c r="CC1017" s="81"/>
      <c r="CD1017" s="81"/>
      <c r="CE1017" s="81"/>
      <c r="CF1017" s="81"/>
      <c r="CG1017" s="81"/>
      <c r="CH1017" s="81"/>
      <c r="CI1017" s="81"/>
      <c r="CJ1017" s="81"/>
      <c r="CK1017" s="81"/>
      <c r="CL1017" s="81"/>
      <c r="CM1017" s="81"/>
    </row>
    <row r="1018">
      <c r="A1018" s="81"/>
      <c r="B1018" s="81"/>
      <c r="C1018" s="81"/>
      <c r="D1018" s="81"/>
      <c r="E1018" s="438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438"/>
      <c r="Y1018" s="81"/>
      <c r="Z1018" s="81"/>
      <c r="AA1018" s="81"/>
      <c r="AB1018" s="81"/>
      <c r="AC1018" s="81"/>
      <c r="AD1018" s="438"/>
      <c r="AE1018" s="438"/>
      <c r="AF1018" s="81"/>
      <c r="AG1018" s="81"/>
      <c r="AH1018" s="81"/>
      <c r="AI1018" s="81"/>
      <c r="AJ1018" s="81"/>
      <c r="AK1018" s="81"/>
      <c r="AL1018" s="81"/>
      <c r="AM1018" s="81"/>
      <c r="AN1018" s="81"/>
      <c r="AO1018" s="81"/>
      <c r="AP1018" s="81"/>
      <c r="AQ1018" s="81"/>
      <c r="AR1018" s="81"/>
      <c r="AS1018" s="81"/>
      <c r="AT1018" s="81"/>
      <c r="AU1018" s="438"/>
      <c r="AV1018" s="438"/>
      <c r="AW1018" s="438"/>
      <c r="AX1018" s="438"/>
      <c r="AY1018" s="438"/>
      <c r="AZ1018" s="438"/>
      <c r="BA1018" s="438"/>
      <c r="BB1018" s="438"/>
      <c r="BC1018" s="438"/>
      <c r="BD1018" s="81"/>
      <c r="BE1018" s="438"/>
      <c r="BF1018" s="438"/>
      <c r="BG1018" s="438"/>
      <c r="BH1018" s="438"/>
      <c r="BI1018" s="81"/>
      <c r="BJ1018" s="81"/>
      <c r="BK1018" s="81"/>
      <c r="BL1018" s="81"/>
      <c r="BM1018" s="81"/>
      <c r="BN1018" s="81"/>
      <c r="BO1018" s="81"/>
      <c r="BP1018" s="81"/>
      <c r="BQ1018" s="81"/>
      <c r="BR1018" s="81"/>
      <c r="BS1018" s="81"/>
      <c r="BT1018" s="81"/>
      <c r="BU1018" s="81"/>
      <c r="BV1018" s="81"/>
      <c r="BW1018" s="81"/>
      <c r="BX1018" s="81"/>
      <c r="BY1018" s="81"/>
      <c r="BZ1018" s="81"/>
      <c r="CA1018" s="81"/>
      <c r="CB1018" s="81"/>
      <c r="CC1018" s="81"/>
      <c r="CD1018" s="81"/>
      <c r="CE1018" s="81"/>
      <c r="CF1018" s="81"/>
      <c r="CG1018" s="81"/>
      <c r="CH1018" s="81"/>
      <c r="CI1018" s="81"/>
      <c r="CJ1018" s="81"/>
      <c r="CK1018" s="81"/>
      <c r="CL1018" s="81"/>
      <c r="CM1018" s="81"/>
    </row>
    <row r="1019">
      <c r="A1019" s="81"/>
      <c r="B1019" s="81"/>
      <c r="C1019" s="81"/>
      <c r="D1019" s="81"/>
      <c r="E1019" s="438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438"/>
      <c r="Y1019" s="81"/>
      <c r="Z1019" s="81"/>
      <c r="AA1019" s="81"/>
      <c r="AB1019" s="81"/>
      <c r="AC1019" s="81"/>
      <c r="AD1019" s="438"/>
      <c r="AE1019" s="438"/>
      <c r="AF1019" s="81"/>
      <c r="AG1019" s="81"/>
      <c r="AH1019" s="81"/>
      <c r="AI1019" s="81"/>
      <c r="AJ1019" s="81"/>
      <c r="AK1019" s="81"/>
      <c r="AL1019" s="81"/>
      <c r="AM1019" s="81"/>
      <c r="AN1019" s="81"/>
      <c r="AO1019" s="81"/>
      <c r="AP1019" s="81"/>
      <c r="AQ1019" s="81"/>
      <c r="AR1019" s="81"/>
      <c r="AS1019" s="81"/>
      <c r="AT1019" s="81"/>
      <c r="AU1019" s="438"/>
      <c r="AV1019" s="438"/>
      <c r="AW1019" s="438"/>
      <c r="AX1019" s="438"/>
      <c r="AY1019" s="438"/>
      <c r="AZ1019" s="438"/>
      <c r="BA1019" s="438"/>
      <c r="BB1019" s="438"/>
      <c r="BC1019" s="438"/>
      <c r="BD1019" s="81"/>
      <c r="BE1019" s="438"/>
      <c r="BF1019" s="438"/>
      <c r="BG1019" s="438"/>
      <c r="BH1019" s="438"/>
      <c r="BI1019" s="81"/>
      <c r="BJ1019" s="81"/>
      <c r="BK1019" s="81"/>
      <c r="BL1019" s="81"/>
      <c r="BM1019" s="81"/>
      <c r="BN1019" s="81"/>
      <c r="BO1019" s="81"/>
      <c r="BP1019" s="81"/>
      <c r="BQ1019" s="81"/>
      <c r="BR1019" s="81"/>
      <c r="BS1019" s="81"/>
      <c r="BT1019" s="81"/>
      <c r="BU1019" s="81"/>
      <c r="BV1019" s="81"/>
      <c r="BW1019" s="81"/>
      <c r="BX1019" s="81"/>
      <c r="BY1019" s="81"/>
      <c r="BZ1019" s="81"/>
      <c r="CA1019" s="81"/>
      <c r="CB1019" s="81"/>
      <c r="CC1019" s="81"/>
      <c r="CD1019" s="81"/>
      <c r="CE1019" s="81"/>
      <c r="CF1019" s="81"/>
      <c r="CG1019" s="81"/>
      <c r="CH1019" s="81"/>
      <c r="CI1019" s="81"/>
      <c r="CJ1019" s="81"/>
      <c r="CK1019" s="81"/>
      <c r="CL1019" s="81"/>
      <c r="CM1019" s="81"/>
    </row>
    <row r="1020">
      <c r="A1020" s="81"/>
      <c r="B1020" s="81"/>
      <c r="C1020" s="81"/>
      <c r="D1020" s="81"/>
      <c r="E1020" s="438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438"/>
      <c r="Y1020" s="81"/>
      <c r="Z1020" s="81"/>
      <c r="AA1020" s="81"/>
      <c r="AB1020" s="81"/>
      <c r="AC1020" s="81"/>
      <c r="AD1020" s="438"/>
      <c r="AE1020" s="438"/>
      <c r="AF1020" s="81"/>
      <c r="AG1020" s="81"/>
      <c r="AH1020" s="81"/>
      <c r="AI1020" s="81"/>
      <c r="AJ1020" s="81"/>
      <c r="AK1020" s="81"/>
      <c r="AL1020" s="81"/>
      <c r="AM1020" s="81"/>
      <c r="AN1020" s="81"/>
      <c r="AO1020" s="81"/>
      <c r="AP1020" s="81"/>
      <c r="AQ1020" s="81"/>
      <c r="AR1020" s="81"/>
      <c r="AS1020" s="81"/>
      <c r="AT1020" s="81"/>
      <c r="AU1020" s="438"/>
      <c r="AV1020" s="438"/>
      <c r="AW1020" s="438"/>
      <c r="AX1020" s="438"/>
      <c r="AY1020" s="438"/>
      <c r="AZ1020" s="438"/>
      <c r="BA1020" s="438"/>
      <c r="BB1020" s="438"/>
      <c r="BC1020" s="438"/>
      <c r="BD1020" s="81"/>
      <c r="BE1020" s="438"/>
      <c r="BF1020" s="438"/>
      <c r="BG1020" s="438"/>
      <c r="BH1020" s="438"/>
      <c r="BI1020" s="81"/>
      <c r="BJ1020" s="81"/>
      <c r="BK1020" s="81"/>
      <c r="BL1020" s="81"/>
      <c r="BM1020" s="81"/>
      <c r="BN1020" s="81"/>
      <c r="BO1020" s="81"/>
      <c r="BP1020" s="81"/>
      <c r="BQ1020" s="81"/>
      <c r="BR1020" s="81"/>
      <c r="BS1020" s="81"/>
      <c r="BT1020" s="81"/>
      <c r="BU1020" s="81"/>
      <c r="BV1020" s="81"/>
      <c r="BW1020" s="81"/>
      <c r="BX1020" s="81"/>
      <c r="BY1020" s="81"/>
      <c r="BZ1020" s="81"/>
      <c r="CA1020" s="81"/>
      <c r="CB1020" s="81"/>
      <c r="CC1020" s="81"/>
      <c r="CD1020" s="81"/>
      <c r="CE1020" s="81"/>
      <c r="CF1020" s="81"/>
      <c r="CG1020" s="81"/>
      <c r="CH1020" s="81"/>
      <c r="CI1020" s="81"/>
      <c r="CJ1020" s="81"/>
      <c r="CK1020" s="81"/>
      <c r="CL1020" s="81"/>
      <c r="CM1020" s="81"/>
    </row>
    <row r="1021">
      <c r="A1021" s="81"/>
      <c r="B1021" s="81"/>
      <c r="C1021" s="81"/>
      <c r="D1021" s="81"/>
      <c r="E1021" s="438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438"/>
      <c r="Y1021" s="81"/>
      <c r="Z1021" s="81"/>
      <c r="AA1021" s="81"/>
      <c r="AB1021" s="81"/>
      <c r="AC1021" s="81"/>
      <c r="AD1021" s="438"/>
      <c r="AE1021" s="438"/>
      <c r="AF1021" s="81"/>
      <c r="AG1021" s="81"/>
      <c r="AH1021" s="81"/>
      <c r="AI1021" s="81"/>
      <c r="AJ1021" s="81"/>
      <c r="AK1021" s="81"/>
      <c r="AL1021" s="81"/>
      <c r="AM1021" s="81"/>
      <c r="AN1021" s="81"/>
      <c r="AO1021" s="81"/>
      <c r="AP1021" s="81"/>
      <c r="AQ1021" s="81"/>
      <c r="AR1021" s="81"/>
      <c r="AS1021" s="81"/>
      <c r="AT1021" s="81"/>
      <c r="AU1021" s="438"/>
      <c r="AV1021" s="438"/>
      <c r="AW1021" s="438"/>
      <c r="AX1021" s="438"/>
      <c r="AY1021" s="438"/>
      <c r="AZ1021" s="438"/>
      <c r="BA1021" s="438"/>
      <c r="BB1021" s="438"/>
      <c r="BC1021" s="438"/>
      <c r="BD1021" s="81"/>
      <c r="BE1021" s="438"/>
      <c r="BF1021" s="438"/>
      <c r="BG1021" s="438"/>
      <c r="BH1021" s="438"/>
      <c r="BI1021" s="81"/>
      <c r="BJ1021" s="81"/>
      <c r="BK1021" s="81"/>
      <c r="BL1021" s="81"/>
      <c r="BM1021" s="81"/>
      <c r="BN1021" s="81"/>
      <c r="BO1021" s="81"/>
      <c r="BP1021" s="81"/>
      <c r="BQ1021" s="81"/>
      <c r="BR1021" s="81"/>
      <c r="BS1021" s="81"/>
      <c r="BT1021" s="81"/>
      <c r="BU1021" s="81"/>
      <c r="BV1021" s="81"/>
      <c r="BW1021" s="81"/>
      <c r="BX1021" s="81"/>
      <c r="BY1021" s="81"/>
      <c r="BZ1021" s="81"/>
      <c r="CA1021" s="81"/>
      <c r="CB1021" s="81"/>
      <c r="CC1021" s="81"/>
      <c r="CD1021" s="81"/>
      <c r="CE1021" s="81"/>
      <c r="CF1021" s="81"/>
      <c r="CG1021" s="81"/>
      <c r="CH1021" s="81"/>
      <c r="CI1021" s="81"/>
      <c r="CJ1021" s="81"/>
      <c r="CK1021" s="81"/>
      <c r="CL1021" s="81"/>
      <c r="CM1021" s="81"/>
    </row>
    <row r="1022">
      <c r="A1022" s="81"/>
      <c r="B1022" s="81"/>
      <c r="C1022" s="81"/>
      <c r="D1022" s="81"/>
      <c r="E1022" s="438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438"/>
      <c r="Y1022" s="81"/>
      <c r="Z1022" s="81"/>
      <c r="AA1022" s="81"/>
      <c r="AB1022" s="81"/>
      <c r="AC1022" s="81"/>
      <c r="AD1022" s="438"/>
      <c r="AE1022" s="438"/>
      <c r="AF1022" s="81"/>
      <c r="AG1022" s="81"/>
      <c r="AH1022" s="81"/>
      <c r="AI1022" s="81"/>
      <c r="AJ1022" s="81"/>
      <c r="AK1022" s="81"/>
      <c r="AL1022" s="81"/>
      <c r="AM1022" s="81"/>
      <c r="AN1022" s="81"/>
      <c r="AO1022" s="81"/>
      <c r="AP1022" s="81"/>
      <c r="AQ1022" s="81"/>
      <c r="AR1022" s="81"/>
      <c r="AS1022" s="81"/>
      <c r="AT1022" s="81"/>
      <c r="AU1022" s="438"/>
      <c r="AV1022" s="438"/>
      <c r="AW1022" s="438"/>
      <c r="AX1022" s="438"/>
      <c r="AY1022" s="438"/>
      <c r="AZ1022" s="438"/>
      <c r="BA1022" s="438"/>
      <c r="BB1022" s="438"/>
      <c r="BC1022" s="438"/>
      <c r="BD1022" s="81"/>
      <c r="BE1022" s="438"/>
      <c r="BF1022" s="438"/>
      <c r="BG1022" s="438"/>
      <c r="BH1022" s="438"/>
      <c r="BI1022" s="81"/>
      <c r="BJ1022" s="81"/>
      <c r="BK1022" s="81"/>
      <c r="BL1022" s="81"/>
      <c r="BM1022" s="81"/>
      <c r="BN1022" s="81"/>
      <c r="BO1022" s="81"/>
      <c r="BP1022" s="81"/>
      <c r="BQ1022" s="81"/>
      <c r="BR1022" s="81"/>
      <c r="BS1022" s="81"/>
      <c r="BT1022" s="81"/>
      <c r="BU1022" s="81"/>
      <c r="BV1022" s="81"/>
      <c r="BW1022" s="81"/>
      <c r="BX1022" s="81"/>
      <c r="BY1022" s="81"/>
      <c r="BZ1022" s="81"/>
      <c r="CA1022" s="81"/>
      <c r="CB1022" s="81"/>
      <c r="CC1022" s="81"/>
      <c r="CD1022" s="81"/>
      <c r="CE1022" s="81"/>
      <c r="CF1022" s="81"/>
      <c r="CG1022" s="81"/>
      <c r="CH1022" s="81"/>
      <c r="CI1022" s="81"/>
      <c r="CJ1022" s="81"/>
      <c r="CK1022" s="81"/>
      <c r="CL1022" s="81"/>
      <c r="CM1022" s="81"/>
    </row>
    <row r="1023">
      <c r="A1023" s="81"/>
      <c r="B1023" s="81"/>
      <c r="C1023" s="81"/>
      <c r="D1023" s="81"/>
      <c r="E1023" s="438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438"/>
      <c r="Y1023" s="81"/>
      <c r="Z1023" s="81"/>
      <c r="AA1023" s="81"/>
      <c r="AB1023" s="81"/>
      <c r="AC1023" s="81"/>
      <c r="AD1023" s="438"/>
      <c r="AE1023" s="438"/>
      <c r="AF1023" s="81"/>
      <c r="AG1023" s="81"/>
      <c r="AH1023" s="81"/>
      <c r="AI1023" s="81"/>
      <c r="AJ1023" s="81"/>
      <c r="AK1023" s="81"/>
      <c r="AL1023" s="81"/>
      <c r="AM1023" s="81"/>
      <c r="AN1023" s="81"/>
      <c r="AO1023" s="81"/>
      <c r="AP1023" s="81"/>
      <c r="AQ1023" s="81"/>
      <c r="AR1023" s="81"/>
      <c r="AS1023" s="81"/>
      <c r="AT1023" s="81"/>
      <c r="AU1023" s="438"/>
      <c r="AV1023" s="438"/>
      <c r="AW1023" s="438"/>
      <c r="AX1023" s="438"/>
      <c r="AY1023" s="438"/>
      <c r="AZ1023" s="438"/>
      <c r="BA1023" s="438"/>
      <c r="BB1023" s="438"/>
      <c r="BC1023" s="438"/>
      <c r="BD1023" s="81"/>
      <c r="BE1023" s="438"/>
      <c r="BF1023" s="438"/>
      <c r="BG1023" s="438"/>
      <c r="BH1023" s="438"/>
      <c r="BI1023" s="81"/>
      <c r="BJ1023" s="81"/>
      <c r="BK1023" s="81"/>
      <c r="BL1023" s="81"/>
      <c r="BM1023" s="81"/>
      <c r="BN1023" s="81"/>
      <c r="BO1023" s="81"/>
      <c r="BP1023" s="81"/>
      <c r="BQ1023" s="81"/>
      <c r="BR1023" s="81"/>
      <c r="BS1023" s="81"/>
      <c r="BT1023" s="81"/>
      <c r="BU1023" s="81"/>
      <c r="BV1023" s="81"/>
      <c r="BW1023" s="81"/>
      <c r="BX1023" s="81"/>
      <c r="BY1023" s="81"/>
      <c r="BZ1023" s="81"/>
      <c r="CA1023" s="81"/>
      <c r="CB1023" s="81"/>
      <c r="CC1023" s="81"/>
      <c r="CD1023" s="81"/>
      <c r="CE1023" s="81"/>
      <c r="CF1023" s="81"/>
      <c r="CG1023" s="81"/>
      <c r="CH1023" s="81"/>
      <c r="CI1023" s="81"/>
      <c r="CJ1023" s="81"/>
      <c r="CK1023" s="81"/>
      <c r="CL1023" s="81"/>
      <c r="CM1023" s="81"/>
    </row>
    <row r="1024">
      <c r="A1024" s="81"/>
      <c r="B1024" s="81"/>
      <c r="C1024" s="81"/>
      <c r="D1024" s="81"/>
      <c r="E1024" s="438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438"/>
      <c r="Y1024" s="81"/>
      <c r="Z1024" s="81"/>
      <c r="AA1024" s="81"/>
      <c r="AB1024" s="81"/>
      <c r="AC1024" s="81"/>
      <c r="AD1024" s="438"/>
      <c r="AE1024" s="438"/>
      <c r="AF1024" s="81"/>
      <c r="AG1024" s="81"/>
      <c r="AH1024" s="81"/>
      <c r="AI1024" s="81"/>
      <c r="AJ1024" s="81"/>
      <c r="AK1024" s="81"/>
      <c r="AL1024" s="81"/>
      <c r="AM1024" s="81"/>
      <c r="AN1024" s="81"/>
      <c r="AO1024" s="81"/>
      <c r="AP1024" s="81"/>
      <c r="AQ1024" s="81"/>
      <c r="AR1024" s="81"/>
      <c r="AS1024" s="81"/>
      <c r="AT1024" s="81"/>
      <c r="AU1024" s="438"/>
      <c r="AV1024" s="438"/>
      <c r="AW1024" s="438"/>
      <c r="AX1024" s="438"/>
      <c r="AY1024" s="438"/>
      <c r="AZ1024" s="438"/>
      <c r="BA1024" s="438"/>
      <c r="BB1024" s="438"/>
      <c r="BC1024" s="438"/>
      <c r="BD1024" s="81"/>
      <c r="BE1024" s="438"/>
      <c r="BF1024" s="438"/>
      <c r="BG1024" s="438"/>
      <c r="BH1024" s="438"/>
      <c r="BI1024" s="81"/>
      <c r="BJ1024" s="81"/>
      <c r="BK1024" s="81"/>
      <c r="BL1024" s="81"/>
      <c r="BM1024" s="81"/>
      <c r="BN1024" s="81"/>
      <c r="BO1024" s="81"/>
      <c r="BP1024" s="81"/>
      <c r="BQ1024" s="81"/>
      <c r="BR1024" s="81"/>
      <c r="BS1024" s="81"/>
      <c r="BT1024" s="81"/>
      <c r="BU1024" s="81"/>
      <c r="BV1024" s="81"/>
      <c r="BW1024" s="81"/>
      <c r="BX1024" s="81"/>
      <c r="BY1024" s="81"/>
      <c r="BZ1024" s="81"/>
      <c r="CA1024" s="81"/>
      <c r="CB1024" s="81"/>
      <c r="CC1024" s="81"/>
      <c r="CD1024" s="81"/>
      <c r="CE1024" s="81"/>
      <c r="CF1024" s="81"/>
      <c r="CG1024" s="81"/>
      <c r="CH1024" s="81"/>
      <c r="CI1024" s="81"/>
      <c r="CJ1024" s="81"/>
      <c r="CK1024" s="81"/>
      <c r="CL1024" s="81"/>
      <c r="CM1024" s="81"/>
    </row>
    <row r="1025">
      <c r="A1025" s="81"/>
      <c r="B1025" s="81"/>
      <c r="C1025" s="81"/>
      <c r="D1025" s="81"/>
      <c r="E1025" s="438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438"/>
      <c r="Y1025" s="81"/>
      <c r="Z1025" s="81"/>
      <c r="AA1025" s="81"/>
      <c r="AB1025" s="81"/>
      <c r="AC1025" s="81"/>
      <c r="AD1025" s="438"/>
      <c r="AE1025" s="438"/>
      <c r="AF1025" s="81"/>
      <c r="AG1025" s="81"/>
      <c r="AH1025" s="81"/>
      <c r="AI1025" s="81"/>
      <c r="AJ1025" s="81"/>
      <c r="AK1025" s="81"/>
      <c r="AL1025" s="81"/>
      <c r="AM1025" s="81"/>
      <c r="AN1025" s="81"/>
      <c r="AO1025" s="81"/>
      <c r="AP1025" s="81"/>
      <c r="AQ1025" s="81"/>
      <c r="AR1025" s="81"/>
      <c r="AS1025" s="81"/>
      <c r="AT1025" s="81"/>
      <c r="AU1025" s="438"/>
      <c r="AV1025" s="438"/>
      <c r="AW1025" s="438"/>
      <c r="AX1025" s="438"/>
      <c r="AY1025" s="438"/>
      <c r="AZ1025" s="438"/>
      <c r="BA1025" s="438"/>
      <c r="BB1025" s="438"/>
      <c r="BC1025" s="438"/>
      <c r="BD1025" s="81"/>
      <c r="BE1025" s="438"/>
      <c r="BF1025" s="438"/>
      <c r="BG1025" s="438"/>
      <c r="BH1025" s="438"/>
      <c r="BI1025" s="81"/>
      <c r="BJ1025" s="81"/>
      <c r="BK1025" s="81"/>
      <c r="BL1025" s="81"/>
      <c r="BM1025" s="81"/>
      <c r="BN1025" s="81"/>
      <c r="BO1025" s="81"/>
      <c r="BP1025" s="81"/>
      <c r="BQ1025" s="81"/>
      <c r="BR1025" s="81"/>
      <c r="BS1025" s="81"/>
      <c r="BT1025" s="81"/>
      <c r="BU1025" s="81"/>
      <c r="BV1025" s="81"/>
      <c r="BW1025" s="81"/>
      <c r="BX1025" s="81"/>
      <c r="BY1025" s="81"/>
      <c r="BZ1025" s="81"/>
      <c r="CA1025" s="81"/>
      <c r="CB1025" s="81"/>
      <c r="CC1025" s="81"/>
      <c r="CD1025" s="81"/>
      <c r="CE1025" s="81"/>
      <c r="CF1025" s="81"/>
      <c r="CG1025" s="81"/>
      <c r="CH1025" s="81"/>
      <c r="CI1025" s="81"/>
      <c r="CJ1025" s="81"/>
      <c r="CK1025" s="81"/>
      <c r="CL1025" s="81"/>
      <c r="CM1025" s="81"/>
    </row>
    <row r="1026">
      <c r="A1026" s="81"/>
      <c r="B1026" s="81"/>
      <c r="C1026" s="81"/>
      <c r="D1026" s="81"/>
      <c r="E1026" s="438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438"/>
      <c r="Y1026" s="81"/>
      <c r="Z1026" s="81"/>
      <c r="AA1026" s="81"/>
      <c r="AB1026" s="81"/>
      <c r="AC1026" s="81"/>
      <c r="AD1026" s="438"/>
      <c r="AE1026" s="438"/>
      <c r="AF1026" s="81"/>
      <c r="AG1026" s="81"/>
      <c r="AH1026" s="81"/>
      <c r="AI1026" s="81"/>
      <c r="AJ1026" s="81"/>
      <c r="AK1026" s="81"/>
      <c r="AL1026" s="81"/>
      <c r="AM1026" s="81"/>
      <c r="AN1026" s="81"/>
      <c r="AO1026" s="81"/>
      <c r="AP1026" s="81"/>
      <c r="AQ1026" s="81"/>
      <c r="AR1026" s="81"/>
      <c r="AS1026" s="81"/>
      <c r="AT1026" s="81"/>
      <c r="AU1026" s="438"/>
      <c r="AV1026" s="438"/>
      <c r="AW1026" s="438"/>
      <c r="AX1026" s="438"/>
      <c r="AY1026" s="438"/>
      <c r="AZ1026" s="438"/>
      <c r="BA1026" s="438"/>
      <c r="BB1026" s="438"/>
      <c r="BC1026" s="438"/>
      <c r="BD1026" s="81"/>
      <c r="BE1026" s="438"/>
      <c r="BF1026" s="438"/>
      <c r="BG1026" s="438"/>
      <c r="BH1026" s="438"/>
      <c r="BI1026" s="81"/>
      <c r="BJ1026" s="81"/>
      <c r="BK1026" s="81"/>
      <c r="BL1026" s="81"/>
      <c r="BM1026" s="81"/>
      <c r="BN1026" s="81"/>
      <c r="BO1026" s="81"/>
      <c r="BP1026" s="81"/>
      <c r="BQ1026" s="81"/>
      <c r="BR1026" s="81"/>
      <c r="BS1026" s="81"/>
      <c r="BT1026" s="81"/>
      <c r="BU1026" s="81"/>
      <c r="BV1026" s="81"/>
      <c r="BW1026" s="81"/>
      <c r="BX1026" s="81"/>
      <c r="BY1026" s="81"/>
      <c r="BZ1026" s="81"/>
      <c r="CA1026" s="81"/>
      <c r="CB1026" s="81"/>
      <c r="CC1026" s="81"/>
      <c r="CD1026" s="81"/>
      <c r="CE1026" s="81"/>
      <c r="CF1026" s="81"/>
      <c r="CG1026" s="81"/>
      <c r="CH1026" s="81"/>
      <c r="CI1026" s="81"/>
      <c r="CJ1026" s="81"/>
      <c r="CK1026" s="81"/>
      <c r="CL1026" s="81"/>
      <c r="CM1026" s="81"/>
    </row>
    <row r="1027">
      <c r="A1027" s="81"/>
      <c r="B1027" s="81"/>
      <c r="C1027" s="81"/>
      <c r="D1027" s="81"/>
      <c r="E1027" s="438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438"/>
      <c r="Y1027" s="81"/>
      <c r="Z1027" s="81"/>
      <c r="AA1027" s="81"/>
      <c r="AB1027" s="81"/>
      <c r="AC1027" s="81"/>
      <c r="AD1027" s="438"/>
      <c r="AE1027" s="438"/>
      <c r="AF1027" s="81"/>
      <c r="AG1027" s="81"/>
      <c r="AH1027" s="81"/>
      <c r="AI1027" s="81"/>
      <c r="AJ1027" s="81"/>
      <c r="AK1027" s="81"/>
      <c r="AL1027" s="81"/>
      <c r="AM1027" s="81"/>
      <c r="AN1027" s="81"/>
      <c r="AO1027" s="81"/>
      <c r="AP1027" s="81"/>
      <c r="AQ1027" s="81"/>
      <c r="AR1027" s="81"/>
      <c r="AS1027" s="81"/>
      <c r="AT1027" s="81"/>
      <c r="AU1027" s="438"/>
      <c r="AV1027" s="438"/>
      <c r="AW1027" s="438"/>
      <c r="AX1027" s="438"/>
      <c r="AY1027" s="438"/>
      <c r="AZ1027" s="438"/>
      <c r="BA1027" s="438"/>
      <c r="BB1027" s="438"/>
      <c r="BC1027" s="438"/>
      <c r="BD1027" s="81"/>
      <c r="BE1027" s="438"/>
      <c r="BF1027" s="438"/>
      <c r="BG1027" s="438"/>
      <c r="BH1027" s="438"/>
      <c r="BI1027" s="81"/>
      <c r="BJ1027" s="81"/>
      <c r="BK1027" s="81"/>
      <c r="BL1027" s="81"/>
      <c r="BM1027" s="81"/>
      <c r="BN1027" s="81"/>
      <c r="BO1027" s="81"/>
      <c r="BP1027" s="81"/>
      <c r="BQ1027" s="81"/>
      <c r="BR1027" s="81"/>
      <c r="BS1027" s="81"/>
      <c r="BT1027" s="81"/>
      <c r="BU1027" s="81"/>
      <c r="BV1027" s="81"/>
      <c r="BW1027" s="81"/>
      <c r="BX1027" s="81"/>
      <c r="BY1027" s="81"/>
      <c r="BZ1027" s="81"/>
      <c r="CA1027" s="81"/>
      <c r="CB1027" s="81"/>
      <c r="CC1027" s="81"/>
      <c r="CD1027" s="81"/>
      <c r="CE1027" s="81"/>
      <c r="CF1027" s="81"/>
      <c r="CG1027" s="81"/>
      <c r="CH1027" s="81"/>
      <c r="CI1027" s="81"/>
      <c r="CJ1027" s="81"/>
      <c r="CK1027" s="81"/>
      <c r="CL1027" s="81"/>
      <c r="CM1027" s="81"/>
    </row>
    <row r="1028">
      <c r="A1028" s="81"/>
      <c r="B1028" s="81"/>
      <c r="C1028" s="81"/>
      <c r="D1028" s="81"/>
      <c r="E1028" s="438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438"/>
      <c r="Y1028" s="81"/>
      <c r="Z1028" s="81"/>
      <c r="AA1028" s="81"/>
      <c r="AB1028" s="81"/>
      <c r="AC1028" s="81"/>
      <c r="AD1028" s="438"/>
      <c r="AE1028" s="438"/>
      <c r="AF1028" s="81"/>
      <c r="AG1028" s="81"/>
      <c r="AH1028" s="81"/>
      <c r="AI1028" s="81"/>
      <c r="AJ1028" s="81"/>
      <c r="AK1028" s="81"/>
      <c r="AL1028" s="81"/>
      <c r="AM1028" s="81"/>
      <c r="AN1028" s="81"/>
      <c r="AO1028" s="81"/>
      <c r="AP1028" s="81"/>
      <c r="AQ1028" s="81"/>
      <c r="AR1028" s="81"/>
      <c r="AS1028" s="81"/>
      <c r="AT1028" s="81"/>
      <c r="AU1028" s="438"/>
      <c r="AV1028" s="438"/>
      <c r="AW1028" s="438"/>
      <c r="AX1028" s="438"/>
      <c r="AY1028" s="438"/>
      <c r="AZ1028" s="438"/>
      <c r="BA1028" s="438"/>
      <c r="BB1028" s="438"/>
      <c r="BC1028" s="438"/>
      <c r="BD1028" s="81"/>
      <c r="BE1028" s="438"/>
      <c r="BF1028" s="438"/>
      <c r="BG1028" s="438"/>
      <c r="BH1028" s="438"/>
      <c r="BI1028" s="81"/>
      <c r="BJ1028" s="81"/>
      <c r="BK1028" s="81"/>
      <c r="BL1028" s="81"/>
      <c r="BM1028" s="81"/>
      <c r="BN1028" s="81"/>
      <c r="BO1028" s="81"/>
      <c r="BP1028" s="81"/>
      <c r="BQ1028" s="81"/>
      <c r="BR1028" s="81"/>
      <c r="BS1028" s="81"/>
      <c r="BT1028" s="81"/>
      <c r="BU1028" s="81"/>
      <c r="BV1028" s="81"/>
      <c r="BW1028" s="81"/>
      <c r="BX1028" s="81"/>
      <c r="BY1028" s="81"/>
      <c r="BZ1028" s="81"/>
      <c r="CA1028" s="81"/>
      <c r="CB1028" s="81"/>
      <c r="CC1028" s="81"/>
      <c r="CD1028" s="81"/>
      <c r="CE1028" s="81"/>
      <c r="CF1028" s="81"/>
      <c r="CG1028" s="81"/>
      <c r="CH1028" s="81"/>
      <c r="CI1028" s="81"/>
      <c r="CJ1028" s="81"/>
      <c r="CK1028" s="81"/>
      <c r="CL1028" s="81"/>
      <c r="CM1028" s="81"/>
    </row>
    <row r="1029">
      <c r="A1029" s="81"/>
      <c r="B1029" s="81"/>
      <c r="C1029" s="81"/>
      <c r="D1029" s="81"/>
      <c r="E1029" s="438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438"/>
      <c r="Y1029" s="81"/>
      <c r="Z1029" s="81"/>
      <c r="AA1029" s="81"/>
      <c r="AB1029" s="81"/>
      <c r="AC1029" s="81"/>
      <c r="AD1029" s="438"/>
      <c r="AE1029" s="438"/>
      <c r="AF1029" s="81"/>
      <c r="AG1029" s="81"/>
      <c r="AH1029" s="81"/>
      <c r="AI1029" s="81"/>
      <c r="AJ1029" s="81"/>
      <c r="AK1029" s="81"/>
      <c r="AL1029" s="81"/>
      <c r="AM1029" s="81"/>
      <c r="AN1029" s="81"/>
      <c r="AO1029" s="81"/>
      <c r="AP1029" s="81"/>
      <c r="AQ1029" s="81"/>
      <c r="AR1029" s="81"/>
      <c r="AS1029" s="81"/>
      <c r="AT1029" s="81"/>
      <c r="AU1029" s="438"/>
      <c r="AV1029" s="438"/>
      <c r="AW1029" s="438"/>
      <c r="AX1029" s="438"/>
      <c r="AY1029" s="438"/>
      <c r="AZ1029" s="438"/>
      <c r="BA1029" s="438"/>
      <c r="BB1029" s="438"/>
      <c r="BC1029" s="438"/>
      <c r="BD1029" s="81"/>
      <c r="BE1029" s="438"/>
      <c r="BF1029" s="438"/>
      <c r="BG1029" s="438"/>
      <c r="BH1029" s="438"/>
      <c r="BI1029" s="81"/>
      <c r="BJ1029" s="81"/>
      <c r="BK1029" s="81"/>
      <c r="BL1029" s="81"/>
      <c r="BM1029" s="81"/>
      <c r="BN1029" s="81"/>
      <c r="BO1029" s="81"/>
      <c r="BP1029" s="81"/>
      <c r="BQ1029" s="81"/>
      <c r="BR1029" s="81"/>
      <c r="BS1029" s="81"/>
      <c r="BT1029" s="81"/>
      <c r="BU1029" s="81"/>
      <c r="BV1029" s="81"/>
      <c r="BW1029" s="81"/>
      <c r="BX1029" s="81"/>
      <c r="BY1029" s="81"/>
      <c r="BZ1029" s="81"/>
      <c r="CA1029" s="81"/>
      <c r="CB1029" s="81"/>
      <c r="CC1029" s="81"/>
      <c r="CD1029" s="81"/>
      <c r="CE1029" s="81"/>
      <c r="CF1029" s="81"/>
      <c r="CG1029" s="81"/>
      <c r="CH1029" s="81"/>
      <c r="CI1029" s="81"/>
      <c r="CJ1029" s="81"/>
      <c r="CK1029" s="81"/>
      <c r="CL1029" s="81"/>
      <c r="CM1029" s="81"/>
    </row>
    <row r="1030">
      <c r="A1030" s="81"/>
      <c r="B1030" s="81"/>
      <c r="C1030" s="81"/>
      <c r="D1030" s="81"/>
      <c r="E1030" s="438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438"/>
      <c r="Y1030" s="81"/>
      <c r="Z1030" s="81"/>
      <c r="AA1030" s="81"/>
      <c r="AB1030" s="81"/>
      <c r="AC1030" s="81"/>
      <c r="AD1030" s="438"/>
      <c r="AE1030" s="438"/>
      <c r="AF1030" s="81"/>
      <c r="AG1030" s="81"/>
      <c r="AH1030" s="81"/>
      <c r="AI1030" s="81"/>
      <c r="AJ1030" s="81"/>
      <c r="AK1030" s="81"/>
      <c r="AL1030" s="81"/>
      <c r="AM1030" s="81"/>
      <c r="AN1030" s="81"/>
      <c r="AO1030" s="81"/>
      <c r="AP1030" s="81"/>
      <c r="AQ1030" s="81"/>
      <c r="AR1030" s="81"/>
      <c r="AS1030" s="81"/>
      <c r="AT1030" s="81"/>
      <c r="AU1030" s="438"/>
      <c r="AV1030" s="438"/>
      <c r="AW1030" s="438"/>
      <c r="AX1030" s="438"/>
      <c r="AY1030" s="438"/>
      <c r="AZ1030" s="438"/>
      <c r="BA1030" s="438"/>
      <c r="BB1030" s="438"/>
      <c r="BC1030" s="438"/>
      <c r="BD1030" s="81"/>
      <c r="BE1030" s="438"/>
      <c r="BF1030" s="438"/>
      <c r="BG1030" s="438"/>
      <c r="BH1030" s="438"/>
      <c r="BI1030" s="81"/>
      <c r="BJ1030" s="81"/>
      <c r="BK1030" s="81"/>
      <c r="BL1030" s="81"/>
      <c r="BM1030" s="81"/>
      <c r="BN1030" s="81"/>
      <c r="BO1030" s="81"/>
      <c r="BP1030" s="81"/>
      <c r="BQ1030" s="81"/>
      <c r="BR1030" s="81"/>
      <c r="BS1030" s="81"/>
      <c r="BT1030" s="81"/>
      <c r="BU1030" s="81"/>
      <c r="BV1030" s="81"/>
      <c r="BW1030" s="81"/>
      <c r="BX1030" s="81"/>
      <c r="BY1030" s="81"/>
      <c r="BZ1030" s="81"/>
      <c r="CA1030" s="81"/>
      <c r="CB1030" s="81"/>
      <c r="CC1030" s="81"/>
      <c r="CD1030" s="81"/>
      <c r="CE1030" s="81"/>
      <c r="CF1030" s="81"/>
      <c r="CG1030" s="81"/>
      <c r="CH1030" s="81"/>
      <c r="CI1030" s="81"/>
      <c r="CJ1030" s="81"/>
      <c r="CK1030" s="81"/>
      <c r="CL1030" s="81"/>
      <c r="CM1030" s="81"/>
    </row>
    <row r="1031">
      <c r="A1031" s="81"/>
      <c r="B1031" s="81"/>
      <c r="C1031" s="81"/>
      <c r="D1031" s="81"/>
      <c r="E1031" s="438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438"/>
      <c r="Y1031" s="81"/>
      <c r="Z1031" s="81"/>
      <c r="AA1031" s="81"/>
      <c r="AB1031" s="81"/>
      <c r="AC1031" s="81"/>
      <c r="AD1031" s="438"/>
      <c r="AE1031" s="438"/>
      <c r="AF1031" s="81"/>
      <c r="AG1031" s="81"/>
      <c r="AH1031" s="81"/>
      <c r="AI1031" s="81"/>
      <c r="AJ1031" s="81"/>
      <c r="AK1031" s="81"/>
      <c r="AL1031" s="81"/>
      <c r="AM1031" s="81"/>
      <c r="AN1031" s="81"/>
      <c r="AO1031" s="81"/>
      <c r="AP1031" s="81"/>
      <c r="AQ1031" s="81"/>
      <c r="AR1031" s="81"/>
      <c r="AS1031" s="81"/>
      <c r="AT1031" s="81"/>
      <c r="AU1031" s="438"/>
      <c r="AV1031" s="438"/>
      <c r="AW1031" s="438"/>
      <c r="AX1031" s="438"/>
      <c r="AY1031" s="438"/>
      <c r="AZ1031" s="438"/>
      <c r="BA1031" s="438"/>
      <c r="BB1031" s="438"/>
      <c r="BC1031" s="438"/>
      <c r="BD1031" s="81"/>
      <c r="BE1031" s="438"/>
      <c r="BF1031" s="438"/>
      <c r="BG1031" s="438"/>
      <c r="BH1031" s="438"/>
      <c r="BI1031" s="81"/>
      <c r="BJ1031" s="81"/>
      <c r="BK1031" s="81"/>
      <c r="BL1031" s="81"/>
      <c r="BM1031" s="81"/>
      <c r="BN1031" s="81"/>
      <c r="BO1031" s="81"/>
      <c r="BP1031" s="81"/>
      <c r="BQ1031" s="81"/>
      <c r="BR1031" s="81"/>
      <c r="BS1031" s="81"/>
      <c r="BT1031" s="81"/>
      <c r="BU1031" s="81"/>
      <c r="BV1031" s="81"/>
      <c r="BW1031" s="81"/>
      <c r="BX1031" s="81"/>
      <c r="BY1031" s="81"/>
      <c r="BZ1031" s="81"/>
      <c r="CA1031" s="81"/>
      <c r="CB1031" s="81"/>
      <c r="CC1031" s="81"/>
      <c r="CD1031" s="81"/>
      <c r="CE1031" s="81"/>
      <c r="CF1031" s="81"/>
      <c r="CG1031" s="81"/>
      <c r="CH1031" s="81"/>
      <c r="CI1031" s="81"/>
      <c r="CJ1031" s="81"/>
      <c r="CK1031" s="81"/>
      <c r="CL1031" s="81"/>
      <c r="CM1031" s="81"/>
    </row>
    <row r="1032">
      <c r="A1032" s="81"/>
      <c r="B1032" s="81"/>
      <c r="C1032" s="81"/>
      <c r="D1032" s="81"/>
      <c r="E1032" s="438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438"/>
      <c r="Y1032" s="81"/>
      <c r="Z1032" s="81"/>
      <c r="AA1032" s="81"/>
      <c r="AB1032" s="81"/>
      <c r="AC1032" s="81"/>
      <c r="AD1032" s="438"/>
      <c r="AE1032" s="438"/>
      <c r="AF1032" s="81"/>
      <c r="AG1032" s="81"/>
      <c r="AH1032" s="81"/>
      <c r="AI1032" s="81"/>
      <c r="AJ1032" s="81"/>
      <c r="AK1032" s="81"/>
      <c r="AL1032" s="81"/>
      <c r="AM1032" s="81"/>
      <c r="AN1032" s="81"/>
      <c r="AO1032" s="81"/>
      <c r="AP1032" s="81"/>
      <c r="AQ1032" s="81"/>
      <c r="AR1032" s="81"/>
      <c r="AS1032" s="81"/>
      <c r="AT1032" s="81"/>
      <c r="AU1032" s="438"/>
      <c r="AV1032" s="438"/>
      <c r="AW1032" s="438"/>
      <c r="AX1032" s="438"/>
      <c r="AY1032" s="438"/>
      <c r="AZ1032" s="438"/>
      <c r="BA1032" s="438"/>
      <c r="BB1032" s="438"/>
      <c r="BC1032" s="438"/>
      <c r="BD1032" s="81"/>
      <c r="BE1032" s="438"/>
      <c r="BF1032" s="438"/>
      <c r="BG1032" s="438"/>
      <c r="BH1032" s="438"/>
      <c r="BI1032" s="81"/>
      <c r="BJ1032" s="81"/>
      <c r="BK1032" s="81"/>
      <c r="BL1032" s="81"/>
      <c r="BM1032" s="81"/>
      <c r="BN1032" s="81"/>
      <c r="BO1032" s="81"/>
      <c r="BP1032" s="81"/>
      <c r="BQ1032" s="81"/>
      <c r="BR1032" s="81"/>
      <c r="BS1032" s="81"/>
      <c r="BT1032" s="81"/>
      <c r="BU1032" s="81"/>
      <c r="BV1032" s="81"/>
      <c r="BW1032" s="81"/>
      <c r="BX1032" s="81"/>
      <c r="BY1032" s="81"/>
      <c r="BZ1032" s="81"/>
      <c r="CA1032" s="81"/>
      <c r="CB1032" s="81"/>
      <c r="CC1032" s="81"/>
      <c r="CD1032" s="81"/>
      <c r="CE1032" s="81"/>
      <c r="CF1032" s="81"/>
      <c r="CG1032" s="81"/>
      <c r="CH1032" s="81"/>
      <c r="CI1032" s="81"/>
      <c r="CJ1032" s="81"/>
      <c r="CK1032" s="81"/>
      <c r="CL1032" s="81"/>
      <c r="CM1032" s="81"/>
    </row>
    <row r="1033">
      <c r="A1033" s="81"/>
      <c r="B1033" s="81"/>
      <c r="C1033" s="81"/>
      <c r="D1033" s="81"/>
      <c r="E1033" s="438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438"/>
      <c r="Y1033" s="81"/>
      <c r="Z1033" s="81"/>
      <c r="AA1033" s="81"/>
      <c r="AB1033" s="81"/>
      <c r="AC1033" s="81"/>
      <c r="AD1033" s="438"/>
      <c r="AE1033" s="438"/>
      <c r="AF1033" s="81"/>
      <c r="AG1033" s="81"/>
      <c r="AH1033" s="81"/>
      <c r="AI1033" s="81"/>
      <c r="AJ1033" s="81"/>
      <c r="AK1033" s="81"/>
      <c r="AL1033" s="81"/>
      <c r="AM1033" s="81"/>
      <c r="AN1033" s="81"/>
      <c r="AO1033" s="81"/>
      <c r="AP1033" s="81"/>
      <c r="AQ1033" s="81"/>
      <c r="AR1033" s="81"/>
      <c r="AS1033" s="81"/>
      <c r="AT1033" s="81"/>
      <c r="AU1033" s="438"/>
      <c r="AV1033" s="438"/>
      <c r="AW1033" s="438"/>
      <c r="AX1033" s="438"/>
      <c r="AY1033" s="438"/>
      <c r="AZ1033" s="438"/>
      <c r="BA1033" s="438"/>
      <c r="BB1033" s="438"/>
      <c r="BC1033" s="438"/>
      <c r="BD1033" s="81"/>
      <c r="BE1033" s="438"/>
      <c r="BF1033" s="438"/>
      <c r="BG1033" s="438"/>
      <c r="BH1033" s="438"/>
      <c r="BI1033" s="81"/>
      <c r="BJ1033" s="81"/>
      <c r="BK1033" s="81"/>
      <c r="BL1033" s="81"/>
      <c r="BM1033" s="81"/>
      <c r="BN1033" s="81"/>
      <c r="BO1033" s="81"/>
      <c r="BP1033" s="81"/>
      <c r="BQ1033" s="81"/>
      <c r="BR1033" s="81"/>
      <c r="BS1033" s="81"/>
      <c r="BT1033" s="81"/>
      <c r="BU1033" s="81"/>
      <c r="BV1033" s="81"/>
      <c r="BW1033" s="81"/>
      <c r="BX1033" s="81"/>
      <c r="BY1033" s="81"/>
      <c r="BZ1033" s="81"/>
      <c r="CA1033" s="81"/>
      <c r="CB1033" s="81"/>
      <c r="CC1033" s="81"/>
      <c r="CD1033" s="81"/>
      <c r="CE1033" s="81"/>
      <c r="CF1033" s="81"/>
      <c r="CG1033" s="81"/>
      <c r="CH1033" s="81"/>
      <c r="CI1033" s="81"/>
      <c r="CJ1033" s="81"/>
      <c r="CK1033" s="81"/>
      <c r="CL1033" s="81"/>
      <c r="CM1033" s="81"/>
    </row>
    <row r="1034">
      <c r="A1034" s="81"/>
      <c r="B1034" s="81"/>
      <c r="C1034" s="81"/>
      <c r="D1034" s="81"/>
      <c r="E1034" s="438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438"/>
      <c r="Y1034" s="81"/>
      <c r="Z1034" s="81"/>
      <c r="AA1034" s="81"/>
      <c r="AB1034" s="81"/>
      <c r="AC1034" s="81"/>
      <c r="AD1034" s="438"/>
      <c r="AE1034" s="438"/>
      <c r="AF1034" s="81"/>
      <c r="AG1034" s="81"/>
      <c r="AH1034" s="81"/>
      <c r="AI1034" s="81"/>
      <c r="AJ1034" s="81"/>
      <c r="AK1034" s="81"/>
      <c r="AL1034" s="81"/>
      <c r="AM1034" s="81"/>
      <c r="AN1034" s="81"/>
      <c r="AO1034" s="81"/>
      <c r="AP1034" s="81"/>
      <c r="AQ1034" s="81"/>
      <c r="AR1034" s="81"/>
      <c r="AS1034" s="81"/>
      <c r="AT1034" s="81"/>
      <c r="AU1034" s="438"/>
      <c r="AV1034" s="438"/>
      <c r="AW1034" s="438"/>
      <c r="AX1034" s="438"/>
      <c r="AY1034" s="438"/>
      <c r="AZ1034" s="438"/>
      <c r="BA1034" s="438"/>
      <c r="BB1034" s="438"/>
      <c r="BC1034" s="438"/>
      <c r="BD1034" s="81"/>
      <c r="BE1034" s="438"/>
      <c r="BF1034" s="438"/>
      <c r="BG1034" s="438"/>
      <c r="BH1034" s="438"/>
      <c r="BI1034" s="81"/>
      <c r="BJ1034" s="81"/>
      <c r="BK1034" s="81"/>
      <c r="BL1034" s="81"/>
      <c r="BM1034" s="81"/>
      <c r="BN1034" s="81"/>
      <c r="BO1034" s="81"/>
      <c r="BP1034" s="81"/>
      <c r="BQ1034" s="81"/>
      <c r="BR1034" s="81"/>
      <c r="BS1034" s="81"/>
      <c r="BT1034" s="81"/>
      <c r="BU1034" s="81"/>
      <c r="BV1034" s="81"/>
      <c r="BW1034" s="81"/>
      <c r="BX1034" s="81"/>
      <c r="BY1034" s="81"/>
      <c r="BZ1034" s="81"/>
      <c r="CA1034" s="81"/>
      <c r="CB1034" s="81"/>
      <c r="CC1034" s="81"/>
      <c r="CD1034" s="81"/>
      <c r="CE1034" s="81"/>
      <c r="CF1034" s="81"/>
      <c r="CG1034" s="81"/>
      <c r="CH1034" s="81"/>
      <c r="CI1034" s="81"/>
      <c r="CJ1034" s="81"/>
      <c r="CK1034" s="81"/>
      <c r="CL1034" s="81"/>
      <c r="CM1034" s="81"/>
    </row>
    <row r="1035">
      <c r="A1035" s="81"/>
      <c r="B1035" s="81"/>
      <c r="C1035" s="81"/>
      <c r="D1035" s="81"/>
      <c r="E1035" s="438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438"/>
      <c r="Y1035" s="81"/>
      <c r="Z1035" s="81"/>
      <c r="AA1035" s="81"/>
      <c r="AB1035" s="81"/>
      <c r="AC1035" s="81"/>
      <c r="AD1035" s="438"/>
      <c r="AE1035" s="438"/>
      <c r="AF1035" s="81"/>
      <c r="AG1035" s="81"/>
      <c r="AH1035" s="81"/>
      <c r="AI1035" s="81"/>
      <c r="AJ1035" s="81"/>
      <c r="AK1035" s="81"/>
      <c r="AL1035" s="81"/>
      <c r="AM1035" s="81"/>
      <c r="AN1035" s="81"/>
      <c r="AO1035" s="81"/>
      <c r="AP1035" s="81"/>
      <c r="AQ1035" s="81"/>
      <c r="AR1035" s="81"/>
      <c r="AS1035" s="81"/>
      <c r="AT1035" s="81"/>
      <c r="AU1035" s="438"/>
      <c r="AV1035" s="438"/>
      <c r="AW1035" s="438"/>
      <c r="AX1035" s="438"/>
      <c r="AY1035" s="438"/>
      <c r="AZ1035" s="438"/>
      <c r="BA1035" s="438"/>
      <c r="BB1035" s="438"/>
      <c r="BC1035" s="438"/>
      <c r="BD1035" s="81"/>
      <c r="BE1035" s="438"/>
      <c r="BF1035" s="438"/>
      <c r="BG1035" s="438"/>
      <c r="BH1035" s="438"/>
      <c r="BI1035" s="81"/>
      <c r="BJ1035" s="81"/>
      <c r="BK1035" s="81"/>
      <c r="BL1035" s="81"/>
      <c r="BM1035" s="81"/>
      <c r="BN1035" s="81"/>
      <c r="BO1035" s="81"/>
      <c r="BP1035" s="81"/>
      <c r="BQ1035" s="81"/>
      <c r="BR1035" s="81"/>
      <c r="BS1035" s="81"/>
      <c r="BT1035" s="81"/>
      <c r="BU1035" s="81"/>
      <c r="BV1035" s="81"/>
      <c r="BW1035" s="81"/>
      <c r="BX1035" s="81"/>
      <c r="BY1035" s="81"/>
      <c r="BZ1035" s="81"/>
      <c r="CA1035" s="81"/>
      <c r="CB1035" s="81"/>
      <c r="CC1035" s="81"/>
      <c r="CD1035" s="81"/>
      <c r="CE1035" s="81"/>
      <c r="CF1035" s="81"/>
      <c r="CG1035" s="81"/>
      <c r="CH1035" s="81"/>
      <c r="CI1035" s="81"/>
      <c r="CJ1035" s="81"/>
      <c r="CK1035" s="81"/>
      <c r="CL1035" s="81"/>
      <c r="CM1035" s="81"/>
    </row>
    <row r="1036">
      <c r="A1036" s="81"/>
      <c r="B1036" s="81"/>
      <c r="C1036" s="81"/>
      <c r="D1036" s="81"/>
      <c r="E1036" s="438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438"/>
      <c r="Y1036" s="81"/>
      <c r="Z1036" s="81"/>
      <c r="AA1036" s="81"/>
      <c r="AB1036" s="81"/>
      <c r="AC1036" s="81"/>
      <c r="AD1036" s="438"/>
      <c r="AE1036" s="438"/>
      <c r="AF1036" s="81"/>
      <c r="AG1036" s="81"/>
      <c r="AH1036" s="81"/>
      <c r="AI1036" s="81"/>
      <c r="AJ1036" s="81"/>
      <c r="AK1036" s="81"/>
      <c r="AL1036" s="81"/>
      <c r="AM1036" s="81"/>
      <c r="AN1036" s="81"/>
      <c r="AO1036" s="81"/>
      <c r="AP1036" s="81"/>
      <c r="AQ1036" s="81"/>
      <c r="AR1036" s="81"/>
      <c r="AS1036" s="81"/>
      <c r="AT1036" s="81"/>
      <c r="AU1036" s="438"/>
      <c r="AV1036" s="438"/>
      <c r="AW1036" s="438"/>
      <c r="AX1036" s="438"/>
      <c r="AY1036" s="438"/>
      <c r="AZ1036" s="438"/>
      <c r="BA1036" s="438"/>
      <c r="BB1036" s="438"/>
      <c r="BC1036" s="438"/>
      <c r="BD1036" s="81"/>
      <c r="BE1036" s="438"/>
      <c r="BF1036" s="438"/>
      <c r="BG1036" s="438"/>
      <c r="BH1036" s="438"/>
      <c r="BI1036" s="81"/>
      <c r="BJ1036" s="81"/>
      <c r="BK1036" s="81"/>
      <c r="BL1036" s="81"/>
      <c r="BM1036" s="81"/>
      <c r="BN1036" s="81"/>
      <c r="BO1036" s="81"/>
      <c r="BP1036" s="81"/>
      <c r="BQ1036" s="81"/>
      <c r="BR1036" s="81"/>
      <c r="BS1036" s="81"/>
      <c r="BT1036" s="81"/>
      <c r="BU1036" s="81"/>
      <c r="BV1036" s="81"/>
      <c r="BW1036" s="81"/>
      <c r="BX1036" s="81"/>
      <c r="BY1036" s="81"/>
      <c r="BZ1036" s="81"/>
      <c r="CA1036" s="81"/>
      <c r="CB1036" s="81"/>
      <c r="CC1036" s="81"/>
      <c r="CD1036" s="81"/>
      <c r="CE1036" s="81"/>
      <c r="CF1036" s="81"/>
      <c r="CG1036" s="81"/>
      <c r="CH1036" s="81"/>
      <c r="CI1036" s="81"/>
      <c r="CJ1036" s="81"/>
      <c r="CK1036" s="81"/>
      <c r="CL1036" s="81"/>
      <c r="CM1036" s="81"/>
    </row>
    <row r="1037">
      <c r="A1037" s="81"/>
      <c r="B1037" s="81"/>
      <c r="C1037" s="81"/>
      <c r="D1037" s="81"/>
      <c r="E1037" s="438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438"/>
      <c r="Y1037" s="81"/>
      <c r="Z1037" s="81"/>
      <c r="AA1037" s="81"/>
      <c r="AB1037" s="81"/>
      <c r="AC1037" s="81"/>
      <c r="AD1037" s="438"/>
      <c r="AE1037" s="438"/>
      <c r="AF1037" s="81"/>
      <c r="AG1037" s="81"/>
      <c r="AH1037" s="81"/>
      <c r="AI1037" s="81"/>
      <c r="AJ1037" s="81"/>
      <c r="AK1037" s="81"/>
      <c r="AL1037" s="81"/>
      <c r="AM1037" s="81"/>
      <c r="AN1037" s="81"/>
      <c r="AO1037" s="81"/>
      <c r="AP1037" s="81"/>
      <c r="AQ1037" s="81"/>
      <c r="AR1037" s="81"/>
      <c r="AS1037" s="81"/>
      <c r="AT1037" s="81"/>
      <c r="AU1037" s="438"/>
      <c r="AV1037" s="438"/>
      <c r="AW1037" s="438"/>
      <c r="AX1037" s="438"/>
      <c r="AY1037" s="438"/>
      <c r="AZ1037" s="438"/>
      <c r="BA1037" s="438"/>
      <c r="BB1037" s="438"/>
      <c r="BC1037" s="438"/>
      <c r="BD1037" s="81"/>
      <c r="BE1037" s="438"/>
      <c r="BF1037" s="438"/>
      <c r="BG1037" s="438"/>
      <c r="BH1037" s="438"/>
      <c r="BI1037" s="81"/>
      <c r="BJ1037" s="81"/>
      <c r="BK1037" s="81"/>
      <c r="BL1037" s="81"/>
      <c r="BM1037" s="81"/>
      <c r="BN1037" s="81"/>
      <c r="BO1037" s="81"/>
      <c r="BP1037" s="81"/>
      <c r="BQ1037" s="81"/>
      <c r="BR1037" s="81"/>
      <c r="BS1037" s="81"/>
      <c r="BT1037" s="81"/>
      <c r="BU1037" s="81"/>
      <c r="BV1037" s="81"/>
      <c r="BW1037" s="81"/>
      <c r="BX1037" s="81"/>
      <c r="BY1037" s="81"/>
      <c r="BZ1037" s="81"/>
      <c r="CA1037" s="81"/>
      <c r="CB1037" s="81"/>
      <c r="CC1037" s="81"/>
      <c r="CD1037" s="81"/>
      <c r="CE1037" s="81"/>
      <c r="CF1037" s="81"/>
      <c r="CG1037" s="81"/>
      <c r="CH1037" s="81"/>
      <c r="CI1037" s="81"/>
      <c r="CJ1037" s="81"/>
      <c r="CK1037" s="81"/>
      <c r="CL1037" s="81"/>
      <c r="CM1037" s="81"/>
    </row>
    <row r="1038">
      <c r="A1038" s="81"/>
      <c r="B1038" s="81"/>
      <c r="C1038" s="81"/>
      <c r="D1038" s="81"/>
      <c r="E1038" s="438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438"/>
      <c r="Y1038" s="81"/>
      <c r="Z1038" s="81"/>
      <c r="AA1038" s="81"/>
      <c r="AB1038" s="81"/>
      <c r="AC1038" s="81"/>
      <c r="AD1038" s="438"/>
      <c r="AE1038" s="438"/>
      <c r="AF1038" s="81"/>
      <c r="AG1038" s="81"/>
      <c r="AH1038" s="81"/>
      <c r="AI1038" s="81"/>
      <c r="AJ1038" s="81"/>
      <c r="AK1038" s="81"/>
      <c r="AL1038" s="81"/>
      <c r="AM1038" s="81"/>
      <c r="AN1038" s="81"/>
      <c r="AO1038" s="81"/>
      <c r="AP1038" s="81"/>
      <c r="AQ1038" s="81"/>
      <c r="AR1038" s="81"/>
      <c r="AS1038" s="81"/>
      <c r="AT1038" s="81"/>
      <c r="AU1038" s="438"/>
      <c r="AV1038" s="438"/>
      <c r="AW1038" s="438"/>
      <c r="AX1038" s="438"/>
      <c r="AY1038" s="438"/>
      <c r="AZ1038" s="438"/>
      <c r="BA1038" s="438"/>
      <c r="BB1038" s="438"/>
      <c r="BC1038" s="438"/>
      <c r="BD1038" s="81"/>
      <c r="BE1038" s="438"/>
      <c r="BF1038" s="438"/>
      <c r="BG1038" s="438"/>
      <c r="BH1038" s="438"/>
      <c r="BI1038" s="81"/>
      <c r="BJ1038" s="81"/>
      <c r="BK1038" s="81"/>
      <c r="BL1038" s="81"/>
      <c r="BM1038" s="81"/>
      <c r="BN1038" s="81"/>
      <c r="BO1038" s="81"/>
      <c r="BP1038" s="81"/>
      <c r="BQ1038" s="81"/>
      <c r="BR1038" s="81"/>
      <c r="BS1038" s="81"/>
      <c r="BT1038" s="81"/>
      <c r="BU1038" s="81"/>
      <c r="BV1038" s="81"/>
      <c r="BW1038" s="81"/>
      <c r="BX1038" s="81"/>
      <c r="BY1038" s="81"/>
      <c r="BZ1038" s="81"/>
      <c r="CA1038" s="81"/>
      <c r="CB1038" s="81"/>
      <c r="CC1038" s="81"/>
      <c r="CD1038" s="81"/>
      <c r="CE1038" s="81"/>
      <c r="CF1038" s="81"/>
      <c r="CG1038" s="81"/>
      <c r="CH1038" s="81"/>
      <c r="CI1038" s="81"/>
      <c r="CJ1038" s="81"/>
      <c r="CK1038" s="81"/>
      <c r="CL1038" s="81"/>
      <c r="CM1038" s="81"/>
    </row>
    <row r="1039">
      <c r="A1039" s="81"/>
      <c r="B1039" s="81"/>
      <c r="C1039" s="81"/>
      <c r="D1039" s="81"/>
      <c r="E1039" s="438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438"/>
      <c r="Y1039" s="81"/>
      <c r="Z1039" s="81"/>
      <c r="AA1039" s="81"/>
      <c r="AB1039" s="81"/>
      <c r="AC1039" s="81"/>
      <c r="AD1039" s="438"/>
      <c r="AE1039" s="438"/>
      <c r="AF1039" s="81"/>
      <c r="AG1039" s="81"/>
      <c r="AH1039" s="81"/>
      <c r="AI1039" s="81"/>
      <c r="AJ1039" s="81"/>
      <c r="AK1039" s="81"/>
      <c r="AL1039" s="81"/>
      <c r="AM1039" s="81"/>
      <c r="AN1039" s="81"/>
      <c r="AO1039" s="81"/>
      <c r="AP1039" s="81"/>
      <c r="AQ1039" s="81"/>
      <c r="AR1039" s="81"/>
      <c r="AS1039" s="81"/>
      <c r="AT1039" s="81"/>
      <c r="AU1039" s="438"/>
      <c r="AV1039" s="438"/>
      <c r="AW1039" s="438"/>
      <c r="AX1039" s="438"/>
      <c r="AY1039" s="438"/>
      <c r="AZ1039" s="438"/>
      <c r="BA1039" s="438"/>
      <c r="BB1039" s="438"/>
      <c r="BC1039" s="438"/>
      <c r="BD1039" s="81"/>
      <c r="BE1039" s="438"/>
      <c r="BF1039" s="438"/>
      <c r="BG1039" s="438"/>
      <c r="BH1039" s="438"/>
      <c r="BI1039" s="81"/>
      <c r="BJ1039" s="81"/>
      <c r="BK1039" s="81"/>
      <c r="BL1039" s="81"/>
      <c r="BM1039" s="81"/>
      <c r="BN1039" s="81"/>
      <c r="BO1039" s="81"/>
      <c r="BP1039" s="81"/>
      <c r="BQ1039" s="81"/>
      <c r="BR1039" s="81"/>
      <c r="BS1039" s="81"/>
      <c r="BT1039" s="81"/>
      <c r="BU1039" s="81"/>
      <c r="BV1039" s="81"/>
      <c r="BW1039" s="81"/>
      <c r="BX1039" s="81"/>
      <c r="BY1039" s="81"/>
      <c r="BZ1039" s="81"/>
      <c r="CA1039" s="81"/>
      <c r="CB1039" s="81"/>
      <c r="CC1039" s="81"/>
      <c r="CD1039" s="81"/>
      <c r="CE1039" s="81"/>
      <c r="CF1039" s="81"/>
      <c r="CG1039" s="81"/>
      <c r="CH1039" s="81"/>
      <c r="CI1039" s="81"/>
      <c r="CJ1039" s="81"/>
      <c r="CK1039" s="81"/>
      <c r="CL1039" s="81"/>
      <c r="CM1039" s="81"/>
    </row>
    <row r="1040">
      <c r="A1040" s="81"/>
      <c r="B1040" s="81"/>
      <c r="C1040" s="81"/>
      <c r="D1040" s="81"/>
      <c r="E1040" s="438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438"/>
      <c r="Y1040" s="81"/>
      <c r="Z1040" s="81"/>
      <c r="AA1040" s="81"/>
      <c r="AB1040" s="81"/>
      <c r="AC1040" s="81"/>
      <c r="AD1040" s="438"/>
      <c r="AE1040" s="438"/>
      <c r="AF1040" s="81"/>
      <c r="AG1040" s="81"/>
      <c r="AH1040" s="81"/>
      <c r="AI1040" s="81"/>
      <c r="AJ1040" s="81"/>
      <c r="AK1040" s="81"/>
      <c r="AL1040" s="81"/>
      <c r="AM1040" s="81"/>
      <c r="AN1040" s="81"/>
      <c r="AO1040" s="81"/>
      <c r="AP1040" s="81"/>
      <c r="AQ1040" s="81"/>
      <c r="AR1040" s="81"/>
      <c r="AS1040" s="81"/>
      <c r="AT1040" s="81"/>
      <c r="AU1040" s="438"/>
      <c r="AV1040" s="438"/>
      <c r="AW1040" s="438"/>
      <c r="AX1040" s="438"/>
      <c r="AY1040" s="438"/>
      <c r="AZ1040" s="438"/>
      <c r="BA1040" s="438"/>
      <c r="BB1040" s="438"/>
      <c r="BC1040" s="438"/>
      <c r="BD1040" s="81"/>
      <c r="BE1040" s="438"/>
      <c r="BF1040" s="438"/>
      <c r="BG1040" s="438"/>
      <c r="BH1040" s="438"/>
      <c r="BI1040" s="81"/>
      <c r="BJ1040" s="81"/>
      <c r="BK1040" s="81"/>
      <c r="BL1040" s="81"/>
      <c r="BM1040" s="81"/>
      <c r="BN1040" s="81"/>
      <c r="BO1040" s="81"/>
      <c r="BP1040" s="81"/>
      <c r="BQ1040" s="81"/>
      <c r="BR1040" s="81"/>
      <c r="BS1040" s="81"/>
      <c r="BT1040" s="81"/>
      <c r="BU1040" s="81"/>
      <c r="BV1040" s="81"/>
      <c r="BW1040" s="81"/>
      <c r="BX1040" s="81"/>
      <c r="BY1040" s="81"/>
      <c r="BZ1040" s="81"/>
      <c r="CA1040" s="81"/>
      <c r="CB1040" s="81"/>
      <c r="CC1040" s="81"/>
      <c r="CD1040" s="81"/>
      <c r="CE1040" s="81"/>
      <c r="CF1040" s="81"/>
      <c r="CG1040" s="81"/>
      <c r="CH1040" s="81"/>
      <c r="CI1040" s="81"/>
      <c r="CJ1040" s="81"/>
      <c r="CK1040" s="81"/>
      <c r="CL1040" s="81"/>
      <c r="CM1040" s="81"/>
    </row>
    <row r="1041">
      <c r="A1041" s="81"/>
      <c r="B1041" s="81"/>
      <c r="C1041" s="81"/>
      <c r="D1041" s="81"/>
      <c r="E1041" s="438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438"/>
      <c r="Y1041" s="81"/>
      <c r="Z1041" s="81"/>
      <c r="AA1041" s="81"/>
      <c r="AB1041" s="81"/>
      <c r="AC1041" s="81"/>
      <c r="AD1041" s="438"/>
      <c r="AE1041" s="438"/>
      <c r="AF1041" s="81"/>
      <c r="AG1041" s="81"/>
      <c r="AH1041" s="81"/>
      <c r="AI1041" s="81"/>
      <c r="AJ1041" s="81"/>
      <c r="AK1041" s="81"/>
      <c r="AL1041" s="81"/>
      <c r="AM1041" s="81"/>
      <c r="AN1041" s="81"/>
      <c r="AO1041" s="81"/>
      <c r="AP1041" s="81"/>
      <c r="AQ1041" s="81"/>
      <c r="AR1041" s="81"/>
      <c r="AS1041" s="81"/>
      <c r="AT1041" s="81"/>
      <c r="AU1041" s="438"/>
      <c r="AV1041" s="438"/>
      <c r="AW1041" s="438"/>
      <c r="AX1041" s="438"/>
      <c r="AY1041" s="438"/>
      <c r="AZ1041" s="438"/>
      <c r="BA1041" s="438"/>
      <c r="BB1041" s="438"/>
      <c r="BC1041" s="438"/>
      <c r="BD1041" s="81"/>
      <c r="BE1041" s="438"/>
      <c r="BF1041" s="438"/>
      <c r="BG1041" s="438"/>
      <c r="BH1041" s="438"/>
      <c r="BI1041" s="81"/>
      <c r="BJ1041" s="81"/>
      <c r="BK1041" s="81"/>
      <c r="BL1041" s="81"/>
      <c r="BM1041" s="81"/>
      <c r="BN1041" s="81"/>
      <c r="BO1041" s="81"/>
      <c r="BP1041" s="81"/>
      <c r="BQ1041" s="81"/>
      <c r="BR1041" s="81"/>
      <c r="BS1041" s="81"/>
      <c r="BT1041" s="81"/>
      <c r="BU1041" s="81"/>
      <c r="BV1041" s="81"/>
      <c r="BW1041" s="81"/>
      <c r="BX1041" s="81"/>
      <c r="BY1041" s="81"/>
      <c r="BZ1041" s="81"/>
      <c r="CA1041" s="81"/>
      <c r="CB1041" s="81"/>
      <c r="CC1041" s="81"/>
      <c r="CD1041" s="81"/>
      <c r="CE1041" s="81"/>
      <c r="CF1041" s="81"/>
      <c r="CG1041" s="81"/>
      <c r="CH1041" s="81"/>
      <c r="CI1041" s="81"/>
      <c r="CJ1041" s="81"/>
      <c r="CK1041" s="81"/>
      <c r="CL1041" s="81"/>
      <c r="CM1041" s="81"/>
    </row>
    <row r="1042">
      <c r="A1042" s="81"/>
      <c r="B1042" s="81"/>
      <c r="C1042" s="81"/>
      <c r="D1042" s="81"/>
      <c r="E1042" s="438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438"/>
      <c r="Y1042" s="81"/>
      <c r="Z1042" s="81"/>
      <c r="AA1042" s="81"/>
      <c r="AB1042" s="81"/>
      <c r="AC1042" s="81"/>
      <c r="AD1042" s="438"/>
      <c r="AE1042" s="438"/>
      <c r="AF1042" s="81"/>
      <c r="AG1042" s="81"/>
      <c r="AH1042" s="81"/>
      <c r="AI1042" s="81"/>
      <c r="AJ1042" s="81"/>
      <c r="AK1042" s="81"/>
      <c r="AL1042" s="81"/>
      <c r="AM1042" s="81"/>
      <c r="AN1042" s="81"/>
      <c r="AO1042" s="81"/>
      <c r="AP1042" s="81"/>
      <c r="AQ1042" s="81"/>
      <c r="AR1042" s="81"/>
      <c r="AS1042" s="81"/>
      <c r="AT1042" s="81"/>
      <c r="AU1042" s="438"/>
      <c r="AV1042" s="438"/>
      <c r="AW1042" s="438"/>
      <c r="AX1042" s="438"/>
      <c r="AY1042" s="438"/>
      <c r="AZ1042" s="438"/>
      <c r="BA1042" s="438"/>
      <c r="BB1042" s="438"/>
      <c r="BC1042" s="438"/>
      <c r="BD1042" s="81"/>
      <c r="BE1042" s="438"/>
      <c r="BF1042" s="438"/>
      <c r="BG1042" s="438"/>
      <c r="BH1042" s="438"/>
      <c r="BI1042" s="81"/>
      <c r="BJ1042" s="81"/>
      <c r="BK1042" s="81"/>
      <c r="BL1042" s="81"/>
      <c r="BM1042" s="81"/>
      <c r="BN1042" s="81"/>
      <c r="BO1042" s="81"/>
      <c r="BP1042" s="81"/>
      <c r="BQ1042" s="81"/>
      <c r="BR1042" s="81"/>
      <c r="BS1042" s="81"/>
      <c r="BT1042" s="81"/>
      <c r="BU1042" s="81"/>
      <c r="BV1042" s="81"/>
      <c r="BW1042" s="81"/>
      <c r="BX1042" s="81"/>
      <c r="BY1042" s="81"/>
      <c r="BZ1042" s="81"/>
      <c r="CA1042" s="81"/>
      <c r="CB1042" s="81"/>
      <c r="CC1042" s="81"/>
      <c r="CD1042" s="81"/>
      <c r="CE1042" s="81"/>
      <c r="CF1042" s="81"/>
      <c r="CG1042" s="81"/>
      <c r="CH1042" s="81"/>
      <c r="CI1042" s="81"/>
      <c r="CJ1042" s="81"/>
      <c r="CK1042" s="81"/>
      <c r="CL1042" s="81"/>
      <c r="CM1042" s="81"/>
    </row>
    <row r="1043">
      <c r="A1043" s="81"/>
      <c r="B1043" s="81"/>
      <c r="C1043" s="81"/>
      <c r="D1043" s="81"/>
      <c r="E1043" s="438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438"/>
      <c r="Y1043" s="81"/>
      <c r="Z1043" s="81"/>
      <c r="AA1043" s="81"/>
      <c r="AB1043" s="81"/>
      <c r="AC1043" s="81"/>
      <c r="AD1043" s="438"/>
      <c r="AE1043" s="438"/>
      <c r="AF1043" s="81"/>
      <c r="AG1043" s="81"/>
      <c r="AH1043" s="81"/>
      <c r="AI1043" s="81"/>
      <c r="AJ1043" s="81"/>
      <c r="AK1043" s="81"/>
      <c r="AL1043" s="81"/>
      <c r="AM1043" s="81"/>
      <c r="AN1043" s="81"/>
      <c r="AO1043" s="81"/>
      <c r="AP1043" s="81"/>
      <c r="AQ1043" s="81"/>
      <c r="AR1043" s="81"/>
      <c r="AS1043" s="81"/>
      <c r="AT1043" s="81"/>
      <c r="AU1043" s="438"/>
      <c r="AV1043" s="438"/>
      <c r="AW1043" s="438"/>
      <c r="AX1043" s="438"/>
      <c r="AY1043" s="438"/>
      <c r="AZ1043" s="438"/>
      <c r="BA1043" s="438"/>
      <c r="BB1043" s="438"/>
      <c r="BC1043" s="438"/>
      <c r="BD1043" s="81"/>
      <c r="BE1043" s="438"/>
      <c r="BF1043" s="438"/>
      <c r="BG1043" s="438"/>
      <c r="BH1043" s="438"/>
      <c r="BI1043" s="81"/>
      <c r="BJ1043" s="81"/>
      <c r="BK1043" s="81"/>
      <c r="BL1043" s="81"/>
      <c r="BM1043" s="81"/>
      <c r="BN1043" s="81"/>
      <c r="BO1043" s="81"/>
      <c r="BP1043" s="81"/>
      <c r="BQ1043" s="81"/>
      <c r="BR1043" s="81"/>
      <c r="BS1043" s="81"/>
      <c r="BT1043" s="81"/>
      <c r="BU1043" s="81"/>
      <c r="BV1043" s="81"/>
      <c r="BW1043" s="81"/>
      <c r="BX1043" s="81"/>
      <c r="BY1043" s="81"/>
      <c r="BZ1043" s="81"/>
      <c r="CA1043" s="81"/>
      <c r="CB1043" s="81"/>
      <c r="CC1043" s="81"/>
      <c r="CD1043" s="81"/>
      <c r="CE1043" s="81"/>
      <c r="CF1043" s="81"/>
      <c r="CG1043" s="81"/>
      <c r="CH1043" s="81"/>
      <c r="CI1043" s="81"/>
      <c r="CJ1043" s="81"/>
      <c r="CK1043" s="81"/>
      <c r="CL1043" s="81"/>
      <c r="CM1043" s="81"/>
    </row>
    <row r="1044">
      <c r="A1044" s="81"/>
      <c r="B1044" s="81"/>
      <c r="C1044" s="81"/>
      <c r="D1044" s="81"/>
      <c r="E1044" s="438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438"/>
      <c r="Y1044" s="81"/>
      <c r="Z1044" s="81"/>
      <c r="AA1044" s="81"/>
      <c r="AB1044" s="81"/>
      <c r="AC1044" s="81"/>
      <c r="AD1044" s="438"/>
      <c r="AE1044" s="438"/>
      <c r="AF1044" s="81"/>
      <c r="AG1044" s="81"/>
      <c r="AH1044" s="81"/>
      <c r="AI1044" s="81"/>
      <c r="AJ1044" s="81"/>
      <c r="AK1044" s="81"/>
      <c r="AL1044" s="81"/>
      <c r="AM1044" s="81"/>
      <c r="AN1044" s="81"/>
      <c r="AO1044" s="81"/>
      <c r="AP1044" s="81"/>
      <c r="AQ1044" s="81"/>
      <c r="AR1044" s="81"/>
      <c r="AS1044" s="81"/>
      <c r="AT1044" s="81"/>
      <c r="AU1044" s="438"/>
      <c r="AV1044" s="438"/>
      <c r="AW1044" s="438"/>
      <c r="AX1044" s="438"/>
      <c r="AY1044" s="438"/>
      <c r="AZ1044" s="438"/>
      <c r="BA1044" s="438"/>
      <c r="BB1044" s="438"/>
      <c r="BC1044" s="438"/>
      <c r="BD1044" s="81"/>
      <c r="BE1044" s="438"/>
      <c r="BF1044" s="438"/>
      <c r="BG1044" s="438"/>
      <c r="BH1044" s="438"/>
      <c r="BI1044" s="81"/>
      <c r="BJ1044" s="81"/>
      <c r="BK1044" s="81"/>
      <c r="BL1044" s="81"/>
      <c r="BM1044" s="81"/>
      <c r="BN1044" s="81"/>
      <c r="BO1044" s="81"/>
      <c r="BP1044" s="81"/>
      <c r="BQ1044" s="81"/>
      <c r="BR1044" s="81"/>
      <c r="BS1044" s="81"/>
      <c r="BT1044" s="81"/>
      <c r="BU1044" s="81"/>
      <c r="BV1044" s="81"/>
      <c r="BW1044" s="81"/>
      <c r="BX1044" s="81"/>
      <c r="BY1044" s="81"/>
      <c r="BZ1044" s="81"/>
      <c r="CA1044" s="81"/>
      <c r="CB1044" s="81"/>
      <c r="CC1044" s="81"/>
      <c r="CD1044" s="81"/>
      <c r="CE1044" s="81"/>
      <c r="CF1044" s="81"/>
      <c r="CG1044" s="81"/>
      <c r="CH1044" s="81"/>
      <c r="CI1044" s="81"/>
      <c r="CJ1044" s="81"/>
      <c r="CK1044" s="81"/>
      <c r="CL1044" s="81"/>
      <c r="CM1044" s="81"/>
    </row>
    <row r="1045">
      <c r="A1045" s="81"/>
      <c r="B1045" s="81"/>
      <c r="C1045" s="81"/>
      <c r="D1045" s="81"/>
      <c r="E1045" s="438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438"/>
      <c r="Y1045" s="81"/>
      <c r="Z1045" s="81"/>
      <c r="AA1045" s="81"/>
      <c r="AB1045" s="81"/>
      <c r="AC1045" s="81"/>
      <c r="AD1045" s="438"/>
      <c r="AE1045" s="438"/>
      <c r="AF1045" s="81"/>
      <c r="AG1045" s="81"/>
      <c r="AH1045" s="81"/>
      <c r="AI1045" s="81"/>
      <c r="AJ1045" s="81"/>
      <c r="AK1045" s="81"/>
      <c r="AL1045" s="81"/>
      <c r="AM1045" s="81"/>
      <c r="AN1045" s="81"/>
      <c r="AO1045" s="81"/>
      <c r="AP1045" s="81"/>
      <c r="AQ1045" s="81"/>
      <c r="AR1045" s="81"/>
      <c r="AS1045" s="81"/>
      <c r="AT1045" s="81"/>
      <c r="AU1045" s="438"/>
      <c r="AV1045" s="438"/>
      <c r="AW1045" s="438"/>
      <c r="AX1045" s="438"/>
      <c r="AY1045" s="438"/>
      <c r="AZ1045" s="438"/>
      <c r="BA1045" s="438"/>
      <c r="BB1045" s="438"/>
      <c r="BC1045" s="438"/>
      <c r="BD1045" s="81"/>
      <c r="BE1045" s="438"/>
      <c r="BF1045" s="438"/>
      <c r="BG1045" s="438"/>
      <c r="BH1045" s="438"/>
      <c r="BI1045" s="81"/>
      <c r="BJ1045" s="81"/>
      <c r="BK1045" s="81"/>
      <c r="BL1045" s="81"/>
      <c r="BM1045" s="81"/>
      <c r="BN1045" s="81"/>
      <c r="BO1045" s="81"/>
      <c r="BP1045" s="81"/>
      <c r="BQ1045" s="81"/>
      <c r="BR1045" s="81"/>
      <c r="BS1045" s="81"/>
      <c r="BT1045" s="81"/>
      <c r="BU1045" s="81"/>
      <c r="BV1045" s="81"/>
      <c r="BW1045" s="81"/>
      <c r="BX1045" s="81"/>
      <c r="BY1045" s="81"/>
      <c r="BZ1045" s="81"/>
      <c r="CA1045" s="81"/>
      <c r="CB1045" s="81"/>
      <c r="CC1045" s="81"/>
      <c r="CD1045" s="81"/>
      <c r="CE1045" s="81"/>
      <c r="CF1045" s="81"/>
      <c r="CG1045" s="81"/>
      <c r="CH1045" s="81"/>
      <c r="CI1045" s="81"/>
      <c r="CJ1045" s="81"/>
      <c r="CK1045" s="81"/>
      <c r="CL1045" s="81"/>
      <c r="CM1045" s="81"/>
    </row>
    <row r="1046">
      <c r="A1046" s="81"/>
      <c r="B1046" s="81"/>
      <c r="C1046" s="81"/>
      <c r="D1046" s="81"/>
      <c r="E1046" s="438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438"/>
      <c r="Y1046" s="81"/>
      <c r="Z1046" s="81"/>
      <c r="AA1046" s="81"/>
      <c r="AB1046" s="81"/>
      <c r="AC1046" s="81"/>
      <c r="AD1046" s="438"/>
      <c r="AE1046" s="438"/>
      <c r="AF1046" s="81"/>
      <c r="AG1046" s="81"/>
      <c r="AH1046" s="81"/>
      <c r="AI1046" s="81"/>
      <c r="AJ1046" s="81"/>
      <c r="AK1046" s="81"/>
      <c r="AL1046" s="81"/>
      <c r="AM1046" s="81"/>
      <c r="AN1046" s="81"/>
      <c r="AO1046" s="81"/>
      <c r="AP1046" s="81"/>
      <c r="AQ1046" s="81"/>
      <c r="AR1046" s="81"/>
      <c r="AS1046" s="81"/>
      <c r="AT1046" s="81"/>
      <c r="AU1046" s="438"/>
      <c r="AV1046" s="438"/>
      <c r="AW1046" s="438"/>
      <c r="AX1046" s="438"/>
      <c r="AY1046" s="438"/>
      <c r="AZ1046" s="438"/>
      <c r="BA1046" s="438"/>
      <c r="BB1046" s="438"/>
      <c r="BC1046" s="438"/>
      <c r="BD1046" s="81"/>
      <c r="BE1046" s="438"/>
      <c r="BF1046" s="438"/>
      <c r="BG1046" s="438"/>
      <c r="BH1046" s="438"/>
      <c r="BI1046" s="81"/>
      <c r="BJ1046" s="81"/>
      <c r="BK1046" s="81"/>
      <c r="BL1046" s="81"/>
      <c r="BM1046" s="81"/>
      <c r="BN1046" s="81"/>
      <c r="BO1046" s="81"/>
      <c r="BP1046" s="81"/>
      <c r="BQ1046" s="81"/>
      <c r="BR1046" s="81"/>
      <c r="BS1046" s="81"/>
      <c r="BT1046" s="81"/>
      <c r="BU1046" s="81"/>
      <c r="BV1046" s="81"/>
      <c r="BW1046" s="81"/>
      <c r="BX1046" s="81"/>
      <c r="BY1046" s="81"/>
      <c r="BZ1046" s="81"/>
      <c r="CA1046" s="81"/>
      <c r="CB1046" s="81"/>
      <c r="CC1046" s="81"/>
      <c r="CD1046" s="81"/>
      <c r="CE1046" s="81"/>
      <c r="CF1046" s="81"/>
      <c r="CG1046" s="81"/>
      <c r="CH1046" s="81"/>
      <c r="CI1046" s="81"/>
      <c r="CJ1046" s="81"/>
      <c r="CK1046" s="81"/>
      <c r="CL1046" s="81"/>
      <c r="CM1046" s="81"/>
    </row>
    <row r="1047">
      <c r="A1047" s="81"/>
      <c r="B1047" s="81"/>
      <c r="C1047" s="81"/>
      <c r="D1047" s="81"/>
      <c r="E1047" s="438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438"/>
      <c r="Y1047" s="81"/>
      <c r="Z1047" s="81"/>
      <c r="AA1047" s="81"/>
      <c r="AB1047" s="81"/>
      <c r="AC1047" s="81"/>
      <c r="AD1047" s="438"/>
      <c r="AE1047" s="438"/>
      <c r="AF1047" s="81"/>
      <c r="AG1047" s="81"/>
      <c r="AH1047" s="81"/>
      <c r="AI1047" s="81"/>
      <c r="AJ1047" s="81"/>
      <c r="AK1047" s="81"/>
      <c r="AL1047" s="81"/>
      <c r="AM1047" s="81"/>
      <c r="AN1047" s="81"/>
      <c r="AO1047" s="81"/>
      <c r="AP1047" s="81"/>
      <c r="AQ1047" s="81"/>
      <c r="AR1047" s="81"/>
      <c r="AS1047" s="81"/>
      <c r="AT1047" s="81"/>
      <c r="AU1047" s="438"/>
      <c r="AV1047" s="438"/>
      <c r="AW1047" s="438"/>
      <c r="AX1047" s="438"/>
      <c r="AY1047" s="438"/>
      <c r="AZ1047" s="438"/>
      <c r="BA1047" s="438"/>
      <c r="BB1047" s="438"/>
      <c r="BC1047" s="438"/>
      <c r="BD1047" s="81"/>
      <c r="BE1047" s="438"/>
      <c r="BF1047" s="438"/>
      <c r="BG1047" s="438"/>
      <c r="BH1047" s="438"/>
      <c r="BI1047" s="81"/>
      <c r="BJ1047" s="81"/>
      <c r="BK1047" s="81"/>
      <c r="BL1047" s="81"/>
      <c r="BM1047" s="81"/>
      <c r="BN1047" s="81"/>
      <c r="BO1047" s="81"/>
      <c r="BP1047" s="81"/>
      <c r="BQ1047" s="81"/>
      <c r="BR1047" s="81"/>
      <c r="BS1047" s="81"/>
      <c r="BT1047" s="81"/>
      <c r="BU1047" s="81"/>
      <c r="BV1047" s="81"/>
      <c r="BW1047" s="81"/>
      <c r="BX1047" s="81"/>
      <c r="BY1047" s="81"/>
      <c r="BZ1047" s="81"/>
      <c r="CA1047" s="81"/>
      <c r="CB1047" s="81"/>
      <c r="CC1047" s="81"/>
      <c r="CD1047" s="81"/>
      <c r="CE1047" s="81"/>
      <c r="CF1047" s="81"/>
      <c r="CG1047" s="81"/>
      <c r="CH1047" s="81"/>
      <c r="CI1047" s="81"/>
      <c r="CJ1047" s="81"/>
      <c r="CK1047" s="81"/>
      <c r="CL1047" s="81"/>
      <c r="CM1047" s="81"/>
    </row>
    <row r="1048">
      <c r="A1048" s="81"/>
      <c r="B1048" s="81"/>
      <c r="C1048" s="81"/>
      <c r="D1048" s="81"/>
      <c r="E1048" s="438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438"/>
      <c r="Y1048" s="81"/>
      <c r="Z1048" s="81"/>
      <c r="AA1048" s="81"/>
      <c r="AB1048" s="81"/>
      <c r="AC1048" s="81"/>
      <c r="AD1048" s="438"/>
      <c r="AE1048" s="438"/>
      <c r="AF1048" s="81"/>
      <c r="AG1048" s="81"/>
      <c r="AH1048" s="81"/>
      <c r="AI1048" s="81"/>
      <c r="AJ1048" s="81"/>
      <c r="AK1048" s="81"/>
      <c r="AL1048" s="81"/>
      <c r="AM1048" s="81"/>
      <c r="AN1048" s="81"/>
      <c r="AO1048" s="81"/>
      <c r="AP1048" s="81"/>
      <c r="AQ1048" s="81"/>
      <c r="AR1048" s="81"/>
      <c r="AS1048" s="81"/>
      <c r="AT1048" s="81"/>
      <c r="AU1048" s="438"/>
      <c r="AV1048" s="438"/>
      <c r="AW1048" s="438"/>
      <c r="AX1048" s="438"/>
      <c r="AY1048" s="438"/>
      <c r="AZ1048" s="438"/>
      <c r="BA1048" s="438"/>
      <c r="BB1048" s="438"/>
      <c r="BC1048" s="438"/>
      <c r="BD1048" s="81"/>
      <c r="BE1048" s="438"/>
      <c r="BF1048" s="438"/>
      <c r="BG1048" s="438"/>
      <c r="BH1048" s="438"/>
      <c r="BI1048" s="81"/>
      <c r="BJ1048" s="81"/>
      <c r="BK1048" s="81"/>
      <c r="BL1048" s="81"/>
      <c r="BM1048" s="81"/>
      <c r="BN1048" s="81"/>
      <c r="BO1048" s="81"/>
      <c r="BP1048" s="81"/>
      <c r="BQ1048" s="81"/>
      <c r="BR1048" s="81"/>
      <c r="BS1048" s="81"/>
      <c r="BT1048" s="81"/>
      <c r="BU1048" s="81"/>
      <c r="BV1048" s="81"/>
      <c r="BW1048" s="81"/>
      <c r="BX1048" s="81"/>
      <c r="BY1048" s="81"/>
      <c r="BZ1048" s="81"/>
      <c r="CA1048" s="81"/>
      <c r="CB1048" s="81"/>
      <c r="CC1048" s="81"/>
      <c r="CD1048" s="81"/>
      <c r="CE1048" s="81"/>
      <c r="CF1048" s="81"/>
      <c r="CG1048" s="81"/>
      <c r="CH1048" s="81"/>
      <c r="CI1048" s="81"/>
      <c r="CJ1048" s="81"/>
      <c r="CK1048" s="81"/>
      <c r="CL1048" s="81"/>
      <c r="CM1048" s="81"/>
    </row>
    <row r="1049">
      <c r="A1049" s="81"/>
      <c r="B1049" s="81"/>
      <c r="C1049" s="81"/>
      <c r="D1049" s="81"/>
      <c r="E1049" s="438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438"/>
      <c r="Y1049" s="81"/>
      <c r="Z1049" s="81"/>
      <c r="AA1049" s="81"/>
      <c r="AB1049" s="81"/>
      <c r="AC1049" s="81"/>
      <c r="AD1049" s="438"/>
      <c r="AE1049" s="438"/>
      <c r="AF1049" s="81"/>
      <c r="AG1049" s="81"/>
      <c r="AH1049" s="81"/>
      <c r="AI1049" s="81"/>
      <c r="AJ1049" s="81"/>
      <c r="AK1049" s="81"/>
      <c r="AL1049" s="81"/>
      <c r="AM1049" s="81"/>
      <c r="AN1049" s="81"/>
      <c r="AO1049" s="81"/>
      <c r="AP1049" s="81"/>
      <c r="AQ1049" s="81"/>
      <c r="AR1049" s="81"/>
      <c r="AS1049" s="81"/>
      <c r="AT1049" s="81"/>
      <c r="AU1049" s="438"/>
      <c r="AV1049" s="438"/>
      <c r="AW1049" s="438"/>
      <c r="AX1049" s="438"/>
      <c r="AY1049" s="438"/>
      <c r="AZ1049" s="438"/>
      <c r="BA1049" s="438"/>
      <c r="BB1049" s="438"/>
      <c r="BC1049" s="438"/>
      <c r="BD1049" s="81"/>
      <c r="BE1049" s="438"/>
      <c r="BF1049" s="438"/>
      <c r="BG1049" s="438"/>
      <c r="BH1049" s="438"/>
      <c r="BI1049" s="81"/>
      <c r="BJ1049" s="81"/>
      <c r="BK1049" s="81"/>
      <c r="BL1049" s="81"/>
      <c r="BM1049" s="81"/>
      <c r="BN1049" s="81"/>
      <c r="BO1049" s="81"/>
      <c r="BP1049" s="81"/>
      <c r="BQ1049" s="81"/>
      <c r="BR1049" s="81"/>
      <c r="BS1049" s="81"/>
      <c r="BT1049" s="81"/>
      <c r="BU1049" s="81"/>
      <c r="BV1049" s="81"/>
      <c r="BW1049" s="81"/>
      <c r="BX1049" s="81"/>
      <c r="BY1049" s="81"/>
      <c r="BZ1049" s="81"/>
      <c r="CA1049" s="81"/>
      <c r="CB1049" s="81"/>
      <c r="CC1049" s="81"/>
      <c r="CD1049" s="81"/>
      <c r="CE1049" s="81"/>
      <c r="CF1049" s="81"/>
      <c r="CG1049" s="81"/>
      <c r="CH1049" s="81"/>
      <c r="CI1049" s="81"/>
      <c r="CJ1049" s="81"/>
      <c r="CK1049" s="81"/>
      <c r="CL1049" s="81"/>
      <c r="CM1049" s="81"/>
    </row>
    <row r="1050">
      <c r="A1050" s="81"/>
      <c r="B1050" s="81"/>
      <c r="C1050" s="81"/>
      <c r="D1050" s="81"/>
      <c r="E1050" s="438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438"/>
      <c r="Y1050" s="81"/>
      <c r="Z1050" s="81"/>
      <c r="AA1050" s="81"/>
      <c r="AB1050" s="81"/>
      <c r="AC1050" s="81"/>
      <c r="AD1050" s="438"/>
      <c r="AE1050" s="438"/>
      <c r="AF1050" s="81"/>
      <c r="AG1050" s="81"/>
      <c r="AH1050" s="81"/>
      <c r="AI1050" s="81"/>
      <c r="AJ1050" s="81"/>
      <c r="AK1050" s="81"/>
      <c r="AL1050" s="81"/>
      <c r="AM1050" s="81"/>
      <c r="AN1050" s="81"/>
      <c r="AO1050" s="81"/>
      <c r="AP1050" s="81"/>
      <c r="AQ1050" s="81"/>
      <c r="AR1050" s="81"/>
      <c r="AS1050" s="81"/>
      <c r="AT1050" s="81"/>
      <c r="AU1050" s="438"/>
      <c r="AV1050" s="438"/>
      <c r="AW1050" s="438"/>
      <c r="AX1050" s="438"/>
      <c r="AY1050" s="438"/>
      <c r="AZ1050" s="438"/>
      <c r="BA1050" s="438"/>
      <c r="BB1050" s="438"/>
      <c r="BC1050" s="438"/>
      <c r="BD1050" s="81"/>
      <c r="BE1050" s="438"/>
      <c r="BF1050" s="438"/>
      <c r="BG1050" s="438"/>
      <c r="BH1050" s="438"/>
      <c r="BI1050" s="81"/>
      <c r="BJ1050" s="81"/>
      <c r="BK1050" s="81"/>
      <c r="BL1050" s="81"/>
      <c r="BM1050" s="81"/>
      <c r="BN1050" s="81"/>
      <c r="BO1050" s="81"/>
      <c r="BP1050" s="81"/>
      <c r="BQ1050" s="81"/>
      <c r="BR1050" s="81"/>
      <c r="BS1050" s="81"/>
      <c r="BT1050" s="81"/>
      <c r="BU1050" s="81"/>
      <c r="BV1050" s="81"/>
      <c r="BW1050" s="81"/>
      <c r="BX1050" s="81"/>
      <c r="BY1050" s="81"/>
      <c r="BZ1050" s="81"/>
      <c r="CA1050" s="81"/>
      <c r="CB1050" s="81"/>
      <c r="CC1050" s="81"/>
      <c r="CD1050" s="81"/>
      <c r="CE1050" s="81"/>
      <c r="CF1050" s="81"/>
      <c r="CG1050" s="81"/>
      <c r="CH1050" s="81"/>
      <c r="CI1050" s="81"/>
      <c r="CJ1050" s="81"/>
      <c r="CK1050" s="81"/>
      <c r="CL1050" s="81"/>
      <c r="CM1050" s="81"/>
    </row>
    <row r="1051">
      <c r="A1051" s="81"/>
      <c r="B1051" s="81"/>
      <c r="C1051" s="81"/>
      <c r="D1051" s="81"/>
      <c r="E1051" s="438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438"/>
      <c r="Y1051" s="81"/>
      <c r="Z1051" s="81"/>
      <c r="AA1051" s="81"/>
      <c r="AB1051" s="81"/>
      <c r="AC1051" s="81"/>
      <c r="AD1051" s="438"/>
      <c r="AE1051" s="438"/>
      <c r="AF1051" s="81"/>
      <c r="AG1051" s="81"/>
      <c r="AH1051" s="81"/>
      <c r="AI1051" s="81"/>
      <c r="AJ1051" s="81"/>
      <c r="AK1051" s="81"/>
      <c r="AL1051" s="81"/>
      <c r="AM1051" s="81"/>
      <c r="AN1051" s="81"/>
      <c r="AO1051" s="81"/>
      <c r="AP1051" s="81"/>
      <c r="AQ1051" s="81"/>
      <c r="AR1051" s="81"/>
      <c r="AS1051" s="81"/>
      <c r="AT1051" s="81"/>
      <c r="AU1051" s="438"/>
      <c r="AV1051" s="438"/>
      <c r="AW1051" s="438"/>
      <c r="AX1051" s="438"/>
      <c r="AY1051" s="438"/>
      <c r="AZ1051" s="438"/>
      <c r="BA1051" s="438"/>
      <c r="BB1051" s="438"/>
      <c r="BC1051" s="438"/>
      <c r="BD1051" s="81"/>
      <c r="BE1051" s="438"/>
      <c r="BF1051" s="438"/>
      <c r="BG1051" s="438"/>
      <c r="BH1051" s="438"/>
      <c r="BI1051" s="81"/>
      <c r="BJ1051" s="81"/>
      <c r="BK1051" s="81"/>
      <c r="BL1051" s="81"/>
      <c r="BM1051" s="81"/>
      <c r="BN1051" s="81"/>
      <c r="BO1051" s="81"/>
      <c r="BP1051" s="81"/>
      <c r="BQ1051" s="81"/>
      <c r="BR1051" s="81"/>
      <c r="BS1051" s="81"/>
      <c r="BT1051" s="81"/>
      <c r="BU1051" s="81"/>
      <c r="BV1051" s="81"/>
      <c r="BW1051" s="81"/>
      <c r="BX1051" s="81"/>
      <c r="BY1051" s="81"/>
      <c r="BZ1051" s="81"/>
      <c r="CA1051" s="81"/>
      <c r="CB1051" s="81"/>
      <c r="CC1051" s="81"/>
      <c r="CD1051" s="81"/>
      <c r="CE1051" s="81"/>
      <c r="CF1051" s="81"/>
      <c r="CG1051" s="81"/>
      <c r="CH1051" s="81"/>
      <c r="CI1051" s="81"/>
      <c r="CJ1051" s="81"/>
      <c r="CK1051" s="81"/>
      <c r="CL1051" s="81"/>
      <c r="CM1051" s="81"/>
    </row>
    <row r="1052">
      <c r="A1052" s="81"/>
      <c r="B1052" s="81"/>
      <c r="C1052" s="81"/>
      <c r="D1052" s="81"/>
      <c r="E1052" s="438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438"/>
      <c r="Y1052" s="81"/>
      <c r="Z1052" s="81"/>
      <c r="AA1052" s="81"/>
      <c r="AB1052" s="81"/>
      <c r="AC1052" s="81"/>
      <c r="AD1052" s="438"/>
      <c r="AE1052" s="438"/>
      <c r="AF1052" s="81"/>
      <c r="AG1052" s="81"/>
      <c r="AH1052" s="81"/>
      <c r="AI1052" s="81"/>
      <c r="AJ1052" s="81"/>
      <c r="AK1052" s="81"/>
      <c r="AL1052" s="81"/>
      <c r="AM1052" s="81"/>
      <c r="AN1052" s="81"/>
      <c r="AO1052" s="81"/>
      <c r="AP1052" s="81"/>
      <c r="AQ1052" s="81"/>
      <c r="AR1052" s="81"/>
      <c r="AS1052" s="81"/>
      <c r="AT1052" s="81"/>
      <c r="AU1052" s="438"/>
      <c r="AV1052" s="438"/>
      <c r="AW1052" s="438"/>
      <c r="AX1052" s="438"/>
      <c r="AY1052" s="438"/>
      <c r="AZ1052" s="438"/>
      <c r="BA1052" s="438"/>
      <c r="BB1052" s="438"/>
      <c r="BC1052" s="438"/>
      <c r="BD1052" s="81"/>
      <c r="BE1052" s="438"/>
      <c r="BF1052" s="438"/>
      <c r="BG1052" s="438"/>
      <c r="BH1052" s="438"/>
      <c r="BI1052" s="81"/>
      <c r="BJ1052" s="81"/>
      <c r="BK1052" s="81"/>
      <c r="BL1052" s="81"/>
      <c r="BM1052" s="81"/>
      <c r="BN1052" s="81"/>
      <c r="BO1052" s="81"/>
      <c r="BP1052" s="81"/>
      <c r="BQ1052" s="81"/>
      <c r="BR1052" s="81"/>
      <c r="BS1052" s="81"/>
      <c r="BT1052" s="81"/>
      <c r="BU1052" s="81"/>
      <c r="BV1052" s="81"/>
      <c r="BW1052" s="81"/>
      <c r="BX1052" s="81"/>
      <c r="BY1052" s="81"/>
      <c r="BZ1052" s="81"/>
      <c r="CA1052" s="81"/>
      <c r="CB1052" s="81"/>
      <c r="CC1052" s="81"/>
      <c r="CD1052" s="81"/>
      <c r="CE1052" s="81"/>
      <c r="CF1052" s="81"/>
      <c r="CG1052" s="81"/>
      <c r="CH1052" s="81"/>
      <c r="CI1052" s="81"/>
      <c r="CJ1052" s="81"/>
      <c r="CK1052" s="81"/>
      <c r="CL1052" s="81"/>
      <c r="CM1052" s="81"/>
    </row>
    <row r="1053">
      <c r="A1053" s="81"/>
      <c r="B1053" s="81"/>
      <c r="C1053" s="81"/>
      <c r="D1053" s="81"/>
      <c r="E1053" s="438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438"/>
      <c r="Y1053" s="81"/>
      <c r="Z1053" s="81"/>
      <c r="AA1053" s="81"/>
      <c r="AB1053" s="81"/>
      <c r="AC1053" s="81"/>
      <c r="AD1053" s="438"/>
      <c r="AE1053" s="438"/>
      <c r="AF1053" s="81"/>
      <c r="AG1053" s="81"/>
      <c r="AH1053" s="81"/>
      <c r="AI1053" s="81"/>
      <c r="AJ1053" s="81"/>
      <c r="AK1053" s="81"/>
      <c r="AL1053" s="81"/>
      <c r="AM1053" s="81"/>
      <c r="AN1053" s="81"/>
      <c r="AO1053" s="81"/>
      <c r="AP1053" s="81"/>
      <c r="AQ1053" s="81"/>
      <c r="AR1053" s="81"/>
      <c r="AS1053" s="81"/>
      <c r="AT1053" s="81"/>
      <c r="AU1053" s="438"/>
      <c r="AV1053" s="438"/>
      <c r="AW1053" s="438"/>
      <c r="AX1053" s="438"/>
      <c r="AY1053" s="438"/>
      <c r="AZ1053" s="438"/>
      <c r="BA1053" s="438"/>
      <c r="BB1053" s="438"/>
      <c r="BC1053" s="438"/>
      <c r="BD1053" s="81"/>
      <c r="BE1053" s="438"/>
      <c r="BF1053" s="438"/>
      <c r="BG1053" s="438"/>
      <c r="BH1053" s="438"/>
      <c r="BI1053" s="81"/>
      <c r="BJ1053" s="81"/>
      <c r="BK1053" s="81"/>
      <c r="BL1053" s="81"/>
      <c r="BM1053" s="81"/>
      <c r="BN1053" s="81"/>
      <c r="BO1053" s="81"/>
      <c r="BP1053" s="81"/>
      <c r="BQ1053" s="81"/>
      <c r="BR1053" s="81"/>
      <c r="BS1053" s="81"/>
      <c r="BT1053" s="81"/>
      <c r="BU1053" s="81"/>
      <c r="BV1053" s="81"/>
      <c r="BW1053" s="81"/>
      <c r="BX1053" s="81"/>
      <c r="BY1053" s="81"/>
      <c r="BZ1053" s="81"/>
      <c r="CA1053" s="81"/>
      <c r="CB1053" s="81"/>
      <c r="CC1053" s="81"/>
      <c r="CD1053" s="81"/>
      <c r="CE1053" s="81"/>
      <c r="CF1053" s="81"/>
      <c r="CG1053" s="81"/>
      <c r="CH1053" s="81"/>
      <c r="CI1053" s="81"/>
      <c r="CJ1053" s="81"/>
      <c r="CK1053" s="81"/>
      <c r="CL1053" s="81"/>
      <c r="CM1053" s="81"/>
    </row>
    <row r="1054">
      <c r="A1054" s="81"/>
      <c r="B1054" s="81"/>
      <c r="C1054" s="81"/>
      <c r="D1054" s="81"/>
      <c r="E1054" s="438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438"/>
      <c r="Y1054" s="81"/>
      <c r="Z1054" s="81"/>
      <c r="AA1054" s="81"/>
      <c r="AB1054" s="81"/>
      <c r="AC1054" s="81"/>
      <c r="AD1054" s="438"/>
      <c r="AE1054" s="438"/>
      <c r="AF1054" s="81"/>
      <c r="AG1054" s="81"/>
      <c r="AH1054" s="81"/>
      <c r="AI1054" s="81"/>
      <c r="AJ1054" s="81"/>
      <c r="AK1054" s="81"/>
      <c r="AL1054" s="81"/>
      <c r="AM1054" s="81"/>
      <c r="AN1054" s="81"/>
      <c r="AO1054" s="81"/>
      <c r="AP1054" s="81"/>
      <c r="AQ1054" s="81"/>
      <c r="AR1054" s="81"/>
      <c r="AS1054" s="81"/>
      <c r="AT1054" s="81"/>
      <c r="AU1054" s="438"/>
      <c r="AV1054" s="438"/>
      <c r="AW1054" s="438"/>
      <c r="AX1054" s="438"/>
      <c r="AY1054" s="438"/>
      <c r="AZ1054" s="438"/>
      <c r="BA1054" s="438"/>
      <c r="BB1054" s="438"/>
      <c r="BC1054" s="438"/>
      <c r="BD1054" s="81"/>
      <c r="BE1054" s="438"/>
      <c r="BF1054" s="438"/>
      <c r="BG1054" s="438"/>
      <c r="BH1054" s="438"/>
      <c r="BI1054" s="81"/>
      <c r="BJ1054" s="81"/>
      <c r="BK1054" s="81"/>
      <c r="BL1054" s="81"/>
      <c r="BM1054" s="81"/>
      <c r="BN1054" s="81"/>
      <c r="BO1054" s="81"/>
      <c r="BP1054" s="81"/>
      <c r="BQ1054" s="81"/>
      <c r="BR1054" s="81"/>
      <c r="BS1054" s="81"/>
      <c r="BT1054" s="81"/>
      <c r="BU1054" s="81"/>
      <c r="BV1054" s="81"/>
      <c r="BW1054" s="81"/>
      <c r="BX1054" s="81"/>
      <c r="BY1054" s="81"/>
      <c r="BZ1054" s="81"/>
      <c r="CA1054" s="81"/>
      <c r="CB1054" s="81"/>
      <c r="CC1054" s="81"/>
      <c r="CD1054" s="81"/>
      <c r="CE1054" s="81"/>
      <c r="CF1054" s="81"/>
      <c r="CG1054" s="81"/>
      <c r="CH1054" s="81"/>
      <c r="CI1054" s="81"/>
      <c r="CJ1054" s="81"/>
      <c r="CK1054" s="81"/>
      <c r="CL1054" s="81"/>
      <c r="CM1054" s="81"/>
    </row>
    <row r="1055">
      <c r="A1055" s="81"/>
      <c r="B1055" s="81"/>
      <c r="C1055" s="81"/>
      <c r="D1055" s="81"/>
      <c r="E1055" s="438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438"/>
      <c r="Y1055" s="81"/>
      <c r="Z1055" s="81"/>
      <c r="AA1055" s="81"/>
      <c r="AB1055" s="81"/>
      <c r="AC1055" s="81"/>
      <c r="AD1055" s="438"/>
      <c r="AE1055" s="438"/>
      <c r="AF1055" s="81"/>
      <c r="AG1055" s="81"/>
      <c r="AH1055" s="81"/>
      <c r="AI1055" s="81"/>
      <c r="AJ1055" s="81"/>
      <c r="AK1055" s="81"/>
      <c r="AL1055" s="81"/>
      <c r="AM1055" s="81"/>
      <c r="AN1055" s="81"/>
      <c r="AO1055" s="81"/>
      <c r="AP1055" s="81"/>
      <c r="AQ1055" s="81"/>
      <c r="AR1055" s="81"/>
      <c r="AS1055" s="81"/>
      <c r="AT1055" s="81"/>
      <c r="AU1055" s="438"/>
      <c r="AV1055" s="438"/>
      <c r="AW1055" s="438"/>
      <c r="AX1055" s="438"/>
      <c r="AY1055" s="438"/>
      <c r="AZ1055" s="438"/>
      <c r="BA1055" s="438"/>
      <c r="BB1055" s="438"/>
      <c r="BC1055" s="438"/>
      <c r="BD1055" s="81"/>
      <c r="BE1055" s="438"/>
      <c r="BF1055" s="438"/>
      <c r="BG1055" s="438"/>
      <c r="BH1055" s="438"/>
      <c r="BI1055" s="81"/>
      <c r="BJ1055" s="81"/>
      <c r="BK1055" s="81"/>
      <c r="BL1055" s="81"/>
      <c r="BM1055" s="81"/>
      <c r="BN1055" s="81"/>
      <c r="BO1055" s="81"/>
      <c r="BP1055" s="81"/>
      <c r="BQ1055" s="81"/>
      <c r="BR1055" s="81"/>
      <c r="BS1055" s="81"/>
      <c r="BT1055" s="81"/>
      <c r="BU1055" s="81"/>
      <c r="BV1055" s="81"/>
      <c r="BW1055" s="81"/>
      <c r="BX1055" s="81"/>
      <c r="BY1055" s="81"/>
      <c r="BZ1055" s="81"/>
      <c r="CA1055" s="81"/>
      <c r="CB1055" s="81"/>
      <c r="CC1055" s="81"/>
      <c r="CD1055" s="81"/>
      <c r="CE1055" s="81"/>
      <c r="CF1055" s="81"/>
      <c r="CG1055" s="81"/>
      <c r="CH1055" s="81"/>
      <c r="CI1055" s="81"/>
      <c r="CJ1055" s="81"/>
      <c r="CK1055" s="81"/>
      <c r="CL1055" s="81"/>
      <c r="CM1055" s="81"/>
    </row>
    <row r="1056">
      <c r="A1056" s="81"/>
      <c r="B1056" s="81"/>
      <c r="C1056" s="81"/>
      <c r="D1056" s="81"/>
      <c r="E1056" s="438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438"/>
      <c r="Y1056" s="81"/>
      <c r="Z1056" s="81"/>
      <c r="AA1056" s="81"/>
      <c r="AB1056" s="81"/>
      <c r="AC1056" s="81"/>
      <c r="AD1056" s="438"/>
      <c r="AE1056" s="438"/>
      <c r="AF1056" s="81"/>
      <c r="AG1056" s="81"/>
      <c r="AH1056" s="81"/>
      <c r="AI1056" s="81"/>
      <c r="AJ1056" s="81"/>
      <c r="AK1056" s="81"/>
      <c r="AL1056" s="81"/>
      <c r="AM1056" s="81"/>
      <c r="AN1056" s="81"/>
      <c r="AO1056" s="81"/>
      <c r="AP1056" s="81"/>
      <c r="AQ1056" s="81"/>
      <c r="AR1056" s="81"/>
      <c r="AS1056" s="81"/>
      <c r="AT1056" s="81"/>
      <c r="AU1056" s="438"/>
      <c r="AV1056" s="438"/>
      <c r="AW1056" s="438"/>
      <c r="AX1056" s="438"/>
      <c r="AY1056" s="438"/>
      <c r="AZ1056" s="438"/>
      <c r="BA1056" s="438"/>
      <c r="BB1056" s="438"/>
      <c r="BC1056" s="438"/>
      <c r="BD1056" s="81"/>
      <c r="BE1056" s="438"/>
      <c r="BF1056" s="438"/>
      <c r="BG1056" s="438"/>
      <c r="BH1056" s="438"/>
      <c r="BI1056" s="81"/>
      <c r="BJ1056" s="81"/>
      <c r="BK1056" s="81"/>
      <c r="BL1056" s="81"/>
      <c r="BM1056" s="81"/>
      <c r="BN1056" s="81"/>
      <c r="BO1056" s="81"/>
      <c r="BP1056" s="81"/>
      <c r="BQ1056" s="81"/>
      <c r="BR1056" s="81"/>
      <c r="BS1056" s="81"/>
      <c r="BT1056" s="81"/>
      <c r="BU1056" s="81"/>
      <c r="BV1056" s="81"/>
      <c r="BW1056" s="81"/>
      <c r="BX1056" s="81"/>
      <c r="BY1056" s="81"/>
      <c r="BZ1056" s="81"/>
      <c r="CA1056" s="81"/>
      <c r="CB1056" s="81"/>
      <c r="CC1056" s="81"/>
      <c r="CD1056" s="81"/>
      <c r="CE1056" s="81"/>
      <c r="CF1056" s="81"/>
      <c r="CG1056" s="81"/>
      <c r="CH1056" s="81"/>
      <c r="CI1056" s="81"/>
      <c r="CJ1056" s="81"/>
      <c r="CK1056" s="81"/>
      <c r="CL1056" s="81"/>
      <c r="CM1056" s="81"/>
    </row>
    <row r="1057">
      <c r="A1057" s="81"/>
      <c r="B1057" s="81"/>
      <c r="C1057" s="81"/>
      <c r="D1057" s="81"/>
      <c r="E1057" s="438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438"/>
      <c r="Y1057" s="81"/>
      <c r="Z1057" s="81"/>
      <c r="AA1057" s="81"/>
      <c r="AB1057" s="81"/>
      <c r="AC1057" s="81"/>
      <c r="AD1057" s="438"/>
      <c r="AE1057" s="438"/>
      <c r="AF1057" s="81"/>
      <c r="AG1057" s="81"/>
      <c r="AH1057" s="81"/>
      <c r="AI1057" s="81"/>
      <c r="AJ1057" s="81"/>
      <c r="AK1057" s="81"/>
      <c r="AL1057" s="81"/>
      <c r="AM1057" s="81"/>
      <c r="AN1057" s="81"/>
      <c r="AO1057" s="81"/>
      <c r="AP1057" s="81"/>
      <c r="AQ1057" s="81"/>
      <c r="AR1057" s="81"/>
      <c r="AS1057" s="81"/>
      <c r="AT1057" s="81"/>
      <c r="AU1057" s="438"/>
      <c r="AV1057" s="438"/>
      <c r="AW1057" s="438"/>
      <c r="AX1057" s="438"/>
      <c r="AY1057" s="438"/>
      <c r="AZ1057" s="438"/>
      <c r="BA1057" s="438"/>
      <c r="BB1057" s="438"/>
      <c r="BC1057" s="438"/>
      <c r="BD1057" s="81"/>
      <c r="BE1057" s="438"/>
      <c r="BF1057" s="438"/>
      <c r="BG1057" s="438"/>
      <c r="BH1057" s="438"/>
      <c r="BI1057" s="81"/>
      <c r="BJ1057" s="81"/>
      <c r="BK1057" s="81"/>
      <c r="BL1057" s="81"/>
      <c r="BM1057" s="81"/>
      <c r="BN1057" s="81"/>
      <c r="BO1057" s="81"/>
      <c r="BP1057" s="81"/>
      <c r="BQ1057" s="81"/>
      <c r="BR1057" s="81"/>
      <c r="BS1057" s="81"/>
      <c r="BT1057" s="81"/>
      <c r="BU1057" s="81"/>
      <c r="BV1057" s="81"/>
      <c r="BW1057" s="81"/>
      <c r="BX1057" s="81"/>
      <c r="BY1057" s="81"/>
      <c r="BZ1057" s="81"/>
      <c r="CA1057" s="81"/>
      <c r="CB1057" s="81"/>
      <c r="CC1057" s="81"/>
      <c r="CD1057" s="81"/>
      <c r="CE1057" s="81"/>
      <c r="CF1057" s="81"/>
      <c r="CG1057" s="81"/>
      <c r="CH1057" s="81"/>
      <c r="CI1057" s="81"/>
      <c r="CJ1057" s="81"/>
      <c r="CK1057" s="81"/>
      <c r="CL1057" s="81"/>
      <c r="CM1057" s="81"/>
    </row>
    <row r="1058">
      <c r="A1058" s="81"/>
      <c r="B1058" s="81"/>
      <c r="C1058" s="81"/>
      <c r="D1058" s="81"/>
      <c r="E1058" s="438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438"/>
      <c r="Y1058" s="81"/>
      <c r="Z1058" s="81"/>
      <c r="AA1058" s="81"/>
      <c r="AB1058" s="81"/>
      <c r="AC1058" s="81"/>
      <c r="AD1058" s="438"/>
      <c r="AE1058" s="438"/>
      <c r="AF1058" s="81"/>
      <c r="AG1058" s="81"/>
      <c r="AH1058" s="81"/>
      <c r="AI1058" s="81"/>
      <c r="AJ1058" s="81"/>
      <c r="AK1058" s="81"/>
      <c r="AL1058" s="81"/>
      <c r="AM1058" s="81"/>
      <c r="AN1058" s="81"/>
      <c r="AO1058" s="81"/>
      <c r="AP1058" s="81"/>
      <c r="AQ1058" s="81"/>
      <c r="AR1058" s="81"/>
      <c r="AS1058" s="81"/>
      <c r="AT1058" s="81"/>
      <c r="AU1058" s="438"/>
      <c r="AV1058" s="438"/>
      <c r="AW1058" s="438"/>
      <c r="AX1058" s="438"/>
      <c r="AY1058" s="438"/>
      <c r="AZ1058" s="438"/>
      <c r="BA1058" s="438"/>
      <c r="BB1058" s="438"/>
      <c r="BC1058" s="438"/>
      <c r="BD1058" s="81"/>
      <c r="BE1058" s="438"/>
      <c r="BF1058" s="438"/>
      <c r="BG1058" s="438"/>
      <c r="BH1058" s="438"/>
      <c r="BI1058" s="81"/>
      <c r="BJ1058" s="81"/>
      <c r="BK1058" s="81"/>
      <c r="BL1058" s="81"/>
      <c r="BM1058" s="81"/>
      <c r="BN1058" s="81"/>
      <c r="BO1058" s="81"/>
      <c r="BP1058" s="81"/>
      <c r="BQ1058" s="81"/>
      <c r="BR1058" s="81"/>
      <c r="BS1058" s="81"/>
      <c r="BT1058" s="81"/>
      <c r="BU1058" s="81"/>
      <c r="BV1058" s="81"/>
      <c r="BW1058" s="81"/>
      <c r="BX1058" s="81"/>
      <c r="BY1058" s="81"/>
      <c r="BZ1058" s="81"/>
      <c r="CA1058" s="81"/>
      <c r="CB1058" s="81"/>
      <c r="CC1058" s="81"/>
      <c r="CD1058" s="81"/>
      <c r="CE1058" s="81"/>
      <c r="CF1058" s="81"/>
      <c r="CG1058" s="81"/>
      <c r="CH1058" s="81"/>
      <c r="CI1058" s="81"/>
      <c r="CJ1058" s="81"/>
      <c r="CK1058" s="81"/>
      <c r="CL1058" s="81"/>
      <c r="CM1058" s="81"/>
    </row>
    <row r="1059">
      <c r="A1059" s="81"/>
      <c r="B1059" s="81"/>
      <c r="C1059" s="81"/>
      <c r="D1059" s="81"/>
      <c r="E1059" s="438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438"/>
      <c r="Y1059" s="81"/>
      <c r="Z1059" s="81"/>
      <c r="AA1059" s="81"/>
      <c r="AB1059" s="81"/>
      <c r="AC1059" s="81"/>
      <c r="AD1059" s="438"/>
      <c r="AE1059" s="438"/>
      <c r="AF1059" s="81"/>
      <c r="AG1059" s="81"/>
      <c r="AH1059" s="81"/>
      <c r="AI1059" s="81"/>
      <c r="AJ1059" s="81"/>
      <c r="AK1059" s="81"/>
      <c r="AL1059" s="81"/>
      <c r="AM1059" s="81"/>
      <c r="AN1059" s="81"/>
      <c r="AO1059" s="81"/>
      <c r="AP1059" s="81"/>
      <c r="AQ1059" s="81"/>
      <c r="AR1059" s="81"/>
      <c r="AS1059" s="81"/>
      <c r="AT1059" s="81"/>
      <c r="AU1059" s="438"/>
      <c r="AV1059" s="438"/>
      <c r="AW1059" s="438"/>
      <c r="AX1059" s="438"/>
      <c r="AY1059" s="438"/>
      <c r="AZ1059" s="438"/>
      <c r="BA1059" s="438"/>
      <c r="BB1059" s="438"/>
      <c r="BC1059" s="438"/>
      <c r="BD1059" s="81"/>
      <c r="BE1059" s="438"/>
      <c r="BF1059" s="438"/>
      <c r="BG1059" s="438"/>
      <c r="BH1059" s="438"/>
      <c r="BI1059" s="81"/>
      <c r="BJ1059" s="81"/>
      <c r="BK1059" s="81"/>
      <c r="BL1059" s="81"/>
      <c r="BM1059" s="81"/>
      <c r="BN1059" s="81"/>
      <c r="BO1059" s="81"/>
      <c r="BP1059" s="81"/>
      <c r="BQ1059" s="81"/>
      <c r="BR1059" s="81"/>
      <c r="BS1059" s="81"/>
      <c r="BT1059" s="81"/>
      <c r="BU1059" s="81"/>
      <c r="BV1059" s="81"/>
      <c r="BW1059" s="81"/>
      <c r="BX1059" s="81"/>
      <c r="BY1059" s="81"/>
      <c r="BZ1059" s="81"/>
      <c r="CA1059" s="81"/>
      <c r="CB1059" s="81"/>
      <c r="CC1059" s="81"/>
      <c r="CD1059" s="81"/>
      <c r="CE1059" s="81"/>
      <c r="CF1059" s="81"/>
      <c r="CG1059" s="81"/>
      <c r="CH1059" s="81"/>
      <c r="CI1059" s="81"/>
      <c r="CJ1059" s="81"/>
      <c r="CK1059" s="81"/>
      <c r="CL1059" s="81"/>
      <c r="CM1059" s="81"/>
    </row>
    <row r="1060">
      <c r="A1060" s="81"/>
      <c r="B1060" s="81"/>
      <c r="C1060" s="81"/>
      <c r="D1060" s="81"/>
      <c r="E1060" s="438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438"/>
      <c r="Y1060" s="81"/>
      <c r="Z1060" s="81"/>
      <c r="AA1060" s="81"/>
      <c r="AB1060" s="81"/>
      <c r="AC1060" s="81"/>
      <c r="AD1060" s="438"/>
      <c r="AE1060" s="438"/>
      <c r="AF1060" s="81"/>
      <c r="AG1060" s="81"/>
      <c r="AH1060" s="81"/>
      <c r="AI1060" s="81"/>
      <c r="AJ1060" s="81"/>
      <c r="AK1060" s="81"/>
      <c r="AL1060" s="81"/>
      <c r="AM1060" s="81"/>
      <c r="AN1060" s="81"/>
      <c r="AO1060" s="81"/>
      <c r="AP1060" s="81"/>
      <c r="AQ1060" s="81"/>
      <c r="AR1060" s="81"/>
      <c r="AS1060" s="81"/>
      <c r="AT1060" s="81"/>
      <c r="AU1060" s="438"/>
      <c r="AV1060" s="438"/>
      <c r="AW1060" s="438"/>
      <c r="AX1060" s="438"/>
      <c r="AY1060" s="438"/>
      <c r="AZ1060" s="438"/>
      <c r="BA1060" s="438"/>
      <c r="BB1060" s="438"/>
      <c r="BC1060" s="438"/>
      <c r="BD1060" s="81"/>
      <c r="BE1060" s="438"/>
      <c r="BF1060" s="438"/>
      <c r="BG1060" s="438"/>
      <c r="BH1060" s="438"/>
      <c r="BI1060" s="81"/>
      <c r="BJ1060" s="81"/>
      <c r="BK1060" s="81"/>
      <c r="BL1060" s="81"/>
      <c r="BM1060" s="81"/>
      <c r="BN1060" s="81"/>
      <c r="BO1060" s="81"/>
      <c r="BP1060" s="81"/>
      <c r="BQ1060" s="81"/>
      <c r="BR1060" s="81"/>
      <c r="BS1060" s="81"/>
      <c r="BT1060" s="81"/>
      <c r="BU1060" s="81"/>
      <c r="BV1060" s="81"/>
      <c r="BW1060" s="81"/>
      <c r="BX1060" s="81"/>
      <c r="BY1060" s="81"/>
      <c r="BZ1060" s="81"/>
      <c r="CA1060" s="81"/>
      <c r="CB1060" s="81"/>
      <c r="CC1060" s="81"/>
      <c r="CD1060" s="81"/>
      <c r="CE1060" s="81"/>
      <c r="CF1060" s="81"/>
      <c r="CG1060" s="81"/>
      <c r="CH1060" s="81"/>
      <c r="CI1060" s="81"/>
      <c r="CJ1060" s="81"/>
      <c r="CK1060" s="81"/>
      <c r="CL1060" s="81"/>
      <c r="CM1060" s="81"/>
    </row>
    <row r="1061">
      <c r="A1061" s="81"/>
      <c r="B1061" s="81"/>
      <c r="C1061" s="81"/>
      <c r="D1061" s="81"/>
      <c r="E1061" s="438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438"/>
      <c r="Y1061" s="81"/>
      <c r="Z1061" s="81"/>
      <c r="AA1061" s="81"/>
      <c r="AB1061" s="81"/>
      <c r="AC1061" s="81"/>
      <c r="AD1061" s="438"/>
      <c r="AE1061" s="438"/>
      <c r="AF1061" s="81"/>
      <c r="AG1061" s="81"/>
      <c r="AH1061" s="81"/>
      <c r="AI1061" s="81"/>
      <c r="AJ1061" s="81"/>
      <c r="AK1061" s="81"/>
      <c r="AL1061" s="81"/>
      <c r="AM1061" s="81"/>
      <c r="AN1061" s="81"/>
      <c r="AO1061" s="81"/>
      <c r="AP1061" s="81"/>
      <c r="AQ1061" s="81"/>
      <c r="AR1061" s="81"/>
      <c r="AS1061" s="81"/>
      <c r="AT1061" s="81"/>
      <c r="AU1061" s="438"/>
      <c r="AV1061" s="438"/>
      <c r="AW1061" s="438"/>
      <c r="AX1061" s="438"/>
      <c r="AY1061" s="438"/>
      <c r="AZ1061" s="438"/>
      <c r="BA1061" s="438"/>
      <c r="BB1061" s="438"/>
      <c r="BC1061" s="438"/>
      <c r="BD1061" s="81"/>
      <c r="BE1061" s="438"/>
      <c r="BF1061" s="438"/>
      <c r="BG1061" s="438"/>
      <c r="BH1061" s="438"/>
      <c r="BI1061" s="81"/>
      <c r="BJ1061" s="81"/>
      <c r="BK1061" s="81"/>
      <c r="BL1061" s="81"/>
      <c r="BM1061" s="81"/>
      <c r="BN1061" s="81"/>
      <c r="BO1061" s="81"/>
      <c r="BP1061" s="81"/>
      <c r="BQ1061" s="81"/>
      <c r="BR1061" s="81"/>
      <c r="BS1061" s="81"/>
      <c r="BT1061" s="81"/>
      <c r="BU1061" s="81"/>
      <c r="BV1061" s="81"/>
      <c r="BW1061" s="81"/>
      <c r="BX1061" s="81"/>
      <c r="BY1061" s="81"/>
      <c r="BZ1061" s="81"/>
      <c r="CA1061" s="81"/>
      <c r="CB1061" s="81"/>
      <c r="CC1061" s="81"/>
      <c r="CD1061" s="81"/>
      <c r="CE1061" s="81"/>
      <c r="CF1061" s="81"/>
      <c r="CG1061" s="81"/>
      <c r="CH1061" s="81"/>
      <c r="CI1061" s="81"/>
      <c r="CJ1061" s="81"/>
      <c r="CK1061" s="81"/>
      <c r="CL1061" s="81"/>
      <c r="CM1061" s="81"/>
    </row>
    <row r="1062">
      <c r="A1062" s="81"/>
      <c r="B1062" s="81"/>
      <c r="C1062" s="81"/>
      <c r="D1062" s="81"/>
      <c r="E1062" s="438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438"/>
      <c r="Y1062" s="81"/>
      <c r="Z1062" s="81"/>
      <c r="AA1062" s="81"/>
      <c r="AB1062" s="81"/>
      <c r="AC1062" s="81"/>
      <c r="AD1062" s="438"/>
      <c r="AE1062" s="438"/>
      <c r="AF1062" s="81"/>
      <c r="AG1062" s="81"/>
      <c r="AH1062" s="81"/>
      <c r="AI1062" s="81"/>
      <c r="AJ1062" s="81"/>
      <c r="AK1062" s="81"/>
      <c r="AL1062" s="81"/>
      <c r="AM1062" s="81"/>
      <c r="AN1062" s="81"/>
      <c r="AO1062" s="81"/>
      <c r="AP1062" s="81"/>
      <c r="AQ1062" s="81"/>
      <c r="AR1062" s="81"/>
      <c r="AS1062" s="81"/>
      <c r="AT1062" s="81"/>
      <c r="AU1062" s="438"/>
      <c r="AV1062" s="438"/>
      <c r="AW1062" s="438"/>
      <c r="AX1062" s="438"/>
      <c r="AY1062" s="438"/>
      <c r="AZ1062" s="438"/>
      <c r="BA1062" s="438"/>
      <c r="BB1062" s="438"/>
      <c r="BC1062" s="438"/>
      <c r="BD1062" s="81"/>
      <c r="BE1062" s="438"/>
      <c r="BF1062" s="438"/>
      <c r="BG1062" s="438"/>
      <c r="BH1062" s="438"/>
      <c r="BI1062" s="81"/>
      <c r="BJ1062" s="81"/>
      <c r="BK1062" s="81"/>
      <c r="BL1062" s="81"/>
      <c r="BM1062" s="81"/>
      <c r="BN1062" s="81"/>
      <c r="BO1062" s="81"/>
      <c r="BP1062" s="81"/>
      <c r="BQ1062" s="81"/>
      <c r="BR1062" s="81"/>
      <c r="BS1062" s="81"/>
      <c r="BT1062" s="81"/>
      <c r="BU1062" s="81"/>
      <c r="BV1062" s="81"/>
      <c r="BW1062" s="81"/>
      <c r="BX1062" s="81"/>
      <c r="BY1062" s="81"/>
      <c r="BZ1062" s="81"/>
      <c r="CA1062" s="81"/>
      <c r="CB1062" s="81"/>
      <c r="CC1062" s="81"/>
      <c r="CD1062" s="81"/>
      <c r="CE1062" s="81"/>
      <c r="CF1062" s="81"/>
      <c r="CG1062" s="81"/>
      <c r="CH1062" s="81"/>
      <c r="CI1062" s="81"/>
      <c r="CJ1062" s="81"/>
      <c r="CK1062" s="81"/>
      <c r="CL1062" s="81"/>
      <c r="CM1062" s="81"/>
    </row>
    <row r="1063">
      <c r="A1063" s="81"/>
      <c r="B1063" s="81"/>
      <c r="C1063" s="81"/>
      <c r="D1063" s="81"/>
      <c r="E1063" s="438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438"/>
      <c r="Y1063" s="81"/>
      <c r="Z1063" s="81"/>
      <c r="AA1063" s="81"/>
      <c r="AB1063" s="81"/>
      <c r="AC1063" s="81"/>
      <c r="AD1063" s="438"/>
      <c r="AE1063" s="438"/>
      <c r="AF1063" s="81"/>
      <c r="AG1063" s="81"/>
      <c r="AH1063" s="81"/>
      <c r="AI1063" s="81"/>
      <c r="AJ1063" s="81"/>
      <c r="AK1063" s="81"/>
      <c r="AL1063" s="81"/>
      <c r="AM1063" s="81"/>
      <c r="AN1063" s="81"/>
      <c r="AO1063" s="81"/>
      <c r="AP1063" s="81"/>
      <c r="AQ1063" s="81"/>
      <c r="AR1063" s="81"/>
      <c r="AS1063" s="81"/>
      <c r="AT1063" s="81"/>
      <c r="AU1063" s="438"/>
      <c r="AV1063" s="438"/>
      <c r="AW1063" s="438"/>
      <c r="AX1063" s="438"/>
      <c r="AY1063" s="438"/>
      <c r="AZ1063" s="438"/>
      <c r="BA1063" s="438"/>
      <c r="BB1063" s="438"/>
      <c r="BC1063" s="438"/>
      <c r="BD1063" s="81"/>
      <c r="BE1063" s="438"/>
      <c r="BF1063" s="438"/>
      <c r="BG1063" s="438"/>
      <c r="BH1063" s="438"/>
      <c r="BI1063" s="81"/>
      <c r="BJ1063" s="81"/>
      <c r="BK1063" s="81"/>
      <c r="BL1063" s="81"/>
      <c r="BM1063" s="81"/>
      <c r="BN1063" s="81"/>
      <c r="BO1063" s="81"/>
      <c r="BP1063" s="81"/>
      <c r="BQ1063" s="81"/>
      <c r="BR1063" s="81"/>
      <c r="BS1063" s="81"/>
      <c r="BT1063" s="81"/>
      <c r="BU1063" s="81"/>
      <c r="BV1063" s="81"/>
      <c r="BW1063" s="81"/>
      <c r="BX1063" s="81"/>
      <c r="BY1063" s="81"/>
      <c r="BZ1063" s="81"/>
      <c r="CA1063" s="81"/>
      <c r="CB1063" s="81"/>
      <c r="CC1063" s="81"/>
      <c r="CD1063" s="81"/>
      <c r="CE1063" s="81"/>
      <c r="CF1063" s="81"/>
      <c r="CG1063" s="81"/>
      <c r="CH1063" s="81"/>
      <c r="CI1063" s="81"/>
      <c r="CJ1063" s="81"/>
      <c r="CK1063" s="81"/>
      <c r="CL1063" s="81"/>
      <c r="CM1063" s="81"/>
    </row>
    <row r="1064">
      <c r="A1064" s="81"/>
      <c r="B1064" s="81"/>
      <c r="C1064" s="81"/>
      <c r="D1064" s="81"/>
      <c r="E1064" s="438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438"/>
      <c r="Y1064" s="81"/>
      <c r="Z1064" s="81"/>
      <c r="AA1064" s="81"/>
      <c r="AB1064" s="81"/>
      <c r="AC1064" s="81"/>
      <c r="AD1064" s="438"/>
      <c r="AE1064" s="438"/>
      <c r="AF1064" s="81"/>
      <c r="AG1064" s="81"/>
      <c r="AH1064" s="81"/>
      <c r="AI1064" s="81"/>
      <c r="AJ1064" s="81"/>
      <c r="AK1064" s="81"/>
      <c r="AL1064" s="81"/>
      <c r="AM1064" s="81"/>
      <c r="AN1064" s="81"/>
      <c r="AO1064" s="81"/>
      <c r="AP1064" s="81"/>
      <c r="AQ1064" s="81"/>
      <c r="AR1064" s="81"/>
      <c r="AS1064" s="81"/>
      <c r="AT1064" s="81"/>
      <c r="AU1064" s="438"/>
      <c r="AV1064" s="438"/>
      <c r="AW1064" s="438"/>
      <c r="AX1064" s="438"/>
      <c r="AY1064" s="438"/>
      <c r="AZ1064" s="438"/>
      <c r="BA1064" s="438"/>
      <c r="BB1064" s="438"/>
      <c r="BC1064" s="438"/>
      <c r="BD1064" s="81"/>
      <c r="BE1064" s="438"/>
      <c r="BF1064" s="438"/>
      <c r="BG1064" s="438"/>
      <c r="BH1064" s="438"/>
      <c r="BI1064" s="81"/>
      <c r="BJ1064" s="81"/>
      <c r="BK1064" s="81"/>
      <c r="BL1064" s="81"/>
      <c r="BM1064" s="81"/>
      <c r="BN1064" s="81"/>
      <c r="BO1064" s="81"/>
      <c r="BP1064" s="81"/>
      <c r="BQ1064" s="81"/>
      <c r="BR1064" s="81"/>
      <c r="BS1064" s="81"/>
      <c r="BT1064" s="81"/>
      <c r="BU1064" s="81"/>
      <c r="BV1064" s="81"/>
      <c r="BW1064" s="81"/>
      <c r="BX1064" s="81"/>
      <c r="BY1064" s="81"/>
      <c r="BZ1064" s="81"/>
      <c r="CA1064" s="81"/>
      <c r="CB1064" s="81"/>
      <c r="CC1064" s="81"/>
      <c r="CD1064" s="81"/>
      <c r="CE1064" s="81"/>
      <c r="CF1064" s="81"/>
      <c r="CG1064" s="81"/>
      <c r="CH1064" s="81"/>
      <c r="CI1064" s="81"/>
      <c r="CJ1064" s="81"/>
      <c r="CK1064" s="81"/>
      <c r="CL1064" s="81"/>
      <c r="CM1064" s="81"/>
    </row>
    <row r="1065">
      <c r="A1065" s="81"/>
      <c r="B1065" s="81"/>
      <c r="C1065" s="81"/>
      <c r="D1065" s="81"/>
      <c r="E1065" s="438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438"/>
      <c r="Y1065" s="81"/>
      <c r="Z1065" s="81"/>
      <c r="AA1065" s="81"/>
      <c r="AB1065" s="81"/>
      <c r="AC1065" s="81"/>
      <c r="AD1065" s="438"/>
      <c r="AE1065" s="438"/>
      <c r="AF1065" s="81"/>
      <c r="AG1065" s="81"/>
      <c r="AH1065" s="81"/>
      <c r="AI1065" s="81"/>
      <c r="AJ1065" s="81"/>
      <c r="AK1065" s="81"/>
      <c r="AL1065" s="81"/>
      <c r="AM1065" s="81"/>
      <c r="AN1065" s="81"/>
      <c r="AO1065" s="81"/>
      <c r="AP1065" s="81"/>
      <c r="AQ1065" s="81"/>
      <c r="AR1065" s="81"/>
      <c r="AS1065" s="81"/>
      <c r="AT1065" s="81"/>
      <c r="AU1065" s="438"/>
      <c r="AV1065" s="438"/>
      <c r="AW1065" s="438"/>
      <c r="AX1065" s="438"/>
      <c r="AY1065" s="438"/>
      <c r="AZ1065" s="438"/>
      <c r="BA1065" s="438"/>
      <c r="BB1065" s="438"/>
      <c r="BC1065" s="438"/>
      <c r="BD1065" s="81"/>
      <c r="BE1065" s="438"/>
      <c r="BF1065" s="438"/>
      <c r="BG1065" s="438"/>
      <c r="BH1065" s="438"/>
      <c r="BI1065" s="81"/>
      <c r="BJ1065" s="81"/>
      <c r="BK1065" s="81"/>
      <c r="BL1065" s="81"/>
      <c r="BM1065" s="81"/>
      <c r="BN1065" s="81"/>
      <c r="BO1065" s="81"/>
      <c r="BP1065" s="81"/>
      <c r="BQ1065" s="81"/>
      <c r="BR1065" s="81"/>
      <c r="BS1065" s="81"/>
      <c r="BT1065" s="81"/>
      <c r="BU1065" s="81"/>
      <c r="BV1065" s="81"/>
      <c r="BW1065" s="81"/>
      <c r="BX1065" s="81"/>
      <c r="BY1065" s="81"/>
      <c r="BZ1065" s="81"/>
      <c r="CA1065" s="81"/>
      <c r="CB1065" s="81"/>
      <c r="CC1065" s="81"/>
      <c r="CD1065" s="81"/>
      <c r="CE1065" s="81"/>
      <c r="CF1065" s="81"/>
      <c r="CG1065" s="81"/>
      <c r="CH1065" s="81"/>
      <c r="CI1065" s="81"/>
      <c r="CJ1065" s="81"/>
      <c r="CK1065" s="81"/>
      <c r="CL1065" s="81"/>
      <c r="CM1065" s="81"/>
    </row>
    <row r="1066">
      <c r="A1066" s="81"/>
      <c r="B1066" s="81"/>
      <c r="C1066" s="81"/>
      <c r="D1066" s="81"/>
      <c r="E1066" s="438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438"/>
      <c r="Y1066" s="81"/>
      <c r="Z1066" s="81"/>
      <c r="AA1066" s="81"/>
      <c r="AB1066" s="81"/>
      <c r="AC1066" s="81"/>
      <c r="AD1066" s="438"/>
      <c r="AE1066" s="438"/>
      <c r="AF1066" s="81"/>
      <c r="AG1066" s="81"/>
      <c r="AH1066" s="81"/>
      <c r="AI1066" s="81"/>
      <c r="AJ1066" s="81"/>
      <c r="AK1066" s="81"/>
      <c r="AL1066" s="81"/>
      <c r="AM1066" s="81"/>
      <c r="AN1066" s="81"/>
      <c r="AO1066" s="81"/>
      <c r="AP1066" s="81"/>
      <c r="AQ1066" s="81"/>
      <c r="AR1066" s="81"/>
      <c r="AS1066" s="81"/>
      <c r="AT1066" s="81"/>
      <c r="AU1066" s="438"/>
      <c r="AV1066" s="438"/>
      <c r="AW1066" s="438"/>
      <c r="AX1066" s="438"/>
      <c r="AY1066" s="438"/>
      <c r="AZ1066" s="438"/>
      <c r="BA1066" s="438"/>
      <c r="BB1066" s="438"/>
      <c r="BC1066" s="438"/>
      <c r="BD1066" s="81"/>
      <c r="BE1066" s="438"/>
      <c r="BF1066" s="438"/>
      <c r="BG1066" s="438"/>
      <c r="BH1066" s="438"/>
      <c r="BI1066" s="81"/>
      <c r="BJ1066" s="81"/>
      <c r="BK1066" s="81"/>
      <c r="BL1066" s="81"/>
      <c r="BM1066" s="81"/>
      <c r="BN1066" s="81"/>
      <c r="BO1066" s="81"/>
      <c r="BP1066" s="81"/>
      <c r="BQ1066" s="81"/>
      <c r="BR1066" s="81"/>
      <c r="BS1066" s="81"/>
      <c r="BT1066" s="81"/>
      <c r="BU1066" s="81"/>
      <c r="BV1066" s="81"/>
      <c r="BW1066" s="81"/>
      <c r="BX1066" s="81"/>
      <c r="BY1066" s="81"/>
      <c r="BZ1066" s="81"/>
      <c r="CA1066" s="81"/>
      <c r="CB1066" s="81"/>
      <c r="CC1066" s="81"/>
      <c r="CD1066" s="81"/>
      <c r="CE1066" s="81"/>
      <c r="CF1066" s="81"/>
      <c r="CG1066" s="81"/>
      <c r="CH1066" s="81"/>
      <c r="CI1066" s="81"/>
      <c r="CJ1066" s="81"/>
      <c r="CK1066" s="81"/>
      <c r="CL1066" s="81"/>
      <c r="CM1066" s="81"/>
    </row>
    <row r="1067">
      <c r="A1067" s="81"/>
      <c r="D1067" s="81"/>
      <c r="E1067" s="438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438"/>
      <c r="Y1067" s="81"/>
      <c r="Z1067" s="81"/>
      <c r="AA1067" s="81"/>
      <c r="AB1067" s="81"/>
      <c r="AC1067" s="81"/>
      <c r="AD1067" s="438"/>
      <c r="AE1067" s="438"/>
      <c r="AF1067" s="81"/>
      <c r="AG1067" s="81"/>
      <c r="AH1067" s="81"/>
      <c r="AI1067" s="81"/>
      <c r="AJ1067" s="81"/>
      <c r="AK1067" s="81"/>
      <c r="AL1067" s="81"/>
      <c r="AM1067" s="81"/>
      <c r="AN1067" s="81"/>
      <c r="AO1067" s="81"/>
      <c r="AP1067" s="81"/>
      <c r="AQ1067" s="81"/>
      <c r="AR1067" s="81"/>
      <c r="AS1067" s="81"/>
      <c r="AT1067" s="81"/>
      <c r="AU1067" s="438"/>
      <c r="AV1067" s="438"/>
      <c r="AW1067" s="438"/>
      <c r="AX1067" s="438"/>
      <c r="AY1067" s="438"/>
      <c r="AZ1067" s="438"/>
      <c r="BA1067" s="438"/>
      <c r="BB1067" s="438"/>
      <c r="BC1067" s="438"/>
      <c r="BD1067" s="81"/>
      <c r="BE1067" s="438"/>
      <c r="BF1067" s="438"/>
      <c r="BG1067" s="438"/>
      <c r="BH1067" s="438"/>
      <c r="BI1067" s="81"/>
      <c r="BJ1067" s="81"/>
      <c r="BK1067" s="81"/>
      <c r="BL1067" s="81"/>
      <c r="BM1067" s="81"/>
      <c r="BN1067" s="81"/>
      <c r="BO1067" s="81"/>
      <c r="BP1067" s="81"/>
      <c r="BQ1067" s="81"/>
      <c r="BR1067" s="81"/>
      <c r="BS1067" s="81"/>
      <c r="BT1067" s="81"/>
      <c r="BU1067" s="81"/>
      <c r="BV1067" s="81"/>
      <c r="BW1067" s="81"/>
      <c r="BX1067" s="81"/>
      <c r="BY1067" s="81"/>
      <c r="BZ1067" s="81"/>
      <c r="CA1067" s="81"/>
      <c r="CB1067" s="81"/>
      <c r="CC1067" s="81"/>
      <c r="CD1067" s="81"/>
      <c r="CE1067" s="81"/>
      <c r="CF1067" s="81"/>
      <c r="CG1067" s="81"/>
      <c r="CH1067" s="81"/>
      <c r="CI1067" s="81"/>
      <c r="CJ1067" s="81"/>
      <c r="CK1067" s="81"/>
      <c r="CL1067" s="81"/>
      <c r="CM1067" s="81"/>
    </row>
    <row r="1068">
      <c r="D1068" s="81"/>
      <c r="E1068" s="438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438"/>
      <c r="Y1068" s="81"/>
      <c r="Z1068" s="81"/>
      <c r="AA1068" s="81"/>
      <c r="AB1068" s="81"/>
      <c r="AC1068" s="81"/>
      <c r="AD1068" s="438"/>
      <c r="AE1068" s="438"/>
      <c r="AF1068" s="81"/>
      <c r="AG1068" s="81"/>
      <c r="AH1068" s="81"/>
      <c r="AI1068" s="81"/>
      <c r="AJ1068" s="81"/>
      <c r="AK1068" s="81"/>
      <c r="AL1068" s="81"/>
      <c r="AM1068" s="81"/>
      <c r="AN1068" s="81"/>
      <c r="AO1068" s="81"/>
      <c r="AP1068" s="81"/>
      <c r="AQ1068" s="81"/>
      <c r="AR1068" s="81"/>
      <c r="AS1068" s="81"/>
      <c r="AT1068" s="81"/>
      <c r="AU1068" s="438"/>
      <c r="AV1068" s="438"/>
      <c r="AW1068" s="438"/>
      <c r="AX1068" s="438"/>
      <c r="AY1068" s="438"/>
      <c r="AZ1068" s="438"/>
      <c r="BA1068" s="438"/>
      <c r="BB1068" s="438"/>
      <c r="BC1068" s="438"/>
      <c r="BD1068" s="81"/>
      <c r="BE1068" s="438"/>
      <c r="BF1068" s="438"/>
      <c r="BG1068" s="438"/>
      <c r="BH1068" s="438"/>
      <c r="BI1068" s="81"/>
      <c r="BJ1068" s="81"/>
      <c r="BK1068" s="81"/>
      <c r="BL1068" s="81"/>
      <c r="BM1068" s="81"/>
      <c r="BN1068" s="81"/>
      <c r="BO1068" s="81"/>
      <c r="BP1068" s="81"/>
      <c r="BQ1068" s="81"/>
      <c r="BR1068" s="81"/>
      <c r="BS1068" s="81"/>
      <c r="BT1068" s="81"/>
      <c r="BU1068" s="81"/>
      <c r="BV1068" s="81"/>
      <c r="BW1068" s="81"/>
      <c r="BX1068" s="81"/>
      <c r="BY1068" s="81"/>
      <c r="BZ1068" s="81"/>
      <c r="CA1068" s="81"/>
      <c r="CB1068" s="81"/>
      <c r="CC1068" s="81"/>
      <c r="CD1068" s="81"/>
      <c r="CE1068" s="81"/>
      <c r="CF1068" s="81"/>
      <c r="CG1068" s="81"/>
      <c r="CH1068" s="81"/>
      <c r="CI1068" s="81"/>
      <c r="CJ1068" s="81"/>
      <c r="CK1068" s="81"/>
      <c r="CL1068" s="81"/>
      <c r="CM1068" s="81"/>
    </row>
    <row r="1069">
      <c r="AS1069" s="81"/>
      <c r="AT1069" s="81"/>
      <c r="AU1069" s="438"/>
      <c r="AV1069" s="438"/>
      <c r="AW1069" s="438"/>
      <c r="AX1069" s="438"/>
      <c r="AY1069" s="438"/>
      <c r="AZ1069" s="438"/>
      <c r="BA1069" s="438"/>
      <c r="BB1069" s="438"/>
      <c r="BC1069" s="438"/>
      <c r="BD1069" s="81"/>
      <c r="BE1069" s="438"/>
      <c r="BF1069" s="438"/>
      <c r="BG1069" s="438"/>
      <c r="BH1069" s="438"/>
      <c r="BI1069" s="81"/>
      <c r="BJ1069" s="81"/>
      <c r="BK1069" s="81"/>
      <c r="BL1069" s="81"/>
      <c r="BM1069" s="81"/>
      <c r="BN1069" s="81"/>
      <c r="BO1069" s="81"/>
      <c r="BP1069" s="81"/>
      <c r="BQ1069" s="81"/>
      <c r="BR1069" s="81"/>
      <c r="BS1069" s="81"/>
      <c r="BT1069" s="81"/>
      <c r="BU1069" s="81"/>
      <c r="BV1069" s="81"/>
      <c r="BW1069" s="81"/>
      <c r="BX1069" s="81"/>
      <c r="BY1069" s="81"/>
      <c r="BZ1069" s="81"/>
      <c r="CA1069" s="81"/>
      <c r="CB1069" s="81"/>
      <c r="CC1069" s="81"/>
      <c r="CD1069" s="81"/>
      <c r="CE1069" s="81"/>
      <c r="CF1069" s="81"/>
      <c r="CG1069" s="81"/>
      <c r="CH1069" s="81"/>
      <c r="CI1069" s="81"/>
      <c r="CJ1069" s="81"/>
      <c r="CK1069" s="81"/>
      <c r="CL1069" s="81"/>
      <c r="CM1069" s="81"/>
    </row>
    <row r="1070">
      <c r="AT1070" s="81"/>
      <c r="AU1070" s="438"/>
      <c r="AV1070" s="438"/>
      <c r="AW1070" s="438"/>
      <c r="AX1070" s="438"/>
      <c r="AY1070" s="438"/>
      <c r="AZ1070" s="438"/>
      <c r="BA1070" s="438"/>
      <c r="BB1070" s="438"/>
      <c r="BC1070" s="438"/>
      <c r="BD1070" s="81"/>
      <c r="BE1070" s="438"/>
      <c r="BF1070" s="438"/>
      <c r="BG1070" s="438"/>
      <c r="BH1070" s="438"/>
      <c r="BI1070" s="81"/>
      <c r="BJ1070" s="81"/>
      <c r="BK1070" s="81"/>
      <c r="BL1070" s="81"/>
      <c r="BM1070" s="81"/>
      <c r="BN1070" s="81"/>
      <c r="BO1070" s="81"/>
      <c r="BP1070" s="81"/>
      <c r="BQ1070" s="81"/>
      <c r="BR1070" s="81"/>
      <c r="BS1070" s="81"/>
      <c r="BT1070" s="81"/>
      <c r="BU1070" s="81"/>
      <c r="BV1070" s="81"/>
      <c r="BW1070" s="81"/>
      <c r="BX1070" s="81"/>
      <c r="BY1070" s="81"/>
      <c r="BZ1070" s="81"/>
      <c r="CA1070" s="81"/>
      <c r="CB1070" s="81"/>
      <c r="CC1070" s="81"/>
      <c r="CD1070" s="81"/>
      <c r="CE1070" s="81"/>
      <c r="CF1070" s="81"/>
      <c r="CG1070" s="81"/>
      <c r="CH1070" s="81"/>
      <c r="CI1070" s="81"/>
      <c r="CJ1070" s="81"/>
      <c r="CK1070" s="81"/>
      <c r="CL1070" s="81"/>
      <c r="CM1070" s="81"/>
    </row>
    <row r="1071">
      <c r="AT1071" s="81"/>
      <c r="AU1071" s="438"/>
      <c r="AV1071" s="438"/>
      <c r="AW1071" s="438"/>
      <c r="AX1071" s="438"/>
      <c r="AY1071" s="438"/>
      <c r="AZ1071" s="438"/>
      <c r="BA1071" s="438"/>
      <c r="BB1071" s="438"/>
      <c r="BC1071" s="438"/>
      <c r="BD1071" s="81"/>
      <c r="BE1071" s="438"/>
      <c r="BF1071" s="438"/>
      <c r="BG1071" s="438"/>
      <c r="BH1071" s="438"/>
      <c r="BI1071" s="81"/>
      <c r="BJ1071" s="81"/>
      <c r="BK1071" s="81"/>
      <c r="BL1071" s="81"/>
      <c r="BM1071" s="81"/>
      <c r="BN1071" s="81"/>
      <c r="BO1071" s="81"/>
      <c r="BP1071" s="81"/>
      <c r="BQ1071" s="81"/>
      <c r="BR1071" s="81"/>
      <c r="BS1071" s="81"/>
      <c r="BT1071" s="81"/>
      <c r="BU1071" s="81"/>
      <c r="BV1071" s="81"/>
      <c r="BW1071" s="81"/>
      <c r="BX1071" s="81"/>
      <c r="BY1071" s="81"/>
      <c r="BZ1071" s="81"/>
      <c r="CA1071" s="81"/>
      <c r="CB1071" s="81"/>
      <c r="CC1071" s="81"/>
      <c r="CD1071" s="81"/>
      <c r="CE1071" s="81"/>
      <c r="CF1071" s="81"/>
      <c r="CG1071" s="81"/>
      <c r="CH1071" s="81"/>
      <c r="CI1071" s="81"/>
      <c r="CJ1071" s="81"/>
      <c r="CK1071" s="81"/>
      <c r="CL1071" s="81"/>
      <c r="CM1071" s="81"/>
    </row>
    <row r="1072">
      <c r="AT1072" s="81"/>
      <c r="AU1072" s="438"/>
      <c r="AV1072" s="438"/>
      <c r="AW1072" s="438"/>
      <c r="AX1072" s="438"/>
      <c r="AY1072" s="438"/>
      <c r="AZ1072" s="438"/>
      <c r="BA1072" s="438"/>
      <c r="BB1072" s="438"/>
      <c r="BC1072" s="438"/>
      <c r="BD1072" s="81"/>
      <c r="BE1072" s="438"/>
      <c r="BF1072" s="438"/>
      <c r="BG1072" s="438"/>
      <c r="BH1072" s="438"/>
      <c r="BI1072" s="81"/>
      <c r="BJ1072" s="81"/>
      <c r="BK1072" s="81"/>
      <c r="BL1072" s="81"/>
      <c r="BM1072" s="81"/>
      <c r="BN1072" s="81"/>
      <c r="BO1072" s="81"/>
      <c r="BP1072" s="81"/>
      <c r="BQ1072" s="81"/>
      <c r="BR1072" s="81"/>
      <c r="BS1072" s="81"/>
      <c r="BT1072" s="81"/>
      <c r="BU1072" s="81"/>
      <c r="BV1072" s="81"/>
      <c r="BW1072" s="81"/>
      <c r="BX1072" s="81"/>
      <c r="BY1072" s="81"/>
      <c r="BZ1072" s="81"/>
      <c r="CA1072" s="81"/>
      <c r="CB1072" s="81"/>
      <c r="CC1072" s="81"/>
      <c r="CD1072" s="81"/>
      <c r="CE1072" s="81"/>
      <c r="CF1072" s="81"/>
      <c r="CG1072" s="81"/>
      <c r="CH1072" s="81"/>
      <c r="CI1072" s="81"/>
      <c r="CJ1072" s="81"/>
      <c r="CK1072" s="81"/>
      <c r="CL1072" s="81"/>
      <c r="CM1072" s="81"/>
    </row>
    <row r="1073">
      <c r="AT1073" s="81"/>
      <c r="AU1073" s="438"/>
      <c r="AV1073" s="438"/>
      <c r="AW1073" s="438"/>
      <c r="AX1073" s="438"/>
      <c r="AY1073" s="438"/>
      <c r="AZ1073" s="438"/>
      <c r="BA1073" s="438"/>
      <c r="BB1073" s="438"/>
      <c r="BC1073" s="438"/>
      <c r="BD1073" s="81"/>
      <c r="BE1073" s="438"/>
      <c r="BF1073" s="438"/>
      <c r="BG1073" s="438"/>
      <c r="BH1073" s="438"/>
      <c r="BI1073" s="81"/>
      <c r="BJ1073" s="81"/>
      <c r="BK1073" s="81"/>
      <c r="BL1073" s="81"/>
      <c r="BM1073" s="81"/>
      <c r="BN1073" s="81"/>
      <c r="BO1073" s="81"/>
      <c r="BP1073" s="81"/>
      <c r="BQ1073" s="81"/>
      <c r="BR1073" s="81"/>
      <c r="BS1073" s="81"/>
      <c r="BT1073" s="81"/>
      <c r="BU1073" s="81"/>
      <c r="BV1073" s="81"/>
      <c r="BW1073" s="81"/>
      <c r="BX1073" s="81"/>
      <c r="BY1073" s="81"/>
      <c r="BZ1073" s="81"/>
      <c r="CA1073" s="81"/>
      <c r="CB1073" s="81"/>
      <c r="CC1073" s="81"/>
      <c r="CD1073" s="81"/>
      <c r="CE1073" s="81"/>
      <c r="CF1073" s="81"/>
      <c r="CG1073" s="81"/>
      <c r="CH1073" s="81"/>
      <c r="CI1073" s="81"/>
      <c r="CJ1073" s="81"/>
      <c r="CK1073" s="81"/>
      <c r="CL1073" s="81"/>
      <c r="CM1073" s="81"/>
    </row>
    <row r="1074">
      <c r="AT1074" s="81"/>
      <c r="AU1074" s="438"/>
      <c r="AV1074" s="438"/>
      <c r="AW1074" s="438"/>
      <c r="AX1074" s="438"/>
      <c r="AY1074" s="438"/>
      <c r="AZ1074" s="438"/>
      <c r="BA1074" s="438"/>
      <c r="BB1074" s="438"/>
      <c r="BC1074" s="438"/>
      <c r="BD1074" s="81"/>
      <c r="BE1074" s="438"/>
      <c r="BF1074" s="438"/>
      <c r="BG1074" s="438"/>
      <c r="BH1074" s="438"/>
      <c r="BI1074" s="81"/>
      <c r="BJ1074" s="81"/>
      <c r="BK1074" s="81"/>
      <c r="BL1074" s="81"/>
      <c r="BM1074" s="81"/>
      <c r="BN1074" s="81"/>
      <c r="BO1074" s="81"/>
      <c r="BP1074" s="81"/>
      <c r="BQ1074" s="81"/>
      <c r="BR1074" s="81"/>
      <c r="BS1074" s="81"/>
      <c r="BT1074" s="81"/>
      <c r="BU1074" s="81"/>
      <c r="BV1074" s="81"/>
      <c r="BW1074" s="81"/>
      <c r="BX1074" s="81"/>
      <c r="BY1074" s="81"/>
      <c r="BZ1074" s="81"/>
      <c r="CA1074" s="81"/>
      <c r="CB1074" s="81"/>
      <c r="CC1074" s="81"/>
      <c r="CD1074" s="81"/>
      <c r="CE1074" s="81"/>
      <c r="CF1074" s="81"/>
      <c r="CG1074" s="81"/>
      <c r="CH1074" s="81"/>
      <c r="CI1074" s="81"/>
      <c r="CJ1074" s="81"/>
      <c r="CK1074" s="81"/>
      <c r="CL1074" s="81"/>
      <c r="CM1074" s="81"/>
    </row>
    <row r="1075">
      <c r="AT1075" s="81"/>
      <c r="AU1075" s="438"/>
      <c r="AV1075" s="438"/>
      <c r="AW1075" s="438"/>
      <c r="AX1075" s="438"/>
      <c r="AY1075" s="438"/>
      <c r="AZ1075" s="438"/>
      <c r="BA1075" s="438"/>
      <c r="BB1075" s="438"/>
      <c r="BC1075" s="438"/>
      <c r="BD1075" s="81"/>
      <c r="BE1075" s="438"/>
      <c r="BF1075" s="438"/>
      <c r="BG1075" s="438"/>
      <c r="BH1075" s="438"/>
      <c r="BI1075" s="81"/>
      <c r="BJ1075" s="81"/>
      <c r="BK1075" s="81"/>
      <c r="BL1075" s="81"/>
      <c r="BM1075" s="81"/>
      <c r="BN1075" s="81"/>
      <c r="BO1075" s="81"/>
      <c r="BP1075" s="81"/>
      <c r="BQ1075" s="81"/>
      <c r="BR1075" s="81"/>
      <c r="BS1075" s="81"/>
      <c r="BT1075" s="81"/>
      <c r="BU1075" s="81"/>
      <c r="BV1075" s="81"/>
      <c r="BW1075" s="81"/>
      <c r="BX1075" s="81"/>
      <c r="BY1075" s="81"/>
      <c r="BZ1075" s="81"/>
      <c r="CA1075" s="81"/>
      <c r="CB1075" s="81"/>
      <c r="CC1075" s="81"/>
      <c r="CD1075" s="81"/>
      <c r="CE1075" s="81"/>
      <c r="CF1075" s="81"/>
      <c r="CG1075" s="81"/>
      <c r="CH1075" s="81"/>
      <c r="CI1075" s="81"/>
      <c r="CJ1075" s="81"/>
      <c r="CK1075" s="81"/>
      <c r="CL1075" s="81"/>
      <c r="CM1075" s="81"/>
    </row>
    <row r="1076">
      <c r="AT1076" s="81"/>
      <c r="AU1076" s="438"/>
      <c r="AV1076" s="438"/>
      <c r="AW1076" s="438"/>
      <c r="AX1076" s="438"/>
      <c r="AY1076" s="438"/>
      <c r="AZ1076" s="438"/>
      <c r="BA1076" s="438"/>
      <c r="BB1076" s="438"/>
      <c r="BC1076" s="438"/>
      <c r="BD1076" s="81"/>
      <c r="BE1076" s="438"/>
      <c r="BF1076" s="438"/>
      <c r="BG1076" s="438"/>
      <c r="BH1076" s="438"/>
      <c r="BI1076" s="81"/>
      <c r="BJ1076" s="81"/>
      <c r="BK1076" s="81"/>
      <c r="BL1076" s="81"/>
      <c r="BM1076" s="81"/>
      <c r="BN1076" s="81"/>
      <c r="BO1076" s="81"/>
      <c r="BP1076" s="81"/>
      <c r="BQ1076" s="81"/>
      <c r="BR1076" s="81"/>
      <c r="BS1076" s="81"/>
      <c r="BT1076" s="81"/>
      <c r="BU1076" s="81"/>
      <c r="BV1076" s="81"/>
      <c r="BW1076" s="81"/>
      <c r="BX1076" s="81"/>
      <c r="BY1076" s="81"/>
      <c r="BZ1076" s="81"/>
      <c r="CA1076" s="81"/>
      <c r="CB1076" s="81"/>
      <c r="CC1076" s="81"/>
      <c r="CD1076" s="81"/>
      <c r="CE1076" s="81"/>
      <c r="CF1076" s="81"/>
      <c r="CG1076" s="81"/>
      <c r="CH1076" s="81"/>
      <c r="CI1076" s="81"/>
      <c r="CJ1076" s="81"/>
      <c r="CK1076" s="81"/>
      <c r="CL1076" s="81"/>
      <c r="CM1076" s="81"/>
    </row>
    <row r="1077">
      <c r="AU1077" s="438"/>
      <c r="AV1077" s="438"/>
      <c r="AW1077" s="438"/>
      <c r="AX1077" s="438"/>
      <c r="AY1077" s="438"/>
      <c r="AZ1077" s="438"/>
      <c r="BA1077" s="438"/>
      <c r="BB1077" s="438"/>
      <c r="BC1077" s="438"/>
      <c r="BD1077" s="81"/>
      <c r="BE1077" s="438"/>
      <c r="BF1077" s="438"/>
      <c r="BG1077" s="438"/>
      <c r="BH1077" s="438"/>
      <c r="BI1077" s="81"/>
      <c r="BJ1077" s="81"/>
      <c r="BK1077" s="81"/>
      <c r="BL1077" s="81"/>
      <c r="BM1077" s="81"/>
      <c r="BN1077" s="81"/>
      <c r="BO1077" s="81"/>
      <c r="BP1077" s="81"/>
      <c r="BQ1077" s="81"/>
      <c r="BR1077" s="81"/>
      <c r="BS1077" s="81"/>
      <c r="BT1077" s="81"/>
      <c r="BU1077" s="81"/>
      <c r="BV1077" s="81"/>
      <c r="BW1077" s="81"/>
      <c r="BX1077" s="81"/>
      <c r="BY1077" s="81"/>
      <c r="BZ1077" s="81"/>
      <c r="CA1077" s="81"/>
      <c r="CB1077" s="81"/>
      <c r="CC1077" s="81"/>
      <c r="CD1077" s="81"/>
      <c r="CE1077" s="81"/>
      <c r="CF1077" s="81"/>
      <c r="CG1077" s="81"/>
      <c r="CH1077" s="81"/>
      <c r="CI1077" s="81"/>
      <c r="CJ1077" s="81"/>
      <c r="CK1077" s="81"/>
      <c r="CL1077" s="81"/>
      <c r="CM1077" s="81"/>
    </row>
    <row r="1078">
      <c r="AU1078" s="438"/>
      <c r="AV1078" s="438"/>
      <c r="AW1078" s="438"/>
      <c r="AX1078" s="438"/>
      <c r="AY1078" s="438"/>
      <c r="AZ1078" s="438"/>
      <c r="BA1078" s="438"/>
      <c r="BB1078" s="438"/>
      <c r="BC1078" s="438"/>
      <c r="BD1078" s="81"/>
      <c r="BE1078" s="438"/>
      <c r="BF1078" s="438"/>
      <c r="BG1078" s="438"/>
      <c r="BH1078" s="438"/>
      <c r="BI1078" s="81"/>
      <c r="BJ1078" s="81"/>
      <c r="BK1078" s="81"/>
      <c r="BL1078" s="81"/>
      <c r="BM1078" s="81"/>
      <c r="BN1078" s="81"/>
      <c r="BO1078" s="81"/>
      <c r="BP1078" s="81"/>
      <c r="BQ1078" s="81"/>
      <c r="BR1078" s="81"/>
      <c r="BS1078" s="81"/>
      <c r="BT1078" s="81"/>
      <c r="BU1078" s="81"/>
      <c r="BV1078" s="81"/>
      <c r="BW1078" s="81"/>
      <c r="BX1078" s="81"/>
      <c r="BY1078" s="81"/>
      <c r="BZ1078" s="81"/>
      <c r="CA1078" s="81"/>
      <c r="CB1078" s="81"/>
      <c r="CC1078" s="81"/>
      <c r="CD1078" s="81"/>
      <c r="CE1078" s="81"/>
      <c r="CF1078" s="81"/>
      <c r="CG1078" s="81"/>
      <c r="CH1078" s="81"/>
      <c r="CI1078" s="81"/>
      <c r="CJ1078" s="81"/>
      <c r="CK1078" s="81"/>
      <c r="CL1078" s="81"/>
      <c r="CM1078" s="81"/>
    </row>
    <row r="1079">
      <c r="AU1079" s="438"/>
      <c r="AV1079" s="438"/>
      <c r="AW1079" s="438"/>
      <c r="AX1079" s="438"/>
      <c r="AY1079" s="438"/>
      <c r="AZ1079" s="438"/>
      <c r="BA1079" s="438"/>
      <c r="BB1079" s="438"/>
      <c r="BC1079" s="438"/>
      <c r="BD1079" s="81"/>
      <c r="BE1079" s="438"/>
      <c r="BF1079" s="438"/>
      <c r="BG1079" s="438"/>
      <c r="BH1079" s="438"/>
      <c r="BI1079" s="81"/>
      <c r="BJ1079" s="81"/>
      <c r="BK1079" s="81"/>
      <c r="BL1079" s="81"/>
      <c r="BM1079" s="81"/>
      <c r="BN1079" s="81"/>
      <c r="BO1079" s="81"/>
      <c r="BP1079" s="81"/>
      <c r="BQ1079" s="81"/>
      <c r="BR1079" s="81"/>
      <c r="BS1079" s="81"/>
      <c r="BT1079" s="81"/>
      <c r="BU1079" s="81"/>
      <c r="BV1079" s="81"/>
      <c r="BW1079" s="81"/>
      <c r="BX1079" s="81"/>
      <c r="BY1079" s="81"/>
      <c r="BZ1079" s="81"/>
      <c r="CA1079" s="81"/>
      <c r="CB1079" s="81"/>
      <c r="CC1079" s="81"/>
      <c r="CD1079" s="81"/>
      <c r="CE1079" s="81"/>
      <c r="CF1079" s="81"/>
      <c r="CG1079" s="81"/>
      <c r="CH1079" s="81"/>
      <c r="CI1079" s="81"/>
      <c r="CJ1079" s="81"/>
      <c r="CK1079" s="81"/>
      <c r="CL1079" s="81"/>
      <c r="CM1079" s="81"/>
    </row>
    <row r="1080">
      <c r="AU1080" s="438"/>
      <c r="AV1080" s="438"/>
      <c r="AW1080" s="438"/>
      <c r="AX1080" s="438"/>
      <c r="AY1080" s="438"/>
      <c r="AZ1080" s="438"/>
      <c r="BA1080" s="438"/>
      <c r="BB1080" s="438"/>
      <c r="BC1080" s="438"/>
      <c r="BD1080" s="81"/>
      <c r="BE1080" s="438"/>
      <c r="BF1080" s="438"/>
      <c r="BG1080" s="438"/>
      <c r="BH1080" s="438"/>
      <c r="BI1080" s="81"/>
      <c r="BJ1080" s="81"/>
      <c r="BK1080" s="81"/>
      <c r="BL1080" s="81"/>
      <c r="BM1080" s="81"/>
      <c r="BN1080" s="81"/>
      <c r="BO1080" s="81"/>
      <c r="BP1080" s="81"/>
      <c r="BQ1080" s="81"/>
      <c r="BR1080" s="81"/>
      <c r="BS1080" s="81"/>
      <c r="BT1080" s="81"/>
      <c r="BU1080" s="81"/>
      <c r="BV1080" s="81"/>
      <c r="BW1080" s="81"/>
      <c r="BX1080" s="81"/>
      <c r="BY1080" s="81"/>
      <c r="BZ1080" s="81"/>
      <c r="CA1080" s="81"/>
      <c r="CB1080" s="81"/>
      <c r="CC1080" s="81"/>
      <c r="CD1080" s="81"/>
      <c r="CE1080" s="81"/>
      <c r="CF1080" s="81"/>
      <c r="CG1080" s="81"/>
      <c r="CH1080" s="81"/>
      <c r="CI1080" s="81"/>
      <c r="CJ1080" s="81"/>
      <c r="CK1080" s="81"/>
      <c r="CL1080" s="81"/>
      <c r="CM1080" s="81"/>
    </row>
  </sheetData>
  <mergeCells count="18">
    <mergeCell ref="A1:A3"/>
    <mergeCell ref="B1:B3"/>
    <mergeCell ref="C1:C3"/>
    <mergeCell ref="D1:D3"/>
    <mergeCell ref="AJ1:AJ3"/>
    <mergeCell ref="AK1:AK3"/>
    <mergeCell ref="AL1:AL3"/>
    <mergeCell ref="BG1:BH1"/>
    <mergeCell ref="BK1:BL1"/>
    <mergeCell ref="BM1:BM3"/>
    <mergeCell ref="BN1:BN3"/>
    <mergeCell ref="AM1:AM3"/>
    <mergeCell ref="AN1:AN3"/>
    <mergeCell ref="AO1:AP2"/>
    <mergeCell ref="AQ1:AQ3"/>
    <mergeCell ref="AR1:AR3"/>
    <mergeCell ref="AS1:AS3"/>
    <mergeCell ref="AT1:AT3"/>
  </mergeCells>
  <conditionalFormatting sqref="S37">
    <cfRule type="cellIs" dxfId="4" priority="1" operator="equal">
      <formula>"X"</formula>
    </cfRule>
  </conditionalFormatting>
  <conditionalFormatting sqref="S37">
    <cfRule type="cellIs" dxfId="3" priority="2" operator="equal">
      <formula>"X4"</formula>
    </cfRule>
  </conditionalFormatting>
  <conditionalFormatting sqref="S37">
    <cfRule type="cellIs" dxfId="10" priority="3" operator="equal">
      <formula>"B"</formula>
    </cfRule>
  </conditionalFormatting>
  <conditionalFormatting sqref="E4:AI99">
    <cfRule type="cellIs" dxfId="7" priority="4" operator="equal">
      <formula>"S"</formula>
    </cfRule>
  </conditionalFormatting>
  <conditionalFormatting sqref="S37">
    <cfRule type="cellIs" dxfId="10" priority="5" operator="equal">
      <formula>"B"</formula>
    </cfRule>
  </conditionalFormatting>
  <conditionalFormatting sqref="S37">
    <cfRule type="cellIs" dxfId="18" priority="6" operator="equal">
      <formula>"X"</formula>
    </cfRule>
  </conditionalFormatting>
  <conditionalFormatting sqref="S37">
    <cfRule type="cellIs" dxfId="21" priority="7" operator="equal">
      <formula>"A"</formula>
    </cfRule>
  </conditionalFormatting>
  <conditionalFormatting sqref="S37">
    <cfRule type="cellIs" dxfId="19" priority="8" operator="equal">
      <formula>"H"</formula>
    </cfRule>
  </conditionalFormatting>
  <conditionalFormatting sqref="S37">
    <cfRule type="cellIs" dxfId="17" priority="9" operator="equal">
      <formula>"X4"</formula>
    </cfRule>
  </conditionalFormatting>
  <conditionalFormatting sqref="S37">
    <cfRule type="cellIs" dxfId="22" priority="10" operator="equal">
      <formula>"O"</formula>
    </cfRule>
  </conditionalFormatting>
  <conditionalFormatting sqref="E4:AI99 A101:A117">
    <cfRule type="containsText" dxfId="3" priority="11" operator="containsText" text="X4">
      <formula>NOT(ISERROR(SEARCH(("X4"),(E4))))</formula>
    </cfRule>
  </conditionalFormatting>
  <conditionalFormatting sqref="E4:AI99 A101:A117">
    <cfRule type="containsText" dxfId="4" priority="12" operator="containsText" text="X">
      <formula>NOT(ISERROR(SEARCH(("X"),(E4))))</formula>
    </cfRule>
  </conditionalFormatting>
  <conditionalFormatting sqref="E4:AI99 A101:A117">
    <cfRule type="cellIs" dxfId="20" priority="13" operator="equal">
      <formula>"O"</formula>
    </cfRule>
  </conditionalFormatting>
  <conditionalFormatting sqref="E4:AI99 A101:A117">
    <cfRule type="cellIs" dxfId="9" priority="14" operator="equal">
      <formula>"N"</formula>
    </cfRule>
  </conditionalFormatting>
  <conditionalFormatting sqref="E4:AI99 A101:A117">
    <cfRule type="cellIs" dxfId="5" priority="15" operator="equal">
      <formula>"H"</formula>
    </cfRule>
  </conditionalFormatting>
  <conditionalFormatting sqref="E4:AI99 A101:A117">
    <cfRule type="cellIs" dxfId="8" priority="16" operator="equal">
      <formula>"A"</formula>
    </cfRule>
  </conditionalFormatting>
  <conditionalFormatting sqref="E4:AI99 A101:A117">
    <cfRule type="containsText" dxfId="10" priority="17" operator="containsText" text="B">
      <formula>NOT(ISERROR(SEARCH(("B"),(E4))))</formula>
    </cfRule>
  </conditionalFormatting>
  <conditionalFormatting sqref="E4:AI99 A101:A117">
    <cfRule type="cellIs" dxfId="8" priority="18" operator="equal">
      <formula>"S"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5.63"/>
    <col customWidth="1" min="4" max="4" width="19.0"/>
    <col customWidth="1" min="5" max="21" width="5.13"/>
    <col customWidth="1" min="22" max="22" width="5.0"/>
    <col customWidth="1" min="23" max="32" width="5.13"/>
    <col customWidth="1" min="33" max="33" width="6.63"/>
    <col customWidth="1" min="34" max="37" width="8.88"/>
    <col customWidth="1" hidden="1" min="38" max="39" width="5.75"/>
    <col customWidth="1" hidden="1" min="40" max="40" width="8.0"/>
    <col customWidth="1" hidden="1" min="41" max="41" width="7.63"/>
    <col customWidth="1" hidden="1" min="42" max="42" width="8.38"/>
    <col customWidth="1" hidden="1" min="43" max="43" width="7.38"/>
    <col customWidth="1" min="44" max="44" width="6.38"/>
    <col customWidth="1" min="45" max="45" width="5.75"/>
    <col customWidth="1" min="46" max="46" width="9.13"/>
    <col customWidth="1" min="47" max="50" width="6.38"/>
  </cols>
  <sheetData>
    <row r="1">
      <c r="A1" s="410" t="s">
        <v>0</v>
      </c>
      <c r="B1" s="177" t="s">
        <v>571</v>
      </c>
      <c r="C1" s="177" t="s">
        <v>572</v>
      </c>
      <c r="D1" s="177" t="s">
        <v>573</v>
      </c>
      <c r="E1" s="178">
        <v>46078.0</v>
      </c>
      <c r="F1" s="178">
        <v>46079.0</v>
      </c>
      <c r="G1" s="178">
        <v>46080.0</v>
      </c>
      <c r="H1" s="178">
        <v>46081.0</v>
      </c>
      <c r="I1" s="178">
        <v>46082.0</v>
      </c>
      <c r="J1" s="178">
        <v>46083.0</v>
      </c>
      <c r="K1" s="178">
        <v>46084.0</v>
      </c>
      <c r="L1" s="178">
        <v>46085.0</v>
      </c>
      <c r="M1" s="178">
        <v>46086.0</v>
      </c>
      <c r="N1" s="178">
        <v>46087.0</v>
      </c>
      <c r="O1" s="178">
        <v>46088.0</v>
      </c>
      <c r="P1" s="178">
        <v>46089.0</v>
      </c>
      <c r="Q1" s="178">
        <v>46090.0</v>
      </c>
      <c r="R1" s="178">
        <v>46091.0</v>
      </c>
      <c r="S1" s="178">
        <v>46092.0</v>
      </c>
      <c r="T1" s="178">
        <v>46093.0</v>
      </c>
      <c r="U1" s="178">
        <v>46094.0</v>
      </c>
      <c r="V1" s="178">
        <v>46095.0</v>
      </c>
      <c r="W1" s="178">
        <v>46096.0</v>
      </c>
      <c r="X1" s="178">
        <v>46097.0</v>
      </c>
      <c r="Y1" s="178">
        <v>46098.0</v>
      </c>
      <c r="Z1" s="178">
        <v>46099.0</v>
      </c>
      <c r="AA1" s="178">
        <v>46100.0</v>
      </c>
      <c r="AB1" s="178">
        <v>46101.0</v>
      </c>
      <c r="AC1" s="178">
        <v>46102.0</v>
      </c>
      <c r="AD1" s="178">
        <v>46103.0</v>
      </c>
      <c r="AE1" s="178">
        <v>46104.0</v>
      </c>
      <c r="AF1" s="178">
        <v>46105.0</v>
      </c>
      <c r="AG1" s="177" t="s">
        <v>574</v>
      </c>
      <c r="AH1" s="177" t="s">
        <v>4</v>
      </c>
      <c r="AI1" s="177" t="s">
        <v>1228</v>
      </c>
      <c r="AJ1" s="177" t="s">
        <v>1229</v>
      </c>
      <c r="AK1" s="401" t="s">
        <v>1230</v>
      </c>
      <c r="AL1" s="412" t="s">
        <v>1231</v>
      </c>
      <c r="AM1" s="180"/>
      <c r="AN1" s="412" t="s">
        <v>1232</v>
      </c>
      <c r="AO1" s="180"/>
      <c r="AP1" s="412" t="s">
        <v>1233</v>
      </c>
      <c r="AQ1" s="180"/>
      <c r="AR1" s="401" t="s">
        <v>580</v>
      </c>
      <c r="AS1" s="401" t="s">
        <v>581</v>
      </c>
      <c r="AT1" s="401" t="s">
        <v>582</v>
      </c>
      <c r="AU1" s="401" t="s">
        <v>583</v>
      </c>
      <c r="AV1" s="181"/>
      <c r="AW1" s="181"/>
      <c r="AX1" s="181"/>
    </row>
    <row r="2">
      <c r="A2" s="182"/>
      <c r="B2" s="182"/>
      <c r="C2" s="182"/>
      <c r="D2" s="182"/>
      <c r="E2" s="183" t="str">
        <f t="shared" ref="E2:AF2" si="1">CHOOSE(WEEKDAY(E1),"Sun","Mon","Tue","Wed","Thu","Fri","Sat")</f>
        <v>Wed</v>
      </c>
      <c r="F2" s="183" t="str">
        <f t="shared" si="1"/>
        <v>Thu</v>
      </c>
      <c r="G2" s="183" t="str">
        <f t="shared" si="1"/>
        <v>Fri</v>
      </c>
      <c r="H2" s="183" t="str">
        <f t="shared" si="1"/>
        <v>Sat</v>
      </c>
      <c r="I2" s="183" t="str">
        <f t="shared" si="1"/>
        <v>Sun</v>
      </c>
      <c r="J2" s="183" t="str">
        <f t="shared" si="1"/>
        <v>Mon</v>
      </c>
      <c r="K2" s="183" t="str">
        <f t="shared" si="1"/>
        <v>Tue</v>
      </c>
      <c r="L2" s="183" t="str">
        <f t="shared" si="1"/>
        <v>Wed</v>
      </c>
      <c r="M2" s="183" t="str">
        <f t="shared" si="1"/>
        <v>Thu</v>
      </c>
      <c r="N2" s="183" t="str">
        <f t="shared" si="1"/>
        <v>Fri</v>
      </c>
      <c r="O2" s="183" t="str">
        <f t="shared" si="1"/>
        <v>Sat</v>
      </c>
      <c r="P2" s="183" t="str">
        <f t="shared" si="1"/>
        <v>Sun</v>
      </c>
      <c r="Q2" s="183" t="str">
        <f t="shared" si="1"/>
        <v>Mon</v>
      </c>
      <c r="R2" s="183" t="str">
        <f t="shared" si="1"/>
        <v>Tue</v>
      </c>
      <c r="S2" s="183" t="str">
        <f t="shared" si="1"/>
        <v>Wed</v>
      </c>
      <c r="T2" s="183" t="str">
        <f t="shared" si="1"/>
        <v>Thu</v>
      </c>
      <c r="U2" s="183" t="str">
        <f t="shared" si="1"/>
        <v>Fri</v>
      </c>
      <c r="V2" s="183" t="str">
        <f t="shared" si="1"/>
        <v>Sat</v>
      </c>
      <c r="W2" s="183" t="str">
        <f t="shared" si="1"/>
        <v>Sun</v>
      </c>
      <c r="X2" s="183" t="str">
        <f t="shared" si="1"/>
        <v>Mon</v>
      </c>
      <c r="Y2" s="183" t="str">
        <f t="shared" si="1"/>
        <v>Tue</v>
      </c>
      <c r="Z2" s="183" t="str">
        <f t="shared" si="1"/>
        <v>Wed</v>
      </c>
      <c r="AA2" s="183" t="str">
        <f t="shared" si="1"/>
        <v>Thu</v>
      </c>
      <c r="AB2" s="183" t="str">
        <f t="shared" si="1"/>
        <v>Fri</v>
      </c>
      <c r="AC2" s="183" t="str">
        <f t="shared" si="1"/>
        <v>Sat</v>
      </c>
      <c r="AD2" s="183" t="str">
        <f t="shared" si="1"/>
        <v>Sun</v>
      </c>
      <c r="AE2" s="183" t="str">
        <f t="shared" si="1"/>
        <v>Mon</v>
      </c>
      <c r="AF2" s="183" t="str">
        <f t="shared" si="1"/>
        <v>Tue</v>
      </c>
      <c r="AG2" s="182"/>
      <c r="AH2" s="182"/>
      <c r="AI2" s="182"/>
      <c r="AJ2" s="182"/>
      <c r="AK2" s="182"/>
      <c r="AL2" s="184"/>
      <c r="AM2" s="185"/>
      <c r="AN2" s="184"/>
      <c r="AO2" s="185"/>
      <c r="AP2" s="184"/>
      <c r="AQ2" s="185"/>
      <c r="AR2" s="182"/>
      <c r="AS2" s="182"/>
      <c r="AT2" s="182"/>
      <c r="AU2" s="182"/>
      <c r="AV2" s="181"/>
      <c r="AW2" s="181"/>
      <c r="AX2" s="181"/>
    </row>
    <row r="3">
      <c r="A3" s="14"/>
      <c r="B3" s="14"/>
      <c r="C3" s="14"/>
      <c r="D3" s="14"/>
      <c r="E3" s="186">
        <f t="shared" ref="E3:AF3" si="2">countif(E5:E125,"x*")+countif(E5:E125,"b*")+countif(E5:E125,"a1")+countif(E5:E125,"a2")+countif(E5:E125,"c*")+countif(E5:E125,"d*")</f>
        <v>99</v>
      </c>
      <c r="F3" s="186">
        <f t="shared" si="2"/>
        <v>104</v>
      </c>
      <c r="G3" s="186">
        <f t="shared" si="2"/>
        <v>108</v>
      </c>
      <c r="H3" s="186">
        <f t="shared" si="2"/>
        <v>65</v>
      </c>
      <c r="I3" s="186">
        <f t="shared" si="2"/>
        <v>52</v>
      </c>
      <c r="J3" s="186">
        <f t="shared" si="2"/>
        <v>89</v>
      </c>
      <c r="K3" s="186">
        <f t="shared" si="2"/>
        <v>105</v>
      </c>
      <c r="L3" s="186">
        <f t="shared" si="2"/>
        <v>109</v>
      </c>
      <c r="M3" s="186">
        <f t="shared" si="2"/>
        <v>113</v>
      </c>
      <c r="N3" s="186">
        <f t="shared" si="2"/>
        <v>111</v>
      </c>
      <c r="O3" s="186">
        <f t="shared" si="2"/>
        <v>64</v>
      </c>
      <c r="P3" s="186">
        <f t="shared" si="2"/>
        <v>50</v>
      </c>
      <c r="Q3" s="186">
        <f t="shared" si="2"/>
        <v>102</v>
      </c>
      <c r="R3" s="186">
        <f t="shared" si="2"/>
        <v>114</v>
      </c>
      <c r="S3" s="186">
        <f t="shared" si="2"/>
        <v>117</v>
      </c>
      <c r="T3" s="186">
        <f t="shared" si="2"/>
        <v>114</v>
      </c>
      <c r="U3" s="186">
        <f t="shared" si="2"/>
        <v>113</v>
      </c>
      <c r="V3" s="186">
        <f t="shared" si="2"/>
        <v>64</v>
      </c>
      <c r="W3" s="186">
        <f t="shared" si="2"/>
        <v>56</v>
      </c>
      <c r="X3" s="186">
        <f t="shared" si="2"/>
        <v>104</v>
      </c>
      <c r="Y3" s="186">
        <f t="shared" si="2"/>
        <v>118</v>
      </c>
      <c r="Z3" s="186">
        <f t="shared" si="2"/>
        <v>117</v>
      </c>
      <c r="AA3" s="186">
        <f t="shared" si="2"/>
        <v>118</v>
      </c>
      <c r="AB3" s="186">
        <f t="shared" si="2"/>
        <v>114</v>
      </c>
      <c r="AC3" s="186">
        <f t="shared" si="2"/>
        <v>60</v>
      </c>
      <c r="AD3" s="186">
        <f t="shared" si="2"/>
        <v>58</v>
      </c>
      <c r="AE3" s="186">
        <f t="shared" si="2"/>
        <v>99</v>
      </c>
      <c r="AF3" s="186">
        <f t="shared" si="2"/>
        <v>113</v>
      </c>
      <c r="AG3" s="14"/>
      <c r="AH3" s="14"/>
      <c r="AI3" s="14"/>
      <c r="AJ3" s="14"/>
      <c r="AK3" s="14"/>
      <c r="AL3" s="413" t="s">
        <v>584</v>
      </c>
      <c r="AM3" s="414" t="s">
        <v>585</v>
      </c>
      <c r="AN3" s="413" t="s">
        <v>584</v>
      </c>
      <c r="AO3" s="414" t="s">
        <v>585</v>
      </c>
      <c r="AP3" s="413" t="s">
        <v>584</v>
      </c>
      <c r="AQ3" s="414" t="s">
        <v>585</v>
      </c>
      <c r="AR3" s="14"/>
      <c r="AS3" s="14"/>
      <c r="AT3" s="14"/>
      <c r="AU3" s="14"/>
      <c r="AV3" s="181"/>
      <c r="AW3" s="181"/>
      <c r="AX3" s="181"/>
    </row>
    <row r="4">
      <c r="A4" s="402"/>
      <c r="B4" s="403">
        <v>1.0</v>
      </c>
      <c r="C4" s="403">
        <v>2.0</v>
      </c>
      <c r="D4" s="403">
        <v>3.0</v>
      </c>
      <c r="E4" s="403">
        <v>4.0</v>
      </c>
      <c r="F4" s="403">
        <v>5.0</v>
      </c>
      <c r="G4" s="403">
        <v>6.0</v>
      </c>
      <c r="H4" s="403">
        <v>7.0</v>
      </c>
      <c r="I4" s="403">
        <v>8.0</v>
      </c>
      <c r="J4" s="403">
        <v>9.0</v>
      </c>
      <c r="K4" s="403">
        <v>10.0</v>
      </c>
      <c r="L4" s="403">
        <v>11.0</v>
      </c>
      <c r="M4" s="403">
        <v>12.0</v>
      </c>
      <c r="N4" s="403">
        <v>13.0</v>
      </c>
      <c r="O4" s="403">
        <v>14.0</v>
      </c>
      <c r="P4" s="403">
        <v>15.0</v>
      </c>
      <c r="Q4" s="403">
        <v>16.0</v>
      </c>
      <c r="R4" s="403">
        <v>17.0</v>
      </c>
      <c r="S4" s="403">
        <v>18.0</v>
      </c>
      <c r="T4" s="403">
        <v>19.0</v>
      </c>
      <c r="U4" s="403">
        <v>20.0</v>
      </c>
      <c r="V4" s="403">
        <v>21.0</v>
      </c>
      <c r="W4" s="403">
        <v>22.0</v>
      </c>
      <c r="X4" s="403">
        <v>23.0</v>
      </c>
      <c r="Y4" s="403">
        <v>24.0</v>
      </c>
      <c r="Z4" s="403">
        <v>25.0</v>
      </c>
      <c r="AA4" s="403">
        <v>26.0</v>
      </c>
      <c r="AB4" s="403">
        <v>27.0</v>
      </c>
      <c r="AC4" s="403">
        <v>28.0</v>
      </c>
      <c r="AD4" s="403">
        <v>29.0</v>
      </c>
      <c r="AE4" s="403">
        <v>30.0</v>
      </c>
      <c r="AF4" s="403">
        <v>31.0</v>
      </c>
      <c r="AG4" s="403">
        <v>32.0</v>
      </c>
      <c r="AH4" s="403">
        <v>33.0</v>
      </c>
      <c r="AI4" s="403">
        <v>34.0</v>
      </c>
      <c r="AJ4" s="403">
        <v>35.0</v>
      </c>
      <c r="AK4" s="403">
        <v>36.0</v>
      </c>
      <c r="AL4" s="403">
        <v>37.0</v>
      </c>
      <c r="AM4" s="403">
        <v>38.0</v>
      </c>
      <c r="AN4" s="403">
        <v>39.0</v>
      </c>
      <c r="AO4" s="403">
        <v>40.0</v>
      </c>
      <c r="AP4" s="403">
        <v>41.0</v>
      </c>
      <c r="AQ4" s="403">
        <v>42.0</v>
      </c>
      <c r="AR4" s="403">
        <v>43.0</v>
      </c>
      <c r="AS4" s="403">
        <v>44.0</v>
      </c>
      <c r="AT4" s="403">
        <v>45.0</v>
      </c>
      <c r="AU4" s="403">
        <v>46.0</v>
      </c>
      <c r="AV4" s="643"/>
      <c r="AW4" s="403"/>
      <c r="AX4" s="402"/>
    </row>
    <row r="5">
      <c r="A5" s="644">
        <v>1.0</v>
      </c>
      <c r="B5" s="644" t="s">
        <v>586</v>
      </c>
      <c r="C5" s="645" t="s">
        <v>443</v>
      </c>
      <c r="D5" s="644" t="s">
        <v>446</v>
      </c>
      <c r="E5" s="195" t="s">
        <v>715</v>
      </c>
      <c r="F5" s="195" t="s">
        <v>715</v>
      </c>
      <c r="G5" s="195" t="s">
        <v>715</v>
      </c>
      <c r="H5" s="195" t="s">
        <v>715</v>
      </c>
      <c r="I5" s="195">
        <v>0.0</v>
      </c>
      <c r="J5" s="195" t="s">
        <v>593</v>
      </c>
      <c r="K5" s="195" t="s">
        <v>593</v>
      </c>
      <c r="L5" s="195" t="s">
        <v>593</v>
      </c>
      <c r="M5" s="195" t="s">
        <v>593</v>
      </c>
      <c r="N5" s="195" t="s">
        <v>593</v>
      </c>
      <c r="O5" s="195" t="s">
        <v>593</v>
      </c>
      <c r="P5" s="196">
        <v>0.0</v>
      </c>
      <c r="Q5" s="195" t="s">
        <v>593</v>
      </c>
      <c r="R5" s="195" t="s">
        <v>593</v>
      </c>
      <c r="S5" s="195" t="s">
        <v>593</v>
      </c>
      <c r="T5" s="195" t="s">
        <v>593</v>
      </c>
      <c r="U5" s="196" t="s">
        <v>593</v>
      </c>
      <c r="V5" s="196" t="s">
        <v>593</v>
      </c>
      <c r="W5" s="196">
        <v>0.0</v>
      </c>
      <c r="X5" s="196" t="s">
        <v>593</v>
      </c>
      <c r="Y5" s="196" t="s">
        <v>593</v>
      </c>
      <c r="Z5" s="196" t="s">
        <v>593</v>
      </c>
      <c r="AA5" s="196" t="s">
        <v>593</v>
      </c>
      <c r="AB5" s="196" t="s">
        <v>593</v>
      </c>
      <c r="AC5" s="196" t="s">
        <v>593</v>
      </c>
      <c r="AD5" s="196">
        <v>0.0</v>
      </c>
      <c r="AE5" s="196" t="s">
        <v>593</v>
      </c>
      <c r="AF5" s="196" t="s">
        <v>593</v>
      </c>
      <c r="AG5" s="197">
        <f>vlookup(B5,'Annual Leave-2026'!$B:$R,6,0)-countif(E5:AF5,"a")-(countif(E5:AF5,"a1")*0.5)-(countif(E5:AF5,"a2")*0.5)-(countif(E5:AF5,"b*")*0.5)-(countif(E5:AF5,"c*")*0.5)-(countif(E5:AF5,"d*")*0.5)-(countif(E5:AF5,"e*")*0.5)+1+1</f>
        <v>13</v>
      </c>
      <c r="AH5" s="197">
        <f t="shared" ref="AH5:AH128" si="3">countif(E5:AE5,"x*")+countif(E5:AE5,"h")+countif(E5:AE5,"a*")+countif(E5:AE5,"b*")+countif(E5:AE5,"c*")+countif(E5:AE5,"d*")+countif(E5:AE5,"e*")+countif(E5:AE5,"u*1")*0.5+countif(E5:AE5,"u*2")*0.5+countif(E5:AE5,"l")</f>
        <v>23</v>
      </c>
      <c r="AI5" s="539"/>
      <c r="AJ5" s="539"/>
      <c r="AK5" s="646">
        <v>8.000000000000004</v>
      </c>
      <c r="AL5" s="647"/>
      <c r="AM5" s="645"/>
      <c r="AN5" s="645"/>
      <c r="AO5" s="645"/>
      <c r="AP5" s="645"/>
      <c r="AQ5" s="645"/>
      <c r="AR5" s="644">
        <f t="shared" ref="AR5:AR128" si="4">countif(E5:AF5,"0")</f>
        <v>4</v>
      </c>
      <c r="AS5" s="644">
        <f t="shared" ref="AS5:AS128" si="5">countif(E5:AF5,"S")</f>
        <v>0</v>
      </c>
      <c r="AT5" s="644">
        <f t="shared" ref="AT5:AT128" si="6">countif(E5:AF5,"U")+(countif(E5:AF5,"U*1")*0.5)+(countif(E5:AF5,"U*2")*0.5)</f>
        <v>0</v>
      </c>
      <c r="AU5" s="645"/>
      <c r="AV5" s="648"/>
      <c r="AW5" s="649"/>
      <c r="AX5" s="649"/>
    </row>
    <row r="6">
      <c r="A6" s="650">
        <v>2.0</v>
      </c>
      <c r="B6" s="650" t="s">
        <v>589</v>
      </c>
      <c r="C6" s="651" t="s">
        <v>447</v>
      </c>
      <c r="D6" s="650" t="s">
        <v>450</v>
      </c>
      <c r="E6" s="652" t="s">
        <v>593</v>
      </c>
      <c r="F6" s="429" t="s">
        <v>593</v>
      </c>
      <c r="G6" s="429" t="s">
        <v>593</v>
      </c>
      <c r="H6" s="429" t="s">
        <v>593</v>
      </c>
      <c r="I6" s="194">
        <v>0.0</v>
      </c>
      <c r="J6" s="194" t="s">
        <v>588</v>
      </c>
      <c r="K6" s="194" t="s">
        <v>588</v>
      </c>
      <c r="L6" s="194" t="s">
        <v>588</v>
      </c>
      <c r="M6" s="194" t="s">
        <v>588</v>
      </c>
      <c r="N6" s="194" t="s">
        <v>588</v>
      </c>
      <c r="O6" s="194">
        <v>0.0</v>
      </c>
      <c r="P6" s="194" t="s">
        <v>588</v>
      </c>
      <c r="Q6" s="194" t="s">
        <v>588</v>
      </c>
      <c r="R6" s="194" t="s">
        <v>588</v>
      </c>
      <c r="S6" s="194" t="s">
        <v>588</v>
      </c>
      <c r="T6" s="194" t="s">
        <v>588</v>
      </c>
      <c r="U6" s="194" t="s">
        <v>588</v>
      </c>
      <c r="V6" s="194">
        <v>0.0</v>
      </c>
      <c r="W6" s="194" t="s">
        <v>588</v>
      </c>
      <c r="X6" s="194" t="s">
        <v>588</v>
      </c>
      <c r="Y6" s="194" t="s">
        <v>588</v>
      </c>
      <c r="Z6" s="194" t="s">
        <v>588</v>
      </c>
      <c r="AA6" s="194" t="s">
        <v>588</v>
      </c>
      <c r="AB6" s="194" t="s">
        <v>588</v>
      </c>
      <c r="AC6" s="194">
        <v>0.0</v>
      </c>
      <c r="AD6" s="194" t="s">
        <v>588</v>
      </c>
      <c r="AE6" s="194" t="s">
        <v>588</v>
      </c>
      <c r="AF6" s="194" t="s">
        <v>588</v>
      </c>
      <c r="AG6" s="197">
        <f>vlookup(B6,'Annual Leave-2026'!$B:$R,6,0)-countif(E6:AF6,"a")-(countif(E6:AF6,"a1")*0.5)-(countif(E6:AF6,"a2")*0.5)-(countif(E6:AF6,"b*")*0.5)-(countif(E6:AF6,"c*")*0.5)-(countif(E6:AF6,"d*")*0.5)-(countif(E6:AF6,"e*")*0.5)+1</f>
        <v>5.5</v>
      </c>
      <c r="AH6" s="197">
        <f t="shared" si="3"/>
        <v>23</v>
      </c>
      <c r="AI6" s="406"/>
      <c r="AJ6" s="406"/>
      <c r="AK6" s="653">
        <v>8.000000000000004</v>
      </c>
      <c r="AL6" s="654"/>
      <c r="AM6" s="651"/>
      <c r="AN6" s="651"/>
      <c r="AO6" s="651"/>
      <c r="AP6" s="651"/>
      <c r="AQ6" s="655"/>
      <c r="AR6" s="656">
        <f t="shared" si="4"/>
        <v>4</v>
      </c>
      <c r="AS6" s="656">
        <f t="shared" si="5"/>
        <v>0</v>
      </c>
      <c r="AT6" s="656">
        <f t="shared" si="6"/>
        <v>0</v>
      </c>
      <c r="AU6" s="651"/>
      <c r="AV6" s="657"/>
      <c r="AW6" s="649"/>
      <c r="AX6" s="649"/>
    </row>
    <row r="7">
      <c r="A7" s="656">
        <v>3.0</v>
      </c>
      <c r="B7" s="656" t="s">
        <v>594</v>
      </c>
      <c r="C7" s="655" t="s">
        <v>451</v>
      </c>
      <c r="D7" s="656" t="s">
        <v>450</v>
      </c>
      <c r="E7" s="194" t="s">
        <v>588</v>
      </c>
      <c r="F7" s="194" t="s">
        <v>6</v>
      </c>
      <c r="G7" s="194" t="s">
        <v>6</v>
      </c>
      <c r="H7" s="194">
        <v>0.0</v>
      </c>
      <c r="I7" s="194" t="s">
        <v>6</v>
      </c>
      <c r="J7" s="194" t="s">
        <v>717</v>
      </c>
      <c r="K7" s="194" t="s">
        <v>717</v>
      </c>
      <c r="L7" s="194" t="s">
        <v>717</v>
      </c>
      <c r="M7" s="194" t="s">
        <v>717</v>
      </c>
      <c r="N7" s="194" t="s">
        <v>717</v>
      </c>
      <c r="O7" s="194" t="s">
        <v>717</v>
      </c>
      <c r="P7" s="194">
        <v>0.0</v>
      </c>
      <c r="Q7" s="194" t="s">
        <v>717</v>
      </c>
      <c r="R7" s="194" t="s">
        <v>717</v>
      </c>
      <c r="S7" s="194" t="s">
        <v>717</v>
      </c>
      <c r="T7" s="194" t="s">
        <v>717</v>
      </c>
      <c r="U7" s="194" t="s">
        <v>717</v>
      </c>
      <c r="V7" s="194" t="s">
        <v>717</v>
      </c>
      <c r="W7" s="194">
        <v>0.0</v>
      </c>
      <c r="X7" s="194" t="s">
        <v>717</v>
      </c>
      <c r="Y7" s="194" t="s">
        <v>717</v>
      </c>
      <c r="Z7" s="194" t="s">
        <v>717</v>
      </c>
      <c r="AA7" s="194" t="s">
        <v>717</v>
      </c>
      <c r="AB7" s="194" t="s">
        <v>717</v>
      </c>
      <c r="AC7" s="194" t="s">
        <v>717</v>
      </c>
      <c r="AD7" s="194">
        <v>0.0</v>
      </c>
      <c r="AE7" s="194" t="s">
        <v>717</v>
      </c>
      <c r="AF7" s="194" t="s">
        <v>717</v>
      </c>
      <c r="AG7" s="197">
        <f>vlookup(B7,'Annual Leave-2026'!$B:$R,6,0)-countif(E7:AF7,"a")-(countif(E7:AF7,"a1")*0.5)-(countif(E7:AF7,"a2")*0.5)-(countif(E7:AF7,"b*")*0.5)-(countif(E7:AF7,"c*")*0.5)-(countif(E7:AF7,"d*")*0.5)-(countif(E7:AF7,"e*")*0.5)+1</f>
        <v>8.5</v>
      </c>
      <c r="AH7" s="197">
        <f t="shared" si="3"/>
        <v>23</v>
      </c>
      <c r="AI7" s="406"/>
      <c r="AJ7" s="406"/>
      <c r="AK7" s="658">
        <v>8.000000000000004</v>
      </c>
      <c r="AL7" s="659"/>
      <c r="AM7" s="655"/>
      <c r="AN7" s="655"/>
      <c r="AO7" s="655"/>
      <c r="AP7" s="655"/>
      <c r="AQ7" s="655"/>
      <c r="AR7" s="656">
        <f t="shared" si="4"/>
        <v>4</v>
      </c>
      <c r="AS7" s="656">
        <f t="shared" si="5"/>
        <v>0</v>
      </c>
      <c r="AT7" s="656">
        <f t="shared" si="6"/>
        <v>0</v>
      </c>
      <c r="AU7" s="655"/>
      <c r="AV7" s="657"/>
      <c r="AW7" s="649"/>
      <c r="AX7" s="649"/>
    </row>
    <row r="8">
      <c r="A8" s="650">
        <v>4.0</v>
      </c>
      <c r="B8" s="656" t="s">
        <v>595</v>
      </c>
      <c r="C8" s="655" t="s">
        <v>454</v>
      </c>
      <c r="D8" s="656" t="s">
        <v>450</v>
      </c>
      <c r="E8" s="194" t="s">
        <v>717</v>
      </c>
      <c r="F8" s="194" t="s">
        <v>717</v>
      </c>
      <c r="G8" s="194" t="s">
        <v>717</v>
      </c>
      <c r="H8" s="194" t="s">
        <v>717</v>
      </c>
      <c r="I8" s="194">
        <v>0.0</v>
      </c>
      <c r="J8" s="194" t="s">
        <v>715</v>
      </c>
      <c r="K8" s="194" t="s">
        <v>715</v>
      </c>
      <c r="L8" s="194" t="s">
        <v>715</v>
      </c>
      <c r="M8" s="194" t="s">
        <v>715</v>
      </c>
      <c r="N8" s="194" t="s">
        <v>715</v>
      </c>
      <c r="O8" s="194">
        <v>0.0</v>
      </c>
      <c r="P8" s="194" t="s">
        <v>715</v>
      </c>
      <c r="Q8" s="194" t="s">
        <v>715</v>
      </c>
      <c r="R8" s="194" t="s">
        <v>715</v>
      </c>
      <c r="S8" s="194" t="s">
        <v>715</v>
      </c>
      <c r="T8" s="194" t="s">
        <v>715</v>
      </c>
      <c r="U8" s="194" t="s">
        <v>715</v>
      </c>
      <c r="V8" s="194">
        <v>0.0</v>
      </c>
      <c r="W8" s="194" t="s">
        <v>715</v>
      </c>
      <c r="X8" s="194" t="s">
        <v>715</v>
      </c>
      <c r="Y8" s="194" t="s">
        <v>715</v>
      </c>
      <c r="Z8" s="194" t="s">
        <v>715</v>
      </c>
      <c r="AA8" s="194" t="s">
        <v>715</v>
      </c>
      <c r="AB8" s="194" t="s">
        <v>715</v>
      </c>
      <c r="AC8" s="194">
        <v>0.0</v>
      </c>
      <c r="AD8" s="194" t="s">
        <v>715</v>
      </c>
      <c r="AE8" s="194" t="s">
        <v>715</v>
      </c>
      <c r="AF8" s="194" t="s">
        <v>715</v>
      </c>
      <c r="AG8" s="197">
        <f>vlookup(B8,'Annual Leave-2026'!$B:$R,6,0)-countif(E8:AF8,"a")-(countif(E8:AF8,"a1")*0.5)-(countif(E8:AF8,"a2")*0.5)-(countif(E8:AF8,"b*")*0.5)-(countif(E8:AF8,"c*")*0.5)-(countif(E8:AF8,"d*")*0.5)-(countif(E8:AF8,"e*")*0.5)+1</f>
        <v>4.5</v>
      </c>
      <c r="AH8" s="197">
        <f t="shared" si="3"/>
        <v>23</v>
      </c>
      <c r="AI8" s="406"/>
      <c r="AJ8" s="406"/>
      <c r="AK8" s="658">
        <v>8.000000000000004</v>
      </c>
      <c r="AL8" s="659"/>
      <c r="AM8" s="655"/>
      <c r="AN8" s="655"/>
      <c r="AO8" s="655"/>
      <c r="AP8" s="655"/>
      <c r="AQ8" s="655"/>
      <c r="AR8" s="656">
        <f t="shared" si="4"/>
        <v>4</v>
      </c>
      <c r="AS8" s="656">
        <f t="shared" si="5"/>
        <v>0</v>
      </c>
      <c r="AT8" s="656">
        <f t="shared" si="6"/>
        <v>0</v>
      </c>
      <c r="AU8" s="655"/>
      <c r="AV8" s="657"/>
      <c r="AW8" s="649"/>
      <c r="AX8" s="649"/>
    </row>
    <row r="9">
      <c r="A9" s="656">
        <v>5.0</v>
      </c>
      <c r="B9" s="656" t="s">
        <v>596</v>
      </c>
      <c r="C9" s="655" t="s">
        <v>457</v>
      </c>
      <c r="D9" s="656" t="s">
        <v>450</v>
      </c>
      <c r="E9" s="194" t="s">
        <v>717</v>
      </c>
      <c r="F9" s="194" t="s">
        <v>717</v>
      </c>
      <c r="G9" s="194" t="s">
        <v>717</v>
      </c>
      <c r="H9" s="194">
        <v>0.0</v>
      </c>
      <c r="I9" s="194" t="s">
        <v>717</v>
      </c>
      <c r="J9" s="194" t="s">
        <v>717</v>
      </c>
      <c r="K9" s="194" t="s">
        <v>717</v>
      </c>
      <c r="L9" s="194" t="s">
        <v>717</v>
      </c>
      <c r="M9" s="194" t="s">
        <v>717</v>
      </c>
      <c r="N9" s="194" t="s">
        <v>717</v>
      </c>
      <c r="O9" s="194" t="s">
        <v>717</v>
      </c>
      <c r="P9" s="194">
        <v>0.0</v>
      </c>
      <c r="Q9" s="194" t="s">
        <v>717</v>
      </c>
      <c r="R9" s="194" t="s">
        <v>717</v>
      </c>
      <c r="S9" s="194" t="s">
        <v>717</v>
      </c>
      <c r="T9" s="194" t="s">
        <v>717</v>
      </c>
      <c r="U9" s="194" t="s">
        <v>717</v>
      </c>
      <c r="V9" s="194">
        <v>0.0</v>
      </c>
      <c r="W9" s="194" t="s">
        <v>591</v>
      </c>
      <c r="X9" s="194" t="s">
        <v>591</v>
      </c>
      <c r="Y9" s="194" t="s">
        <v>591</v>
      </c>
      <c r="Z9" s="194" t="s">
        <v>591</v>
      </c>
      <c r="AA9" s="194" t="s">
        <v>591</v>
      </c>
      <c r="AB9" s="194" t="s">
        <v>591</v>
      </c>
      <c r="AC9" s="194">
        <v>0.0</v>
      </c>
      <c r="AD9" s="194" t="s">
        <v>591</v>
      </c>
      <c r="AE9" s="194" t="s">
        <v>591</v>
      </c>
      <c r="AF9" s="194" t="s">
        <v>591</v>
      </c>
      <c r="AG9" s="197">
        <f>vlookup(B9,'Annual Leave-2026'!$B:$R,6,0)-countif(E9:AF9,"a")-(countif(E9:AF9,"a1")*0.5)-(countif(E9:AF9,"a2")*0.5)-(countif(E9:AF9,"b*")*0.5)-(countif(E9:AF9,"c*")*0.5)-(countif(E9:AF9,"d*")*0.5)-(countif(E9:AF9,"e*")*0.5)+1</f>
        <v>6</v>
      </c>
      <c r="AH9" s="197">
        <f t="shared" si="3"/>
        <v>23</v>
      </c>
      <c r="AI9" s="406"/>
      <c r="AJ9" s="406"/>
      <c r="AK9" s="658">
        <v>8.000000000000004</v>
      </c>
      <c r="AL9" s="659"/>
      <c r="AM9" s="655"/>
      <c r="AN9" s="655"/>
      <c r="AO9" s="655"/>
      <c r="AP9" s="655"/>
      <c r="AQ9" s="655"/>
      <c r="AR9" s="656">
        <f t="shared" si="4"/>
        <v>4</v>
      </c>
      <c r="AS9" s="656">
        <f t="shared" si="5"/>
        <v>0</v>
      </c>
      <c r="AT9" s="656">
        <f t="shared" si="6"/>
        <v>0</v>
      </c>
      <c r="AU9" s="655"/>
      <c r="AV9" s="657"/>
      <c r="AW9" s="649"/>
      <c r="AX9" s="649"/>
    </row>
    <row r="10">
      <c r="A10" s="650">
        <v>6.0</v>
      </c>
      <c r="B10" s="656" t="s">
        <v>597</v>
      </c>
      <c r="C10" s="655" t="s">
        <v>460</v>
      </c>
      <c r="D10" s="656" t="s">
        <v>450</v>
      </c>
      <c r="E10" s="194" t="s">
        <v>591</v>
      </c>
      <c r="F10" s="194" t="s">
        <v>591</v>
      </c>
      <c r="G10" s="194" t="s">
        <v>6</v>
      </c>
      <c r="H10" s="194">
        <v>0.0</v>
      </c>
      <c r="I10" s="194" t="s">
        <v>6</v>
      </c>
      <c r="J10" s="194" t="s">
        <v>6</v>
      </c>
      <c r="K10" s="194" t="s">
        <v>6</v>
      </c>
      <c r="L10" s="194" t="s">
        <v>6</v>
      </c>
      <c r="M10" s="194" t="s">
        <v>6</v>
      </c>
      <c r="N10" s="194" t="s">
        <v>6</v>
      </c>
      <c r="O10" s="194">
        <v>0.0</v>
      </c>
      <c r="P10" s="194" t="s">
        <v>591</v>
      </c>
      <c r="Q10" s="194" t="s">
        <v>591</v>
      </c>
      <c r="R10" s="194" t="s">
        <v>591</v>
      </c>
      <c r="S10" s="194" t="s">
        <v>591</v>
      </c>
      <c r="T10" s="194" t="s">
        <v>591</v>
      </c>
      <c r="U10" s="194" t="s">
        <v>591</v>
      </c>
      <c r="V10" s="194" t="s">
        <v>591</v>
      </c>
      <c r="W10" s="194">
        <v>0.0</v>
      </c>
      <c r="X10" s="194" t="s">
        <v>717</v>
      </c>
      <c r="Y10" s="194" t="s">
        <v>717</v>
      </c>
      <c r="Z10" s="194" t="s">
        <v>717</v>
      </c>
      <c r="AA10" s="194" t="s">
        <v>717</v>
      </c>
      <c r="AB10" s="194" t="s">
        <v>717</v>
      </c>
      <c r="AC10" s="194" t="s">
        <v>717</v>
      </c>
      <c r="AD10" s="194">
        <v>0.0</v>
      </c>
      <c r="AE10" s="194" t="s">
        <v>717</v>
      </c>
      <c r="AF10" s="194" t="s">
        <v>717</v>
      </c>
      <c r="AG10" s="197">
        <f>vlookup(B10,'Annual Leave-2026'!$B:$R,6,0)-countif(E10:AF10,"a")-(countif(E10:AF10,"a1")*0.5)-(countif(E10:AF10,"a2")*0.5)-(countif(E10:AF10,"b*")*0.5)-(countif(E10:AF10,"c*")*0.5)-(countif(E10:AF10,"d*")*0.5)-(countif(E10:AF10,"e*")*0.5)+1</f>
        <v>5</v>
      </c>
      <c r="AH10" s="197">
        <f t="shared" si="3"/>
        <v>23</v>
      </c>
      <c r="AI10" s="406"/>
      <c r="AJ10" s="406"/>
      <c r="AK10" s="658">
        <v>8.000000000000004</v>
      </c>
      <c r="AL10" s="659"/>
      <c r="AM10" s="655"/>
      <c r="AN10" s="655"/>
      <c r="AO10" s="655"/>
      <c r="AP10" s="655"/>
      <c r="AQ10" s="655"/>
      <c r="AR10" s="656">
        <f t="shared" si="4"/>
        <v>4</v>
      </c>
      <c r="AS10" s="656">
        <f t="shared" si="5"/>
        <v>0</v>
      </c>
      <c r="AT10" s="656">
        <f t="shared" si="6"/>
        <v>0</v>
      </c>
      <c r="AU10" s="655"/>
      <c r="AV10" s="657"/>
      <c r="AW10" s="649"/>
      <c r="AX10" s="649"/>
    </row>
    <row r="11">
      <c r="A11" s="656">
        <v>7.0</v>
      </c>
      <c r="B11" s="656" t="s">
        <v>598</v>
      </c>
      <c r="C11" s="655" t="s">
        <v>136</v>
      </c>
      <c r="D11" s="656" t="s">
        <v>137</v>
      </c>
      <c r="E11" s="652" t="s">
        <v>593</v>
      </c>
      <c r="F11" s="429" t="s">
        <v>593</v>
      </c>
      <c r="G11" s="194" t="s">
        <v>6</v>
      </c>
      <c r="H11" s="194" t="s">
        <v>6</v>
      </c>
      <c r="I11" s="194">
        <v>0.0</v>
      </c>
      <c r="J11" s="194" t="s">
        <v>6</v>
      </c>
      <c r="K11" s="194" t="s">
        <v>6</v>
      </c>
      <c r="L11" s="194" t="s">
        <v>6</v>
      </c>
      <c r="M11" s="194" t="s">
        <v>6</v>
      </c>
      <c r="N11" s="194" t="s">
        <v>6</v>
      </c>
      <c r="O11" s="194">
        <v>0.0</v>
      </c>
      <c r="P11" s="194" t="s">
        <v>593</v>
      </c>
      <c r="Q11" s="194" t="s">
        <v>593</v>
      </c>
      <c r="R11" s="194" t="s">
        <v>593</v>
      </c>
      <c r="S11" s="194" t="s">
        <v>593</v>
      </c>
      <c r="T11" s="194" t="s">
        <v>593</v>
      </c>
      <c r="U11" s="194" t="s">
        <v>593</v>
      </c>
      <c r="V11" s="194" t="s">
        <v>593</v>
      </c>
      <c r="W11" s="194">
        <v>0.0</v>
      </c>
      <c r="X11" s="194" t="s">
        <v>593</v>
      </c>
      <c r="Y11" s="194" t="s">
        <v>593</v>
      </c>
      <c r="Z11" s="218" t="s">
        <v>593</v>
      </c>
      <c r="AA11" s="194" t="s">
        <v>593</v>
      </c>
      <c r="AB11" s="194" t="s">
        <v>593</v>
      </c>
      <c r="AC11" s="194" t="s">
        <v>593</v>
      </c>
      <c r="AD11" s="194">
        <v>0.0</v>
      </c>
      <c r="AE11" s="194" t="s">
        <v>588</v>
      </c>
      <c r="AF11" s="194" t="s">
        <v>588</v>
      </c>
      <c r="AG11" s="197">
        <f>vlookup(B11,'Annual Leave-2026'!$B:$R,6,0)-countif(E11:AF11,"a")-(countif(E11:AF11,"a1")*0.5)-(countif(E11:AF11,"a2")*0.5)-(countif(E11:AF11,"b*")*0.5)-(countif(E11:AF11,"c*")*0.5)-(countif(E11:AF11,"d*")*0.5)-(countif(E11:AF11,"e*")*0.5)+1</f>
        <v>4</v>
      </c>
      <c r="AH11" s="197">
        <f t="shared" si="3"/>
        <v>23</v>
      </c>
      <c r="AI11" s="406">
        <f>VLOOKUP(B11,'Working Time-March-2026'!$B:$AK,33,0)/60</f>
        <v>0</v>
      </c>
      <c r="AJ11" s="406">
        <f>VLOOKUP(B11,'Working Time-March-2026'!$B:$AK,34,0)/60</f>
        <v>0</v>
      </c>
      <c r="AK11" s="658">
        <v>8.000000000000004</v>
      </c>
      <c r="AL11" s="659"/>
      <c r="AM11" s="655"/>
      <c r="AN11" s="655"/>
      <c r="AO11" s="655"/>
      <c r="AP11" s="655"/>
      <c r="AQ11" s="655"/>
      <c r="AR11" s="656">
        <f t="shared" si="4"/>
        <v>4</v>
      </c>
      <c r="AS11" s="656">
        <f t="shared" si="5"/>
        <v>0</v>
      </c>
      <c r="AT11" s="656">
        <f t="shared" si="6"/>
        <v>0</v>
      </c>
      <c r="AU11" s="655"/>
      <c r="AV11" s="657" t="str">
        <f t="array" ref="AV11:AV125">XLOOKUP(C11:C125,'Schedule March_26'!D4:D125,'Schedule March_26'!BB4:BBA125)</f>
        <v>D</v>
      </c>
      <c r="AW11" s="649"/>
      <c r="AX11" s="649"/>
    </row>
    <row r="12">
      <c r="A12" s="650">
        <v>8.0</v>
      </c>
      <c r="B12" s="656" t="s">
        <v>599</v>
      </c>
      <c r="C12" s="655" t="s">
        <v>139</v>
      </c>
      <c r="D12" s="656" t="s">
        <v>137</v>
      </c>
      <c r="E12" s="194" t="s">
        <v>6</v>
      </c>
      <c r="F12" s="194" t="s">
        <v>6</v>
      </c>
      <c r="G12" s="194" t="s">
        <v>6</v>
      </c>
      <c r="H12" s="194">
        <v>0.0</v>
      </c>
      <c r="I12" s="194" t="s">
        <v>6</v>
      </c>
      <c r="J12" s="194" t="s">
        <v>6</v>
      </c>
      <c r="K12" s="194" t="s">
        <v>717</v>
      </c>
      <c r="L12" s="194" t="s">
        <v>717</v>
      </c>
      <c r="M12" s="194" t="s">
        <v>717</v>
      </c>
      <c r="N12" s="194" t="s">
        <v>717</v>
      </c>
      <c r="O12" s="194" t="s">
        <v>717</v>
      </c>
      <c r="P12" s="194">
        <v>0.0</v>
      </c>
      <c r="Q12" s="194" t="s">
        <v>717</v>
      </c>
      <c r="R12" s="194" t="s">
        <v>717</v>
      </c>
      <c r="S12" s="194" t="s">
        <v>717</v>
      </c>
      <c r="T12" s="194" t="s">
        <v>717</v>
      </c>
      <c r="U12" s="194" t="s">
        <v>717</v>
      </c>
      <c r="V12" s="194">
        <v>0.0</v>
      </c>
      <c r="W12" s="194" t="s">
        <v>717</v>
      </c>
      <c r="X12" s="194" t="s">
        <v>717</v>
      </c>
      <c r="Y12" s="194" t="s">
        <v>717</v>
      </c>
      <c r="Z12" s="194" t="s">
        <v>717</v>
      </c>
      <c r="AA12" s="194" t="s">
        <v>717</v>
      </c>
      <c r="AB12" s="194" t="s">
        <v>717</v>
      </c>
      <c r="AC12" s="194" t="s">
        <v>717</v>
      </c>
      <c r="AD12" s="194">
        <v>0.0</v>
      </c>
      <c r="AE12" s="194" t="s">
        <v>6</v>
      </c>
      <c r="AF12" s="194" t="s">
        <v>164</v>
      </c>
      <c r="AG12" s="197">
        <f>vlookup(B12,'Annual Leave-2026'!$B:$R,6,0)-countif(E12:AF12,"a")-(countif(E12:AF12,"a1")*0.5)-(countif(E12:AF12,"a2")*0.5)-(countif(E12:AF12,"b*")*0.5)-(countif(E12:AF12,"c*")*0.5)-(countif(E12:AF12,"d*")*0.5)-(countif(E12:AF12,"e*")*0.5)+1</f>
        <v>7</v>
      </c>
      <c r="AH12" s="197">
        <f t="shared" si="3"/>
        <v>23</v>
      </c>
      <c r="AI12" s="406">
        <f>VLOOKUP(B12,'Working Time-March-2026'!$B:$AK,33,0)/60</f>
        <v>0</v>
      </c>
      <c r="AJ12" s="406">
        <f>VLOOKUP(B12,'Working Time-March-2026'!$B:$AK,34,0)/60</f>
        <v>-1</v>
      </c>
      <c r="AK12" s="658">
        <v>8.000000000000004</v>
      </c>
      <c r="AL12" s="659"/>
      <c r="AM12" s="655"/>
      <c r="AN12" s="655"/>
      <c r="AO12" s="655"/>
      <c r="AP12" s="655"/>
      <c r="AQ12" s="655"/>
      <c r="AR12" s="656">
        <f t="shared" si="4"/>
        <v>4</v>
      </c>
      <c r="AS12" s="656">
        <f t="shared" si="5"/>
        <v>0</v>
      </c>
      <c r="AT12" s="656">
        <f t="shared" si="6"/>
        <v>0</v>
      </c>
      <c r="AU12" s="655"/>
      <c r="AV12" s="657" t="s">
        <v>6</v>
      </c>
      <c r="AW12" s="649"/>
      <c r="AX12" s="649"/>
    </row>
    <row r="13">
      <c r="A13" s="656">
        <v>9.0</v>
      </c>
      <c r="B13" s="656" t="s">
        <v>601</v>
      </c>
      <c r="C13" s="655" t="s">
        <v>141</v>
      </c>
      <c r="D13" s="656" t="s">
        <v>137</v>
      </c>
      <c r="E13" s="194" t="s">
        <v>715</v>
      </c>
      <c r="F13" s="194" t="s">
        <v>715</v>
      </c>
      <c r="G13" s="194" t="s">
        <v>715</v>
      </c>
      <c r="H13" s="194" t="s">
        <v>715</v>
      </c>
      <c r="I13" s="194">
        <v>0.0</v>
      </c>
      <c r="J13" s="194" t="s">
        <v>715</v>
      </c>
      <c r="K13" s="194" t="s">
        <v>715</v>
      </c>
      <c r="L13" s="194" t="s">
        <v>715</v>
      </c>
      <c r="M13" s="194" t="s">
        <v>715</v>
      </c>
      <c r="N13" s="194" t="s">
        <v>715</v>
      </c>
      <c r="O13" s="194">
        <v>0.0</v>
      </c>
      <c r="P13" s="194" t="s">
        <v>717</v>
      </c>
      <c r="Q13" s="194" t="s">
        <v>715</v>
      </c>
      <c r="R13" s="194" t="s">
        <v>715</v>
      </c>
      <c r="S13" s="194" t="s">
        <v>715</v>
      </c>
      <c r="T13" s="194" t="s">
        <v>715</v>
      </c>
      <c r="U13" s="194" t="s">
        <v>715</v>
      </c>
      <c r="V13" s="194" t="s">
        <v>6</v>
      </c>
      <c r="W13" s="194">
        <v>0.0</v>
      </c>
      <c r="X13" s="194" t="s">
        <v>6</v>
      </c>
      <c r="Y13" s="194" t="s">
        <v>715</v>
      </c>
      <c r="Z13" s="194" t="s">
        <v>715</v>
      </c>
      <c r="AA13" s="194" t="s">
        <v>715</v>
      </c>
      <c r="AB13" s="194" t="s">
        <v>715</v>
      </c>
      <c r="AC13" s="194" t="s">
        <v>715</v>
      </c>
      <c r="AD13" s="194">
        <v>0.0</v>
      </c>
      <c r="AE13" s="194" t="s">
        <v>592</v>
      </c>
      <c r="AF13" s="194" t="s">
        <v>717</v>
      </c>
      <c r="AG13" s="197">
        <f>vlookup(B13,'Annual Leave-2026'!$B:$R,6,0)-countif(E13:AF13,"a")-(countif(E13:AF13,"a1")*0.5)-(countif(E13:AF13,"a2")*0.5)-(countif(E13:AF13,"b*")*0.5)-(countif(E13:AF13,"c*")*0.5)-(countif(E13:AF13,"d*")*0.5)-(countif(E13:AF13,"e*")*0.5)+1</f>
        <v>11</v>
      </c>
      <c r="AH13" s="197">
        <f t="shared" si="3"/>
        <v>22</v>
      </c>
      <c r="AI13" s="406">
        <f>VLOOKUP(B13,'Working Time-March-2026'!$B:$AK,33,0)/60</f>
        <v>0</v>
      </c>
      <c r="AJ13" s="406">
        <f>VLOOKUP(B13,'Working Time-March-2026'!$B:$AK,34,0)/60</f>
        <v>0</v>
      </c>
      <c r="AK13" s="658">
        <v>8.000000000000004</v>
      </c>
      <c r="AL13" s="659"/>
      <c r="AM13" s="655"/>
      <c r="AN13" s="655"/>
      <c r="AO13" s="655"/>
      <c r="AP13" s="655"/>
      <c r="AQ13" s="655"/>
      <c r="AR13" s="656">
        <f t="shared" si="4"/>
        <v>4</v>
      </c>
      <c r="AS13" s="656">
        <f t="shared" si="5"/>
        <v>1</v>
      </c>
      <c r="AT13" s="656">
        <f t="shared" si="6"/>
        <v>0</v>
      </c>
      <c r="AU13" s="655"/>
      <c r="AV13" s="657" t="s">
        <v>8</v>
      </c>
      <c r="AW13" s="649"/>
      <c r="AX13" s="649"/>
    </row>
    <row r="14">
      <c r="A14" s="650">
        <v>10.0</v>
      </c>
      <c r="B14" s="656" t="s">
        <v>603</v>
      </c>
      <c r="C14" s="655" t="s">
        <v>143</v>
      </c>
      <c r="D14" s="656" t="s">
        <v>137</v>
      </c>
      <c r="E14" s="194" t="s">
        <v>588</v>
      </c>
      <c r="F14" s="194" t="s">
        <v>588</v>
      </c>
      <c r="G14" s="194" t="s">
        <v>588</v>
      </c>
      <c r="H14" s="194" t="s">
        <v>588</v>
      </c>
      <c r="I14" s="194">
        <v>0.0</v>
      </c>
      <c r="J14" s="194" t="s">
        <v>588</v>
      </c>
      <c r="K14" s="194" t="s">
        <v>588</v>
      </c>
      <c r="L14" s="194" t="s">
        <v>588</v>
      </c>
      <c r="M14" s="194" t="s">
        <v>588</v>
      </c>
      <c r="N14" s="194" t="s">
        <v>588</v>
      </c>
      <c r="O14" s="194">
        <v>0.0</v>
      </c>
      <c r="P14" s="194" t="s">
        <v>588</v>
      </c>
      <c r="Q14" s="194" t="s">
        <v>588</v>
      </c>
      <c r="R14" s="194" t="s">
        <v>588</v>
      </c>
      <c r="S14" s="194" t="s">
        <v>588</v>
      </c>
      <c r="T14" s="194" t="s">
        <v>588</v>
      </c>
      <c r="U14" s="194" t="s">
        <v>588</v>
      </c>
      <c r="V14" s="194" t="s">
        <v>588</v>
      </c>
      <c r="W14" s="194">
        <v>0.0</v>
      </c>
      <c r="X14" s="194" t="s">
        <v>588</v>
      </c>
      <c r="Y14" s="194" t="s">
        <v>588</v>
      </c>
      <c r="Z14" s="194" t="s">
        <v>588</v>
      </c>
      <c r="AA14" s="194" t="s">
        <v>588</v>
      </c>
      <c r="AB14" s="194" t="s">
        <v>588</v>
      </c>
      <c r="AC14" s="194" t="s">
        <v>588</v>
      </c>
      <c r="AD14" s="194">
        <v>0.0</v>
      </c>
      <c r="AE14" s="194" t="s">
        <v>715</v>
      </c>
      <c r="AF14" s="194" t="s">
        <v>715</v>
      </c>
      <c r="AG14" s="197">
        <f>vlookup(B14,'Annual Leave-2026'!$B:$R,6,0)-countif(E14:AF14,"a")-(countif(E14:AF14,"a1")*0.5)-(countif(E14:AF14,"a2")*0.5)-(countif(E14:AF14,"b*")*0.5)-(countif(E14:AF14,"c*")*0.5)-(countif(E14:AF14,"d*")*0.5)-(countif(E14:AF14,"e*")*0.5)+1</f>
        <v>15</v>
      </c>
      <c r="AH14" s="197">
        <f t="shared" si="3"/>
        <v>23</v>
      </c>
      <c r="AI14" s="406">
        <f>VLOOKUP(B14,'Working Time-March-2026'!$B:$AK,33,0)/60</f>
        <v>0</v>
      </c>
      <c r="AJ14" s="406">
        <f>VLOOKUP(B14,'Working Time-March-2026'!$B:$AK,34,0)/60</f>
        <v>0</v>
      </c>
      <c r="AK14" s="658">
        <v>8.000000000000004</v>
      </c>
      <c r="AL14" s="659"/>
      <c r="AM14" s="655"/>
      <c r="AN14" s="655"/>
      <c r="AO14" s="655"/>
      <c r="AP14" s="655"/>
      <c r="AQ14" s="655"/>
      <c r="AR14" s="656">
        <f t="shared" si="4"/>
        <v>4</v>
      </c>
      <c r="AS14" s="656">
        <f t="shared" si="5"/>
        <v>0</v>
      </c>
      <c r="AT14" s="656">
        <f t="shared" si="6"/>
        <v>0</v>
      </c>
      <c r="AU14" s="655"/>
      <c r="AV14" s="657" t="s">
        <v>7</v>
      </c>
      <c r="AW14" s="649"/>
      <c r="AX14" s="649"/>
    </row>
    <row r="15">
      <c r="A15" s="656">
        <v>11.0</v>
      </c>
      <c r="B15" s="656" t="s">
        <v>604</v>
      </c>
      <c r="C15" s="655" t="s">
        <v>145</v>
      </c>
      <c r="D15" s="656" t="s">
        <v>137</v>
      </c>
      <c r="E15" s="194" t="s">
        <v>591</v>
      </c>
      <c r="F15" s="194" t="s">
        <v>591</v>
      </c>
      <c r="G15" s="194" t="s">
        <v>591</v>
      </c>
      <c r="H15" s="194" t="s">
        <v>591</v>
      </c>
      <c r="I15" s="194">
        <v>0.0</v>
      </c>
      <c r="J15" s="194" t="s">
        <v>6</v>
      </c>
      <c r="K15" s="194" t="s">
        <v>591</v>
      </c>
      <c r="L15" s="194" t="s">
        <v>591</v>
      </c>
      <c r="M15" s="194" t="s">
        <v>591</v>
      </c>
      <c r="N15" s="194" t="s">
        <v>591</v>
      </c>
      <c r="O15" s="194" t="s">
        <v>591</v>
      </c>
      <c r="P15" s="194">
        <v>0.0</v>
      </c>
      <c r="Q15" s="194" t="s">
        <v>591</v>
      </c>
      <c r="R15" s="194" t="s">
        <v>591</v>
      </c>
      <c r="S15" s="194" t="s">
        <v>591</v>
      </c>
      <c r="T15" s="194" t="s">
        <v>591</v>
      </c>
      <c r="U15" s="194" t="s">
        <v>591</v>
      </c>
      <c r="V15" s="194" t="s">
        <v>591</v>
      </c>
      <c r="W15" s="194">
        <v>0.0</v>
      </c>
      <c r="X15" s="194" t="s">
        <v>591</v>
      </c>
      <c r="Y15" s="194" t="s">
        <v>591</v>
      </c>
      <c r="Z15" s="194" t="s">
        <v>591</v>
      </c>
      <c r="AA15" s="194" t="s">
        <v>591</v>
      </c>
      <c r="AB15" s="194" t="s">
        <v>591</v>
      </c>
      <c r="AC15" s="194" t="s">
        <v>591</v>
      </c>
      <c r="AD15" s="194">
        <v>0.0</v>
      </c>
      <c r="AE15" s="194" t="s">
        <v>593</v>
      </c>
      <c r="AF15" s="194" t="s">
        <v>593</v>
      </c>
      <c r="AG15" s="197">
        <f>vlookup(B15,'Annual Leave-2026'!$B:$R,6,0)-countif(E15:AF15,"a")-(countif(E15:AF15,"a1")*0.5)-(countif(E15:AF15,"a2")*0.5)-(countif(E15:AF15,"b*")*0.5)-(countif(E15:AF15,"c*")*0.5)-(countif(E15:AF15,"d*")*0.5)-(countif(E15:AF15,"e*")*0.5)+1</f>
        <v>3.5</v>
      </c>
      <c r="AH15" s="197">
        <f t="shared" si="3"/>
        <v>23</v>
      </c>
      <c r="AI15" s="406">
        <f>VLOOKUP(B15,'Working Time-March-2026'!$B:$AK,33,0)/60</f>
        <v>0</v>
      </c>
      <c r="AJ15" s="406">
        <f>VLOOKUP(B15,'Working Time-March-2026'!$B:$AK,34,0)/60</f>
        <v>0</v>
      </c>
      <c r="AK15" s="658">
        <v>8.000000000000004</v>
      </c>
      <c r="AL15" s="659"/>
      <c r="AM15" s="655"/>
      <c r="AN15" s="655"/>
      <c r="AO15" s="655"/>
      <c r="AP15" s="655"/>
      <c r="AQ15" s="655"/>
      <c r="AR15" s="656">
        <f t="shared" si="4"/>
        <v>4</v>
      </c>
      <c r="AS15" s="656">
        <f t="shared" si="5"/>
        <v>0</v>
      </c>
      <c r="AT15" s="656">
        <f t="shared" si="6"/>
        <v>0</v>
      </c>
      <c r="AU15" s="655"/>
      <c r="AV15" s="657" t="s">
        <v>10</v>
      </c>
      <c r="AW15" s="649"/>
      <c r="AX15" s="649"/>
    </row>
    <row r="16">
      <c r="A16" s="650">
        <v>12.0</v>
      </c>
      <c r="B16" s="656" t="s">
        <v>605</v>
      </c>
      <c r="C16" s="655" t="s">
        <v>147</v>
      </c>
      <c r="D16" s="656" t="s">
        <v>148</v>
      </c>
      <c r="E16" s="652" t="s">
        <v>593</v>
      </c>
      <c r="F16" s="429" t="s">
        <v>593</v>
      </c>
      <c r="G16" s="429" t="s">
        <v>593</v>
      </c>
      <c r="H16" s="429" t="s">
        <v>593</v>
      </c>
      <c r="I16" s="194">
        <v>0.0</v>
      </c>
      <c r="J16" s="429" t="s">
        <v>593</v>
      </c>
      <c r="K16" s="429" t="s">
        <v>593</v>
      </c>
      <c r="L16" s="429" t="s">
        <v>593</v>
      </c>
      <c r="M16" s="429" t="s">
        <v>593</v>
      </c>
      <c r="N16" s="429" t="s">
        <v>593</v>
      </c>
      <c r="O16" s="429" t="s">
        <v>593</v>
      </c>
      <c r="P16" s="194">
        <v>0.0</v>
      </c>
      <c r="Q16" s="194" t="s">
        <v>588</v>
      </c>
      <c r="R16" s="194" t="s">
        <v>588</v>
      </c>
      <c r="S16" s="194" t="s">
        <v>588</v>
      </c>
      <c r="T16" s="194" t="s">
        <v>588</v>
      </c>
      <c r="U16" s="194" t="s">
        <v>588</v>
      </c>
      <c r="V16" s="194">
        <v>0.0</v>
      </c>
      <c r="W16" s="194" t="s">
        <v>588</v>
      </c>
      <c r="X16" s="194" t="s">
        <v>588</v>
      </c>
      <c r="Y16" s="194" t="s">
        <v>588</v>
      </c>
      <c r="Z16" s="194" t="s">
        <v>588</v>
      </c>
      <c r="AA16" s="194" t="s">
        <v>588</v>
      </c>
      <c r="AB16" s="194" t="s">
        <v>588</v>
      </c>
      <c r="AC16" s="194">
        <v>0.0</v>
      </c>
      <c r="AD16" s="194" t="s">
        <v>588</v>
      </c>
      <c r="AE16" s="194" t="s">
        <v>588</v>
      </c>
      <c r="AF16" s="194" t="s">
        <v>588</v>
      </c>
      <c r="AG16" s="197">
        <f>vlookup(B16,'Annual Leave-2026'!$B:$R,6,0)-countif(E16:AF16,"a")-(countif(E16:AF16,"a1")*0.5)-(countif(E16:AF16,"a2")*0.5)-(countif(E16:AF16,"b*")*0.5)-(countif(E16:AF16,"c*")*0.5)-(countif(E16:AF16,"d*")*0.5)-(countif(E16:AF16,"e*")*0.5)+1</f>
        <v>3</v>
      </c>
      <c r="AH16" s="197">
        <f t="shared" si="3"/>
        <v>23</v>
      </c>
      <c r="AI16" s="406">
        <f>VLOOKUP(B16,'Working Time-March-2026'!$B:$AK,33,0)/60</f>
        <v>0</v>
      </c>
      <c r="AJ16" s="406">
        <f>VLOOKUP(B16,'Working Time-March-2026'!$B:$AK,34,0)/60</f>
        <v>0</v>
      </c>
      <c r="AK16" s="658">
        <v>8.000000000000004</v>
      </c>
      <c r="AL16" s="659"/>
      <c r="AM16" s="655"/>
      <c r="AN16" s="655"/>
      <c r="AO16" s="655"/>
      <c r="AP16" s="655"/>
      <c r="AQ16" s="655"/>
      <c r="AR16" s="656">
        <f t="shared" si="4"/>
        <v>4</v>
      </c>
      <c r="AS16" s="656">
        <f t="shared" si="5"/>
        <v>0</v>
      </c>
      <c r="AT16" s="656">
        <f t="shared" si="6"/>
        <v>0</v>
      </c>
      <c r="AU16" s="655"/>
      <c r="AV16" s="657" t="s">
        <v>9</v>
      </c>
      <c r="AW16" s="649"/>
      <c r="AX16" s="649"/>
    </row>
    <row r="17">
      <c r="A17" s="656">
        <v>13.0</v>
      </c>
      <c r="B17" s="656" t="s">
        <v>606</v>
      </c>
      <c r="C17" s="655" t="s">
        <v>150</v>
      </c>
      <c r="D17" s="656" t="s">
        <v>148</v>
      </c>
      <c r="E17" s="194" t="s">
        <v>715</v>
      </c>
      <c r="F17" s="194" t="s">
        <v>715</v>
      </c>
      <c r="G17" s="194" t="s">
        <v>715</v>
      </c>
      <c r="H17" s="194">
        <v>0.0</v>
      </c>
      <c r="I17" s="194" t="s">
        <v>715</v>
      </c>
      <c r="J17" s="194" t="s">
        <v>715</v>
      </c>
      <c r="K17" s="194" t="s">
        <v>715</v>
      </c>
      <c r="L17" s="194" t="s">
        <v>715</v>
      </c>
      <c r="M17" s="194" t="s">
        <v>715</v>
      </c>
      <c r="N17" s="194" t="s">
        <v>715</v>
      </c>
      <c r="O17" s="194" t="s">
        <v>715</v>
      </c>
      <c r="P17" s="194">
        <v>0.0</v>
      </c>
      <c r="Q17" s="194" t="s">
        <v>6</v>
      </c>
      <c r="R17" s="194" t="s">
        <v>593</v>
      </c>
      <c r="S17" s="194" t="s">
        <v>593</v>
      </c>
      <c r="T17" s="194" t="s">
        <v>593</v>
      </c>
      <c r="U17" s="194" t="s">
        <v>593</v>
      </c>
      <c r="V17" s="194">
        <v>0.0</v>
      </c>
      <c r="W17" s="194" t="s">
        <v>593</v>
      </c>
      <c r="X17" s="194" t="s">
        <v>593</v>
      </c>
      <c r="Y17" s="194" t="s">
        <v>593</v>
      </c>
      <c r="Z17" s="194" t="s">
        <v>6</v>
      </c>
      <c r="AA17" s="194" t="s">
        <v>6</v>
      </c>
      <c r="AB17" s="194" t="s">
        <v>6</v>
      </c>
      <c r="AC17" s="194">
        <v>0.0</v>
      </c>
      <c r="AD17" s="194" t="s">
        <v>6</v>
      </c>
      <c r="AE17" s="433" t="s">
        <v>6</v>
      </c>
      <c r="AF17" s="194" t="s">
        <v>593</v>
      </c>
      <c r="AG17" s="197">
        <f>vlookup(B17,'Annual Leave-2026'!$B:$R,6,0)-countif(E17:AF17,"a")-(countif(E17:AF17,"a1")*0.5)-(countif(E17:AF17,"a2")*0.5)-(countif(E17:AF17,"b*")*0.5)-(countif(E17:AF17,"c*")*0.5)-(countif(E17:AF17,"d*")*0.5)-(countif(E17:AF17,"e*")*0.5)+1</f>
        <v>5</v>
      </c>
      <c r="AH17" s="197">
        <f t="shared" si="3"/>
        <v>23</v>
      </c>
      <c r="AI17" s="406">
        <f>VLOOKUP(B17,'Working Time-March-2026'!$B:$AK,33,0)/60</f>
        <v>0</v>
      </c>
      <c r="AJ17" s="406">
        <f>VLOOKUP(B17,'Working Time-March-2026'!$B:$AK,34,0)/60</f>
        <v>0</v>
      </c>
      <c r="AK17" s="658">
        <v>8.000000000000004</v>
      </c>
      <c r="AL17" s="659"/>
      <c r="AM17" s="655"/>
      <c r="AN17" s="655"/>
      <c r="AO17" s="655"/>
      <c r="AP17" s="655"/>
      <c r="AQ17" s="655"/>
      <c r="AR17" s="656">
        <f t="shared" si="4"/>
        <v>4</v>
      </c>
      <c r="AS17" s="656">
        <f t="shared" si="5"/>
        <v>0</v>
      </c>
      <c r="AT17" s="656">
        <f t="shared" si="6"/>
        <v>0</v>
      </c>
      <c r="AU17" s="655"/>
      <c r="AV17" s="657" t="s">
        <v>10</v>
      </c>
      <c r="AW17" s="649"/>
      <c r="AX17" s="649"/>
    </row>
    <row r="18">
      <c r="A18" s="650">
        <v>14.0</v>
      </c>
      <c r="B18" s="656" t="s">
        <v>607</v>
      </c>
      <c r="C18" s="655" t="s">
        <v>152</v>
      </c>
      <c r="D18" s="656" t="s">
        <v>148</v>
      </c>
      <c r="E18" s="194" t="s">
        <v>591</v>
      </c>
      <c r="F18" s="194" t="s">
        <v>591</v>
      </c>
      <c r="G18" s="194" t="s">
        <v>591</v>
      </c>
      <c r="H18" s="194">
        <v>0.0</v>
      </c>
      <c r="I18" s="194" t="s">
        <v>591</v>
      </c>
      <c r="J18" s="194" t="s">
        <v>591</v>
      </c>
      <c r="K18" s="194" t="s">
        <v>591</v>
      </c>
      <c r="L18" s="194" t="s">
        <v>591</v>
      </c>
      <c r="M18" s="194" t="s">
        <v>591</v>
      </c>
      <c r="N18" s="194" t="s">
        <v>591</v>
      </c>
      <c r="O18" s="194">
        <v>0.0</v>
      </c>
      <c r="P18" s="194" t="s">
        <v>715</v>
      </c>
      <c r="Q18" s="194" t="s">
        <v>715</v>
      </c>
      <c r="R18" s="194" t="s">
        <v>715</v>
      </c>
      <c r="S18" s="194" t="s">
        <v>715</v>
      </c>
      <c r="T18" s="194" t="s">
        <v>715</v>
      </c>
      <c r="U18" s="194" t="s">
        <v>715</v>
      </c>
      <c r="V18" s="194">
        <v>0.0</v>
      </c>
      <c r="W18" s="194" t="s">
        <v>715</v>
      </c>
      <c r="X18" s="194" t="s">
        <v>715</v>
      </c>
      <c r="Y18" s="194" t="s">
        <v>715</v>
      </c>
      <c r="Z18" s="194" t="s">
        <v>715</v>
      </c>
      <c r="AA18" s="194" t="s">
        <v>715</v>
      </c>
      <c r="AB18" s="194" t="s">
        <v>715</v>
      </c>
      <c r="AC18" s="194">
        <v>0.0</v>
      </c>
      <c r="AD18" s="194" t="s">
        <v>715</v>
      </c>
      <c r="AE18" s="194" t="s">
        <v>715</v>
      </c>
      <c r="AF18" s="194" t="s">
        <v>715</v>
      </c>
      <c r="AG18" s="197">
        <f>vlookup(B18,'Annual Leave-2026'!$B:$R,6,0)-countif(E18:AF18,"a")-(countif(E18:AF18,"a1")*0.5)-(countif(E18:AF18,"a2")*0.5)-(countif(E18:AF18,"b*")*0.5)-(countif(E18:AF18,"c*")*0.5)-(countif(E18:AF18,"d*")*0.5)-(countif(E18:AF18,"e*")*0.5)+1</f>
        <v>7.5</v>
      </c>
      <c r="AH18" s="197">
        <f t="shared" si="3"/>
        <v>23</v>
      </c>
      <c r="AI18" s="406">
        <f>VLOOKUP(B18,'Working Time-March-2026'!$B:$AK,33,0)/60</f>
        <v>0</v>
      </c>
      <c r="AJ18" s="406">
        <f>VLOOKUP(B18,'Working Time-March-2026'!$B:$AK,34,0)/60</f>
        <v>0</v>
      </c>
      <c r="AK18" s="658">
        <v>8.000000000000004</v>
      </c>
      <c r="AL18" s="659"/>
      <c r="AM18" s="655"/>
      <c r="AN18" s="655"/>
      <c r="AO18" s="655"/>
      <c r="AP18" s="655"/>
      <c r="AQ18" s="655"/>
      <c r="AR18" s="656">
        <f t="shared" si="4"/>
        <v>4</v>
      </c>
      <c r="AS18" s="656">
        <f t="shared" si="5"/>
        <v>0</v>
      </c>
      <c r="AT18" s="656">
        <f t="shared" si="6"/>
        <v>0</v>
      </c>
      <c r="AU18" s="655"/>
      <c r="AV18" s="657" t="s">
        <v>7</v>
      </c>
      <c r="AW18" s="649"/>
      <c r="AX18" s="649"/>
    </row>
    <row r="19">
      <c r="A19" s="656">
        <v>15.0</v>
      </c>
      <c r="B19" s="656" t="s">
        <v>608</v>
      </c>
      <c r="C19" s="655" t="s">
        <v>156</v>
      </c>
      <c r="D19" s="656" t="s">
        <v>148</v>
      </c>
      <c r="E19" s="194" t="s">
        <v>588</v>
      </c>
      <c r="F19" s="194" t="s">
        <v>588</v>
      </c>
      <c r="G19" s="194" t="s">
        <v>588</v>
      </c>
      <c r="H19" s="194">
        <v>0.0</v>
      </c>
      <c r="I19" s="194" t="s">
        <v>588</v>
      </c>
      <c r="J19" s="194" t="s">
        <v>588</v>
      </c>
      <c r="K19" s="194" t="s">
        <v>588</v>
      </c>
      <c r="L19" s="194" t="s">
        <v>588</v>
      </c>
      <c r="M19" s="194" t="s">
        <v>588</v>
      </c>
      <c r="N19" s="194" t="s">
        <v>588</v>
      </c>
      <c r="O19" s="194" t="s">
        <v>588</v>
      </c>
      <c r="P19" s="194">
        <v>0.0</v>
      </c>
      <c r="Q19" s="194" t="s">
        <v>717</v>
      </c>
      <c r="R19" s="194" t="s">
        <v>717</v>
      </c>
      <c r="S19" s="194" t="s">
        <v>717</v>
      </c>
      <c r="T19" s="194" t="s">
        <v>717</v>
      </c>
      <c r="U19" s="194" t="s">
        <v>717</v>
      </c>
      <c r="V19" s="194" t="s">
        <v>717</v>
      </c>
      <c r="W19" s="194">
        <v>0.0</v>
      </c>
      <c r="X19" s="194" t="s">
        <v>717</v>
      </c>
      <c r="Y19" s="194" t="s">
        <v>717</v>
      </c>
      <c r="Z19" s="194" t="s">
        <v>717</v>
      </c>
      <c r="AA19" s="194" t="s">
        <v>717</v>
      </c>
      <c r="AB19" s="194" t="s">
        <v>717</v>
      </c>
      <c r="AC19" s="194">
        <v>0.0</v>
      </c>
      <c r="AD19" s="194" t="s">
        <v>717</v>
      </c>
      <c r="AE19" s="194" t="s">
        <v>717</v>
      </c>
      <c r="AF19" s="194" t="s">
        <v>717</v>
      </c>
      <c r="AG19" s="197">
        <f>vlookup(B19,'Annual Leave-2026'!$B:$R,6,0)-countif(E19:AF19,"a")-(countif(E19:AF19,"a1")*0.5)-(countif(E19:AF19,"a2")*0.5)-(countif(E19:AF19,"b*")*0.5)-(countif(E19:AF19,"c*")*0.5)-(countif(E19:AF19,"d*")*0.5)-(countif(E19:AF19,"e*")*0.5)+1</f>
        <v>3.5</v>
      </c>
      <c r="AH19" s="197">
        <f t="shared" si="3"/>
        <v>23</v>
      </c>
      <c r="AI19" s="406">
        <f>VLOOKUP(B19,'Working Time-March-2026'!$B:$AK,33,0)/60</f>
        <v>0</v>
      </c>
      <c r="AJ19" s="406">
        <f>VLOOKUP(B19,'Working Time-March-2026'!$B:$AK,34,0)/60</f>
        <v>0</v>
      </c>
      <c r="AK19" s="658">
        <v>8.000000000000004</v>
      </c>
      <c r="AL19" s="655"/>
      <c r="AM19" s="655"/>
      <c r="AN19" s="655"/>
      <c r="AO19" s="655"/>
      <c r="AP19" s="655"/>
      <c r="AQ19" s="655"/>
      <c r="AR19" s="656">
        <f t="shared" si="4"/>
        <v>4</v>
      </c>
      <c r="AS19" s="656">
        <f t="shared" si="5"/>
        <v>0</v>
      </c>
      <c r="AT19" s="656">
        <f t="shared" si="6"/>
        <v>0</v>
      </c>
      <c r="AU19" s="655"/>
      <c r="AV19" s="657" t="s">
        <v>8</v>
      </c>
      <c r="AW19" s="649"/>
      <c r="AX19" s="649"/>
    </row>
    <row r="20">
      <c r="A20" s="650">
        <v>16.0</v>
      </c>
      <c r="B20" s="656" t="s">
        <v>609</v>
      </c>
      <c r="C20" s="655" t="s">
        <v>154</v>
      </c>
      <c r="D20" s="656" t="s">
        <v>148</v>
      </c>
      <c r="E20" s="194" t="s">
        <v>717</v>
      </c>
      <c r="F20" s="194" t="s">
        <v>717</v>
      </c>
      <c r="G20" s="194" t="s">
        <v>717</v>
      </c>
      <c r="H20" s="194" t="s">
        <v>717</v>
      </c>
      <c r="I20" s="194">
        <v>0.0</v>
      </c>
      <c r="J20" s="194" t="s">
        <v>717</v>
      </c>
      <c r="K20" s="194" t="s">
        <v>717</v>
      </c>
      <c r="L20" s="194" t="s">
        <v>717</v>
      </c>
      <c r="M20" s="194" t="s">
        <v>717</v>
      </c>
      <c r="N20" s="194" t="s">
        <v>717</v>
      </c>
      <c r="O20" s="194">
        <v>0.0</v>
      </c>
      <c r="P20" s="194" t="s">
        <v>591</v>
      </c>
      <c r="Q20" s="194" t="s">
        <v>591</v>
      </c>
      <c r="R20" s="194" t="s">
        <v>591</v>
      </c>
      <c r="S20" s="194" t="s">
        <v>591</v>
      </c>
      <c r="T20" s="194" t="s">
        <v>591</v>
      </c>
      <c r="U20" s="194" t="s">
        <v>591</v>
      </c>
      <c r="V20" s="194">
        <v>0.0</v>
      </c>
      <c r="W20" s="194" t="s">
        <v>591</v>
      </c>
      <c r="X20" s="194" t="s">
        <v>591</v>
      </c>
      <c r="Y20" s="194" t="s">
        <v>591</v>
      </c>
      <c r="Z20" s="194" t="s">
        <v>591</v>
      </c>
      <c r="AA20" s="194" t="s">
        <v>591</v>
      </c>
      <c r="AB20" s="194" t="s">
        <v>591</v>
      </c>
      <c r="AC20" s="194">
        <v>0.0</v>
      </c>
      <c r="AD20" s="194" t="s">
        <v>591</v>
      </c>
      <c r="AE20" s="194" t="s">
        <v>591</v>
      </c>
      <c r="AF20" s="194" t="s">
        <v>591</v>
      </c>
      <c r="AG20" s="197">
        <f>vlookup(B20,'Annual Leave-2026'!$B:$R,6,0)-countif(E20:AF20,"a")-(countif(E20:AF20,"a1")*0.5)-(countif(E20:AF20,"a2")*0.5)-(countif(E20:AF20,"b*")*0.5)-(countif(E20:AF20,"c*")*0.5)-(countif(E20:AF20,"d*")*0.5)-(countif(E20:AF20,"e*")*0.5)+1</f>
        <v>6</v>
      </c>
      <c r="AH20" s="197">
        <f t="shared" si="3"/>
        <v>23</v>
      </c>
      <c r="AI20" s="406">
        <f>VLOOKUP(B20,'Working Time-March-2026'!$B:$AK,33,0)/60</f>
        <v>0</v>
      </c>
      <c r="AJ20" s="406">
        <f>VLOOKUP(B20,'Working Time-March-2026'!$B:$AK,34,0)/60</f>
        <v>0</v>
      </c>
      <c r="AK20" s="658">
        <v>8.000000000000004</v>
      </c>
      <c r="AL20" s="655"/>
      <c r="AM20" s="655"/>
      <c r="AN20" s="655"/>
      <c r="AO20" s="655"/>
      <c r="AP20" s="655"/>
      <c r="AQ20" s="655"/>
      <c r="AR20" s="656">
        <f t="shared" si="4"/>
        <v>4</v>
      </c>
      <c r="AS20" s="656">
        <f t="shared" si="5"/>
        <v>0</v>
      </c>
      <c r="AT20" s="656">
        <f t="shared" si="6"/>
        <v>0</v>
      </c>
      <c r="AU20" s="655"/>
      <c r="AV20" s="657" t="s">
        <v>6</v>
      </c>
      <c r="AW20" s="649"/>
      <c r="AX20" s="649"/>
    </row>
    <row r="21" ht="15.0" customHeight="1">
      <c r="A21" s="656">
        <v>17.0</v>
      </c>
      <c r="B21" s="656" t="s">
        <v>610</v>
      </c>
      <c r="C21" s="655" t="s">
        <v>108</v>
      </c>
      <c r="D21" s="656" t="s">
        <v>80</v>
      </c>
      <c r="E21" s="194" t="s">
        <v>6</v>
      </c>
      <c r="F21" s="194" t="s">
        <v>717</v>
      </c>
      <c r="G21" s="194" t="s">
        <v>717</v>
      </c>
      <c r="H21" s="194" t="s">
        <v>717</v>
      </c>
      <c r="I21" s="194">
        <v>0.0</v>
      </c>
      <c r="J21" s="194" t="s">
        <v>715</v>
      </c>
      <c r="K21" s="194" t="s">
        <v>715</v>
      </c>
      <c r="L21" s="194" t="s">
        <v>715</v>
      </c>
      <c r="M21" s="194" t="s">
        <v>715</v>
      </c>
      <c r="N21" s="194" t="s">
        <v>715</v>
      </c>
      <c r="O21" s="194" t="s">
        <v>715</v>
      </c>
      <c r="P21" s="194">
        <v>0.0</v>
      </c>
      <c r="Q21" s="194" t="s">
        <v>715</v>
      </c>
      <c r="R21" s="194" t="s">
        <v>715</v>
      </c>
      <c r="S21" s="194" t="s">
        <v>715</v>
      </c>
      <c r="T21" s="194" t="s">
        <v>715</v>
      </c>
      <c r="U21" s="194" t="s">
        <v>715</v>
      </c>
      <c r="V21" s="194">
        <v>0.0</v>
      </c>
      <c r="W21" s="194" t="s">
        <v>715</v>
      </c>
      <c r="X21" s="194" t="s">
        <v>715</v>
      </c>
      <c r="Y21" s="194" t="s">
        <v>715</v>
      </c>
      <c r="Z21" s="194" t="s">
        <v>715</v>
      </c>
      <c r="AA21" s="194" t="s">
        <v>715</v>
      </c>
      <c r="AB21" s="194" t="s">
        <v>715</v>
      </c>
      <c r="AC21" s="194">
        <v>0.0</v>
      </c>
      <c r="AD21" s="194" t="s">
        <v>591</v>
      </c>
      <c r="AE21" s="194" t="s">
        <v>591</v>
      </c>
      <c r="AF21" s="194" t="s">
        <v>591</v>
      </c>
      <c r="AG21" s="197">
        <f>vlookup(B21,'Annual Leave-2026'!$B:$R,6,0)-countif(E21:AF21,"a")-(countif(E21:AF21,"a1")*0.5)-(countif(E21:AF21,"a2")*0.5)-(countif(E21:AF21,"b*")*0.5)-(countif(E21:AF21,"c*")*0.5)-(countif(E21:AF21,"d*")*0.5)-(countif(E21:AF21,"e*")*0.5)+1</f>
        <v>3</v>
      </c>
      <c r="AH21" s="197">
        <f t="shared" si="3"/>
        <v>23</v>
      </c>
      <c r="AI21" s="406">
        <f>VLOOKUP(B21,'Working Time-March-2026'!$B:$AK,33,0)/60</f>
        <v>0</v>
      </c>
      <c r="AJ21" s="406">
        <f>VLOOKUP(B21,'Working Time-March-2026'!$B:$AK,34,0)/60</f>
        <v>0</v>
      </c>
      <c r="AK21" s="659"/>
      <c r="AL21" s="655"/>
      <c r="AM21" s="655"/>
      <c r="AN21" s="655"/>
      <c r="AO21" s="655"/>
      <c r="AP21" s="655"/>
      <c r="AQ21" s="655"/>
      <c r="AR21" s="656">
        <f t="shared" si="4"/>
        <v>4</v>
      </c>
      <c r="AS21" s="656">
        <f t="shared" si="5"/>
        <v>0</v>
      </c>
      <c r="AT21" s="656">
        <f t="shared" si="6"/>
        <v>0</v>
      </c>
      <c r="AU21" s="655"/>
      <c r="AV21" s="657" t="s">
        <v>6</v>
      </c>
      <c r="AW21" s="649"/>
      <c r="AX21" s="649"/>
    </row>
    <row r="22">
      <c r="A22" s="650">
        <v>18.0</v>
      </c>
      <c r="B22" s="656" t="s">
        <v>611</v>
      </c>
      <c r="C22" s="655" t="s">
        <v>128</v>
      </c>
      <c r="D22" s="656" t="s">
        <v>80</v>
      </c>
      <c r="E22" s="194" t="s">
        <v>591</v>
      </c>
      <c r="F22" s="194" t="s">
        <v>591</v>
      </c>
      <c r="G22" s="194" t="s">
        <v>591</v>
      </c>
      <c r="H22" s="194" t="s">
        <v>591</v>
      </c>
      <c r="I22" s="194">
        <v>0.0</v>
      </c>
      <c r="J22" s="194" t="s">
        <v>591</v>
      </c>
      <c r="K22" s="194" t="s">
        <v>591</v>
      </c>
      <c r="L22" s="194" t="s">
        <v>591</v>
      </c>
      <c r="M22" s="194" t="s">
        <v>591</v>
      </c>
      <c r="N22" s="194" t="s">
        <v>591</v>
      </c>
      <c r="O22" s="194">
        <v>0.0</v>
      </c>
      <c r="P22" s="194" t="s">
        <v>6</v>
      </c>
      <c r="Q22" s="194" t="s">
        <v>593</v>
      </c>
      <c r="R22" s="194" t="s">
        <v>593</v>
      </c>
      <c r="S22" s="194" t="s">
        <v>593</v>
      </c>
      <c r="T22" s="194" t="s">
        <v>593</v>
      </c>
      <c r="U22" s="194" t="s">
        <v>593</v>
      </c>
      <c r="V22" s="194" t="s">
        <v>593</v>
      </c>
      <c r="W22" s="194">
        <v>0.0</v>
      </c>
      <c r="X22" s="194" t="s">
        <v>588</v>
      </c>
      <c r="Y22" s="194" t="s">
        <v>588</v>
      </c>
      <c r="Z22" s="194" t="s">
        <v>588</v>
      </c>
      <c r="AA22" s="194" t="s">
        <v>588</v>
      </c>
      <c r="AB22" s="194" t="s">
        <v>588</v>
      </c>
      <c r="AC22" s="194">
        <v>0.0</v>
      </c>
      <c r="AD22" s="194" t="s">
        <v>588</v>
      </c>
      <c r="AE22" s="194" t="s">
        <v>588</v>
      </c>
      <c r="AF22" s="194" t="s">
        <v>588</v>
      </c>
      <c r="AG22" s="197">
        <f>vlookup(B22,'Annual Leave-2026'!$B:$R,6,0)-countif(E22:AF22,"a")-(countif(E22:AF22,"a1")*0.5)-(countif(E22:AF22,"a2")*0.5)-(countif(E22:AF22,"b*")*0.5)-(countif(E22:AF22,"c*")*0.5)-(countif(E22:AF22,"d*")*0.5)-(countif(E22:AF22,"e*")*0.5)+1</f>
        <v>6</v>
      </c>
      <c r="AH22" s="197">
        <f t="shared" si="3"/>
        <v>23</v>
      </c>
      <c r="AI22" s="406">
        <f>VLOOKUP(B22,'Working Time-March-2026'!$B:$AK,33,0)/60</f>
        <v>0</v>
      </c>
      <c r="AJ22" s="406">
        <f>VLOOKUP(B22,'Working Time-March-2026'!$B:$AK,34,0)/60</f>
        <v>0</v>
      </c>
      <c r="AK22" s="659"/>
      <c r="AL22" s="655"/>
      <c r="AM22" s="655"/>
      <c r="AN22" s="655"/>
      <c r="AO22" s="655"/>
      <c r="AP22" s="655"/>
      <c r="AQ22" s="655"/>
      <c r="AR22" s="656">
        <f t="shared" si="4"/>
        <v>4</v>
      </c>
      <c r="AS22" s="656">
        <f t="shared" si="5"/>
        <v>0</v>
      </c>
      <c r="AT22" s="656">
        <f t="shared" si="6"/>
        <v>0</v>
      </c>
      <c r="AU22" s="655"/>
      <c r="AV22" s="657" t="s">
        <v>9</v>
      </c>
      <c r="AW22" s="649"/>
      <c r="AX22" s="649"/>
    </row>
    <row r="23">
      <c r="A23" s="656">
        <v>19.0</v>
      </c>
      <c r="B23" s="656" t="s">
        <v>612</v>
      </c>
      <c r="C23" s="655" t="s">
        <v>98</v>
      </c>
      <c r="D23" s="656" t="s">
        <v>80</v>
      </c>
      <c r="E23" s="194" t="s">
        <v>717</v>
      </c>
      <c r="F23" s="194" t="s">
        <v>717</v>
      </c>
      <c r="G23" s="194" t="s">
        <v>717</v>
      </c>
      <c r="H23" s="194">
        <v>0.0</v>
      </c>
      <c r="I23" s="194" t="s">
        <v>717</v>
      </c>
      <c r="J23" s="194" t="s">
        <v>717</v>
      </c>
      <c r="K23" s="194" t="s">
        <v>717</v>
      </c>
      <c r="L23" s="194" t="s">
        <v>717</v>
      </c>
      <c r="M23" s="194" t="s">
        <v>717</v>
      </c>
      <c r="N23" s="194" t="s">
        <v>717</v>
      </c>
      <c r="O23" s="194">
        <v>0.0</v>
      </c>
      <c r="P23" s="194" t="s">
        <v>717</v>
      </c>
      <c r="Q23" s="194" t="s">
        <v>717</v>
      </c>
      <c r="R23" s="194" t="s">
        <v>717</v>
      </c>
      <c r="S23" s="194" t="s">
        <v>717</v>
      </c>
      <c r="T23" s="194" t="s">
        <v>717</v>
      </c>
      <c r="U23" s="194" t="s">
        <v>717</v>
      </c>
      <c r="V23" s="194" t="s">
        <v>717</v>
      </c>
      <c r="W23" s="194">
        <v>0.0</v>
      </c>
      <c r="X23" s="194" t="s">
        <v>715</v>
      </c>
      <c r="Y23" s="194" t="s">
        <v>715</v>
      </c>
      <c r="Z23" s="194" t="s">
        <v>715</v>
      </c>
      <c r="AA23" s="194" t="s">
        <v>715</v>
      </c>
      <c r="AB23" s="194" t="s">
        <v>715</v>
      </c>
      <c r="AC23" s="194">
        <v>0.0</v>
      </c>
      <c r="AD23" s="194" t="s">
        <v>715</v>
      </c>
      <c r="AE23" s="194" t="s">
        <v>715</v>
      </c>
      <c r="AF23" s="194" t="s">
        <v>715</v>
      </c>
      <c r="AG23" s="197">
        <f>vlookup(B23,'Annual Leave-2026'!$B:$R,6,0)-countif(E23:AF23,"a")-(countif(E23:AF23,"a1")*0.5)-(countif(E23:AF23,"a2")*0.5)-(countif(E23:AF23,"b*")*0.5)-(countif(E23:AF23,"c*")*0.5)-(countif(E23:AF23,"d*")*0.5)-(countif(E23:AF23,"e*")*0.5)+1</f>
        <v>3.5</v>
      </c>
      <c r="AH23" s="197">
        <f t="shared" si="3"/>
        <v>23</v>
      </c>
      <c r="AI23" s="406">
        <f>VLOOKUP(B23,'Working Time-March-2026'!$B:$AK,33,0)/60</f>
        <v>0</v>
      </c>
      <c r="AJ23" s="406">
        <f>VLOOKUP(B23,'Working Time-March-2026'!$B:$AK,34,0)/60</f>
        <v>0</v>
      </c>
      <c r="AK23" s="659"/>
      <c r="AL23" s="655"/>
      <c r="AM23" s="655"/>
      <c r="AN23" s="655"/>
      <c r="AO23" s="655"/>
      <c r="AP23" s="655"/>
      <c r="AQ23" s="655"/>
      <c r="AR23" s="656">
        <f t="shared" si="4"/>
        <v>4</v>
      </c>
      <c r="AS23" s="656">
        <f t="shared" si="5"/>
        <v>0</v>
      </c>
      <c r="AT23" s="656">
        <f t="shared" si="6"/>
        <v>0</v>
      </c>
      <c r="AU23" s="655"/>
      <c r="AV23" s="657" t="s">
        <v>7</v>
      </c>
      <c r="AW23" s="649"/>
      <c r="AX23" s="649"/>
    </row>
    <row r="24">
      <c r="A24" s="650">
        <v>20.0</v>
      </c>
      <c r="B24" s="656" t="s">
        <v>613</v>
      </c>
      <c r="C24" s="655" t="s">
        <v>103</v>
      </c>
      <c r="D24" s="656" t="s">
        <v>80</v>
      </c>
      <c r="E24" s="194" t="s">
        <v>717</v>
      </c>
      <c r="F24" s="194" t="s">
        <v>717</v>
      </c>
      <c r="G24" s="194" t="s">
        <v>717</v>
      </c>
      <c r="H24" s="194">
        <v>0.0</v>
      </c>
      <c r="I24" s="194" t="s">
        <v>717</v>
      </c>
      <c r="J24" s="194" t="s">
        <v>717</v>
      </c>
      <c r="K24" s="194" t="s">
        <v>717</v>
      </c>
      <c r="L24" s="194" t="s">
        <v>717</v>
      </c>
      <c r="M24" s="194" t="s">
        <v>717</v>
      </c>
      <c r="N24" s="194" t="s">
        <v>717</v>
      </c>
      <c r="O24" s="194" t="s">
        <v>717</v>
      </c>
      <c r="P24" s="194">
        <v>0.0</v>
      </c>
      <c r="Q24" s="194" t="s">
        <v>715</v>
      </c>
      <c r="R24" s="194" t="s">
        <v>715</v>
      </c>
      <c r="S24" s="194" t="s">
        <v>715</v>
      </c>
      <c r="T24" s="194" t="s">
        <v>715</v>
      </c>
      <c r="U24" s="194" t="s">
        <v>715</v>
      </c>
      <c r="V24" s="194" t="s">
        <v>715</v>
      </c>
      <c r="W24" s="194">
        <v>0.0</v>
      </c>
      <c r="X24" s="194" t="s">
        <v>715</v>
      </c>
      <c r="Y24" s="194" t="s">
        <v>715</v>
      </c>
      <c r="Z24" s="194" t="s">
        <v>715</v>
      </c>
      <c r="AA24" s="194" t="s">
        <v>715</v>
      </c>
      <c r="AB24" s="194" t="s">
        <v>715</v>
      </c>
      <c r="AC24" s="194" t="s">
        <v>715</v>
      </c>
      <c r="AD24" s="194">
        <v>0.0</v>
      </c>
      <c r="AE24" s="194" t="s">
        <v>715</v>
      </c>
      <c r="AF24" s="194" t="s">
        <v>715</v>
      </c>
      <c r="AG24" s="197">
        <f>vlookup(B24,'Annual Leave-2026'!$B:$R,6,0)-countif(E24:AF24,"a")-(countif(E24:AF24,"a1")*0.5)-(countif(E24:AF24,"a2")*0.5)-(countif(E24:AF24,"b*")*0.5)-(countif(E24:AF24,"c*")*0.5)-(countif(E24:AF24,"d*")*0.5)-(countif(E24:AF24,"e*")*0.5)+1</f>
        <v>2.5</v>
      </c>
      <c r="AH24" s="197">
        <f t="shared" si="3"/>
        <v>23</v>
      </c>
      <c r="AI24" s="406">
        <f>VLOOKUP(B24,'Working Time-March-2026'!$B:$AK,33,0)/60</f>
        <v>0</v>
      </c>
      <c r="AJ24" s="406">
        <f>VLOOKUP(B24,'Working Time-March-2026'!$B:$AK,34,0)/60</f>
        <v>0</v>
      </c>
      <c r="AK24" s="659"/>
      <c r="AL24" s="655"/>
      <c r="AM24" s="655"/>
      <c r="AN24" s="655"/>
      <c r="AO24" s="655"/>
      <c r="AP24" s="655"/>
      <c r="AQ24" s="655"/>
      <c r="AR24" s="656">
        <f t="shared" si="4"/>
        <v>4</v>
      </c>
      <c r="AS24" s="656">
        <f t="shared" si="5"/>
        <v>0</v>
      </c>
      <c r="AT24" s="656">
        <f t="shared" si="6"/>
        <v>0</v>
      </c>
      <c r="AU24" s="655"/>
      <c r="AV24" s="657" t="s">
        <v>7</v>
      </c>
      <c r="AW24" s="649"/>
      <c r="AX24" s="649"/>
    </row>
    <row r="25">
      <c r="A25" s="656">
        <v>21.0</v>
      </c>
      <c r="B25" s="656" t="s">
        <v>614</v>
      </c>
      <c r="C25" s="655" t="s">
        <v>113</v>
      </c>
      <c r="D25" s="656" t="s">
        <v>80</v>
      </c>
      <c r="E25" s="194" t="s">
        <v>715</v>
      </c>
      <c r="F25" s="194" t="s">
        <v>715</v>
      </c>
      <c r="G25" s="194" t="s">
        <v>715</v>
      </c>
      <c r="H25" s="194" t="s">
        <v>715</v>
      </c>
      <c r="I25" s="194">
        <v>0.0</v>
      </c>
      <c r="J25" s="194" t="s">
        <v>6</v>
      </c>
      <c r="K25" s="194" t="s">
        <v>6</v>
      </c>
      <c r="L25" s="194" t="s">
        <v>6</v>
      </c>
      <c r="M25" s="194" t="s">
        <v>6</v>
      </c>
      <c r="N25" s="194" t="s">
        <v>6</v>
      </c>
      <c r="O25" s="194" t="s">
        <v>6</v>
      </c>
      <c r="P25" s="194">
        <v>0.0</v>
      </c>
      <c r="Q25" s="194" t="s">
        <v>715</v>
      </c>
      <c r="R25" s="194" t="s">
        <v>715</v>
      </c>
      <c r="S25" s="194" t="s">
        <v>715</v>
      </c>
      <c r="T25" s="194" t="s">
        <v>715</v>
      </c>
      <c r="U25" s="194" t="s">
        <v>715</v>
      </c>
      <c r="V25" s="194">
        <v>0.0</v>
      </c>
      <c r="W25" s="194" t="s">
        <v>591</v>
      </c>
      <c r="X25" s="194" t="s">
        <v>591</v>
      </c>
      <c r="Y25" s="194" t="s">
        <v>591</v>
      </c>
      <c r="Z25" s="194" t="s">
        <v>591</v>
      </c>
      <c r="AA25" s="194" t="s">
        <v>591</v>
      </c>
      <c r="AB25" s="194" t="s">
        <v>591</v>
      </c>
      <c r="AC25" s="194" t="s">
        <v>591</v>
      </c>
      <c r="AD25" s="194">
        <v>0.0</v>
      </c>
      <c r="AE25" s="194" t="s">
        <v>591</v>
      </c>
      <c r="AF25" s="194" t="s">
        <v>591</v>
      </c>
      <c r="AG25" s="197">
        <f>vlookup(B25,'Annual Leave-2026'!$B:$R,6,0)-countif(E25:AF25,"a")-(countif(E25:AF25,"a1")*0.5)-(countif(E25:AF25,"a2")*0.5)-(countif(E25:AF25,"b*")*0.5)-(countif(E25:AF25,"c*")*0.5)-(countif(E25:AF25,"d*")*0.5)-(countif(E25:AF25,"e*")*0.5)+1</f>
        <v>2.5</v>
      </c>
      <c r="AH25" s="197">
        <f t="shared" si="3"/>
        <v>23</v>
      </c>
      <c r="AI25" s="406">
        <f>VLOOKUP(B25,'Working Time-March-2026'!$B:$AK,33,0)/60</f>
        <v>0</v>
      </c>
      <c r="AJ25" s="406">
        <f>VLOOKUP(B25,'Working Time-March-2026'!$B:$AK,34,0)/60</f>
        <v>0</v>
      </c>
      <c r="AK25" s="659"/>
      <c r="AL25" s="655"/>
      <c r="AM25" s="655"/>
      <c r="AN25" s="655"/>
      <c r="AO25" s="655"/>
      <c r="AP25" s="655"/>
      <c r="AQ25" s="655"/>
      <c r="AR25" s="656">
        <f t="shared" si="4"/>
        <v>4</v>
      </c>
      <c r="AS25" s="656">
        <f t="shared" si="5"/>
        <v>0</v>
      </c>
      <c r="AT25" s="656">
        <f t="shared" si="6"/>
        <v>0</v>
      </c>
      <c r="AU25" s="655"/>
      <c r="AV25" s="657" t="s">
        <v>6</v>
      </c>
      <c r="AW25" s="649"/>
      <c r="AX25" s="649"/>
    </row>
    <row r="26">
      <c r="A26" s="650">
        <v>22.0</v>
      </c>
      <c r="B26" s="660" t="s">
        <v>615</v>
      </c>
      <c r="C26" s="475" t="s">
        <v>92</v>
      </c>
      <c r="D26" s="656" t="s">
        <v>80</v>
      </c>
      <c r="E26" s="194" t="s">
        <v>588</v>
      </c>
      <c r="F26" s="194" t="s">
        <v>588</v>
      </c>
      <c r="G26" s="194" t="s">
        <v>588</v>
      </c>
      <c r="H26" s="194" t="s">
        <v>588</v>
      </c>
      <c r="I26" s="194">
        <v>0.0</v>
      </c>
      <c r="J26" s="194" t="s">
        <v>6</v>
      </c>
      <c r="K26" s="194" t="s">
        <v>6</v>
      </c>
      <c r="L26" s="194" t="s">
        <v>717</v>
      </c>
      <c r="M26" s="194" t="s">
        <v>717</v>
      </c>
      <c r="N26" s="194" t="s">
        <v>717</v>
      </c>
      <c r="O26" s="194">
        <v>0.0</v>
      </c>
      <c r="P26" s="194" t="s">
        <v>717</v>
      </c>
      <c r="Q26" s="194" t="s">
        <v>717</v>
      </c>
      <c r="R26" s="194" t="s">
        <v>717</v>
      </c>
      <c r="S26" s="194" t="s">
        <v>717</v>
      </c>
      <c r="T26" s="194" t="s">
        <v>717</v>
      </c>
      <c r="U26" s="194" t="s">
        <v>717</v>
      </c>
      <c r="V26" s="194">
        <v>0.0</v>
      </c>
      <c r="W26" s="194" t="s">
        <v>717</v>
      </c>
      <c r="X26" s="194" t="s">
        <v>717</v>
      </c>
      <c r="Y26" s="194" t="s">
        <v>717</v>
      </c>
      <c r="Z26" s="194" t="s">
        <v>717</v>
      </c>
      <c r="AA26" s="194" t="s">
        <v>717</v>
      </c>
      <c r="AB26" s="194" t="s">
        <v>717</v>
      </c>
      <c r="AC26" s="194" t="s">
        <v>717</v>
      </c>
      <c r="AD26" s="194">
        <v>0.0</v>
      </c>
      <c r="AE26" s="194" t="s">
        <v>6</v>
      </c>
      <c r="AF26" s="194" t="s">
        <v>602</v>
      </c>
      <c r="AG26" s="197">
        <f>vlookup(B26,'Annual Leave-2026'!$B:$R,6,0)-countif(E26:AF26,"a")-(countif(E26:AF26,"a1")*0.5)-(countif(E26:AF26,"a2")*0.5)-(countif(E26:AF26,"b*")*0.5)-(countif(E26:AF26,"c*")*0.5)-(countif(E26:AF26,"d*")*0.5)-(countif(E26:AF26,"e*")*0.5)+1</f>
        <v>0</v>
      </c>
      <c r="AH26" s="197">
        <f t="shared" si="3"/>
        <v>23</v>
      </c>
      <c r="AI26" s="406">
        <f>VLOOKUP(B26,'Working Time-March-2026'!$B:$AK,33,0)/60</f>
        <v>0</v>
      </c>
      <c r="AJ26" s="406">
        <f>VLOOKUP(B26,'Working Time-March-2026'!$B:$AK,34,0)/60</f>
        <v>0</v>
      </c>
      <c r="AK26" s="659"/>
      <c r="AL26" s="655"/>
      <c r="AM26" s="475"/>
      <c r="AN26" s="655"/>
      <c r="AO26" s="655"/>
      <c r="AP26" s="655"/>
      <c r="AQ26" s="655"/>
      <c r="AR26" s="656">
        <f t="shared" si="4"/>
        <v>4</v>
      </c>
      <c r="AS26" s="656">
        <f t="shared" si="5"/>
        <v>0</v>
      </c>
      <c r="AT26" s="656">
        <f t="shared" si="6"/>
        <v>1</v>
      </c>
      <c r="AU26" s="655"/>
      <c r="AV26" s="657" t="s">
        <v>7</v>
      </c>
      <c r="AW26" s="649"/>
      <c r="AX26" s="649"/>
    </row>
    <row r="27">
      <c r="A27" s="656">
        <v>23.0</v>
      </c>
      <c r="B27" s="660" t="s">
        <v>616</v>
      </c>
      <c r="C27" s="475" t="s">
        <v>79</v>
      </c>
      <c r="D27" s="656" t="s">
        <v>80</v>
      </c>
      <c r="E27" s="652" t="s">
        <v>593</v>
      </c>
      <c r="F27" s="429" t="s">
        <v>593</v>
      </c>
      <c r="G27" s="194" t="s">
        <v>6</v>
      </c>
      <c r="H27" s="194" t="s">
        <v>6</v>
      </c>
      <c r="I27" s="194">
        <v>0.0</v>
      </c>
      <c r="J27" s="194" t="s">
        <v>6</v>
      </c>
      <c r="K27" s="194" t="s">
        <v>588</v>
      </c>
      <c r="L27" s="194" t="s">
        <v>588</v>
      </c>
      <c r="M27" s="194" t="s">
        <v>588</v>
      </c>
      <c r="N27" s="194" t="s">
        <v>588</v>
      </c>
      <c r="O27" s="194" t="s">
        <v>588</v>
      </c>
      <c r="P27" s="194">
        <v>0.0</v>
      </c>
      <c r="Q27" s="194" t="s">
        <v>588</v>
      </c>
      <c r="R27" s="194" t="s">
        <v>588</v>
      </c>
      <c r="S27" s="194" t="s">
        <v>588</v>
      </c>
      <c r="T27" s="194" t="s">
        <v>588</v>
      </c>
      <c r="U27" s="194" t="s">
        <v>588</v>
      </c>
      <c r="V27" s="194" t="s">
        <v>588</v>
      </c>
      <c r="W27" s="194">
        <v>0.0</v>
      </c>
      <c r="X27" s="194" t="s">
        <v>717</v>
      </c>
      <c r="Y27" s="194" t="s">
        <v>717</v>
      </c>
      <c r="Z27" s="194" t="s">
        <v>717</v>
      </c>
      <c r="AA27" s="194" t="s">
        <v>717</v>
      </c>
      <c r="AB27" s="194" t="s">
        <v>717</v>
      </c>
      <c r="AC27" s="194" t="s">
        <v>717</v>
      </c>
      <c r="AD27" s="194">
        <v>0.0</v>
      </c>
      <c r="AE27" s="194" t="s">
        <v>717</v>
      </c>
      <c r="AF27" s="194" t="s">
        <v>717</v>
      </c>
      <c r="AG27" s="197">
        <f>vlookup(B27,'Annual Leave-2026'!$B:$R,6,0)-countif(E27:AF27,"a")-(countif(E27:AF27,"a1")*0.5)-(countif(E27:AF27,"a2")*0.5)-(countif(E27:AF27,"b*")*0.5)-(countif(E27:AF27,"c*")*0.5)-(countif(E27:AF27,"d*")*0.5)-(countif(E27:AF27,"e*")*0.5)+1</f>
        <v>2.5</v>
      </c>
      <c r="AH27" s="197">
        <f t="shared" si="3"/>
        <v>23</v>
      </c>
      <c r="AI27" s="406">
        <f>VLOOKUP(B27,'Working Time-March-2026'!$B:$AK,33,0)/60</f>
        <v>0</v>
      </c>
      <c r="AJ27" s="406">
        <f>VLOOKUP(B27,'Working Time-March-2026'!$B:$AK,34,0)/60</f>
        <v>0</v>
      </c>
      <c r="AK27" s="659"/>
      <c r="AL27" s="655"/>
      <c r="AM27" s="475"/>
      <c r="AN27" s="655"/>
      <c r="AO27" s="655"/>
      <c r="AP27" s="655"/>
      <c r="AQ27" s="655"/>
      <c r="AR27" s="656">
        <f t="shared" si="4"/>
        <v>4</v>
      </c>
      <c r="AS27" s="656">
        <f t="shared" si="5"/>
        <v>0</v>
      </c>
      <c r="AT27" s="656">
        <f t="shared" si="6"/>
        <v>0</v>
      </c>
      <c r="AU27" s="655"/>
      <c r="AV27" s="657" t="s">
        <v>8</v>
      </c>
      <c r="AW27" s="649"/>
      <c r="AX27" s="649"/>
    </row>
    <row r="28">
      <c r="A28" s="650">
        <v>24.0</v>
      </c>
      <c r="B28" s="660" t="s">
        <v>617</v>
      </c>
      <c r="C28" s="475" t="s">
        <v>133</v>
      </c>
      <c r="D28" s="656" t="s">
        <v>80</v>
      </c>
      <c r="E28" s="652" t="s">
        <v>593</v>
      </c>
      <c r="F28" s="429" t="s">
        <v>593</v>
      </c>
      <c r="G28" s="429" t="s">
        <v>593</v>
      </c>
      <c r="H28" s="194">
        <v>0.0</v>
      </c>
      <c r="I28" s="429" t="s">
        <v>593</v>
      </c>
      <c r="J28" s="429" t="s">
        <v>593</v>
      </c>
      <c r="K28" s="429" t="s">
        <v>593</v>
      </c>
      <c r="L28" s="429" t="s">
        <v>593</v>
      </c>
      <c r="M28" s="429" t="s">
        <v>593</v>
      </c>
      <c r="N28" s="429" t="s">
        <v>593</v>
      </c>
      <c r="O28" s="194">
        <v>0.0</v>
      </c>
      <c r="P28" s="194" t="s">
        <v>588</v>
      </c>
      <c r="Q28" s="194" t="s">
        <v>588</v>
      </c>
      <c r="R28" s="194" t="s">
        <v>588</v>
      </c>
      <c r="S28" s="194" t="s">
        <v>588</v>
      </c>
      <c r="T28" s="194" t="s">
        <v>588</v>
      </c>
      <c r="U28" s="194" t="s">
        <v>588</v>
      </c>
      <c r="V28" s="194">
        <v>0.0</v>
      </c>
      <c r="W28" s="194" t="s">
        <v>588</v>
      </c>
      <c r="X28" s="194" t="s">
        <v>588</v>
      </c>
      <c r="Y28" s="194" t="s">
        <v>588</v>
      </c>
      <c r="Z28" s="194" t="s">
        <v>588</v>
      </c>
      <c r="AA28" s="194" t="s">
        <v>588</v>
      </c>
      <c r="AB28" s="194" t="s">
        <v>588</v>
      </c>
      <c r="AC28" s="194" t="s">
        <v>588</v>
      </c>
      <c r="AD28" s="194">
        <v>0.0</v>
      </c>
      <c r="AE28" s="194" t="s">
        <v>717</v>
      </c>
      <c r="AF28" s="194" t="s">
        <v>717</v>
      </c>
      <c r="AG28" s="197">
        <f>vlookup(B28,'Annual Leave-2026'!$B:$R,6,0)-countif(E28:AF28,"a")-(countif(E28:AF28,"a1")*0.5)-(countif(E28:AF28,"a2")*0.5)-(countif(E28:AF28,"b*")*0.5)-(countif(E28:AF28,"c*")*0.5)-(countif(E28:AF28,"d*")*0.5)-(countif(E28:AF28,"e*")*0.5)+1</f>
        <v>2</v>
      </c>
      <c r="AH28" s="197">
        <f t="shared" si="3"/>
        <v>23</v>
      </c>
      <c r="AI28" s="406">
        <f>VLOOKUP(B28,'Working Time-March-2026'!$B:$AK,33,0)/60</f>
        <v>0</v>
      </c>
      <c r="AJ28" s="406">
        <f>VLOOKUP(B28,'Working Time-March-2026'!$B:$AK,34,0)/60</f>
        <v>0</v>
      </c>
      <c r="AK28" s="659"/>
      <c r="AL28" s="655"/>
      <c r="AM28" s="475"/>
      <c r="AN28" s="655"/>
      <c r="AO28" s="655"/>
      <c r="AP28" s="655"/>
      <c r="AQ28" s="655"/>
      <c r="AR28" s="656">
        <f t="shared" si="4"/>
        <v>4</v>
      </c>
      <c r="AS28" s="656">
        <f t="shared" si="5"/>
        <v>0</v>
      </c>
      <c r="AT28" s="656">
        <f t="shared" si="6"/>
        <v>0</v>
      </c>
      <c r="AU28" s="655"/>
      <c r="AV28" s="657" t="s">
        <v>8</v>
      </c>
      <c r="AW28" s="649"/>
      <c r="AX28" s="649"/>
    </row>
    <row r="29">
      <c r="A29" s="656">
        <v>25.0</v>
      </c>
      <c r="B29" s="660" t="s">
        <v>618</v>
      </c>
      <c r="C29" s="475" t="s">
        <v>86</v>
      </c>
      <c r="D29" s="656" t="s">
        <v>80</v>
      </c>
      <c r="E29" s="194" t="s">
        <v>588</v>
      </c>
      <c r="F29" s="194" t="s">
        <v>588</v>
      </c>
      <c r="G29" s="194" t="s">
        <v>588</v>
      </c>
      <c r="H29" s="194">
        <v>0.0</v>
      </c>
      <c r="I29" s="194" t="s">
        <v>588</v>
      </c>
      <c r="J29" s="194" t="s">
        <v>588</v>
      </c>
      <c r="K29" s="194" t="s">
        <v>588</v>
      </c>
      <c r="L29" s="194" t="s">
        <v>588</v>
      </c>
      <c r="M29" s="194" t="s">
        <v>588</v>
      </c>
      <c r="N29" s="194" t="s">
        <v>588</v>
      </c>
      <c r="O29" s="194" t="s">
        <v>6</v>
      </c>
      <c r="P29" s="194">
        <v>0.0</v>
      </c>
      <c r="Q29" s="194" t="s">
        <v>717</v>
      </c>
      <c r="R29" s="194" t="s">
        <v>717</v>
      </c>
      <c r="S29" s="194" t="s">
        <v>717</v>
      </c>
      <c r="T29" s="194" t="s">
        <v>717</v>
      </c>
      <c r="U29" s="194" t="s">
        <v>717</v>
      </c>
      <c r="V29" s="194" t="s">
        <v>717</v>
      </c>
      <c r="W29" s="194">
        <v>0.0</v>
      </c>
      <c r="X29" s="194" t="s">
        <v>717</v>
      </c>
      <c r="Y29" s="194" t="s">
        <v>717</v>
      </c>
      <c r="Z29" s="194" t="s">
        <v>717</v>
      </c>
      <c r="AA29" s="194" t="s">
        <v>717</v>
      </c>
      <c r="AB29" s="194" t="s">
        <v>717</v>
      </c>
      <c r="AC29" s="194">
        <v>0.0</v>
      </c>
      <c r="AD29" s="194" t="s">
        <v>717</v>
      </c>
      <c r="AE29" s="194" t="s">
        <v>717</v>
      </c>
      <c r="AF29" s="194" t="s">
        <v>717</v>
      </c>
      <c r="AG29" s="197">
        <f>vlookup(B29,'Annual Leave-2026'!$B:$R,6,0)-countif(E29:AF29,"a")-(countif(E29:AF29,"a1")*0.5)-(countif(E29:AF29,"a2")*0.5)-(countif(E29:AF29,"b*")*0.5)-(countif(E29:AF29,"c*")*0.5)-(countif(E29:AF29,"d*")*0.5)-(countif(E29:AF29,"e*")*0.5)+1</f>
        <v>4.5</v>
      </c>
      <c r="AH29" s="197">
        <f t="shared" si="3"/>
        <v>23</v>
      </c>
      <c r="AI29" s="406">
        <f>VLOOKUP(B29,'Working Time-March-2026'!$B:$AK,33,0)/60</f>
        <v>0</v>
      </c>
      <c r="AJ29" s="406">
        <f>VLOOKUP(B29,'Working Time-March-2026'!$B:$AK,34,0)/60</f>
        <v>0</v>
      </c>
      <c r="AK29" s="659"/>
      <c r="AL29" s="655"/>
      <c r="AM29" s="475"/>
      <c r="AN29" s="655"/>
      <c r="AO29" s="655"/>
      <c r="AP29" s="655"/>
      <c r="AQ29" s="655"/>
      <c r="AR29" s="656">
        <f t="shared" si="4"/>
        <v>4</v>
      </c>
      <c r="AS29" s="656">
        <f t="shared" si="5"/>
        <v>0</v>
      </c>
      <c r="AT29" s="656">
        <f t="shared" si="6"/>
        <v>0</v>
      </c>
      <c r="AU29" s="655"/>
      <c r="AV29" s="657" t="s">
        <v>8</v>
      </c>
      <c r="AW29" s="649"/>
      <c r="AX29" s="649"/>
    </row>
    <row r="30">
      <c r="A30" s="650">
        <v>26.0</v>
      </c>
      <c r="B30" s="656" t="s">
        <v>619</v>
      </c>
      <c r="C30" s="655" t="s">
        <v>118</v>
      </c>
      <c r="D30" s="656" t="s">
        <v>80</v>
      </c>
      <c r="E30" s="194" t="s">
        <v>715</v>
      </c>
      <c r="F30" s="194" t="s">
        <v>715</v>
      </c>
      <c r="G30" s="194" t="s">
        <v>715</v>
      </c>
      <c r="H30" s="194">
        <v>0.0</v>
      </c>
      <c r="I30" s="194" t="s">
        <v>715</v>
      </c>
      <c r="J30" s="194" t="s">
        <v>715</v>
      </c>
      <c r="K30" s="194" t="s">
        <v>715</v>
      </c>
      <c r="L30" s="194" t="s">
        <v>715</v>
      </c>
      <c r="M30" s="194" t="s">
        <v>715</v>
      </c>
      <c r="N30" s="194" t="s">
        <v>715</v>
      </c>
      <c r="O30" s="194">
        <v>0.0</v>
      </c>
      <c r="P30" s="194" t="s">
        <v>591</v>
      </c>
      <c r="Q30" s="194" t="s">
        <v>591</v>
      </c>
      <c r="R30" s="194" t="s">
        <v>591</v>
      </c>
      <c r="S30" s="194" t="s">
        <v>591</v>
      </c>
      <c r="T30" s="194" t="s">
        <v>591</v>
      </c>
      <c r="U30" s="194" t="s">
        <v>591</v>
      </c>
      <c r="V30" s="194" t="s">
        <v>163</v>
      </c>
      <c r="W30" s="194">
        <v>0.0</v>
      </c>
      <c r="X30" s="194" t="s">
        <v>591</v>
      </c>
      <c r="Y30" s="194" t="s">
        <v>591</v>
      </c>
      <c r="Z30" s="194" t="s">
        <v>591</v>
      </c>
      <c r="AA30" s="194" t="s">
        <v>591</v>
      </c>
      <c r="AB30" s="194" t="s">
        <v>591</v>
      </c>
      <c r="AC30" s="194">
        <v>0.0</v>
      </c>
      <c r="AD30" s="194" t="s">
        <v>593</v>
      </c>
      <c r="AE30" s="194" t="s">
        <v>593</v>
      </c>
      <c r="AF30" s="194" t="s">
        <v>593</v>
      </c>
      <c r="AG30" s="197">
        <f>vlookup(B30,'Annual Leave-2026'!$B:$R,6,0)-countif(E30:AF30,"a")-(countif(E30:AF30,"a1")*0.5)-(countif(E30:AF30,"a2")*0.5)-(countif(E30:AF30,"b*")*0.5)-(countif(E30:AF30,"c*")*0.5)-(countif(E30:AF30,"d*")*0.5)-(countif(E30:AF30,"e*")*0.5)+1</f>
        <v>1.5</v>
      </c>
      <c r="AH30" s="197">
        <f t="shared" si="3"/>
        <v>23</v>
      </c>
      <c r="AI30" s="406">
        <f>VLOOKUP(B30,'Working Time-March-2026'!$B:$AK,33,0)/60</f>
        <v>0</v>
      </c>
      <c r="AJ30" s="406">
        <f>VLOOKUP(B30,'Working Time-March-2026'!$B:$AK,34,0)/60</f>
        <v>0</v>
      </c>
      <c r="AK30" s="659"/>
      <c r="AL30" s="655"/>
      <c r="AM30" s="655"/>
      <c r="AN30" s="655"/>
      <c r="AO30" s="655"/>
      <c r="AP30" s="655"/>
      <c r="AQ30" s="655"/>
      <c r="AR30" s="656">
        <f t="shared" si="4"/>
        <v>4</v>
      </c>
      <c r="AS30" s="656">
        <f t="shared" si="5"/>
        <v>0</v>
      </c>
      <c r="AT30" s="656">
        <f t="shared" si="6"/>
        <v>0</v>
      </c>
      <c r="AU30" s="655"/>
      <c r="AV30" s="657" t="s">
        <v>10</v>
      </c>
      <c r="AW30" s="649"/>
      <c r="AX30" s="649"/>
    </row>
    <row r="31">
      <c r="A31" s="656">
        <v>27.0</v>
      </c>
      <c r="B31" s="656" t="s">
        <v>620</v>
      </c>
      <c r="C31" s="655" t="s">
        <v>123</v>
      </c>
      <c r="D31" s="656" t="s">
        <v>80</v>
      </c>
      <c r="E31" s="194" t="s">
        <v>715</v>
      </c>
      <c r="F31" s="194" t="s">
        <v>715</v>
      </c>
      <c r="G31" s="194" t="s">
        <v>715</v>
      </c>
      <c r="H31" s="194">
        <v>0.0</v>
      </c>
      <c r="I31" s="194" t="s">
        <v>591</v>
      </c>
      <c r="J31" s="194" t="s">
        <v>591</v>
      </c>
      <c r="K31" s="194" t="s">
        <v>591</v>
      </c>
      <c r="L31" s="194" t="s">
        <v>591</v>
      </c>
      <c r="M31" s="194" t="s">
        <v>591</v>
      </c>
      <c r="N31" s="194" t="s">
        <v>591</v>
      </c>
      <c r="O31" s="194" t="s">
        <v>591</v>
      </c>
      <c r="P31" s="194">
        <v>0.0</v>
      </c>
      <c r="Q31" s="194" t="s">
        <v>591</v>
      </c>
      <c r="R31" s="194" t="s">
        <v>591</v>
      </c>
      <c r="S31" s="194" t="s">
        <v>591</v>
      </c>
      <c r="T31" s="194" t="s">
        <v>591</v>
      </c>
      <c r="U31" s="194" t="s">
        <v>591</v>
      </c>
      <c r="V31" s="194">
        <v>0.0</v>
      </c>
      <c r="W31" s="194" t="s">
        <v>6</v>
      </c>
      <c r="X31" s="194" t="s">
        <v>6</v>
      </c>
      <c r="Y31" s="194" t="s">
        <v>593</v>
      </c>
      <c r="Z31" s="218" t="s">
        <v>593</v>
      </c>
      <c r="AA31" s="194" t="s">
        <v>593</v>
      </c>
      <c r="AB31" s="194" t="s">
        <v>593</v>
      </c>
      <c r="AC31" s="194" t="s">
        <v>171</v>
      </c>
      <c r="AD31" s="194">
        <v>0.0</v>
      </c>
      <c r="AE31" s="194" t="s">
        <v>588</v>
      </c>
      <c r="AF31" s="194" t="s">
        <v>588</v>
      </c>
      <c r="AG31" s="197">
        <f>vlookup(B31,'Annual Leave-2026'!$B:$R,6,0)-countif(E31:AF31,"a")-(countif(E31:AF31,"a1")*0.5)-(countif(E31:AF31,"a2")*0.5)-(countif(E31:AF31,"b*")*0.5)-(countif(E31:AF31,"c*")*0.5)-(countif(E31:AF31,"d*")*0.5)-(countif(E31:AF31,"e*")*0.5)+1</f>
        <v>3.5</v>
      </c>
      <c r="AH31" s="197">
        <f t="shared" si="3"/>
        <v>23</v>
      </c>
      <c r="AI31" s="406">
        <f>VLOOKUP(B31,'Working Time-March-2026'!$B:$AK,33,0)/60</f>
        <v>0</v>
      </c>
      <c r="AJ31" s="406">
        <f>VLOOKUP(B31,'Working Time-March-2026'!$B:$AK,34,0)/60</f>
        <v>0</v>
      </c>
      <c r="AK31" s="659"/>
      <c r="AL31" s="655"/>
      <c r="AM31" s="655"/>
      <c r="AN31" s="655"/>
      <c r="AO31" s="655"/>
      <c r="AP31" s="655"/>
      <c r="AQ31" s="655"/>
      <c r="AR31" s="656">
        <f t="shared" si="4"/>
        <v>4</v>
      </c>
      <c r="AS31" s="656">
        <f t="shared" si="5"/>
        <v>0</v>
      </c>
      <c r="AT31" s="656">
        <f t="shared" si="6"/>
        <v>0</v>
      </c>
      <c r="AU31" s="655"/>
      <c r="AV31" s="657" t="s">
        <v>9</v>
      </c>
      <c r="AW31" s="649"/>
      <c r="AX31" s="649"/>
    </row>
    <row r="32">
      <c r="A32" s="650">
        <v>28.0</v>
      </c>
      <c r="B32" s="656" t="s">
        <v>621</v>
      </c>
      <c r="C32" s="655" t="s">
        <v>130</v>
      </c>
      <c r="D32" s="656" t="s">
        <v>76</v>
      </c>
      <c r="E32" s="194" t="s">
        <v>6</v>
      </c>
      <c r="F32" s="194" t="s">
        <v>6</v>
      </c>
      <c r="G32" s="194" t="s">
        <v>6</v>
      </c>
      <c r="H32" s="194">
        <v>0.0</v>
      </c>
      <c r="I32" s="429" t="s">
        <v>593</v>
      </c>
      <c r="J32" s="429" t="s">
        <v>593</v>
      </c>
      <c r="K32" s="429" t="s">
        <v>593</v>
      </c>
      <c r="L32" s="429" t="s">
        <v>593</v>
      </c>
      <c r="M32" s="429" t="s">
        <v>593</v>
      </c>
      <c r="N32" s="429" t="s">
        <v>593</v>
      </c>
      <c r="O32" s="429" t="s">
        <v>593</v>
      </c>
      <c r="P32" s="194">
        <v>0.0</v>
      </c>
      <c r="Q32" s="194" t="s">
        <v>588</v>
      </c>
      <c r="R32" s="194" t="s">
        <v>588</v>
      </c>
      <c r="S32" s="194" t="s">
        <v>588</v>
      </c>
      <c r="T32" s="194" t="s">
        <v>588</v>
      </c>
      <c r="U32" s="194" t="s">
        <v>588</v>
      </c>
      <c r="V32" s="194" t="s">
        <v>588</v>
      </c>
      <c r="W32" s="194">
        <v>0.0</v>
      </c>
      <c r="X32" s="194" t="s">
        <v>588</v>
      </c>
      <c r="Y32" s="194" t="s">
        <v>588</v>
      </c>
      <c r="Z32" s="194" t="s">
        <v>588</v>
      </c>
      <c r="AA32" s="194" t="s">
        <v>588</v>
      </c>
      <c r="AB32" s="194" t="s">
        <v>588</v>
      </c>
      <c r="AC32" s="194" t="s">
        <v>588</v>
      </c>
      <c r="AD32" s="194" t="s">
        <v>169</v>
      </c>
      <c r="AE32" s="194">
        <v>0.0</v>
      </c>
      <c r="AF32" s="194" t="s">
        <v>717</v>
      </c>
      <c r="AG32" s="197">
        <f>vlookup(B32,'Annual Leave-2026'!$B:$R,6,0)-countif(E32:AF32,"a")-(countif(E32:AF32,"a1")*0.5)-(countif(E32:AF32,"a2")*0.5)-(countif(E32:AF32,"b*")*0.5)-(countif(E32:AF32,"c*")*0.5)-(countif(E32:AF32,"d*")*0.5)-(countif(E32:AF32,"e*")*0.5)+1</f>
        <v>4.5</v>
      </c>
      <c r="AH32" s="197">
        <f t="shared" si="3"/>
        <v>23</v>
      </c>
      <c r="AI32" s="406">
        <f>VLOOKUP(B32,'Working Time-March-2026'!$B:$AK,33,0)/60</f>
        <v>0</v>
      </c>
      <c r="AJ32" s="406">
        <f>VLOOKUP(B32,'Working Time-March-2026'!$B:$AK,34,0)/60</f>
        <v>0</v>
      </c>
      <c r="AK32" s="659"/>
      <c r="AL32" s="655"/>
      <c r="AM32" s="655"/>
      <c r="AN32" s="655"/>
      <c r="AO32" s="655"/>
      <c r="AP32" s="655"/>
      <c r="AQ32" s="655"/>
      <c r="AR32" s="656">
        <f t="shared" si="4"/>
        <v>4</v>
      </c>
      <c r="AS32" s="656">
        <f t="shared" si="5"/>
        <v>0</v>
      </c>
      <c r="AT32" s="656">
        <f t="shared" si="6"/>
        <v>0</v>
      </c>
      <c r="AU32" s="655"/>
      <c r="AV32" s="657" t="s">
        <v>8</v>
      </c>
      <c r="AW32" s="649"/>
      <c r="AX32" s="649"/>
    </row>
    <row r="33">
      <c r="A33" s="656">
        <v>29.0</v>
      </c>
      <c r="B33" s="656" t="s">
        <v>622</v>
      </c>
      <c r="C33" s="655" t="s">
        <v>107</v>
      </c>
      <c r="D33" s="656" t="s">
        <v>76</v>
      </c>
      <c r="E33" s="194" t="s">
        <v>717</v>
      </c>
      <c r="F33" s="194" t="s">
        <v>717</v>
      </c>
      <c r="G33" s="194" t="s">
        <v>717</v>
      </c>
      <c r="H33" s="194" t="s">
        <v>717</v>
      </c>
      <c r="I33" s="194">
        <v>0.0</v>
      </c>
      <c r="J33" s="194" t="s">
        <v>715</v>
      </c>
      <c r="K33" s="194" t="s">
        <v>715</v>
      </c>
      <c r="L33" s="194" t="s">
        <v>715</v>
      </c>
      <c r="M33" s="194" t="s">
        <v>715</v>
      </c>
      <c r="N33" s="194" t="s">
        <v>715</v>
      </c>
      <c r="O33" s="194">
        <v>0.0</v>
      </c>
      <c r="P33" s="194" t="s">
        <v>715</v>
      </c>
      <c r="Q33" s="194" t="s">
        <v>715</v>
      </c>
      <c r="R33" s="194" t="s">
        <v>715</v>
      </c>
      <c r="S33" s="194" t="s">
        <v>715</v>
      </c>
      <c r="T33" s="194" t="s">
        <v>715</v>
      </c>
      <c r="U33" s="194" t="s">
        <v>715</v>
      </c>
      <c r="V33" s="194" t="s">
        <v>715</v>
      </c>
      <c r="W33" s="194">
        <v>0.0</v>
      </c>
      <c r="X33" s="194" t="s">
        <v>715</v>
      </c>
      <c r="Y33" s="194" t="s">
        <v>715</v>
      </c>
      <c r="Z33" s="194" t="s">
        <v>715</v>
      </c>
      <c r="AA33" s="194" t="s">
        <v>715</v>
      </c>
      <c r="AB33" s="194" t="s">
        <v>592</v>
      </c>
      <c r="AC33" s="194" t="s">
        <v>592</v>
      </c>
      <c r="AD33" s="194">
        <v>0.0</v>
      </c>
      <c r="AE33" s="194" t="s">
        <v>591</v>
      </c>
      <c r="AF33" s="194" t="s">
        <v>591</v>
      </c>
      <c r="AG33" s="197">
        <f>vlookup(B33,'Annual Leave-2026'!$B:$R,6,0)-countif(E33:AF33,"a")-(countif(E33:AF33,"a1")*0.5)-(countif(E33:AF33,"a2")*0.5)-(countif(E33:AF33,"b*")*0.5)-(countif(E33:AF33,"c*")*0.5)-(countif(E33:AF33,"d*")*0.5)-(countif(E33:AF33,"e*")*0.5)+1</f>
        <v>1</v>
      </c>
      <c r="AH33" s="197">
        <f t="shared" si="3"/>
        <v>21</v>
      </c>
      <c r="AI33" s="406">
        <f>VLOOKUP(B33,'Working Time-March-2026'!$B:$AK,33,0)/60</f>
        <v>0</v>
      </c>
      <c r="AJ33" s="406">
        <f>VLOOKUP(B33,'Working Time-March-2026'!$B:$AK,34,0)/60</f>
        <v>0</v>
      </c>
      <c r="AK33" s="659"/>
      <c r="AL33" s="655"/>
      <c r="AM33" s="655"/>
      <c r="AN33" s="655"/>
      <c r="AO33" s="655"/>
      <c r="AP33" s="655"/>
      <c r="AQ33" s="655"/>
      <c r="AR33" s="656">
        <f t="shared" si="4"/>
        <v>4</v>
      </c>
      <c r="AS33" s="656">
        <f t="shared" si="5"/>
        <v>2</v>
      </c>
      <c r="AT33" s="656">
        <f t="shared" si="6"/>
        <v>0</v>
      </c>
      <c r="AU33" s="655"/>
      <c r="AV33" s="657" t="s">
        <v>6</v>
      </c>
      <c r="AW33" s="649"/>
      <c r="AX33" s="649"/>
    </row>
    <row r="34">
      <c r="A34" s="650">
        <v>30.0</v>
      </c>
      <c r="B34" s="656" t="s">
        <v>623</v>
      </c>
      <c r="C34" s="655" t="s">
        <v>96</v>
      </c>
      <c r="D34" s="656" t="s">
        <v>76</v>
      </c>
      <c r="E34" s="194" t="s">
        <v>717</v>
      </c>
      <c r="F34" s="194" t="s">
        <v>717</v>
      </c>
      <c r="G34" s="194" t="s">
        <v>717</v>
      </c>
      <c r="H34" s="194">
        <v>0.0</v>
      </c>
      <c r="I34" s="194" t="s">
        <v>717</v>
      </c>
      <c r="J34" s="194" t="s">
        <v>717</v>
      </c>
      <c r="K34" s="194" t="s">
        <v>717</v>
      </c>
      <c r="L34" s="194" t="s">
        <v>717</v>
      </c>
      <c r="M34" s="194" t="s">
        <v>6</v>
      </c>
      <c r="N34" s="194" t="s">
        <v>592</v>
      </c>
      <c r="O34" s="194" t="s">
        <v>592</v>
      </c>
      <c r="P34" s="194">
        <v>0.0</v>
      </c>
      <c r="Q34" s="194" t="s">
        <v>717</v>
      </c>
      <c r="R34" s="194" t="s">
        <v>717</v>
      </c>
      <c r="S34" s="194" t="s">
        <v>717</v>
      </c>
      <c r="T34" s="194" t="s">
        <v>717</v>
      </c>
      <c r="U34" s="194" t="s">
        <v>592</v>
      </c>
      <c r="V34" s="194" t="s">
        <v>592</v>
      </c>
      <c r="W34" s="194">
        <v>0.0</v>
      </c>
      <c r="X34" s="194" t="s">
        <v>715</v>
      </c>
      <c r="Y34" s="194" t="s">
        <v>715</v>
      </c>
      <c r="Z34" s="194" t="s">
        <v>715</v>
      </c>
      <c r="AA34" s="194" t="s">
        <v>715</v>
      </c>
      <c r="AB34" s="194" t="s">
        <v>715</v>
      </c>
      <c r="AC34" s="194">
        <v>0.0</v>
      </c>
      <c r="AD34" s="194" t="s">
        <v>715</v>
      </c>
      <c r="AE34" s="194" t="s">
        <v>715</v>
      </c>
      <c r="AF34" s="194" t="s">
        <v>715</v>
      </c>
      <c r="AG34" s="197">
        <f>vlookup(B34,'Annual Leave-2026'!$B:$R,6,0)-countif(E34:AF34,"a")-(countif(E34:AF34,"a1")*0.5)-(countif(E34:AF34,"a2")*0.5)-(countif(E34:AF34,"b*")*0.5)-(countif(E34:AF34,"c*")*0.5)-(countif(E34:AF34,"d*")*0.5)-(countif(E34:AF34,"e*")*0.5)+1</f>
        <v>0</v>
      </c>
      <c r="AH34" s="197">
        <f t="shared" si="3"/>
        <v>19</v>
      </c>
      <c r="AI34" s="406">
        <f>VLOOKUP(B34,'Working Time-March-2026'!$B:$AK,33,0)/60</f>
        <v>0</v>
      </c>
      <c r="AJ34" s="406">
        <f>VLOOKUP(B34,'Working Time-March-2026'!$B:$AK,34,0)/60</f>
        <v>0</v>
      </c>
      <c r="AK34" s="659"/>
      <c r="AL34" s="655"/>
      <c r="AM34" s="475"/>
      <c r="AN34" s="655"/>
      <c r="AO34" s="655"/>
      <c r="AP34" s="655"/>
      <c r="AQ34" s="655"/>
      <c r="AR34" s="656">
        <f t="shared" si="4"/>
        <v>4</v>
      </c>
      <c r="AS34" s="656">
        <f t="shared" si="5"/>
        <v>4</v>
      </c>
      <c r="AT34" s="656">
        <f t="shared" si="6"/>
        <v>0</v>
      </c>
      <c r="AU34" s="655"/>
      <c r="AV34" s="657" t="s">
        <v>7</v>
      </c>
      <c r="AW34" s="649"/>
      <c r="AX34" s="649"/>
    </row>
    <row r="35">
      <c r="A35" s="656">
        <v>31.0</v>
      </c>
      <c r="B35" s="656" t="s">
        <v>624</v>
      </c>
      <c r="C35" s="655" t="s">
        <v>112</v>
      </c>
      <c r="D35" s="656" t="s">
        <v>76</v>
      </c>
      <c r="E35" s="194" t="s">
        <v>715</v>
      </c>
      <c r="F35" s="194" t="s">
        <v>715</v>
      </c>
      <c r="G35" s="194" t="s">
        <v>715</v>
      </c>
      <c r="H35" s="194">
        <v>0.0</v>
      </c>
      <c r="I35" s="194" t="s">
        <v>715</v>
      </c>
      <c r="J35" s="194" t="s">
        <v>715</v>
      </c>
      <c r="K35" s="194" t="s">
        <v>715</v>
      </c>
      <c r="L35" s="194" t="s">
        <v>715</v>
      </c>
      <c r="M35" s="194" t="s">
        <v>715</v>
      </c>
      <c r="N35" s="194" t="s">
        <v>715</v>
      </c>
      <c r="O35" s="194" t="s">
        <v>715</v>
      </c>
      <c r="P35" s="194">
        <v>0.0</v>
      </c>
      <c r="Q35" s="194" t="s">
        <v>715</v>
      </c>
      <c r="R35" s="194" t="s">
        <v>715</v>
      </c>
      <c r="S35" s="194" t="s">
        <v>715</v>
      </c>
      <c r="T35" s="194" t="s">
        <v>715</v>
      </c>
      <c r="U35" s="194" t="s">
        <v>715</v>
      </c>
      <c r="V35" s="194" t="s">
        <v>715</v>
      </c>
      <c r="W35" s="194">
        <v>0.0</v>
      </c>
      <c r="X35" s="194" t="s">
        <v>591</v>
      </c>
      <c r="Y35" s="194" t="s">
        <v>591</v>
      </c>
      <c r="Z35" s="194" t="s">
        <v>591</v>
      </c>
      <c r="AA35" s="194" t="s">
        <v>591</v>
      </c>
      <c r="AB35" s="194" t="s">
        <v>591</v>
      </c>
      <c r="AC35" s="194">
        <v>0.0</v>
      </c>
      <c r="AD35" s="194" t="s">
        <v>591</v>
      </c>
      <c r="AE35" s="194" t="s">
        <v>591</v>
      </c>
      <c r="AF35" s="194" t="s">
        <v>591</v>
      </c>
      <c r="AG35" s="197">
        <f>vlookup(B35,'Annual Leave-2026'!$B:$R,6,0)-countif(E35:AF35,"a")-(countif(E35:AF35,"a1")*0.5)-(countif(E35:AF35,"a2")*0.5)-(countif(E35:AF35,"b*")*0.5)-(countif(E35:AF35,"c*")*0.5)-(countif(E35:AF35,"d*")*0.5)-(countif(E35:AF35,"e*")*0.5)+1</f>
        <v>2.5</v>
      </c>
      <c r="AH35" s="197">
        <f t="shared" si="3"/>
        <v>23</v>
      </c>
      <c r="AI35" s="406">
        <f>VLOOKUP(B35,'Working Time-March-2026'!$B:$AK,33,0)/60</f>
        <v>0</v>
      </c>
      <c r="AJ35" s="406">
        <f>VLOOKUP(B35,'Working Time-March-2026'!$B:$AK,34,0)/60</f>
        <v>0</v>
      </c>
      <c r="AK35" s="659"/>
      <c r="AL35" s="655"/>
      <c r="AM35" s="655"/>
      <c r="AN35" s="655"/>
      <c r="AO35" s="655"/>
      <c r="AP35" s="655"/>
      <c r="AQ35" s="655"/>
      <c r="AR35" s="656">
        <f t="shared" si="4"/>
        <v>4</v>
      </c>
      <c r="AS35" s="656">
        <f t="shared" si="5"/>
        <v>0</v>
      </c>
      <c r="AT35" s="656">
        <f t="shared" si="6"/>
        <v>0</v>
      </c>
      <c r="AU35" s="655"/>
      <c r="AV35" s="657" t="s">
        <v>6</v>
      </c>
      <c r="AW35" s="649"/>
      <c r="AX35" s="649"/>
    </row>
    <row r="36">
      <c r="A36" s="650">
        <v>32.0</v>
      </c>
      <c r="B36" s="660" t="s">
        <v>816</v>
      </c>
      <c r="C36" s="475" t="s">
        <v>101</v>
      </c>
      <c r="D36" s="656" t="s">
        <v>76</v>
      </c>
      <c r="E36" s="194" t="s">
        <v>717</v>
      </c>
      <c r="F36" s="194" t="s">
        <v>717</v>
      </c>
      <c r="G36" s="194" t="s">
        <v>717</v>
      </c>
      <c r="H36" s="194" t="s">
        <v>717</v>
      </c>
      <c r="I36" s="194">
        <v>0.0</v>
      </c>
      <c r="J36" s="194" t="s">
        <v>717</v>
      </c>
      <c r="K36" s="194" t="s">
        <v>717</v>
      </c>
      <c r="L36" s="194" t="s">
        <v>717</v>
      </c>
      <c r="M36" s="194" t="s">
        <v>717</v>
      </c>
      <c r="N36" s="194" t="s">
        <v>717</v>
      </c>
      <c r="O36" s="194" t="s">
        <v>717</v>
      </c>
      <c r="P36" s="194">
        <v>0.0</v>
      </c>
      <c r="Q36" s="194" t="s">
        <v>715</v>
      </c>
      <c r="R36" s="194" t="s">
        <v>715</v>
      </c>
      <c r="S36" s="194" t="s">
        <v>715</v>
      </c>
      <c r="T36" s="194" t="s">
        <v>715</v>
      </c>
      <c r="U36" s="194" t="s">
        <v>715</v>
      </c>
      <c r="V36" s="194" t="s">
        <v>715</v>
      </c>
      <c r="W36" s="194">
        <v>0.0</v>
      </c>
      <c r="X36" s="194" t="s">
        <v>715</v>
      </c>
      <c r="Y36" s="194" t="s">
        <v>715</v>
      </c>
      <c r="Z36" s="194" t="s">
        <v>715</v>
      </c>
      <c r="AA36" s="194" t="s">
        <v>715</v>
      </c>
      <c r="AB36" s="194" t="s">
        <v>715</v>
      </c>
      <c r="AC36" s="194" t="s">
        <v>715</v>
      </c>
      <c r="AD36" s="194">
        <v>0.0</v>
      </c>
      <c r="AE36" s="194" t="s">
        <v>715</v>
      </c>
      <c r="AF36" s="194" t="s">
        <v>715</v>
      </c>
      <c r="AG36" s="197">
        <f>vlookup(B36,'Annual Leave-2026'!$B:$R,6,0)-countif(E36:AF36,"a")-(countif(E36:AF36,"a1")*0.5)-(countif(E36:AF36,"a2")*0.5)-(countif(E36:AF36,"b*")*0.5)-(countif(E36:AF36,"c*")*0.5)-(countif(E36:AF36,"d*")*0.5)-(countif(E36:AF36,"e*")*0.5)+1</f>
        <v>1</v>
      </c>
      <c r="AH36" s="197">
        <f t="shared" si="3"/>
        <v>23</v>
      </c>
      <c r="AI36" s="406">
        <f>VLOOKUP(B36,'Working Time-March-2026'!$B:$AK,33,0)/60</f>
        <v>0</v>
      </c>
      <c r="AJ36" s="406">
        <f>VLOOKUP(B36,'Working Time-March-2026'!$B:$AK,34,0)/60</f>
        <v>0</v>
      </c>
      <c r="AK36" s="659"/>
      <c r="AL36" s="655"/>
      <c r="AM36" s="475"/>
      <c r="AN36" s="655"/>
      <c r="AO36" s="655"/>
      <c r="AP36" s="655"/>
      <c r="AQ36" s="655"/>
      <c r="AR36" s="656">
        <f t="shared" si="4"/>
        <v>4</v>
      </c>
      <c r="AS36" s="656">
        <f t="shared" si="5"/>
        <v>0</v>
      </c>
      <c r="AT36" s="656">
        <f t="shared" si="6"/>
        <v>0</v>
      </c>
      <c r="AU36" s="655"/>
      <c r="AV36" s="657" t="s">
        <v>7</v>
      </c>
      <c r="AW36" s="649"/>
      <c r="AX36" s="649"/>
    </row>
    <row r="37">
      <c r="A37" s="656">
        <v>33.0</v>
      </c>
      <c r="B37" s="660" t="s">
        <v>625</v>
      </c>
      <c r="C37" s="475" t="s">
        <v>127</v>
      </c>
      <c r="D37" s="656" t="s">
        <v>76</v>
      </c>
      <c r="E37" s="194" t="s">
        <v>591</v>
      </c>
      <c r="F37" s="194" t="s">
        <v>591</v>
      </c>
      <c r="G37" s="194" t="s">
        <v>591</v>
      </c>
      <c r="H37" s="194">
        <v>0.0</v>
      </c>
      <c r="I37" s="194" t="s">
        <v>591</v>
      </c>
      <c r="J37" s="194" t="s">
        <v>591</v>
      </c>
      <c r="K37" s="194" t="s">
        <v>591</v>
      </c>
      <c r="L37" s="194" t="s">
        <v>591</v>
      </c>
      <c r="M37" s="194" t="s">
        <v>591</v>
      </c>
      <c r="N37" s="194" t="s">
        <v>591</v>
      </c>
      <c r="O37" s="194" t="s">
        <v>591</v>
      </c>
      <c r="P37" s="194">
        <v>0.0</v>
      </c>
      <c r="Q37" s="194" t="s">
        <v>593</v>
      </c>
      <c r="R37" s="194" t="s">
        <v>593</v>
      </c>
      <c r="S37" s="194" t="s">
        <v>593</v>
      </c>
      <c r="T37" s="194" t="s">
        <v>593</v>
      </c>
      <c r="U37" s="194" t="s">
        <v>593</v>
      </c>
      <c r="V37" s="194">
        <v>0.0</v>
      </c>
      <c r="W37" s="194" t="s">
        <v>588</v>
      </c>
      <c r="X37" s="194" t="s">
        <v>588</v>
      </c>
      <c r="Y37" s="194" t="s">
        <v>588</v>
      </c>
      <c r="Z37" s="194" t="s">
        <v>588</v>
      </c>
      <c r="AA37" s="194" t="s">
        <v>588</v>
      </c>
      <c r="AB37" s="194" t="s">
        <v>588</v>
      </c>
      <c r="AC37" s="194" t="s">
        <v>588</v>
      </c>
      <c r="AD37" s="194">
        <v>0.0</v>
      </c>
      <c r="AE37" s="194" t="s">
        <v>588</v>
      </c>
      <c r="AF37" s="194" t="s">
        <v>588</v>
      </c>
      <c r="AG37" s="197">
        <f>vlookup(B37,'Annual Leave-2026'!$B:$R,6,0)-countif(E37:AF37,"a")-(countif(E37:AF37,"a1")*0.5)-(countif(E37:AF37,"a2")*0.5)-(countif(E37:AF37,"b*")*0.5)-(countif(E37:AF37,"c*")*0.5)-(countif(E37:AF37,"d*")*0.5)-(countif(E37:AF37,"e*")*0.5)+1</f>
        <v>3</v>
      </c>
      <c r="AH37" s="197">
        <f t="shared" si="3"/>
        <v>23</v>
      </c>
      <c r="AI37" s="406">
        <f>VLOOKUP(B37,'Working Time-March-2026'!$B:$AK,33,0)/60</f>
        <v>0</v>
      </c>
      <c r="AJ37" s="406">
        <f>VLOOKUP(B37,'Working Time-March-2026'!$B:$AK,34,0)/60</f>
        <v>0</v>
      </c>
      <c r="AK37" s="659"/>
      <c r="AL37" s="655"/>
      <c r="AM37" s="475"/>
      <c r="AN37" s="655"/>
      <c r="AO37" s="655"/>
      <c r="AP37" s="655"/>
      <c r="AQ37" s="655"/>
      <c r="AR37" s="656">
        <f t="shared" si="4"/>
        <v>4</v>
      </c>
      <c r="AS37" s="656">
        <f t="shared" si="5"/>
        <v>0</v>
      </c>
      <c r="AT37" s="656">
        <f t="shared" si="6"/>
        <v>0</v>
      </c>
      <c r="AU37" s="655"/>
      <c r="AV37" s="657" t="s">
        <v>9</v>
      </c>
      <c r="AW37" s="649"/>
      <c r="AX37" s="649"/>
    </row>
    <row r="38">
      <c r="A38" s="650">
        <v>34.0</v>
      </c>
      <c r="B38" s="660" t="s">
        <v>626</v>
      </c>
      <c r="C38" s="475" t="s">
        <v>75</v>
      </c>
      <c r="D38" s="656" t="s">
        <v>76</v>
      </c>
      <c r="E38" s="194" t="s">
        <v>6</v>
      </c>
      <c r="F38" s="194" t="s">
        <v>6</v>
      </c>
      <c r="G38" s="194" t="s">
        <v>6</v>
      </c>
      <c r="H38" s="194">
        <v>0.0</v>
      </c>
      <c r="I38" s="194" t="s">
        <v>588</v>
      </c>
      <c r="J38" s="194" t="s">
        <v>588</v>
      </c>
      <c r="K38" s="194" t="s">
        <v>588</v>
      </c>
      <c r="L38" s="194" t="s">
        <v>588</v>
      </c>
      <c r="M38" s="194" t="s">
        <v>588</v>
      </c>
      <c r="N38" s="194" t="s">
        <v>588</v>
      </c>
      <c r="O38" s="194">
        <v>0.0</v>
      </c>
      <c r="P38" s="194" t="s">
        <v>588</v>
      </c>
      <c r="Q38" s="194" t="s">
        <v>588</v>
      </c>
      <c r="R38" s="194" t="s">
        <v>588</v>
      </c>
      <c r="S38" s="194" t="s">
        <v>588</v>
      </c>
      <c r="T38" s="194" t="s">
        <v>588</v>
      </c>
      <c r="U38" s="194" t="s">
        <v>588</v>
      </c>
      <c r="V38" s="194" t="s">
        <v>588</v>
      </c>
      <c r="W38" s="194">
        <v>0.0</v>
      </c>
      <c r="X38" s="194" t="s">
        <v>717</v>
      </c>
      <c r="Y38" s="194" t="s">
        <v>717</v>
      </c>
      <c r="Z38" s="194" t="s">
        <v>717</v>
      </c>
      <c r="AA38" s="194" t="s">
        <v>717</v>
      </c>
      <c r="AB38" s="194" t="s">
        <v>717</v>
      </c>
      <c r="AC38" s="194" t="s">
        <v>717</v>
      </c>
      <c r="AD38" s="194" t="s">
        <v>717</v>
      </c>
      <c r="AE38" s="194">
        <v>0.0</v>
      </c>
      <c r="AF38" s="194" t="s">
        <v>717</v>
      </c>
      <c r="AG38" s="197">
        <f>vlookup(B38,'Annual Leave-2026'!$B:$R,6,0)-countif(E38:AF38,"a")-(countif(E38:AF38,"a1")*0.5)-(countif(E38:AF38,"a2")*0.5)-(countif(E38:AF38,"b*")*0.5)-(countif(E38:AF38,"c*")*0.5)-(countif(E38:AF38,"d*")*0.5)-(countif(E38:AF38,"e*")*0.5)+1</f>
        <v>2.5</v>
      </c>
      <c r="AH38" s="197">
        <f t="shared" si="3"/>
        <v>23</v>
      </c>
      <c r="AI38" s="406">
        <f>VLOOKUP(B38,'Working Time-March-2026'!$B:$AK,33,0)/60</f>
        <v>0</v>
      </c>
      <c r="AJ38" s="406">
        <f>VLOOKUP(B38,'Working Time-March-2026'!$B:$AK,34,0)/60</f>
        <v>0</v>
      </c>
      <c r="AK38" s="659"/>
      <c r="AL38" s="655"/>
      <c r="AM38" s="475"/>
      <c r="AN38" s="655"/>
      <c r="AO38" s="655"/>
      <c r="AP38" s="655"/>
      <c r="AQ38" s="655"/>
      <c r="AR38" s="656">
        <f t="shared" si="4"/>
        <v>4</v>
      </c>
      <c r="AS38" s="656">
        <f t="shared" si="5"/>
        <v>0</v>
      </c>
      <c r="AT38" s="656">
        <f t="shared" si="6"/>
        <v>0</v>
      </c>
      <c r="AU38" s="655"/>
      <c r="AV38" s="657" t="s">
        <v>8</v>
      </c>
      <c r="AW38" s="649"/>
      <c r="AX38" s="649"/>
    </row>
    <row r="39">
      <c r="A39" s="656">
        <v>35.0</v>
      </c>
      <c r="B39" s="660" t="s">
        <v>627</v>
      </c>
      <c r="C39" s="475" t="s">
        <v>77</v>
      </c>
      <c r="D39" s="656" t="s">
        <v>76</v>
      </c>
      <c r="E39" s="652" t="s">
        <v>593</v>
      </c>
      <c r="F39" s="429" t="s">
        <v>593</v>
      </c>
      <c r="G39" s="429" t="s">
        <v>593</v>
      </c>
      <c r="H39" s="194">
        <v>0.0</v>
      </c>
      <c r="I39" s="194" t="s">
        <v>602</v>
      </c>
      <c r="J39" s="429" t="s">
        <v>593</v>
      </c>
      <c r="K39" s="429" t="s">
        <v>593</v>
      </c>
      <c r="L39" s="429" t="s">
        <v>593</v>
      </c>
      <c r="M39" s="429" t="s">
        <v>593</v>
      </c>
      <c r="N39" s="429" t="s">
        <v>593</v>
      </c>
      <c r="O39" s="194" t="s">
        <v>6</v>
      </c>
      <c r="P39" s="194">
        <v>0.0</v>
      </c>
      <c r="Q39" s="194" t="s">
        <v>593</v>
      </c>
      <c r="R39" s="194" t="s">
        <v>593</v>
      </c>
      <c r="S39" s="194" t="s">
        <v>593</v>
      </c>
      <c r="T39" s="194" t="s">
        <v>593</v>
      </c>
      <c r="U39" s="194" t="s">
        <v>593</v>
      </c>
      <c r="V39" s="194" t="s">
        <v>593</v>
      </c>
      <c r="W39" s="194">
        <v>0.0</v>
      </c>
      <c r="X39" s="194" t="s">
        <v>593</v>
      </c>
      <c r="Y39" s="194" t="s">
        <v>593</v>
      </c>
      <c r="Z39" s="218" t="s">
        <v>593</v>
      </c>
      <c r="AA39" s="194" t="s">
        <v>593</v>
      </c>
      <c r="AB39" s="194" t="s">
        <v>593</v>
      </c>
      <c r="AC39" s="194" t="s">
        <v>593</v>
      </c>
      <c r="AD39" s="194">
        <v>0.0</v>
      </c>
      <c r="AE39" s="194" t="s">
        <v>593</v>
      </c>
      <c r="AF39" s="194" t="s">
        <v>593</v>
      </c>
      <c r="AG39" s="197">
        <f>vlookup(B39,'Annual Leave-2026'!$B:$R,6,0)-countif(E39:AF39,"a")-(countif(E39:AF39,"a1")*0.5)-(countif(E39:AF39,"a2")*0.5)-(countif(E39:AF39,"b*")*0.5)-(countif(E39:AF39,"c*")*0.5)-(countif(E39:AF39,"d*")*0.5)-(countif(E39:AF39,"e*")*0.5)+1</f>
        <v>2</v>
      </c>
      <c r="AH39" s="197">
        <f t="shared" si="3"/>
        <v>22</v>
      </c>
      <c r="AI39" s="406">
        <f>VLOOKUP(B39,'Working Time-March-2026'!$B:$AK,33,0)/60</f>
        <v>0</v>
      </c>
      <c r="AJ39" s="406">
        <f>VLOOKUP(B39,'Working Time-March-2026'!$B:$AK,34,0)/60</f>
        <v>0</v>
      </c>
      <c r="AK39" s="659"/>
      <c r="AL39" s="655"/>
      <c r="AM39" s="475"/>
      <c r="AN39" s="655"/>
      <c r="AO39" s="655"/>
      <c r="AP39" s="655"/>
      <c r="AQ39" s="655"/>
      <c r="AR39" s="656">
        <f t="shared" si="4"/>
        <v>4</v>
      </c>
      <c r="AS39" s="656">
        <f t="shared" si="5"/>
        <v>0</v>
      </c>
      <c r="AT39" s="656">
        <f t="shared" si="6"/>
        <v>1</v>
      </c>
      <c r="AU39" s="655"/>
      <c r="AV39" s="657" t="s">
        <v>10</v>
      </c>
      <c r="AW39" s="649"/>
      <c r="AX39" s="649"/>
    </row>
    <row r="40">
      <c r="A40" s="650">
        <v>36.0</v>
      </c>
      <c r="B40" s="660" t="s">
        <v>628</v>
      </c>
      <c r="C40" s="475" t="s">
        <v>115</v>
      </c>
      <c r="D40" s="656" t="s">
        <v>76</v>
      </c>
      <c r="E40" s="194" t="s">
        <v>6</v>
      </c>
      <c r="F40" s="194" t="s">
        <v>715</v>
      </c>
      <c r="G40" s="194" t="s">
        <v>715</v>
      </c>
      <c r="H40" s="194" t="s">
        <v>715</v>
      </c>
      <c r="I40" s="194">
        <v>0.0</v>
      </c>
      <c r="J40" s="194" t="s">
        <v>715</v>
      </c>
      <c r="K40" s="194" t="s">
        <v>715</v>
      </c>
      <c r="L40" s="194" t="s">
        <v>715</v>
      </c>
      <c r="M40" s="194" t="s">
        <v>715</v>
      </c>
      <c r="N40" s="194" t="s">
        <v>715</v>
      </c>
      <c r="O40" s="194" t="s">
        <v>715</v>
      </c>
      <c r="P40" s="194">
        <v>0.0</v>
      </c>
      <c r="Q40" s="194" t="s">
        <v>591</v>
      </c>
      <c r="R40" s="194" t="s">
        <v>591</v>
      </c>
      <c r="S40" s="194" t="s">
        <v>591</v>
      </c>
      <c r="T40" s="194" t="s">
        <v>591</v>
      </c>
      <c r="U40" s="194" t="s">
        <v>591</v>
      </c>
      <c r="V40" s="194">
        <v>0.0</v>
      </c>
      <c r="W40" s="194" t="s">
        <v>591</v>
      </c>
      <c r="X40" s="194" t="s">
        <v>591</v>
      </c>
      <c r="Y40" s="194" t="s">
        <v>591</v>
      </c>
      <c r="Z40" s="194" t="s">
        <v>591</v>
      </c>
      <c r="AA40" s="194" t="s">
        <v>591</v>
      </c>
      <c r="AB40" s="194" t="s">
        <v>591</v>
      </c>
      <c r="AC40" s="194" t="s">
        <v>163</v>
      </c>
      <c r="AD40" s="194">
        <v>0.0</v>
      </c>
      <c r="AE40" s="194" t="s">
        <v>593</v>
      </c>
      <c r="AF40" s="194" t="s">
        <v>593</v>
      </c>
      <c r="AG40" s="197">
        <f>vlookup(B40,'Annual Leave-2026'!$B:$R,6,0)-countif(E40:AF40,"a")-(countif(E40:AF40,"a1")*0.5)-(countif(E40:AF40,"a2")*0.5)-(countif(E40:AF40,"b*")*0.5)-(countif(E40:AF40,"c*")*0.5)-(countif(E40:AF40,"d*")*0.5)-(countif(E40:AF40,"e*")*0.5)+1</f>
        <v>2</v>
      </c>
      <c r="AH40" s="197">
        <f t="shared" si="3"/>
        <v>23</v>
      </c>
      <c r="AI40" s="406">
        <f>VLOOKUP(B40,'Working Time-March-2026'!$B:$AK,33,0)/60</f>
        <v>0</v>
      </c>
      <c r="AJ40" s="406">
        <f>VLOOKUP(B40,'Working Time-March-2026'!$B:$AK,34,0)/60</f>
        <v>0</v>
      </c>
      <c r="AK40" s="659"/>
      <c r="AL40" s="655"/>
      <c r="AM40" s="475"/>
      <c r="AN40" s="655"/>
      <c r="AO40" s="655"/>
      <c r="AP40" s="655"/>
      <c r="AQ40" s="655"/>
      <c r="AR40" s="656">
        <f t="shared" si="4"/>
        <v>4</v>
      </c>
      <c r="AS40" s="656">
        <f t="shared" si="5"/>
        <v>0</v>
      </c>
      <c r="AT40" s="656">
        <f t="shared" si="6"/>
        <v>0</v>
      </c>
      <c r="AU40" s="655"/>
      <c r="AV40" s="657" t="s">
        <v>10</v>
      </c>
      <c r="AW40" s="649"/>
      <c r="AX40" s="649"/>
    </row>
    <row r="41">
      <c r="A41" s="656">
        <v>37.0</v>
      </c>
      <c r="B41" s="656" t="s">
        <v>629</v>
      </c>
      <c r="C41" s="655" t="s">
        <v>100</v>
      </c>
      <c r="D41" s="656" t="s">
        <v>76</v>
      </c>
      <c r="E41" s="194" t="s">
        <v>717</v>
      </c>
      <c r="F41" s="194" t="s">
        <v>717</v>
      </c>
      <c r="G41" s="194" t="s">
        <v>717</v>
      </c>
      <c r="H41" s="194" t="s">
        <v>167</v>
      </c>
      <c r="I41" s="194">
        <v>0.0</v>
      </c>
      <c r="J41" s="194" t="s">
        <v>6</v>
      </c>
      <c r="K41" s="194" t="s">
        <v>6</v>
      </c>
      <c r="L41" s="194" t="s">
        <v>717</v>
      </c>
      <c r="M41" s="194" t="s">
        <v>717</v>
      </c>
      <c r="N41" s="194" t="s">
        <v>717</v>
      </c>
      <c r="O41" s="194">
        <v>0.0</v>
      </c>
      <c r="P41" s="194" t="s">
        <v>715</v>
      </c>
      <c r="Q41" s="194" t="s">
        <v>715</v>
      </c>
      <c r="R41" s="194" t="s">
        <v>715</v>
      </c>
      <c r="S41" s="194" t="s">
        <v>715</v>
      </c>
      <c r="T41" s="194" t="s">
        <v>715</v>
      </c>
      <c r="U41" s="194" t="s">
        <v>715</v>
      </c>
      <c r="V41" s="194">
        <v>0.0</v>
      </c>
      <c r="W41" s="194" t="s">
        <v>166</v>
      </c>
      <c r="X41" s="194" t="s">
        <v>715</v>
      </c>
      <c r="Y41" s="194" t="s">
        <v>715</v>
      </c>
      <c r="Z41" s="194" t="s">
        <v>715</v>
      </c>
      <c r="AA41" s="194" t="s">
        <v>715</v>
      </c>
      <c r="AB41" s="194" t="s">
        <v>715</v>
      </c>
      <c r="AC41" s="194" t="s">
        <v>715</v>
      </c>
      <c r="AD41" s="194">
        <v>0.0</v>
      </c>
      <c r="AE41" s="194" t="s">
        <v>715</v>
      </c>
      <c r="AF41" s="194" t="s">
        <v>715</v>
      </c>
      <c r="AG41" s="197">
        <f>vlookup(B41,'Annual Leave-2026'!$B:$R,6,0)-countif(E41:AF41,"a")-(countif(E41:AF41,"a1")*0.5)-(countif(E41:AF41,"a2")*0.5)-(countif(E41:AF41,"b*")*0.5)-(countif(E41:AF41,"c*")*0.5)-(countif(E41:AF41,"d*")*0.5)-(countif(E41:AF41,"e*")*0.5)+1</f>
        <v>9.5</v>
      </c>
      <c r="AH41" s="197">
        <f t="shared" si="3"/>
        <v>23</v>
      </c>
      <c r="AI41" s="406">
        <f>VLOOKUP(B41,'Working Time-March-2026'!$B:$AK,33,0)/60</f>
        <v>0</v>
      </c>
      <c r="AJ41" s="406">
        <f>VLOOKUP(B41,'Working Time-March-2026'!$B:$AK,34,0)/60</f>
        <v>0</v>
      </c>
      <c r="AK41" s="659"/>
      <c r="AL41" s="655"/>
      <c r="AM41" s="655"/>
      <c r="AN41" s="655"/>
      <c r="AO41" s="655"/>
      <c r="AP41" s="655"/>
      <c r="AQ41" s="655"/>
      <c r="AR41" s="656">
        <f t="shared" si="4"/>
        <v>4</v>
      </c>
      <c r="AS41" s="656">
        <f t="shared" si="5"/>
        <v>0</v>
      </c>
      <c r="AT41" s="656">
        <f t="shared" si="6"/>
        <v>0</v>
      </c>
      <c r="AU41" s="655"/>
      <c r="AV41" s="657" t="s">
        <v>7</v>
      </c>
      <c r="AW41" s="649"/>
      <c r="AX41" s="649"/>
    </row>
    <row r="42">
      <c r="A42" s="650">
        <v>38.0</v>
      </c>
      <c r="B42" s="656" t="s">
        <v>630</v>
      </c>
      <c r="C42" s="655" t="s">
        <v>120</v>
      </c>
      <c r="D42" s="656" t="s">
        <v>76</v>
      </c>
      <c r="E42" s="194" t="s">
        <v>715</v>
      </c>
      <c r="F42" s="194" t="s">
        <v>715</v>
      </c>
      <c r="G42" s="194" t="s">
        <v>715</v>
      </c>
      <c r="H42" s="194" t="s">
        <v>715</v>
      </c>
      <c r="I42" s="194">
        <v>0.0</v>
      </c>
      <c r="J42" s="194" t="s">
        <v>591</v>
      </c>
      <c r="K42" s="194" t="s">
        <v>591</v>
      </c>
      <c r="L42" s="194" t="s">
        <v>591</v>
      </c>
      <c r="M42" s="194" t="s">
        <v>591</v>
      </c>
      <c r="N42" s="194" t="s">
        <v>591</v>
      </c>
      <c r="O42" s="194">
        <v>0.0</v>
      </c>
      <c r="P42" s="194" t="s">
        <v>591</v>
      </c>
      <c r="Q42" s="194" t="s">
        <v>592</v>
      </c>
      <c r="R42" s="194" t="s">
        <v>591</v>
      </c>
      <c r="S42" s="194" t="s">
        <v>591</v>
      </c>
      <c r="T42" s="194" t="s">
        <v>591</v>
      </c>
      <c r="U42" s="194" t="s">
        <v>591</v>
      </c>
      <c r="V42" s="194" t="s">
        <v>591</v>
      </c>
      <c r="W42" s="194">
        <v>0.0</v>
      </c>
      <c r="X42" s="194" t="s">
        <v>593</v>
      </c>
      <c r="Y42" s="194" t="s">
        <v>593</v>
      </c>
      <c r="Z42" s="218" t="s">
        <v>593</v>
      </c>
      <c r="AA42" s="194" t="s">
        <v>593</v>
      </c>
      <c r="AB42" s="194" t="s">
        <v>593</v>
      </c>
      <c r="AC42" s="194">
        <v>0.0</v>
      </c>
      <c r="AD42" s="194" t="s">
        <v>6</v>
      </c>
      <c r="AE42" s="194" t="s">
        <v>592</v>
      </c>
      <c r="AF42" s="194" t="s">
        <v>588</v>
      </c>
      <c r="AG42" s="197">
        <f>vlookup(B42,'Annual Leave-2026'!$B:$R,6,0)-countif(E42:AF42,"a")-(countif(E42:AF42,"a1")*0.5)-(countif(E42:AF42,"a2")*0.5)-(countif(E42:AF42,"b*")*0.5)-(countif(E42:AF42,"c*")*0.5)-(countif(E42:AF42,"d*")*0.5)-(countif(E42:AF42,"e*")*0.5)+1</f>
        <v>2.5</v>
      </c>
      <c r="AH42" s="197">
        <f t="shared" si="3"/>
        <v>21</v>
      </c>
      <c r="AI42" s="406">
        <f>VLOOKUP(B42,'Working Time-March-2026'!$B:$AK,33,0)/60</f>
        <v>0</v>
      </c>
      <c r="AJ42" s="406">
        <f>VLOOKUP(B42,'Working Time-March-2026'!$B:$AK,34,0)/60</f>
        <v>0</v>
      </c>
      <c r="AK42" s="659"/>
      <c r="AL42" s="655"/>
      <c r="AM42" s="655"/>
      <c r="AN42" s="655"/>
      <c r="AO42" s="655"/>
      <c r="AP42" s="655"/>
      <c r="AQ42" s="655"/>
      <c r="AR42" s="656">
        <f t="shared" si="4"/>
        <v>4</v>
      </c>
      <c r="AS42" s="656">
        <f t="shared" si="5"/>
        <v>2</v>
      </c>
      <c r="AT42" s="656">
        <f t="shared" si="6"/>
        <v>0</v>
      </c>
      <c r="AU42" s="655"/>
      <c r="AV42" s="657" t="s">
        <v>9</v>
      </c>
      <c r="AW42" s="649"/>
      <c r="AX42" s="649"/>
    </row>
    <row r="43">
      <c r="A43" s="656">
        <v>39.0</v>
      </c>
      <c r="B43" s="660" t="s">
        <v>849</v>
      </c>
      <c r="C43" s="475" t="s">
        <v>131</v>
      </c>
      <c r="D43" s="656" t="s">
        <v>76</v>
      </c>
      <c r="E43" s="194" t="s">
        <v>592</v>
      </c>
      <c r="F43" s="194" t="s">
        <v>591</v>
      </c>
      <c r="G43" s="194" t="s">
        <v>591</v>
      </c>
      <c r="H43" s="194" t="s">
        <v>591</v>
      </c>
      <c r="I43" s="194">
        <v>0.0</v>
      </c>
      <c r="J43" s="429" t="s">
        <v>593</v>
      </c>
      <c r="K43" s="429" t="s">
        <v>593</v>
      </c>
      <c r="L43" s="429" t="s">
        <v>593</v>
      </c>
      <c r="M43" s="429" t="s">
        <v>593</v>
      </c>
      <c r="N43" s="429" t="s">
        <v>593</v>
      </c>
      <c r="O43" s="194">
        <v>0.0</v>
      </c>
      <c r="P43" s="194" t="s">
        <v>588</v>
      </c>
      <c r="Q43" s="194" t="s">
        <v>588</v>
      </c>
      <c r="R43" s="194" t="s">
        <v>588</v>
      </c>
      <c r="S43" s="194" t="s">
        <v>588</v>
      </c>
      <c r="T43" s="194" t="s">
        <v>588</v>
      </c>
      <c r="U43" s="194" t="s">
        <v>588</v>
      </c>
      <c r="V43" s="194" t="s">
        <v>6</v>
      </c>
      <c r="W43" s="194">
        <v>0.0</v>
      </c>
      <c r="X43" s="194" t="s">
        <v>588</v>
      </c>
      <c r="Y43" s="194" t="s">
        <v>588</v>
      </c>
      <c r="Z43" s="194" t="s">
        <v>588</v>
      </c>
      <c r="AA43" s="194" t="s">
        <v>588</v>
      </c>
      <c r="AB43" s="194" t="s">
        <v>588</v>
      </c>
      <c r="AC43" s="194" t="s">
        <v>588</v>
      </c>
      <c r="AD43" s="194" t="s">
        <v>588</v>
      </c>
      <c r="AE43" s="194">
        <v>0.0</v>
      </c>
      <c r="AF43" s="194" t="s">
        <v>717</v>
      </c>
      <c r="AG43" s="197">
        <f>vlookup(B43,'Annual Leave-2026'!$B:$R,6,0)-countif(E43:AF43,"a")-(countif(E43:AF43,"a1")*0.5)-(countif(E43:AF43,"a2")*0.5)-(countif(E43:AF43,"b*")*0.5)-(countif(E43:AF43,"c*")*0.5)-(countif(E43:AF43,"d*")*0.5)-(countif(E43:AF43,"e*")*0.5)+1</f>
        <v>3</v>
      </c>
      <c r="AH43" s="197">
        <f t="shared" si="3"/>
        <v>22</v>
      </c>
      <c r="AI43" s="406">
        <f>VLOOKUP(B43,'Working Time-March-2026'!$B:$AK,33,0)/60</f>
        <v>-0.2666666667</v>
      </c>
      <c r="AJ43" s="406">
        <f>VLOOKUP(B43,'Working Time-March-2026'!$B:$AK,34,0)/60</f>
        <v>0</v>
      </c>
      <c r="AK43" s="659"/>
      <c r="AL43" s="655"/>
      <c r="AM43" s="475"/>
      <c r="AN43" s="655"/>
      <c r="AO43" s="655"/>
      <c r="AP43" s="655"/>
      <c r="AQ43" s="655"/>
      <c r="AR43" s="656">
        <f t="shared" si="4"/>
        <v>4</v>
      </c>
      <c r="AS43" s="656">
        <f t="shared" si="5"/>
        <v>1</v>
      </c>
      <c r="AT43" s="656">
        <f t="shared" si="6"/>
        <v>0</v>
      </c>
      <c r="AU43" s="655"/>
      <c r="AV43" s="657" t="s">
        <v>8</v>
      </c>
      <c r="AW43" s="649"/>
      <c r="AX43" s="649"/>
    </row>
    <row r="44">
      <c r="A44" s="650">
        <v>40.0</v>
      </c>
      <c r="B44" s="660" t="s">
        <v>631</v>
      </c>
      <c r="C44" s="475" t="s">
        <v>97</v>
      </c>
      <c r="D44" s="656" t="s">
        <v>76</v>
      </c>
      <c r="E44" s="194" t="s">
        <v>717</v>
      </c>
      <c r="F44" s="194" t="s">
        <v>717</v>
      </c>
      <c r="G44" s="194" t="s">
        <v>717</v>
      </c>
      <c r="H44" s="194" t="s">
        <v>717</v>
      </c>
      <c r="I44" s="194">
        <v>0.0</v>
      </c>
      <c r="J44" s="194" t="s">
        <v>717</v>
      </c>
      <c r="K44" s="194" t="s">
        <v>717</v>
      </c>
      <c r="L44" s="194" t="s">
        <v>717</v>
      </c>
      <c r="M44" s="194" t="s">
        <v>717</v>
      </c>
      <c r="N44" s="194" t="s">
        <v>717</v>
      </c>
      <c r="O44" s="194" t="s">
        <v>717</v>
      </c>
      <c r="P44" s="194">
        <v>0.0</v>
      </c>
      <c r="Q44" s="194" t="s">
        <v>717</v>
      </c>
      <c r="R44" s="194" t="s">
        <v>717</v>
      </c>
      <c r="S44" s="194" t="s">
        <v>717</v>
      </c>
      <c r="T44" s="194" t="s">
        <v>717</v>
      </c>
      <c r="U44" s="194" t="s">
        <v>592</v>
      </c>
      <c r="V44" s="194" t="s">
        <v>592</v>
      </c>
      <c r="W44" s="194">
        <v>0.0</v>
      </c>
      <c r="X44" s="194" t="s">
        <v>715</v>
      </c>
      <c r="Y44" s="194" t="s">
        <v>715</v>
      </c>
      <c r="Z44" s="194" t="s">
        <v>715</v>
      </c>
      <c r="AA44" s="194" t="s">
        <v>715</v>
      </c>
      <c r="AB44" s="194" t="s">
        <v>715</v>
      </c>
      <c r="AC44" s="194">
        <v>0.0</v>
      </c>
      <c r="AD44" s="194" t="s">
        <v>715</v>
      </c>
      <c r="AE44" s="194" t="s">
        <v>715</v>
      </c>
      <c r="AF44" s="194" t="s">
        <v>715</v>
      </c>
      <c r="AG44" s="197">
        <f>vlookup(B44,'Annual Leave-2026'!$B:$R,6,0)-countif(E44:AF44,"a")-(countif(E44:AF44,"a1")*0.5)-(countif(E44:AF44,"a2")*0.5)-(countif(E44:AF44,"b*")*0.5)-(countif(E44:AF44,"c*")*0.5)-(countif(E44:AF44,"d*")*0.5)-(countif(E44:AF44,"e*")*0.5)+1</f>
        <v>3</v>
      </c>
      <c r="AH44" s="197">
        <f t="shared" si="3"/>
        <v>21</v>
      </c>
      <c r="AI44" s="406">
        <f>VLOOKUP(B44,'Working Time-March-2026'!$B:$AK,33,0)/60</f>
        <v>0</v>
      </c>
      <c r="AJ44" s="406">
        <f>VLOOKUP(B44,'Working Time-March-2026'!$B:$AK,34,0)/60</f>
        <v>0</v>
      </c>
      <c r="AK44" s="659"/>
      <c r="AL44" s="655"/>
      <c r="AM44" s="475"/>
      <c r="AN44" s="655"/>
      <c r="AO44" s="655"/>
      <c r="AP44" s="655"/>
      <c r="AQ44" s="655"/>
      <c r="AR44" s="656">
        <f t="shared" si="4"/>
        <v>4</v>
      </c>
      <c r="AS44" s="656">
        <f t="shared" si="5"/>
        <v>2</v>
      </c>
      <c r="AT44" s="656">
        <f t="shared" si="6"/>
        <v>0</v>
      </c>
      <c r="AU44" s="655"/>
      <c r="AV44" s="657" t="s">
        <v>7</v>
      </c>
      <c r="AW44" s="649"/>
      <c r="AX44" s="649"/>
    </row>
    <row r="45">
      <c r="A45" s="656">
        <v>41.0</v>
      </c>
      <c r="B45" s="660" t="s">
        <v>632</v>
      </c>
      <c r="C45" s="475" t="s">
        <v>111</v>
      </c>
      <c r="D45" s="656" t="s">
        <v>76</v>
      </c>
      <c r="E45" s="194" t="s">
        <v>6</v>
      </c>
      <c r="F45" s="194" t="s">
        <v>715</v>
      </c>
      <c r="G45" s="194" t="s">
        <v>715</v>
      </c>
      <c r="H45" s="194" t="s">
        <v>166</v>
      </c>
      <c r="I45" s="194">
        <v>0.0</v>
      </c>
      <c r="J45" s="194" t="s">
        <v>715</v>
      </c>
      <c r="K45" s="194" t="s">
        <v>715</v>
      </c>
      <c r="L45" s="194" t="s">
        <v>715</v>
      </c>
      <c r="M45" s="194" t="s">
        <v>715</v>
      </c>
      <c r="N45" s="194" t="s">
        <v>715</v>
      </c>
      <c r="O45" s="194">
        <v>0.0</v>
      </c>
      <c r="P45" s="194" t="s">
        <v>715</v>
      </c>
      <c r="Q45" s="194" t="s">
        <v>715</v>
      </c>
      <c r="R45" s="194" t="s">
        <v>715</v>
      </c>
      <c r="S45" s="194" t="s">
        <v>715</v>
      </c>
      <c r="T45" s="194" t="s">
        <v>715</v>
      </c>
      <c r="U45" s="194" t="s">
        <v>715</v>
      </c>
      <c r="V45" s="194" t="s">
        <v>715</v>
      </c>
      <c r="W45" s="194">
        <v>0.0</v>
      </c>
      <c r="X45" s="194" t="s">
        <v>641</v>
      </c>
      <c r="Y45" s="194" t="s">
        <v>591</v>
      </c>
      <c r="Z45" s="194" t="s">
        <v>591</v>
      </c>
      <c r="AA45" s="194" t="s">
        <v>591</v>
      </c>
      <c r="AB45" s="194" t="s">
        <v>591</v>
      </c>
      <c r="AC45" s="194">
        <v>0.0</v>
      </c>
      <c r="AD45" s="194" t="s">
        <v>591</v>
      </c>
      <c r="AE45" s="194" t="s">
        <v>591</v>
      </c>
      <c r="AF45" s="194" t="s">
        <v>591</v>
      </c>
      <c r="AG45" s="197">
        <f>vlookup(B45,'Annual Leave-2026'!$B:$R,6,0)-countif(E45:AF45,"a")-(countif(E45:AF45,"a1")*0.5)-(countif(E45:AF45,"a2")*0.5)-(countif(E45:AF45,"b*")*0.5)-(countif(E45:AF45,"c*")*0.5)-(countif(E45:AF45,"d*")*0.5)-(countif(E45:AF45,"e*")*0.5)+1</f>
        <v>0</v>
      </c>
      <c r="AH45" s="197">
        <f t="shared" si="3"/>
        <v>22.5</v>
      </c>
      <c r="AI45" s="406">
        <f>VLOOKUP(B45,'Working Time-March-2026'!$B:$AK,33,0)/60</f>
        <v>0</v>
      </c>
      <c r="AJ45" s="406">
        <f>VLOOKUP(B45,'Working Time-March-2026'!$B:$AK,34,0)/60</f>
        <v>0</v>
      </c>
      <c r="AK45" s="659"/>
      <c r="AL45" s="655"/>
      <c r="AM45" s="475"/>
      <c r="AN45" s="655"/>
      <c r="AO45" s="655"/>
      <c r="AP45" s="655"/>
      <c r="AQ45" s="655"/>
      <c r="AR45" s="656">
        <f t="shared" si="4"/>
        <v>4</v>
      </c>
      <c r="AS45" s="656">
        <f t="shared" si="5"/>
        <v>0</v>
      </c>
      <c r="AT45" s="656">
        <f t="shared" si="6"/>
        <v>0.5</v>
      </c>
      <c r="AU45" s="655"/>
      <c r="AV45" s="657" t="s">
        <v>6</v>
      </c>
      <c r="AW45" s="649"/>
      <c r="AX45" s="649"/>
    </row>
    <row r="46">
      <c r="A46" s="650">
        <v>42.0</v>
      </c>
      <c r="B46" s="660" t="s">
        <v>634</v>
      </c>
      <c r="C46" s="475" t="s">
        <v>85</v>
      </c>
      <c r="D46" s="656" t="s">
        <v>76</v>
      </c>
      <c r="E46" s="194" t="s">
        <v>588</v>
      </c>
      <c r="F46" s="194" t="s">
        <v>588</v>
      </c>
      <c r="G46" s="194" t="s">
        <v>588</v>
      </c>
      <c r="H46" s="194">
        <v>0.0</v>
      </c>
      <c r="I46" s="194" t="s">
        <v>588</v>
      </c>
      <c r="J46" s="194" t="s">
        <v>588</v>
      </c>
      <c r="K46" s="194" t="s">
        <v>588</v>
      </c>
      <c r="L46" s="194" t="s">
        <v>588</v>
      </c>
      <c r="M46" s="194" t="s">
        <v>588</v>
      </c>
      <c r="N46" s="194" t="s">
        <v>588</v>
      </c>
      <c r="O46" s="194" t="s">
        <v>169</v>
      </c>
      <c r="P46" s="194">
        <v>0.0</v>
      </c>
      <c r="Q46" s="194" t="s">
        <v>717</v>
      </c>
      <c r="R46" s="194" t="s">
        <v>717</v>
      </c>
      <c r="S46" s="194" t="s">
        <v>717</v>
      </c>
      <c r="T46" s="194" t="s">
        <v>717</v>
      </c>
      <c r="U46" s="194" t="s">
        <v>717</v>
      </c>
      <c r="V46" s="194" t="s">
        <v>717</v>
      </c>
      <c r="W46" s="194" t="s">
        <v>717</v>
      </c>
      <c r="X46" s="194">
        <v>0.0</v>
      </c>
      <c r="Y46" s="194" t="s">
        <v>717</v>
      </c>
      <c r="Z46" s="194" t="s">
        <v>717</v>
      </c>
      <c r="AA46" s="194" t="s">
        <v>717</v>
      </c>
      <c r="AB46" s="194" t="s">
        <v>717</v>
      </c>
      <c r="AC46" s="194">
        <v>0.0</v>
      </c>
      <c r="AD46" s="194" t="s">
        <v>717</v>
      </c>
      <c r="AE46" s="194" t="s">
        <v>717</v>
      </c>
      <c r="AF46" s="194" t="s">
        <v>717</v>
      </c>
      <c r="AG46" s="197">
        <f>vlookup(B46,'Annual Leave-2026'!$B:$R,6,0)-countif(E46:AF46,"a")-(countif(E46:AF46,"a1")*0.5)-(countif(E46:AF46,"a2")*0.5)-(countif(E46:AF46,"b*")*0.5)-(countif(E46:AF46,"c*")*0.5)-(countif(E46:AF46,"d*")*0.5)-(countif(E46:AF46,"e*")*0.5)+1</f>
        <v>2</v>
      </c>
      <c r="AH46" s="197">
        <f t="shared" si="3"/>
        <v>23</v>
      </c>
      <c r="AI46" s="406">
        <f>VLOOKUP(B46,'Working Time-March-2026'!$B:$AK,33,0)/60</f>
        <v>0</v>
      </c>
      <c r="AJ46" s="406">
        <f>VLOOKUP(B46,'Working Time-March-2026'!$B:$AK,34,0)/60</f>
        <v>0</v>
      </c>
      <c r="AK46" s="659"/>
      <c r="AL46" s="655"/>
      <c r="AM46" s="475"/>
      <c r="AN46" s="655"/>
      <c r="AO46" s="655"/>
      <c r="AP46" s="655"/>
      <c r="AQ46" s="655"/>
      <c r="AR46" s="656">
        <f t="shared" si="4"/>
        <v>4</v>
      </c>
      <c r="AS46" s="656">
        <f t="shared" si="5"/>
        <v>0</v>
      </c>
      <c r="AT46" s="656">
        <f t="shared" si="6"/>
        <v>0</v>
      </c>
      <c r="AU46" s="655"/>
      <c r="AV46" s="657" t="s">
        <v>8</v>
      </c>
      <c r="AW46" s="649"/>
      <c r="AX46" s="649"/>
    </row>
    <row r="47">
      <c r="A47" s="656">
        <v>43.0</v>
      </c>
      <c r="B47" s="660" t="s">
        <v>635</v>
      </c>
      <c r="C47" s="475" t="s">
        <v>94</v>
      </c>
      <c r="D47" s="656" t="s">
        <v>76</v>
      </c>
      <c r="E47" s="194" t="s">
        <v>717</v>
      </c>
      <c r="F47" s="194" t="s">
        <v>717</v>
      </c>
      <c r="G47" s="194" t="s">
        <v>717</v>
      </c>
      <c r="H47" s="194" t="s">
        <v>592</v>
      </c>
      <c r="I47" s="194" t="s">
        <v>717</v>
      </c>
      <c r="J47" s="194">
        <v>0.0</v>
      </c>
      <c r="K47" s="194" t="s">
        <v>717</v>
      </c>
      <c r="L47" s="194" t="s">
        <v>717</v>
      </c>
      <c r="M47" s="194" t="s">
        <v>717</v>
      </c>
      <c r="N47" s="194" t="s">
        <v>717</v>
      </c>
      <c r="O47" s="194">
        <v>0.0</v>
      </c>
      <c r="P47" s="194" t="s">
        <v>717</v>
      </c>
      <c r="Q47" s="194" t="s">
        <v>717</v>
      </c>
      <c r="R47" s="194" t="s">
        <v>717</v>
      </c>
      <c r="S47" s="194" t="s">
        <v>717</v>
      </c>
      <c r="T47" s="194" t="s">
        <v>717</v>
      </c>
      <c r="U47" s="194" t="s">
        <v>717</v>
      </c>
      <c r="V47" s="194" t="s">
        <v>717</v>
      </c>
      <c r="W47" s="194">
        <v>0.0</v>
      </c>
      <c r="X47" s="194" t="s">
        <v>715</v>
      </c>
      <c r="Y47" s="194" t="s">
        <v>715</v>
      </c>
      <c r="Z47" s="194" t="s">
        <v>715</v>
      </c>
      <c r="AA47" s="194" t="s">
        <v>715</v>
      </c>
      <c r="AB47" s="194" t="s">
        <v>715</v>
      </c>
      <c r="AC47" s="194">
        <v>0.0</v>
      </c>
      <c r="AD47" s="194" t="s">
        <v>715</v>
      </c>
      <c r="AE47" s="194" t="s">
        <v>715</v>
      </c>
      <c r="AF47" s="194" t="s">
        <v>715</v>
      </c>
      <c r="AG47" s="197">
        <f>vlookup(B47,'Annual Leave-2026'!$B:$R,6,0)-countif(E47:AF47,"a")-(countif(E47:AF47,"a1")*0.5)-(countif(E47:AF47,"a2")*0.5)-(countif(E47:AF47,"b*")*0.5)-(countif(E47:AF47,"c*")*0.5)-(countif(E47:AF47,"d*")*0.5)-(countif(E47:AF47,"e*")*0.5)+1</f>
        <v>5</v>
      </c>
      <c r="AH47" s="197">
        <f t="shared" si="3"/>
        <v>22</v>
      </c>
      <c r="AI47" s="406">
        <f>VLOOKUP(B47,'Working Time-March-2026'!$B:$AK,33,0)/60</f>
        <v>0</v>
      </c>
      <c r="AJ47" s="406">
        <f>VLOOKUP(B47,'Working Time-March-2026'!$B:$AK,34,0)/60</f>
        <v>0</v>
      </c>
      <c r="AK47" s="659"/>
      <c r="AL47" s="655"/>
      <c r="AM47" s="475"/>
      <c r="AN47" s="655"/>
      <c r="AO47" s="655"/>
      <c r="AP47" s="655"/>
      <c r="AQ47" s="655"/>
      <c r="AR47" s="656">
        <f t="shared" si="4"/>
        <v>4</v>
      </c>
      <c r="AS47" s="656">
        <f t="shared" si="5"/>
        <v>1</v>
      </c>
      <c r="AT47" s="656">
        <f t="shared" si="6"/>
        <v>0</v>
      </c>
      <c r="AU47" s="655"/>
      <c r="AV47" s="657" t="s">
        <v>7</v>
      </c>
      <c r="AW47" s="649"/>
      <c r="AX47" s="649"/>
    </row>
    <row r="48">
      <c r="A48" s="650">
        <v>44.0</v>
      </c>
      <c r="B48" s="660" t="s">
        <v>636</v>
      </c>
      <c r="C48" s="475" t="s">
        <v>126</v>
      </c>
      <c r="D48" s="656" t="s">
        <v>76</v>
      </c>
      <c r="E48" s="194" t="s">
        <v>591</v>
      </c>
      <c r="F48" s="194" t="s">
        <v>591</v>
      </c>
      <c r="G48" s="194" t="s">
        <v>591</v>
      </c>
      <c r="H48" s="194">
        <v>0.0</v>
      </c>
      <c r="I48" s="194" t="s">
        <v>591</v>
      </c>
      <c r="J48" s="194" t="s">
        <v>591</v>
      </c>
      <c r="K48" s="194" t="s">
        <v>591</v>
      </c>
      <c r="L48" s="194" t="s">
        <v>591</v>
      </c>
      <c r="M48" s="194" t="s">
        <v>591</v>
      </c>
      <c r="N48" s="194" t="s">
        <v>591</v>
      </c>
      <c r="O48" s="194" t="s">
        <v>591</v>
      </c>
      <c r="P48" s="194">
        <v>0.0</v>
      </c>
      <c r="Q48" s="194" t="s">
        <v>593</v>
      </c>
      <c r="R48" s="194" t="s">
        <v>593</v>
      </c>
      <c r="S48" s="194" t="s">
        <v>593</v>
      </c>
      <c r="T48" s="194" t="s">
        <v>593</v>
      </c>
      <c r="U48" s="194" t="s">
        <v>593</v>
      </c>
      <c r="V48" s="194">
        <v>0.0</v>
      </c>
      <c r="W48" s="194" t="s">
        <v>588</v>
      </c>
      <c r="X48" s="194" t="s">
        <v>588</v>
      </c>
      <c r="Y48" s="194" t="s">
        <v>588</v>
      </c>
      <c r="Z48" s="194" t="s">
        <v>588</v>
      </c>
      <c r="AA48" s="194" t="s">
        <v>588</v>
      </c>
      <c r="AB48" s="194" t="s">
        <v>588</v>
      </c>
      <c r="AC48" s="194" t="s">
        <v>588</v>
      </c>
      <c r="AD48" s="194">
        <v>0.0</v>
      </c>
      <c r="AE48" s="194" t="s">
        <v>588</v>
      </c>
      <c r="AF48" s="194" t="s">
        <v>588</v>
      </c>
      <c r="AG48" s="197">
        <f>vlookup(B48,'Annual Leave-2026'!$B:$R,6,0)-countif(E48:AF48,"a")-(countif(E48:AF48,"a1")*0.5)-(countif(E48:AF48,"a2")*0.5)-(countif(E48:AF48,"b*")*0.5)-(countif(E48:AF48,"c*")*0.5)-(countif(E48:AF48,"d*")*0.5)-(countif(E48:AF48,"e*")*0.5)+1</f>
        <v>2.5</v>
      </c>
      <c r="AH48" s="197">
        <f t="shared" si="3"/>
        <v>23</v>
      </c>
      <c r="AI48" s="406">
        <f>VLOOKUP(B48,'Working Time-March-2026'!$B:$AK,33,0)/60</f>
        <v>0</v>
      </c>
      <c r="AJ48" s="406">
        <f>VLOOKUP(B48,'Working Time-March-2026'!$B:$AK,34,0)/60</f>
        <v>0</v>
      </c>
      <c r="AK48" s="659"/>
      <c r="AL48" s="655"/>
      <c r="AM48" s="475"/>
      <c r="AN48" s="655"/>
      <c r="AO48" s="655"/>
      <c r="AP48" s="655"/>
      <c r="AQ48" s="655"/>
      <c r="AR48" s="656">
        <f t="shared" si="4"/>
        <v>4</v>
      </c>
      <c r="AS48" s="656">
        <f t="shared" si="5"/>
        <v>0</v>
      </c>
      <c r="AT48" s="656">
        <f t="shared" si="6"/>
        <v>0</v>
      </c>
      <c r="AU48" s="655"/>
      <c r="AV48" s="657" t="s">
        <v>9</v>
      </c>
      <c r="AW48" s="649"/>
      <c r="AX48" s="649"/>
    </row>
    <row r="49">
      <c r="A49" s="656">
        <v>45.0</v>
      </c>
      <c r="B49" s="660" t="s">
        <v>637</v>
      </c>
      <c r="C49" s="475" t="s">
        <v>78</v>
      </c>
      <c r="D49" s="656" t="s">
        <v>76</v>
      </c>
      <c r="E49" s="652" t="s">
        <v>593</v>
      </c>
      <c r="F49" s="429" t="s">
        <v>593</v>
      </c>
      <c r="G49" s="429" t="s">
        <v>593</v>
      </c>
      <c r="H49" s="194">
        <v>0.0</v>
      </c>
      <c r="I49" s="194" t="s">
        <v>588</v>
      </c>
      <c r="J49" s="194" t="s">
        <v>588</v>
      </c>
      <c r="K49" s="194" t="s">
        <v>588</v>
      </c>
      <c r="L49" s="194" t="s">
        <v>588</v>
      </c>
      <c r="M49" s="194" t="s">
        <v>588</v>
      </c>
      <c r="N49" s="194" t="s">
        <v>588</v>
      </c>
      <c r="O49" s="194" t="s">
        <v>588</v>
      </c>
      <c r="P49" s="194">
        <v>0.0</v>
      </c>
      <c r="Q49" s="194" t="s">
        <v>588</v>
      </c>
      <c r="R49" s="194" t="s">
        <v>588</v>
      </c>
      <c r="S49" s="194" t="s">
        <v>588</v>
      </c>
      <c r="T49" s="194" t="s">
        <v>588</v>
      </c>
      <c r="U49" s="194" t="s">
        <v>588</v>
      </c>
      <c r="V49" s="194" t="s">
        <v>588</v>
      </c>
      <c r="W49" s="194" t="s">
        <v>588</v>
      </c>
      <c r="X49" s="194">
        <v>0.0</v>
      </c>
      <c r="Y49" s="194" t="s">
        <v>717</v>
      </c>
      <c r="Z49" s="194" t="s">
        <v>717</v>
      </c>
      <c r="AA49" s="194" t="s">
        <v>717</v>
      </c>
      <c r="AB49" s="194" t="s">
        <v>717</v>
      </c>
      <c r="AC49" s="194" t="s">
        <v>717</v>
      </c>
      <c r="AD49" s="194" t="s">
        <v>717</v>
      </c>
      <c r="AE49" s="194">
        <v>0.0</v>
      </c>
      <c r="AF49" s="194" t="s">
        <v>717</v>
      </c>
      <c r="AG49" s="197">
        <f>vlookup(B49,'Annual Leave-2026'!$B:$R,6,0)-countif(E49:AF49,"a")-(countif(E49:AF49,"a1")*0.5)-(countif(E49:AF49,"a2")*0.5)-(countif(E49:AF49,"b*")*0.5)-(countif(E49:AF49,"c*")*0.5)-(countif(E49:AF49,"d*")*0.5)-(countif(E49:AF49,"e*")*0.5)+1</f>
        <v>4</v>
      </c>
      <c r="AH49" s="197">
        <f t="shared" si="3"/>
        <v>23</v>
      </c>
      <c r="AI49" s="406">
        <f>VLOOKUP(B49,'Working Time-March-2026'!$B:$AK,33,0)/60</f>
        <v>0</v>
      </c>
      <c r="AJ49" s="406">
        <f>VLOOKUP(B49,'Working Time-March-2026'!$B:$AK,34,0)/60</f>
        <v>0</v>
      </c>
      <c r="AK49" s="659"/>
      <c r="AL49" s="655"/>
      <c r="AM49" s="475"/>
      <c r="AN49" s="655"/>
      <c r="AO49" s="655"/>
      <c r="AP49" s="655"/>
      <c r="AQ49" s="655"/>
      <c r="AR49" s="656">
        <f t="shared" si="4"/>
        <v>4</v>
      </c>
      <c r="AS49" s="656">
        <f t="shared" si="5"/>
        <v>0</v>
      </c>
      <c r="AT49" s="656">
        <f t="shared" si="6"/>
        <v>0</v>
      </c>
      <c r="AU49" s="655"/>
      <c r="AV49" s="657" t="s">
        <v>8</v>
      </c>
      <c r="AW49" s="649"/>
      <c r="AX49" s="649"/>
    </row>
    <row r="50">
      <c r="A50" s="650">
        <v>46.0</v>
      </c>
      <c r="B50" s="660" t="s">
        <v>638</v>
      </c>
      <c r="C50" s="475" t="s">
        <v>90</v>
      </c>
      <c r="D50" s="656" t="s">
        <v>76</v>
      </c>
      <c r="E50" s="194" t="s">
        <v>588</v>
      </c>
      <c r="F50" s="194" t="s">
        <v>588</v>
      </c>
      <c r="G50" s="194" t="s">
        <v>588</v>
      </c>
      <c r="H50" s="194" t="s">
        <v>588</v>
      </c>
      <c r="I50" s="194">
        <v>0.0</v>
      </c>
      <c r="J50" s="194" t="s">
        <v>717</v>
      </c>
      <c r="K50" s="194" t="s">
        <v>717</v>
      </c>
      <c r="L50" s="194" t="s">
        <v>717</v>
      </c>
      <c r="M50" s="194" t="s">
        <v>717</v>
      </c>
      <c r="N50" s="194" t="s">
        <v>717</v>
      </c>
      <c r="O50" s="194" t="s">
        <v>717</v>
      </c>
      <c r="P50" s="194">
        <v>0.0</v>
      </c>
      <c r="Q50" s="194" t="s">
        <v>717</v>
      </c>
      <c r="R50" s="194" t="s">
        <v>717</v>
      </c>
      <c r="S50" s="194" t="s">
        <v>717</v>
      </c>
      <c r="T50" s="194" t="s">
        <v>717</v>
      </c>
      <c r="U50" s="194" t="s">
        <v>717</v>
      </c>
      <c r="V50" s="194">
        <v>0.0</v>
      </c>
      <c r="W50" s="194" t="s">
        <v>717</v>
      </c>
      <c r="X50" s="194" t="s">
        <v>717</v>
      </c>
      <c r="Y50" s="194" t="s">
        <v>717</v>
      </c>
      <c r="Z50" s="194" t="s">
        <v>717</v>
      </c>
      <c r="AA50" s="194" t="s">
        <v>717</v>
      </c>
      <c r="AB50" s="194" t="s">
        <v>717</v>
      </c>
      <c r="AC50" s="194" t="s">
        <v>717</v>
      </c>
      <c r="AD50" s="194">
        <v>0.0</v>
      </c>
      <c r="AE50" s="194" t="s">
        <v>715</v>
      </c>
      <c r="AF50" s="194" t="s">
        <v>715</v>
      </c>
      <c r="AG50" s="197">
        <f>vlookup(B50,'Annual Leave-2026'!$B:$R,6,0)-countif(E50:AF50,"a")-(countif(E50:AF50,"a1")*0.5)-(countif(E50:AF50,"a2")*0.5)-(countif(E50:AF50,"b*")*0.5)-(countif(E50:AF50,"c*")*0.5)-(countif(E50:AF50,"d*")*0.5)-(countif(E50:AF50,"e*")*0.5)+1</f>
        <v>9.5</v>
      </c>
      <c r="AH50" s="197">
        <f t="shared" si="3"/>
        <v>23</v>
      </c>
      <c r="AI50" s="406">
        <f>VLOOKUP(B50,'Working Time-March-2026'!$B:$AK,33,0)/60</f>
        <v>0</v>
      </c>
      <c r="AJ50" s="406">
        <f>VLOOKUP(B50,'Working Time-March-2026'!$B:$AK,34,0)/60</f>
        <v>0</v>
      </c>
      <c r="AK50" s="659"/>
      <c r="AL50" s="655"/>
      <c r="AM50" s="475"/>
      <c r="AN50" s="655"/>
      <c r="AO50" s="655"/>
      <c r="AP50" s="655"/>
      <c r="AQ50" s="655"/>
      <c r="AR50" s="656">
        <f t="shared" si="4"/>
        <v>4</v>
      </c>
      <c r="AS50" s="656">
        <f t="shared" si="5"/>
        <v>0</v>
      </c>
      <c r="AT50" s="656">
        <f t="shared" si="6"/>
        <v>0</v>
      </c>
      <c r="AU50" s="661"/>
      <c r="AV50" s="657" t="s">
        <v>7</v>
      </c>
      <c r="AW50" s="649"/>
      <c r="AX50" s="649"/>
    </row>
    <row r="51" ht="17.25" customHeight="1">
      <c r="A51" s="656">
        <v>47.0</v>
      </c>
      <c r="B51" s="660" t="s">
        <v>639</v>
      </c>
      <c r="C51" s="475" t="s">
        <v>106</v>
      </c>
      <c r="D51" s="656" t="s">
        <v>76</v>
      </c>
      <c r="E51" s="194" t="s">
        <v>717</v>
      </c>
      <c r="F51" s="194" t="s">
        <v>717</v>
      </c>
      <c r="G51" s="194" t="s">
        <v>717</v>
      </c>
      <c r="H51" s="194" t="s">
        <v>717</v>
      </c>
      <c r="I51" s="194">
        <v>0.0</v>
      </c>
      <c r="J51" s="194" t="s">
        <v>715</v>
      </c>
      <c r="K51" s="194" t="s">
        <v>715</v>
      </c>
      <c r="L51" s="194" t="s">
        <v>715</v>
      </c>
      <c r="M51" s="194" t="s">
        <v>715</v>
      </c>
      <c r="N51" s="194" t="s">
        <v>715</v>
      </c>
      <c r="O51" s="194" t="s">
        <v>165</v>
      </c>
      <c r="P51" s="194">
        <v>0.0</v>
      </c>
      <c r="Q51" s="194" t="s">
        <v>715</v>
      </c>
      <c r="R51" s="194" t="s">
        <v>715</v>
      </c>
      <c r="S51" s="194" t="s">
        <v>715</v>
      </c>
      <c r="T51" s="194" t="s">
        <v>715</v>
      </c>
      <c r="U51" s="194" t="s">
        <v>715</v>
      </c>
      <c r="V51" s="194">
        <v>0.0</v>
      </c>
      <c r="W51" s="194" t="s">
        <v>715</v>
      </c>
      <c r="X51" s="194" t="s">
        <v>715</v>
      </c>
      <c r="Y51" s="194" t="s">
        <v>715</v>
      </c>
      <c r="Z51" s="194" t="s">
        <v>715</v>
      </c>
      <c r="AA51" s="194" t="s">
        <v>715</v>
      </c>
      <c r="AB51" s="194" t="s">
        <v>715</v>
      </c>
      <c r="AC51" s="194" t="s">
        <v>715</v>
      </c>
      <c r="AD51" s="194">
        <v>0.0</v>
      </c>
      <c r="AE51" s="194" t="s">
        <v>591</v>
      </c>
      <c r="AF51" s="194" t="s">
        <v>591</v>
      </c>
      <c r="AG51" s="197">
        <f>vlookup(B51,'Annual Leave-2026'!$B:$R,6,0)-countif(E51:AF51,"a")-(countif(E51:AF51,"a1")*0.5)-(countif(E51:AF51,"a2")*0.5)-(countif(E51:AF51,"b*")*0.5)-(countif(E51:AF51,"c*")*0.5)-(countif(E51:AF51,"d*")*0.5)-(countif(E51:AF51,"e*")*0.5)+1</f>
        <v>8.5</v>
      </c>
      <c r="AH51" s="197">
        <f t="shared" si="3"/>
        <v>23</v>
      </c>
      <c r="AI51" s="406">
        <f>VLOOKUP(B51,'Working Time-March-2026'!$B:$AK,33,0)/60</f>
        <v>0</v>
      </c>
      <c r="AJ51" s="406">
        <f>VLOOKUP(B51,'Working Time-March-2026'!$B:$AK,34,0)/60</f>
        <v>0</v>
      </c>
      <c r="AK51" s="659"/>
      <c r="AL51" s="475"/>
      <c r="AM51" s="475"/>
      <c r="AN51" s="655"/>
      <c r="AO51" s="655"/>
      <c r="AP51" s="655"/>
      <c r="AQ51" s="655"/>
      <c r="AR51" s="656">
        <f t="shared" si="4"/>
        <v>4</v>
      </c>
      <c r="AS51" s="656">
        <f t="shared" si="5"/>
        <v>0</v>
      </c>
      <c r="AT51" s="656">
        <f t="shared" si="6"/>
        <v>0</v>
      </c>
      <c r="AU51" s="661"/>
      <c r="AV51" s="657" t="s">
        <v>6</v>
      </c>
      <c r="AW51" s="649"/>
      <c r="AX51" s="649"/>
    </row>
    <row r="52">
      <c r="A52" s="650">
        <v>48.0</v>
      </c>
      <c r="B52" s="660" t="s">
        <v>640</v>
      </c>
      <c r="C52" s="475" t="s">
        <v>109</v>
      </c>
      <c r="D52" s="656" t="s">
        <v>76</v>
      </c>
      <c r="E52" s="194" t="s">
        <v>715</v>
      </c>
      <c r="F52" s="194" t="s">
        <v>6</v>
      </c>
      <c r="G52" s="194" t="s">
        <v>715</v>
      </c>
      <c r="H52" s="194" t="s">
        <v>715</v>
      </c>
      <c r="I52" s="194" t="s">
        <v>715</v>
      </c>
      <c r="J52" s="194">
        <v>0.0</v>
      </c>
      <c r="K52" s="194" t="s">
        <v>715</v>
      </c>
      <c r="L52" s="194" t="s">
        <v>715</v>
      </c>
      <c r="M52" s="433" t="s">
        <v>592</v>
      </c>
      <c r="N52" s="433" t="s">
        <v>592</v>
      </c>
      <c r="O52" s="194">
        <v>0.0</v>
      </c>
      <c r="P52" s="194" t="s">
        <v>715</v>
      </c>
      <c r="Q52" s="194" t="s">
        <v>715</v>
      </c>
      <c r="R52" s="194" t="s">
        <v>715</v>
      </c>
      <c r="S52" s="194" t="s">
        <v>715</v>
      </c>
      <c r="T52" s="194" t="s">
        <v>592</v>
      </c>
      <c r="U52" s="194" t="s">
        <v>6</v>
      </c>
      <c r="V52" s="194" t="s">
        <v>715</v>
      </c>
      <c r="W52" s="194">
        <v>0.0</v>
      </c>
      <c r="X52" s="194" t="s">
        <v>591</v>
      </c>
      <c r="Y52" s="194" t="s">
        <v>591</v>
      </c>
      <c r="Z52" s="194" t="s">
        <v>591</v>
      </c>
      <c r="AA52" s="194" t="s">
        <v>591</v>
      </c>
      <c r="AB52" s="194" t="s">
        <v>591</v>
      </c>
      <c r="AC52" s="194">
        <v>0.0</v>
      </c>
      <c r="AD52" s="194" t="s">
        <v>591</v>
      </c>
      <c r="AE52" s="194" t="s">
        <v>591</v>
      </c>
      <c r="AF52" s="194" t="s">
        <v>591</v>
      </c>
      <c r="AG52" s="197">
        <f>vlookup(B52,'Annual Leave-2026'!$B:$R,6,0)-countif(E52:AF52,"a")-(countif(E52:AF52,"a1")*0.5)-(countif(E52:AF52,"a2")*0.5)-(countif(E52:AF52,"b*")*0.5)-(countif(E52:AF52,"c*")*0.5)-(countif(E52:AF52,"d*")*0.5)-(countif(E52:AF52,"e*")*0.5)+1</f>
        <v>0</v>
      </c>
      <c r="AH52" s="197">
        <f t="shared" si="3"/>
        <v>20</v>
      </c>
      <c r="AI52" s="406">
        <f>VLOOKUP(B52,'Working Time-March-2026'!$B:$AK,33,0)/60</f>
        <v>0</v>
      </c>
      <c r="AJ52" s="406">
        <f>VLOOKUP(B52,'Working Time-March-2026'!$B:$AK,34,0)/60</f>
        <v>0</v>
      </c>
      <c r="AK52" s="659"/>
      <c r="AL52" s="475"/>
      <c r="AM52" s="475"/>
      <c r="AN52" s="655"/>
      <c r="AO52" s="655"/>
      <c r="AP52" s="655"/>
      <c r="AQ52" s="655"/>
      <c r="AR52" s="656">
        <f t="shared" si="4"/>
        <v>4</v>
      </c>
      <c r="AS52" s="656">
        <f t="shared" si="5"/>
        <v>3</v>
      </c>
      <c r="AT52" s="656">
        <f t="shared" si="6"/>
        <v>0</v>
      </c>
      <c r="AU52" s="661"/>
      <c r="AV52" s="657" t="s">
        <v>6</v>
      </c>
      <c r="AW52" s="649"/>
      <c r="AX52" s="649"/>
    </row>
    <row r="53">
      <c r="A53" s="656">
        <v>49.0</v>
      </c>
      <c r="B53" s="660" t="s">
        <v>642</v>
      </c>
      <c r="C53" s="475" t="s">
        <v>117</v>
      </c>
      <c r="D53" s="656" t="s">
        <v>76</v>
      </c>
      <c r="E53" s="194" t="s">
        <v>6</v>
      </c>
      <c r="F53" s="194" t="s">
        <v>715</v>
      </c>
      <c r="G53" s="194" t="s">
        <v>715</v>
      </c>
      <c r="H53" s="194">
        <v>0.0</v>
      </c>
      <c r="I53" s="194" t="s">
        <v>715</v>
      </c>
      <c r="J53" s="194" t="s">
        <v>715</v>
      </c>
      <c r="K53" s="194" t="s">
        <v>715</v>
      </c>
      <c r="L53" s="194" t="s">
        <v>715</v>
      </c>
      <c r="M53" s="194" t="s">
        <v>715</v>
      </c>
      <c r="N53" s="194" t="s">
        <v>715</v>
      </c>
      <c r="O53" s="194" t="s">
        <v>715</v>
      </c>
      <c r="P53" s="194">
        <v>0.0</v>
      </c>
      <c r="Q53" s="194" t="s">
        <v>591</v>
      </c>
      <c r="R53" s="194" t="s">
        <v>591</v>
      </c>
      <c r="S53" s="194" t="s">
        <v>591</v>
      </c>
      <c r="T53" s="194" t="s">
        <v>591</v>
      </c>
      <c r="U53" s="194" t="s">
        <v>591</v>
      </c>
      <c r="V53" s="194">
        <v>0.0</v>
      </c>
      <c r="W53" s="194" t="s">
        <v>591</v>
      </c>
      <c r="X53" s="194" t="s">
        <v>591</v>
      </c>
      <c r="Y53" s="194" t="s">
        <v>591</v>
      </c>
      <c r="Z53" s="194" t="s">
        <v>591</v>
      </c>
      <c r="AA53" s="194" t="s">
        <v>591</v>
      </c>
      <c r="AB53" s="194" t="s">
        <v>591</v>
      </c>
      <c r="AC53" s="194" t="s">
        <v>591</v>
      </c>
      <c r="AD53" s="194">
        <v>0.0</v>
      </c>
      <c r="AE53" s="194" t="s">
        <v>6</v>
      </c>
      <c r="AF53" s="194" t="s">
        <v>6</v>
      </c>
      <c r="AG53" s="197">
        <f>vlookup(B53,'Annual Leave-2026'!$B:$R,6,0)-countif(E53:AF53,"a")-(countif(E53:AF53,"a1")*0.5)-(countif(E53:AF53,"a2")*0.5)-(countif(E53:AF53,"b*")*0.5)-(countif(E53:AF53,"c*")*0.5)-(countif(E53:AF53,"d*")*0.5)-(countif(E53:AF53,"e*")*0.5)+1</f>
        <v>6.5</v>
      </c>
      <c r="AH53" s="197">
        <f t="shared" si="3"/>
        <v>23</v>
      </c>
      <c r="AI53" s="406">
        <f>VLOOKUP(B53,'Working Time-March-2026'!$B:$AK,33,0)/60</f>
        <v>0</v>
      </c>
      <c r="AJ53" s="406">
        <f>VLOOKUP(B53,'Working Time-March-2026'!$B:$AK,34,0)/60</f>
        <v>0</v>
      </c>
      <c r="AK53" s="659"/>
      <c r="AL53" s="475"/>
      <c r="AM53" s="475"/>
      <c r="AN53" s="655"/>
      <c r="AO53" s="655"/>
      <c r="AP53" s="655"/>
      <c r="AQ53" s="655"/>
      <c r="AR53" s="656">
        <f t="shared" si="4"/>
        <v>4</v>
      </c>
      <c r="AS53" s="656">
        <f t="shared" si="5"/>
        <v>0</v>
      </c>
      <c r="AT53" s="656">
        <f t="shared" si="6"/>
        <v>0</v>
      </c>
      <c r="AU53" s="655"/>
      <c r="AV53" s="657" t="s">
        <v>10</v>
      </c>
      <c r="AW53" s="649"/>
      <c r="AX53" s="649"/>
    </row>
    <row r="54">
      <c r="A54" s="650">
        <v>50.0</v>
      </c>
      <c r="B54" s="656" t="s">
        <v>643</v>
      </c>
      <c r="C54" s="655" t="s">
        <v>88</v>
      </c>
      <c r="D54" s="656" t="s">
        <v>76</v>
      </c>
      <c r="E54" s="194" t="s">
        <v>588</v>
      </c>
      <c r="F54" s="194" t="s">
        <v>588</v>
      </c>
      <c r="G54" s="194" t="s">
        <v>588</v>
      </c>
      <c r="H54" s="194" t="s">
        <v>588</v>
      </c>
      <c r="I54" s="194">
        <v>0.0</v>
      </c>
      <c r="J54" s="194" t="s">
        <v>717</v>
      </c>
      <c r="K54" s="194" t="s">
        <v>717</v>
      </c>
      <c r="L54" s="194" t="s">
        <v>717</v>
      </c>
      <c r="M54" s="194" t="s">
        <v>717</v>
      </c>
      <c r="N54" s="194" t="s">
        <v>717</v>
      </c>
      <c r="O54" s="194" t="s">
        <v>717</v>
      </c>
      <c r="P54" s="194">
        <v>0.0</v>
      </c>
      <c r="Q54" s="194" t="s">
        <v>717</v>
      </c>
      <c r="R54" s="194" t="s">
        <v>717</v>
      </c>
      <c r="S54" s="194" t="s">
        <v>717</v>
      </c>
      <c r="T54" s="194" t="s">
        <v>717</v>
      </c>
      <c r="U54" s="194" t="s">
        <v>717</v>
      </c>
      <c r="V54" s="194">
        <v>0.0</v>
      </c>
      <c r="W54" s="194" t="s">
        <v>717</v>
      </c>
      <c r="X54" s="194" t="s">
        <v>717</v>
      </c>
      <c r="Y54" s="194" t="s">
        <v>717</v>
      </c>
      <c r="Z54" s="194" t="s">
        <v>717</v>
      </c>
      <c r="AA54" s="194" t="s">
        <v>717</v>
      </c>
      <c r="AB54" s="194" t="s">
        <v>717</v>
      </c>
      <c r="AC54" s="194" t="s">
        <v>717</v>
      </c>
      <c r="AD54" s="194">
        <v>0.0</v>
      </c>
      <c r="AE54" s="194" t="s">
        <v>715</v>
      </c>
      <c r="AF54" s="194" t="s">
        <v>715</v>
      </c>
      <c r="AG54" s="197">
        <f>vlookup(B54,'Annual Leave-2026'!$B:$R,6,0)-countif(E54:AF54,"a")-(countif(E54:AF54,"a1")*0.5)-(countif(E54:AF54,"a2")*0.5)-(countif(E54:AF54,"b*")*0.5)-(countif(E54:AF54,"c*")*0.5)-(countif(E54:AF54,"d*")*0.5)-(countif(E54:AF54,"e*")*0.5)+1</f>
        <v>1.5</v>
      </c>
      <c r="AH54" s="197">
        <f t="shared" si="3"/>
        <v>23</v>
      </c>
      <c r="AI54" s="406">
        <f>VLOOKUP(B54,'Working Time-March-2026'!$B:$AK,33,0)/60</f>
        <v>0</v>
      </c>
      <c r="AJ54" s="406">
        <f>VLOOKUP(B54,'Working Time-March-2026'!$B:$AK,34,0)/60</f>
        <v>0</v>
      </c>
      <c r="AK54" s="659"/>
      <c r="AL54" s="655"/>
      <c r="AM54" s="655"/>
      <c r="AN54" s="655"/>
      <c r="AO54" s="655"/>
      <c r="AP54" s="655"/>
      <c r="AQ54" s="655"/>
      <c r="AR54" s="656">
        <f t="shared" si="4"/>
        <v>4</v>
      </c>
      <c r="AS54" s="656">
        <f t="shared" si="5"/>
        <v>0</v>
      </c>
      <c r="AT54" s="656">
        <f t="shared" si="6"/>
        <v>0</v>
      </c>
      <c r="AU54" s="655"/>
      <c r="AV54" s="657" t="s">
        <v>7</v>
      </c>
      <c r="AW54" s="649"/>
      <c r="AX54" s="649"/>
    </row>
    <row r="55">
      <c r="A55" s="656">
        <v>51.0</v>
      </c>
      <c r="B55" s="656" t="s">
        <v>644</v>
      </c>
      <c r="C55" s="655" t="s">
        <v>125</v>
      </c>
      <c r="D55" s="656" t="s">
        <v>76</v>
      </c>
      <c r="E55" s="194" t="s">
        <v>591</v>
      </c>
      <c r="F55" s="194" t="s">
        <v>591</v>
      </c>
      <c r="G55" s="194" t="s">
        <v>591</v>
      </c>
      <c r="H55" s="194" t="s">
        <v>6</v>
      </c>
      <c r="I55" s="194">
        <v>0.0</v>
      </c>
      <c r="J55" s="194" t="s">
        <v>591</v>
      </c>
      <c r="K55" s="194" t="s">
        <v>6</v>
      </c>
      <c r="L55" s="194" t="s">
        <v>6</v>
      </c>
      <c r="M55" s="194" t="s">
        <v>591</v>
      </c>
      <c r="N55" s="194" t="s">
        <v>591</v>
      </c>
      <c r="O55" s="194">
        <v>0.0</v>
      </c>
      <c r="P55" s="194" t="s">
        <v>593</v>
      </c>
      <c r="Q55" s="194" t="s">
        <v>593</v>
      </c>
      <c r="R55" s="194" t="s">
        <v>593</v>
      </c>
      <c r="S55" s="194" t="s">
        <v>593</v>
      </c>
      <c r="T55" s="194" t="s">
        <v>593</v>
      </c>
      <c r="U55" s="194" t="s">
        <v>593</v>
      </c>
      <c r="V55" s="194">
        <v>0.0</v>
      </c>
      <c r="W55" s="194" t="s">
        <v>588</v>
      </c>
      <c r="X55" s="194" t="s">
        <v>588</v>
      </c>
      <c r="Y55" s="194" t="s">
        <v>588</v>
      </c>
      <c r="Z55" s="194" t="s">
        <v>588</v>
      </c>
      <c r="AA55" s="194" t="s">
        <v>588</v>
      </c>
      <c r="AB55" s="194" t="s">
        <v>588</v>
      </c>
      <c r="AC55" s="194" t="s">
        <v>588</v>
      </c>
      <c r="AD55" s="194">
        <v>0.0</v>
      </c>
      <c r="AE55" s="194" t="s">
        <v>588</v>
      </c>
      <c r="AF55" s="194" t="s">
        <v>588</v>
      </c>
      <c r="AG55" s="197">
        <f>vlookup(B55,'Annual Leave-2026'!$B:$R,6,0)-countif(E55:AF55,"a")-(countif(E55:AF55,"a1")*0.5)-(countif(E55:AF55,"a2")*0.5)-(countif(E55:AF55,"b*")*0.5)-(countif(E55:AF55,"c*")*0.5)-(countif(E55:AF55,"d*")*0.5)-(countif(E55:AF55,"e*")*0.5)+1</f>
        <v>4</v>
      </c>
      <c r="AH55" s="197">
        <f t="shared" si="3"/>
        <v>23</v>
      </c>
      <c r="AI55" s="406">
        <f>VLOOKUP(B55,'Working Time-March-2026'!$B:$AK,33,0)/60</f>
        <v>0</v>
      </c>
      <c r="AJ55" s="406">
        <f>VLOOKUP(B55,'Working Time-March-2026'!$B:$AK,34,0)/60</f>
        <v>0</v>
      </c>
      <c r="AK55" s="659"/>
      <c r="AL55" s="655"/>
      <c r="AM55" s="655"/>
      <c r="AN55" s="655"/>
      <c r="AO55" s="655"/>
      <c r="AP55" s="655"/>
      <c r="AQ55" s="655"/>
      <c r="AR55" s="656">
        <f t="shared" si="4"/>
        <v>4</v>
      </c>
      <c r="AS55" s="656">
        <f t="shared" si="5"/>
        <v>0</v>
      </c>
      <c r="AT55" s="656">
        <f t="shared" si="6"/>
        <v>0</v>
      </c>
      <c r="AU55" s="655"/>
      <c r="AV55" s="657" t="s">
        <v>9</v>
      </c>
      <c r="AW55" s="649"/>
      <c r="AX55" s="649"/>
    </row>
    <row r="56">
      <c r="A56" s="650">
        <v>52.0</v>
      </c>
      <c r="B56" s="656" t="s">
        <v>645</v>
      </c>
      <c r="C56" s="655" t="s">
        <v>87</v>
      </c>
      <c r="D56" s="656" t="s">
        <v>76</v>
      </c>
      <c r="E56" s="194" t="s">
        <v>588</v>
      </c>
      <c r="F56" s="194" t="s">
        <v>588</v>
      </c>
      <c r="G56" s="194" t="s">
        <v>588</v>
      </c>
      <c r="H56" s="194" t="s">
        <v>588</v>
      </c>
      <c r="I56" s="194" t="s">
        <v>169</v>
      </c>
      <c r="J56" s="194">
        <v>0.0</v>
      </c>
      <c r="K56" s="194" t="s">
        <v>717</v>
      </c>
      <c r="L56" s="194" t="s">
        <v>717</v>
      </c>
      <c r="M56" s="194" t="s">
        <v>717</v>
      </c>
      <c r="N56" s="194" t="s">
        <v>717</v>
      </c>
      <c r="O56" s="194" t="s">
        <v>717</v>
      </c>
      <c r="P56" s="194">
        <v>0.0</v>
      </c>
      <c r="Q56" s="194" t="s">
        <v>717</v>
      </c>
      <c r="R56" s="194" t="s">
        <v>717</v>
      </c>
      <c r="S56" s="194" t="s">
        <v>717</v>
      </c>
      <c r="T56" s="194" t="s">
        <v>717</v>
      </c>
      <c r="U56" s="194" t="s">
        <v>717</v>
      </c>
      <c r="V56" s="194">
        <v>0.0</v>
      </c>
      <c r="W56" s="194" t="s">
        <v>717</v>
      </c>
      <c r="X56" s="194" t="s">
        <v>717</v>
      </c>
      <c r="Y56" s="194" t="s">
        <v>717</v>
      </c>
      <c r="Z56" s="194" t="s">
        <v>167</v>
      </c>
      <c r="AA56" s="194" t="s">
        <v>717</v>
      </c>
      <c r="AB56" s="194" t="s">
        <v>717</v>
      </c>
      <c r="AC56" s="194" t="s">
        <v>717</v>
      </c>
      <c r="AD56" s="194">
        <v>0.0</v>
      </c>
      <c r="AE56" s="194" t="s">
        <v>715</v>
      </c>
      <c r="AF56" s="194" t="s">
        <v>715</v>
      </c>
      <c r="AG56" s="197">
        <f>vlookup(B56,'Annual Leave-2026'!$B:$R,6,0)-countif(E56:AF56,"a")-(countif(E56:AF56,"a1")*0.5)-(countif(E56:AF56,"a2")*0.5)-(countif(E56:AF56,"b*")*0.5)-(countif(E56:AF56,"c*")*0.5)-(countif(E56:AF56,"d*")*0.5)-(countif(E56:AF56,"e*")*0.5)+1</f>
        <v>1</v>
      </c>
      <c r="AH56" s="197">
        <f t="shared" si="3"/>
        <v>23</v>
      </c>
      <c r="AI56" s="406">
        <f>VLOOKUP(B56,'Working Time-March-2026'!$B:$AK,33,0)/60</f>
        <v>-0.15</v>
      </c>
      <c r="AJ56" s="406">
        <f>VLOOKUP(B56,'Working Time-March-2026'!$B:$AK,34,0)/60</f>
        <v>0</v>
      </c>
      <c r="AK56" s="659"/>
      <c r="AL56" s="655"/>
      <c r="AM56" s="655"/>
      <c r="AN56" s="655"/>
      <c r="AO56" s="655"/>
      <c r="AP56" s="655"/>
      <c r="AQ56" s="655"/>
      <c r="AR56" s="656">
        <f t="shared" si="4"/>
        <v>4</v>
      </c>
      <c r="AS56" s="656">
        <f t="shared" si="5"/>
        <v>0</v>
      </c>
      <c r="AT56" s="656">
        <f t="shared" si="6"/>
        <v>0</v>
      </c>
      <c r="AU56" s="661"/>
      <c r="AV56" s="657" t="s">
        <v>7</v>
      </c>
      <c r="AW56" s="649"/>
      <c r="AX56" s="649"/>
    </row>
    <row r="57">
      <c r="A57" s="656">
        <v>53.0</v>
      </c>
      <c r="B57" s="660" t="s">
        <v>646</v>
      </c>
      <c r="C57" s="475" t="s">
        <v>124</v>
      </c>
      <c r="D57" s="660" t="s">
        <v>76</v>
      </c>
      <c r="E57" s="194" t="s">
        <v>591</v>
      </c>
      <c r="F57" s="194" t="s">
        <v>591</v>
      </c>
      <c r="G57" s="194" t="s">
        <v>591</v>
      </c>
      <c r="H57" s="194">
        <v>0.0</v>
      </c>
      <c r="I57" s="194" t="s">
        <v>591</v>
      </c>
      <c r="J57" s="194" t="s">
        <v>591</v>
      </c>
      <c r="K57" s="194" t="s">
        <v>591</v>
      </c>
      <c r="L57" s="194" t="s">
        <v>591</v>
      </c>
      <c r="M57" s="194" t="s">
        <v>591</v>
      </c>
      <c r="N57" s="194" t="s">
        <v>591</v>
      </c>
      <c r="O57" s="194" t="s">
        <v>591</v>
      </c>
      <c r="P57" s="194">
        <v>0.0</v>
      </c>
      <c r="Q57" s="194" t="s">
        <v>593</v>
      </c>
      <c r="R57" s="194" t="s">
        <v>593</v>
      </c>
      <c r="S57" s="194" t="s">
        <v>593</v>
      </c>
      <c r="T57" s="194" t="s">
        <v>593</v>
      </c>
      <c r="U57" s="194" t="s">
        <v>593</v>
      </c>
      <c r="V57" s="194" t="s">
        <v>593</v>
      </c>
      <c r="W57" s="194">
        <v>0.0</v>
      </c>
      <c r="X57" s="194" t="s">
        <v>588</v>
      </c>
      <c r="Y57" s="194" t="s">
        <v>588</v>
      </c>
      <c r="Z57" s="194" t="s">
        <v>588</v>
      </c>
      <c r="AA57" s="194" t="s">
        <v>588</v>
      </c>
      <c r="AB57" s="194" t="s">
        <v>588</v>
      </c>
      <c r="AC57" s="194" t="s">
        <v>588</v>
      </c>
      <c r="AD57" s="194">
        <v>0.0</v>
      </c>
      <c r="AE57" s="194" t="s">
        <v>588</v>
      </c>
      <c r="AF57" s="194" t="s">
        <v>588</v>
      </c>
      <c r="AG57" s="197">
        <f>vlookup(B57,'Annual Leave-2026'!$B:$R,6,0)-countif(E57:AF57,"a")-(countif(E57:AF57,"a1")*0.5)-(countif(E57:AF57,"a2")*0.5)-(countif(E57:AF57,"b*")*0.5)-(countif(E57:AF57,"c*")*0.5)-(countif(E57:AF57,"d*")*0.5)-(countif(E57:AF57,"e*")*0.5)+1</f>
        <v>8</v>
      </c>
      <c r="AH57" s="197">
        <f t="shared" si="3"/>
        <v>23</v>
      </c>
      <c r="AI57" s="406">
        <f>VLOOKUP(B57,'Working Time-March-2026'!$B:$AK,33,0)/60</f>
        <v>-0.5166666667</v>
      </c>
      <c r="AJ57" s="406">
        <f>VLOOKUP(B57,'Working Time-March-2026'!$B:$AK,34,0)/60</f>
        <v>0</v>
      </c>
      <c r="AK57" s="659"/>
      <c r="AL57" s="475"/>
      <c r="AM57" s="475"/>
      <c r="AN57" s="655"/>
      <c r="AO57" s="655"/>
      <c r="AP57" s="655"/>
      <c r="AQ57" s="655"/>
      <c r="AR57" s="656">
        <f t="shared" si="4"/>
        <v>4</v>
      </c>
      <c r="AS57" s="656">
        <f t="shared" si="5"/>
        <v>0</v>
      </c>
      <c r="AT57" s="656">
        <f t="shared" si="6"/>
        <v>0</v>
      </c>
      <c r="AU57" s="655"/>
      <c r="AV57" s="657" t="s">
        <v>9</v>
      </c>
      <c r="AW57" s="649"/>
      <c r="AX57" s="649"/>
    </row>
    <row r="58">
      <c r="A58" s="650">
        <v>54.0</v>
      </c>
      <c r="B58" s="660" t="s">
        <v>647</v>
      </c>
      <c r="C58" s="475" t="s">
        <v>84</v>
      </c>
      <c r="D58" s="656" t="s">
        <v>76</v>
      </c>
      <c r="E58" s="194" t="s">
        <v>588</v>
      </c>
      <c r="F58" s="194" t="s">
        <v>588</v>
      </c>
      <c r="G58" s="194" t="s">
        <v>588</v>
      </c>
      <c r="H58" s="194">
        <v>0.0</v>
      </c>
      <c r="I58" s="194" t="s">
        <v>588</v>
      </c>
      <c r="J58" s="194" t="s">
        <v>588</v>
      </c>
      <c r="K58" s="194" t="s">
        <v>588</v>
      </c>
      <c r="L58" s="194" t="s">
        <v>588</v>
      </c>
      <c r="M58" s="194" t="s">
        <v>592</v>
      </c>
      <c r="N58" s="194" t="s">
        <v>592</v>
      </c>
      <c r="O58" s="194" t="s">
        <v>592</v>
      </c>
      <c r="P58" s="194">
        <v>0.0</v>
      </c>
      <c r="Q58" s="194" t="s">
        <v>168</v>
      </c>
      <c r="R58" s="194" t="s">
        <v>717</v>
      </c>
      <c r="S58" s="194" t="s">
        <v>717</v>
      </c>
      <c r="T58" s="194" t="s">
        <v>717</v>
      </c>
      <c r="U58" s="194" t="s">
        <v>717</v>
      </c>
      <c r="V58" s="194" t="s">
        <v>717</v>
      </c>
      <c r="W58" s="194" t="s">
        <v>717</v>
      </c>
      <c r="X58" s="194">
        <v>0.0</v>
      </c>
      <c r="Y58" s="194" t="s">
        <v>717</v>
      </c>
      <c r="Z58" s="194" t="s">
        <v>717</v>
      </c>
      <c r="AA58" s="194" t="s">
        <v>717</v>
      </c>
      <c r="AB58" s="194" t="s">
        <v>717</v>
      </c>
      <c r="AC58" s="194">
        <v>0.0</v>
      </c>
      <c r="AD58" s="194" t="s">
        <v>717</v>
      </c>
      <c r="AE58" s="194" t="s">
        <v>592</v>
      </c>
      <c r="AF58" s="194" t="s">
        <v>592</v>
      </c>
      <c r="AG58" s="197">
        <f>vlookup(B58,'Annual Leave-2026'!$B:$R,6,0)-countif(E58:AF58,"a")-(countif(E58:AF58,"a1")*0.5)-(countif(E58:AF58,"a2")*0.5)-(countif(E58:AF58,"b*")*0.5)-(countif(E58:AF58,"c*")*0.5)-(countif(E58:AF58,"d*")*0.5)-(countif(E58:AF58,"e*")*0.5)+1</f>
        <v>0.5</v>
      </c>
      <c r="AH58" s="197">
        <f t="shared" si="3"/>
        <v>19</v>
      </c>
      <c r="AI58" s="406">
        <f>VLOOKUP(B58,'Working Time-March-2026'!$B:$AK,33,0)/60</f>
        <v>0</v>
      </c>
      <c r="AJ58" s="406">
        <f>VLOOKUP(B58,'Working Time-March-2026'!$B:$AK,34,0)/60</f>
        <v>0</v>
      </c>
      <c r="AK58" s="659"/>
      <c r="AL58" s="655"/>
      <c r="AM58" s="475"/>
      <c r="AN58" s="655"/>
      <c r="AO58" s="655"/>
      <c r="AP58" s="655"/>
      <c r="AQ58" s="655"/>
      <c r="AR58" s="656">
        <f t="shared" si="4"/>
        <v>4</v>
      </c>
      <c r="AS58" s="656">
        <f t="shared" si="5"/>
        <v>5</v>
      </c>
      <c r="AT58" s="656">
        <f t="shared" si="6"/>
        <v>0</v>
      </c>
      <c r="AU58" s="655"/>
      <c r="AV58" s="657" t="s">
        <v>8</v>
      </c>
      <c r="AW58" s="649"/>
      <c r="AX58" s="649"/>
    </row>
    <row r="59">
      <c r="A59" s="656">
        <v>55.0</v>
      </c>
      <c r="B59" s="660" t="s">
        <v>648</v>
      </c>
      <c r="C59" s="475" t="s">
        <v>121</v>
      </c>
      <c r="D59" s="656" t="s">
        <v>76</v>
      </c>
      <c r="E59" s="194" t="s">
        <v>715</v>
      </c>
      <c r="F59" s="194" t="s">
        <v>715</v>
      </c>
      <c r="G59" s="194" t="s">
        <v>715</v>
      </c>
      <c r="H59" s="194" t="s">
        <v>715</v>
      </c>
      <c r="I59" s="194">
        <v>0.0</v>
      </c>
      <c r="J59" s="194" t="s">
        <v>591</v>
      </c>
      <c r="K59" s="194" t="s">
        <v>591</v>
      </c>
      <c r="L59" s="194" t="s">
        <v>591</v>
      </c>
      <c r="M59" s="194" t="s">
        <v>591</v>
      </c>
      <c r="N59" s="194" t="s">
        <v>591</v>
      </c>
      <c r="O59" s="194">
        <v>0.0</v>
      </c>
      <c r="P59" s="194" t="s">
        <v>6</v>
      </c>
      <c r="Q59" s="194" t="s">
        <v>591</v>
      </c>
      <c r="R59" s="194" t="s">
        <v>591</v>
      </c>
      <c r="S59" s="194" t="s">
        <v>591</v>
      </c>
      <c r="T59" s="194" t="s">
        <v>591</v>
      </c>
      <c r="U59" s="194" t="s">
        <v>591</v>
      </c>
      <c r="V59" s="194" t="s">
        <v>591</v>
      </c>
      <c r="W59" s="194">
        <v>0.0</v>
      </c>
      <c r="X59" s="194" t="s">
        <v>593</v>
      </c>
      <c r="Y59" s="194" t="s">
        <v>593</v>
      </c>
      <c r="Z59" s="218" t="s">
        <v>593</v>
      </c>
      <c r="AA59" s="194" t="s">
        <v>593</v>
      </c>
      <c r="AB59" s="194" t="s">
        <v>593</v>
      </c>
      <c r="AC59" s="194">
        <v>0.0</v>
      </c>
      <c r="AD59" s="194" t="s">
        <v>169</v>
      </c>
      <c r="AE59" s="194" t="s">
        <v>588</v>
      </c>
      <c r="AF59" s="194" t="s">
        <v>588</v>
      </c>
      <c r="AG59" s="197">
        <f>vlookup(B59,'Annual Leave-2026'!$B:$R,6,0)-countif(E59:AF59,"a")-(countif(E59:AF59,"a1")*0.5)-(countif(E59:AF59,"a2")*0.5)-(countif(E59:AF59,"b*")*0.5)-(countif(E59:AF59,"c*")*0.5)-(countif(E59:AF59,"d*")*0.5)-(countif(E59:AF59,"e*")*0.5)+1</f>
        <v>4.5</v>
      </c>
      <c r="AH59" s="197">
        <f t="shared" si="3"/>
        <v>23</v>
      </c>
      <c r="AI59" s="406">
        <f>VLOOKUP(B59,'Working Time-March-2026'!$B:$AK,33,0)/60</f>
        <v>0</v>
      </c>
      <c r="AJ59" s="406">
        <f>VLOOKUP(B59,'Working Time-March-2026'!$B:$AK,34,0)/60</f>
        <v>0</v>
      </c>
      <c r="AK59" s="659"/>
      <c r="AL59" s="655"/>
      <c r="AM59" s="475"/>
      <c r="AN59" s="655"/>
      <c r="AO59" s="655"/>
      <c r="AP59" s="655"/>
      <c r="AQ59" s="655"/>
      <c r="AR59" s="656">
        <f t="shared" si="4"/>
        <v>4</v>
      </c>
      <c r="AS59" s="656">
        <f t="shared" si="5"/>
        <v>0</v>
      </c>
      <c r="AT59" s="656">
        <f t="shared" si="6"/>
        <v>0</v>
      </c>
      <c r="AU59" s="655"/>
      <c r="AV59" s="657" t="s">
        <v>9</v>
      </c>
      <c r="AW59" s="649"/>
      <c r="AX59" s="649"/>
    </row>
    <row r="60">
      <c r="A60" s="650">
        <v>56.0</v>
      </c>
      <c r="B60" s="660" t="s">
        <v>649</v>
      </c>
      <c r="C60" s="475" t="s">
        <v>110</v>
      </c>
      <c r="D60" s="656" t="s">
        <v>76</v>
      </c>
      <c r="E60" s="194" t="s">
        <v>715</v>
      </c>
      <c r="F60" s="194" t="s">
        <v>715</v>
      </c>
      <c r="G60" s="194" t="s">
        <v>715</v>
      </c>
      <c r="H60" s="194" t="s">
        <v>715</v>
      </c>
      <c r="I60" s="194" t="s">
        <v>715</v>
      </c>
      <c r="J60" s="194">
        <v>0.0</v>
      </c>
      <c r="K60" s="194" t="s">
        <v>715</v>
      </c>
      <c r="L60" s="194" t="s">
        <v>715</v>
      </c>
      <c r="M60" s="194" t="s">
        <v>715</v>
      </c>
      <c r="N60" s="194" t="s">
        <v>715</v>
      </c>
      <c r="O60" s="194">
        <v>0.0</v>
      </c>
      <c r="P60" s="194" t="s">
        <v>715</v>
      </c>
      <c r="Q60" s="194" t="s">
        <v>715</v>
      </c>
      <c r="R60" s="194" t="s">
        <v>715</v>
      </c>
      <c r="S60" s="194" t="s">
        <v>715</v>
      </c>
      <c r="T60" s="194" t="s">
        <v>715</v>
      </c>
      <c r="U60" s="194" t="s">
        <v>715</v>
      </c>
      <c r="V60" s="194" t="s">
        <v>715</v>
      </c>
      <c r="W60" s="194">
        <v>0.0</v>
      </c>
      <c r="X60" s="194" t="s">
        <v>6</v>
      </c>
      <c r="Y60" s="194" t="s">
        <v>6</v>
      </c>
      <c r="Z60" s="218" t="s">
        <v>641</v>
      </c>
      <c r="AA60" s="194" t="s">
        <v>592</v>
      </c>
      <c r="AB60" s="194" t="s">
        <v>592</v>
      </c>
      <c r="AC60" s="194">
        <v>0.0</v>
      </c>
      <c r="AD60" s="194" t="s">
        <v>591</v>
      </c>
      <c r="AE60" s="194" t="s">
        <v>591</v>
      </c>
      <c r="AF60" s="194" t="s">
        <v>591</v>
      </c>
      <c r="AG60" s="197">
        <f>vlookup(B60,'Annual Leave-2026'!$B:$R,6,0)-countif(E60:AF60,"a")-(countif(E60:AF60,"a1")*0.5)-(countif(E60:AF60,"a2")*0.5)-(countif(E60:AF60,"b*")*0.5)-(countif(E60:AF60,"c*")*0.5)-(countif(E60:AF60,"d*")*0.5)-(countif(E60:AF60,"e*")*0.5)+1</f>
        <v>0</v>
      </c>
      <c r="AH60" s="197">
        <f t="shared" si="3"/>
        <v>20.5</v>
      </c>
      <c r="AI60" s="406">
        <f>VLOOKUP(B60,'Working Time-March-2026'!$B:$AK,33,0)/60</f>
        <v>0</v>
      </c>
      <c r="AJ60" s="406">
        <f>VLOOKUP(B60,'Working Time-March-2026'!$B:$AK,34,0)/60</f>
        <v>0</v>
      </c>
      <c r="AK60" s="659"/>
      <c r="AL60" s="655"/>
      <c r="AM60" s="475"/>
      <c r="AN60" s="655"/>
      <c r="AO60" s="655"/>
      <c r="AP60" s="655"/>
      <c r="AQ60" s="655"/>
      <c r="AR60" s="656">
        <f t="shared" si="4"/>
        <v>4</v>
      </c>
      <c r="AS60" s="656">
        <f t="shared" si="5"/>
        <v>2</v>
      </c>
      <c r="AT60" s="656">
        <f t="shared" si="6"/>
        <v>0.5</v>
      </c>
      <c r="AU60" s="655"/>
      <c r="AV60" s="657" t="s">
        <v>6</v>
      </c>
      <c r="AW60" s="649"/>
      <c r="AX60" s="649"/>
    </row>
    <row r="61">
      <c r="A61" s="656">
        <v>57.0</v>
      </c>
      <c r="B61" s="660" t="s">
        <v>712</v>
      </c>
      <c r="C61" s="475" t="s">
        <v>105</v>
      </c>
      <c r="D61" s="656" t="s">
        <v>76</v>
      </c>
      <c r="E61" s="194" t="s">
        <v>717</v>
      </c>
      <c r="F61" s="194" t="s">
        <v>717</v>
      </c>
      <c r="G61" s="194" t="s">
        <v>717</v>
      </c>
      <c r="H61" s="194" t="s">
        <v>717</v>
      </c>
      <c r="I61" s="194">
        <v>0.0</v>
      </c>
      <c r="J61" s="433" t="s">
        <v>165</v>
      </c>
      <c r="K61" s="433" t="s">
        <v>592</v>
      </c>
      <c r="L61" s="194" t="s">
        <v>715</v>
      </c>
      <c r="M61" s="194" t="s">
        <v>715</v>
      </c>
      <c r="N61" s="194" t="s">
        <v>715</v>
      </c>
      <c r="O61" s="194">
        <v>0.0</v>
      </c>
      <c r="P61" s="194" t="s">
        <v>715</v>
      </c>
      <c r="Q61" s="194" t="s">
        <v>715</v>
      </c>
      <c r="R61" s="194" t="s">
        <v>715</v>
      </c>
      <c r="S61" s="194" t="s">
        <v>715</v>
      </c>
      <c r="T61" s="194" t="s">
        <v>715</v>
      </c>
      <c r="U61" s="194" t="s">
        <v>715</v>
      </c>
      <c r="V61" s="194" t="s">
        <v>715</v>
      </c>
      <c r="W61" s="194">
        <v>0.0</v>
      </c>
      <c r="X61" s="194" t="s">
        <v>715</v>
      </c>
      <c r="Y61" s="194" t="s">
        <v>715</v>
      </c>
      <c r="Z61" s="194" t="s">
        <v>592</v>
      </c>
      <c r="AA61" s="194" t="s">
        <v>715</v>
      </c>
      <c r="AB61" s="194" t="s">
        <v>715</v>
      </c>
      <c r="AC61" s="194" t="s">
        <v>715</v>
      </c>
      <c r="AD61" s="194">
        <v>0.0</v>
      </c>
      <c r="AE61" s="194" t="s">
        <v>591</v>
      </c>
      <c r="AF61" s="194" t="s">
        <v>591</v>
      </c>
      <c r="AG61" s="197">
        <f>vlookup(B61,'Annual Leave-2026'!$B:$R,6,0)-countif(E61:AF61,"a")-(countif(E61:AF61,"a1")*0.5)-(countif(E61:AF61,"a2")*0.5)-(countif(E61:AF61,"b*")*0.5)-(countif(E61:AF61,"c*")*0.5)-(countif(E61:AF61,"d*")*0.5)-(countif(E61:AF61,"e*")*0.5)+1</f>
        <v>2</v>
      </c>
      <c r="AH61" s="197">
        <f t="shared" si="3"/>
        <v>21</v>
      </c>
      <c r="AI61" s="406">
        <f>VLOOKUP(B61,'Working Time-March-2026'!$B:$AK,33,0)/60</f>
        <v>0</v>
      </c>
      <c r="AJ61" s="406">
        <f>VLOOKUP(B61,'Working Time-March-2026'!$B:$AK,34,0)/60</f>
        <v>0</v>
      </c>
      <c r="AK61" s="659"/>
      <c r="AL61" s="655"/>
      <c r="AM61" s="475"/>
      <c r="AN61" s="655"/>
      <c r="AO61" s="655"/>
      <c r="AP61" s="655"/>
      <c r="AQ61" s="655"/>
      <c r="AR61" s="656">
        <f t="shared" si="4"/>
        <v>4</v>
      </c>
      <c r="AS61" s="656">
        <f t="shared" si="5"/>
        <v>2</v>
      </c>
      <c r="AT61" s="656">
        <f t="shared" si="6"/>
        <v>0</v>
      </c>
      <c r="AU61" s="661"/>
      <c r="AV61" s="657" t="s">
        <v>6</v>
      </c>
      <c r="AW61" s="649"/>
      <c r="AX61" s="649"/>
    </row>
    <row r="62">
      <c r="A62" s="650">
        <v>58.0</v>
      </c>
      <c r="B62" s="660" t="s">
        <v>651</v>
      </c>
      <c r="C62" s="475" t="s">
        <v>122</v>
      </c>
      <c r="D62" s="656" t="s">
        <v>76</v>
      </c>
      <c r="E62" s="194" t="s">
        <v>715</v>
      </c>
      <c r="F62" s="194" t="s">
        <v>715</v>
      </c>
      <c r="G62" s="194" t="s">
        <v>715</v>
      </c>
      <c r="H62" s="194" t="s">
        <v>715</v>
      </c>
      <c r="I62" s="194">
        <v>0.0</v>
      </c>
      <c r="J62" s="194" t="s">
        <v>591</v>
      </c>
      <c r="K62" s="194" t="s">
        <v>591</v>
      </c>
      <c r="L62" s="194" t="s">
        <v>591</v>
      </c>
      <c r="M62" s="194" t="s">
        <v>591</v>
      </c>
      <c r="N62" s="194" t="s">
        <v>591</v>
      </c>
      <c r="O62" s="194" t="s">
        <v>591</v>
      </c>
      <c r="P62" s="194">
        <v>0.0</v>
      </c>
      <c r="Q62" s="194" t="s">
        <v>591</v>
      </c>
      <c r="R62" s="194" t="s">
        <v>591</v>
      </c>
      <c r="S62" s="194" t="s">
        <v>591</v>
      </c>
      <c r="T62" s="194" t="s">
        <v>591</v>
      </c>
      <c r="U62" s="194" t="s">
        <v>591</v>
      </c>
      <c r="V62" s="194" t="s">
        <v>591</v>
      </c>
      <c r="W62" s="194">
        <v>0.0</v>
      </c>
      <c r="X62" s="194" t="s">
        <v>593</v>
      </c>
      <c r="Y62" s="194" t="s">
        <v>593</v>
      </c>
      <c r="Z62" s="218" t="s">
        <v>593</v>
      </c>
      <c r="AA62" s="194" t="s">
        <v>593</v>
      </c>
      <c r="AB62" s="194" t="s">
        <v>593</v>
      </c>
      <c r="AC62" s="194" t="s">
        <v>593</v>
      </c>
      <c r="AD62" s="194">
        <v>0.0</v>
      </c>
      <c r="AE62" s="194" t="s">
        <v>588</v>
      </c>
      <c r="AF62" s="194" t="s">
        <v>588</v>
      </c>
      <c r="AG62" s="197">
        <f>vlookup(B62,'Annual Leave-2026'!$B:$R,6,0)-countif(E62:AF62,"a")-(countif(E62:AF62,"a1")*0.5)-(countif(E62:AF62,"a2")*0.5)-(countif(E62:AF62,"b*")*0.5)-(countif(E62:AF62,"c*")*0.5)-(countif(E62:AF62,"d*")*0.5)-(countif(E62:AF62,"e*")*0.5)+1</f>
        <v>3</v>
      </c>
      <c r="AH62" s="197">
        <f t="shared" si="3"/>
        <v>23</v>
      </c>
      <c r="AI62" s="406">
        <f>VLOOKUP(B62,'Working Time-March-2026'!$B:$AK,33,0)/60</f>
        <v>0</v>
      </c>
      <c r="AJ62" s="406">
        <f>VLOOKUP(B62,'Working Time-March-2026'!$B:$AK,34,0)/60</f>
        <v>0</v>
      </c>
      <c r="AK62" s="659"/>
      <c r="AL62" s="475"/>
      <c r="AM62" s="475"/>
      <c r="AN62" s="655"/>
      <c r="AO62" s="655"/>
      <c r="AP62" s="655"/>
      <c r="AQ62" s="655"/>
      <c r="AR62" s="656">
        <f t="shared" si="4"/>
        <v>4</v>
      </c>
      <c r="AS62" s="656">
        <f t="shared" si="5"/>
        <v>0</v>
      </c>
      <c r="AT62" s="656">
        <f t="shared" si="6"/>
        <v>0</v>
      </c>
      <c r="AU62" s="661"/>
      <c r="AV62" s="657" t="s">
        <v>9</v>
      </c>
      <c r="AW62" s="649"/>
      <c r="AX62" s="649"/>
    </row>
    <row r="63">
      <c r="A63" s="656">
        <v>59.0</v>
      </c>
      <c r="B63" s="660" t="s">
        <v>818</v>
      </c>
      <c r="C63" s="475" t="s">
        <v>93</v>
      </c>
      <c r="D63" s="656" t="s">
        <v>76</v>
      </c>
      <c r="E63" s="194" t="s">
        <v>6</v>
      </c>
      <c r="F63" s="194" t="s">
        <v>6</v>
      </c>
      <c r="G63" s="194" t="s">
        <v>717</v>
      </c>
      <c r="H63" s="194" t="s">
        <v>717</v>
      </c>
      <c r="I63" s="194" t="s">
        <v>717</v>
      </c>
      <c r="J63" s="194">
        <v>0.0</v>
      </c>
      <c r="K63" s="194" t="s">
        <v>717</v>
      </c>
      <c r="L63" s="194" t="s">
        <v>717</v>
      </c>
      <c r="M63" s="194" t="s">
        <v>717</v>
      </c>
      <c r="N63" s="194" t="s">
        <v>717</v>
      </c>
      <c r="O63" s="194">
        <v>0.0</v>
      </c>
      <c r="P63" s="194" t="s">
        <v>717</v>
      </c>
      <c r="Q63" s="194" t="s">
        <v>717</v>
      </c>
      <c r="R63" s="194" t="s">
        <v>717</v>
      </c>
      <c r="S63" s="194" t="s">
        <v>717</v>
      </c>
      <c r="T63" s="194" t="s">
        <v>6</v>
      </c>
      <c r="U63" s="194" t="s">
        <v>717</v>
      </c>
      <c r="V63" s="194" t="s">
        <v>717</v>
      </c>
      <c r="W63" s="194">
        <v>0.0</v>
      </c>
      <c r="X63" s="194" t="s">
        <v>715</v>
      </c>
      <c r="Y63" s="194" t="s">
        <v>715</v>
      </c>
      <c r="Z63" s="194" t="s">
        <v>715</v>
      </c>
      <c r="AA63" s="194" t="s">
        <v>715</v>
      </c>
      <c r="AB63" s="194" t="s">
        <v>715</v>
      </c>
      <c r="AC63" s="194" t="s">
        <v>715</v>
      </c>
      <c r="AD63" s="194">
        <v>0.0</v>
      </c>
      <c r="AE63" s="194" t="s">
        <v>715</v>
      </c>
      <c r="AF63" s="194" t="s">
        <v>715</v>
      </c>
      <c r="AG63" s="197">
        <f>vlookup(B63,'Annual Leave-2026'!$B:$R,6,0)-countif(E63:AF63,"a")-(countif(E63:AF63,"a1")*0.5)-(countif(E63:AF63,"a2")*0.5)-(countif(E63:AF63,"b*")*0.5)-(countif(E63:AF63,"c*")*0.5)-(countif(E63:AF63,"d*")*0.5)-(countif(E63:AF63,"e*")*0.5)+1</f>
        <v>1</v>
      </c>
      <c r="AH63" s="197">
        <f t="shared" si="3"/>
        <v>23</v>
      </c>
      <c r="AI63" s="406">
        <f>VLOOKUP(B63,'Working Time-March-2026'!$B:$AK,33,0)/60</f>
        <v>-1.666666667</v>
      </c>
      <c r="AJ63" s="406">
        <f>VLOOKUP(B63,'Working Time-March-2026'!$B:$AK,34,0)/60</f>
        <v>0</v>
      </c>
      <c r="AK63" s="659"/>
      <c r="AL63" s="475"/>
      <c r="AM63" s="475"/>
      <c r="AN63" s="655"/>
      <c r="AO63" s="655"/>
      <c r="AP63" s="655"/>
      <c r="AQ63" s="655"/>
      <c r="AR63" s="656">
        <f t="shared" si="4"/>
        <v>4</v>
      </c>
      <c r="AS63" s="656">
        <f t="shared" si="5"/>
        <v>0</v>
      </c>
      <c r="AT63" s="656">
        <f t="shared" si="6"/>
        <v>0</v>
      </c>
      <c r="AU63" s="661"/>
      <c r="AV63" s="657" t="s">
        <v>7</v>
      </c>
      <c r="AW63" s="649"/>
      <c r="AX63" s="649"/>
    </row>
    <row r="64">
      <c r="A64" s="650">
        <v>60.0</v>
      </c>
      <c r="B64" s="660" t="s">
        <v>652</v>
      </c>
      <c r="C64" s="475" t="s">
        <v>114</v>
      </c>
      <c r="D64" s="656" t="s">
        <v>76</v>
      </c>
      <c r="E64" s="194" t="s">
        <v>6</v>
      </c>
      <c r="F64" s="194" t="s">
        <v>6</v>
      </c>
      <c r="G64" s="194" t="s">
        <v>6</v>
      </c>
      <c r="H64" s="194">
        <v>0.0</v>
      </c>
      <c r="I64" s="194" t="s">
        <v>715</v>
      </c>
      <c r="J64" s="194" t="s">
        <v>715</v>
      </c>
      <c r="K64" s="194" t="s">
        <v>715</v>
      </c>
      <c r="L64" s="194" t="s">
        <v>715</v>
      </c>
      <c r="M64" s="194" t="s">
        <v>715</v>
      </c>
      <c r="N64" s="194" t="s">
        <v>715</v>
      </c>
      <c r="O64" s="194" t="s">
        <v>715</v>
      </c>
      <c r="P64" s="194">
        <v>0.0</v>
      </c>
      <c r="Q64" s="194" t="s">
        <v>591</v>
      </c>
      <c r="R64" s="194" t="s">
        <v>591</v>
      </c>
      <c r="S64" s="194" t="s">
        <v>591</v>
      </c>
      <c r="T64" s="194" t="s">
        <v>591</v>
      </c>
      <c r="U64" s="194" t="s">
        <v>591</v>
      </c>
      <c r="V64" s="194">
        <v>0.0</v>
      </c>
      <c r="W64" s="194" t="s">
        <v>591</v>
      </c>
      <c r="X64" s="194" t="s">
        <v>591</v>
      </c>
      <c r="Y64" s="194" t="s">
        <v>591</v>
      </c>
      <c r="Z64" s="194" t="s">
        <v>591</v>
      </c>
      <c r="AA64" s="194" t="s">
        <v>591</v>
      </c>
      <c r="AB64" s="194" t="s">
        <v>591</v>
      </c>
      <c r="AC64" s="194">
        <v>0.0</v>
      </c>
      <c r="AD64" s="194" t="s">
        <v>593</v>
      </c>
      <c r="AE64" s="194" t="s">
        <v>593</v>
      </c>
      <c r="AF64" s="194" t="s">
        <v>602</v>
      </c>
      <c r="AG64" s="197">
        <f>vlookup(B64,'Annual Leave-2026'!$B:$R,6,0)-countif(E64:AF64,"a")-(countif(E64:AF64,"a1")*0.5)-(countif(E64:AF64,"a2")*0.5)-(countif(E64:AF64,"b*")*0.5)-(countif(E64:AF64,"c*")*0.5)-(countif(E64:AF64,"d*")*0.5)-(countif(E64:AF64,"e*")*0.5)+1</f>
        <v>0.5</v>
      </c>
      <c r="AH64" s="197">
        <f t="shared" si="3"/>
        <v>23</v>
      </c>
      <c r="AI64" s="406">
        <f>VLOOKUP(B64,'Working Time-March-2026'!$B:$AK,33,0)/60</f>
        <v>0</v>
      </c>
      <c r="AJ64" s="406">
        <f>VLOOKUP(B64,'Working Time-March-2026'!$B:$AK,34,0)/60</f>
        <v>0</v>
      </c>
      <c r="AK64" s="659"/>
      <c r="AL64" s="475"/>
      <c r="AM64" s="475"/>
      <c r="AN64" s="655"/>
      <c r="AO64" s="655"/>
      <c r="AP64" s="655"/>
      <c r="AQ64" s="655"/>
      <c r="AR64" s="656">
        <f t="shared" si="4"/>
        <v>4</v>
      </c>
      <c r="AS64" s="656">
        <f t="shared" si="5"/>
        <v>0</v>
      </c>
      <c r="AT64" s="656">
        <f t="shared" si="6"/>
        <v>1</v>
      </c>
      <c r="AU64" s="661"/>
      <c r="AV64" s="657" t="s">
        <v>10</v>
      </c>
      <c r="AW64" s="649"/>
      <c r="AX64" s="649"/>
    </row>
    <row r="65">
      <c r="A65" s="656">
        <v>61.0</v>
      </c>
      <c r="B65" s="660" t="s">
        <v>653</v>
      </c>
      <c r="C65" s="475" t="s">
        <v>119</v>
      </c>
      <c r="D65" s="656" t="s">
        <v>76</v>
      </c>
      <c r="E65" s="194" t="s">
        <v>715</v>
      </c>
      <c r="F65" s="194" t="s">
        <v>715</v>
      </c>
      <c r="G65" s="194" t="s">
        <v>715</v>
      </c>
      <c r="H65" s="194" t="s">
        <v>165</v>
      </c>
      <c r="I65" s="194">
        <v>0.0</v>
      </c>
      <c r="J65" s="194" t="s">
        <v>6</v>
      </c>
      <c r="K65" s="194" t="s">
        <v>6</v>
      </c>
      <c r="L65" s="194" t="s">
        <v>591</v>
      </c>
      <c r="M65" s="194" t="s">
        <v>591</v>
      </c>
      <c r="N65" s="194" t="s">
        <v>591</v>
      </c>
      <c r="O65" s="194">
        <v>0.0</v>
      </c>
      <c r="P65" s="194" t="s">
        <v>591</v>
      </c>
      <c r="Q65" s="194" t="s">
        <v>591</v>
      </c>
      <c r="R65" s="194" t="s">
        <v>591</v>
      </c>
      <c r="S65" s="194" t="s">
        <v>591</v>
      </c>
      <c r="T65" s="194" t="s">
        <v>591</v>
      </c>
      <c r="U65" s="194" t="s">
        <v>591</v>
      </c>
      <c r="V65" s="194">
        <v>0.0</v>
      </c>
      <c r="W65" s="194" t="s">
        <v>593</v>
      </c>
      <c r="X65" s="194" t="s">
        <v>593</v>
      </c>
      <c r="Y65" s="194" t="s">
        <v>593</v>
      </c>
      <c r="Z65" s="218" t="s">
        <v>593</v>
      </c>
      <c r="AA65" s="194" t="s">
        <v>593</v>
      </c>
      <c r="AB65" s="194" t="s">
        <v>593</v>
      </c>
      <c r="AC65" s="194">
        <v>0.0</v>
      </c>
      <c r="AD65" s="194" t="s">
        <v>588</v>
      </c>
      <c r="AE65" s="194" t="s">
        <v>588</v>
      </c>
      <c r="AF65" s="194" t="s">
        <v>588</v>
      </c>
      <c r="AG65" s="197">
        <f>vlookup(B65,'Annual Leave-2026'!$B:$R,6,0)-countif(E65:AF65,"a")-(countif(E65:AF65,"a1")*0.5)-(countif(E65:AF65,"a2")*0.5)-(countif(E65:AF65,"b*")*0.5)-(countif(E65:AF65,"c*")*0.5)-(countif(E65:AF65,"d*")*0.5)-(countif(E65:AF65,"e*")*0.5)+1</f>
        <v>6</v>
      </c>
      <c r="AH65" s="197">
        <f t="shared" si="3"/>
        <v>23</v>
      </c>
      <c r="AI65" s="406">
        <f>VLOOKUP(B65,'Working Time-March-2026'!$B:$AK,33,0)/60</f>
        <v>0</v>
      </c>
      <c r="AJ65" s="406">
        <f>VLOOKUP(B65,'Working Time-March-2026'!$B:$AK,34,0)/60</f>
        <v>0</v>
      </c>
      <c r="AK65" s="659"/>
      <c r="AL65" s="475"/>
      <c r="AM65" s="475"/>
      <c r="AN65" s="655"/>
      <c r="AO65" s="655"/>
      <c r="AP65" s="655"/>
      <c r="AQ65" s="655"/>
      <c r="AR65" s="656">
        <f t="shared" si="4"/>
        <v>4</v>
      </c>
      <c r="AS65" s="656">
        <f t="shared" si="5"/>
        <v>0</v>
      </c>
      <c r="AT65" s="656">
        <f t="shared" si="6"/>
        <v>0</v>
      </c>
      <c r="AU65" s="661"/>
      <c r="AV65" s="657" t="s">
        <v>9</v>
      </c>
      <c r="AW65" s="649"/>
      <c r="AX65" s="649"/>
    </row>
    <row r="66">
      <c r="A66" s="650">
        <v>62.0</v>
      </c>
      <c r="B66" s="660" t="s">
        <v>654</v>
      </c>
      <c r="C66" s="475" t="s">
        <v>99</v>
      </c>
      <c r="D66" s="656" t="s">
        <v>76</v>
      </c>
      <c r="E66" s="194" t="s">
        <v>6</v>
      </c>
      <c r="F66" s="194" t="s">
        <v>717</v>
      </c>
      <c r="G66" s="194" t="s">
        <v>717</v>
      </c>
      <c r="H66" s="194">
        <v>0.0</v>
      </c>
      <c r="I66" s="194" t="s">
        <v>717</v>
      </c>
      <c r="J66" s="194" t="s">
        <v>717</v>
      </c>
      <c r="K66" s="194" t="s">
        <v>717</v>
      </c>
      <c r="L66" s="194" t="s">
        <v>717</v>
      </c>
      <c r="M66" s="194" t="s">
        <v>717</v>
      </c>
      <c r="N66" s="194" t="s">
        <v>717</v>
      </c>
      <c r="O66" s="194" t="s">
        <v>717</v>
      </c>
      <c r="P66" s="194">
        <v>0.0</v>
      </c>
      <c r="Q66" s="194" t="s">
        <v>715</v>
      </c>
      <c r="R66" s="194" t="s">
        <v>715</v>
      </c>
      <c r="S66" s="194" t="s">
        <v>715</v>
      </c>
      <c r="T66" s="194" t="s">
        <v>715</v>
      </c>
      <c r="U66" s="194" t="s">
        <v>715</v>
      </c>
      <c r="V66" s="194">
        <v>0.0</v>
      </c>
      <c r="W66" s="194" t="s">
        <v>715</v>
      </c>
      <c r="X66" s="194" t="s">
        <v>715</v>
      </c>
      <c r="Y66" s="194" t="s">
        <v>715</v>
      </c>
      <c r="Z66" s="194" t="s">
        <v>715</v>
      </c>
      <c r="AA66" s="194" t="s">
        <v>715</v>
      </c>
      <c r="AB66" s="194" t="s">
        <v>715</v>
      </c>
      <c r="AC66" s="194">
        <v>0.0</v>
      </c>
      <c r="AD66" s="194" t="s">
        <v>166</v>
      </c>
      <c r="AE66" s="194" t="s">
        <v>715</v>
      </c>
      <c r="AF66" s="194" t="s">
        <v>715</v>
      </c>
      <c r="AG66" s="197">
        <f>vlookup(B66,'Annual Leave-2026'!$B:$R,6,0)-countif(E66:AF66,"a")-(countif(E66:AF66,"a1")*0.5)-(countif(E66:AF66,"a2")*0.5)-(countif(E66:AF66,"b*")*0.5)-(countif(E66:AF66,"c*")*0.5)-(countif(E66:AF66,"d*")*0.5)-(countif(E66:AF66,"e*")*0.5)+1</f>
        <v>1.5</v>
      </c>
      <c r="AH66" s="197">
        <f t="shared" si="3"/>
        <v>23</v>
      </c>
      <c r="AI66" s="406">
        <f>VLOOKUP(B66,'Working Time-March-2026'!$B:$AK,33,0)/60</f>
        <v>0</v>
      </c>
      <c r="AJ66" s="406">
        <f>VLOOKUP(B66,'Working Time-March-2026'!$B:$AK,34,0)/60</f>
        <v>0</v>
      </c>
      <c r="AK66" s="659"/>
      <c r="AL66" s="475"/>
      <c r="AM66" s="475"/>
      <c r="AN66" s="655"/>
      <c r="AO66" s="655"/>
      <c r="AP66" s="655"/>
      <c r="AQ66" s="655"/>
      <c r="AR66" s="656">
        <f t="shared" si="4"/>
        <v>4</v>
      </c>
      <c r="AS66" s="656">
        <f t="shared" si="5"/>
        <v>0</v>
      </c>
      <c r="AT66" s="656">
        <f t="shared" si="6"/>
        <v>0</v>
      </c>
      <c r="AU66" s="661"/>
      <c r="AV66" s="657" t="s">
        <v>7</v>
      </c>
      <c r="AW66" s="649"/>
      <c r="AX66" s="649"/>
    </row>
    <row r="67">
      <c r="A67" s="656">
        <v>63.0</v>
      </c>
      <c r="B67" s="660" t="s">
        <v>655</v>
      </c>
      <c r="C67" s="475" t="s">
        <v>82</v>
      </c>
      <c r="D67" s="660" t="s">
        <v>76</v>
      </c>
      <c r="E67" s="194" t="s">
        <v>588</v>
      </c>
      <c r="F67" s="194" t="s">
        <v>588</v>
      </c>
      <c r="G67" s="194" t="s">
        <v>588</v>
      </c>
      <c r="H67" s="194" t="s">
        <v>588</v>
      </c>
      <c r="I67" s="194" t="s">
        <v>588</v>
      </c>
      <c r="J67" s="194">
        <v>0.0</v>
      </c>
      <c r="K67" s="194" t="s">
        <v>588</v>
      </c>
      <c r="L67" s="194" t="s">
        <v>588</v>
      </c>
      <c r="M67" s="194" t="s">
        <v>588</v>
      </c>
      <c r="N67" s="194" t="s">
        <v>588</v>
      </c>
      <c r="O67" s="194" t="s">
        <v>588</v>
      </c>
      <c r="P67" s="194" t="s">
        <v>588</v>
      </c>
      <c r="Q67" s="194">
        <v>0.0</v>
      </c>
      <c r="R67" s="194" t="s">
        <v>717</v>
      </c>
      <c r="S67" s="194" t="s">
        <v>717</v>
      </c>
      <c r="T67" s="194" t="s">
        <v>6</v>
      </c>
      <c r="U67" s="194" t="s">
        <v>6</v>
      </c>
      <c r="V67" s="194" t="s">
        <v>6</v>
      </c>
      <c r="W67" s="194" t="s">
        <v>6</v>
      </c>
      <c r="X67" s="194">
        <v>0.0</v>
      </c>
      <c r="Y67" s="194" t="s">
        <v>717</v>
      </c>
      <c r="Z67" s="194" t="s">
        <v>717</v>
      </c>
      <c r="AA67" s="194" t="s">
        <v>717</v>
      </c>
      <c r="AB67" s="194" t="s">
        <v>717</v>
      </c>
      <c r="AC67" s="194">
        <v>0.0</v>
      </c>
      <c r="AD67" s="194" t="s">
        <v>717</v>
      </c>
      <c r="AE67" s="194" t="s">
        <v>717</v>
      </c>
      <c r="AF67" s="194" t="s">
        <v>717</v>
      </c>
      <c r="AG67" s="197">
        <f>vlookup(B67,'Annual Leave-2026'!$B:$R,6,0)-countif(E67:AF67,"a")-(countif(E67:AF67,"a1")*0.5)-(countif(E67:AF67,"a2")*0.5)-(countif(E67:AF67,"b*")*0.5)-(countif(E67:AF67,"c*")*0.5)-(countif(E67:AF67,"d*")*0.5)-(countif(E67:AF67,"e*")*0.5)+1</f>
        <v>0</v>
      </c>
      <c r="AH67" s="197">
        <f t="shared" si="3"/>
        <v>23</v>
      </c>
      <c r="AI67" s="406">
        <f>VLOOKUP(B67,'Working Time-March-2026'!$B:$AK,33,0)/60</f>
        <v>0</v>
      </c>
      <c r="AJ67" s="406">
        <f>VLOOKUP(B67,'Working Time-March-2026'!$B:$AK,34,0)/60</f>
        <v>0</v>
      </c>
      <c r="AK67" s="659"/>
      <c r="AL67" s="475"/>
      <c r="AM67" s="475"/>
      <c r="AN67" s="655"/>
      <c r="AO67" s="655"/>
      <c r="AP67" s="655"/>
      <c r="AQ67" s="655"/>
      <c r="AR67" s="656">
        <f t="shared" si="4"/>
        <v>4</v>
      </c>
      <c r="AS67" s="656">
        <f t="shared" si="5"/>
        <v>0</v>
      </c>
      <c r="AT67" s="656">
        <f t="shared" si="6"/>
        <v>0</v>
      </c>
      <c r="AU67" s="655"/>
      <c r="AV67" s="657" t="s">
        <v>8</v>
      </c>
      <c r="AW67" s="649"/>
      <c r="AX67" s="649"/>
    </row>
    <row r="68">
      <c r="A68" s="650">
        <v>64.0</v>
      </c>
      <c r="B68" s="656" t="s">
        <v>656</v>
      </c>
      <c r="C68" s="655" t="s">
        <v>104</v>
      </c>
      <c r="D68" s="656" t="s">
        <v>76</v>
      </c>
      <c r="E68" s="194" t="s">
        <v>717</v>
      </c>
      <c r="F68" s="194" t="s">
        <v>717</v>
      </c>
      <c r="G68" s="194" t="s">
        <v>717</v>
      </c>
      <c r="H68" s="194" t="s">
        <v>717</v>
      </c>
      <c r="I68" s="194">
        <v>0.0</v>
      </c>
      <c r="J68" s="194" t="s">
        <v>715</v>
      </c>
      <c r="K68" s="194" t="s">
        <v>715</v>
      </c>
      <c r="L68" s="194" t="s">
        <v>715</v>
      </c>
      <c r="M68" s="194" t="s">
        <v>715</v>
      </c>
      <c r="N68" s="194" t="s">
        <v>715</v>
      </c>
      <c r="O68" s="194">
        <v>0.0</v>
      </c>
      <c r="P68" s="194" t="s">
        <v>715</v>
      </c>
      <c r="Q68" s="194" t="s">
        <v>6</v>
      </c>
      <c r="R68" s="194" t="s">
        <v>6</v>
      </c>
      <c r="S68" s="194" t="s">
        <v>6</v>
      </c>
      <c r="T68" s="194" t="s">
        <v>6</v>
      </c>
      <c r="U68" s="194" t="s">
        <v>715</v>
      </c>
      <c r="V68" s="194" t="s">
        <v>715</v>
      </c>
      <c r="W68" s="194">
        <v>0.0</v>
      </c>
      <c r="X68" s="194" t="s">
        <v>715</v>
      </c>
      <c r="Y68" s="194" t="s">
        <v>715</v>
      </c>
      <c r="Z68" s="194" t="s">
        <v>715</v>
      </c>
      <c r="AA68" s="194" t="s">
        <v>715</v>
      </c>
      <c r="AB68" s="194" t="s">
        <v>715</v>
      </c>
      <c r="AC68" s="194" t="s">
        <v>715</v>
      </c>
      <c r="AD68" s="194">
        <v>0.0</v>
      </c>
      <c r="AE68" s="194" t="s">
        <v>591</v>
      </c>
      <c r="AF68" s="194" t="s">
        <v>591</v>
      </c>
      <c r="AG68" s="197">
        <f>vlookup(B68,'Annual Leave-2026'!$B:$R,6,0)-countif(E68:AF68,"a")-(countif(E68:AF68,"a1")*0.5)-(countif(E68:AF68,"a2")*0.5)-(countif(E68:AF68,"b*")*0.5)-(countif(E68:AF68,"c*")*0.5)-(countif(E68:AF68,"d*")*0.5)-(countif(E68:AF68,"e*")*0.5)+1</f>
        <v>0</v>
      </c>
      <c r="AH68" s="197">
        <f t="shared" si="3"/>
        <v>23</v>
      </c>
      <c r="AI68" s="406">
        <f>VLOOKUP(B68,'Working Time-March-2026'!$B:$AK,33,0)/60</f>
        <v>0</v>
      </c>
      <c r="AJ68" s="406">
        <f>VLOOKUP(B68,'Working Time-March-2026'!$B:$AK,34,0)/60</f>
        <v>0</v>
      </c>
      <c r="AK68" s="659"/>
      <c r="AL68" s="655"/>
      <c r="AM68" s="655"/>
      <c r="AN68" s="655"/>
      <c r="AO68" s="655"/>
      <c r="AP68" s="655"/>
      <c r="AQ68" s="655"/>
      <c r="AR68" s="656">
        <f t="shared" si="4"/>
        <v>4</v>
      </c>
      <c r="AS68" s="656">
        <f t="shared" si="5"/>
        <v>0</v>
      </c>
      <c r="AT68" s="656">
        <f t="shared" si="6"/>
        <v>0</v>
      </c>
      <c r="AU68" s="655"/>
      <c r="AV68" s="657" t="s">
        <v>6</v>
      </c>
      <c r="AW68" s="649"/>
      <c r="AX68" s="649"/>
    </row>
    <row r="69">
      <c r="A69" s="656">
        <v>65.0</v>
      </c>
      <c r="B69" s="656" t="s">
        <v>710</v>
      </c>
      <c r="C69" s="655" t="s">
        <v>91</v>
      </c>
      <c r="D69" s="656" t="s">
        <v>76</v>
      </c>
      <c r="E69" s="194" t="s">
        <v>6</v>
      </c>
      <c r="F69" s="194" t="s">
        <v>6</v>
      </c>
      <c r="G69" s="194" t="s">
        <v>588</v>
      </c>
      <c r="H69" s="194" t="s">
        <v>588</v>
      </c>
      <c r="I69" s="194">
        <v>0.0</v>
      </c>
      <c r="J69" s="194" t="s">
        <v>717</v>
      </c>
      <c r="K69" s="194" t="s">
        <v>717</v>
      </c>
      <c r="L69" s="194" t="s">
        <v>717</v>
      </c>
      <c r="M69" s="194" t="s">
        <v>717</v>
      </c>
      <c r="N69" s="194" t="s">
        <v>717</v>
      </c>
      <c r="O69" s="194" t="s">
        <v>717</v>
      </c>
      <c r="P69" s="194" t="s">
        <v>168</v>
      </c>
      <c r="Q69" s="194">
        <v>0.0</v>
      </c>
      <c r="R69" s="194" t="s">
        <v>717</v>
      </c>
      <c r="S69" s="194" t="s">
        <v>717</v>
      </c>
      <c r="T69" s="194" t="s">
        <v>717</v>
      </c>
      <c r="U69" s="194" t="s">
        <v>717</v>
      </c>
      <c r="V69" s="194">
        <v>0.0</v>
      </c>
      <c r="W69" s="194" t="s">
        <v>602</v>
      </c>
      <c r="X69" s="194" t="s">
        <v>717</v>
      </c>
      <c r="Y69" s="194" t="s">
        <v>717</v>
      </c>
      <c r="Z69" s="194" t="s">
        <v>717</v>
      </c>
      <c r="AA69" s="194" t="s">
        <v>717</v>
      </c>
      <c r="AB69" s="194" t="s">
        <v>717</v>
      </c>
      <c r="AC69" s="194" t="s">
        <v>717</v>
      </c>
      <c r="AD69" s="194">
        <v>0.0</v>
      </c>
      <c r="AE69" s="194" t="s">
        <v>715</v>
      </c>
      <c r="AF69" s="194" t="s">
        <v>715</v>
      </c>
      <c r="AG69" s="197">
        <f>vlookup(B69,'Annual Leave-2026'!$B:$R,6,0)-countif(E69:AF69,"a")-(countif(E69:AF69,"a1")*0.5)-(countif(E69:AF69,"a2")*0.5)-(countif(E69:AF69,"b*")*0.5)-(countif(E69:AF69,"c*")*0.5)-(countif(E69:AF69,"d*")*0.5)-(countif(E69:AF69,"e*")*0.5)+1</f>
        <v>1.5</v>
      </c>
      <c r="AH69" s="197">
        <f t="shared" si="3"/>
        <v>22</v>
      </c>
      <c r="AI69" s="406">
        <f>VLOOKUP(B69,'Working Time-March-2026'!$B:$AK,33,0)/60</f>
        <v>0</v>
      </c>
      <c r="AJ69" s="406">
        <f>VLOOKUP(B69,'Working Time-March-2026'!$B:$AK,34,0)/60</f>
        <v>0</v>
      </c>
      <c r="AK69" s="659"/>
      <c r="AL69" s="655"/>
      <c r="AM69" s="655"/>
      <c r="AN69" s="655"/>
      <c r="AO69" s="655"/>
      <c r="AP69" s="655"/>
      <c r="AQ69" s="655"/>
      <c r="AR69" s="656">
        <f t="shared" si="4"/>
        <v>4</v>
      </c>
      <c r="AS69" s="656">
        <f t="shared" si="5"/>
        <v>0</v>
      </c>
      <c r="AT69" s="656">
        <f t="shared" si="6"/>
        <v>1</v>
      </c>
      <c r="AU69" s="655"/>
      <c r="AV69" s="657" t="s">
        <v>7</v>
      </c>
      <c r="AW69" s="649"/>
      <c r="AX69" s="649"/>
    </row>
    <row r="70">
      <c r="A70" s="656">
        <v>67.0</v>
      </c>
      <c r="B70" s="660" t="s">
        <v>657</v>
      </c>
      <c r="C70" s="475" t="s">
        <v>132</v>
      </c>
      <c r="D70" s="656" t="s">
        <v>76</v>
      </c>
      <c r="E70" s="194" t="s">
        <v>6</v>
      </c>
      <c r="F70" s="194" t="s">
        <v>591</v>
      </c>
      <c r="G70" s="194" t="s">
        <v>591</v>
      </c>
      <c r="H70" s="194" t="s">
        <v>591</v>
      </c>
      <c r="I70" s="194">
        <v>0.0</v>
      </c>
      <c r="J70" s="429" t="s">
        <v>593</v>
      </c>
      <c r="K70" s="429" t="s">
        <v>593</v>
      </c>
      <c r="L70" s="429" t="s">
        <v>593</v>
      </c>
      <c r="M70" s="429" t="s">
        <v>593</v>
      </c>
      <c r="N70" s="429" t="s">
        <v>593</v>
      </c>
      <c r="O70" s="429" t="s">
        <v>593</v>
      </c>
      <c r="P70" s="194">
        <v>0.0</v>
      </c>
      <c r="Q70" s="194" t="s">
        <v>588</v>
      </c>
      <c r="R70" s="194" t="s">
        <v>588</v>
      </c>
      <c r="S70" s="194" t="s">
        <v>588</v>
      </c>
      <c r="T70" s="194" t="s">
        <v>588</v>
      </c>
      <c r="U70" s="194" t="s">
        <v>588</v>
      </c>
      <c r="V70" s="194" t="s">
        <v>588</v>
      </c>
      <c r="W70" s="194">
        <v>0.0</v>
      </c>
      <c r="X70" s="194" t="s">
        <v>588</v>
      </c>
      <c r="Y70" s="194" t="s">
        <v>588</v>
      </c>
      <c r="Z70" s="218" t="s">
        <v>773</v>
      </c>
      <c r="AA70" s="194" t="s">
        <v>588</v>
      </c>
      <c r="AB70" s="194" t="s">
        <v>588</v>
      </c>
      <c r="AC70" s="194" t="s">
        <v>588</v>
      </c>
      <c r="AD70" s="194" t="s">
        <v>588</v>
      </c>
      <c r="AE70" s="194">
        <v>0.0</v>
      </c>
      <c r="AF70" s="194" t="s">
        <v>717</v>
      </c>
      <c r="AG70" s="197">
        <f>vlookup(B70,'Annual Leave-2026'!$B:$R,6,0)-countif(E70:AF70,"a")-(countif(E70:AF70,"a1")*0.5)-(countif(E70:AF70,"a2")*0.5)-(countif(E70:AF70,"b*")*0.5)-(countif(E70:AF70,"c*")*0.5)-(countif(E70:AF70,"d*")*0.5)-(countif(E70:AF70,"e*")*0.5)+1</f>
        <v>3</v>
      </c>
      <c r="AH70" s="197">
        <f t="shared" si="3"/>
        <v>22.5</v>
      </c>
      <c r="AI70" s="406">
        <f>VLOOKUP(B70,'Working Time-March-2026'!$B:$AK,33,0)/60</f>
        <v>0</v>
      </c>
      <c r="AJ70" s="406">
        <f>VLOOKUP(B70,'Working Time-March-2026'!$B:$AK,34,0)/60</f>
        <v>0</v>
      </c>
      <c r="AK70" s="659"/>
      <c r="AL70" s="655"/>
      <c r="AM70" s="475"/>
      <c r="AN70" s="655"/>
      <c r="AO70" s="655"/>
      <c r="AP70" s="655"/>
      <c r="AQ70" s="655"/>
      <c r="AR70" s="656">
        <f t="shared" si="4"/>
        <v>4</v>
      </c>
      <c r="AS70" s="656">
        <f t="shared" si="5"/>
        <v>0</v>
      </c>
      <c r="AT70" s="656">
        <f t="shared" si="6"/>
        <v>0.5</v>
      </c>
      <c r="AU70" s="655"/>
      <c r="AV70" s="657" t="s">
        <v>8</v>
      </c>
      <c r="AW70" s="649"/>
      <c r="AX70" s="649"/>
    </row>
    <row r="71">
      <c r="A71" s="650">
        <v>68.0</v>
      </c>
      <c r="B71" s="660" t="s">
        <v>658</v>
      </c>
      <c r="C71" s="475" t="s">
        <v>95</v>
      </c>
      <c r="D71" s="656" t="s">
        <v>76</v>
      </c>
      <c r="E71" s="194" t="s">
        <v>717</v>
      </c>
      <c r="F71" s="194" t="s">
        <v>717</v>
      </c>
      <c r="G71" s="194" t="s">
        <v>717</v>
      </c>
      <c r="H71" s="194" t="s">
        <v>717</v>
      </c>
      <c r="I71" s="194">
        <v>0.0</v>
      </c>
      <c r="J71" s="194" t="s">
        <v>717</v>
      </c>
      <c r="K71" s="194" t="s">
        <v>717</v>
      </c>
      <c r="L71" s="194" t="s">
        <v>717</v>
      </c>
      <c r="M71" s="194" t="s">
        <v>717</v>
      </c>
      <c r="N71" s="194" t="s">
        <v>717</v>
      </c>
      <c r="O71" s="194" t="s">
        <v>592</v>
      </c>
      <c r="P71" s="194">
        <v>0.0</v>
      </c>
      <c r="Q71" s="194" t="s">
        <v>602</v>
      </c>
      <c r="R71" s="194" t="s">
        <v>717</v>
      </c>
      <c r="S71" s="194" t="s">
        <v>717</v>
      </c>
      <c r="T71" s="194" t="s">
        <v>717</v>
      </c>
      <c r="U71" s="194" t="s">
        <v>717</v>
      </c>
      <c r="V71" s="194" t="s">
        <v>717</v>
      </c>
      <c r="W71" s="194">
        <v>0.0</v>
      </c>
      <c r="X71" s="194" t="s">
        <v>715</v>
      </c>
      <c r="Y71" s="194" t="s">
        <v>715</v>
      </c>
      <c r="Z71" s="194" t="s">
        <v>715</v>
      </c>
      <c r="AA71" s="194" t="s">
        <v>715</v>
      </c>
      <c r="AB71" s="194" t="s">
        <v>715</v>
      </c>
      <c r="AC71" s="194" t="s">
        <v>715</v>
      </c>
      <c r="AD71" s="194">
        <v>0.0</v>
      </c>
      <c r="AE71" s="194" t="s">
        <v>715</v>
      </c>
      <c r="AF71" s="194" t="s">
        <v>715</v>
      </c>
      <c r="AG71" s="197">
        <f>vlookup(B71,'Annual Leave-2026'!$B:$R,6,0)-countif(E71:AF71,"a")-(countif(E71:AF71,"a1")*0.5)-(countif(E71:AF71,"a2")*0.5)-(countif(E71:AF71,"b*")*0.5)-(countif(E71:AF71,"c*")*0.5)-(countif(E71:AF71,"d*")*0.5)-(countif(E71:AF71,"e*")*0.5)+1</f>
        <v>3.5</v>
      </c>
      <c r="AH71" s="197">
        <f t="shared" si="3"/>
        <v>21</v>
      </c>
      <c r="AI71" s="406">
        <f>VLOOKUP(B71,'Working Time-March-2026'!$B:$AK,33,0)/60</f>
        <v>0</v>
      </c>
      <c r="AJ71" s="406">
        <f>VLOOKUP(B71,'Working Time-March-2026'!$B:$AK,34,0)/60</f>
        <v>0</v>
      </c>
      <c r="AK71" s="659"/>
      <c r="AL71" s="655"/>
      <c r="AM71" s="475"/>
      <c r="AN71" s="655"/>
      <c r="AO71" s="655"/>
      <c r="AP71" s="655"/>
      <c r="AQ71" s="655"/>
      <c r="AR71" s="656">
        <f t="shared" si="4"/>
        <v>4</v>
      </c>
      <c r="AS71" s="656">
        <f t="shared" si="5"/>
        <v>1</v>
      </c>
      <c r="AT71" s="656">
        <f t="shared" si="6"/>
        <v>1</v>
      </c>
      <c r="AU71" s="661"/>
      <c r="AV71" s="657" t="s">
        <v>7</v>
      </c>
      <c r="AW71" s="649"/>
      <c r="AX71" s="649"/>
    </row>
    <row r="72">
      <c r="A72" s="656">
        <v>69.0</v>
      </c>
      <c r="B72" s="660" t="s">
        <v>659</v>
      </c>
      <c r="C72" s="475" t="s">
        <v>102</v>
      </c>
      <c r="D72" s="656" t="s">
        <v>76</v>
      </c>
      <c r="E72" s="194" t="s">
        <v>717</v>
      </c>
      <c r="F72" s="194" t="s">
        <v>717</v>
      </c>
      <c r="G72" s="194" t="s">
        <v>717</v>
      </c>
      <c r="H72" s="194">
        <v>0.0</v>
      </c>
      <c r="I72" s="194" t="s">
        <v>717</v>
      </c>
      <c r="J72" s="194" t="s">
        <v>717</v>
      </c>
      <c r="K72" s="194" t="s">
        <v>717</v>
      </c>
      <c r="L72" s="194" t="s">
        <v>717</v>
      </c>
      <c r="M72" s="194" t="s">
        <v>717</v>
      </c>
      <c r="N72" s="194" t="s">
        <v>717</v>
      </c>
      <c r="O72" s="194" t="s">
        <v>717</v>
      </c>
      <c r="P72" s="194">
        <v>0.0</v>
      </c>
      <c r="Q72" s="194" t="s">
        <v>715</v>
      </c>
      <c r="R72" s="194" t="s">
        <v>715</v>
      </c>
      <c r="S72" s="194" t="s">
        <v>715</v>
      </c>
      <c r="T72" s="194" t="s">
        <v>715</v>
      </c>
      <c r="U72" s="194" t="s">
        <v>715</v>
      </c>
      <c r="V72" s="194">
        <v>0.0</v>
      </c>
      <c r="W72" s="194" t="s">
        <v>715</v>
      </c>
      <c r="X72" s="194" t="s">
        <v>592</v>
      </c>
      <c r="Y72" s="194" t="s">
        <v>715</v>
      </c>
      <c r="Z72" s="194" t="s">
        <v>715</v>
      </c>
      <c r="AA72" s="194" t="s">
        <v>765</v>
      </c>
      <c r="AB72" s="194" t="s">
        <v>715</v>
      </c>
      <c r="AC72" s="194">
        <v>0.0</v>
      </c>
      <c r="AD72" s="194" t="s">
        <v>715</v>
      </c>
      <c r="AE72" s="194" t="s">
        <v>715</v>
      </c>
      <c r="AF72" s="194" t="s">
        <v>715</v>
      </c>
      <c r="AG72" s="197">
        <f>vlookup(B72,'Annual Leave-2026'!$B:$R,6,0)-countif(E72:AF72,"a")-(countif(E72:AF72,"a1")*0.5)-(countif(E72:AF72,"a2")*0.5)-(countif(E72:AF72,"b*")*0.5)-(countif(E72:AF72,"c*")*0.5)-(countif(E72:AF72,"d*")*0.5)-(countif(E72:AF72,"e*")*0.5)+1</f>
        <v>1</v>
      </c>
      <c r="AH72" s="197">
        <f t="shared" si="3"/>
        <v>21.5</v>
      </c>
      <c r="AI72" s="406">
        <f>VLOOKUP(B72,'Working Time-March-2026'!$B:$AK,33,0)/60</f>
        <v>0</v>
      </c>
      <c r="AJ72" s="406">
        <f>VLOOKUP(B72,'Working Time-March-2026'!$B:$AK,34,0)/60</f>
        <v>0</v>
      </c>
      <c r="AK72" s="659"/>
      <c r="AL72" s="655"/>
      <c r="AM72" s="475"/>
      <c r="AN72" s="655"/>
      <c r="AO72" s="655"/>
      <c r="AP72" s="655"/>
      <c r="AQ72" s="655"/>
      <c r="AR72" s="656">
        <f t="shared" si="4"/>
        <v>4</v>
      </c>
      <c r="AS72" s="656">
        <f t="shared" si="5"/>
        <v>1</v>
      </c>
      <c r="AT72" s="656">
        <f t="shared" si="6"/>
        <v>0.5</v>
      </c>
      <c r="AU72" s="661"/>
      <c r="AV72" s="657" t="s">
        <v>7</v>
      </c>
      <c r="AW72" s="649"/>
      <c r="AX72" s="649"/>
    </row>
    <row r="73">
      <c r="A73" s="650">
        <v>70.0</v>
      </c>
      <c r="B73" s="660" t="s">
        <v>660</v>
      </c>
      <c r="C73" s="475" t="s">
        <v>116</v>
      </c>
      <c r="D73" s="656" t="s">
        <v>76</v>
      </c>
      <c r="E73" s="194" t="s">
        <v>715</v>
      </c>
      <c r="F73" s="194" t="s">
        <v>715</v>
      </c>
      <c r="G73" s="194" t="s">
        <v>715</v>
      </c>
      <c r="H73" s="194">
        <v>0.0</v>
      </c>
      <c r="I73" s="194" t="s">
        <v>715</v>
      </c>
      <c r="J73" s="194" t="s">
        <v>715</v>
      </c>
      <c r="K73" s="194" t="s">
        <v>715</v>
      </c>
      <c r="L73" s="194" t="s">
        <v>715</v>
      </c>
      <c r="M73" s="194" t="s">
        <v>715</v>
      </c>
      <c r="N73" s="194" t="s">
        <v>715</v>
      </c>
      <c r="O73" s="194" t="s">
        <v>6</v>
      </c>
      <c r="P73" s="194">
        <v>0.0</v>
      </c>
      <c r="Q73" s="194" t="s">
        <v>591</v>
      </c>
      <c r="R73" s="194" t="s">
        <v>591</v>
      </c>
      <c r="S73" s="194" t="s">
        <v>591</v>
      </c>
      <c r="T73" s="194" t="s">
        <v>591</v>
      </c>
      <c r="U73" s="194" t="s">
        <v>591</v>
      </c>
      <c r="V73" s="194">
        <v>0.0</v>
      </c>
      <c r="W73" s="194" t="s">
        <v>591</v>
      </c>
      <c r="X73" s="194" t="s">
        <v>591</v>
      </c>
      <c r="Y73" s="194" t="s">
        <v>591</v>
      </c>
      <c r="Z73" s="194" t="s">
        <v>591</v>
      </c>
      <c r="AA73" s="194" t="s">
        <v>591</v>
      </c>
      <c r="AB73" s="194" t="s">
        <v>163</v>
      </c>
      <c r="AC73" s="194" t="s">
        <v>6</v>
      </c>
      <c r="AD73" s="194">
        <v>0.0</v>
      </c>
      <c r="AE73" s="194" t="s">
        <v>593</v>
      </c>
      <c r="AF73" s="194" t="s">
        <v>593</v>
      </c>
      <c r="AG73" s="197">
        <f>vlookup(B73,'Annual Leave-2026'!$B:$R,6,0)-countif(E73:AF73,"a")-(countif(E73:AF73,"a1")*0.5)-(countif(E73:AF73,"a2")*0.5)-(countif(E73:AF73,"b*")*0.5)-(countif(E73:AF73,"c*")*0.5)-(countif(E73:AF73,"d*")*0.5)-(countif(E73:AF73,"e*")*0.5)+1</f>
        <v>4.5</v>
      </c>
      <c r="AH73" s="197">
        <f t="shared" si="3"/>
        <v>23</v>
      </c>
      <c r="AI73" s="406">
        <f>VLOOKUP(B73,'Working Time-March-2026'!$B:$AK,33,0)/60</f>
        <v>0</v>
      </c>
      <c r="AJ73" s="406">
        <f>VLOOKUP(B73,'Working Time-March-2026'!$B:$AK,34,0)/60</f>
        <v>0</v>
      </c>
      <c r="AK73" s="659"/>
      <c r="AL73" s="475"/>
      <c r="AM73" s="475"/>
      <c r="AN73" s="655"/>
      <c r="AO73" s="655"/>
      <c r="AP73" s="655"/>
      <c r="AQ73" s="655"/>
      <c r="AR73" s="656">
        <f t="shared" si="4"/>
        <v>4</v>
      </c>
      <c r="AS73" s="656">
        <f t="shared" si="5"/>
        <v>0</v>
      </c>
      <c r="AT73" s="656">
        <f t="shared" si="6"/>
        <v>0</v>
      </c>
      <c r="AU73" s="661"/>
      <c r="AV73" s="657" t="s">
        <v>10</v>
      </c>
      <c r="AW73" s="649"/>
      <c r="AX73" s="649"/>
    </row>
    <row r="74">
      <c r="A74" s="656">
        <v>71.0</v>
      </c>
      <c r="B74" s="660" t="s">
        <v>661</v>
      </c>
      <c r="C74" s="475" t="s">
        <v>83</v>
      </c>
      <c r="D74" s="656" t="s">
        <v>76</v>
      </c>
      <c r="E74" s="194" t="s">
        <v>588</v>
      </c>
      <c r="F74" s="194" t="s">
        <v>588</v>
      </c>
      <c r="G74" s="194" t="s">
        <v>588</v>
      </c>
      <c r="H74" s="194" t="s">
        <v>588</v>
      </c>
      <c r="I74" s="194" t="s">
        <v>588</v>
      </c>
      <c r="J74" s="194">
        <v>0.0</v>
      </c>
      <c r="K74" s="194" t="s">
        <v>588</v>
      </c>
      <c r="L74" s="194" t="s">
        <v>588</v>
      </c>
      <c r="M74" s="194" t="s">
        <v>588</v>
      </c>
      <c r="N74" s="194" t="s">
        <v>588</v>
      </c>
      <c r="O74" s="194" t="s">
        <v>588</v>
      </c>
      <c r="P74" s="194" t="s">
        <v>169</v>
      </c>
      <c r="Q74" s="194">
        <v>0.0</v>
      </c>
      <c r="R74" s="194" t="s">
        <v>717</v>
      </c>
      <c r="S74" s="194" t="s">
        <v>717</v>
      </c>
      <c r="T74" s="194" t="s">
        <v>717</v>
      </c>
      <c r="U74" s="194" t="s">
        <v>717</v>
      </c>
      <c r="V74" s="194" t="s">
        <v>717</v>
      </c>
      <c r="W74" s="194" t="s">
        <v>717</v>
      </c>
      <c r="X74" s="194">
        <v>0.0</v>
      </c>
      <c r="Y74" s="194" t="s">
        <v>717</v>
      </c>
      <c r="Z74" s="194" t="s">
        <v>717</v>
      </c>
      <c r="AA74" s="194" t="s">
        <v>717</v>
      </c>
      <c r="AB74" s="194" t="s">
        <v>717</v>
      </c>
      <c r="AC74" s="194">
        <v>0.0</v>
      </c>
      <c r="AD74" s="194" t="s">
        <v>717</v>
      </c>
      <c r="AE74" s="194" t="s">
        <v>717</v>
      </c>
      <c r="AF74" s="194" t="s">
        <v>717</v>
      </c>
      <c r="AG74" s="197">
        <f>vlookup(B74,'Annual Leave-2026'!$B:$R,6,0)-countif(E74:AF74,"a")-(countif(E74:AF74,"a1")*0.5)-(countif(E74:AF74,"a2")*0.5)-(countif(E74:AF74,"b*")*0.5)-(countif(E74:AF74,"c*")*0.5)-(countif(E74:AF74,"d*")*0.5)-(countif(E74:AF74,"e*")*0.5)+1</f>
        <v>0.5</v>
      </c>
      <c r="AH74" s="197">
        <f t="shared" si="3"/>
        <v>23</v>
      </c>
      <c r="AI74" s="406">
        <f>VLOOKUP(B74,'Working Time-March-2026'!$B:$AK,33,0)/60</f>
        <v>0</v>
      </c>
      <c r="AJ74" s="406">
        <f>VLOOKUP(B74,'Working Time-March-2026'!$B:$AK,34,0)/60</f>
        <v>0</v>
      </c>
      <c r="AK74" s="659"/>
      <c r="AL74" s="475"/>
      <c r="AM74" s="475"/>
      <c r="AN74" s="655"/>
      <c r="AO74" s="655"/>
      <c r="AP74" s="655"/>
      <c r="AQ74" s="655"/>
      <c r="AR74" s="656">
        <f t="shared" si="4"/>
        <v>4</v>
      </c>
      <c r="AS74" s="656">
        <f t="shared" si="5"/>
        <v>0</v>
      </c>
      <c r="AT74" s="656">
        <f t="shared" si="6"/>
        <v>0</v>
      </c>
      <c r="AU74" s="661"/>
      <c r="AV74" s="657" t="s">
        <v>8</v>
      </c>
      <c r="AW74" s="649"/>
      <c r="AX74" s="649"/>
    </row>
    <row r="75">
      <c r="A75" s="650">
        <v>72.0</v>
      </c>
      <c r="B75" s="660" t="s">
        <v>662</v>
      </c>
      <c r="C75" s="475" t="s">
        <v>129</v>
      </c>
      <c r="D75" s="656" t="s">
        <v>76</v>
      </c>
      <c r="E75" s="194" t="s">
        <v>591</v>
      </c>
      <c r="F75" s="194" t="s">
        <v>591</v>
      </c>
      <c r="G75" s="194" t="s">
        <v>591</v>
      </c>
      <c r="H75" s="194" t="s">
        <v>6</v>
      </c>
      <c r="I75" s="194">
        <v>0.0</v>
      </c>
      <c r="J75" s="429" t="s">
        <v>593</v>
      </c>
      <c r="K75" s="429" t="s">
        <v>593</v>
      </c>
      <c r="L75" s="429" t="s">
        <v>593</v>
      </c>
      <c r="M75" s="429" t="s">
        <v>593</v>
      </c>
      <c r="N75" s="194" t="s">
        <v>6</v>
      </c>
      <c r="O75" s="194">
        <v>0.0</v>
      </c>
      <c r="P75" s="194" t="s">
        <v>6</v>
      </c>
      <c r="Q75" s="194" t="s">
        <v>588</v>
      </c>
      <c r="R75" s="194" t="s">
        <v>588</v>
      </c>
      <c r="S75" s="194" t="s">
        <v>588</v>
      </c>
      <c r="T75" s="194" t="s">
        <v>588</v>
      </c>
      <c r="U75" s="194" t="s">
        <v>588</v>
      </c>
      <c r="V75" s="194" t="s">
        <v>588</v>
      </c>
      <c r="W75" s="194">
        <v>0.0</v>
      </c>
      <c r="X75" s="194" t="s">
        <v>588</v>
      </c>
      <c r="Y75" s="194" t="s">
        <v>588</v>
      </c>
      <c r="Z75" s="194" t="s">
        <v>588</v>
      </c>
      <c r="AA75" s="194" t="s">
        <v>588</v>
      </c>
      <c r="AB75" s="194" t="s">
        <v>588</v>
      </c>
      <c r="AC75" s="194" t="s">
        <v>588</v>
      </c>
      <c r="AD75" s="194" t="s">
        <v>588</v>
      </c>
      <c r="AE75" s="194">
        <v>0.0</v>
      </c>
      <c r="AF75" s="194" t="s">
        <v>717</v>
      </c>
      <c r="AG75" s="197">
        <f>vlookup(B75,'Annual Leave-2026'!$B:$R,6,0)-countif(E75:AF75,"a")-(countif(E75:AF75,"a1")*0.5)-(countif(E75:AF75,"a2")*0.5)-(countif(E75:AF75,"b*")*0.5)-(countif(E75:AF75,"c*")*0.5)-(countif(E75:AF75,"d*")*0.5)-(countif(E75:AF75,"e*")*0.5)+1</f>
        <v>1</v>
      </c>
      <c r="AH75" s="197">
        <f t="shared" si="3"/>
        <v>23</v>
      </c>
      <c r="AI75" s="406">
        <f>VLOOKUP(B75,'Working Time-March-2026'!$B:$AK,33,0)/60</f>
        <v>0</v>
      </c>
      <c r="AJ75" s="406">
        <f>VLOOKUP(B75,'Working Time-March-2026'!$B:$AK,34,0)/60</f>
        <v>0</v>
      </c>
      <c r="AK75" s="659"/>
      <c r="AL75" s="475"/>
      <c r="AM75" s="475"/>
      <c r="AN75" s="655"/>
      <c r="AO75" s="655"/>
      <c r="AP75" s="655"/>
      <c r="AQ75" s="655"/>
      <c r="AR75" s="656">
        <f t="shared" si="4"/>
        <v>4</v>
      </c>
      <c r="AS75" s="656">
        <f t="shared" si="5"/>
        <v>0</v>
      </c>
      <c r="AT75" s="656">
        <f t="shared" si="6"/>
        <v>0</v>
      </c>
      <c r="AU75" s="661"/>
      <c r="AV75" s="657" t="s">
        <v>8</v>
      </c>
      <c r="AW75" s="649"/>
      <c r="AX75" s="649"/>
    </row>
    <row r="76">
      <c r="A76" s="656">
        <v>73.0</v>
      </c>
      <c r="B76" s="660" t="s">
        <v>663</v>
      </c>
      <c r="C76" s="475" t="s">
        <v>81</v>
      </c>
      <c r="D76" s="660" t="s">
        <v>76</v>
      </c>
      <c r="E76" s="194" t="s">
        <v>6</v>
      </c>
      <c r="F76" s="194" t="s">
        <v>6</v>
      </c>
      <c r="G76" s="194" t="s">
        <v>588</v>
      </c>
      <c r="H76" s="194" t="s">
        <v>588</v>
      </c>
      <c r="I76" s="194">
        <v>0.0</v>
      </c>
      <c r="J76" s="194" t="s">
        <v>6</v>
      </c>
      <c r="K76" s="194" t="s">
        <v>588</v>
      </c>
      <c r="L76" s="194" t="s">
        <v>588</v>
      </c>
      <c r="M76" s="194" t="s">
        <v>588</v>
      </c>
      <c r="N76" s="194" t="s">
        <v>588</v>
      </c>
      <c r="O76" s="194" t="s">
        <v>588</v>
      </c>
      <c r="P76" s="194">
        <v>0.0</v>
      </c>
      <c r="Q76" s="194" t="s">
        <v>717</v>
      </c>
      <c r="R76" s="194" t="s">
        <v>717</v>
      </c>
      <c r="S76" s="194" t="s">
        <v>717</v>
      </c>
      <c r="T76" s="194" t="s">
        <v>717</v>
      </c>
      <c r="U76" s="194" t="s">
        <v>717</v>
      </c>
      <c r="V76" s="194" t="s">
        <v>717</v>
      </c>
      <c r="W76" s="194" t="s">
        <v>717</v>
      </c>
      <c r="X76" s="194">
        <v>0.0</v>
      </c>
      <c r="Y76" s="194" t="s">
        <v>717</v>
      </c>
      <c r="Z76" s="194" t="s">
        <v>717</v>
      </c>
      <c r="AA76" s="194" t="s">
        <v>717</v>
      </c>
      <c r="AB76" s="194" t="s">
        <v>717</v>
      </c>
      <c r="AC76" s="194">
        <v>0.0</v>
      </c>
      <c r="AD76" s="194" t="s">
        <v>717</v>
      </c>
      <c r="AE76" s="194" t="s">
        <v>717</v>
      </c>
      <c r="AF76" s="194" t="s">
        <v>717</v>
      </c>
      <c r="AG76" s="197">
        <f>vlookup(B76,'Annual Leave-2026'!$B:$R,6,0)-countif(E76:AF76,"a")-(countif(E76:AF76,"a1")*0.5)-(countif(E76:AF76,"a2")*0.5)-(countif(E76:AF76,"b*")*0.5)-(countif(E76:AF76,"c*")*0.5)-(countif(E76:AF76,"d*")*0.5)-(countif(E76:AF76,"e*")*0.5)+1</f>
        <v>1</v>
      </c>
      <c r="AH76" s="197">
        <f t="shared" si="3"/>
        <v>23</v>
      </c>
      <c r="AI76" s="406">
        <f>VLOOKUP(B76,'Working Time-March-2026'!$B:$AK,33,0)/60</f>
        <v>0</v>
      </c>
      <c r="AJ76" s="406">
        <f>VLOOKUP(B76,'Working Time-March-2026'!$B:$AK,34,0)/60</f>
        <v>0</v>
      </c>
      <c r="AK76" s="659"/>
      <c r="AL76" s="475"/>
      <c r="AM76" s="475"/>
      <c r="AN76" s="655"/>
      <c r="AO76" s="655"/>
      <c r="AP76" s="655"/>
      <c r="AQ76" s="655"/>
      <c r="AR76" s="656">
        <f t="shared" si="4"/>
        <v>4</v>
      </c>
      <c r="AS76" s="656">
        <f t="shared" si="5"/>
        <v>0</v>
      </c>
      <c r="AT76" s="656">
        <f t="shared" si="6"/>
        <v>0</v>
      </c>
      <c r="AU76" s="661"/>
      <c r="AV76" s="657" t="s">
        <v>8</v>
      </c>
      <c r="AW76" s="649"/>
      <c r="AX76" s="649"/>
    </row>
    <row r="77">
      <c r="A77" s="650">
        <v>74.0</v>
      </c>
      <c r="B77" s="660" t="s">
        <v>664</v>
      </c>
      <c r="C77" s="475" t="s">
        <v>89</v>
      </c>
      <c r="D77" s="660" t="s">
        <v>76</v>
      </c>
      <c r="E77" s="194" t="s">
        <v>588</v>
      </c>
      <c r="F77" s="194" t="s">
        <v>588</v>
      </c>
      <c r="G77" s="194" t="s">
        <v>588</v>
      </c>
      <c r="H77" s="194" t="s">
        <v>588</v>
      </c>
      <c r="I77" s="194" t="s">
        <v>588</v>
      </c>
      <c r="J77" s="194">
        <v>0.0</v>
      </c>
      <c r="K77" s="194" t="s">
        <v>717</v>
      </c>
      <c r="L77" s="194" t="s">
        <v>717</v>
      </c>
      <c r="M77" s="194" t="s">
        <v>717</v>
      </c>
      <c r="N77" s="194" t="s">
        <v>717</v>
      </c>
      <c r="O77" s="194" t="s">
        <v>717</v>
      </c>
      <c r="P77" s="194">
        <v>0.0</v>
      </c>
      <c r="Q77" s="194" t="s">
        <v>717</v>
      </c>
      <c r="R77" s="194" t="s">
        <v>717</v>
      </c>
      <c r="S77" s="194" t="s">
        <v>717</v>
      </c>
      <c r="T77" s="194" t="s">
        <v>717</v>
      </c>
      <c r="U77" s="194" t="s">
        <v>717</v>
      </c>
      <c r="V77" s="194">
        <v>0.0</v>
      </c>
      <c r="W77" s="194" t="s">
        <v>717</v>
      </c>
      <c r="X77" s="194" t="s">
        <v>717</v>
      </c>
      <c r="Y77" s="194" t="s">
        <v>717</v>
      </c>
      <c r="Z77" s="194" t="s">
        <v>717</v>
      </c>
      <c r="AA77" s="194" t="s">
        <v>717</v>
      </c>
      <c r="AB77" s="194" t="s">
        <v>717</v>
      </c>
      <c r="AC77" s="194" t="s">
        <v>717</v>
      </c>
      <c r="AD77" s="194">
        <v>0.0</v>
      </c>
      <c r="AE77" s="194" t="s">
        <v>715</v>
      </c>
      <c r="AF77" s="194" t="s">
        <v>715</v>
      </c>
      <c r="AG77" s="197">
        <f>vlookup(B77,'Annual Leave-2026'!$B:$R,6,0)-countif(E77:AF77,"a")-(countif(E77:AF77,"a1")*0.5)-(countif(E77:AF77,"a2")*0.5)-(countif(E77:AF77,"b*")*0.5)-(countif(E77:AF77,"c*")*0.5)-(countif(E77:AF77,"d*")*0.5)-(countif(E77:AF77,"e*")*0.5)+1</f>
        <v>1.5</v>
      </c>
      <c r="AH77" s="197">
        <f t="shared" si="3"/>
        <v>23</v>
      </c>
      <c r="AI77" s="406">
        <f>VLOOKUP(B77,'Working Time-March-2026'!$B:$AK,33,0)/60</f>
        <v>0</v>
      </c>
      <c r="AJ77" s="406">
        <f>VLOOKUP(B77,'Working Time-March-2026'!$B:$AK,34,0)/60</f>
        <v>0</v>
      </c>
      <c r="AK77" s="659"/>
      <c r="AL77" s="475"/>
      <c r="AM77" s="475"/>
      <c r="AN77" s="655"/>
      <c r="AO77" s="655"/>
      <c r="AP77" s="655"/>
      <c r="AQ77" s="655"/>
      <c r="AR77" s="656">
        <f t="shared" si="4"/>
        <v>4</v>
      </c>
      <c r="AS77" s="656">
        <f t="shared" si="5"/>
        <v>0</v>
      </c>
      <c r="AT77" s="656">
        <f t="shared" si="6"/>
        <v>0</v>
      </c>
      <c r="AU77" s="655"/>
      <c r="AV77" s="657" t="s">
        <v>7</v>
      </c>
      <c r="AW77" s="649"/>
      <c r="AX77" s="649"/>
    </row>
    <row r="78">
      <c r="A78" s="656">
        <v>75.0</v>
      </c>
      <c r="B78" s="656" t="s">
        <v>665</v>
      </c>
      <c r="C78" s="655" t="s">
        <v>27</v>
      </c>
      <c r="D78" s="656" t="s">
        <v>14</v>
      </c>
      <c r="E78" s="194" t="s">
        <v>588</v>
      </c>
      <c r="F78" s="194" t="s">
        <v>588</v>
      </c>
      <c r="G78" s="194" t="s">
        <v>588</v>
      </c>
      <c r="H78" s="194" t="s">
        <v>588</v>
      </c>
      <c r="I78" s="194" t="s">
        <v>169</v>
      </c>
      <c r="J78" s="194">
        <v>0.0</v>
      </c>
      <c r="K78" s="194" t="s">
        <v>717</v>
      </c>
      <c r="L78" s="194" t="s">
        <v>717</v>
      </c>
      <c r="M78" s="194" t="s">
        <v>717</v>
      </c>
      <c r="N78" s="194" t="s">
        <v>717</v>
      </c>
      <c r="O78" s="194">
        <v>0.0</v>
      </c>
      <c r="P78" s="194" t="s">
        <v>717</v>
      </c>
      <c r="Q78" s="194" t="s">
        <v>717</v>
      </c>
      <c r="R78" s="194" t="s">
        <v>717</v>
      </c>
      <c r="S78" s="194" t="s">
        <v>717</v>
      </c>
      <c r="T78" s="194" t="s">
        <v>717</v>
      </c>
      <c r="U78" s="194" t="s">
        <v>717</v>
      </c>
      <c r="V78" s="194" t="s">
        <v>717</v>
      </c>
      <c r="W78" s="194">
        <v>0.0</v>
      </c>
      <c r="X78" s="194" t="s">
        <v>715</v>
      </c>
      <c r="Y78" s="194" t="s">
        <v>715</v>
      </c>
      <c r="Z78" s="194" t="s">
        <v>715</v>
      </c>
      <c r="AA78" s="194" t="s">
        <v>715</v>
      </c>
      <c r="AB78" s="194" t="s">
        <v>715</v>
      </c>
      <c r="AC78" s="194">
        <v>0.0</v>
      </c>
      <c r="AD78" s="194" t="s">
        <v>715</v>
      </c>
      <c r="AE78" s="194" t="s">
        <v>715</v>
      </c>
      <c r="AF78" s="194" t="s">
        <v>715</v>
      </c>
      <c r="AG78" s="197">
        <f>vlookup(B78,'Annual Leave-2026'!$B:$R,6,0)-countif(E78:AF78,"a")-(countif(E78:AF78,"a1")*0.5)-(countif(E78:AF78,"a2")*0.5)-(countif(E78:AF78,"b*")*0.5)-(countif(E78:AF78,"c*")*0.5)-(countif(E78:AF78,"d*")*0.5)-(countif(E78:AF78,"e*")*0.5)+1</f>
        <v>4</v>
      </c>
      <c r="AH78" s="197">
        <f t="shared" si="3"/>
        <v>23</v>
      </c>
      <c r="AI78" s="406">
        <f>VLOOKUP(B78,'Working Time-March-2026'!$B:$AK,33,0)/60</f>
        <v>0</v>
      </c>
      <c r="AJ78" s="406">
        <f>VLOOKUP(B78,'Working Time-March-2026'!$B:$AK,34,0)/60</f>
        <v>0</v>
      </c>
      <c r="AK78" s="659"/>
      <c r="AL78" s="655"/>
      <c r="AM78" s="655"/>
      <c r="AN78" s="655"/>
      <c r="AO78" s="655"/>
      <c r="AP78" s="655"/>
      <c r="AQ78" s="655"/>
      <c r="AR78" s="656">
        <f t="shared" si="4"/>
        <v>4</v>
      </c>
      <c r="AS78" s="656">
        <f t="shared" si="5"/>
        <v>0</v>
      </c>
      <c r="AT78" s="656">
        <f t="shared" si="6"/>
        <v>0</v>
      </c>
      <c r="AU78" s="655"/>
      <c r="AV78" s="657" t="s">
        <v>7</v>
      </c>
      <c r="AW78" s="649"/>
      <c r="AX78" s="649"/>
    </row>
    <row r="79">
      <c r="A79" s="650">
        <v>76.0</v>
      </c>
      <c r="B79" s="656" t="s">
        <v>666</v>
      </c>
      <c r="C79" s="655" t="s">
        <v>23</v>
      </c>
      <c r="D79" s="656" t="s">
        <v>14</v>
      </c>
      <c r="E79" s="194" t="s">
        <v>588</v>
      </c>
      <c r="F79" s="194" t="s">
        <v>588</v>
      </c>
      <c r="G79" s="194" t="s">
        <v>588</v>
      </c>
      <c r="H79" s="194" t="s">
        <v>588</v>
      </c>
      <c r="I79" s="194">
        <v>0.0</v>
      </c>
      <c r="J79" s="194" t="s">
        <v>588</v>
      </c>
      <c r="K79" s="194" t="s">
        <v>588</v>
      </c>
      <c r="L79" s="194" t="s">
        <v>588</v>
      </c>
      <c r="M79" s="194" t="s">
        <v>588</v>
      </c>
      <c r="N79" s="194" t="s">
        <v>588</v>
      </c>
      <c r="O79" s="194" t="s">
        <v>588</v>
      </c>
      <c r="P79" s="194" t="s">
        <v>588</v>
      </c>
      <c r="Q79" s="194">
        <v>0.0</v>
      </c>
      <c r="R79" s="194" t="s">
        <v>602</v>
      </c>
      <c r="S79" s="194" t="s">
        <v>717</v>
      </c>
      <c r="T79" s="194" t="s">
        <v>717</v>
      </c>
      <c r="U79" s="194" t="s">
        <v>717</v>
      </c>
      <c r="V79" s="194">
        <v>0.0</v>
      </c>
      <c r="W79" s="194" t="s">
        <v>717</v>
      </c>
      <c r="X79" s="194" t="s">
        <v>717</v>
      </c>
      <c r="Y79" s="194" t="s">
        <v>717</v>
      </c>
      <c r="Z79" s="194" t="s">
        <v>717</v>
      </c>
      <c r="AA79" s="194" t="s">
        <v>717</v>
      </c>
      <c r="AB79" s="194" t="s">
        <v>717</v>
      </c>
      <c r="AC79" s="194" t="s">
        <v>717</v>
      </c>
      <c r="AD79" s="194">
        <v>0.0</v>
      </c>
      <c r="AE79" s="194" t="s">
        <v>715</v>
      </c>
      <c r="AF79" s="194" t="s">
        <v>715</v>
      </c>
      <c r="AG79" s="197">
        <f>vlookup(B79,'Annual Leave-2026'!$B:$R,6,0)-countif(E79:AF79,"a")-(countif(E79:AF79,"a1")*0.5)-(countif(E79:AF79,"a2")*0.5)-(countif(E79:AF79,"b*")*0.5)-(countif(E79:AF79,"c*")*0.5)-(countif(E79:AF79,"d*")*0.5)-(countif(E79:AF79,"e*")*0.5)+1</f>
        <v>2</v>
      </c>
      <c r="AH79" s="197">
        <f t="shared" si="3"/>
        <v>22</v>
      </c>
      <c r="AI79" s="406">
        <f>VLOOKUP(B79,'Working Time-March-2026'!$B:$AK,33,0)/60</f>
        <v>0</v>
      </c>
      <c r="AJ79" s="406">
        <f>VLOOKUP(B79,'Working Time-March-2026'!$B:$AK,34,0)/60</f>
        <v>0</v>
      </c>
      <c r="AK79" s="659"/>
      <c r="AL79" s="655"/>
      <c r="AM79" s="655"/>
      <c r="AN79" s="655"/>
      <c r="AO79" s="655"/>
      <c r="AP79" s="655"/>
      <c r="AQ79" s="655"/>
      <c r="AR79" s="656">
        <f t="shared" si="4"/>
        <v>4</v>
      </c>
      <c r="AS79" s="656">
        <f t="shared" si="5"/>
        <v>0</v>
      </c>
      <c r="AT79" s="656">
        <f t="shared" si="6"/>
        <v>1</v>
      </c>
      <c r="AU79" s="655"/>
      <c r="AV79" s="657" t="s">
        <v>7</v>
      </c>
      <c r="AW79" s="649"/>
      <c r="AX79" s="649"/>
    </row>
    <row r="80">
      <c r="A80" s="656">
        <v>77.0</v>
      </c>
      <c r="B80" s="656" t="s">
        <v>667</v>
      </c>
      <c r="C80" s="655" t="s">
        <v>72</v>
      </c>
      <c r="D80" s="656" t="s">
        <v>186</v>
      </c>
      <c r="E80" s="652" t="s">
        <v>593</v>
      </c>
      <c r="F80" s="429" t="s">
        <v>593</v>
      </c>
      <c r="G80" s="429" t="s">
        <v>593</v>
      </c>
      <c r="H80" s="429" t="s">
        <v>593</v>
      </c>
      <c r="I80" s="194">
        <v>0.0</v>
      </c>
      <c r="J80" s="194" t="s">
        <v>6</v>
      </c>
      <c r="K80" s="194" t="s">
        <v>592</v>
      </c>
      <c r="L80" s="194" t="s">
        <v>592</v>
      </c>
      <c r="M80" s="429" t="s">
        <v>593</v>
      </c>
      <c r="N80" s="429" t="s">
        <v>593</v>
      </c>
      <c r="O80" s="429" t="s">
        <v>593</v>
      </c>
      <c r="P80" s="194">
        <v>0.0</v>
      </c>
      <c r="Q80" s="194" t="s">
        <v>592</v>
      </c>
      <c r="R80" s="194" t="s">
        <v>588</v>
      </c>
      <c r="S80" s="194" t="s">
        <v>588</v>
      </c>
      <c r="T80" s="194" t="s">
        <v>588</v>
      </c>
      <c r="U80" s="194" t="s">
        <v>588</v>
      </c>
      <c r="V80" s="194" t="s">
        <v>588</v>
      </c>
      <c r="W80" s="194">
        <v>0.0</v>
      </c>
      <c r="X80" s="194" t="s">
        <v>588</v>
      </c>
      <c r="Y80" s="194" t="s">
        <v>588</v>
      </c>
      <c r="Z80" s="194" t="s">
        <v>588</v>
      </c>
      <c r="AA80" s="194" t="s">
        <v>588</v>
      </c>
      <c r="AB80" s="194" t="s">
        <v>588</v>
      </c>
      <c r="AC80" s="194" t="s">
        <v>588</v>
      </c>
      <c r="AD80" s="194" t="s">
        <v>588</v>
      </c>
      <c r="AE80" s="194">
        <v>0.0</v>
      </c>
      <c r="AF80" s="194" t="s">
        <v>717</v>
      </c>
      <c r="AG80" s="197">
        <f>vlookup(B80,'Annual Leave-2026'!$B:$R,6,0)-countif(E80:AF80,"a")-(countif(E80:AF80,"a1")*0.5)-(countif(E80:AF80,"a2")*0.5)-(countif(E80:AF80,"b*")*0.5)-(countif(E80:AF80,"c*")*0.5)-(countif(E80:AF80,"d*")*0.5)-(countif(E80:AF80,"e*")*0.5)+1</f>
        <v>1</v>
      </c>
      <c r="AH80" s="197">
        <f t="shared" si="3"/>
        <v>20</v>
      </c>
      <c r="AI80" s="406">
        <f>VLOOKUP(B80,'Working Time-March-2026'!$B:$AK,33,0)/60</f>
        <v>0</v>
      </c>
      <c r="AJ80" s="406">
        <f>VLOOKUP(B80,'Working Time-March-2026'!$B:$AK,34,0)/60</f>
        <v>0</v>
      </c>
      <c r="AK80" s="659"/>
      <c r="AL80" s="655"/>
      <c r="AM80" s="655"/>
      <c r="AN80" s="655"/>
      <c r="AO80" s="655"/>
      <c r="AP80" s="655"/>
      <c r="AQ80" s="655"/>
      <c r="AR80" s="656">
        <f t="shared" si="4"/>
        <v>4</v>
      </c>
      <c r="AS80" s="656">
        <f t="shared" si="5"/>
        <v>3</v>
      </c>
      <c r="AT80" s="656">
        <f t="shared" si="6"/>
        <v>0</v>
      </c>
      <c r="AU80" s="655"/>
      <c r="AV80" s="657" t="s">
        <v>8</v>
      </c>
      <c r="AW80" s="649"/>
      <c r="AX80" s="649"/>
    </row>
    <row r="81">
      <c r="A81" s="650">
        <v>78.0</v>
      </c>
      <c r="B81" s="656" t="s">
        <v>668</v>
      </c>
      <c r="C81" s="655" t="s">
        <v>62</v>
      </c>
      <c r="D81" s="656" t="s">
        <v>186</v>
      </c>
      <c r="E81" s="652" t="s">
        <v>593</v>
      </c>
      <c r="F81" s="433" t="s">
        <v>171</v>
      </c>
      <c r="G81" s="429" t="s">
        <v>593</v>
      </c>
      <c r="H81" s="429" t="s">
        <v>593</v>
      </c>
      <c r="I81" s="194">
        <v>0.0</v>
      </c>
      <c r="J81" s="429" t="s">
        <v>593</v>
      </c>
      <c r="K81" s="429" t="s">
        <v>593</v>
      </c>
      <c r="L81" s="429" t="s">
        <v>593</v>
      </c>
      <c r="M81" s="429" t="s">
        <v>593</v>
      </c>
      <c r="N81" s="429" t="s">
        <v>593</v>
      </c>
      <c r="O81" s="433" t="s">
        <v>6</v>
      </c>
      <c r="P81" s="194">
        <v>0.0</v>
      </c>
      <c r="Q81" s="194" t="s">
        <v>593</v>
      </c>
      <c r="R81" s="194" t="s">
        <v>593</v>
      </c>
      <c r="S81" s="194" t="s">
        <v>593</v>
      </c>
      <c r="T81" s="194" t="s">
        <v>593</v>
      </c>
      <c r="U81" s="194" t="s">
        <v>593</v>
      </c>
      <c r="V81" s="194" t="s">
        <v>593</v>
      </c>
      <c r="W81" s="194">
        <v>0.0</v>
      </c>
      <c r="X81" s="194" t="s">
        <v>593</v>
      </c>
      <c r="Y81" s="194" t="s">
        <v>592</v>
      </c>
      <c r="Z81" s="218" t="s">
        <v>593</v>
      </c>
      <c r="AA81" s="194" t="s">
        <v>593</v>
      </c>
      <c r="AB81" s="194" t="s">
        <v>593</v>
      </c>
      <c r="AC81" s="194">
        <v>0.0</v>
      </c>
      <c r="AD81" s="194" t="s">
        <v>602</v>
      </c>
      <c r="AE81" s="194" t="s">
        <v>593</v>
      </c>
      <c r="AF81" s="194" t="s">
        <v>593</v>
      </c>
      <c r="AG81" s="197">
        <f>vlookup(B81,'Annual Leave-2026'!$B:$R,6,0)-countif(E81:AF81,"a")-(countif(E81:AF81,"a1")*0.5)-(countif(E81:AF81,"a2")*0.5)-(countif(E81:AF81,"b*")*0.5)-(countif(E81:AF81,"c*")*0.5)-(countif(E81:AF81,"d*")*0.5)-(countif(E81:AF81,"e*")*0.5)+1</f>
        <v>3.5</v>
      </c>
      <c r="AH81" s="197">
        <f t="shared" si="3"/>
        <v>21</v>
      </c>
      <c r="AI81" s="406">
        <f>VLOOKUP(B81,'Working Time-March-2026'!$B:$AK,33,0)/60</f>
        <v>0</v>
      </c>
      <c r="AJ81" s="406">
        <f>VLOOKUP(B81,'Working Time-March-2026'!$B:$AK,34,0)/60</f>
        <v>0</v>
      </c>
      <c r="AK81" s="659"/>
      <c r="AL81" s="655"/>
      <c r="AM81" s="655"/>
      <c r="AN81" s="655"/>
      <c r="AO81" s="655"/>
      <c r="AP81" s="655"/>
      <c r="AQ81" s="655"/>
      <c r="AR81" s="656">
        <f t="shared" si="4"/>
        <v>4</v>
      </c>
      <c r="AS81" s="656">
        <f t="shared" si="5"/>
        <v>1</v>
      </c>
      <c r="AT81" s="656">
        <f t="shared" si="6"/>
        <v>1</v>
      </c>
      <c r="AU81" s="655"/>
      <c r="AV81" s="657" t="s">
        <v>10</v>
      </c>
      <c r="AW81" s="649"/>
      <c r="AX81" s="649"/>
    </row>
    <row r="82">
      <c r="A82" s="656">
        <v>79.0</v>
      </c>
      <c r="B82" s="656" t="s">
        <v>669</v>
      </c>
      <c r="C82" s="655" t="s">
        <v>38</v>
      </c>
      <c r="D82" s="656" t="s">
        <v>186</v>
      </c>
      <c r="E82" s="194" t="s">
        <v>717</v>
      </c>
      <c r="F82" s="194" t="s">
        <v>717</v>
      </c>
      <c r="G82" s="194" t="s">
        <v>717</v>
      </c>
      <c r="H82" s="194" t="s">
        <v>717</v>
      </c>
      <c r="I82" s="194">
        <v>0.0</v>
      </c>
      <c r="J82" s="194" t="s">
        <v>715</v>
      </c>
      <c r="K82" s="194" t="s">
        <v>715</v>
      </c>
      <c r="L82" s="194" t="s">
        <v>715</v>
      </c>
      <c r="M82" s="194" t="s">
        <v>715</v>
      </c>
      <c r="N82" s="194" t="s">
        <v>715</v>
      </c>
      <c r="O82" s="194">
        <v>0.0</v>
      </c>
      <c r="P82" s="194" t="s">
        <v>715</v>
      </c>
      <c r="Q82" s="194" t="s">
        <v>715</v>
      </c>
      <c r="R82" s="194" t="s">
        <v>715</v>
      </c>
      <c r="S82" s="194" t="s">
        <v>715</v>
      </c>
      <c r="T82" s="194" t="s">
        <v>715</v>
      </c>
      <c r="U82" s="194" t="s">
        <v>715</v>
      </c>
      <c r="V82" s="194" t="s">
        <v>715</v>
      </c>
      <c r="W82" s="194">
        <v>0.0</v>
      </c>
      <c r="X82" s="194" t="s">
        <v>591</v>
      </c>
      <c r="Y82" s="194" t="s">
        <v>591</v>
      </c>
      <c r="Z82" s="194" t="s">
        <v>591</v>
      </c>
      <c r="AA82" s="194" t="s">
        <v>591</v>
      </c>
      <c r="AB82" s="194" t="s">
        <v>591</v>
      </c>
      <c r="AC82" s="194">
        <v>0.0</v>
      </c>
      <c r="AD82" s="194" t="s">
        <v>591</v>
      </c>
      <c r="AE82" s="194" t="s">
        <v>591</v>
      </c>
      <c r="AF82" s="194" t="s">
        <v>591</v>
      </c>
      <c r="AG82" s="197">
        <f>vlookup(B82,'Annual Leave-2026'!$B:$R,6,0)-countif(E82:AF82,"a")-(countif(E82:AF82,"a1")*0.5)-(countif(E82:AF82,"a2")*0.5)-(countif(E82:AF82,"b*")*0.5)-(countif(E82:AF82,"c*")*0.5)-(countif(E82:AF82,"d*")*0.5)-(countif(E82:AF82,"e*")*0.5)+1</f>
        <v>2</v>
      </c>
      <c r="AH82" s="197">
        <f t="shared" si="3"/>
        <v>23</v>
      </c>
      <c r="AI82" s="406">
        <f>VLOOKUP(B82,'Working Time-March-2026'!$B:$AK,33,0)/60</f>
        <v>-0.15</v>
      </c>
      <c r="AJ82" s="406">
        <f>VLOOKUP(B82,'Working Time-March-2026'!$B:$AK,34,0)/60</f>
        <v>0</v>
      </c>
      <c r="AK82" s="659"/>
      <c r="AL82" s="655"/>
      <c r="AM82" s="655"/>
      <c r="AN82" s="655"/>
      <c r="AO82" s="655"/>
      <c r="AP82" s="655"/>
      <c r="AQ82" s="655"/>
      <c r="AR82" s="656">
        <f t="shared" si="4"/>
        <v>4</v>
      </c>
      <c r="AS82" s="656">
        <f t="shared" si="5"/>
        <v>0</v>
      </c>
      <c r="AT82" s="656">
        <f t="shared" si="6"/>
        <v>0</v>
      </c>
      <c r="AU82" s="655"/>
      <c r="AV82" s="657" t="s">
        <v>6</v>
      </c>
      <c r="AW82" s="649"/>
      <c r="AX82" s="649"/>
    </row>
    <row r="83">
      <c r="A83" s="650">
        <v>80.0</v>
      </c>
      <c r="B83" s="656" t="s">
        <v>670</v>
      </c>
      <c r="C83" s="655" t="s">
        <v>71</v>
      </c>
      <c r="D83" s="656" t="s">
        <v>186</v>
      </c>
      <c r="E83" s="194" t="s">
        <v>588</v>
      </c>
      <c r="F83" s="194" t="s">
        <v>592</v>
      </c>
      <c r="G83" s="194" t="s">
        <v>592</v>
      </c>
      <c r="H83" s="194">
        <v>0.0</v>
      </c>
      <c r="I83" s="194" t="s">
        <v>588</v>
      </c>
      <c r="J83" s="194" t="s">
        <v>588</v>
      </c>
      <c r="K83" s="194" t="s">
        <v>588</v>
      </c>
      <c r="L83" s="194" t="s">
        <v>588</v>
      </c>
      <c r="M83" s="194" t="s">
        <v>588</v>
      </c>
      <c r="N83" s="194" t="s">
        <v>170</v>
      </c>
      <c r="O83" s="194">
        <v>0.0</v>
      </c>
      <c r="P83" s="194" t="s">
        <v>588</v>
      </c>
      <c r="Q83" s="194" t="s">
        <v>6</v>
      </c>
      <c r="R83" s="194" t="s">
        <v>588</v>
      </c>
      <c r="S83" s="194" t="s">
        <v>588</v>
      </c>
      <c r="T83" s="194" t="s">
        <v>588</v>
      </c>
      <c r="U83" s="194" t="s">
        <v>588</v>
      </c>
      <c r="V83" s="194" t="s">
        <v>588</v>
      </c>
      <c r="W83" s="194">
        <v>0.0</v>
      </c>
      <c r="X83" s="194" t="s">
        <v>588</v>
      </c>
      <c r="Y83" s="194" t="s">
        <v>588</v>
      </c>
      <c r="Z83" s="218" t="s">
        <v>588</v>
      </c>
      <c r="AA83" s="194" t="s">
        <v>588</v>
      </c>
      <c r="AB83" s="194" t="s">
        <v>588</v>
      </c>
      <c r="AC83" s="194" t="s">
        <v>588</v>
      </c>
      <c r="AD83" s="194" t="s">
        <v>588</v>
      </c>
      <c r="AE83" s="194">
        <v>0.0</v>
      </c>
      <c r="AF83" s="194" t="s">
        <v>717</v>
      </c>
      <c r="AG83" s="197">
        <f>vlookup(B83,'Annual Leave-2026'!$B:$R,6,0)-countif(E83:AF83,"a")-(countif(E83:AF83,"a1")*0.5)-(countif(E83:AF83,"a2")*0.5)-(countif(E83:AF83,"b*")*0.5)-(countif(E83:AF83,"c*")*0.5)-(countif(E83:AF83,"d*")*0.5)-(countif(E83:AF83,"e*")*0.5)+1</f>
        <v>0</v>
      </c>
      <c r="AH83" s="197">
        <f t="shared" si="3"/>
        <v>21</v>
      </c>
      <c r="AI83" s="406">
        <f>VLOOKUP(B83,'Working Time-March-2026'!$B:$AK,33,0)/60</f>
        <v>-0.05</v>
      </c>
      <c r="AJ83" s="406">
        <f>VLOOKUP(B83,'Working Time-March-2026'!$B:$AK,34,0)/60</f>
        <v>0</v>
      </c>
      <c r="AK83" s="659"/>
      <c r="AL83" s="655"/>
      <c r="AM83" s="655"/>
      <c r="AN83" s="655"/>
      <c r="AO83" s="655"/>
      <c r="AP83" s="655"/>
      <c r="AQ83" s="655"/>
      <c r="AR83" s="656">
        <f t="shared" si="4"/>
        <v>4</v>
      </c>
      <c r="AS83" s="656">
        <f t="shared" si="5"/>
        <v>2</v>
      </c>
      <c r="AT83" s="656">
        <f t="shared" si="6"/>
        <v>0</v>
      </c>
      <c r="AU83" s="655"/>
      <c r="AV83" s="657" t="s">
        <v>8</v>
      </c>
      <c r="AW83" s="649"/>
      <c r="AX83" s="649"/>
    </row>
    <row r="84">
      <c r="A84" s="656">
        <v>81.0</v>
      </c>
      <c r="B84" s="660" t="s">
        <v>671</v>
      </c>
      <c r="C84" s="475" t="s">
        <v>60</v>
      </c>
      <c r="D84" s="656" t="s">
        <v>186</v>
      </c>
      <c r="E84" s="194" t="s">
        <v>591</v>
      </c>
      <c r="F84" s="194" t="s">
        <v>6</v>
      </c>
      <c r="G84" s="194" t="s">
        <v>591</v>
      </c>
      <c r="H84" s="194" t="s">
        <v>591</v>
      </c>
      <c r="I84" s="194">
        <v>0.0</v>
      </c>
      <c r="J84" s="433" t="s">
        <v>172</v>
      </c>
      <c r="K84" s="429" t="s">
        <v>593</v>
      </c>
      <c r="L84" s="429" t="s">
        <v>593</v>
      </c>
      <c r="M84" s="429" t="s">
        <v>593</v>
      </c>
      <c r="N84" s="429" t="s">
        <v>593</v>
      </c>
      <c r="O84" s="429" t="s">
        <v>593</v>
      </c>
      <c r="P84" s="194">
        <v>0.0</v>
      </c>
      <c r="Q84" s="194" t="s">
        <v>593</v>
      </c>
      <c r="R84" s="194" t="s">
        <v>593</v>
      </c>
      <c r="S84" s="194" t="s">
        <v>593</v>
      </c>
      <c r="T84" s="433" t="s">
        <v>633</v>
      </c>
      <c r="U84" s="194" t="s">
        <v>593</v>
      </c>
      <c r="V84" s="194" t="s">
        <v>593</v>
      </c>
      <c r="W84" s="194">
        <v>0.0</v>
      </c>
      <c r="X84" s="194" t="s">
        <v>593</v>
      </c>
      <c r="Y84" s="194" t="s">
        <v>593</v>
      </c>
      <c r="Z84" s="218" t="s">
        <v>593</v>
      </c>
      <c r="AA84" s="194" t="s">
        <v>593</v>
      </c>
      <c r="AB84" s="194" t="s">
        <v>593</v>
      </c>
      <c r="AC84" s="194">
        <v>0.0</v>
      </c>
      <c r="AD84" s="194" t="s">
        <v>602</v>
      </c>
      <c r="AE84" s="194" t="s">
        <v>588</v>
      </c>
      <c r="AF84" s="194" t="s">
        <v>588</v>
      </c>
      <c r="AG84" s="197">
        <f>vlookup(B84,'Annual Leave-2026'!$B:$R,6,0)-countif(E84:AF84,"a")-(countif(E84:AF84,"a1")*0.5)-(countif(E84:AF84,"a2")*0.5)-(countif(E84:AF84,"b*")*0.5)-(countif(E84:AF84,"c*")*0.5)-(countif(E84:AF84,"d*")*0.5)-(countif(E84:AF84,"e*")*0.5)+1</f>
        <v>0.5</v>
      </c>
      <c r="AH84" s="197">
        <f t="shared" si="3"/>
        <v>21.5</v>
      </c>
      <c r="AI84" s="406">
        <f>VLOOKUP(B84,'Working Time-March-2026'!$B:$AK,33,0)/60</f>
        <v>0</v>
      </c>
      <c r="AJ84" s="406">
        <f>VLOOKUP(B84,'Working Time-March-2026'!$B:$AK,34,0)/60</f>
        <v>0</v>
      </c>
      <c r="AK84" s="659"/>
      <c r="AL84" s="655"/>
      <c r="AM84" s="475"/>
      <c r="AN84" s="655"/>
      <c r="AO84" s="655"/>
      <c r="AP84" s="655"/>
      <c r="AQ84" s="655"/>
      <c r="AR84" s="656">
        <f t="shared" si="4"/>
        <v>4</v>
      </c>
      <c r="AS84" s="656">
        <f t="shared" si="5"/>
        <v>0</v>
      </c>
      <c r="AT84" s="656">
        <f t="shared" si="6"/>
        <v>1.5</v>
      </c>
      <c r="AU84" s="655"/>
      <c r="AV84" s="657" t="s">
        <v>9</v>
      </c>
      <c r="AW84" s="649"/>
      <c r="AX84" s="649"/>
    </row>
    <row r="85">
      <c r="A85" s="650">
        <v>82.0</v>
      </c>
      <c r="B85" s="660" t="s">
        <v>672</v>
      </c>
      <c r="C85" s="475" t="s">
        <v>56</v>
      </c>
      <c r="D85" s="656" t="s">
        <v>14</v>
      </c>
      <c r="E85" s="194" t="s">
        <v>6</v>
      </c>
      <c r="F85" s="194" t="s">
        <v>591</v>
      </c>
      <c r="G85" s="194" t="s">
        <v>591</v>
      </c>
      <c r="H85" s="194">
        <v>0.0</v>
      </c>
      <c r="I85" s="194" t="s">
        <v>591</v>
      </c>
      <c r="J85" s="194" t="s">
        <v>591</v>
      </c>
      <c r="K85" s="194" t="s">
        <v>591</v>
      </c>
      <c r="L85" s="194" t="s">
        <v>591</v>
      </c>
      <c r="M85" s="194" t="s">
        <v>591</v>
      </c>
      <c r="N85" s="194" t="s">
        <v>591</v>
      </c>
      <c r="O85" s="194" t="s">
        <v>591</v>
      </c>
      <c r="P85" s="194">
        <v>0.0</v>
      </c>
      <c r="Q85" s="194" t="s">
        <v>593</v>
      </c>
      <c r="R85" s="194" t="s">
        <v>593</v>
      </c>
      <c r="S85" s="194" t="s">
        <v>593</v>
      </c>
      <c r="T85" s="194" t="s">
        <v>593</v>
      </c>
      <c r="U85" s="194" t="s">
        <v>593</v>
      </c>
      <c r="V85" s="194">
        <v>0.0</v>
      </c>
      <c r="W85" s="194" t="s">
        <v>593</v>
      </c>
      <c r="X85" s="194" t="s">
        <v>593</v>
      </c>
      <c r="Y85" s="194" t="s">
        <v>593</v>
      </c>
      <c r="Z85" s="218" t="s">
        <v>593</v>
      </c>
      <c r="AA85" s="194" t="s">
        <v>593</v>
      </c>
      <c r="AB85" s="194" t="s">
        <v>593</v>
      </c>
      <c r="AC85" s="194" t="s">
        <v>593</v>
      </c>
      <c r="AD85" s="194">
        <v>0.0</v>
      </c>
      <c r="AE85" s="194" t="s">
        <v>593</v>
      </c>
      <c r="AF85" s="194" t="s">
        <v>593</v>
      </c>
      <c r="AG85" s="197">
        <f>vlookup(B85,'Annual Leave-2026'!$B:$R,6,0)-countif(E85:AF85,"a")-(countif(E85:AF85,"a1")*0.5)-(countif(E85:AF85,"a2")*0.5)-(countif(E85:AF85,"b*")*0.5)-(countif(E85:AF85,"c*")*0.5)-(countif(E85:AF85,"d*")*0.5)-(countif(E85:AF85,"e*")*0.5)+1</f>
        <v>1</v>
      </c>
      <c r="AH85" s="197">
        <f t="shared" si="3"/>
        <v>23</v>
      </c>
      <c r="AI85" s="406">
        <f>VLOOKUP(B85,'Working Time-March-2026'!$B:$AK,33,0)/60</f>
        <v>-0.8333333333</v>
      </c>
      <c r="AJ85" s="406">
        <f>VLOOKUP(B85,'Working Time-March-2026'!$B:$AK,34,0)/60</f>
        <v>0</v>
      </c>
      <c r="AK85" s="659"/>
      <c r="AL85" s="655"/>
      <c r="AM85" s="475"/>
      <c r="AN85" s="655"/>
      <c r="AO85" s="655"/>
      <c r="AP85" s="655"/>
      <c r="AQ85" s="655"/>
      <c r="AR85" s="656">
        <f t="shared" si="4"/>
        <v>4</v>
      </c>
      <c r="AS85" s="656">
        <f t="shared" si="5"/>
        <v>0</v>
      </c>
      <c r="AT85" s="656">
        <f t="shared" si="6"/>
        <v>0</v>
      </c>
      <c r="AU85" s="655"/>
      <c r="AV85" s="657" t="s">
        <v>10</v>
      </c>
      <c r="AW85" s="649"/>
      <c r="AX85" s="649"/>
    </row>
    <row r="86">
      <c r="A86" s="656">
        <v>83.0</v>
      </c>
      <c r="B86" s="660" t="s">
        <v>711</v>
      </c>
      <c r="C86" s="475" t="s">
        <v>44</v>
      </c>
      <c r="D86" s="656" t="s">
        <v>14</v>
      </c>
      <c r="E86" s="194" t="s">
        <v>715</v>
      </c>
      <c r="F86" s="194" t="s">
        <v>715</v>
      </c>
      <c r="G86" s="194" t="s">
        <v>715</v>
      </c>
      <c r="H86" s="194">
        <v>0.0</v>
      </c>
      <c r="I86" s="194" t="s">
        <v>715</v>
      </c>
      <c r="J86" s="194" t="s">
        <v>715</v>
      </c>
      <c r="K86" s="194" t="s">
        <v>715</v>
      </c>
      <c r="L86" s="194" t="s">
        <v>715</v>
      </c>
      <c r="M86" s="194" t="s">
        <v>715</v>
      </c>
      <c r="N86" s="194" t="s">
        <v>715</v>
      </c>
      <c r="O86" s="194" t="s">
        <v>715</v>
      </c>
      <c r="P86" s="194">
        <v>0.0</v>
      </c>
      <c r="Q86" s="194" t="s">
        <v>591</v>
      </c>
      <c r="R86" s="194" t="s">
        <v>591</v>
      </c>
      <c r="S86" s="194" t="s">
        <v>591</v>
      </c>
      <c r="T86" s="194" t="s">
        <v>591</v>
      </c>
      <c r="U86" s="194" t="s">
        <v>591</v>
      </c>
      <c r="V86" s="194">
        <v>0.0</v>
      </c>
      <c r="W86" s="194" t="s">
        <v>591</v>
      </c>
      <c r="X86" s="194" t="s">
        <v>591</v>
      </c>
      <c r="Y86" s="194" t="s">
        <v>591</v>
      </c>
      <c r="Z86" s="194" t="s">
        <v>591</v>
      </c>
      <c r="AA86" s="194" t="s">
        <v>591</v>
      </c>
      <c r="AB86" s="194" t="s">
        <v>591</v>
      </c>
      <c r="AC86" s="194" t="s">
        <v>591</v>
      </c>
      <c r="AD86" s="194">
        <v>0.0</v>
      </c>
      <c r="AE86" s="194" t="s">
        <v>591</v>
      </c>
      <c r="AF86" s="194" t="s">
        <v>591</v>
      </c>
      <c r="AG86" s="197">
        <f>vlookup(B86,'Annual Leave-2026'!$B:$R,6,0)-countif(E86:AF86,"a")-(countif(E86:AF86,"a1")*0.5)-(countif(E86:AF86,"a2")*0.5)-(countif(E86:AF86,"b*")*0.5)-(countif(E86:AF86,"c*")*0.5)-(countif(E86:AF86,"d*")*0.5)-(countif(E86:AF86,"e*")*0.5)+1</f>
        <v>5</v>
      </c>
      <c r="AH86" s="197">
        <f t="shared" si="3"/>
        <v>23</v>
      </c>
      <c r="AI86" s="406">
        <f>VLOOKUP(B86,'Working Time-March-2026'!$B:$AK,33,0)/60</f>
        <v>-0.1</v>
      </c>
      <c r="AJ86" s="406">
        <f>VLOOKUP(B86,'Working Time-March-2026'!$B:$AK,34,0)/60</f>
        <v>0</v>
      </c>
      <c r="AK86" s="659"/>
      <c r="AL86" s="655"/>
      <c r="AM86" s="475"/>
      <c r="AN86" s="655"/>
      <c r="AO86" s="655"/>
      <c r="AP86" s="655"/>
      <c r="AQ86" s="655"/>
      <c r="AR86" s="656">
        <f t="shared" si="4"/>
        <v>4</v>
      </c>
      <c r="AS86" s="656">
        <f t="shared" si="5"/>
        <v>0</v>
      </c>
      <c r="AT86" s="656">
        <f t="shared" si="6"/>
        <v>0</v>
      </c>
      <c r="AU86" s="655"/>
      <c r="AV86" s="657" t="s">
        <v>6</v>
      </c>
      <c r="AW86" s="649"/>
      <c r="AX86" s="649"/>
    </row>
    <row r="87">
      <c r="A87" s="650">
        <v>84.0</v>
      </c>
      <c r="B87" s="660" t="s">
        <v>673</v>
      </c>
      <c r="C87" s="475" t="s">
        <v>13</v>
      </c>
      <c r="D87" s="656" t="s">
        <v>14</v>
      </c>
      <c r="E87" s="652" t="s">
        <v>593</v>
      </c>
      <c r="F87" s="429" t="s">
        <v>593</v>
      </c>
      <c r="G87" s="429" t="s">
        <v>593</v>
      </c>
      <c r="H87" s="194">
        <v>0.0</v>
      </c>
      <c r="I87" s="194" t="s">
        <v>588</v>
      </c>
      <c r="J87" s="194" t="s">
        <v>588</v>
      </c>
      <c r="K87" s="194" t="s">
        <v>588</v>
      </c>
      <c r="L87" s="194" t="s">
        <v>588</v>
      </c>
      <c r="M87" s="194" t="s">
        <v>588</v>
      </c>
      <c r="N87" s="194" t="s">
        <v>588</v>
      </c>
      <c r="O87" s="194" t="s">
        <v>588</v>
      </c>
      <c r="P87" s="194">
        <v>0.0</v>
      </c>
      <c r="Q87" s="194" t="s">
        <v>588</v>
      </c>
      <c r="R87" s="194" t="s">
        <v>6</v>
      </c>
      <c r="S87" s="194" t="s">
        <v>6</v>
      </c>
      <c r="T87" s="194" t="s">
        <v>6</v>
      </c>
      <c r="U87" s="194" t="s">
        <v>6</v>
      </c>
      <c r="V87" s="194" t="s">
        <v>588</v>
      </c>
      <c r="W87" s="194" t="s">
        <v>588</v>
      </c>
      <c r="X87" s="194">
        <v>0.0</v>
      </c>
      <c r="Y87" s="194" t="s">
        <v>717</v>
      </c>
      <c r="Z87" s="194" t="s">
        <v>717</v>
      </c>
      <c r="AA87" s="194" t="s">
        <v>717</v>
      </c>
      <c r="AB87" s="194" t="s">
        <v>717</v>
      </c>
      <c r="AC87" s="194">
        <v>0.0</v>
      </c>
      <c r="AD87" s="194" t="s">
        <v>717</v>
      </c>
      <c r="AE87" s="194" t="s">
        <v>717</v>
      </c>
      <c r="AF87" s="194" t="s">
        <v>717</v>
      </c>
      <c r="AG87" s="197">
        <f>vlookup(B87,'Annual Leave-2026'!$B:$R,6,0)-countif(E87:AF87,"a")-(countif(E87:AF87,"a1")*0.5)-(countif(E87:AF87,"a2")*0.5)-(countif(E87:AF87,"b*")*0.5)-(countif(E87:AF87,"c*")*0.5)-(countif(E87:AF87,"d*")*0.5)-(countif(E87:AF87,"e*")*0.5)+1</f>
        <v>0</v>
      </c>
      <c r="AH87" s="197">
        <f t="shared" si="3"/>
        <v>23</v>
      </c>
      <c r="AI87" s="406">
        <f>VLOOKUP(B87,'Working Time-March-2026'!$B:$AK,33,0)/60</f>
        <v>0</v>
      </c>
      <c r="AJ87" s="406">
        <f>VLOOKUP(B87,'Working Time-March-2026'!$B:$AK,34,0)/60</f>
        <v>0</v>
      </c>
      <c r="AK87" s="659"/>
      <c r="AL87" s="655"/>
      <c r="AM87" s="475"/>
      <c r="AN87" s="655"/>
      <c r="AO87" s="655"/>
      <c r="AP87" s="655"/>
      <c r="AQ87" s="655"/>
      <c r="AR87" s="656">
        <f t="shared" si="4"/>
        <v>4</v>
      </c>
      <c r="AS87" s="656">
        <f t="shared" si="5"/>
        <v>0</v>
      </c>
      <c r="AT87" s="656">
        <f t="shared" si="6"/>
        <v>0</v>
      </c>
      <c r="AU87" s="655"/>
      <c r="AV87" s="657" t="s">
        <v>8</v>
      </c>
      <c r="AW87" s="649"/>
      <c r="AX87" s="649"/>
    </row>
    <row r="88">
      <c r="A88" s="656">
        <v>85.0</v>
      </c>
      <c r="B88" s="660" t="s">
        <v>674</v>
      </c>
      <c r="C88" s="475" t="s">
        <v>52</v>
      </c>
      <c r="D88" s="656" t="s">
        <v>14</v>
      </c>
      <c r="E88" s="194" t="s">
        <v>715</v>
      </c>
      <c r="F88" s="194" t="s">
        <v>715</v>
      </c>
      <c r="G88" s="194" t="s">
        <v>715</v>
      </c>
      <c r="H88" s="194" t="s">
        <v>715</v>
      </c>
      <c r="I88" s="194">
        <v>0.0</v>
      </c>
      <c r="J88" s="194" t="s">
        <v>591</v>
      </c>
      <c r="K88" s="194" t="s">
        <v>591</v>
      </c>
      <c r="L88" s="194" t="s">
        <v>591</v>
      </c>
      <c r="M88" s="194" t="s">
        <v>591</v>
      </c>
      <c r="N88" s="194" t="s">
        <v>591</v>
      </c>
      <c r="O88" s="194">
        <v>0.0</v>
      </c>
      <c r="P88" s="194" t="s">
        <v>591</v>
      </c>
      <c r="Q88" s="194" t="s">
        <v>591</v>
      </c>
      <c r="R88" s="194" t="s">
        <v>6</v>
      </c>
      <c r="S88" s="194" t="s">
        <v>6</v>
      </c>
      <c r="T88" s="194" t="s">
        <v>6</v>
      </c>
      <c r="U88" s="194" t="s">
        <v>6</v>
      </c>
      <c r="V88" s="194" t="s">
        <v>6</v>
      </c>
      <c r="W88" s="194">
        <v>0.0</v>
      </c>
      <c r="X88" s="194" t="s">
        <v>591</v>
      </c>
      <c r="Y88" s="194" t="s">
        <v>591</v>
      </c>
      <c r="Z88" s="194" t="s">
        <v>591</v>
      </c>
      <c r="AA88" s="194" t="s">
        <v>591</v>
      </c>
      <c r="AB88" s="194" t="s">
        <v>591</v>
      </c>
      <c r="AC88" s="194">
        <v>0.0</v>
      </c>
      <c r="AD88" s="194" t="s">
        <v>593</v>
      </c>
      <c r="AE88" s="194" t="s">
        <v>593</v>
      </c>
      <c r="AF88" s="194" t="s">
        <v>593</v>
      </c>
      <c r="AG88" s="197">
        <f>vlookup(B88,'Annual Leave-2026'!$B:$R,6,0)-countif(E88:AF88,"a")-(countif(E88:AF88,"a1")*0.5)-(countif(E88:AF88,"a2")*0.5)-(countif(E88:AF88,"b*")*0.5)-(countif(E88:AF88,"c*")*0.5)-(countif(E88:AF88,"d*")*0.5)-(countif(E88:AF88,"e*")*0.5)+1</f>
        <v>4.5</v>
      </c>
      <c r="AH88" s="197">
        <f t="shared" si="3"/>
        <v>23</v>
      </c>
      <c r="AI88" s="406">
        <f>VLOOKUP(B88,'Working Time-March-2026'!$B:$AK,33,0)/60</f>
        <v>0</v>
      </c>
      <c r="AJ88" s="406">
        <f>VLOOKUP(B88,'Working Time-March-2026'!$B:$AK,34,0)/60</f>
        <v>0</v>
      </c>
      <c r="AK88" s="659"/>
      <c r="AL88" s="655"/>
      <c r="AM88" s="475"/>
      <c r="AN88" s="655"/>
      <c r="AO88" s="655"/>
      <c r="AP88" s="655"/>
      <c r="AQ88" s="655"/>
      <c r="AR88" s="656">
        <f t="shared" si="4"/>
        <v>4</v>
      </c>
      <c r="AS88" s="656">
        <f t="shared" si="5"/>
        <v>0</v>
      </c>
      <c r="AT88" s="656">
        <f t="shared" si="6"/>
        <v>0</v>
      </c>
      <c r="AU88" s="655"/>
      <c r="AV88" s="657" t="s">
        <v>10</v>
      </c>
      <c r="AW88" s="649"/>
      <c r="AX88" s="649"/>
    </row>
    <row r="89">
      <c r="A89" s="650">
        <v>86.0</v>
      </c>
      <c r="B89" s="660" t="s">
        <v>675</v>
      </c>
      <c r="C89" s="475" t="s">
        <v>63</v>
      </c>
      <c r="D89" s="656" t="s">
        <v>14</v>
      </c>
      <c r="E89" s="194" t="s">
        <v>591</v>
      </c>
      <c r="F89" s="194" t="s">
        <v>591</v>
      </c>
      <c r="G89" s="194" t="s">
        <v>591</v>
      </c>
      <c r="H89" s="194" t="s">
        <v>591</v>
      </c>
      <c r="I89" s="194">
        <v>0.0</v>
      </c>
      <c r="J89" s="429" t="s">
        <v>593</v>
      </c>
      <c r="K89" s="429" t="s">
        <v>593</v>
      </c>
      <c r="L89" s="429" t="s">
        <v>593</v>
      </c>
      <c r="M89" s="194" t="s">
        <v>171</v>
      </c>
      <c r="N89" s="429" t="s">
        <v>593</v>
      </c>
      <c r="O89" s="429" t="s">
        <v>593</v>
      </c>
      <c r="P89" s="194">
        <v>0.0</v>
      </c>
      <c r="Q89" s="194" t="s">
        <v>593</v>
      </c>
      <c r="R89" s="194" t="s">
        <v>593</v>
      </c>
      <c r="S89" s="194" t="s">
        <v>593</v>
      </c>
      <c r="T89" s="194" t="s">
        <v>593</v>
      </c>
      <c r="U89" s="194" t="s">
        <v>593</v>
      </c>
      <c r="V89" s="194" t="s">
        <v>593</v>
      </c>
      <c r="W89" s="194">
        <v>0.0</v>
      </c>
      <c r="X89" s="194" t="s">
        <v>593</v>
      </c>
      <c r="Y89" s="194" t="s">
        <v>593</v>
      </c>
      <c r="Z89" s="218" t="s">
        <v>593</v>
      </c>
      <c r="AA89" s="194" t="s">
        <v>593</v>
      </c>
      <c r="AB89" s="194" t="s">
        <v>593</v>
      </c>
      <c r="AC89" s="194">
        <v>0.0</v>
      </c>
      <c r="AD89" s="433" t="s">
        <v>771</v>
      </c>
      <c r="AE89" s="194" t="s">
        <v>602</v>
      </c>
      <c r="AF89" s="194" t="s">
        <v>602</v>
      </c>
      <c r="AG89" s="197">
        <f>vlookup(B89,'Annual Leave-2026'!$B:$R,6,0)-countif(E89:AF89,"a")-(countif(E89:AF89,"a1")*0.5)-(countif(E89:AF89,"a2")*0.5)-(countif(E89:AF89,"b*")*0.5)-(countif(E89:AF89,"c*")*0.5)-(countif(E89:AF89,"d*")*0.5)-(countif(E89:AF89,"e*")*0.5)+1</f>
        <v>0.5</v>
      </c>
      <c r="AH89" s="197">
        <f t="shared" si="3"/>
        <v>21.5</v>
      </c>
      <c r="AI89" s="406">
        <f>VLOOKUP(B89,'Working Time-March-2026'!$B:$AK,33,0)/60</f>
        <v>-0.2666666667</v>
      </c>
      <c r="AJ89" s="406">
        <f>VLOOKUP(B89,'Working Time-March-2026'!$B:$AK,34,0)/60</f>
        <v>0</v>
      </c>
      <c r="AK89" s="659"/>
      <c r="AL89" s="655"/>
      <c r="AM89" s="475"/>
      <c r="AN89" s="655"/>
      <c r="AO89" s="655"/>
      <c r="AP89" s="655"/>
      <c r="AQ89" s="655"/>
      <c r="AR89" s="656">
        <f t="shared" si="4"/>
        <v>4</v>
      </c>
      <c r="AS89" s="656">
        <f t="shared" si="5"/>
        <v>0</v>
      </c>
      <c r="AT89" s="656">
        <f t="shared" si="6"/>
        <v>2.5</v>
      </c>
      <c r="AU89" s="655"/>
      <c r="AV89" s="657" t="s">
        <v>9</v>
      </c>
      <c r="AW89" s="649"/>
      <c r="AX89" s="649"/>
    </row>
    <row r="90">
      <c r="A90" s="656">
        <v>87.0</v>
      </c>
      <c r="B90" s="660" t="s">
        <v>676</v>
      </c>
      <c r="C90" s="475" t="s">
        <v>57</v>
      </c>
      <c r="D90" s="656" t="s">
        <v>14</v>
      </c>
      <c r="E90" s="194" t="s">
        <v>591</v>
      </c>
      <c r="F90" s="194" t="s">
        <v>591</v>
      </c>
      <c r="G90" s="194" t="s">
        <v>591</v>
      </c>
      <c r="H90" s="194">
        <v>0.0</v>
      </c>
      <c r="I90" s="194" t="s">
        <v>6</v>
      </c>
      <c r="J90" s="194" t="s">
        <v>592</v>
      </c>
      <c r="K90" s="194" t="s">
        <v>592</v>
      </c>
      <c r="L90" s="194" t="s">
        <v>592</v>
      </c>
      <c r="M90" s="194" t="s">
        <v>591</v>
      </c>
      <c r="N90" s="194" t="s">
        <v>591</v>
      </c>
      <c r="O90" s="194" t="s">
        <v>591</v>
      </c>
      <c r="P90" s="194">
        <v>0.0</v>
      </c>
      <c r="Q90" s="194" t="s">
        <v>593</v>
      </c>
      <c r="R90" s="194" t="s">
        <v>593</v>
      </c>
      <c r="S90" s="194" t="s">
        <v>593</v>
      </c>
      <c r="T90" s="194" t="s">
        <v>593</v>
      </c>
      <c r="U90" s="194" t="s">
        <v>593</v>
      </c>
      <c r="V90" s="194">
        <v>0.0</v>
      </c>
      <c r="W90" s="433" t="s">
        <v>775</v>
      </c>
      <c r="X90" s="194" t="s">
        <v>593</v>
      </c>
      <c r="Y90" s="433" t="s">
        <v>592</v>
      </c>
      <c r="Z90" s="218" t="s">
        <v>593</v>
      </c>
      <c r="AA90" s="194" t="s">
        <v>593</v>
      </c>
      <c r="AB90" s="194" t="s">
        <v>593</v>
      </c>
      <c r="AC90" s="194" t="s">
        <v>593</v>
      </c>
      <c r="AD90" s="194">
        <v>0.0</v>
      </c>
      <c r="AE90" s="194" t="s">
        <v>592</v>
      </c>
      <c r="AF90" s="194" t="s">
        <v>592</v>
      </c>
      <c r="AG90" s="197">
        <f>vlookup(B90,'Annual Leave-2026'!$B:$R,6,0)-countif(E90:AF90,"a")-(countif(E90:AF90,"a1")*0.5)-(countif(E90:AF90,"a2")*0.5)-(countif(E90:AF90,"b*")*0.5)-(countif(E90:AF90,"c*")*0.5)-(countif(E90:AF90,"d*")*0.5)-(countif(E90:AF90,"e*")*0.5)+1</f>
        <v>0</v>
      </c>
      <c r="AH90" s="197">
        <f t="shared" si="3"/>
        <v>17.5</v>
      </c>
      <c r="AI90" s="406">
        <f>VLOOKUP(B90,'Working Time-March-2026'!$B:$AK,33,0)/60</f>
        <v>0</v>
      </c>
      <c r="AJ90" s="406">
        <f>VLOOKUP(B90,'Working Time-March-2026'!$B:$AK,34,0)/60</f>
        <v>0</v>
      </c>
      <c r="AK90" s="659"/>
      <c r="AL90" s="655"/>
      <c r="AM90" s="475"/>
      <c r="AN90" s="655"/>
      <c r="AO90" s="655"/>
      <c r="AP90" s="655"/>
      <c r="AQ90" s="655"/>
      <c r="AR90" s="656">
        <f t="shared" si="4"/>
        <v>4</v>
      </c>
      <c r="AS90" s="656">
        <f t="shared" si="5"/>
        <v>6</v>
      </c>
      <c r="AT90" s="656">
        <f t="shared" si="6"/>
        <v>0.5</v>
      </c>
      <c r="AU90" s="655"/>
      <c r="AV90" s="657" t="s">
        <v>10</v>
      </c>
      <c r="AW90" s="649"/>
      <c r="AX90" s="649"/>
    </row>
    <row r="91">
      <c r="A91" s="656">
        <v>89.0</v>
      </c>
      <c r="B91" s="660" t="s">
        <v>677</v>
      </c>
      <c r="C91" s="475" t="s">
        <v>16</v>
      </c>
      <c r="D91" s="656" t="s">
        <v>14</v>
      </c>
      <c r="E91" s="652" t="s">
        <v>593</v>
      </c>
      <c r="F91" s="429" t="s">
        <v>593</v>
      </c>
      <c r="G91" s="429" t="s">
        <v>593</v>
      </c>
      <c r="H91" s="194">
        <v>0.0</v>
      </c>
      <c r="I91" s="194" t="s">
        <v>588</v>
      </c>
      <c r="J91" s="194" t="s">
        <v>588</v>
      </c>
      <c r="K91" s="194" t="s">
        <v>592</v>
      </c>
      <c r="L91" s="194" t="s">
        <v>588</v>
      </c>
      <c r="M91" s="194" t="s">
        <v>588</v>
      </c>
      <c r="N91" s="194" t="s">
        <v>588</v>
      </c>
      <c r="O91" s="194" t="s">
        <v>588</v>
      </c>
      <c r="P91" s="194">
        <v>0.0</v>
      </c>
      <c r="Q91" s="194" t="s">
        <v>588</v>
      </c>
      <c r="R91" s="194" t="s">
        <v>588</v>
      </c>
      <c r="S91" s="194" t="s">
        <v>588</v>
      </c>
      <c r="T91" s="194" t="s">
        <v>588</v>
      </c>
      <c r="U91" s="194" t="s">
        <v>588</v>
      </c>
      <c r="V91" s="194" t="s">
        <v>588</v>
      </c>
      <c r="W91" s="194" t="s">
        <v>588</v>
      </c>
      <c r="X91" s="194">
        <v>0.0</v>
      </c>
      <c r="Y91" s="194" t="s">
        <v>717</v>
      </c>
      <c r="Z91" s="194" t="s">
        <v>717</v>
      </c>
      <c r="AA91" s="194" t="s">
        <v>717</v>
      </c>
      <c r="AB91" s="194" t="s">
        <v>717</v>
      </c>
      <c r="AC91" s="194">
        <v>0.0</v>
      </c>
      <c r="AD91" s="194" t="s">
        <v>717</v>
      </c>
      <c r="AE91" s="194" t="s">
        <v>717</v>
      </c>
      <c r="AF91" s="194" t="s">
        <v>717</v>
      </c>
      <c r="AG91" s="197">
        <f>vlookup(B91,'Annual Leave-2026'!$B:$R,6,0)-countif(E91:AF91,"a")-(countif(E91:AF91,"a1")*0.5)-(countif(E91:AF91,"a2")*0.5)-(countif(E91:AF91,"b*")*0.5)-(countif(E91:AF91,"c*")*0.5)-(countif(E91:AF91,"d*")*0.5)-(countif(E91:AF91,"e*")*0.5)+1</f>
        <v>1.5</v>
      </c>
      <c r="AH91" s="197">
        <f t="shared" si="3"/>
        <v>22</v>
      </c>
      <c r="AI91" s="406">
        <f>VLOOKUP(B91,'Working Time-March-2026'!$B:$AK,33,0)/60</f>
        <v>0</v>
      </c>
      <c r="AJ91" s="406">
        <f>VLOOKUP(B91,'Working Time-March-2026'!$B:$AK,34,0)/60</f>
        <v>0</v>
      </c>
      <c r="AK91" s="659"/>
      <c r="AL91" s="655"/>
      <c r="AM91" s="475"/>
      <c r="AN91" s="655"/>
      <c r="AO91" s="655"/>
      <c r="AP91" s="655"/>
      <c r="AQ91" s="655"/>
      <c r="AR91" s="656">
        <f t="shared" si="4"/>
        <v>4</v>
      </c>
      <c r="AS91" s="656">
        <f t="shared" si="5"/>
        <v>1</v>
      </c>
      <c r="AT91" s="656">
        <f t="shared" si="6"/>
        <v>0</v>
      </c>
      <c r="AU91" s="655"/>
      <c r="AV91" s="657" t="s">
        <v>8</v>
      </c>
      <c r="AW91" s="649"/>
      <c r="AX91" s="649"/>
    </row>
    <row r="92">
      <c r="A92" s="650">
        <v>90.0</v>
      </c>
      <c r="B92" s="660" t="s">
        <v>678</v>
      </c>
      <c r="C92" s="475" t="s">
        <v>21</v>
      </c>
      <c r="D92" s="656" t="s">
        <v>14</v>
      </c>
      <c r="E92" s="194" t="s">
        <v>588</v>
      </c>
      <c r="F92" s="194" t="s">
        <v>588</v>
      </c>
      <c r="G92" s="194" t="s">
        <v>588</v>
      </c>
      <c r="H92" s="194" t="s">
        <v>588</v>
      </c>
      <c r="I92" s="194">
        <v>0.0</v>
      </c>
      <c r="J92" s="194" t="s">
        <v>592</v>
      </c>
      <c r="K92" s="194" t="s">
        <v>588</v>
      </c>
      <c r="L92" s="194" t="s">
        <v>588</v>
      </c>
      <c r="M92" s="194" t="s">
        <v>588</v>
      </c>
      <c r="N92" s="194" t="s">
        <v>588</v>
      </c>
      <c r="O92" s="194" t="s">
        <v>588</v>
      </c>
      <c r="P92" s="194" t="s">
        <v>588</v>
      </c>
      <c r="Q92" s="194">
        <v>0.0</v>
      </c>
      <c r="R92" s="194" t="s">
        <v>717</v>
      </c>
      <c r="S92" s="194" t="s">
        <v>717</v>
      </c>
      <c r="T92" s="194" t="s">
        <v>717</v>
      </c>
      <c r="U92" s="194" t="s">
        <v>717</v>
      </c>
      <c r="V92" s="194">
        <v>0.0</v>
      </c>
      <c r="W92" s="194" t="s">
        <v>717</v>
      </c>
      <c r="X92" s="194" t="s">
        <v>717</v>
      </c>
      <c r="Y92" s="194" t="s">
        <v>717</v>
      </c>
      <c r="Z92" s="194" t="s">
        <v>717</v>
      </c>
      <c r="AA92" s="194" t="s">
        <v>717</v>
      </c>
      <c r="AB92" s="194" t="s">
        <v>717</v>
      </c>
      <c r="AC92" s="194" t="s">
        <v>717</v>
      </c>
      <c r="AD92" s="194">
        <v>0.0</v>
      </c>
      <c r="AE92" s="194" t="s">
        <v>715</v>
      </c>
      <c r="AF92" s="194" t="s">
        <v>715</v>
      </c>
      <c r="AG92" s="197">
        <f>vlookup(B92,'Annual Leave-2026'!$B:$R,6,0)-countif(E92:AF92,"a")-(countif(E92:AF92,"a1")*0.5)-(countif(E92:AF92,"a2")*0.5)-(countif(E92:AF92,"b*")*0.5)-(countif(E92:AF92,"c*")*0.5)-(countif(E92:AF92,"d*")*0.5)-(countif(E92:AF92,"e*")*0.5)+1</f>
        <v>6</v>
      </c>
      <c r="AH92" s="197">
        <f t="shared" si="3"/>
        <v>22</v>
      </c>
      <c r="AI92" s="406">
        <f>VLOOKUP(B92,'Working Time-March-2026'!$B:$AK,33,0)/60</f>
        <v>0</v>
      </c>
      <c r="AJ92" s="406">
        <f>VLOOKUP(B92,'Working Time-March-2026'!$B:$AK,34,0)/60</f>
        <v>0</v>
      </c>
      <c r="AK92" s="659"/>
      <c r="AL92" s="655"/>
      <c r="AM92" s="475"/>
      <c r="AN92" s="655"/>
      <c r="AO92" s="655"/>
      <c r="AP92" s="655"/>
      <c r="AQ92" s="655"/>
      <c r="AR92" s="656">
        <f t="shared" si="4"/>
        <v>4</v>
      </c>
      <c r="AS92" s="656">
        <f t="shared" si="5"/>
        <v>1</v>
      </c>
      <c r="AT92" s="656">
        <f t="shared" si="6"/>
        <v>0</v>
      </c>
      <c r="AU92" s="655"/>
      <c r="AV92" s="657" t="s">
        <v>7</v>
      </c>
      <c r="AW92" s="649"/>
      <c r="AX92" s="649"/>
    </row>
    <row r="93">
      <c r="A93" s="656">
        <v>91.0</v>
      </c>
      <c r="B93" s="660" t="s">
        <v>679</v>
      </c>
      <c r="C93" s="475" t="s">
        <v>46</v>
      </c>
      <c r="D93" s="656" t="s">
        <v>14</v>
      </c>
      <c r="E93" s="194" t="s">
        <v>715</v>
      </c>
      <c r="F93" s="194" t="s">
        <v>715</v>
      </c>
      <c r="G93" s="194" t="s">
        <v>715</v>
      </c>
      <c r="H93" s="194">
        <v>0.0</v>
      </c>
      <c r="I93" s="194" t="s">
        <v>715</v>
      </c>
      <c r="J93" s="194" t="s">
        <v>715</v>
      </c>
      <c r="K93" s="194" t="s">
        <v>715</v>
      </c>
      <c r="L93" s="194" t="s">
        <v>715</v>
      </c>
      <c r="M93" s="194" t="s">
        <v>715</v>
      </c>
      <c r="N93" s="194" t="s">
        <v>715</v>
      </c>
      <c r="O93" s="194" t="s">
        <v>715</v>
      </c>
      <c r="P93" s="194">
        <v>0.0</v>
      </c>
      <c r="Q93" s="194" t="s">
        <v>591</v>
      </c>
      <c r="R93" s="194" t="s">
        <v>592</v>
      </c>
      <c r="S93" s="194" t="s">
        <v>591</v>
      </c>
      <c r="T93" s="194" t="s">
        <v>591</v>
      </c>
      <c r="U93" s="194" t="s">
        <v>641</v>
      </c>
      <c r="V93" s="194">
        <v>0.0</v>
      </c>
      <c r="W93" s="194" t="s">
        <v>591</v>
      </c>
      <c r="X93" s="194" t="s">
        <v>591</v>
      </c>
      <c r="Y93" s="194" t="s">
        <v>164</v>
      </c>
      <c r="Z93" s="194" t="s">
        <v>591</v>
      </c>
      <c r="AA93" s="194" t="s">
        <v>591</v>
      </c>
      <c r="AB93" s="194" t="s">
        <v>591</v>
      </c>
      <c r="AC93" s="194" t="s">
        <v>163</v>
      </c>
      <c r="AD93" s="194">
        <v>0.0</v>
      </c>
      <c r="AE93" s="194" t="s">
        <v>591</v>
      </c>
      <c r="AF93" s="194" t="s">
        <v>591</v>
      </c>
      <c r="AG93" s="197">
        <f>vlookup(B93,'Annual Leave-2026'!$B:$R,6,0)-countif(E93:AF93,"a")-(countif(E93:AF93,"a1")*0.5)-(countif(E93:AF93,"a2")*0.5)-(countif(E93:AF93,"b*")*0.5)-(countif(E93:AF93,"c*")*0.5)-(countif(E93:AF93,"d*")*0.5)-(countif(E93:AF93,"e*")*0.5)+1</f>
        <v>4</v>
      </c>
      <c r="AH93" s="197">
        <f t="shared" si="3"/>
        <v>21.5</v>
      </c>
      <c r="AI93" s="406">
        <f>VLOOKUP(B93,'Working Time-March-2026'!$B:$AK,33,0)/60</f>
        <v>0</v>
      </c>
      <c r="AJ93" s="406">
        <f>VLOOKUP(B93,'Working Time-March-2026'!$B:$AK,34,0)/60</f>
        <v>0</v>
      </c>
      <c r="AK93" s="659"/>
      <c r="AL93" s="655"/>
      <c r="AM93" s="475"/>
      <c r="AN93" s="655"/>
      <c r="AO93" s="655"/>
      <c r="AP93" s="655"/>
      <c r="AQ93" s="655"/>
      <c r="AR93" s="656">
        <f t="shared" si="4"/>
        <v>4</v>
      </c>
      <c r="AS93" s="656">
        <f t="shared" si="5"/>
        <v>1</v>
      </c>
      <c r="AT93" s="656">
        <f t="shared" si="6"/>
        <v>0.5</v>
      </c>
      <c r="AU93" s="655"/>
      <c r="AV93" s="657" t="s">
        <v>6</v>
      </c>
      <c r="AW93" s="649"/>
      <c r="AX93" s="649"/>
    </row>
    <row r="94">
      <c r="A94" s="650">
        <v>92.0</v>
      </c>
      <c r="B94" s="660" t="s">
        <v>680</v>
      </c>
      <c r="C94" s="475" t="s">
        <v>50</v>
      </c>
      <c r="D94" s="656" t="s">
        <v>14</v>
      </c>
      <c r="E94" s="194" t="s">
        <v>715</v>
      </c>
      <c r="F94" s="194" t="s">
        <v>715</v>
      </c>
      <c r="G94" s="194" t="s">
        <v>715</v>
      </c>
      <c r="H94" s="194" t="s">
        <v>715</v>
      </c>
      <c r="I94" s="194">
        <v>0.0</v>
      </c>
      <c r="J94" s="194" t="s">
        <v>591</v>
      </c>
      <c r="K94" s="194" t="s">
        <v>591</v>
      </c>
      <c r="L94" s="194" t="s">
        <v>591</v>
      </c>
      <c r="M94" s="194" t="s">
        <v>591</v>
      </c>
      <c r="N94" s="194" t="s">
        <v>591</v>
      </c>
      <c r="O94" s="194" t="s">
        <v>591</v>
      </c>
      <c r="P94" s="194">
        <v>0.0</v>
      </c>
      <c r="Q94" s="194" t="s">
        <v>592</v>
      </c>
      <c r="R94" s="194" t="s">
        <v>591</v>
      </c>
      <c r="S94" s="194" t="s">
        <v>591</v>
      </c>
      <c r="T94" s="194" t="s">
        <v>591</v>
      </c>
      <c r="U94" s="194" t="s">
        <v>591</v>
      </c>
      <c r="V94" s="194" t="s">
        <v>591</v>
      </c>
      <c r="W94" s="194">
        <v>0.0</v>
      </c>
      <c r="X94" s="194" t="s">
        <v>591</v>
      </c>
      <c r="Y94" s="194" t="s">
        <v>591</v>
      </c>
      <c r="Z94" s="194" t="s">
        <v>591</v>
      </c>
      <c r="AA94" s="194" t="s">
        <v>591</v>
      </c>
      <c r="AB94" s="194" t="s">
        <v>592</v>
      </c>
      <c r="AC94" s="194">
        <v>0.0</v>
      </c>
      <c r="AD94" s="194" t="s">
        <v>592</v>
      </c>
      <c r="AE94" s="194" t="s">
        <v>592</v>
      </c>
      <c r="AF94" s="194" t="s">
        <v>592</v>
      </c>
      <c r="AG94" s="197">
        <f>vlookup(B94,'Annual Leave-2026'!$B:$R,6,0)-countif(E94:AF94,"a")-(countif(E94:AF94,"a1")*0.5)-(countif(E94:AF94,"a2")*0.5)-(countif(E94:AF94,"b*")*0.5)-(countif(E94:AF94,"c*")*0.5)-(countif(E94:AF94,"d*")*0.5)-(countif(E94:AF94,"e*")*0.5)+1</f>
        <v>4.5</v>
      </c>
      <c r="AH94" s="197">
        <f t="shared" si="3"/>
        <v>19</v>
      </c>
      <c r="AI94" s="406">
        <f>VLOOKUP(B94,'Working Time-March-2026'!$B:$AK,33,0)/60</f>
        <v>0</v>
      </c>
      <c r="AJ94" s="406">
        <f>VLOOKUP(B94,'Working Time-March-2026'!$B:$AK,34,0)/60</f>
        <v>0</v>
      </c>
      <c r="AK94" s="659"/>
      <c r="AL94" s="655"/>
      <c r="AM94" s="475"/>
      <c r="AN94" s="655"/>
      <c r="AO94" s="655"/>
      <c r="AP94" s="655"/>
      <c r="AQ94" s="655"/>
      <c r="AR94" s="656">
        <f t="shared" si="4"/>
        <v>4</v>
      </c>
      <c r="AS94" s="656">
        <f t="shared" si="5"/>
        <v>5</v>
      </c>
      <c r="AT94" s="656">
        <f t="shared" si="6"/>
        <v>0</v>
      </c>
      <c r="AU94" s="655"/>
      <c r="AV94" s="657" t="s">
        <v>10</v>
      </c>
      <c r="AW94" s="649"/>
      <c r="AX94" s="649"/>
    </row>
    <row r="95">
      <c r="A95" s="650">
        <v>94.0</v>
      </c>
      <c r="B95" s="660" t="s">
        <v>681</v>
      </c>
      <c r="C95" s="475" t="s">
        <v>41</v>
      </c>
      <c r="D95" s="656" t="s">
        <v>14</v>
      </c>
      <c r="E95" s="194" t="s">
        <v>717</v>
      </c>
      <c r="F95" s="194" t="s">
        <v>717</v>
      </c>
      <c r="G95" s="194" t="s">
        <v>717</v>
      </c>
      <c r="H95" s="194" t="s">
        <v>717</v>
      </c>
      <c r="I95" s="194">
        <v>0.0</v>
      </c>
      <c r="J95" s="194" t="s">
        <v>6</v>
      </c>
      <c r="K95" s="194" t="s">
        <v>715</v>
      </c>
      <c r="L95" s="194" t="s">
        <v>715</v>
      </c>
      <c r="M95" s="194" t="s">
        <v>715</v>
      </c>
      <c r="N95" s="194" t="s">
        <v>715</v>
      </c>
      <c r="O95" s="194" t="s">
        <v>715</v>
      </c>
      <c r="P95" s="194">
        <v>0.0</v>
      </c>
      <c r="Q95" s="194" t="s">
        <v>715</v>
      </c>
      <c r="R95" s="194" t="s">
        <v>715</v>
      </c>
      <c r="S95" s="194" t="s">
        <v>715</v>
      </c>
      <c r="T95" s="194" t="s">
        <v>715</v>
      </c>
      <c r="U95" s="194" t="s">
        <v>715</v>
      </c>
      <c r="V95" s="194" t="s">
        <v>715</v>
      </c>
      <c r="W95" s="194">
        <v>0.0</v>
      </c>
      <c r="X95" s="194" t="s">
        <v>591</v>
      </c>
      <c r="Y95" s="194" t="s">
        <v>591</v>
      </c>
      <c r="Z95" s="194" t="s">
        <v>591</v>
      </c>
      <c r="AA95" s="194" t="s">
        <v>591</v>
      </c>
      <c r="AB95" s="194" t="s">
        <v>591</v>
      </c>
      <c r="AC95" s="194">
        <v>0.0</v>
      </c>
      <c r="AD95" s="194" t="s">
        <v>591</v>
      </c>
      <c r="AE95" s="194" t="s">
        <v>591</v>
      </c>
      <c r="AF95" s="194" t="s">
        <v>591</v>
      </c>
      <c r="AG95" s="197">
        <f>vlookup(B95,'Annual Leave-2026'!$B:$R,6,0)-countif(E95:AF95,"a")-(countif(E95:AF95,"a1")*0.5)-(countif(E95:AF95,"a2")*0.5)-(countif(E95:AF95,"b*")*0.5)-(countif(E95:AF95,"c*")*0.5)-(countif(E95:AF95,"d*")*0.5)-(countif(E95:AF95,"e*")*0.5)+1</f>
        <v>4</v>
      </c>
      <c r="AH95" s="197">
        <f t="shared" si="3"/>
        <v>23</v>
      </c>
      <c r="AI95" s="406">
        <f>VLOOKUP(B95,'Working Time-March-2026'!$B:$AK,33,0)/60</f>
        <v>0</v>
      </c>
      <c r="AJ95" s="406">
        <f>VLOOKUP(B95,'Working Time-March-2026'!$B:$AK,34,0)/60</f>
        <v>0</v>
      </c>
      <c r="AK95" s="659"/>
      <c r="AL95" s="655"/>
      <c r="AM95" s="475"/>
      <c r="AN95" s="655"/>
      <c r="AO95" s="655"/>
      <c r="AP95" s="655"/>
      <c r="AQ95" s="655"/>
      <c r="AR95" s="656">
        <f t="shared" si="4"/>
        <v>4</v>
      </c>
      <c r="AS95" s="656">
        <f t="shared" si="5"/>
        <v>0</v>
      </c>
      <c r="AT95" s="656">
        <f t="shared" si="6"/>
        <v>0</v>
      </c>
      <c r="AU95" s="655"/>
      <c r="AV95" s="657" t="s">
        <v>6</v>
      </c>
      <c r="AW95" s="649"/>
      <c r="AX95" s="649"/>
    </row>
    <row r="96">
      <c r="A96" s="656">
        <v>95.0</v>
      </c>
      <c r="B96" s="660" t="s">
        <v>682</v>
      </c>
      <c r="C96" s="475" t="s">
        <v>25</v>
      </c>
      <c r="D96" s="656" t="s">
        <v>14</v>
      </c>
      <c r="E96" s="194" t="s">
        <v>588</v>
      </c>
      <c r="F96" s="194" t="s">
        <v>588</v>
      </c>
      <c r="G96" s="194" t="s">
        <v>588</v>
      </c>
      <c r="H96" s="194" t="s">
        <v>588</v>
      </c>
      <c r="I96" s="194">
        <v>0.0</v>
      </c>
      <c r="J96" s="194" t="s">
        <v>592</v>
      </c>
      <c r="K96" s="194" t="s">
        <v>592</v>
      </c>
      <c r="L96" s="194" t="s">
        <v>592</v>
      </c>
      <c r="M96" s="194" t="s">
        <v>588</v>
      </c>
      <c r="N96" s="194" t="s">
        <v>588</v>
      </c>
      <c r="O96" s="194" t="s">
        <v>588</v>
      </c>
      <c r="P96" s="194" t="s">
        <v>588</v>
      </c>
      <c r="Q96" s="194">
        <v>0.0</v>
      </c>
      <c r="R96" s="194" t="s">
        <v>717</v>
      </c>
      <c r="S96" s="194" t="s">
        <v>717</v>
      </c>
      <c r="T96" s="194" t="s">
        <v>717</v>
      </c>
      <c r="U96" s="194" t="s">
        <v>717</v>
      </c>
      <c r="V96" s="194">
        <v>0.0</v>
      </c>
      <c r="W96" s="194" t="s">
        <v>717</v>
      </c>
      <c r="X96" s="194" t="s">
        <v>717</v>
      </c>
      <c r="Y96" s="194" t="s">
        <v>717</v>
      </c>
      <c r="Z96" s="194" t="s">
        <v>717</v>
      </c>
      <c r="AA96" s="194" t="s">
        <v>717</v>
      </c>
      <c r="AB96" s="194" t="s">
        <v>717</v>
      </c>
      <c r="AC96" s="194" t="s">
        <v>6</v>
      </c>
      <c r="AD96" s="194">
        <v>0.0</v>
      </c>
      <c r="AE96" s="194" t="s">
        <v>715</v>
      </c>
      <c r="AF96" s="194" t="s">
        <v>715</v>
      </c>
      <c r="AG96" s="197">
        <f>vlookup(B96,'Annual Leave-2026'!$B:$R,6,0)-countif(E96:AF96,"a")-(countif(E96:AF96,"a1")*0.5)-(countif(E96:AF96,"a2")*0.5)-(countif(E96:AF96,"b*")*0.5)-(countif(E96:AF96,"c*")*0.5)-(countif(E96:AF96,"d*")*0.5)-(countif(E96:AF96,"e*")*0.5)+1</f>
        <v>5</v>
      </c>
      <c r="AH96" s="197">
        <f t="shared" si="3"/>
        <v>20</v>
      </c>
      <c r="AI96" s="406">
        <f>VLOOKUP(B96,'Working Time-March-2026'!$B:$AK,33,0)/60</f>
        <v>0</v>
      </c>
      <c r="AJ96" s="406">
        <f>VLOOKUP(B96,'Working Time-March-2026'!$B:$AK,34,0)/60</f>
        <v>0</v>
      </c>
      <c r="AK96" s="659"/>
      <c r="AL96" s="655"/>
      <c r="AM96" s="475"/>
      <c r="AN96" s="655"/>
      <c r="AO96" s="655"/>
      <c r="AP96" s="655"/>
      <c r="AQ96" s="655"/>
      <c r="AR96" s="656">
        <f t="shared" si="4"/>
        <v>4</v>
      </c>
      <c r="AS96" s="656">
        <f t="shared" si="5"/>
        <v>3</v>
      </c>
      <c r="AT96" s="656">
        <f t="shared" si="6"/>
        <v>0</v>
      </c>
      <c r="AU96" s="655"/>
      <c r="AV96" s="657" t="s">
        <v>7</v>
      </c>
      <c r="AW96" s="649"/>
      <c r="AX96" s="649"/>
    </row>
    <row r="97">
      <c r="A97" s="650">
        <v>96.0</v>
      </c>
      <c r="B97" s="660" t="s">
        <v>683</v>
      </c>
      <c r="C97" s="475" t="s">
        <v>28</v>
      </c>
      <c r="D97" s="656" t="s">
        <v>14</v>
      </c>
      <c r="E97" s="194" t="s">
        <v>588</v>
      </c>
      <c r="F97" s="194" t="s">
        <v>588</v>
      </c>
      <c r="G97" s="194" t="s">
        <v>588</v>
      </c>
      <c r="H97" s="194" t="s">
        <v>588</v>
      </c>
      <c r="I97" s="194" t="s">
        <v>592</v>
      </c>
      <c r="J97" s="194">
        <v>0.0</v>
      </c>
      <c r="K97" s="194" t="s">
        <v>592</v>
      </c>
      <c r="L97" s="194" t="s">
        <v>767</v>
      </c>
      <c r="M97" s="194" t="s">
        <v>717</v>
      </c>
      <c r="N97" s="194" t="s">
        <v>717</v>
      </c>
      <c r="O97" s="194" t="s">
        <v>717</v>
      </c>
      <c r="P97" s="194">
        <v>0.0</v>
      </c>
      <c r="Q97" s="194" t="s">
        <v>717</v>
      </c>
      <c r="R97" s="194" t="s">
        <v>717</v>
      </c>
      <c r="S97" s="194" t="s">
        <v>717</v>
      </c>
      <c r="T97" s="194" t="s">
        <v>717</v>
      </c>
      <c r="U97" s="194" t="s">
        <v>717</v>
      </c>
      <c r="V97" s="194" t="s">
        <v>717</v>
      </c>
      <c r="W97" s="194">
        <v>0.0</v>
      </c>
      <c r="X97" s="194" t="s">
        <v>715</v>
      </c>
      <c r="Y97" s="194" t="s">
        <v>715</v>
      </c>
      <c r="Z97" s="194" t="s">
        <v>715</v>
      </c>
      <c r="AA97" s="194" t="s">
        <v>715</v>
      </c>
      <c r="AB97" s="194" t="s">
        <v>715</v>
      </c>
      <c r="AC97" s="194">
        <v>0.0</v>
      </c>
      <c r="AD97" s="194" t="s">
        <v>165</v>
      </c>
      <c r="AE97" s="194" t="s">
        <v>592</v>
      </c>
      <c r="AF97" s="194" t="s">
        <v>592</v>
      </c>
      <c r="AG97" s="197">
        <f>vlookup(B97,'Annual Leave-2026'!$B:$R,6,0)-countif(E97:AF97,"a")-(countif(E97:AF97,"a1")*0.5)-(countif(E97:AF97,"a2")*0.5)-(countif(E97:AF97,"b*")*0.5)-(countif(E97:AF97,"c*")*0.5)-(countif(E97:AF97,"d*")*0.5)-(countif(E97:AF97,"e*")*0.5)+1</f>
        <v>0.5</v>
      </c>
      <c r="AH97" s="197">
        <f t="shared" si="3"/>
        <v>19.5</v>
      </c>
      <c r="AI97" s="406">
        <f>VLOOKUP(B97,'Working Time-March-2026'!$B:$AK,33,0)/60</f>
        <v>0</v>
      </c>
      <c r="AJ97" s="406">
        <f>VLOOKUP(B97,'Working Time-March-2026'!$B:$AK,34,0)/60</f>
        <v>0</v>
      </c>
      <c r="AK97" s="659"/>
      <c r="AL97" s="655"/>
      <c r="AM97" s="475"/>
      <c r="AN97" s="655"/>
      <c r="AO97" s="655"/>
      <c r="AP97" s="655"/>
      <c r="AQ97" s="655"/>
      <c r="AR97" s="656">
        <f t="shared" si="4"/>
        <v>4</v>
      </c>
      <c r="AS97" s="656">
        <f t="shared" si="5"/>
        <v>4</v>
      </c>
      <c r="AT97" s="656">
        <f t="shared" si="6"/>
        <v>0.5</v>
      </c>
      <c r="AU97" s="655"/>
      <c r="AV97" s="657" t="s">
        <v>7</v>
      </c>
      <c r="AW97" s="649"/>
      <c r="AX97" s="649"/>
    </row>
    <row r="98">
      <c r="A98" s="656">
        <v>97.0</v>
      </c>
      <c r="B98" s="660" t="s">
        <v>684</v>
      </c>
      <c r="C98" s="475" t="s">
        <v>61</v>
      </c>
      <c r="D98" s="656" t="s">
        <v>14</v>
      </c>
      <c r="E98" s="194" t="s">
        <v>6</v>
      </c>
      <c r="F98" s="194" t="s">
        <v>591</v>
      </c>
      <c r="G98" s="194" t="s">
        <v>591</v>
      </c>
      <c r="H98" s="194" t="s">
        <v>591</v>
      </c>
      <c r="I98" s="194">
        <v>0.0</v>
      </c>
      <c r="J98" s="429" t="s">
        <v>593</v>
      </c>
      <c r="K98" s="429" t="s">
        <v>593</v>
      </c>
      <c r="L98" s="429" t="s">
        <v>593</v>
      </c>
      <c r="M98" s="429" t="s">
        <v>593</v>
      </c>
      <c r="N98" s="429" t="s">
        <v>593</v>
      </c>
      <c r="O98" s="194">
        <v>0.0</v>
      </c>
      <c r="P98" s="194" t="s">
        <v>593</v>
      </c>
      <c r="Q98" s="194" t="s">
        <v>593</v>
      </c>
      <c r="R98" s="194" t="s">
        <v>593</v>
      </c>
      <c r="S98" s="194" t="s">
        <v>593</v>
      </c>
      <c r="T98" s="194" t="s">
        <v>593</v>
      </c>
      <c r="U98" s="194" t="s">
        <v>593</v>
      </c>
      <c r="V98" s="194" t="s">
        <v>593</v>
      </c>
      <c r="W98" s="194">
        <v>0.0</v>
      </c>
      <c r="X98" s="194" t="s">
        <v>593</v>
      </c>
      <c r="Y98" s="194" t="s">
        <v>593</v>
      </c>
      <c r="Z98" s="218" t="s">
        <v>593</v>
      </c>
      <c r="AA98" s="194" t="s">
        <v>593</v>
      </c>
      <c r="AB98" s="194" t="s">
        <v>172</v>
      </c>
      <c r="AC98" s="194">
        <v>0.0</v>
      </c>
      <c r="AD98" s="194" t="s">
        <v>588</v>
      </c>
      <c r="AE98" s="194" t="s">
        <v>588</v>
      </c>
      <c r="AF98" s="194" t="s">
        <v>588</v>
      </c>
      <c r="AG98" s="197">
        <f>vlookup(B98,'Annual Leave-2026'!$B:$R,6,0)-countif(E98:AF98,"a")-(countif(E98:AF98,"a1")*0.5)-(countif(E98:AF98,"a2")*0.5)-(countif(E98:AF98,"b*")*0.5)-(countif(E98:AF98,"c*")*0.5)-(countif(E98:AF98,"d*")*0.5)-(countif(E98:AF98,"e*")*0.5)+1</f>
        <v>0.5</v>
      </c>
      <c r="AH98" s="197">
        <f t="shared" si="3"/>
        <v>23</v>
      </c>
      <c r="AI98" s="406">
        <f>VLOOKUP(B98,'Working Time-March-2026'!$B:$AK,33,0)/60</f>
        <v>0</v>
      </c>
      <c r="AJ98" s="406">
        <f>VLOOKUP(B98,'Working Time-March-2026'!$B:$AK,34,0)/60</f>
        <v>0</v>
      </c>
      <c r="AK98" s="659"/>
      <c r="AL98" s="655"/>
      <c r="AM98" s="475"/>
      <c r="AN98" s="655"/>
      <c r="AO98" s="655"/>
      <c r="AP98" s="655"/>
      <c r="AQ98" s="655"/>
      <c r="AR98" s="656">
        <f t="shared" si="4"/>
        <v>4</v>
      </c>
      <c r="AS98" s="656">
        <f t="shared" si="5"/>
        <v>0</v>
      </c>
      <c r="AT98" s="656">
        <f t="shared" si="6"/>
        <v>0</v>
      </c>
      <c r="AU98" s="655"/>
      <c r="AV98" s="657" t="s">
        <v>9</v>
      </c>
      <c r="AW98" s="649"/>
      <c r="AX98" s="649"/>
    </row>
    <row r="99">
      <c r="A99" s="656">
        <v>99.0</v>
      </c>
      <c r="B99" s="660" t="s">
        <v>685</v>
      </c>
      <c r="C99" s="475" t="s">
        <v>17</v>
      </c>
      <c r="D99" s="656" t="s">
        <v>14</v>
      </c>
      <c r="E99" s="652" t="s">
        <v>593</v>
      </c>
      <c r="F99" s="429" t="s">
        <v>593</v>
      </c>
      <c r="G99" s="429" t="s">
        <v>593</v>
      </c>
      <c r="H99" s="429" t="s">
        <v>593</v>
      </c>
      <c r="I99" s="194">
        <v>0.0</v>
      </c>
      <c r="J99" s="194" t="s">
        <v>588</v>
      </c>
      <c r="K99" s="194" t="s">
        <v>588</v>
      </c>
      <c r="L99" s="194" t="s">
        <v>588</v>
      </c>
      <c r="M99" s="194" t="s">
        <v>588</v>
      </c>
      <c r="N99" s="194" t="s">
        <v>588</v>
      </c>
      <c r="O99" s="194" t="s">
        <v>588</v>
      </c>
      <c r="P99" s="194" t="s">
        <v>588</v>
      </c>
      <c r="Q99" s="194">
        <v>0.0</v>
      </c>
      <c r="R99" s="194" t="s">
        <v>588</v>
      </c>
      <c r="S99" s="194" t="s">
        <v>588</v>
      </c>
      <c r="T99" s="194" t="s">
        <v>588</v>
      </c>
      <c r="U99" s="194" t="s">
        <v>588</v>
      </c>
      <c r="V99" s="194" t="s">
        <v>588</v>
      </c>
      <c r="W99" s="194" t="s">
        <v>6</v>
      </c>
      <c r="X99" s="194">
        <v>0.0</v>
      </c>
      <c r="Y99" s="194" t="s">
        <v>717</v>
      </c>
      <c r="Z99" s="194" t="s">
        <v>717</v>
      </c>
      <c r="AA99" s="194" t="s">
        <v>717</v>
      </c>
      <c r="AB99" s="194" t="s">
        <v>717</v>
      </c>
      <c r="AC99" s="194">
        <v>0.0</v>
      </c>
      <c r="AD99" s="194" t="s">
        <v>717</v>
      </c>
      <c r="AE99" s="194" t="s">
        <v>717</v>
      </c>
      <c r="AF99" s="194" t="s">
        <v>717</v>
      </c>
      <c r="AG99" s="197">
        <f>vlookup(B99,'Annual Leave-2026'!$B:$R,6,0)-countif(E99:AF99,"a")-(countif(E99:AF99,"a1")*0.5)-(countif(E99:AF99,"a2")*0.5)-(countif(E99:AF99,"b*")*0.5)-(countif(E99:AF99,"c*")*0.5)-(countif(E99:AF99,"d*")*0.5)-(countif(E99:AF99,"e*")*0.5)+1</f>
        <v>0</v>
      </c>
      <c r="AH99" s="197">
        <f t="shared" si="3"/>
        <v>23</v>
      </c>
      <c r="AI99" s="406">
        <f>VLOOKUP(B99,'Working Time-March-2026'!$B:$AK,33,0)/60</f>
        <v>0</v>
      </c>
      <c r="AJ99" s="406">
        <f>VLOOKUP(B99,'Working Time-March-2026'!$B:$AK,34,0)/60</f>
        <v>0</v>
      </c>
      <c r="AK99" s="659"/>
      <c r="AL99" s="655"/>
      <c r="AM99" s="475"/>
      <c r="AN99" s="655"/>
      <c r="AO99" s="655"/>
      <c r="AP99" s="655"/>
      <c r="AQ99" s="655"/>
      <c r="AR99" s="656">
        <f t="shared" si="4"/>
        <v>4</v>
      </c>
      <c r="AS99" s="656">
        <f t="shared" si="5"/>
        <v>0</v>
      </c>
      <c r="AT99" s="656">
        <f t="shared" si="6"/>
        <v>0</v>
      </c>
      <c r="AU99" s="661"/>
      <c r="AV99" s="657" t="s">
        <v>8</v>
      </c>
      <c r="AW99" s="649"/>
      <c r="AX99" s="649"/>
    </row>
    <row r="100">
      <c r="A100" s="650">
        <v>100.0</v>
      </c>
      <c r="B100" s="660" t="s">
        <v>686</v>
      </c>
      <c r="C100" s="475" t="s">
        <v>49</v>
      </c>
      <c r="D100" s="656" t="s">
        <v>14</v>
      </c>
      <c r="E100" s="194" t="s">
        <v>715</v>
      </c>
      <c r="F100" s="194" t="s">
        <v>715</v>
      </c>
      <c r="G100" s="194" t="s">
        <v>715</v>
      </c>
      <c r="H100" s="194" t="s">
        <v>715</v>
      </c>
      <c r="I100" s="194">
        <v>0.0</v>
      </c>
      <c r="J100" s="194" t="s">
        <v>591</v>
      </c>
      <c r="K100" s="194" t="s">
        <v>591</v>
      </c>
      <c r="L100" s="194" t="s">
        <v>591</v>
      </c>
      <c r="M100" s="194" t="s">
        <v>591</v>
      </c>
      <c r="N100" s="194" t="s">
        <v>591</v>
      </c>
      <c r="O100" s="194">
        <v>0.0</v>
      </c>
      <c r="P100" s="194" t="s">
        <v>591</v>
      </c>
      <c r="Q100" s="194" t="s">
        <v>591</v>
      </c>
      <c r="R100" s="194" t="s">
        <v>591</v>
      </c>
      <c r="S100" s="194" t="s">
        <v>591</v>
      </c>
      <c r="T100" s="194" t="s">
        <v>591</v>
      </c>
      <c r="U100" s="194" t="s">
        <v>591</v>
      </c>
      <c r="V100" s="194" t="s">
        <v>591</v>
      </c>
      <c r="W100" s="194">
        <v>0.0</v>
      </c>
      <c r="X100" s="194" t="s">
        <v>591</v>
      </c>
      <c r="Y100" s="194" t="s">
        <v>591</v>
      </c>
      <c r="Z100" s="194" t="s">
        <v>591</v>
      </c>
      <c r="AA100" s="194" t="s">
        <v>591</v>
      </c>
      <c r="AB100" s="194" t="s">
        <v>591</v>
      </c>
      <c r="AC100" s="194">
        <v>0.0</v>
      </c>
      <c r="AD100" s="194" t="s">
        <v>593</v>
      </c>
      <c r="AE100" s="194" t="s">
        <v>593</v>
      </c>
      <c r="AF100" s="194" t="s">
        <v>593</v>
      </c>
      <c r="AG100" s="197">
        <f>vlookup(B100,'Annual Leave-2026'!$B:$R,6,0)-countif(E100:AF100,"a")-(countif(E100:AF100,"a1")*0.5)-(countif(E100:AF100,"a2")*0.5)-(countif(E100:AF100,"b*")*0.5)-(countif(E100:AF100,"c*")*0.5)-(countif(E100:AF100,"d*")*0.5)-(countif(E100:AF100,"e*")*0.5)+1</f>
        <v>3</v>
      </c>
      <c r="AH100" s="197">
        <f t="shared" si="3"/>
        <v>23</v>
      </c>
      <c r="AI100" s="406">
        <f>VLOOKUP(B100,'Working Time-March-2026'!$B:$AK,33,0)/60</f>
        <v>0</v>
      </c>
      <c r="AJ100" s="406">
        <f>VLOOKUP(B100,'Working Time-March-2026'!$B:$AK,34,0)/60</f>
        <v>0</v>
      </c>
      <c r="AK100" s="659"/>
      <c r="AL100" s="655"/>
      <c r="AM100" s="475"/>
      <c r="AN100" s="655"/>
      <c r="AO100" s="655"/>
      <c r="AP100" s="655"/>
      <c r="AQ100" s="655"/>
      <c r="AR100" s="656">
        <f t="shared" si="4"/>
        <v>4</v>
      </c>
      <c r="AS100" s="656">
        <f t="shared" si="5"/>
        <v>0</v>
      </c>
      <c r="AT100" s="656">
        <f t="shared" si="6"/>
        <v>0</v>
      </c>
      <c r="AU100" s="661"/>
      <c r="AV100" s="657" t="s">
        <v>10</v>
      </c>
      <c r="AW100" s="649"/>
      <c r="AX100" s="649"/>
    </row>
    <row r="101">
      <c r="A101" s="656">
        <v>101.0</v>
      </c>
      <c r="B101" s="660" t="s">
        <v>687</v>
      </c>
      <c r="C101" s="475" t="s">
        <v>66</v>
      </c>
      <c r="D101" s="656" t="s">
        <v>14</v>
      </c>
      <c r="E101" s="652" t="s">
        <v>593</v>
      </c>
      <c r="F101" s="429" t="s">
        <v>593</v>
      </c>
      <c r="G101" s="429" t="s">
        <v>593</v>
      </c>
      <c r="H101" s="429" t="s">
        <v>593</v>
      </c>
      <c r="I101" s="429" t="s">
        <v>593</v>
      </c>
      <c r="J101" s="194">
        <v>0.0</v>
      </c>
      <c r="K101" s="194" t="s">
        <v>6</v>
      </c>
      <c r="L101" s="194" t="s">
        <v>6</v>
      </c>
      <c r="M101" s="194" t="s">
        <v>6</v>
      </c>
      <c r="N101" s="194" t="s">
        <v>6</v>
      </c>
      <c r="O101" s="194" t="s">
        <v>602</v>
      </c>
      <c r="P101" s="194">
        <v>0.0</v>
      </c>
      <c r="Q101" s="194" t="s">
        <v>602</v>
      </c>
      <c r="R101" s="194" t="s">
        <v>602</v>
      </c>
      <c r="S101" s="194" t="s">
        <v>593</v>
      </c>
      <c r="T101" s="194" t="s">
        <v>593</v>
      </c>
      <c r="U101" s="194" t="s">
        <v>593</v>
      </c>
      <c r="V101" s="194">
        <v>0.0</v>
      </c>
      <c r="W101" s="194" t="s">
        <v>588</v>
      </c>
      <c r="X101" s="194" t="s">
        <v>588</v>
      </c>
      <c r="Y101" s="194" t="s">
        <v>588</v>
      </c>
      <c r="Z101" s="218" t="s">
        <v>588</v>
      </c>
      <c r="AA101" s="194" t="s">
        <v>588</v>
      </c>
      <c r="AB101" s="194" t="s">
        <v>588</v>
      </c>
      <c r="AC101" s="194" t="s">
        <v>588</v>
      </c>
      <c r="AD101" s="194">
        <v>0.0</v>
      </c>
      <c r="AE101" s="194" t="s">
        <v>588</v>
      </c>
      <c r="AF101" s="194" t="s">
        <v>588</v>
      </c>
      <c r="AG101" s="197">
        <f>vlookup(B101,'Annual Leave-2026'!$B:$R,6,0)-countif(E101:AF101,"a")-(countif(E101:AF101,"a1")*0.5)-(countif(E101:AF101,"a2")*0.5)-(countif(E101:AF101,"b*")*0.5)-(countif(E101:AF101,"c*")*0.5)-(countif(E101:AF101,"d*")*0.5)-(countif(E101:AF101,"e*")*0.5)+1</f>
        <v>0.5</v>
      </c>
      <c r="AH101" s="197">
        <f t="shared" si="3"/>
        <v>20</v>
      </c>
      <c r="AI101" s="406">
        <f>VLOOKUP(B101,'Working Time-March-2026'!$B:$AK,33,0)/60</f>
        <v>0</v>
      </c>
      <c r="AJ101" s="406">
        <f>VLOOKUP(B101,'Working Time-March-2026'!$B:$AK,34,0)/60</f>
        <v>0</v>
      </c>
      <c r="AK101" s="659"/>
      <c r="AL101" s="655"/>
      <c r="AM101" s="475"/>
      <c r="AN101" s="655"/>
      <c r="AO101" s="655"/>
      <c r="AP101" s="655"/>
      <c r="AQ101" s="655"/>
      <c r="AR101" s="656">
        <f t="shared" si="4"/>
        <v>4</v>
      </c>
      <c r="AS101" s="656">
        <f t="shared" si="5"/>
        <v>0</v>
      </c>
      <c r="AT101" s="656">
        <f t="shared" si="6"/>
        <v>3</v>
      </c>
      <c r="AU101" s="661"/>
      <c r="AV101" s="657" t="s">
        <v>9</v>
      </c>
      <c r="AW101" s="649"/>
      <c r="AX101" s="649"/>
    </row>
    <row r="102">
      <c r="A102" s="650">
        <v>102.0</v>
      </c>
      <c r="B102" s="660" t="s">
        <v>688</v>
      </c>
      <c r="C102" s="475" t="s">
        <v>22</v>
      </c>
      <c r="D102" s="656" t="s">
        <v>14</v>
      </c>
      <c r="E102" s="194" t="s">
        <v>588</v>
      </c>
      <c r="F102" s="194" t="s">
        <v>588</v>
      </c>
      <c r="G102" s="194" t="s">
        <v>588</v>
      </c>
      <c r="H102" s="194" t="s">
        <v>588</v>
      </c>
      <c r="I102" s="194">
        <v>0.0</v>
      </c>
      <c r="J102" s="194" t="s">
        <v>588</v>
      </c>
      <c r="K102" s="194" t="s">
        <v>588</v>
      </c>
      <c r="L102" s="194" t="s">
        <v>588</v>
      </c>
      <c r="M102" s="194" t="s">
        <v>588</v>
      </c>
      <c r="N102" s="194" t="s">
        <v>588</v>
      </c>
      <c r="O102" s="194" t="s">
        <v>588</v>
      </c>
      <c r="P102" s="194" t="s">
        <v>588</v>
      </c>
      <c r="Q102" s="194">
        <v>0.0</v>
      </c>
      <c r="R102" s="194" t="s">
        <v>717</v>
      </c>
      <c r="S102" s="194" t="s">
        <v>717</v>
      </c>
      <c r="T102" s="194" t="s">
        <v>717</v>
      </c>
      <c r="U102" s="194" t="s">
        <v>717</v>
      </c>
      <c r="V102" s="194">
        <v>0.0</v>
      </c>
      <c r="W102" s="194" t="s">
        <v>717</v>
      </c>
      <c r="X102" s="194" t="s">
        <v>717</v>
      </c>
      <c r="Y102" s="194" t="s">
        <v>717</v>
      </c>
      <c r="Z102" s="194" t="s">
        <v>717</v>
      </c>
      <c r="AA102" s="194" t="s">
        <v>717</v>
      </c>
      <c r="AB102" s="194" t="s">
        <v>717</v>
      </c>
      <c r="AC102" s="194" t="s">
        <v>717</v>
      </c>
      <c r="AD102" s="194">
        <v>0.0</v>
      </c>
      <c r="AE102" s="194" t="s">
        <v>715</v>
      </c>
      <c r="AF102" s="194" t="s">
        <v>715</v>
      </c>
      <c r="AG102" s="197">
        <f>vlookup(B102,'Annual Leave-2026'!$B:$R,6,0)-countif(E102:AF102,"a")-(countif(E102:AF102,"a1")*0.5)-(countif(E102:AF102,"a2")*0.5)-(countif(E102:AF102,"b*")*0.5)-(countif(E102:AF102,"c*")*0.5)-(countif(E102:AF102,"d*")*0.5)-(countif(E102:AF102,"e*")*0.5)+1</f>
        <v>6.5</v>
      </c>
      <c r="AH102" s="197">
        <f t="shared" si="3"/>
        <v>23</v>
      </c>
      <c r="AI102" s="406">
        <f>VLOOKUP(B102,'Working Time-March-2026'!$B:$AK,33,0)/60</f>
        <v>0</v>
      </c>
      <c r="AJ102" s="406">
        <f>VLOOKUP(B102,'Working Time-March-2026'!$B:$AK,34,0)/60</f>
        <v>0</v>
      </c>
      <c r="AK102" s="659"/>
      <c r="AL102" s="655"/>
      <c r="AM102" s="475"/>
      <c r="AN102" s="655"/>
      <c r="AO102" s="655"/>
      <c r="AP102" s="655"/>
      <c r="AQ102" s="655"/>
      <c r="AR102" s="656">
        <f t="shared" si="4"/>
        <v>4</v>
      </c>
      <c r="AS102" s="656">
        <f t="shared" si="5"/>
        <v>0</v>
      </c>
      <c r="AT102" s="656">
        <f t="shared" si="6"/>
        <v>0</v>
      </c>
      <c r="AU102" s="661"/>
      <c r="AV102" s="657" t="s">
        <v>7</v>
      </c>
      <c r="AW102" s="649"/>
      <c r="AX102" s="649"/>
    </row>
    <row r="103">
      <c r="A103" s="656">
        <v>103.0</v>
      </c>
      <c r="B103" s="660" t="s">
        <v>689</v>
      </c>
      <c r="C103" s="475" t="s">
        <v>55</v>
      </c>
      <c r="D103" s="656" t="s">
        <v>14</v>
      </c>
      <c r="E103" s="194" t="s">
        <v>591</v>
      </c>
      <c r="F103" s="194" t="s">
        <v>591</v>
      </c>
      <c r="G103" s="194" t="s">
        <v>591</v>
      </c>
      <c r="H103" s="194">
        <v>0.0</v>
      </c>
      <c r="I103" s="194" t="s">
        <v>591</v>
      </c>
      <c r="J103" s="194" t="s">
        <v>591</v>
      </c>
      <c r="K103" s="194" t="s">
        <v>591</v>
      </c>
      <c r="L103" s="194" t="s">
        <v>591</v>
      </c>
      <c r="M103" s="194" t="s">
        <v>591</v>
      </c>
      <c r="N103" s="194" t="s">
        <v>591</v>
      </c>
      <c r="O103" s="194" t="s">
        <v>591</v>
      </c>
      <c r="P103" s="194">
        <v>0.0</v>
      </c>
      <c r="Q103" s="194" t="s">
        <v>593</v>
      </c>
      <c r="R103" s="194" t="s">
        <v>593</v>
      </c>
      <c r="S103" s="194" t="s">
        <v>593</v>
      </c>
      <c r="T103" s="194" t="s">
        <v>593</v>
      </c>
      <c r="U103" s="194" t="s">
        <v>593</v>
      </c>
      <c r="V103" s="194">
        <v>0.0</v>
      </c>
      <c r="W103" s="194" t="s">
        <v>593</v>
      </c>
      <c r="X103" s="194" t="s">
        <v>593</v>
      </c>
      <c r="Y103" s="194" t="s">
        <v>593</v>
      </c>
      <c r="Z103" s="218" t="s">
        <v>593</v>
      </c>
      <c r="AA103" s="194" t="s">
        <v>593</v>
      </c>
      <c r="AB103" s="194" t="s">
        <v>593</v>
      </c>
      <c r="AC103" s="194" t="s">
        <v>6</v>
      </c>
      <c r="AD103" s="194">
        <v>0.0</v>
      </c>
      <c r="AE103" s="194" t="s">
        <v>593</v>
      </c>
      <c r="AF103" s="194" t="s">
        <v>593</v>
      </c>
      <c r="AG103" s="197">
        <f>vlookup(B103,'Annual Leave-2026'!$B:$R,6,0)-countif(E103:AF103,"a")-(countif(E103:AF103,"a1")*0.5)-(countif(E103:AF103,"a2")*0.5)-(countif(E103:AF103,"b*")*0.5)-(countif(E103:AF103,"c*")*0.5)-(countif(E103:AF103,"d*")*0.5)-(countif(E103:AF103,"e*")*0.5)+1</f>
        <v>3.5</v>
      </c>
      <c r="AH103" s="197">
        <f t="shared" si="3"/>
        <v>23</v>
      </c>
      <c r="AI103" s="406">
        <f>VLOOKUP(B103,'Working Time-March-2026'!$B:$AK,33,0)/60</f>
        <v>0</v>
      </c>
      <c r="AJ103" s="406">
        <f>VLOOKUP(B103,'Working Time-March-2026'!$B:$AK,34,0)/60</f>
        <v>0</v>
      </c>
      <c r="AK103" s="659"/>
      <c r="AL103" s="655"/>
      <c r="AM103" s="475"/>
      <c r="AN103" s="655"/>
      <c r="AO103" s="655"/>
      <c r="AP103" s="655"/>
      <c r="AQ103" s="655"/>
      <c r="AR103" s="656">
        <f t="shared" si="4"/>
        <v>4</v>
      </c>
      <c r="AS103" s="656">
        <f t="shared" si="5"/>
        <v>0</v>
      </c>
      <c r="AT103" s="656">
        <f t="shared" si="6"/>
        <v>0</v>
      </c>
      <c r="AU103" s="661"/>
      <c r="AV103" s="657" t="s">
        <v>10</v>
      </c>
      <c r="AW103" s="649"/>
      <c r="AX103" s="649"/>
    </row>
    <row r="104">
      <c r="A104" s="656">
        <v>105.0</v>
      </c>
      <c r="B104" s="660" t="s">
        <v>690</v>
      </c>
      <c r="C104" s="475" t="s">
        <v>45</v>
      </c>
      <c r="D104" s="656" t="s">
        <v>14</v>
      </c>
      <c r="E104" s="194" t="s">
        <v>6</v>
      </c>
      <c r="F104" s="194" t="s">
        <v>715</v>
      </c>
      <c r="G104" s="194" t="s">
        <v>715</v>
      </c>
      <c r="H104" s="194">
        <v>0.0</v>
      </c>
      <c r="I104" s="194" t="s">
        <v>715</v>
      </c>
      <c r="J104" s="194" t="s">
        <v>715</v>
      </c>
      <c r="K104" s="194" t="s">
        <v>715</v>
      </c>
      <c r="L104" s="194" t="s">
        <v>715</v>
      </c>
      <c r="M104" s="194" t="s">
        <v>715</v>
      </c>
      <c r="N104" s="194" t="s">
        <v>715</v>
      </c>
      <c r="O104" s="194" t="s">
        <v>715</v>
      </c>
      <c r="P104" s="194">
        <v>0.0</v>
      </c>
      <c r="Q104" s="194" t="s">
        <v>591</v>
      </c>
      <c r="R104" s="194" t="s">
        <v>591</v>
      </c>
      <c r="S104" s="194" t="s">
        <v>591</v>
      </c>
      <c r="T104" s="194" t="s">
        <v>591</v>
      </c>
      <c r="U104" s="194" t="s">
        <v>591</v>
      </c>
      <c r="V104" s="194">
        <v>0.0</v>
      </c>
      <c r="W104" s="194" t="s">
        <v>591</v>
      </c>
      <c r="X104" s="194" t="s">
        <v>591</v>
      </c>
      <c r="Y104" s="194" t="s">
        <v>591</v>
      </c>
      <c r="Z104" s="194" t="s">
        <v>591</v>
      </c>
      <c r="AA104" s="194" t="s">
        <v>591</v>
      </c>
      <c r="AB104" s="194" t="s">
        <v>591</v>
      </c>
      <c r="AC104" s="194" t="s">
        <v>591</v>
      </c>
      <c r="AD104" s="194">
        <v>0.0</v>
      </c>
      <c r="AE104" s="194" t="s">
        <v>591</v>
      </c>
      <c r="AF104" s="194" t="s">
        <v>591</v>
      </c>
      <c r="AG104" s="197">
        <f>vlookup(B104,'Annual Leave-2026'!$B:$R,6,0)-countif(E104:AF104,"a")-(countif(E104:AF104,"a1")*0.5)-(countif(E104:AF104,"a2")*0.5)-(countif(E104:AF104,"b*")*0.5)-(countif(E104:AF104,"c*")*0.5)-(countif(E104:AF104,"d*")*0.5)-(countif(E104:AF104,"e*")*0.5)+1</f>
        <v>0.5</v>
      </c>
      <c r="AH104" s="197">
        <f t="shared" si="3"/>
        <v>23</v>
      </c>
      <c r="AI104" s="406">
        <f>VLOOKUP(B104,'Working Time-March-2026'!$B:$AK,33,0)/60</f>
        <v>0</v>
      </c>
      <c r="AJ104" s="406">
        <f>VLOOKUP(B104,'Working Time-March-2026'!$B:$AK,34,0)/60</f>
        <v>0</v>
      </c>
      <c r="AK104" s="659"/>
      <c r="AL104" s="475"/>
      <c r="AM104" s="475"/>
      <c r="AN104" s="655"/>
      <c r="AO104" s="655"/>
      <c r="AP104" s="655"/>
      <c r="AQ104" s="655"/>
      <c r="AR104" s="656">
        <f t="shared" si="4"/>
        <v>4</v>
      </c>
      <c r="AS104" s="656">
        <f t="shared" si="5"/>
        <v>0</v>
      </c>
      <c r="AT104" s="656">
        <f t="shared" si="6"/>
        <v>0</v>
      </c>
      <c r="AU104" s="661"/>
      <c r="AV104" s="657" t="s">
        <v>6</v>
      </c>
      <c r="AW104" s="649"/>
      <c r="AX104" s="649"/>
    </row>
    <row r="105">
      <c r="A105" s="650">
        <v>106.0</v>
      </c>
      <c r="B105" s="660" t="s">
        <v>691</v>
      </c>
      <c r="C105" s="475" t="s">
        <v>31</v>
      </c>
      <c r="D105" s="656" t="s">
        <v>14</v>
      </c>
      <c r="E105" s="194" t="s">
        <v>602</v>
      </c>
      <c r="F105" s="194" t="s">
        <v>602</v>
      </c>
      <c r="G105" s="194" t="s">
        <v>588</v>
      </c>
      <c r="H105" s="194" t="s">
        <v>588</v>
      </c>
      <c r="I105" s="194" t="s">
        <v>588</v>
      </c>
      <c r="J105" s="194">
        <v>0.0</v>
      </c>
      <c r="K105" s="194" t="s">
        <v>717</v>
      </c>
      <c r="L105" s="194" t="s">
        <v>717</v>
      </c>
      <c r="M105" s="194" t="s">
        <v>717</v>
      </c>
      <c r="N105" s="194" t="s">
        <v>717</v>
      </c>
      <c r="O105" s="194">
        <v>0.0</v>
      </c>
      <c r="P105" s="194" t="s">
        <v>717</v>
      </c>
      <c r="Q105" s="194" t="s">
        <v>717</v>
      </c>
      <c r="R105" s="194" t="s">
        <v>717</v>
      </c>
      <c r="S105" s="194" t="s">
        <v>717</v>
      </c>
      <c r="T105" s="194" t="s">
        <v>717</v>
      </c>
      <c r="U105" s="194" t="s">
        <v>769</v>
      </c>
      <c r="V105" s="194" t="s">
        <v>167</v>
      </c>
      <c r="W105" s="194">
        <v>0.0</v>
      </c>
      <c r="X105" s="194" t="s">
        <v>602</v>
      </c>
      <c r="Y105" s="194" t="s">
        <v>715</v>
      </c>
      <c r="Z105" s="194" t="s">
        <v>715</v>
      </c>
      <c r="AA105" s="194" t="s">
        <v>715</v>
      </c>
      <c r="AB105" s="194" t="s">
        <v>165</v>
      </c>
      <c r="AC105" s="194">
        <v>0.0</v>
      </c>
      <c r="AD105" s="194" t="s">
        <v>715</v>
      </c>
      <c r="AE105" s="194" t="s">
        <v>715</v>
      </c>
      <c r="AF105" s="194" t="s">
        <v>715</v>
      </c>
      <c r="AG105" s="197">
        <f>vlookup(B105,'Annual Leave-2026'!$B:$R,6,0)-countif(E105:AF105,"a")-(countif(E105:AF105,"a1")*0.5)-(countif(E105:AF105,"a2")*0.5)-(countif(E105:AF105,"b*")*0.5)-(countif(E105:AF105,"c*")*0.5)-(countif(E105:AF105,"d*")*0.5)-(countif(E105:AF105,"e*")*0.5)+1</f>
        <v>0</v>
      </c>
      <c r="AH105" s="197">
        <f t="shared" si="3"/>
        <v>19.5</v>
      </c>
      <c r="AI105" s="406">
        <f>VLOOKUP(B105,'Working Time-March-2026'!$B:$AK,33,0)/60</f>
        <v>0</v>
      </c>
      <c r="AJ105" s="406">
        <f>VLOOKUP(B105,'Working Time-March-2026'!$B:$AK,34,0)/60</f>
        <v>0</v>
      </c>
      <c r="AK105" s="659"/>
      <c r="AL105" s="475"/>
      <c r="AM105" s="475"/>
      <c r="AN105" s="655"/>
      <c r="AO105" s="655"/>
      <c r="AP105" s="655"/>
      <c r="AQ105" s="655"/>
      <c r="AR105" s="656">
        <f t="shared" si="4"/>
        <v>4</v>
      </c>
      <c r="AS105" s="656">
        <f t="shared" si="5"/>
        <v>0</v>
      </c>
      <c r="AT105" s="656">
        <f t="shared" si="6"/>
        <v>3.5</v>
      </c>
      <c r="AU105" s="661"/>
      <c r="AV105" s="657" t="s">
        <v>7</v>
      </c>
      <c r="AW105" s="649"/>
      <c r="AX105" s="649"/>
    </row>
    <row r="106">
      <c r="A106" s="656">
        <v>107.0</v>
      </c>
      <c r="B106" s="660" t="s">
        <v>692</v>
      </c>
      <c r="C106" s="475" t="s">
        <v>24</v>
      </c>
      <c r="D106" s="656" t="s">
        <v>14</v>
      </c>
      <c r="E106" s="194" t="s">
        <v>588</v>
      </c>
      <c r="F106" s="194" t="s">
        <v>588</v>
      </c>
      <c r="G106" s="194" t="s">
        <v>592</v>
      </c>
      <c r="H106" s="194" t="s">
        <v>592</v>
      </c>
      <c r="I106" s="194">
        <v>0.0</v>
      </c>
      <c r="J106" s="194" t="s">
        <v>588</v>
      </c>
      <c r="K106" s="194" t="s">
        <v>588</v>
      </c>
      <c r="L106" s="194" t="s">
        <v>588</v>
      </c>
      <c r="M106" s="194" t="s">
        <v>588</v>
      </c>
      <c r="N106" s="194" t="s">
        <v>588</v>
      </c>
      <c r="O106" s="194" t="s">
        <v>588</v>
      </c>
      <c r="P106" s="194" t="s">
        <v>169</v>
      </c>
      <c r="Q106" s="194">
        <v>0.0</v>
      </c>
      <c r="R106" s="194" t="s">
        <v>717</v>
      </c>
      <c r="S106" s="194" t="s">
        <v>717</v>
      </c>
      <c r="T106" s="194" t="s">
        <v>717</v>
      </c>
      <c r="U106" s="194" t="s">
        <v>717</v>
      </c>
      <c r="V106" s="194">
        <v>0.0</v>
      </c>
      <c r="W106" s="194" t="s">
        <v>717</v>
      </c>
      <c r="X106" s="194" t="s">
        <v>717</v>
      </c>
      <c r="Y106" s="194" t="s">
        <v>717</v>
      </c>
      <c r="Z106" s="194" t="s">
        <v>717</v>
      </c>
      <c r="AA106" s="194" t="s">
        <v>717</v>
      </c>
      <c r="AB106" s="194" t="s">
        <v>717</v>
      </c>
      <c r="AC106" s="194" t="s">
        <v>717</v>
      </c>
      <c r="AD106" s="194">
        <v>0.0</v>
      </c>
      <c r="AE106" s="194" t="s">
        <v>715</v>
      </c>
      <c r="AF106" s="194" t="s">
        <v>715</v>
      </c>
      <c r="AG106" s="197">
        <f>vlookup(B106,'Annual Leave-2026'!$B:$R,6,0)-countif(E106:AF106,"a")-(countif(E106:AF106,"a1")*0.5)-(countif(E106:AF106,"a2")*0.5)-(countif(E106:AF106,"b*")*0.5)-(countif(E106:AF106,"c*")*0.5)-(countif(E106:AF106,"d*")*0.5)-(countif(E106:AF106,"e*")*0.5)+1</f>
        <v>2</v>
      </c>
      <c r="AH106" s="197">
        <f t="shared" si="3"/>
        <v>21</v>
      </c>
      <c r="AI106" s="406">
        <f>VLOOKUP(B106,'Working Time-March-2026'!$B:$AK,33,0)/60</f>
        <v>0</v>
      </c>
      <c r="AJ106" s="406">
        <f>VLOOKUP(B106,'Working Time-March-2026'!$B:$AK,34,0)/60</f>
        <v>-2.266666667</v>
      </c>
      <c r="AK106" s="659"/>
      <c r="AL106" s="475"/>
      <c r="AM106" s="475"/>
      <c r="AN106" s="655"/>
      <c r="AO106" s="655"/>
      <c r="AP106" s="655"/>
      <c r="AQ106" s="655"/>
      <c r="AR106" s="656">
        <f t="shared" si="4"/>
        <v>4</v>
      </c>
      <c r="AS106" s="656">
        <f t="shared" si="5"/>
        <v>2</v>
      </c>
      <c r="AT106" s="656">
        <f t="shared" si="6"/>
        <v>0</v>
      </c>
      <c r="AU106" s="661"/>
      <c r="AV106" s="657" t="s">
        <v>7</v>
      </c>
      <c r="AW106" s="649"/>
      <c r="AX106" s="649"/>
    </row>
    <row r="107">
      <c r="A107" s="650">
        <v>108.0</v>
      </c>
      <c r="B107" s="660" t="s">
        <v>693</v>
      </c>
      <c r="C107" s="475" t="s">
        <v>35</v>
      </c>
      <c r="D107" s="656" t="s">
        <v>14</v>
      </c>
      <c r="E107" s="194" t="s">
        <v>717</v>
      </c>
      <c r="F107" s="194" t="s">
        <v>717</v>
      </c>
      <c r="G107" s="194" t="s">
        <v>717</v>
      </c>
      <c r="H107" s="194">
        <v>0.0</v>
      </c>
      <c r="I107" s="194" t="s">
        <v>717</v>
      </c>
      <c r="J107" s="194" t="s">
        <v>717</v>
      </c>
      <c r="K107" s="194" t="s">
        <v>717</v>
      </c>
      <c r="L107" s="194" t="s">
        <v>717</v>
      </c>
      <c r="M107" s="194" t="s">
        <v>717</v>
      </c>
      <c r="N107" s="194" t="s">
        <v>717</v>
      </c>
      <c r="O107" s="194" t="s">
        <v>717</v>
      </c>
      <c r="P107" s="194">
        <v>0.0</v>
      </c>
      <c r="Q107" s="194" t="s">
        <v>715</v>
      </c>
      <c r="R107" s="194" t="s">
        <v>715</v>
      </c>
      <c r="S107" s="194" t="s">
        <v>715</v>
      </c>
      <c r="T107" s="194" t="s">
        <v>715</v>
      </c>
      <c r="U107" s="194" t="s">
        <v>715</v>
      </c>
      <c r="V107" s="194">
        <v>0.0</v>
      </c>
      <c r="W107" s="194" t="s">
        <v>715</v>
      </c>
      <c r="X107" s="194" t="s">
        <v>715</v>
      </c>
      <c r="Y107" s="194" t="s">
        <v>715</v>
      </c>
      <c r="Z107" s="194" t="s">
        <v>715</v>
      </c>
      <c r="AA107" s="194" t="s">
        <v>715</v>
      </c>
      <c r="AB107" s="194" t="s">
        <v>715</v>
      </c>
      <c r="AC107" s="194" t="s">
        <v>715</v>
      </c>
      <c r="AD107" s="194">
        <v>0.0</v>
      </c>
      <c r="AE107" s="194" t="s">
        <v>6</v>
      </c>
      <c r="AF107" s="194" t="s">
        <v>591</v>
      </c>
      <c r="AG107" s="197">
        <f>vlookup(B107,'Annual Leave-2026'!$B:$R,6,0)-countif(E107:AF107,"a")-(countif(E107:AF107,"a1")*0.5)-(countif(E107:AF107,"a2")*0.5)-(countif(E107:AF107,"b*")*0.5)-(countif(E107:AF107,"c*")*0.5)-(countif(E107:AF107,"d*")*0.5)-(countif(E107:AF107,"e*")*0.5)+1</f>
        <v>3</v>
      </c>
      <c r="AH107" s="197">
        <f t="shared" si="3"/>
        <v>23</v>
      </c>
      <c r="AI107" s="406">
        <f>VLOOKUP(B107,'Working Time-March-2026'!$B:$AK,33,0)/60</f>
        <v>0</v>
      </c>
      <c r="AJ107" s="406">
        <f>VLOOKUP(B107,'Working Time-March-2026'!$B:$AK,34,0)/60</f>
        <v>0</v>
      </c>
      <c r="AK107" s="659"/>
      <c r="AL107" s="475"/>
      <c r="AM107" s="475"/>
      <c r="AN107" s="655"/>
      <c r="AO107" s="655"/>
      <c r="AP107" s="655"/>
      <c r="AQ107" s="655"/>
      <c r="AR107" s="656">
        <f t="shared" si="4"/>
        <v>4</v>
      </c>
      <c r="AS107" s="656">
        <f t="shared" si="5"/>
        <v>0</v>
      </c>
      <c r="AT107" s="656">
        <f t="shared" si="6"/>
        <v>0</v>
      </c>
      <c r="AU107" s="661"/>
      <c r="AV107" s="657" t="s">
        <v>6</v>
      </c>
      <c r="AW107" s="649"/>
      <c r="AX107" s="649"/>
    </row>
    <row r="108">
      <c r="A108" s="656">
        <v>109.0</v>
      </c>
      <c r="B108" s="660" t="s">
        <v>694</v>
      </c>
      <c r="C108" s="475" t="s">
        <v>48</v>
      </c>
      <c r="D108" s="656" t="s">
        <v>14</v>
      </c>
      <c r="E108" s="194" t="s">
        <v>6</v>
      </c>
      <c r="F108" s="194" t="s">
        <v>715</v>
      </c>
      <c r="G108" s="194" t="s">
        <v>715</v>
      </c>
      <c r="H108" s="194" t="s">
        <v>6</v>
      </c>
      <c r="I108" s="194">
        <v>0.0</v>
      </c>
      <c r="J108" s="194" t="s">
        <v>591</v>
      </c>
      <c r="K108" s="194" t="s">
        <v>591</v>
      </c>
      <c r="L108" s="194" t="s">
        <v>591</v>
      </c>
      <c r="M108" s="194" t="s">
        <v>591</v>
      </c>
      <c r="N108" s="194" t="s">
        <v>591</v>
      </c>
      <c r="O108" s="194">
        <v>0.0</v>
      </c>
      <c r="P108" s="194" t="s">
        <v>591</v>
      </c>
      <c r="Q108" s="194" t="s">
        <v>591</v>
      </c>
      <c r="R108" s="194" t="s">
        <v>591</v>
      </c>
      <c r="S108" s="194" t="s">
        <v>591</v>
      </c>
      <c r="T108" s="194" t="s">
        <v>591</v>
      </c>
      <c r="U108" s="194" t="s">
        <v>591</v>
      </c>
      <c r="V108" s="194" t="s">
        <v>591</v>
      </c>
      <c r="W108" s="194">
        <v>0.0</v>
      </c>
      <c r="X108" s="194" t="s">
        <v>591</v>
      </c>
      <c r="Y108" s="194" t="s">
        <v>591</v>
      </c>
      <c r="Z108" s="194" t="s">
        <v>591</v>
      </c>
      <c r="AA108" s="194" t="s">
        <v>591</v>
      </c>
      <c r="AB108" s="194" t="s">
        <v>591</v>
      </c>
      <c r="AC108" s="194">
        <v>0.0</v>
      </c>
      <c r="AD108" s="194" t="s">
        <v>593</v>
      </c>
      <c r="AE108" s="194" t="s">
        <v>593</v>
      </c>
      <c r="AF108" s="194" t="s">
        <v>593</v>
      </c>
      <c r="AG108" s="197">
        <f>vlookup(B108,'Annual Leave-2026'!$B:$R,6,0)-countif(E108:AF108,"a")-(countif(E108:AF108,"a1")*0.5)-(countif(E108:AF108,"a2")*0.5)-(countif(E108:AF108,"b*")*0.5)-(countif(E108:AF108,"c*")*0.5)-(countif(E108:AF108,"d*")*0.5)-(countif(E108:AF108,"e*")*0.5)+1</f>
        <v>4.5</v>
      </c>
      <c r="AH108" s="197">
        <f t="shared" si="3"/>
        <v>23</v>
      </c>
      <c r="AI108" s="406">
        <f>VLOOKUP(B108,'Working Time-March-2026'!$B:$AK,33,0)/60</f>
        <v>0</v>
      </c>
      <c r="AJ108" s="406">
        <f>VLOOKUP(B108,'Working Time-March-2026'!$B:$AK,34,0)/60</f>
        <v>0</v>
      </c>
      <c r="AK108" s="659"/>
      <c r="AL108" s="475"/>
      <c r="AM108" s="475"/>
      <c r="AN108" s="655"/>
      <c r="AO108" s="655"/>
      <c r="AP108" s="655"/>
      <c r="AQ108" s="655"/>
      <c r="AR108" s="656">
        <f t="shared" si="4"/>
        <v>4</v>
      </c>
      <c r="AS108" s="656">
        <f t="shared" si="5"/>
        <v>0</v>
      </c>
      <c r="AT108" s="656">
        <f t="shared" si="6"/>
        <v>0</v>
      </c>
      <c r="AU108" s="661"/>
      <c r="AV108" s="657" t="s">
        <v>10</v>
      </c>
      <c r="AW108" s="649"/>
      <c r="AX108" s="649"/>
    </row>
    <row r="109">
      <c r="A109" s="650">
        <v>110.0</v>
      </c>
      <c r="B109" s="660" t="s">
        <v>695</v>
      </c>
      <c r="C109" s="475" t="s">
        <v>67</v>
      </c>
      <c r="D109" s="656" t="s">
        <v>14</v>
      </c>
      <c r="E109" s="652" t="s">
        <v>593</v>
      </c>
      <c r="F109" s="429" t="s">
        <v>593</v>
      </c>
      <c r="G109" s="429" t="s">
        <v>593</v>
      </c>
      <c r="H109" s="194">
        <v>0.0</v>
      </c>
      <c r="I109" s="194" t="s">
        <v>6</v>
      </c>
      <c r="J109" s="194" t="s">
        <v>6</v>
      </c>
      <c r="K109" s="194" t="s">
        <v>6</v>
      </c>
      <c r="L109" s="194" t="s">
        <v>6</v>
      </c>
      <c r="M109" s="429" t="s">
        <v>593</v>
      </c>
      <c r="N109" s="194" t="s">
        <v>171</v>
      </c>
      <c r="O109" s="429" t="s">
        <v>593</v>
      </c>
      <c r="P109" s="194">
        <v>0.0</v>
      </c>
      <c r="Q109" s="194" t="s">
        <v>593</v>
      </c>
      <c r="R109" s="194" t="s">
        <v>593</v>
      </c>
      <c r="S109" s="194" t="s">
        <v>593</v>
      </c>
      <c r="T109" s="194" t="s">
        <v>593</v>
      </c>
      <c r="U109" s="194" t="s">
        <v>593</v>
      </c>
      <c r="V109" s="194">
        <v>0.0</v>
      </c>
      <c r="W109" s="194" t="s">
        <v>588</v>
      </c>
      <c r="X109" s="194" t="s">
        <v>588</v>
      </c>
      <c r="Y109" s="194" t="s">
        <v>588</v>
      </c>
      <c r="Z109" s="218" t="s">
        <v>588</v>
      </c>
      <c r="AA109" s="194" t="s">
        <v>588</v>
      </c>
      <c r="AB109" s="194" t="s">
        <v>588</v>
      </c>
      <c r="AC109" s="194" t="s">
        <v>588</v>
      </c>
      <c r="AD109" s="194">
        <v>0.0</v>
      </c>
      <c r="AE109" s="194" t="s">
        <v>588</v>
      </c>
      <c r="AF109" s="194" t="s">
        <v>588</v>
      </c>
      <c r="AG109" s="197">
        <f>vlookup(B109,'Annual Leave-2026'!$B:$R,6,0)-countif(E109:AF109,"a")-(countif(E109:AF109,"a1")*0.5)-(countif(E109:AF109,"a2")*0.5)-(countif(E109:AF109,"b*")*0.5)-(countif(E109:AF109,"c*")*0.5)-(countif(E109:AF109,"d*")*0.5)-(countif(E109:AF109,"e*")*0.5)+1</f>
        <v>2.5</v>
      </c>
      <c r="AH109" s="197">
        <f t="shared" si="3"/>
        <v>23</v>
      </c>
      <c r="AI109" s="406">
        <f>VLOOKUP(B109,'Working Time-March-2026'!$B:$AK,33,0)/60</f>
        <v>0</v>
      </c>
      <c r="AJ109" s="406">
        <f>VLOOKUP(B109,'Working Time-March-2026'!$B:$AK,34,0)/60</f>
        <v>0</v>
      </c>
      <c r="AK109" s="659"/>
      <c r="AL109" s="475"/>
      <c r="AM109" s="475"/>
      <c r="AN109" s="655"/>
      <c r="AO109" s="655"/>
      <c r="AP109" s="655"/>
      <c r="AQ109" s="655"/>
      <c r="AR109" s="656">
        <f t="shared" si="4"/>
        <v>4</v>
      </c>
      <c r="AS109" s="656">
        <f t="shared" si="5"/>
        <v>0</v>
      </c>
      <c r="AT109" s="656">
        <f t="shared" si="6"/>
        <v>0</v>
      </c>
      <c r="AU109" s="661"/>
      <c r="AV109" s="657" t="s">
        <v>9</v>
      </c>
      <c r="AW109" s="649"/>
      <c r="AX109" s="649"/>
    </row>
    <row r="110">
      <c r="A110" s="656">
        <v>111.0</v>
      </c>
      <c r="B110" s="660" t="s">
        <v>696</v>
      </c>
      <c r="C110" s="475" t="s">
        <v>54</v>
      </c>
      <c r="D110" s="656" t="s">
        <v>14</v>
      </c>
      <c r="E110" s="194" t="s">
        <v>591</v>
      </c>
      <c r="F110" s="194" t="s">
        <v>591</v>
      </c>
      <c r="G110" s="194" t="s">
        <v>591</v>
      </c>
      <c r="H110" s="194">
        <v>0.0</v>
      </c>
      <c r="I110" s="194" t="s">
        <v>591</v>
      </c>
      <c r="J110" s="194" t="s">
        <v>591</v>
      </c>
      <c r="K110" s="194" t="s">
        <v>591</v>
      </c>
      <c r="L110" s="194" t="s">
        <v>591</v>
      </c>
      <c r="M110" s="194" t="s">
        <v>591</v>
      </c>
      <c r="N110" s="194" t="s">
        <v>591</v>
      </c>
      <c r="O110" s="194" t="s">
        <v>591</v>
      </c>
      <c r="P110" s="194">
        <v>0.0</v>
      </c>
      <c r="Q110" s="194" t="s">
        <v>593</v>
      </c>
      <c r="R110" s="194" t="s">
        <v>593</v>
      </c>
      <c r="S110" s="194" t="s">
        <v>593</v>
      </c>
      <c r="T110" s="194" t="s">
        <v>593</v>
      </c>
      <c r="U110" s="194" t="s">
        <v>593</v>
      </c>
      <c r="V110" s="194">
        <v>0.0</v>
      </c>
      <c r="W110" s="194" t="s">
        <v>593</v>
      </c>
      <c r="X110" s="194" t="s">
        <v>593</v>
      </c>
      <c r="Y110" s="194" t="s">
        <v>593</v>
      </c>
      <c r="Z110" s="218" t="s">
        <v>593</v>
      </c>
      <c r="AA110" s="194" t="s">
        <v>593</v>
      </c>
      <c r="AB110" s="194" t="s">
        <v>593</v>
      </c>
      <c r="AC110" s="194" t="s">
        <v>593</v>
      </c>
      <c r="AD110" s="194">
        <v>0.0</v>
      </c>
      <c r="AE110" s="194" t="s">
        <v>593</v>
      </c>
      <c r="AF110" s="194" t="s">
        <v>593</v>
      </c>
      <c r="AG110" s="197">
        <f>vlookup(B110,'Annual Leave-2026'!$B:$R,6,0)-countif(E110:AF110,"a")-(countif(E110:AF110,"a1")*0.5)-(countif(E110:AF110,"a2")*0.5)-(countif(E110:AF110,"b*")*0.5)-(countif(E110:AF110,"c*")*0.5)-(countif(E110:AF110,"d*")*0.5)-(countif(E110:AF110,"e*")*0.5)+1</f>
        <v>3</v>
      </c>
      <c r="AH110" s="197">
        <f t="shared" si="3"/>
        <v>23</v>
      </c>
      <c r="AI110" s="406">
        <f>VLOOKUP(B110,'Working Time-March-2026'!$B:$AK,33,0)/60</f>
        <v>0</v>
      </c>
      <c r="AJ110" s="406">
        <f>VLOOKUP(B110,'Working Time-March-2026'!$B:$AK,34,0)/60</f>
        <v>0</v>
      </c>
      <c r="AK110" s="659"/>
      <c r="AL110" s="475"/>
      <c r="AM110" s="475"/>
      <c r="AN110" s="655"/>
      <c r="AO110" s="655"/>
      <c r="AP110" s="655"/>
      <c r="AQ110" s="655"/>
      <c r="AR110" s="656">
        <f t="shared" si="4"/>
        <v>4</v>
      </c>
      <c r="AS110" s="656">
        <f t="shared" si="5"/>
        <v>0</v>
      </c>
      <c r="AT110" s="656">
        <f t="shared" si="6"/>
        <v>0</v>
      </c>
      <c r="AU110" s="661"/>
      <c r="AV110" s="657" t="s">
        <v>10</v>
      </c>
      <c r="AW110" s="649"/>
      <c r="AX110" s="649"/>
    </row>
    <row r="111">
      <c r="A111" s="650">
        <v>112.0</v>
      </c>
      <c r="B111" s="660" t="s">
        <v>697</v>
      </c>
      <c r="C111" s="475" t="s">
        <v>70</v>
      </c>
      <c r="D111" s="656" t="s">
        <v>14</v>
      </c>
      <c r="E111" s="652" t="s">
        <v>593</v>
      </c>
      <c r="F111" s="429" t="s">
        <v>593</v>
      </c>
      <c r="G111" s="429" t="s">
        <v>593</v>
      </c>
      <c r="H111" s="194">
        <v>0.0</v>
      </c>
      <c r="I111" s="429" t="s">
        <v>593</v>
      </c>
      <c r="J111" s="429" t="s">
        <v>593</v>
      </c>
      <c r="K111" s="429" t="s">
        <v>593</v>
      </c>
      <c r="L111" s="429" t="s">
        <v>593</v>
      </c>
      <c r="M111" s="429" t="s">
        <v>593</v>
      </c>
      <c r="N111" s="429" t="s">
        <v>593</v>
      </c>
      <c r="O111" s="194">
        <v>0.0</v>
      </c>
      <c r="P111" s="194" t="s">
        <v>588</v>
      </c>
      <c r="Q111" s="194" t="s">
        <v>588</v>
      </c>
      <c r="R111" s="194" t="s">
        <v>588</v>
      </c>
      <c r="S111" s="194" t="s">
        <v>588</v>
      </c>
      <c r="T111" s="194" t="s">
        <v>588</v>
      </c>
      <c r="U111" s="194" t="s">
        <v>588</v>
      </c>
      <c r="V111" s="194" t="s">
        <v>588</v>
      </c>
      <c r="W111" s="194">
        <v>0.0</v>
      </c>
      <c r="X111" s="194" t="s">
        <v>588</v>
      </c>
      <c r="Y111" s="194" t="s">
        <v>588</v>
      </c>
      <c r="Z111" s="218" t="s">
        <v>588</v>
      </c>
      <c r="AA111" s="194" t="s">
        <v>588</v>
      </c>
      <c r="AB111" s="194" t="s">
        <v>588</v>
      </c>
      <c r="AC111" s="194" t="s">
        <v>588</v>
      </c>
      <c r="AD111" s="194" t="s">
        <v>588</v>
      </c>
      <c r="AE111" s="194">
        <v>0.0</v>
      </c>
      <c r="AF111" s="194" t="s">
        <v>717</v>
      </c>
      <c r="AG111" s="197">
        <f>vlookup(B111,'Annual Leave-2026'!$B:$R,6,0)-countif(E111:AF111,"a")-(countif(E111:AF111,"a1")*0.5)-(countif(E111:AF111,"a2")*0.5)-(countif(E111:AF111,"b*")*0.5)-(countif(E111:AF111,"c*")*0.5)-(countif(E111:AF111,"d*")*0.5)-(countif(E111:AF111,"e*")*0.5)+1</f>
        <v>2.5</v>
      </c>
      <c r="AH111" s="197">
        <f t="shared" si="3"/>
        <v>23</v>
      </c>
      <c r="AI111" s="406">
        <f>VLOOKUP(B111,'Working Time-March-2026'!$B:$AK,33,0)/60</f>
        <v>0</v>
      </c>
      <c r="AJ111" s="406">
        <f>VLOOKUP(B111,'Working Time-March-2026'!$B:$AK,34,0)/60</f>
        <v>0</v>
      </c>
      <c r="AK111" s="659"/>
      <c r="AL111" s="475"/>
      <c r="AM111" s="475"/>
      <c r="AN111" s="655"/>
      <c r="AO111" s="655"/>
      <c r="AP111" s="655"/>
      <c r="AQ111" s="655"/>
      <c r="AR111" s="656">
        <f t="shared" si="4"/>
        <v>4</v>
      </c>
      <c r="AS111" s="656">
        <f t="shared" si="5"/>
        <v>0</v>
      </c>
      <c r="AT111" s="656">
        <f t="shared" si="6"/>
        <v>0</v>
      </c>
      <c r="AU111" s="661"/>
      <c r="AV111" s="657" t="s">
        <v>8</v>
      </c>
      <c r="AW111" s="649"/>
      <c r="AX111" s="649"/>
    </row>
    <row r="112">
      <c r="A112" s="656">
        <v>113.0</v>
      </c>
      <c r="B112" s="660" t="s">
        <v>848</v>
      </c>
      <c r="C112" s="475" t="s">
        <v>40</v>
      </c>
      <c r="D112" s="660" t="s">
        <v>14</v>
      </c>
      <c r="E112" s="194" t="s">
        <v>717</v>
      </c>
      <c r="F112" s="194" t="s">
        <v>717</v>
      </c>
      <c r="G112" s="194" t="s">
        <v>717</v>
      </c>
      <c r="H112" s="194" t="s">
        <v>717</v>
      </c>
      <c r="I112" s="194">
        <v>0.0</v>
      </c>
      <c r="J112" s="194" t="s">
        <v>715</v>
      </c>
      <c r="K112" s="194" t="s">
        <v>715</v>
      </c>
      <c r="L112" s="194" t="s">
        <v>715</v>
      </c>
      <c r="M112" s="194" t="s">
        <v>715</v>
      </c>
      <c r="N112" s="194" t="s">
        <v>715</v>
      </c>
      <c r="O112" s="194">
        <v>0.0</v>
      </c>
      <c r="P112" s="194" t="s">
        <v>715</v>
      </c>
      <c r="Q112" s="194" t="s">
        <v>715</v>
      </c>
      <c r="R112" s="194" t="s">
        <v>715</v>
      </c>
      <c r="S112" s="194" t="s">
        <v>715</v>
      </c>
      <c r="T112" s="194" t="s">
        <v>715</v>
      </c>
      <c r="U112" s="194" t="s">
        <v>715</v>
      </c>
      <c r="V112" s="194" t="s">
        <v>715</v>
      </c>
      <c r="W112" s="194">
        <v>0.0</v>
      </c>
      <c r="X112" s="194" t="s">
        <v>591</v>
      </c>
      <c r="Y112" s="194" t="s">
        <v>591</v>
      </c>
      <c r="Z112" s="194" t="s">
        <v>591</v>
      </c>
      <c r="AA112" s="194" t="s">
        <v>591</v>
      </c>
      <c r="AB112" s="194" t="s">
        <v>591</v>
      </c>
      <c r="AC112" s="194">
        <v>0.0</v>
      </c>
      <c r="AD112" s="194" t="s">
        <v>591</v>
      </c>
      <c r="AE112" s="194" t="s">
        <v>591</v>
      </c>
      <c r="AF112" s="194" t="s">
        <v>591</v>
      </c>
      <c r="AG112" s="197">
        <f>vlookup(B112,'Annual Leave-2026'!$B:$R,6,0)-countif(E112:AF112,"a")-(countif(E112:AF112,"a1")*0.5)-(countif(E112:AF112,"a2")*0.5)-(countif(E112:AF112,"b*")*0.5)-(countif(E112:AF112,"c*")*0.5)-(countif(E112:AF112,"d*")*0.5)-(countif(E112:AF112,"e*")*0.5)+1</f>
        <v>1.5</v>
      </c>
      <c r="AH112" s="197">
        <f t="shared" si="3"/>
        <v>23</v>
      </c>
      <c r="AI112" s="406">
        <f>VLOOKUP(B112,'Working Time-March-2026'!$B:$AK,33,0)/60</f>
        <v>0</v>
      </c>
      <c r="AJ112" s="406">
        <f>VLOOKUP(B112,'Working Time-March-2026'!$B:$AK,34,0)/60</f>
        <v>0</v>
      </c>
      <c r="AK112" s="659"/>
      <c r="AL112" s="475"/>
      <c r="AM112" s="475"/>
      <c r="AN112" s="655"/>
      <c r="AO112" s="655"/>
      <c r="AP112" s="655"/>
      <c r="AQ112" s="655"/>
      <c r="AR112" s="656">
        <f t="shared" si="4"/>
        <v>4</v>
      </c>
      <c r="AS112" s="656">
        <f t="shared" si="5"/>
        <v>0</v>
      </c>
      <c r="AT112" s="656">
        <f t="shared" si="6"/>
        <v>0</v>
      </c>
      <c r="AU112" s="661"/>
      <c r="AV112" s="657" t="s">
        <v>6</v>
      </c>
      <c r="AW112" s="649"/>
      <c r="AX112" s="649"/>
    </row>
    <row r="113">
      <c r="A113" s="650">
        <v>114.0</v>
      </c>
      <c r="B113" s="660" t="s">
        <v>698</v>
      </c>
      <c r="C113" s="475" t="s">
        <v>19</v>
      </c>
      <c r="D113" s="660" t="s">
        <v>14</v>
      </c>
      <c r="E113" s="194" t="s">
        <v>588</v>
      </c>
      <c r="F113" s="194" t="s">
        <v>588</v>
      </c>
      <c r="G113" s="194" t="s">
        <v>588</v>
      </c>
      <c r="H113" s="194" t="s">
        <v>588</v>
      </c>
      <c r="I113" s="194">
        <v>0.0</v>
      </c>
      <c r="J113" s="194" t="s">
        <v>588</v>
      </c>
      <c r="K113" s="194" t="s">
        <v>588</v>
      </c>
      <c r="L113" s="194" t="s">
        <v>588</v>
      </c>
      <c r="M113" s="194" t="s">
        <v>588</v>
      </c>
      <c r="N113" s="194" t="s">
        <v>588</v>
      </c>
      <c r="O113" s="194" t="s">
        <v>6</v>
      </c>
      <c r="P113" s="194">
        <v>0.0</v>
      </c>
      <c r="Q113" s="194" t="s">
        <v>6</v>
      </c>
      <c r="R113" s="194" t="s">
        <v>6</v>
      </c>
      <c r="S113" s="194" t="s">
        <v>6</v>
      </c>
      <c r="T113" s="194" t="s">
        <v>588</v>
      </c>
      <c r="U113" s="194" t="s">
        <v>588</v>
      </c>
      <c r="V113" s="194" t="s">
        <v>588</v>
      </c>
      <c r="W113" s="194" t="s">
        <v>588</v>
      </c>
      <c r="X113" s="194">
        <v>0.0</v>
      </c>
      <c r="Y113" s="194" t="s">
        <v>717</v>
      </c>
      <c r="Z113" s="194" t="s">
        <v>717</v>
      </c>
      <c r="AA113" s="194" t="s">
        <v>717</v>
      </c>
      <c r="AB113" s="194" t="s">
        <v>717</v>
      </c>
      <c r="AC113" s="194">
        <v>0.0</v>
      </c>
      <c r="AD113" s="194" t="s">
        <v>717</v>
      </c>
      <c r="AE113" s="194" t="s">
        <v>717</v>
      </c>
      <c r="AF113" s="194" t="s">
        <v>717</v>
      </c>
      <c r="AG113" s="197">
        <f>vlookup(B113,'Annual Leave-2026'!$B:$R,6,0)-countif(E113:AF113,"a")-(countif(E113:AF113,"a1")*0.5)-(countif(E113:AF113,"a2")*0.5)-(countif(E113:AF113,"b*")*0.5)-(countif(E113:AF113,"c*")*0.5)-(countif(E113:AF113,"d*")*0.5)-(countif(E113:AF113,"e*")*0.5)+1</f>
        <v>0</v>
      </c>
      <c r="AH113" s="197">
        <f t="shared" si="3"/>
        <v>23</v>
      </c>
      <c r="AI113" s="406">
        <f>VLOOKUP(B113,'Working Time-March-2026'!$B:$AK,33,0)/60</f>
        <v>0</v>
      </c>
      <c r="AJ113" s="406">
        <f>VLOOKUP(B113,'Working Time-March-2026'!$B:$AK,34,0)/60</f>
        <v>0</v>
      </c>
      <c r="AK113" s="659"/>
      <c r="AL113" s="475"/>
      <c r="AM113" s="475"/>
      <c r="AN113" s="655"/>
      <c r="AO113" s="655"/>
      <c r="AP113" s="655"/>
      <c r="AQ113" s="655"/>
      <c r="AR113" s="656">
        <f t="shared" si="4"/>
        <v>4</v>
      </c>
      <c r="AS113" s="656">
        <f t="shared" si="5"/>
        <v>0</v>
      </c>
      <c r="AT113" s="656">
        <f t="shared" si="6"/>
        <v>0</v>
      </c>
      <c r="AU113" s="661"/>
      <c r="AV113" s="657" t="s">
        <v>8</v>
      </c>
      <c r="AW113" s="649"/>
      <c r="AX113" s="649"/>
    </row>
    <row r="114">
      <c r="A114" s="650">
        <v>116.0</v>
      </c>
      <c r="B114" s="660" t="s">
        <v>699</v>
      </c>
      <c r="C114" s="475" t="s">
        <v>33</v>
      </c>
      <c r="D114" s="660" t="s">
        <v>14</v>
      </c>
      <c r="E114" s="194" t="s">
        <v>717</v>
      </c>
      <c r="F114" s="194" t="s">
        <v>717</v>
      </c>
      <c r="G114" s="194" t="s">
        <v>717</v>
      </c>
      <c r="H114" s="194">
        <v>0.0</v>
      </c>
      <c r="I114" s="194" t="s">
        <v>717</v>
      </c>
      <c r="J114" s="194" t="s">
        <v>717</v>
      </c>
      <c r="K114" s="194" t="s">
        <v>717</v>
      </c>
      <c r="L114" s="194" t="s">
        <v>717</v>
      </c>
      <c r="M114" s="194" t="s">
        <v>717</v>
      </c>
      <c r="N114" s="194" t="s">
        <v>717</v>
      </c>
      <c r="O114" s="194">
        <v>0.0</v>
      </c>
      <c r="P114" s="194" t="s">
        <v>715</v>
      </c>
      <c r="Q114" s="194" t="s">
        <v>715</v>
      </c>
      <c r="R114" s="194" t="s">
        <v>715</v>
      </c>
      <c r="S114" s="194" t="s">
        <v>715</v>
      </c>
      <c r="T114" s="194" t="s">
        <v>715</v>
      </c>
      <c r="U114" s="194" t="s">
        <v>715</v>
      </c>
      <c r="V114" s="194">
        <v>0.0</v>
      </c>
      <c r="W114" s="194" t="s">
        <v>715</v>
      </c>
      <c r="X114" s="194" t="s">
        <v>715</v>
      </c>
      <c r="Y114" s="194" t="s">
        <v>715</v>
      </c>
      <c r="Z114" s="194" t="s">
        <v>715</v>
      </c>
      <c r="AA114" s="194" t="s">
        <v>715</v>
      </c>
      <c r="AB114" s="194" t="s">
        <v>6</v>
      </c>
      <c r="AC114" s="194" t="s">
        <v>6</v>
      </c>
      <c r="AD114" s="194">
        <v>0.0</v>
      </c>
      <c r="AE114" s="194" t="s">
        <v>591</v>
      </c>
      <c r="AF114" s="194" t="s">
        <v>591</v>
      </c>
      <c r="AG114" s="197">
        <f>vlookup(B114,'Annual Leave-2026'!$B:$R,6,0)-countif(E114:AF114,"a")-(countif(E114:AF114,"a1")*0.5)-(countif(E114:AF114,"a2")*0.5)-(countif(E114:AF114,"b*")*0.5)-(countif(E114:AF114,"c*")*0.5)-(countif(E114:AF114,"d*")*0.5)-(countif(E114:AF114,"e*")*0.5)+1</f>
        <v>2.5</v>
      </c>
      <c r="AH114" s="197">
        <f t="shared" si="3"/>
        <v>23</v>
      </c>
      <c r="AI114" s="406">
        <f>VLOOKUP(B114,'Working Time-March-2026'!$B:$AK,33,0)/60</f>
        <v>0</v>
      </c>
      <c r="AJ114" s="406">
        <f>VLOOKUP(B114,'Working Time-March-2026'!$B:$AK,34,0)/60</f>
        <v>0</v>
      </c>
      <c r="AK114" s="659"/>
      <c r="AL114" s="475"/>
      <c r="AM114" s="475"/>
      <c r="AN114" s="655"/>
      <c r="AO114" s="655"/>
      <c r="AP114" s="655"/>
      <c r="AQ114" s="655"/>
      <c r="AR114" s="656">
        <f t="shared" si="4"/>
        <v>4</v>
      </c>
      <c r="AS114" s="656">
        <f t="shared" si="5"/>
        <v>0</v>
      </c>
      <c r="AT114" s="656">
        <f t="shared" si="6"/>
        <v>0</v>
      </c>
      <c r="AU114" s="661"/>
      <c r="AV114" s="657" t="s">
        <v>6</v>
      </c>
      <c r="AW114" s="649"/>
      <c r="AX114" s="649"/>
    </row>
    <row r="115">
      <c r="A115" s="656">
        <v>117.0</v>
      </c>
      <c r="B115" s="662" t="s">
        <v>700</v>
      </c>
      <c r="C115" s="663" t="s">
        <v>65</v>
      </c>
      <c r="D115" s="662" t="s">
        <v>14</v>
      </c>
      <c r="E115" s="652" t="s">
        <v>593</v>
      </c>
      <c r="F115" s="429" t="s">
        <v>593</v>
      </c>
      <c r="G115" s="429" t="s">
        <v>593</v>
      </c>
      <c r="H115" s="194">
        <v>0.0</v>
      </c>
      <c r="I115" s="429" t="s">
        <v>593</v>
      </c>
      <c r="J115" s="429" t="s">
        <v>593</v>
      </c>
      <c r="K115" s="429" t="s">
        <v>593</v>
      </c>
      <c r="L115" s="429" t="s">
        <v>593</v>
      </c>
      <c r="M115" s="429" t="s">
        <v>593</v>
      </c>
      <c r="N115" s="429" t="s">
        <v>593</v>
      </c>
      <c r="O115" s="194">
        <v>0.0</v>
      </c>
      <c r="P115" s="194" t="s">
        <v>593</v>
      </c>
      <c r="Q115" s="194" t="s">
        <v>593</v>
      </c>
      <c r="R115" s="194" t="s">
        <v>593</v>
      </c>
      <c r="S115" s="194" t="s">
        <v>593</v>
      </c>
      <c r="T115" s="194" t="s">
        <v>593</v>
      </c>
      <c r="U115" s="194" t="s">
        <v>593</v>
      </c>
      <c r="V115" s="194">
        <v>0.0</v>
      </c>
      <c r="W115" s="194" t="s">
        <v>588</v>
      </c>
      <c r="X115" s="194" t="s">
        <v>588</v>
      </c>
      <c r="Y115" s="194" t="s">
        <v>588</v>
      </c>
      <c r="Z115" s="194" t="s">
        <v>588</v>
      </c>
      <c r="AA115" s="194" t="s">
        <v>588</v>
      </c>
      <c r="AB115" s="194" t="s">
        <v>588</v>
      </c>
      <c r="AC115" s="194" t="s">
        <v>588</v>
      </c>
      <c r="AD115" s="194">
        <v>0.0</v>
      </c>
      <c r="AE115" s="194" t="s">
        <v>588</v>
      </c>
      <c r="AF115" s="194" t="s">
        <v>588</v>
      </c>
      <c r="AG115" s="197">
        <f>vlookup(B115,'Annual Leave-2026'!$B:$R,6,0)-countif(E115:AF115,"a")-(countif(E115:AF115,"a1")*0.5)-(countif(E115:AF115,"a2")*0.5)-(countif(E115:AF115,"b*")*0.5)-(countif(E115:AF115,"c*")*0.5)-(countif(E115:AF115,"d*")*0.5)-(countif(E115:AF115,"e*")*0.5)+1</f>
        <v>1</v>
      </c>
      <c r="AH115" s="197">
        <f t="shared" si="3"/>
        <v>23</v>
      </c>
      <c r="AI115" s="406">
        <f>VLOOKUP(B115,'Working Time-March-2026'!$B:$AK,33,0)/60</f>
        <v>0</v>
      </c>
      <c r="AJ115" s="406">
        <f>VLOOKUP(B115,'Working Time-March-2026'!$B:$AK,34,0)/60</f>
        <v>0</v>
      </c>
      <c r="AK115" s="659"/>
      <c r="AL115" s="475"/>
      <c r="AM115" s="475"/>
      <c r="AN115" s="655"/>
      <c r="AO115" s="655"/>
      <c r="AP115" s="655"/>
      <c r="AQ115" s="655"/>
      <c r="AR115" s="656">
        <f t="shared" si="4"/>
        <v>4</v>
      </c>
      <c r="AS115" s="656">
        <f t="shared" si="5"/>
        <v>0</v>
      </c>
      <c r="AT115" s="656">
        <f t="shared" si="6"/>
        <v>0</v>
      </c>
      <c r="AU115" s="661"/>
      <c r="AV115" s="657" t="s">
        <v>9</v>
      </c>
      <c r="AW115" s="649"/>
      <c r="AX115" s="649"/>
    </row>
    <row r="116">
      <c r="A116" s="650">
        <v>118.0</v>
      </c>
      <c r="B116" s="660" t="s">
        <v>701</v>
      </c>
      <c r="C116" s="475" t="s">
        <v>51</v>
      </c>
      <c r="D116" s="660" t="s">
        <v>14</v>
      </c>
      <c r="E116" s="194" t="s">
        <v>715</v>
      </c>
      <c r="F116" s="194" t="s">
        <v>715</v>
      </c>
      <c r="G116" s="194" t="s">
        <v>715</v>
      </c>
      <c r="H116" s="194" t="s">
        <v>715</v>
      </c>
      <c r="I116" s="194">
        <v>0.0</v>
      </c>
      <c r="J116" s="194" t="s">
        <v>591</v>
      </c>
      <c r="K116" s="194" t="s">
        <v>591</v>
      </c>
      <c r="L116" s="194" t="s">
        <v>591</v>
      </c>
      <c r="M116" s="194" t="s">
        <v>163</v>
      </c>
      <c r="N116" s="194" t="s">
        <v>6</v>
      </c>
      <c r="O116" s="194">
        <v>0.0</v>
      </c>
      <c r="P116" s="194" t="s">
        <v>6</v>
      </c>
      <c r="Q116" s="194" t="s">
        <v>591</v>
      </c>
      <c r="R116" s="194" t="s">
        <v>591</v>
      </c>
      <c r="S116" s="194" t="s">
        <v>591</v>
      </c>
      <c r="T116" s="194" t="s">
        <v>591</v>
      </c>
      <c r="U116" s="194" t="s">
        <v>591</v>
      </c>
      <c r="V116" s="194" t="s">
        <v>591</v>
      </c>
      <c r="W116" s="194">
        <v>0.0</v>
      </c>
      <c r="X116" s="194" t="s">
        <v>591</v>
      </c>
      <c r="Y116" s="194" t="s">
        <v>591</v>
      </c>
      <c r="Z116" s="194" t="s">
        <v>591</v>
      </c>
      <c r="AA116" s="194" t="s">
        <v>591</v>
      </c>
      <c r="AB116" s="194" t="s">
        <v>591</v>
      </c>
      <c r="AC116" s="194">
        <v>0.0</v>
      </c>
      <c r="AD116" s="194" t="s">
        <v>593</v>
      </c>
      <c r="AE116" s="194" t="s">
        <v>593</v>
      </c>
      <c r="AF116" s="194" t="s">
        <v>593</v>
      </c>
      <c r="AG116" s="197">
        <f>vlookup(B116,'Annual Leave-2026'!$B:$R,6,0)-countif(E116:AF116,"a")-(countif(E116:AF116,"a1")*0.5)-(countif(E116:AF116,"a2")*0.5)-(countif(E116:AF116,"b*")*0.5)-(countif(E116:AF116,"c*")*0.5)-(countif(E116:AF116,"d*")*0.5)-(countif(E116:AF116,"e*")*0.5)+1</f>
        <v>2</v>
      </c>
      <c r="AH116" s="197">
        <f t="shared" si="3"/>
        <v>23</v>
      </c>
      <c r="AI116" s="406">
        <f>VLOOKUP(B116,'Working Time-March-2026'!$B:$AK,33,0)/60</f>
        <v>0</v>
      </c>
      <c r="AJ116" s="406">
        <f>VLOOKUP(B116,'Working Time-March-2026'!$B:$AK,34,0)/60</f>
        <v>0</v>
      </c>
      <c r="AK116" s="659"/>
      <c r="AL116" s="475"/>
      <c r="AM116" s="475"/>
      <c r="AN116" s="655"/>
      <c r="AO116" s="655"/>
      <c r="AP116" s="655"/>
      <c r="AQ116" s="655"/>
      <c r="AR116" s="656">
        <f t="shared" si="4"/>
        <v>4</v>
      </c>
      <c r="AS116" s="656">
        <f t="shared" si="5"/>
        <v>0</v>
      </c>
      <c r="AT116" s="656">
        <f t="shared" si="6"/>
        <v>0</v>
      </c>
      <c r="AU116" s="661"/>
      <c r="AV116" s="664" t="s">
        <v>10</v>
      </c>
    </row>
    <row r="117">
      <c r="A117" s="650">
        <v>120.0</v>
      </c>
      <c r="B117" s="662" t="s">
        <v>709</v>
      </c>
      <c r="C117" s="663" t="s">
        <v>30</v>
      </c>
      <c r="D117" s="662" t="s">
        <v>14</v>
      </c>
      <c r="E117" s="194" t="s">
        <v>588</v>
      </c>
      <c r="F117" s="194" t="s">
        <v>588</v>
      </c>
      <c r="G117" s="194" t="s">
        <v>588</v>
      </c>
      <c r="H117" s="194" t="s">
        <v>588</v>
      </c>
      <c r="I117" s="194" t="s">
        <v>6</v>
      </c>
      <c r="J117" s="194">
        <v>0.0</v>
      </c>
      <c r="K117" s="194" t="s">
        <v>717</v>
      </c>
      <c r="L117" s="194" t="s">
        <v>717</v>
      </c>
      <c r="M117" s="194" t="s">
        <v>717</v>
      </c>
      <c r="N117" s="194" t="s">
        <v>717</v>
      </c>
      <c r="O117" s="194">
        <v>0.0</v>
      </c>
      <c r="P117" s="194" t="s">
        <v>602</v>
      </c>
      <c r="Q117" s="194" t="s">
        <v>717</v>
      </c>
      <c r="R117" s="194" t="s">
        <v>717</v>
      </c>
      <c r="S117" s="194" t="s">
        <v>717</v>
      </c>
      <c r="T117" s="194" t="s">
        <v>717</v>
      </c>
      <c r="U117" s="194" t="s">
        <v>717</v>
      </c>
      <c r="V117" s="194" t="s">
        <v>717</v>
      </c>
      <c r="W117" s="194">
        <v>0.0</v>
      </c>
      <c r="X117" s="194" t="s">
        <v>715</v>
      </c>
      <c r="Y117" s="194" t="s">
        <v>715</v>
      </c>
      <c r="Z117" s="194" t="s">
        <v>715</v>
      </c>
      <c r="AA117" s="194" t="s">
        <v>715</v>
      </c>
      <c r="AB117" s="194" t="s">
        <v>715</v>
      </c>
      <c r="AC117" s="194" t="s">
        <v>715</v>
      </c>
      <c r="AD117" s="194">
        <v>0.0</v>
      </c>
      <c r="AE117" s="194" t="s">
        <v>715</v>
      </c>
      <c r="AF117" s="194" t="s">
        <v>715</v>
      </c>
      <c r="AG117" s="197">
        <f>vlookup(B117,'Annual Leave-2026'!$B:$R,6,0)-countif(E117:AF117,"a")-(countif(E117:AF117,"a1")*0.5)-(countif(E117:AF117,"a2")*0.5)-(countif(E117:AF117,"b*")*0.5)-(countif(E117:AF117,"c*")*0.5)-(countif(E117:AF117,"d*")*0.5)-(countif(E117:AF117,"e*")*0.5)+1</f>
        <v>0</v>
      </c>
      <c r="AH117" s="197">
        <f t="shared" si="3"/>
        <v>22</v>
      </c>
      <c r="AI117" s="406">
        <f>VLOOKUP(B117,'Working Time-March-2026'!$B:$AK,33,0)/60</f>
        <v>0</v>
      </c>
      <c r="AJ117" s="406">
        <f>VLOOKUP(B117,'Working Time-March-2026'!$B:$AK,34,0)/60</f>
        <v>0</v>
      </c>
      <c r="AK117" s="659"/>
      <c r="AL117" s="475"/>
      <c r="AM117" s="475"/>
      <c r="AN117" s="655"/>
      <c r="AO117" s="655"/>
      <c r="AP117" s="655"/>
      <c r="AQ117" s="655"/>
      <c r="AR117" s="656">
        <f t="shared" si="4"/>
        <v>4</v>
      </c>
      <c r="AS117" s="656">
        <f t="shared" si="5"/>
        <v>0</v>
      </c>
      <c r="AT117" s="656">
        <f t="shared" si="6"/>
        <v>1</v>
      </c>
      <c r="AU117" s="661"/>
      <c r="AV117" s="664" t="s">
        <v>7</v>
      </c>
    </row>
    <row r="118">
      <c r="A118" s="656">
        <v>121.0</v>
      </c>
      <c r="B118" s="660" t="s">
        <v>702</v>
      </c>
      <c r="C118" s="475" t="s">
        <v>58</v>
      </c>
      <c r="D118" s="660" t="s">
        <v>14</v>
      </c>
      <c r="E118" s="194" t="s">
        <v>6</v>
      </c>
      <c r="F118" s="194" t="s">
        <v>602</v>
      </c>
      <c r="G118" s="194" t="s">
        <v>602</v>
      </c>
      <c r="H118" s="194" t="s">
        <v>602</v>
      </c>
      <c r="I118" s="194">
        <v>0.0</v>
      </c>
      <c r="J118" s="194" t="s">
        <v>591</v>
      </c>
      <c r="K118" s="194" t="s">
        <v>591</v>
      </c>
      <c r="L118" s="194" t="s">
        <v>591</v>
      </c>
      <c r="M118" s="194" t="s">
        <v>591</v>
      </c>
      <c r="N118" s="194" t="s">
        <v>591</v>
      </c>
      <c r="O118" s="194" t="s">
        <v>591</v>
      </c>
      <c r="P118" s="194">
        <v>0.0</v>
      </c>
      <c r="Q118" s="194" t="s">
        <v>593</v>
      </c>
      <c r="R118" s="194" t="s">
        <v>593</v>
      </c>
      <c r="S118" s="194" t="s">
        <v>593</v>
      </c>
      <c r="T118" s="194" t="s">
        <v>593</v>
      </c>
      <c r="U118" s="194" t="s">
        <v>593</v>
      </c>
      <c r="V118" s="194">
        <v>0.0</v>
      </c>
      <c r="W118" s="194" t="s">
        <v>593</v>
      </c>
      <c r="X118" s="194" t="s">
        <v>593</v>
      </c>
      <c r="Y118" s="194" t="s">
        <v>593</v>
      </c>
      <c r="Z118" s="218" t="s">
        <v>593</v>
      </c>
      <c r="AA118" s="194" t="s">
        <v>593</v>
      </c>
      <c r="AB118" s="194" t="s">
        <v>593</v>
      </c>
      <c r="AC118" s="194" t="s">
        <v>593</v>
      </c>
      <c r="AD118" s="194">
        <v>0.0</v>
      </c>
      <c r="AE118" s="194" t="s">
        <v>593</v>
      </c>
      <c r="AF118" s="194" t="s">
        <v>593</v>
      </c>
      <c r="AG118" s="197">
        <f>vlookup(B118,'Annual Leave-2026'!$B:$R,6,0)-countif(E118:AF118,"a")-(countif(E118:AF118,"a1")*0.5)-(countif(E118:AF118,"a2")*0.5)-(countif(E118:AF118,"b*")*0.5)-(countif(E118:AF118,"c*")*0.5)-(countif(E118:AF118,"d*")*0.5)-(countif(E118:AF118,"e*")*0.5)+1</f>
        <v>0.5</v>
      </c>
      <c r="AH118" s="197">
        <f t="shared" si="3"/>
        <v>20</v>
      </c>
      <c r="AI118" s="406">
        <f>VLOOKUP(B118,'Working Time-March-2026'!$B:$AK,33,0)/60</f>
        <v>0</v>
      </c>
      <c r="AJ118" s="406">
        <f>VLOOKUP(B118,'Working Time-March-2026'!$B:$AK,34,0)/60</f>
        <v>0</v>
      </c>
      <c r="AK118" s="659"/>
      <c r="AL118" s="475"/>
      <c r="AM118" s="475"/>
      <c r="AN118" s="655"/>
      <c r="AO118" s="655"/>
      <c r="AP118" s="655"/>
      <c r="AQ118" s="655"/>
      <c r="AR118" s="656">
        <f t="shared" si="4"/>
        <v>4</v>
      </c>
      <c r="AS118" s="656">
        <f t="shared" si="5"/>
        <v>0</v>
      </c>
      <c r="AT118" s="656">
        <f t="shared" si="6"/>
        <v>3</v>
      </c>
      <c r="AU118" s="661"/>
      <c r="AV118" s="664" t="s">
        <v>10</v>
      </c>
    </row>
    <row r="119">
      <c r="A119" s="650">
        <v>122.0</v>
      </c>
      <c r="B119" s="660" t="s">
        <v>703</v>
      </c>
      <c r="C119" s="475" t="s">
        <v>43</v>
      </c>
      <c r="D119" s="660" t="s">
        <v>14</v>
      </c>
      <c r="E119" s="194" t="s">
        <v>715</v>
      </c>
      <c r="F119" s="194" t="s">
        <v>715</v>
      </c>
      <c r="G119" s="194" t="s">
        <v>715</v>
      </c>
      <c r="H119" s="194">
        <v>0.0</v>
      </c>
      <c r="I119" s="194" t="s">
        <v>715</v>
      </c>
      <c r="J119" s="194" t="s">
        <v>715</v>
      </c>
      <c r="K119" s="194" t="s">
        <v>715</v>
      </c>
      <c r="L119" s="194" t="s">
        <v>715</v>
      </c>
      <c r="M119" s="194" t="s">
        <v>715</v>
      </c>
      <c r="N119" s="194" t="s">
        <v>715</v>
      </c>
      <c r="O119" s="194" t="s">
        <v>715</v>
      </c>
      <c r="P119" s="194">
        <v>0.0</v>
      </c>
      <c r="Q119" s="194" t="s">
        <v>591</v>
      </c>
      <c r="R119" s="194" t="s">
        <v>591</v>
      </c>
      <c r="S119" s="194" t="s">
        <v>591</v>
      </c>
      <c r="T119" s="194" t="s">
        <v>591</v>
      </c>
      <c r="U119" s="194" t="s">
        <v>591</v>
      </c>
      <c r="V119" s="194">
        <v>0.0</v>
      </c>
      <c r="W119" s="194" t="s">
        <v>591</v>
      </c>
      <c r="X119" s="194" t="s">
        <v>591</v>
      </c>
      <c r="Y119" s="194" t="s">
        <v>591</v>
      </c>
      <c r="Z119" s="194" t="s">
        <v>591</v>
      </c>
      <c r="AA119" s="194" t="s">
        <v>591</v>
      </c>
      <c r="AB119" s="194" t="s">
        <v>591</v>
      </c>
      <c r="AC119" s="194" t="s">
        <v>591</v>
      </c>
      <c r="AD119" s="194">
        <v>0.0</v>
      </c>
      <c r="AE119" s="194" t="s">
        <v>591</v>
      </c>
      <c r="AF119" s="194" t="s">
        <v>591</v>
      </c>
      <c r="AG119" s="197">
        <f>vlookup(B119,'Annual Leave-2026'!$B:$R,6,0)-countif(E119:AF119,"a")-(countif(E119:AF119,"a1")*0.5)-(countif(E119:AF119,"a2")*0.5)-(countif(E119:AF119,"b*")*0.5)-(countif(E119:AF119,"c*")*0.5)-(countif(E119:AF119,"d*")*0.5)-(countif(E119:AF119,"e*")*0.5)+1</f>
        <v>2</v>
      </c>
      <c r="AH119" s="197">
        <f t="shared" si="3"/>
        <v>23</v>
      </c>
      <c r="AI119" s="406">
        <f>VLOOKUP(B119,'Working Time-March-2026'!$B:$AK,33,0)/60</f>
        <v>-0.1666666667</v>
      </c>
      <c r="AJ119" s="406">
        <f>VLOOKUP(B119,'Working Time-March-2026'!$B:$AK,34,0)/60</f>
        <v>0</v>
      </c>
      <c r="AK119" s="659"/>
      <c r="AL119" s="475"/>
      <c r="AM119" s="475"/>
      <c r="AN119" s="655"/>
      <c r="AO119" s="655"/>
      <c r="AP119" s="655"/>
      <c r="AQ119" s="655"/>
      <c r="AR119" s="656">
        <f t="shared" si="4"/>
        <v>4</v>
      </c>
      <c r="AS119" s="656">
        <f t="shared" si="5"/>
        <v>0</v>
      </c>
      <c r="AT119" s="656">
        <f t="shared" si="6"/>
        <v>0</v>
      </c>
      <c r="AU119" s="661"/>
      <c r="AV119" s="664" t="s">
        <v>6</v>
      </c>
    </row>
    <row r="120">
      <c r="A120" s="656">
        <v>123.0</v>
      </c>
      <c r="B120" s="660" t="s">
        <v>713</v>
      </c>
      <c r="C120" s="475" t="s">
        <v>34</v>
      </c>
      <c r="D120" s="660" t="s">
        <v>14</v>
      </c>
      <c r="E120" s="194" t="s">
        <v>6</v>
      </c>
      <c r="F120" s="194" t="s">
        <v>6</v>
      </c>
      <c r="G120" s="194" t="s">
        <v>6</v>
      </c>
      <c r="H120" s="194" t="s">
        <v>602</v>
      </c>
      <c r="I120" s="194">
        <v>0.0</v>
      </c>
      <c r="J120" s="194" t="s">
        <v>717</v>
      </c>
      <c r="K120" s="194" t="s">
        <v>717</v>
      </c>
      <c r="L120" s="194" t="s">
        <v>717</v>
      </c>
      <c r="M120" s="194" t="s">
        <v>717</v>
      </c>
      <c r="N120" s="194" t="s">
        <v>717</v>
      </c>
      <c r="O120" s="194">
        <v>0.0</v>
      </c>
      <c r="P120" s="194" t="s">
        <v>715</v>
      </c>
      <c r="Q120" s="194" t="s">
        <v>715</v>
      </c>
      <c r="R120" s="194" t="s">
        <v>715</v>
      </c>
      <c r="S120" s="194" t="s">
        <v>715</v>
      </c>
      <c r="T120" s="194" t="s">
        <v>715</v>
      </c>
      <c r="U120" s="194" t="s">
        <v>715</v>
      </c>
      <c r="V120" s="194">
        <v>0.0</v>
      </c>
      <c r="W120" s="194" t="s">
        <v>763</v>
      </c>
      <c r="X120" s="194" t="s">
        <v>715</v>
      </c>
      <c r="Y120" s="194" t="s">
        <v>715</v>
      </c>
      <c r="Z120" s="194" t="s">
        <v>715</v>
      </c>
      <c r="AA120" s="194" t="s">
        <v>715</v>
      </c>
      <c r="AB120" s="194" t="s">
        <v>715</v>
      </c>
      <c r="AC120" s="194">
        <v>0.0</v>
      </c>
      <c r="AD120" s="194" t="s">
        <v>591</v>
      </c>
      <c r="AE120" s="194" t="s">
        <v>591</v>
      </c>
      <c r="AF120" s="194" t="s">
        <v>591</v>
      </c>
      <c r="AG120" s="197">
        <f>vlookup(B120,'Annual Leave-2026'!$B:$R,6,0)-countif(E120:AF120,"a")-(countif(E120:AF120,"a1")*0.5)-(countif(E120:AF120,"a2")*0.5)-(countif(E120:AF120,"b*")*0.5)-(countif(E120:AF120,"c*")*0.5)-(countif(E120:AF120,"d*")*0.5)-(countif(E120:AF120,"e*")*0.5)+1</f>
        <v>0</v>
      </c>
      <c r="AH120" s="197">
        <f t="shared" si="3"/>
        <v>21.5</v>
      </c>
      <c r="AI120" s="406">
        <f>VLOOKUP(B120,'Working Time-March-2026'!$B:$AK,33,0)/60</f>
        <v>0</v>
      </c>
      <c r="AJ120" s="406">
        <f>VLOOKUP(B120,'Working Time-March-2026'!$B:$AK,34,0)/60</f>
        <v>0</v>
      </c>
      <c r="AK120" s="659"/>
      <c r="AL120" s="475"/>
      <c r="AM120" s="475"/>
      <c r="AN120" s="655"/>
      <c r="AO120" s="655"/>
      <c r="AP120" s="655"/>
      <c r="AQ120" s="655"/>
      <c r="AR120" s="656">
        <f t="shared" si="4"/>
        <v>4</v>
      </c>
      <c r="AS120" s="656">
        <f t="shared" si="5"/>
        <v>0</v>
      </c>
      <c r="AT120" s="656">
        <f t="shared" si="6"/>
        <v>1.5</v>
      </c>
      <c r="AU120" s="661"/>
      <c r="AV120" s="664" t="s">
        <v>6</v>
      </c>
    </row>
    <row r="121">
      <c r="A121" s="656">
        <v>125.0</v>
      </c>
      <c r="B121" s="660" t="s">
        <v>704</v>
      </c>
      <c r="C121" s="475" t="s">
        <v>36</v>
      </c>
      <c r="D121" s="660" t="s">
        <v>14</v>
      </c>
      <c r="E121" s="194" t="s">
        <v>592</v>
      </c>
      <c r="F121" s="194" t="s">
        <v>592</v>
      </c>
      <c r="G121" s="194" t="s">
        <v>592</v>
      </c>
      <c r="H121" s="194">
        <v>0.0</v>
      </c>
      <c r="I121" s="194" t="s">
        <v>6</v>
      </c>
      <c r="J121" s="194" t="s">
        <v>592</v>
      </c>
      <c r="K121" s="194" t="s">
        <v>592</v>
      </c>
      <c r="L121" s="194" t="s">
        <v>592</v>
      </c>
      <c r="M121" s="194" t="s">
        <v>717</v>
      </c>
      <c r="N121" s="194" t="s">
        <v>717</v>
      </c>
      <c r="O121" s="194" t="s">
        <v>717</v>
      </c>
      <c r="P121" s="194">
        <v>0.0</v>
      </c>
      <c r="Q121" s="194" t="s">
        <v>715</v>
      </c>
      <c r="R121" s="194" t="s">
        <v>715</v>
      </c>
      <c r="S121" s="194" t="s">
        <v>715</v>
      </c>
      <c r="T121" s="194" t="s">
        <v>715</v>
      </c>
      <c r="U121" s="194" t="s">
        <v>715</v>
      </c>
      <c r="V121" s="194">
        <v>0.0</v>
      </c>
      <c r="W121" s="194" t="s">
        <v>165</v>
      </c>
      <c r="X121" s="194" t="s">
        <v>715</v>
      </c>
      <c r="Y121" s="194" t="s">
        <v>715</v>
      </c>
      <c r="Z121" s="194" t="s">
        <v>715</v>
      </c>
      <c r="AA121" s="194" t="s">
        <v>715</v>
      </c>
      <c r="AB121" s="194" t="s">
        <v>715</v>
      </c>
      <c r="AC121" s="194" t="s">
        <v>715</v>
      </c>
      <c r="AD121" s="194">
        <v>0.0</v>
      </c>
      <c r="AE121" s="194" t="s">
        <v>591</v>
      </c>
      <c r="AF121" s="194" t="s">
        <v>591</v>
      </c>
      <c r="AG121" s="197">
        <f>vlookup(B121,'Annual Leave-2026'!$B:$R,6,0)-countif(E121:AF121,"a")-(countif(E121:AF121,"a1")*0.5)-(countif(E121:AF121,"a2")*0.5)-(countif(E121:AF121,"b*")*0.5)-(countif(E121:AF121,"c*")*0.5)-(countif(E121:AF121,"d*")*0.5)-(countif(E121:AF121,"e*")*0.5)+1</f>
        <v>0.5</v>
      </c>
      <c r="AH121" s="197">
        <f t="shared" si="3"/>
        <v>17</v>
      </c>
      <c r="AI121" s="406">
        <f>VLOOKUP(B121,'Working Time-March-2026'!$B:$AK,33,0)/60</f>
        <v>0</v>
      </c>
      <c r="AJ121" s="406">
        <f>VLOOKUP(B121,'Working Time-March-2026'!$B:$AK,34,0)/60</f>
        <v>0</v>
      </c>
      <c r="AK121" s="659"/>
      <c r="AL121" s="475"/>
      <c r="AM121" s="475"/>
      <c r="AN121" s="655"/>
      <c r="AO121" s="655"/>
      <c r="AP121" s="655"/>
      <c r="AQ121" s="655"/>
      <c r="AR121" s="656">
        <f t="shared" si="4"/>
        <v>4</v>
      </c>
      <c r="AS121" s="656">
        <f t="shared" si="5"/>
        <v>6</v>
      </c>
      <c r="AT121" s="656">
        <f t="shared" si="6"/>
        <v>0</v>
      </c>
      <c r="AU121" s="661"/>
      <c r="AV121" s="664" t="s">
        <v>6</v>
      </c>
    </row>
    <row r="122">
      <c r="A122" s="650">
        <v>126.0</v>
      </c>
      <c r="B122" s="660" t="s">
        <v>705</v>
      </c>
      <c r="C122" s="475" t="s">
        <v>18</v>
      </c>
      <c r="D122" s="660" t="s">
        <v>14</v>
      </c>
      <c r="E122" s="652" t="s">
        <v>593</v>
      </c>
      <c r="F122" s="429" t="s">
        <v>593</v>
      </c>
      <c r="G122" s="429" t="s">
        <v>593</v>
      </c>
      <c r="H122" s="429" t="s">
        <v>593</v>
      </c>
      <c r="I122" s="194">
        <v>0.0</v>
      </c>
      <c r="J122" s="194" t="s">
        <v>588</v>
      </c>
      <c r="K122" s="194" t="s">
        <v>588</v>
      </c>
      <c r="L122" s="194" t="s">
        <v>588</v>
      </c>
      <c r="M122" s="194" t="s">
        <v>588</v>
      </c>
      <c r="N122" s="194" t="s">
        <v>588</v>
      </c>
      <c r="O122" s="194" t="s">
        <v>588</v>
      </c>
      <c r="P122" s="194">
        <v>0.0</v>
      </c>
      <c r="Q122" s="194" t="s">
        <v>588</v>
      </c>
      <c r="R122" s="194" t="s">
        <v>588</v>
      </c>
      <c r="S122" s="194" t="s">
        <v>588</v>
      </c>
      <c r="T122" s="194" t="s">
        <v>588</v>
      </c>
      <c r="U122" s="194" t="s">
        <v>588</v>
      </c>
      <c r="V122" s="194" t="s">
        <v>588</v>
      </c>
      <c r="W122" s="194" t="s">
        <v>588</v>
      </c>
      <c r="X122" s="194">
        <v>0.0</v>
      </c>
      <c r="Y122" s="194" t="s">
        <v>717</v>
      </c>
      <c r="Z122" s="194" t="s">
        <v>717</v>
      </c>
      <c r="AA122" s="194" t="s">
        <v>717</v>
      </c>
      <c r="AB122" s="194" t="s">
        <v>717</v>
      </c>
      <c r="AC122" s="194">
        <v>0.0</v>
      </c>
      <c r="AD122" s="194" t="s">
        <v>717</v>
      </c>
      <c r="AE122" s="194" t="s">
        <v>717</v>
      </c>
      <c r="AF122" s="194" t="s">
        <v>717</v>
      </c>
      <c r="AG122" s="197">
        <f>vlookup(B122,'Annual Leave-2026'!$B:$R,6,0)-countif(E122:AF122,"a")-(countif(E122:AF122,"a1")*0.5)-(countif(E122:AF122,"a2")*0.5)-(countif(E122:AF122,"b*")*0.5)-(countif(E122:AF122,"c*")*0.5)-(countif(E122:AF122,"d*")*0.5)-(countif(E122:AF122,"e*")*0.5)+1</f>
        <v>1.5</v>
      </c>
      <c r="AH122" s="197">
        <f t="shared" si="3"/>
        <v>23</v>
      </c>
      <c r="AI122" s="406">
        <f>VLOOKUP(B122,'Working Time-March-2026'!$B:$AK,33,0)/60</f>
        <v>0</v>
      </c>
      <c r="AJ122" s="406">
        <f>VLOOKUP(B122,'Working Time-March-2026'!$B:$AK,34,0)/60</f>
        <v>0</v>
      </c>
      <c r="AK122" s="659"/>
      <c r="AL122" s="475"/>
      <c r="AM122" s="475"/>
      <c r="AN122" s="655"/>
      <c r="AO122" s="655"/>
      <c r="AP122" s="655"/>
      <c r="AQ122" s="655"/>
      <c r="AR122" s="656">
        <f t="shared" si="4"/>
        <v>4</v>
      </c>
      <c r="AS122" s="656">
        <f t="shared" si="5"/>
        <v>0</v>
      </c>
      <c r="AT122" s="656">
        <f t="shared" si="6"/>
        <v>0</v>
      </c>
      <c r="AU122" s="661"/>
      <c r="AV122" s="664" t="s">
        <v>8</v>
      </c>
    </row>
    <row r="123">
      <c r="A123" s="656">
        <v>127.0</v>
      </c>
      <c r="B123" s="660" t="s">
        <v>706</v>
      </c>
      <c r="C123" s="475" t="s">
        <v>39</v>
      </c>
      <c r="D123" s="660" t="s">
        <v>14</v>
      </c>
      <c r="E123" s="194" t="s">
        <v>717</v>
      </c>
      <c r="F123" s="194" t="s">
        <v>717</v>
      </c>
      <c r="G123" s="194" t="s">
        <v>717</v>
      </c>
      <c r="H123" s="194" t="s">
        <v>717</v>
      </c>
      <c r="I123" s="194">
        <v>0.0</v>
      </c>
      <c r="J123" s="194" t="s">
        <v>715</v>
      </c>
      <c r="K123" s="194" t="s">
        <v>715</v>
      </c>
      <c r="L123" s="194" t="s">
        <v>715</v>
      </c>
      <c r="M123" s="194" t="s">
        <v>715</v>
      </c>
      <c r="N123" s="194" t="s">
        <v>165</v>
      </c>
      <c r="O123" s="194">
        <v>0.0</v>
      </c>
      <c r="P123" s="194" t="s">
        <v>6</v>
      </c>
      <c r="Q123" s="194" t="s">
        <v>6</v>
      </c>
      <c r="R123" s="194" t="s">
        <v>715</v>
      </c>
      <c r="S123" s="194" t="s">
        <v>715</v>
      </c>
      <c r="T123" s="194" t="s">
        <v>715</v>
      </c>
      <c r="U123" s="194" t="s">
        <v>715</v>
      </c>
      <c r="V123" s="194" t="s">
        <v>715</v>
      </c>
      <c r="W123" s="194">
        <v>0.0</v>
      </c>
      <c r="X123" s="194" t="s">
        <v>591</v>
      </c>
      <c r="Y123" s="194" t="s">
        <v>591</v>
      </c>
      <c r="Z123" s="194" t="s">
        <v>591</v>
      </c>
      <c r="AA123" s="194" t="s">
        <v>591</v>
      </c>
      <c r="AB123" s="194" t="s">
        <v>591</v>
      </c>
      <c r="AC123" s="194">
        <v>0.0</v>
      </c>
      <c r="AD123" s="194" t="s">
        <v>591</v>
      </c>
      <c r="AE123" s="194" t="s">
        <v>591</v>
      </c>
      <c r="AF123" s="194" t="s">
        <v>591</v>
      </c>
      <c r="AG123" s="197">
        <f>vlookup(B123,'Annual Leave-2026'!$B:$R,6,0)-countif(E123:AF123,"a")-(countif(E123:AF123,"a1")*0.5)-(countif(E123:AF123,"a2")*0.5)-(countif(E123:AF123,"b*")*0.5)-(countif(E123:AF123,"c*")*0.5)-(countif(E123:AF123,"d*")*0.5)-(countif(E123:AF123,"e*")*0.5)+1</f>
        <v>2</v>
      </c>
      <c r="AH123" s="197">
        <f t="shared" si="3"/>
        <v>23</v>
      </c>
      <c r="AI123" s="406">
        <f>VLOOKUP(B123,'Working Time-March-2026'!$B:$AK,33,0)/60</f>
        <v>0</v>
      </c>
      <c r="AJ123" s="406">
        <f>VLOOKUP(B123,'Working Time-March-2026'!$B:$AK,34,0)/60</f>
        <v>0</v>
      </c>
      <c r="AK123" s="659"/>
      <c r="AL123" s="475"/>
      <c r="AM123" s="475"/>
      <c r="AN123" s="655"/>
      <c r="AO123" s="655"/>
      <c r="AP123" s="655"/>
      <c r="AQ123" s="655"/>
      <c r="AR123" s="656">
        <f t="shared" si="4"/>
        <v>4</v>
      </c>
      <c r="AS123" s="656">
        <f t="shared" si="5"/>
        <v>0</v>
      </c>
      <c r="AT123" s="656">
        <f t="shared" si="6"/>
        <v>0</v>
      </c>
      <c r="AU123" s="661"/>
      <c r="AV123" s="664" t="s">
        <v>6</v>
      </c>
    </row>
    <row r="124">
      <c r="A124" s="650">
        <v>128.0</v>
      </c>
      <c r="B124" s="660" t="s">
        <v>707</v>
      </c>
      <c r="C124" s="475" t="s">
        <v>69</v>
      </c>
      <c r="D124" s="660" t="s">
        <v>14</v>
      </c>
      <c r="E124" s="194" t="s">
        <v>588</v>
      </c>
      <c r="F124" s="194" t="s">
        <v>588</v>
      </c>
      <c r="G124" s="194" t="s">
        <v>588</v>
      </c>
      <c r="H124" s="194">
        <v>0.0</v>
      </c>
      <c r="I124" s="194" t="s">
        <v>588</v>
      </c>
      <c r="J124" s="194" t="s">
        <v>588</v>
      </c>
      <c r="K124" s="194" t="s">
        <v>588</v>
      </c>
      <c r="L124" s="194" t="s">
        <v>588</v>
      </c>
      <c r="M124" s="194" t="s">
        <v>588</v>
      </c>
      <c r="N124" s="194" t="s">
        <v>588</v>
      </c>
      <c r="O124" s="194">
        <v>0.0</v>
      </c>
      <c r="P124" s="194" t="s">
        <v>588</v>
      </c>
      <c r="Q124" s="194" t="s">
        <v>588</v>
      </c>
      <c r="R124" s="194" t="s">
        <v>588</v>
      </c>
      <c r="S124" s="194" t="s">
        <v>588</v>
      </c>
      <c r="T124" s="194" t="s">
        <v>588</v>
      </c>
      <c r="U124" s="194" t="s">
        <v>588</v>
      </c>
      <c r="V124" s="194" t="s">
        <v>588</v>
      </c>
      <c r="W124" s="194">
        <v>0.0</v>
      </c>
      <c r="X124" s="194" t="s">
        <v>588</v>
      </c>
      <c r="Y124" s="194" t="s">
        <v>588</v>
      </c>
      <c r="Z124" s="194" t="s">
        <v>588</v>
      </c>
      <c r="AA124" s="194" t="s">
        <v>588</v>
      </c>
      <c r="AB124" s="194" t="s">
        <v>6</v>
      </c>
      <c r="AC124" s="194" t="s">
        <v>6</v>
      </c>
      <c r="AD124" s="194" t="s">
        <v>588</v>
      </c>
      <c r="AE124" s="194">
        <v>0.0</v>
      </c>
      <c r="AF124" s="194" t="s">
        <v>717</v>
      </c>
      <c r="AG124" s="197">
        <f>vlookup(B124,'Annual Leave-2026'!$B:$R,6,0)-countif(E124:AF124,"a")-(countif(E124:AF124,"a1")*0.5)-(countif(E124:AF124,"a2")*0.5)-(countif(E124:AF124,"b*")*0.5)-(countif(E124:AF124,"c*")*0.5)-(countif(E124:AF124,"d*")*0.5)-(countif(E124:AF124,"e*")*0.5)+1</f>
        <v>4.5</v>
      </c>
      <c r="AH124" s="197">
        <f t="shared" si="3"/>
        <v>23</v>
      </c>
      <c r="AI124" s="406">
        <f>VLOOKUP(B124,'Working Time-March-2026'!$B:$AK,33,0)/60</f>
        <v>0</v>
      </c>
      <c r="AJ124" s="406">
        <f>VLOOKUP(B124,'Working Time-March-2026'!$B:$AK,34,0)/60</f>
        <v>0</v>
      </c>
      <c r="AK124" s="659"/>
      <c r="AL124" s="475"/>
      <c r="AM124" s="475"/>
      <c r="AN124" s="655"/>
      <c r="AO124" s="655"/>
      <c r="AP124" s="655"/>
      <c r="AQ124" s="655"/>
      <c r="AR124" s="656">
        <f t="shared" si="4"/>
        <v>4</v>
      </c>
      <c r="AS124" s="656">
        <f t="shared" si="5"/>
        <v>0</v>
      </c>
      <c r="AT124" s="656">
        <f t="shared" si="6"/>
        <v>0</v>
      </c>
      <c r="AU124" s="661"/>
      <c r="AV124" s="664" t="s">
        <v>8</v>
      </c>
    </row>
    <row r="125">
      <c r="A125" s="656">
        <v>129.0</v>
      </c>
      <c r="B125" s="660" t="s">
        <v>708</v>
      </c>
      <c r="C125" s="475" t="s">
        <v>29</v>
      </c>
      <c r="D125" s="660" t="s">
        <v>14</v>
      </c>
      <c r="E125" s="194" t="s">
        <v>169</v>
      </c>
      <c r="F125" s="194" t="s">
        <v>6</v>
      </c>
      <c r="G125" s="194" t="s">
        <v>588</v>
      </c>
      <c r="H125" s="194" t="s">
        <v>588</v>
      </c>
      <c r="I125" s="194" t="s">
        <v>588</v>
      </c>
      <c r="J125" s="194">
        <v>0.0</v>
      </c>
      <c r="K125" s="194" t="s">
        <v>717</v>
      </c>
      <c r="L125" s="194" t="s">
        <v>592</v>
      </c>
      <c r="M125" s="194" t="s">
        <v>717</v>
      </c>
      <c r="N125" s="194" t="s">
        <v>717</v>
      </c>
      <c r="O125" s="194">
        <v>0.0</v>
      </c>
      <c r="P125" s="194" t="s">
        <v>717</v>
      </c>
      <c r="Q125" s="194" t="s">
        <v>717</v>
      </c>
      <c r="R125" s="194" t="str">
        <f>R19</f>
        <v>XC</v>
      </c>
      <c r="S125" s="194" t="s">
        <v>717</v>
      </c>
      <c r="T125" s="194" t="s">
        <v>717</v>
      </c>
      <c r="U125" s="194" t="s">
        <v>717</v>
      </c>
      <c r="V125" s="194" t="s">
        <v>717</v>
      </c>
      <c r="W125" s="194">
        <v>0.0</v>
      </c>
      <c r="X125" s="194" t="s">
        <v>715</v>
      </c>
      <c r="Y125" s="194" t="s">
        <v>715</v>
      </c>
      <c r="Z125" s="194" t="s">
        <v>715</v>
      </c>
      <c r="AA125" s="194" t="s">
        <v>715</v>
      </c>
      <c r="AB125" s="194" t="s">
        <v>715</v>
      </c>
      <c r="AC125" s="194">
        <v>0.0</v>
      </c>
      <c r="AD125" s="194" t="s">
        <v>715</v>
      </c>
      <c r="AE125" s="194" t="s">
        <v>715</v>
      </c>
      <c r="AF125" s="194" t="s">
        <v>715</v>
      </c>
      <c r="AG125" s="197">
        <f>vlookup(B125,'Annual Leave-2026'!$B:$R,6,0)-countif(E125:AF125,"a")-(countif(E125:AF125,"a1")*0.5)-(countif(E125:AF125,"a2")*0.5)-(countif(E125:AF125,"b*")*0.5)-(countif(E125:AF125,"c*")*0.5)-(countif(E125:AF125,"d*")*0.5)-(countif(E125:AF125,"e*")*0.5)+1</f>
        <v>1.5</v>
      </c>
      <c r="AH125" s="197">
        <f t="shared" si="3"/>
        <v>22</v>
      </c>
      <c r="AI125" s="406">
        <f>VLOOKUP(B125,'Working Time-March-2026'!$B:$AK,33,0)/60</f>
        <v>0</v>
      </c>
      <c r="AJ125" s="406">
        <f>VLOOKUP(B125,'Working Time-March-2026'!$B:$AK,34,0)/60</f>
        <v>0</v>
      </c>
      <c r="AK125" s="659"/>
      <c r="AL125" s="475"/>
      <c r="AM125" s="475"/>
      <c r="AN125" s="655"/>
      <c r="AO125" s="655"/>
      <c r="AP125" s="655"/>
      <c r="AQ125" s="655"/>
      <c r="AR125" s="656">
        <f t="shared" si="4"/>
        <v>4</v>
      </c>
      <c r="AS125" s="656">
        <f t="shared" si="5"/>
        <v>1</v>
      </c>
      <c r="AT125" s="656">
        <f t="shared" si="6"/>
        <v>0</v>
      </c>
      <c r="AU125" s="661"/>
      <c r="AV125" s="664" t="s">
        <v>7</v>
      </c>
    </row>
    <row r="126">
      <c r="A126" s="650">
        <v>98.0</v>
      </c>
      <c r="B126" s="660" t="s">
        <v>853</v>
      </c>
      <c r="C126" s="475" t="s">
        <v>73</v>
      </c>
      <c r="D126" s="656" t="s">
        <v>14</v>
      </c>
      <c r="E126" s="194" t="s">
        <v>6</v>
      </c>
      <c r="F126" s="194" t="s">
        <v>6</v>
      </c>
      <c r="G126" s="194" t="s">
        <v>6</v>
      </c>
      <c r="H126" s="194" t="s">
        <v>6</v>
      </c>
      <c r="I126" s="194">
        <v>0.0</v>
      </c>
      <c r="J126" s="429" t="s">
        <v>593</v>
      </c>
      <c r="K126" s="429" t="s">
        <v>593</v>
      </c>
      <c r="L126" s="429" t="s">
        <v>593</v>
      </c>
      <c r="M126" s="429" t="s">
        <v>593</v>
      </c>
      <c r="N126" s="429" t="s">
        <v>593</v>
      </c>
      <c r="O126" s="194">
        <v>0.0</v>
      </c>
      <c r="P126" s="194" t="s">
        <v>593</v>
      </c>
      <c r="Q126" s="194" t="s">
        <v>593</v>
      </c>
      <c r="R126" s="194" t="s">
        <v>593</v>
      </c>
      <c r="S126" s="194" t="s">
        <v>593</v>
      </c>
      <c r="T126" s="194" t="s">
        <v>593</v>
      </c>
      <c r="U126" s="194" t="s">
        <v>593</v>
      </c>
      <c r="V126" s="194" t="s">
        <v>593</v>
      </c>
      <c r="W126" s="194">
        <v>0.0</v>
      </c>
      <c r="X126" s="194"/>
      <c r="Y126" s="194"/>
      <c r="Z126" s="218"/>
      <c r="AA126" s="194"/>
      <c r="AB126" s="194"/>
      <c r="AC126" s="194"/>
      <c r="AD126" s="194"/>
      <c r="AE126" s="194"/>
      <c r="AF126" s="194"/>
      <c r="AG126" s="197">
        <f>vlookup(B126,'Annual Leave-2026'!$B:$R,6,0)-countif(E126:AF126,"a")-(countif(E126:AF126,"a1")*0.5)-(countif(E126:AF126,"a2")*0.5)-(countif(E126:AF126,"b*")*0.5)-(countif(E126:AF126,"c*")*0.5)-(countif(E126:AF126,"d*")*0.5)-(countif(E126:AF126,"e*")*0.5)+1</f>
        <v>2</v>
      </c>
      <c r="AH126" s="197">
        <f t="shared" si="3"/>
        <v>16</v>
      </c>
      <c r="AI126" s="406">
        <f>VLOOKUP(B126,'Working Time-March-2026'!$B:$AK,33,0)/60</f>
        <v>0</v>
      </c>
      <c r="AJ126" s="406">
        <f>VLOOKUP(B126,'Working Time-March-2026'!$B:$AK,34,0)/60</f>
        <v>0</v>
      </c>
      <c r="AK126" s="659"/>
      <c r="AL126" s="655"/>
      <c r="AM126" s="475"/>
      <c r="AN126" s="655"/>
      <c r="AO126" s="655"/>
      <c r="AP126" s="655"/>
      <c r="AQ126" s="655"/>
      <c r="AR126" s="656">
        <f t="shared" si="4"/>
        <v>3</v>
      </c>
      <c r="AS126" s="656">
        <f t="shared" si="5"/>
        <v>0</v>
      </c>
      <c r="AT126" s="656">
        <f t="shared" si="6"/>
        <v>0</v>
      </c>
      <c r="AU126" s="661"/>
      <c r="AV126" s="657" t="s">
        <v>10</v>
      </c>
      <c r="AW126" s="649"/>
      <c r="AX126" s="649"/>
    </row>
    <row r="127">
      <c r="A127" s="656">
        <v>93.0</v>
      </c>
      <c r="B127" s="660" t="s">
        <v>851</v>
      </c>
      <c r="C127" s="475" t="s">
        <v>74</v>
      </c>
      <c r="D127" s="656" t="s">
        <v>14</v>
      </c>
      <c r="E127" s="194" t="s">
        <v>6</v>
      </c>
      <c r="F127" s="194" t="s">
        <v>6</v>
      </c>
      <c r="G127" s="194" t="s">
        <v>6</v>
      </c>
      <c r="H127" s="194" t="s">
        <v>6</v>
      </c>
      <c r="I127" s="194">
        <v>0.0</v>
      </c>
      <c r="J127" s="429" t="s">
        <v>593</v>
      </c>
      <c r="K127" s="429" t="s">
        <v>593</v>
      </c>
      <c r="L127" s="429" t="s">
        <v>593</v>
      </c>
      <c r="M127" s="429" t="s">
        <v>593</v>
      </c>
      <c r="N127" s="429" t="s">
        <v>593</v>
      </c>
      <c r="O127" s="194">
        <v>0.0</v>
      </c>
      <c r="P127" s="194" t="s">
        <v>593</v>
      </c>
      <c r="Q127" s="194" t="s">
        <v>593</v>
      </c>
      <c r="R127" s="194" t="s">
        <v>593</v>
      </c>
      <c r="S127" s="194" t="s">
        <v>593</v>
      </c>
      <c r="T127" s="194" t="s">
        <v>593</v>
      </c>
      <c r="U127" s="194" t="s">
        <v>593</v>
      </c>
      <c r="V127" s="194">
        <v>0.0</v>
      </c>
      <c r="W127" s="194" t="s">
        <v>593</v>
      </c>
      <c r="X127" s="194"/>
      <c r="Y127" s="194"/>
      <c r="Z127" s="218"/>
      <c r="AA127" s="194"/>
      <c r="AB127" s="194"/>
      <c r="AC127" s="194"/>
      <c r="AD127" s="194"/>
      <c r="AE127" s="194"/>
      <c r="AF127" s="194"/>
      <c r="AG127" s="197">
        <f>vlookup(B127,'Annual Leave-2026'!$B:$R,6,0)-countif(E127:AF127,"a")-(countif(E127:AF127,"a1")*0.5)-(countif(E127:AF127,"a2")*0.5)-(countif(E127:AF127,"b*")*0.5)-(countif(E127:AF127,"c*")*0.5)-(countif(E127:AF127,"d*")*0.5)-(countif(E127:AF127,"e*")*0.5)+1</f>
        <v>5</v>
      </c>
      <c r="AH127" s="197">
        <f t="shared" si="3"/>
        <v>16</v>
      </c>
      <c r="AI127" s="406">
        <f>VLOOKUP(B127,'Working Time-March-2026'!$B:$AK,33,0)/60</f>
        <v>0</v>
      </c>
      <c r="AJ127" s="406">
        <f>VLOOKUP(B127,'Working Time-March-2026'!$B:$AK,34,0)/60</f>
        <v>0</v>
      </c>
      <c r="AK127" s="659"/>
      <c r="AL127" s="655"/>
      <c r="AM127" s="475"/>
      <c r="AN127" s="655"/>
      <c r="AO127" s="655"/>
      <c r="AP127" s="655"/>
      <c r="AQ127" s="655"/>
      <c r="AR127" s="656">
        <f t="shared" si="4"/>
        <v>3</v>
      </c>
      <c r="AS127" s="656">
        <f t="shared" si="5"/>
        <v>0</v>
      </c>
      <c r="AT127" s="656">
        <f t="shared" si="6"/>
        <v>0</v>
      </c>
      <c r="AU127" s="655"/>
      <c r="AV127" s="657" t="s">
        <v>10</v>
      </c>
      <c r="AW127" s="649"/>
      <c r="AX127" s="649"/>
    </row>
    <row r="128">
      <c r="A128" s="650">
        <v>66.0</v>
      </c>
      <c r="B128" s="660" t="s">
        <v>850</v>
      </c>
      <c r="C128" s="475" t="s">
        <v>134</v>
      </c>
      <c r="D128" s="656" t="s">
        <v>76</v>
      </c>
      <c r="E128" s="194" t="s">
        <v>602</v>
      </c>
      <c r="F128" s="429" t="s">
        <v>593</v>
      </c>
      <c r="G128" s="429" t="s">
        <v>593</v>
      </c>
      <c r="H128" s="429" t="s">
        <v>593</v>
      </c>
      <c r="I128" s="194">
        <v>0.0</v>
      </c>
      <c r="J128" s="194" t="s">
        <v>592</v>
      </c>
      <c r="K128" s="194" t="s">
        <v>588</v>
      </c>
      <c r="L128" s="194" t="s">
        <v>588</v>
      </c>
      <c r="M128" s="194" t="s">
        <v>588</v>
      </c>
      <c r="N128" s="194" t="s">
        <v>602</v>
      </c>
      <c r="O128" s="194" t="s">
        <v>602</v>
      </c>
      <c r="P128" s="194" t="s">
        <v>602</v>
      </c>
      <c r="Q128" s="194">
        <v>0.0</v>
      </c>
      <c r="R128" s="194" t="s">
        <v>588</v>
      </c>
      <c r="S128" s="194" t="s">
        <v>588</v>
      </c>
      <c r="T128" s="194" t="s">
        <v>6</v>
      </c>
      <c r="U128" s="194" t="s">
        <v>6</v>
      </c>
      <c r="V128" s="194" t="s">
        <v>602</v>
      </c>
      <c r="W128" s="194">
        <v>0.0</v>
      </c>
      <c r="X128" s="194"/>
      <c r="Y128" s="194"/>
      <c r="Z128" s="218"/>
      <c r="AA128" s="194"/>
      <c r="AB128" s="194"/>
      <c r="AC128" s="194"/>
      <c r="AD128" s="194"/>
      <c r="AE128" s="194"/>
      <c r="AF128" s="194"/>
      <c r="AG128" s="197">
        <f>vlookup(B128,'Annual Leave-2026'!$B:$R,6,0)-countif(E128:AF128,"a")-(countif(E128:AF128,"a1")*0.5)-(countif(E128:AF128,"a2")*0.5)-(countif(E128:AF128,"b*")*0.5)-(countif(E128:AF128,"c*")*0.5)-(countif(E128:AF128,"d*")*0.5)-(countif(E128:AF128,"e*")*0.5)+1</f>
        <v>0</v>
      </c>
      <c r="AH128" s="197">
        <f t="shared" si="3"/>
        <v>10</v>
      </c>
      <c r="AI128" s="406">
        <f>VLOOKUP(B128,'Working Time-March-2026'!$B:$AK,33,0)/60</f>
        <v>0</v>
      </c>
      <c r="AJ128" s="406">
        <f>VLOOKUP(B128,'Working Time-March-2026'!$B:$AK,34,0)/60</f>
        <v>0</v>
      </c>
      <c r="AK128" s="659"/>
      <c r="AL128" s="655"/>
      <c r="AM128" s="475"/>
      <c r="AN128" s="655"/>
      <c r="AO128" s="655"/>
      <c r="AP128" s="655"/>
      <c r="AQ128" s="655"/>
      <c r="AR128" s="656">
        <f t="shared" si="4"/>
        <v>3</v>
      </c>
      <c r="AS128" s="656">
        <f t="shared" si="5"/>
        <v>1</v>
      </c>
      <c r="AT128" s="656">
        <f t="shared" si="6"/>
        <v>5</v>
      </c>
      <c r="AU128" s="655"/>
      <c r="AV128" s="657" t="s">
        <v>8</v>
      </c>
      <c r="AW128" s="649"/>
      <c r="AX128" s="649"/>
    </row>
    <row r="129">
      <c r="A129" s="436"/>
      <c r="B129" s="437"/>
      <c r="C129" s="437"/>
      <c r="D129" s="438"/>
      <c r="E129" s="665"/>
      <c r="F129" s="665"/>
      <c r="G129" s="665"/>
      <c r="H129" s="665"/>
      <c r="I129" s="665"/>
      <c r="J129" s="665"/>
      <c r="K129" s="665"/>
      <c r="L129" s="665"/>
      <c r="M129" s="665"/>
      <c r="N129" s="665"/>
      <c r="O129" s="665"/>
      <c r="P129" s="665"/>
      <c r="Q129" s="665"/>
      <c r="R129" s="665"/>
      <c r="S129" s="665"/>
      <c r="T129" s="665"/>
      <c r="U129" s="665"/>
      <c r="V129" s="665"/>
      <c r="W129" s="665"/>
      <c r="X129" s="665"/>
      <c r="Y129" s="665"/>
      <c r="Z129" s="665"/>
      <c r="AA129" s="665"/>
      <c r="AB129" s="665"/>
      <c r="AC129" s="649"/>
      <c r="AD129" s="649"/>
      <c r="AE129" s="665"/>
      <c r="AF129" s="649"/>
      <c r="AG129" s="666"/>
      <c r="AH129" s="666"/>
      <c r="AI129" s="667"/>
      <c r="AJ129" s="667"/>
      <c r="AK129" s="667"/>
      <c r="AL129" s="667"/>
      <c r="AM129" s="667"/>
      <c r="AN129" s="667"/>
      <c r="AO129" s="667"/>
      <c r="AP129" s="667"/>
      <c r="AQ129" s="667"/>
      <c r="AR129" s="667"/>
      <c r="AS129" s="667"/>
      <c r="AT129" s="667"/>
      <c r="AU129" s="667"/>
      <c r="AV129" s="667"/>
      <c r="AW129" s="667"/>
      <c r="AX129" s="667"/>
    </row>
    <row r="130">
      <c r="C130" s="559"/>
      <c r="AJ130" s="667"/>
      <c r="AK130" s="667"/>
      <c r="AL130" s="667"/>
      <c r="AM130" s="667"/>
      <c r="AN130" s="667"/>
      <c r="AO130" s="667"/>
      <c r="AP130" s="667"/>
      <c r="AQ130" s="667"/>
      <c r="AR130" s="667"/>
      <c r="AS130" s="667"/>
      <c r="AT130" s="667"/>
      <c r="AU130" s="667"/>
      <c r="AV130" s="667"/>
      <c r="AW130" s="667"/>
      <c r="AX130" s="667"/>
    </row>
    <row r="131">
      <c r="A131" s="433" t="s">
        <v>591</v>
      </c>
      <c r="B131" s="437"/>
      <c r="C131" s="437" t="s">
        <v>714</v>
      </c>
      <c r="D131" s="438"/>
      <c r="E131" s="438"/>
      <c r="F131" s="81"/>
      <c r="G131" s="438"/>
      <c r="H131" s="438"/>
      <c r="I131" s="438"/>
      <c r="J131" s="438"/>
      <c r="K131" s="438"/>
      <c r="L131" s="438"/>
      <c r="M131" s="438"/>
      <c r="N131" s="438"/>
      <c r="O131" s="438"/>
      <c r="P131" s="438"/>
      <c r="Q131" s="438"/>
      <c r="R131" s="438"/>
      <c r="S131" s="438"/>
      <c r="T131" s="438"/>
      <c r="U131" s="438"/>
      <c r="V131" s="438"/>
      <c r="W131" s="438"/>
      <c r="X131" s="438"/>
      <c r="Y131" s="438"/>
      <c r="Z131" s="438"/>
      <c r="AA131" s="438"/>
      <c r="AB131" s="438"/>
      <c r="AC131" s="438"/>
      <c r="AD131" s="438"/>
      <c r="AE131" s="438"/>
      <c r="AF131" s="438"/>
      <c r="AG131" s="81"/>
      <c r="AH131" s="81"/>
      <c r="AI131" s="81"/>
      <c r="AJ131" s="667"/>
      <c r="AK131" s="667"/>
      <c r="AL131" s="667"/>
      <c r="AM131" s="667"/>
      <c r="AN131" s="667"/>
      <c r="AO131" s="667"/>
      <c r="AP131" s="667"/>
      <c r="AQ131" s="667"/>
      <c r="AR131" s="667"/>
      <c r="AS131" s="667"/>
      <c r="AT131" s="667"/>
      <c r="AU131" s="667"/>
      <c r="AV131" s="667"/>
      <c r="AW131" s="667"/>
      <c r="AX131" s="667"/>
    </row>
    <row r="132">
      <c r="A132" s="433" t="s">
        <v>715</v>
      </c>
      <c r="B132" s="437"/>
      <c r="C132" s="437" t="s">
        <v>716</v>
      </c>
      <c r="D132" s="438"/>
      <c r="E132" s="438"/>
      <c r="F132" s="81"/>
      <c r="G132" s="438"/>
      <c r="H132" s="438"/>
      <c r="I132" s="438"/>
      <c r="J132" s="438"/>
      <c r="K132" s="438"/>
      <c r="L132" s="438"/>
      <c r="M132" s="438"/>
      <c r="N132" s="438"/>
      <c r="O132" s="438"/>
      <c r="P132" s="438"/>
      <c r="Q132" s="438"/>
      <c r="R132" s="438"/>
      <c r="S132" s="438"/>
      <c r="T132" s="438"/>
      <c r="U132" s="438"/>
      <c r="V132" s="438"/>
      <c r="W132" s="438"/>
      <c r="X132" s="438"/>
      <c r="Y132" s="438"/>
      <c r="Z132" s="438"/>
      <c r="AA132" s="438"/>
      <c r="AB132" s="438"/>
      <c r="AC132" s="438"/>
      <c r="AD132" s="438"/>
      <c r="AE132" s="438"/>
      <c r="AF132" s="438"/>
      <c r="AG132" s="81"/>
      <c r="AH132" s="81"/>
      <c r="AI132" s="81"/>
      <c r="AJ132" s="667"/>
      <c r="AK132" s="667"/>
      <c r="AL132" s="667"/>
      <c r="AM132" s="667"/>
      <c r="AN132" s="667"/>
      <c r="AO132" s="667"/>
      <c r="AP132" s="667"/>
      <c r="AQ132" s="667"/>
      <c r="AR132" s="667"/>
      <c r="AS132" s="667"/>
      <c r="AT132" s="667"/>
      <c r="AU132" s="667"/>
      <c r="AV132" s="667"/>
      <c r="AW132" s="667"/>
      <c r="AX132" s="667"/>
    </row>
    <row r="133">
      <c r="A133" s="433" t="s">
        <v>717</v>
      </c>
      <c r="B133" s="437"/>
      <c r="C133" s="437" t="s">
        <v>718</v>
      </c>
      <c r="D133" s="438"/>
      <c r="E133" s="438"/>
      <c r="F133" s="81"/>
      <c r="G133" s="438"/>
      <c r="H133" s="438"/>
      <c r="I133" s="438"/>
      <c r="J133" s="438"/>
      <c r="K133" s="438"/>
      <c r="L133" s="438"/>
      <c r="M133" s="433" t="s">
        <v>570</v>
      </c>
      <c r="N133" s="438"/>
      <c r="O133" s="438"/>
      <c r="P133" s="438"/>
      <c r="Q133" s="438"/>
      <c r="R133" s="438"/>
      <c r="S133" s="433"/>
      <c r="T133" s="438"/>
      <c r="U133" s="438"/>
      <c r="V133" s="438"/>
      <c r="W133" s="438"/>
      <c r="X133" s="438"/>
      <c r="Y133" s="438"/>
      <c r="Z133" s="438"/>
      <c r="AA133" s="438"/>
      <c r="AB133" s="438"/>
      <c r="AC133" s="438"/>
      <c r="AD133" s="438"/>
      <c r="AE133" s="438"/>
      <c r="AF133" s="438"/>
      <c r="AG133" s="81"/>
      <c r="AH133" s="81"/>
      <c r="AI133" s="81"/>
      <c r="AJ133" s="667"/>
      <c r="AK133" s="667"/>
      <c r="AL133" s="667"/>
      <c r="AM133" s="667"/>
      <c r="AN133" s="667"/>
      <c r="AO133" s="667"/>
      <c r="AP133" s="667"/>
      <c r="AQ133" s="667"/>
      <c r="AR133" s="667"/>
      <c r="AS133" s="667"/>
      <c r="AT133" s="667"/>
      <c r="AU133" s="667"/>
      <c r="AV133" s="667"/>
      <c r="AW133" s="667"/>
      <c r="AX133" s="667"/>
    </row>
    <row r="134">
      <c r="A134" s="433" t="s">
        <v>588</v>
      </c>
      <c r="B134" s="437"/>
      <c r="C134" s="437" t="s">
        <v>719</v>
      </c>
      <c r="D134" s="438"/>
      <c r="E134" s="438"/>
      <c r="F134" s="81"/>
      <c r="G134" s="438"/>
      <c r="H134" s="438"/>
      <c r="I134" s="438"/>
      <c r="J134" s="438"/>
      <c r="K134" s="438"/>
      <c r="L134" s="438"/>
      <c r="M134" s="438"/>
      <c r="N134" s="438"/>
      <c r="O134" s="438"/>
      <c r="P134" s="438"/>
      <c r="Q134" s="438"/>
      <c r="R134" s="438"/>
      <c r="S134" s="438"/>
      <c r="T134" s="438"/>
      <c r="U134" s="438"/>
      <c r="V134" s="438"/>
      <c r="W134" s="438"/>
      <c r="X134" s="438"/>
      <c r="Y134" s="438"/>
      <c r="Z134" s="438"/>
      <c r="AA134" s="438"/>
      <c r="AB134" s="438"/>
      <c r="AC134" s="438"/>
      <c r="AD134" s="438"/>
      <c r="AE134" s="438"/>
      <c r="AF134" s="438"/>
      <c r="AG134" s="81"/>
      <c r="AH134" s="81"/>
      <c r="AI134" s="81"/>
      <c r="AJ134" s="438"/>
      <c r="AK134" s="668"/>
      <c r="AL134" s="81"/>
      <c r="AM134" s="81"/>
      <c r="AN134" s="441"/>
      <c r="AO134" s="441"/>
      <c r="AP134" s="441"/>
      <c r="AQ134" s="441"/>
      <c r="AR134" s="441"/>
      <c r="AS134" s="81"/>
      <c r="AT134" s="441"/>
      <c r="AU134" s="441"/>
      <c r="AV134" s="442"/>
      <c r="AW134" s="442"/>
      <c r="AX134" s="442"/>
    </row>
    <row r="135">
      <c r="A135" s="433" t="s">
        <v>593</v>
      </c>
      <c r="B135" s="437"/>
      <c r="C135" s="437" t="s">
        <v>720</v>
      </c>
      <c r="D135" s="438"/>
      <c r="E135" s="438"/>
      <c r="F135" s="81"/>
      <c r="G135" s="438"/>
      <c r="H135" s="438"/>
      <c r="I135" s="438"/>
      <c r="J135" s="438"/>
      <c r="K135" s="438"/>
      <c r="L135" s="438"/>
      <c r="M135" s="438"/>
      <c r="N135" s="438"/>
      <c r="O135" s="438"/>
      <c r="P135" s="438"/>
      <c r="Q135" s="438"/>
      <c r="R135" s="438"/>
      <c r="S135" s="438"/>
      <c r="T135" s="438"/>
      <c r="U135" s="438"/>
      <c r="V135" s="438"/>
      <c r="W135" s="438"/>
      <c r="X135" s="438"/>
      <c r="Y135" s="438"/>
      <c r="Z135" s="438"/>
      <c r="AA135" s="438"/>
      <c r="AB135" s="438"/>
      <c r="AC135" s="438"/>
      <c r="AD135" s="438"/>
      <c r="AE135" s="438"/>
      <c r="AF135" s="438"/>
      <c r="AG135" s="81"/>
      <c r="AH135" s="81"/>
      <c r="AI135" s="81"/>
      <c r="AJ135" s="438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442"/>
      <c r="AW135" s="442"/>
      <c r="AX135" s="442"/>
    </row>
    <row r="136">
      <c r="A136" s="433" t="s">
        <v>721</v>
      </c>
      <c r="B136" s="437"/>
      <c r="C136" s="437" t="s">
        <v>722</v>
      </c>
      <c r="D136" s="438"/>
      <c r="E136" s="438"/>
      <c r="F136" s="81"/>
      <c r="G136" s="438"/>
      <c r="H136" s="438"/>
      <c r="I136" s="438"/>
      <c r="J136" s="438"/>
      <c r="K136" s="438"/>
      <c r="L136" s="438"/>
      <c r="M136" s="438"/>
      <c r="N136" s="438"/>
      <c r="O136" s="438"/>
      <c r="P136" s="438"/>
      <c r="Q136" s="438"/>
      <c r="R136" s="438"/>
      <c r="S136" s="438"/>
      <c r="T136" s="438"/>
      <c r="U136" s="438"/>
      <c r="V136" s="438"/>
      <c r="W136" s="438"/>
      <c r="X136" s="438"/>
      <c r="Y136" s="438"/>
      <c r="Z136" s="438"/>
      <c r="AA136" s="438"/>
      <c r="AB136" s="438"/>
      <c r="AC136" s="438"/>
      <c r="AD136" s="438"/>
      <c r="AE136" s="438"/>
      <c r="AF136" s="438"/>
      <c r="AG136" s="81"/>
      <c r="AH136" s="81"/>
      <c r="AI136" s="81"/>
      <c r="AJ136" s="438"/>
      <c r="AK136" s="81"/>
      <c r="AL136" s="81"/>
      <c r="AM136" s="81"/>
      <c r="AN136" s="81"/>
      <c r="AO136" s="81"/>
      <c r="AP136" s="81"/>
      <c r="AQ136" s="81"/>
      <c r="AR136" s="81"/>
      <c r="AS136" s="81"/>
      <c r="AT136" s="441"/>
      <c r="AU136" s="441"/>
      <c r="AV136" s="442"/>
      <c r="AW136" s="442"/>
      <c r="AX136" s="442"/>
    </row>
    <row r="137">
      <c r="A137" s="433" t="s">
        <v>723</v>
      </c>
      <c r="B137" s="437"/>
      <c r="C137" s="437" t="s">
        <v>724</v>
      </c>
      <c r="D137" s="438"/>
      <c r="E137" s="438"/>
      <c r="F137" s="81"/>
      <c r="G137" s="438"/>
      <c r="H137" s="438"/>
      <c r="I137" s="438"/>
      <c r="J137" s="438"/>
      <c r="K137" s="438"/>
      <c r="L137" s="438"/>
      <c r="M137" s="438"/>
      <c r="N137" s="438"/>
      <c r="O137" s="438"/>
      <c r="P137" s="438"/>
      <c r="Q137" s="438"/>
      <c r="R137" s="438"/>
      <c r="S137" s="438"/>
      <c r="T137" s="438"/>
      <c r="U137" s="438"/>
      <c r="V137" s="438"/>
      <c r="W137" s="438"/>
      <c r="X137" s="438"/>
      <c r="Y137" s="438"/>
      <c r="Z137" s="438"/>
      <c r="AA137" s="438"/>
      <c r="AB137" s="438"/>
      <c r="AC137" s="438"/>
      <c r="AD137" s="438"/>
      <c r="AE137" s="438"/>
      <c r="AF137" s="438"/>
      <c r="AG137" s="81"/>
      <c r="AH137" s="81"/>
      <c r="AI137" s="81"/>
      <c r="AJ137" s="438"/>
      <c r="AK137" s="81"/>
      <c r="AL137" s="81"/>
      <c r="AM137" s="81"/>
      <c r="AN137" s="81"/>
      <c r="AO137" s="81"/>
      <c r="AP137" s="81"/>
      <c r="AQ137" s="81"/>
      <c r="AR137" s="81"/>
      <c r="AS137" s="81"/>
      <c r="AT137" s="441"/>
      <c r="AU137" s="441"/>
      <c r="AV137" s="442"/>
      <c r="AW137" s="442"/>
      <c r="AX137" s="442"/>
    </row>
    <row r="138">
      <c r="A138" s="433" t="s">
        <v>725</v>
      </c>
      <c r="B138" s="437"/>
      <c r="C138" s="437" t="s">
        <v>726</v>
      </c>
      <c r="D138" s="438"/>
      <c r="E138" s="438"/>
      <c r="F138" s="81"/>
      <c r="G138" s="438"/>
      <c r="H138" s="438"/>
      <c r="I138" s="438"/>
      <c r="J138" s="438"/>
      <c r="K138" s="438"/>
      <c r="L138" s="438"/>
      <c r="M138" s="438"/>
      <c r="N138" s="438"/>
      <c r="O138" s="438"/>
      <c r="P138" s="438"/>
      <c r="Q138" s="438"/>
      <c r="R138" s="438"/>
      <c r="S138" s="438"/>
      <c r="T138" s="438"/>
      <c r="U138" s="438"/>
      <c r="V138" s="438"/>
      <c r="W138" s="438"/>
      <c r="X138" s="438"/>
      <c r="Y138" s="438"/>
      <c r="Z138" s="438"/>
      <c r="AA138" s="438"/>
      <c r="AB138" s="438"/>
      <c r="AC138" s="438"/>
      <c r="AD138" s="438"/>
      <c r="AE138" s="438"/>
      <c r="AF138" s="438"/>
      <c r="AG138" s="81"/>
      <c r="AH138" s="81"/>
      <c r="AI138" s="81"/>
      <c r="AJ138" s="438"/>
      <c r="AK138" s="81"/>
      <c r="AL138" s="81"/>
      <c r="AM138" s="81"/>
      <c r="AN138" s="81"/>
      <c r="AO138" s="81"/>
      <c r="AP138" s="81"/>
      <c r="AQ138" s="81"/>
      <c r="AR138" s="81"/>
      <c r="AS138" s="81"/>
      <c r="AT138" s="441"/>
      <c r="AU138" s="441"/>
      <c r="AV138" s="442"/>
      <c r="AW138" s="442"/>
      <c r="AX138" s="442"/>
    </row>
    <row r="139">
      <c r="A139" s="433" t="s">
        <v>727</v>
      </c>
      <c r="B139" s="437"/>
      <c r="C139" s="437" t="s">
        <v>728</v>
      </c>
      <c r="D139" s="438"/>
      <c r="E139" s="438"/>
      <c r="F139" s="81"/>
      <c r="G139" s="438"/>
      <c r="H139" s="438"/>
      <c r="I139" s="438"/>
      <c r="J139" s="438"/>
      <c r="K139" s="438"/>
      <c r="L139" s="438"/>
      <c r="M139" s="438"/>
      <c r="N139" s="438"/>
      <c r="O139" s="438"/>
      <c r="P139" s="438"/>
      <c r="Q139" s="438"/>
      <c r="R139" s="438"/>
      <c r="S139" s="438"/>
      <c r="T139" s="438"/>
      <c r="U139" s="438"/>
      <c r="V139" s="438"/>
      <c r="W139" s="438"/>
      <c r="X139" s="438"/>
      <c r="Y139" s="438"/>
      <c r="Z139" s="438"/>
      <c r="AA139" s="438"/>
      <c r="AB139" s="438"/>
      <c r="AC139" s="438"/>
      <c r="AD139" s="438"/>
      <c r="AE139" s="438"/>
      <c r="AF139" s="438"/>
      <c r="AG139" s="81"/>
      <c r="AH139" s="81"/>
      <c r="AI139" s="81"/>
      <c r="AJ139" s="438"/>
      <c r="AK139" s="81"/>
      <c r="AL139" s="81"/>
      <c r="AM139" s="81"/>
      <c r="AN139" s="81"/>
      <c r="AO139" s="81"/>
      <c r="AP139" s="81"/>
      <c r="AQ139" s="81"/>
      <c r="AR139" s="81"/>
      <c r="AS139" s="81"/>
      <c r="AT139" s="441"/>
      <c r="AU139" s="441"/>
      <c r="AV139" s="442"/>
      <c r="AW139" s="442"/>
      <c r="AX139" s="442"/>
    </row>
    <row r="140">
      <c r="A140" s="433" t="s">
        <v>729</v>
      </c>
      <c r="B140" s="81"/>
      <c r="C140" s="437" t="s">
        <v>730</v>
      </c>
      <c r="D140" s="438"/>
      <c r="E140" s="438"/>
      <c r="F140" s="81"/>
      <c r="G140" s="438"/>
      <c r="H140" s="438"/>
      <c r="I140" s="438"/>
      <c r="J140" s="438"/>
      <c r="K140" s="438"/>
      <c r="L140" s="438"/>
      <c r="M140" s="438"/>
      <c r="N140" s="438"/>
      <c r="O140" s="438"/>
      <c r="P140" s="438"/>
      <c r="Q140" s="438"/>
      <c r="R140" s="438"/>
      <c r="S140" s="438"/>
      <c r="T140" s="438"/>
      <c r="U140" s="438"/>
      <c r="V140" s="438"/>
      <c r="W140" s="438"/>
      <c r="X140" s="438"/>
      <c r="Y140" s="438"/>
      <c r="Z140" s="438"/>
      <c r="AA140" s="438"/>
      <c r="AB140" s="438"/>
      <c r="AC140" s="438"/>
      <c r="AD140" s="438"/>
      <c r="AE140" s="438"/>
      <c r="AF140" s="438"/>
      <c r="AG140" s="81"/>
      <c r="AH140" s="81"/>
      <c r="AI140" s="81"/>
      <c r="AJ140" s="438"/>
      <c r="AK140" s="81"/>
      <c r="AL140" s="81"/>
      <c r="AM140" s="81"/>
      <c r="AN140" s="81"/>
      <c r="AO140" s="81"/>
      <c r="AP140" s="81"/>
      <c r="AQ140" s="81"/>
      <c r="AR140" s="81"/>
      <c r="AS140" s="81"/>
      <c r="AT140" s="441"/>
      <c r="AU140" s="441"/>
      <c r="AV140" s="442"/>
      <c r="AW140" s="442"/>
      <c r="AX140" s="442"/>
    </row>
    <row r="141">
      <c r="A141" s="433" t="s">
        <v>731</v>
      </c>
      <c r="B141" s="81"/>
      <c r="C141" s="437" t="s">
        <v>732</v>
      </c>
      <c r="D141" s="438"/>
      <c r="E141" s="438"/>
      <c r="F141" s="81"/>
      <c r="G141" s="438"/>
      <c r="H141" s="438"/>
      <c r="I141" s="438"/>
      <c r="J141" s="438"/>
      <c r="K141" s="438"/>
      <c r="L141" s="438"/>
      <c r="M141" s="438"/>
      <c r="N141" s="438"/>
      <c r="O141" s="438"/>
      <c r="P141" s="438"/>
      <c r="Q141" s="438"/>
      <c r="R141" s="438"/>
      <c r="S141" s="438"/>
      <c r="T141" s="438"/>
      <c r="U141" s="438"/>
      <c r="V141" s="438"/>
      <c r="W141" s="438"/>
      <c r="X141" s="438"/>
      <c r="Y141" s="438"/>
      <c r="Z141" s="438"/>
      <c r="AA141" s="438"/>
      <c r="AB141" s="438"/>
      <c r="AC141" s="438"/>
      <c r="AD141" s="438"/>
      <c r="AE141" s="438"/>
      <c r="AF141" s="438"/>
      <c r="AG141" s="81"/>
      <c r="AH141" s="81"/>
      <c r="AI141" s="81"/>
      <c r="AJ141" s="438"/>
      <c r="AK141" s="81"/>
      <c r="AL141" s="81"/>
      <c r="AM141" s="81"/>
      <c r="AN141" s="81"/>
      <c r="AO141" s="81"/>
      <c r="AP141" s="81"/>
      <c r="AQ141" s="81"/>
      <c r="AR141" s="81"/>
      <c r="AS141" s="81"/>
      <c r="AT141" s="441"/>
      <c r="AU141" s="441"/>
      <c r="AV141" s="442"/>
      <c r="AW141" s="442"/>
      <c r="AX141" s="442"/>
    </row>
    <row r="142">
      <c r="A142" s="433" t="s">
        <v>733</v>
      </c>
      <c r="B142" s="81"/>
      <c r="C142" s="437" t="s">
        <v>734</v>
      </c>
      <c r="D142" s="438"/>
      <c r="E142" s="438"/>
      <c r="F142" s="81"/>
      <c r="G142" s="438"/>
      <c r="H142" s="438"/>
      <c r="I142" s="438"/>
      <c r="J142" s="433"/>
      <c r="K142" s="438"/>
      <c r="L142" s="438"/>
      <c r="M142" s="438"/>
      <c r="N142" s="438"/>
      <c r="O142" s="438"/>
      <c r="P142" s="438"/>
      <c r="Q142" s="438"/>
      <c r="R142" s="438"/>
      <c r="S142" s="438"/>
      <c r="T142" s="438"/>
      <c r="U142" s="438"/>
      <c r="V142" s="438"/>
      <c r="W142" s="438"/>
      <c r="X142" s="438"/>
      <c r="Y142" s="438"/>
      <c r="Z142" s="438"/>
      <c r="AA142" s="438"/>
      <c r="AB142" s="438"/>
      <c r="AC142" s="438"/>
      <c r="AD142" s="438"/>
      <c r="AE142" s="438"/>
      <c r="AF142" s="438"/>
      <c r="AG142" s="81"/>
      <c r="AH142" s="81"/>
      <c r="AI142" s="81"/>
      <c r="AJ142" s="438"/>
      <c r="AK142" s="81"/>
      <c r="AL142" s="81"/>
      <c r="AM142" s="81"/>
      <c r="AN142" s="81"/>
      <c r="AO142" s="81"/>
      <c r="AP142" s="81"/>
      <c r="AQ142" s="81"/>
      <c r="AR142" s="81"/>
      <c r="AS142" s="81"/>
      <c r="AT142" s="441"/>
      <c r="AU142" s="441"/>
      <c r="AV142" s="442"/>
      <c r="AW142" s="442"/>
      <c r="AX142" s="442"/>
    </row>
    <row r="143">
      <c r="A143" s="433" t="s">
        <v>735</v>
      </c>
      <c r="B143" s="81"/>
      <c r="C143" s="437" t="s">
        <v>736</v>
      </c>
      <c r="D143" s="438"/>
      <c r="E143" s="438"/>
      <c r="F143" s="81"/>
      <c r="G143" s="438"/>
      <c r="H143" s="438"/>
      <c r="I143" s="438"/>
      <c r="J143" s="433"/>
      <c r="K143" s="438"/>
      <c r="L143" s="438"/>
      <c r="M143" s="438"/>
      <c r="N143" s="438"/>
      <c r="O143" s="438"/>
      <c r="P143" s="438"/>
      <c r="Q143" s="438"/>
      <c r="R143" s="438"/>
      <c r="S143" s="438"/>
      <c r="T143" s="438"/>
      <c r="U143" s="438"/>
      <c r="V143" s="438"/>
      <c r="W143" s="438"/>
      <c r="X143" s="438"/>
      <c r="Y143" s="438"/>
      <c r="Z143" s="438"/>
      <c r="AA143" s="438"/>
      <c r="AB143" s="438"/>
      <c r="AC143" s="438"/>
      <c r="AD143" s="438"/>
      <c r="AE143" s="438"/>
      <c r="AF143" s="438"/>
      <c r="AG143" s="81"/>
      <c r="AH143" s="81"/>
      <c r="AI143" s="81"/>
      <c r="AJ143" s="438"/>
      <c r="AK143" s="81"/>
      <c r="AL143" s="81"/>
      <c r="AM143" s="81"/>
      <c r="AN143" s="81"/>
      <c r="AO143" s="81"/>
      <c r="AP143" s="81"/>
      <c r="AQ143" s="81"/>
      <c r="AR143" s="81"/>
      <c r="AS143" s="81"/>
      <c r="AT143" s="441"/>
      <c r="AU143" s="441"/>
      <c r="AV143" s="442"/>
      <c r="AW143" s="442"/>
      <c r="AX143" s="442"/>
    </row>
    <row r="144">
      <c r="A144" s="433" t="s">
        <v>737</v>
      </c>
      <c r="B144" s="81"/>
      <c r="C144" s="437" t="s">
        <v>738</v>
      </c>
      <c r="D144" s="438"/>
      <c r="E144" s="438"/>
      <c r="F144" s="81"/>
      <c r="G144" s="438"/>
      <c r="H144" s="438"/>
      <c r="I144" s="438"/>
      <c r="J144" s="433"/>
      <c r="K144" s="438"/>
      <c r="L144" s="438"/>
      <c r="M144" s="438"/>
      <c r="N144" s="438"/>
      <c r="O144" s="438"/>
      <c r="P144" s="438"/>
      <c r="Q144" s="438"/>
      <c r="R144" s="438"/>
      <c r="S144" s="438"/>
      <c r="T144" s="438"/>
      <c r="U144" s="438"/>
      <c r="V144" s="438"/>
      <c r="W144" s="438"/>
      <c r="X144" s="438"/>
      <c r="Y144" s="438"/>
      <c r="Z144" s="438"/>
      <c r="AA144" s="438"/>
      <c r="AB144" s="438"/>
      <c r="AC144" s="438"/>
      <c r="AD144" s="438"/>
      <c r="AE144" s="438"/>
      <c r="AF144" s="438"/>
      <c r="AG144" s="81"/>
      <c r="AH144" s="81"/>
      <c r="AI144" s="81"/>
      <c r="AJ144" s="438"/>
      <c r="AK144" s="81"/>
      <c r="AL144" s="81"/>
      <c r="AM144" s="81"/>
      <c r="AN144" s="81"/>
      <c r="AO144" s="81"/>
      <c r="AP144" s="81"/>
      <c r="AQ144" s="81"/>
      <c r="AR144" s="81"/>
      <c r="AS144" s="81"/>
      <c r="AT144" s="441"/>
      <c r="AU144" s="441"/>
      <c r="AV144" s="442"/>
      <c r="AW144" s="442"/>
      <c r="AX144" s="442"/>
    </row>
    <row r="145">
      <c r="A145" s="433" t="s">
        <v>739</v>
      </c>
      <c r="B145" s="81"/>
      <c r="C145" s="437" t="s">
        <v>740</v>
      </c>
      <c r="D145" s="438"/>
      <c r="E145" s="438"/>
      <c r="F145" s="81"/>
      <c r="G145" s="438"/>
      <c r="H145" s="438"/>
      <c r="I145" s="438"/>
      <c r="J145" s="669"/>
      <c r="K145" s="438"/>
      <c r="L145" s="438"/>
      <c r="M145" s="438"/>
      <c r="N145" s="438"/>
      <c r="O145" s="438"/>
      <c r="P145" s="438"/>
      <c r="Q145" s="438"/>
      <c r="R145" s="438"/>
      <c r="S145" s="438"/>
      <c r="T145" s="438"/>
      <c r="U145" s="438"/>
      <c r="V145" s="438"/>
      <c r="W145" s="438"/>
      <c r="X145" s="438"/>
      <c r="Y145" s="438"/>
      <c r="Z145" s="438"/>
      <c r="AA145" s="438"/>
      <c r="AB145" s="438"/>
      <c r="AC145" s="438"/>
      <c r="AD145" s="438"/>
      <c r="AE145" s="438"/>
      <c r="AF145" s="438"/>
      <c r="AG145" s="81"/>
      <c r="AH145" s="81"/>
      <c r="AI145" s="81"/>
      <c r="AJ145" s="438"/>
      <c r="AK145" s="81"/>
      <c r="AL145" s="81"/>
      <c r="AM145" s="81"/>
      <c r="AN145" s="81"/>
      <c r="AO145" s="81"/>
      <c r="AP145" s="81"/>
      <c r="AQ145" s="81"/>
      <c r="AR145" s="81"/>
      <c r="AS145" s="81"/>
      <c r="AT145" s="441"/>
      <c r="AU145" s="441"/>
      <c r="AV145" s="442"/>
      <c r="AW145" s="442"/>
      <c r="AX145" s="442"/>
    </row>
    <row r="146">
      <c r="A146" s="433" t="s">
        <v>741</v>
      </c>
      <c r="B146" s="81"/>
      <c r="C146" s="437" t="s">
        <v>742</v>
      </c>
      <c r="D146" s="438"/>
      <c r="E146" s="438"/>
      <c r="F146" s="81"/>
      <c r="G146" s="438"/>
      <c r="H146" s="438"/>
      <c r="I146" s="438"/>
      <c r="J146" s="433"/>
      <c r="K146" s="438"/>
      <c r="L146" s="438"/>
      <c r="M146" s="438"/>
      <c r="N146" s="438"/>
      <c r="O146" s="438"/>
      <c r="P146" s="438"/>
      <c r="Q146" s="438"/>
      <c r="R146" s="438"/>
      <c r="S146" s="438"/>
      <c r="T146" s="438"/>
      <c r="U146" s="438"/>
      <c r="V146" s="438"/>
      <c r="W146" s="438"/>
      <c r="X146" s="438"/>
      <c r="Y146" s="438"/>
      <c r="Z146" s="438"/>
      <c r="AA146" s="438"/>
      <c r="AB146" s="438"/>
      <c r="AC146" s="438"/>
      <c r="AD146" s="438"/>
      <c r="AE146" s="438"/>
      <c r="AF146" s="438"/>
      <c r="AG146" s="81"/>
      <c r="AH146" s="81"/>
      <c r="AI146" s="81"/>
      <c r="AJ146" s="438"/>
      <c r="AK146" s="81"/>
      <c r="AL146" s="81"/>
      <c r="AM146" s="81"/>
      <c r="AN146" s="81"/>
      <c r="AO146" s="81"/>
      <c r="AP146" s="81"/>
      <c r="AQ146" s="81"/>
      <c r="AR146" s="81"/>
      <c r="AS146" s="81"/>
      <c r="AT146" s="441"/>
      <c r="AU146" s="441"/>
      <c r="AV146" s="442"/>
      <c r="AW146" s="442"/>
      <c r="AX146" s="442"/>
    </row>
    <row r="147">
      <c r="A147" s="433" t="s">
        <v>743</v>
      </c>
      <c r="B147" s="81"/>
      <c r="C147" s="437" t="s">
        <v>744</v>
      </c>
      <c r="D147" s="438"/>
      <c r="E147" s="438"/>
      <c r="F147" s="81"/>
      <c r="G147" s="438"/>
      <c r="H147" s="438"/>
      <c r="I147" s="438"/>
      <c r="J147" s="433"/>
      <c r="K147" s="438"/>
      <c r="L147" s="438"/>
      <c r="M147" s="438"/>
      <c r="N147" s="438"/>
      <c r="O147" s="438"/>
      <c r="P147" s="438"/>
      <c r="Q147" s="438"/>
      <c r="R147" s="438"/>
      <c r="S147" s="438"/>
      <c r="T147" s="438"/>
      <c r="U147" s="438"/>
      <c r="V147" s="438"/>
      <c r="W147" s="438"/>
      <c r="X147" s="438"/>
      <c r="Y147" s="438"/>
      <c r="Z147" s="438"/>
      <c r="AA147" s="438"/>
      <c r="AB147" s="438"/>
      <c r="AC147" s="438"/>
      <c r="AD147" s="438"/>
      <c r="AE147" s="438"/>
      <c r="AF147" s="438"/>
      <c r="AG147" s="81"/>
      <c r="AH147" s="81"/>
      <c r="AI147" s="81"/>
      <c r="AJ147" s="438"/>
      <c r="AK147" s="81"/>
      <c r="AL147" s="81"/>
      <c r="AM147" s="81"/>
      <c r="AN147" s="81"/>
      <c r="AO147" s="81"/>
      <c r="AP147" s="81"/>
      <c r="AQ147" s="81"/>
      <c r="AR147" s="81"/>
      <c r="AS147" s="81"/>
      <c r="AT147" s="441"/>
      <c r="AU147" s="441"/>
      <c r="AV147" s="442"/>
      <c r="AW147" s="442"/>
      <c r="AX147" s="442"/>
    </row>
    <row r="148">
      <c r="A148" s="433" t="s">
        <v>745</v>
      </c>
      <c r="B148" s="81"/>
      <c r="C148" s="437" t="s">
        <v>746</v>
      </c>
      <c r="D148" s="438"/>
      <c r="E148" s="438"/>
      <c r="F148" s="81"/>
      <c r="G148" s="438"/>
      <c r="H148" s="438"/>
      <c r="I148" s="438"/>
      <c r="J148" s="433"/>
      <c r="K148" s="438"/>
      <c r="L148" s="438"/>
      <c r="M148" s="438"/>
      <c r="N148" s="438"/>
      <c r="O148" s="438"/>
      <c r="P148" s="438"/>
      <c r="Q148" s="438"/>
      <c r="R148" s="438"/>
      <c r="S148" s="438"/>
      <c r="T148" s="438"/>
      <c r="U148" s="438"/>
      <c r="V148" s="438"/>
      <c r="W148" s="438"/>
      <c r="X148" s="438"/>
      <c r="Y148" s="438"/>
      <c r="Z148" s="438"/>
      <c r="AA148" s="438"/>
      <c r="AB148" s="438"/>
      <c r="AC148" s="438"/>
      <c r="AD148" s="438"/>
      <c r="AE148" s="438"/>
      <c r="AF148" s="438"/>
      <c r="AG148" s="81"/>
      <c r="AH148" s="81"/>
      <c r="AI148" s="81"/>
      <c r="AJ148" s="438"/>
      <c r="AK148" s="81"/>
      <c r="AL148" s="81"/>
      <c r="AM148" s="81"/>
      <c r="AN148" s="81"/>
      <c r="AO148" s="81"/>
      <c r="AP148" s="81"/>
      <c r="AQ148" s="81"/>
      <c r="AR148" s="81"/>
      <c r="AS148" s="81"/>
      <c r="AT148" s="441"/>
      <c r="AU148" s="441"/>
      <c r="AV148" s="442"/>
      <c r="AW148" s="442"/>
      <c r="AX148" s="442"/>
    </row>
    <row r="149">
      <c r="A149" s="433" t="s">
        <v>747</v>
      </c>
      <c r="B149" s="81"/>
      <c r="C149" s="437" t="s">
        <v>748</v>
      </c>
      <c r="D149" s="438"/>
      <c r="E149" s="438"/>
      <c r="F149" s="81"/>
      <c r="G149" s="438"/>
      <c r="H149" s="438"/>
      <c r="I149" s="438"/>
      <c r="J149" s="433"/>
      <c r="K149" s="438"/>
      <c r="L149" s="438"/>
      <c r="M149" s="438"/>
      <c r="N149" s="438"/>
      <c r="O149" s="438"/>
      <c r="P149" s="438"/>
      <c r="Q149" s="438"/>
      <c r="R149" s="438"/>
      <c r="S149" s="438"/>
      <c r="T149" s="438"/>
      <c r="U149" s="438"/>
      <c r="V149" s="438"/>
      <c r="W149" s="438"/>
      <c r="X149" s="438"/>
      <c r="Y149" s="438"/>
      <c r="Z149" s="438"/>
      <c r="AA149" s="438"/>
      <c r="AB149" s="438"/>
      <c r="AC149" s="438"/>
      <c r="AD149" s="438"/>
      <c r="AE149" s="438"/>
      <c r="AF149" s="438"/>
      <c r="AG149" s="81"/>
      <c r="AH149" s="81"/>
      <c r="AI149" s="81"/>
      <c r="AJ149" s="438"/>
      <c r="AK149" s="81"/>
      <c r="AL149" s="81"/>
      <c r="AM149" s="81"/>
      <c r="AN149" s="81"/>
      <c r="AO149" s="81"/>
      <c r="AP149" s="81"/>
      <c r="AQ149" s="81"/>
      <c r="AR149" s="81"/>
      <c r="AS149" s="81"/>
      <c r="AT149" s="441"/>
      <c r="AU149" s="441"/>
      <c r="AV149" s="442"/>
      <c r="AW149" s="442"/>
      <c r="AX149" s="442"/>
    </row>
    <row r="150">
      <c r="A150" s="433" t="s">
        <v>749</v>
      </c>
      <c r="B150" s="81"/>
      <c r="C150" s="437" t="s">
        <v>750</v>
      </c>
      <c r="D150" s="438"/>
      <c r="E150" s="438"/>
      <c r="F150" s="81"/>
      <c r="G150" s="438"/>
      <c r="H150" s="438"/>
      <c r="I150" s="438"/>
      <c r="J150" s="433"/>
      <c r="K150" s="438"/>
      <c r="L150" s="438"/>
      <c r="M150" s="438"/>
      <c r="N150" s="438"/>
      <c r="O150" s="438"/>
      <c r="P150" s="438"/>
      <c r="Q150" s="438"/>
      <c r="R150" s="438"/>
      <c r="S150" s="438"/>
      <c r="T150" s="438"/>
      <c r="U150" s="438"/>
      <c r="V150" s="438"/>
      <c r="W150" s="438"/>
      <c r="X150" s="438"/>
      <c r="Y150" s="438"/>
      <c r="Z150" s="438"/>
      <c r="AA150" s="438"/>
      <c r="AB150" s="438"/>
      <c r="AC150" s="438"/>
      <c r="AD150" s="438"/>
      <c r="AE150" s="438"/>
      <c r="AF150" s="438"/>
      <c r="AG150" s="81"/>
      <c r="AH150" s="81"/>
      <c r="AI150" s="81"/>
      <c r="AJ150" s="438"/>
      <c r="AK150" s="81"/>
      <c r="AL150" s="81"/>
      <c r="AM150" s="81"/>
      <c r="AN150" s="81"/>
      <c r="AO150" s="81"/>
      <c r="AP150" s="81"/>
      <c r="AQ150" s="81"/>
      <c r="AR150" s="81"/>
      <c r="AS150" s="81"/>
      <c r="AT150" s="441"/>
      <c r="AU150" s="441"/>
      <c r="AV150" s="442"/>
      <c r="AW150" s="442"/>
      <c r="AX150" s="442"/>
    </row>
    <row r="151">
      <c r="A151" s="433" t="s">
        <v>163</v>
      </c>
      <c r="B151" s="81"/>
      <c r="C151" s="437" t="s">
        <v>751</v>
      </c>
      <c r="D151" s="438"/>
      <c r="E151" s="438"/>
      <c r="F151" s="81"/>
      <c r="G151" s="438"/>
      <c r="H151" s="438"/>
      <c r="I151" s="438"/>
      <c r="J151" s="433"/>
      <c r="K151" s="438"/>
      <c r="L151" s="438"/>
      <c r="M151" s="438"/>
      <c r="N151" s="438"/>
      <c r="O151" s="438"/>
      <c r="P151" s="438"/>
      <c r="Q151" s="438"/>
      <c r="R151" s="438"/>
      <c r="S151" s="438"/>
      <c r="T151" s="438"/>
      <c r="U151" s="438"/>
      <c r="V151" s="438"/>
      <c r="W151" s="438"/>
      <c r="X151" s="438"/>
      <c r="Y151" s="438"/>
      <c r="Z151" s="438"/>
      <c r="AA151" s="438"/>
      <c r="AB151" s="438"/>
      <c r="AC151" s="438"/>
      <c r="AD151" s="438"/>
      <c r="AE151" s="438"/>
      <c r="AF151" s="438"/>
      <c r="AG151" s="81"/>
      <c r="AH151" s="81"/>
      <c r="AI151" s="81"/>
      <c r="AJ151" s="438"/>
      <c r="AK151" s="81"/>
      <c r="AL151" s="81"/>
      <c r="AM151" s="81"/>
      <c r="AN151" s="81"/>
      <c r="AO151" s="81"/>
      <c r="AP151" s="81"/>
      <c r="AQ151" s="81"/>
      <c r="AR151" s="81"/>
      <c r="AS151" s="81"/>
      <c r="AT151" s="441"/>
      <c r="AU151" s="441"/>
      <c r="AV151" s="442"/>
      <c r="AW151" s="442"/>
      <c r="AX151" s="442"/>
    </row>
    <row r="152">
      <c r="A152" s="433" t="s">
        <v>164</v>
      </c>
      <c r="B152" s="437"/>
      <c r="C152" s="437" t="s">
        <v>752</v>
      </c>
      <c r="D152" s="443"/>
      <c r="E152" s="438"/>
      <c r="F152" s="81"/>
      <c r="G152" s="438"/>
      <c r="H152" s="438"/>
      <c r="I152" s="438"/>
      <c r="J152" s="433"/>
      <c r="K152" s="438"/>
      <c r="L152" s="438"/>
      <c r="M152" s="438"/>
      <c r="N152" s="438"/>
      <c r="O152" s="438"/>
      <c r="P152" s="438"/>
      <c r="Q152" s="438"/>
      <c r="R152" s="438"/>
      <c r="S152" s="438"/>
      <c r="T152" s="438"/>
      <c r="U152" s="438"/>
      <c r="V152" s="438"/>
      <c r="W152" s="438"/>
      <c r="X152" s="438"/>
      <c r="Y152" s="438"/>
      <c r="Z152" s="438"/>
      <c r="AA152" s="438"/>
      <c r="AB152" s="438"/>
      <c r="AC152" s="438"/>
      <c r="AD152" s="438"/>
      <c r="AE152" s="438"/>
      <c r="AF152" s="438"/>
      <c r="AG152" s="81"/>
      <c r="AH152" s="81"/>
      <c r="AI152" s="81"/>
      <c r="AJ152" s="438"/>
      <c r="AK152" s="81"/>
      <c r="AL152" s="81"/>
      <c r="AM152" s="81"/>
      <c r="AN152" s="81"/>
      <c r="AO152" s="81"/>
      <c r="AP152" s="81"/>
      <c r="AQ152" s="81"/>
      <c r="AR152" s="81"/>
      <c r="AS152" s="81"/>
      <c r="AT152" s="441"/>
      <c r="AU152" s="441"/>
      <c r="AV152" s="442"/>
      <c r="AW152" s="442"/>
      <c r="AX152" s="442"/>
    </row>
    <row r="153">
      <c r="A153" s="433" t="s">
        <v>165</v>
      </c>
      <c r="B153" s="437"/>
      <c r="C153" s="437" t="s">
        <v>753</v>
      </c>
      <c r="D153" s="443"/>
      <c r="E153" s="438"/>
      <c r="F153" s="81"/>
      <c r="G153" s="438"/>
      <c r="H153" s="438"/>
      <c r="I153" s="438"/>
      <c r="J153" s="433"/>
      <c r="K153" s="438"/>
      <c r="L153" s="438"/>
      <c r="M153" s="438"/>
      <c r="N153" s="438"/>
      <c r="O153" s="438"/>
      <c r="P153" s="438"/>
      <c r="Q153" s="438"/>
      <c r="R153" s="438"/>
      <c r="S153" s="438"/>
      <c r="T153" s="438"/>
      <c r="U153" s="438"/>
      <c r="V153" s="438"/>
      <c r="W153" s="438"/>
      <c r="X153" s="438"/>
      <c r="Y153" s="438"/>
      <c r="Z153" s="438"/>
      <c r="AA153" s="438"/>
      <c r="AB153" s="438"/>
      <c r="AC153" s="438"/>
      <c r="AD153" s="438"/>
      <c r="AE153" s="438"/>
      <c r="AF153" s="438"/>
      <c r="AG153" s="81"/>
      <c r="AH153" s="81"/>
      <c r="AI153" s="81"/>
      <c r="AJ153" s="438"/>
      <c r="AK153" s="81"/>
      <c r="AL153" s="81"/>
      <c r="AM153" s="81"/>
      <c r="AN153" s="81"/>
      <c r="AO153" s="81"/>
      <c r="AP153" s="81"/>
      <c r="AQ153" s="81"/>
      <c r="AR153" s="81"/>
      <c r="AS153" s="81"/>
      <c r="AT153" s="441"/>
      <c r="AU153" s="441"/>
      <c r="AV153" s="442"/>
      <c r="AW153" s="442"/>
      <c r="AX153" s="442"/>
    </row>
    <row r="154">
      <c r="A154" s="433" t="s">
        <v>166</v>
      </c>
      <c r="B154" s="437"/>
      <c r="C154" s="437" t="s">
        <v>754</v>
      </c>
      <c r="D154" s="443"/>
      <c r="E154" s="438"/>
      <c r="F154" s="81"/>
      <c r="G154" s="438"/>
      <c r="H154" s="438"/>
      <c r="I154" s="438"/>
      <c r="J154" s="438"/>
      <c r="K154" s="438"/>
      <c r="L154" s="438"/>
      <c r="M154" s="438"/>
      <c r="N154" s="438"/>
      <c r="O154" s="438"/>
      <c r="P154" s="438"/>
      <c r="Q154" s="438"/>
      <c r="R154" s="438"/>
      <c r="S154" s="438"/>
      <c r="T154" s="438"/>
      <c r="U154" s="438"/>
      <c r="V154" s="438"/>
      <c r="W154" s="438"/>
      <c r="X154" s="438"/>
      <c r="Y154" s="438"/>
      <c r="Z154" s="438"/>
      <c r="AA154" s="438"/>
      <c r="AB154" s="438"/>
      <c r="AC154" s="438"/>
      <c r="AD154" s="438"/>
      <c r="AE154" s="438"/>
      <c r="AF154" s="438"/>
      <c r="AG154" s="81"/>
      <c r="AH154" s="81"/>
      <c r="AI154" s="81"/>
      <c r="AJ154" s="438"/>
      <c r="AK154" s="81"/>
      <c r="AL154" s="81"/>
      <c r="AM154" s="81"/>
      <c r="AN154" s="81"/>
      <c r="AO154" s="81"/>
      <c r="AP154" s="81"/>
      <c r="AQ154" s="81"/>
      <c r="AR154" s="81"/>
      <c r="AS154" s="81"/>
      <c r="AT154" s="441"/>
      <c r="AU154" s="441"/>
      <c r="AV154" s="442"/>
      <c r="AW154" s="442"/>
      <c r="AX154" s="442"/>
    </row>
    <row r="155">
      <c r="A155" s="433" t="s">
        <v>167</v>
      </c>
      <c r="B155" s="437"/>
      <c r="C155" s="437" t="s">
        <v>755</v>
      </c>
      <c r="D155" s="443"/>
      <c r="E155" s="438"/>
      <c r="F155" s="81"/>
      <c r="G155" s="438"/>
      <c r="H155" s="438"/>
      <c r="I155" s="438"/>
      <c r="J155" s="438"/>
      <c r="K155" s="438"/>
      <c r="L155" s="438"/>
      <c r="M155" s="438"/>
      <c r="N155" s="438"/>
      <c r="O155" s="438"/>
      <c r="P155" s="438"/>
      <c r="Q155" s="438"/>
      <c r="R155" s="438"/>
      <c r="S155" s="438"/>
      <c r="T155" s="438"/>
      <c r="U155" s="438"/>
      <c r="V155" s="438"/>
      <c r="W155" s="438"/>
      <c r="X155" s="438"/>
      <c r="Y155" s="438"/>
      <c r="Z155" s="438"/>
      <c r="AA155" s="438"/>
      <c r="AB155" s="438"/>
      <c r="AC155" s="438"/>
      <c r="AD155" s="438"/>
      <c r="AE155" s="438"/>
      <c r="AF155" s="438"/>
      <c r="AG155" s="81"/>
      <c r="AH155" s="81"/>
      <c r="AI155" s="81"/>
      <c r="AJ155" s="438"/>
      <c r="AK155" s="81"/>
      <c r="AL155" s="81"/>
      <c r="AM155" s="81"/>
      <c r="AN155" s="81"/>
      <c r="AO155" s="81"/>
      <c r="AP155" s="81"/>
      <c r="AQ155" s="81"/>
      <c r="AR155" s="81"/>
      <c r="AS155" s="81"/>
      <c r="AT155" s="441"/>
      <c r="AU155" s="441"/>
      <c r="AV155" s="442"/>
      <c r="AW155" s="442"/>
      <c r="AX155" s="442"/>
    </row>
    <row r="156">
      <c r="A156" s="433" t="s">
        <v>168</v>
      </c>
      <c r="B156" s="437"/>
      <c r="C156" s="437" t="s">
        <v>756</v>
      </c>
      <c r="D156" s="443"/>
      <c r="E156" s="438"/>
      <c r="F156" s="81"/>
      <c r="G156" s="438"/>
      <c r="H156" s="438"/>
      <c r="I156" s="438"/>
      <c r="J156" s="438"/>
      <c r="K156" s="438"/>
      <c r="L156" s="438"/>
      <c r="M156" s="438"/>
      <c r="N156" s="438"/>
      <c r="O156" s="438"/>
      <c r="P156" s="438"/>
      <c r="Q156" s="438"/>
      <c r="R156" s="438"/>
      <c r="S156" s="438"/>
      <c r="T156" s="438"/>
      <c r="U156" s="438"/>
      <c r="V156" s="438"/>
      <c r="W156" s="438"/>
      <c r="X156" s="438"/>
      <c r="Y156" s="438"/>
      <c r="Z156" s="438"/>
      <c r="AA156" s="438"/>
      <c r="AB156" s="438"/>
      <c r="AC156" s="438"/>
      <c r="AD156" s="438"/>
      <c r="AE156" s="438"/>
      <c r="AF156" s="438"/>
      <c r="AG156" s="81"/>
      <c r="AH156" s="81"/>
      <c r="AI156" s="81"/>
      <c r="AJ156" s="438"/>
      <c r="AK156" s="81"/>
      <c r="AL156" s="81"/>
      <c r="AM156" s="81"/>
      <c r="AN156" s="81"/>
      <c r="AO156" s="81"/>
      <c r="AP156" s="81"/>
      <c r="AQ156" s="81"/>
      <c r="AR156" s="81"/>
      <c r="AS156" s="81"/>
      <c r="AT156" s="441"/>
      <c r="AU156" s="441"/>
      <c r="AV156" s="442"/>
      <c r="AW156" s="442"/>
      <c r="AX156" s="442"/>
    </row>
    <row r="157">
      <c r="A157" s="433" t="s">
        <v>169</v>
      </c>
      <c r="B157" s="437"/>
      <c r="C157" s="437" t="s">
        <v>757</v>
      </c>
      <c r="D157" s="443"/>
      <c r="E157" s="438"/>
      <c r="F157" s="81"/>
      <c r="G157" s="438"/>
      <c r="H157" s="438"/>
      <c r="I157" s="438"/>
      <c r="J157" s="438"/>
      <c r="K157" s="433"/>
      <c r="L157" s="438"/>
      <c r="M157" s="438"/>
      <c r="N157" s="438"/>
      <c r="O157" s="438"/>
      <c r="P157" s="438"/>
      <c r="Q157" s="438"/>
      <c r="R157" s="438"/>
      <c r="S157" s="438"/>
      <c r="T157" s="438"/>
      <c r="U157" s="438"/>
      <c r="V157" s="438"/>
      <c r="W157" s="438"/>
      <c r="X157" s="438"/>
      <c r="Y157" s="438"/>
      <c r="Z157" s="438"/>
      <c r="AA157" s="438"/>
      <c r="AB157" s="438"/>
      <c r="AC157" s="438"/>
      <c r="AD157" s="438"/>
      <c r="AE157" s="438"/>
      <c r="AF157" s="438"/>
      <c r="AG157" s="81"/>
      <c r="AH157" s="81"/>
      <c r="AI157" s="81"/>
      <c r="AJ157" s="438"/>
      <c r="AK157" s="81"/>
      <c r="AL157" s="81"/>
      <c r="AM157" s="81"/>
      <c r="AN157" s="81"/>
      <c r="AO157" s="81"/>
      <c r="AP157" s="81"/>
      <c r="AQ157" s="81"/>
      <c r="AR157" s="81"/>
      <c r="AS157" s="81"/>
      <c r="AT157" s="441"/>
      <c r="AU157" s="441"/>
      <c r="AV157" s="442"/>
      <c r="AW157" s="442"/>
      <c r="AX157" s="442"/>
    </row>
    <row r="158">
      <c r="A158" s="433" t="s">
        <v>170</v>
      </c>
      <c r="B158" s="437"/>
      <c r="C158" s="437" t="s">
        <v>758</v>
      </c>
      <c r="D158" s="443"/>
      <c r="E158" s="438"/>
      <c r="F158" s="81"/>
      <c r="G158" s="438"/>
      <c r="H158" s="438"/>
      <c r="I158" s="438"/>
      <c r="J158" s="438"/>
      <c r="K158" s="433"/>
      <c r="L158" s="438"/>
      <c r="M158" s="438"/>
      <c r="N158" s="438"/>
      <c r="O158" s="438"/>
      <c r="P158" s="438"/>
      <c r="Q158" s="438"/>
      <c r="R158" s="438"/>
      <c r="S158" s="438"/>
      <c r="T158" s="438"/>
      <c r="U158" s="438"/>
      <c r="V158" s="438"/>
      <c r="W158" s="438"/>
      <c r="X158" s="438"/>
      <c r="Y158" s="438"/>
      <c r="Z158" s="438"/>
      <c r="AA158" s="438"/>
      <c r="AB158" s="438"/>
      <c r="AC158" s="438"/>
      <c r="AD158" s="438"/>
      <c r="AE158" s="438"/>
      <c r="AF158" s="438"/>
      <c r="AG158" s="81"/>
      <c r="AH158" s="81"/>
      <c r="AI158" s="81"/>
      <c r="AJ158" s="438"/>
      <c r="AK158" s="81"/>
      <c r="AL158" s="81"/>
      <c r="AM158" s="81"/>
      <c r="AN158" s="81"/>
      <c r="AO158" s="81"/>
      <c r="AP158" s="81"/>
      <c r="AQ158" s="81"/>
      <c r="AR158" s="81"/>
      <c r="AS158" s="81"/>
      <c r="AT158" s="441"/>
      <c r="AU158" s="441"/>
      <c r="AV158" s="442"/>
      <c r="AW158" s="442"/>
      <c r="AX158" s="442"/>
    </row>
    <row r="159">
      <c r="A159" s="433" t="s">
        <v>171</v>
      </c>
      <c r="B159" s="437"/>
      <c r="C159" s="437" t="s">
        <v>759</v>
      </c>
      <c r="D159" s="443"/>
      <c r="E159" s="438"/>
      <c r="F159" s="81"/>
      <c r="G159" s="438"/>
      <c r="H159" s="438"/>
      <c r="I159" s="438"/>
      <c r="J159" s="438"/>
      <c r="K159" s="433"/>
      <c r="L159" s="438"/>
      <c r="M159" s="438"/>
      <c r="N159" s="438"/>
      <c r="O159" s="438"/>
      <c r="P159" s="438"/>
      <c r="Q159" s="438"/>
      <c r="R159" s="438"/>
      <c r="S159" s="438"/>
      <c r="T159" s="438"/>
      <c r="U159" s="438"/>
      <c r="V159" s="438"/>
      <c r="W159" s="438"/>
      <c r="X159" s="438"/>
      <c r="Y159" s="438"/>
      <c r="Z159" s="438"/>
      <c r="AA159" s="438"/>
      <c r="AB159" s="438"/>
      <c r="AC159" s="438"/>
      <c r="AD159" s="438"/>
      <c r="AE159" s="438"/>
      <c r="AF159" s="438"/>
      <c r="AG159" s="81"/>
      <c r="AH159" s="81"/>
      <c r="AI159" s="81"/>
      <c r="AJ159" s="438"/>
      <c r="AK159" s="81"/>
      <c r="AL159" s="81"/>
      <c r="AM159" s="81"/>
      <c r="AN159" s="81"/>
      <c r="AO159" s="81"/>
      <c r="AP159" s="81"/>
      <c r="AQ159" s="81"/>
      <c r="AR159" s="81"/>
      <c r="AS159" s="81"/>
      <c r="AT159" s="441"/>
      <c r="AU159" s="441"/>
      <c r="AV159" s="442"/>
      <c r="AW159" s="442"/>
      <c r="AX159" s="442"/>
    </row>
    <row r="160">
      <c r="A160" s="433" t="s">
        <v>172</v>
      </c>
      <c r="B160" s="437"/>
      <c r="C160" s="437" t="s">
        <v>760</v>
      </c>
      <c r="D160" s="443"/>
      <c r="E160" s="438"/>
      <c r="F160" s="81"/>
      <c r="G160" s="438"/>
      <c r="H160" s="438"/>
      <c r="I160" s="438"/>
      <c r="J160" s="438"/>
      <c r="K160" s="433"/>
      <c r="L160" s="438"/>
      <c r="M160" s="438"/>
      <c r="N160" s="438"/>
      <c r="O160" s="438"/>
      <c r="P160" s="438"/>
      <c r="Q160" s="438"/>
      <c r="R160" s="438"/>
      <c r="S160" s="438"/>
      <c r="T160" s="438"/>
      <c r="U160" s="438"/>
      <c r="V160" s="438"/>
      <c r="W160" s="438"/>
      <c r="X160" s="438"/>
      <c r="Y160" s="438"/>
      <c r="Z160" s="438"/>
      <c r="AA160" s="438"/>
      <c r="AB160" s="438"/>
      <c r="AC160" s="438"/>
      <c r="AD160" s="438"/>
      <c r="AE160" s="438"/>
      <c r="AF160" s="438"/>
      <c r="AG160" s="81"/>
      <c r="AH160" s="81"/>
      <c r="AI160" s="81"/>
      <c r="AJ160" s="438"/>
      <c r="AK160" s="81"/>
      <c r="AL160" s="81"/>
      <c r="AM160" s="81"/>
      <c r="AN160" s="81"/>
      <c r="AO160" s="81"/>
      <c r="AP160" s="81"/>
      <c r="AQ160" s="81"/>
      <c r="AR160" s="81"/>
      <c r="AS160" s="81"/>
      <c r="AT160" s="441"/>
      <c r="AU160" s="441"/>
      <c r="AV160" s="442"/>
      <c r="AW160" s="442"/>
      <c r="AX160" s="442"/>
    </row>
    <row r="161">
      <c r="A161" s="433" t="s">
        <v>650</v>
      </c>
      <c r="B161" s="437"/>
      <c r="C161" s="437" t="s">
        <v>761</v>
      </c>
      <c r="D161" s="443"/>
      <c r="E161" s="438"/>
      <c r="F161" s="81"/>
      <c r="G161" s="438"/>
      <c r="H161" s="438"/>
      <c r="I161" s="438"/>
      <c r="J161" s="438"/>
      <c r="K161" s="433"/>
      <c r="L161" s="438"/>
      <c r="M161" s="438"/>
      <c r="N161" s="438"/>
      <c r="O161" s="438"/>
      <c r="P161" s="438"/>
      <c r="Q161" s="438"/>
      <c r="R161" s="438"/>
      <c r="S161" s="438"/>
      <c r="T161" s="438"/>
      <c r="U161" s="438"/>
      <c r="V161" s="438"/>
      <c r="W161" s="438"/>
      <c r="X161" s="438"/>
      <c r="Y161" s="438"/>
      <c r="Z161" s="438"/>
      <c r="AA161" s="438"/>
      <c r="AB161" s="438"/>
      <c r="AC161" s="438"/>
      <c r="AD161" s="438"/>
      <c r="AE161" s="438"/>
      <c r="AF161" s="438"/>
      <c r="AG161" s="81"/>
      <c r="AH161" s="81"/>
      <c r="AI161" s="81"/>
      <c r="AJ161" s="438"/>
      <c r="AK161" s="81"/>
      <c r="AL161" s="81"/>
      <c r="AM161" s="81"/>
      <c r="AN161" s="81"/>
      <c r="AO161" s="81"/>
      <c r="AP161" s="81"/>
      <c r="AQ161" s="81"/>
      <c r="AR161" s="81"/>
      <c r="AS161" s="81"/>
      <c r="AT161" s="441"/>
      <c r="AU161" s="441"/>
      <c r="AV161" s="442"/>
      <c r="AW161" s="442"/>
      <c r="AX161" s="442"/>
    </row>
    <row r="162">
      <c r="A162" s="433" t="s">
        <v>641</v>
      </c>
      <c r="B162" s="437"/>
      <c r="C162" s="437" t="s">
        <v>762</v>
      </c>
      <c r="D162" s="443"/>
      <c r="E162" s="438"/>
      <c r="F162" s="81"/>
      <c r="G162" s="438"/>
      <c r="H162" s="438"/>
      <c r="I162" s="438"/>
      <c r="J162" s="438"/>
      <c r="K162" s="433"/>
      <c r="L162" s="438"/>
      <c r="M162" s="438"/>
      <c r="N162" s="438"/>
      <c r="O162" s="438"/>
      <c r="P162" s="438"/>
      <c r="Q162" s="438"/>
      <c r="R162" s="438"/>
      <c r="S162" s="438"/>
      <c r="T162" s="438"/>
      <c r="U162" s="438"/>
      <c r="V162" s="438"/>
      <c r="W162" s="438"/>
      <c r="X162" s="438"/>
      <c r="Y162" s="438"/>
      <c r="Z162" s="438"/>
      <c r="AA162" s="438"/>
      <c r="AB162" s="438"/>
      <c r="AC162" s="438"/>
      <c r="AD162" s="438"/>
      <c r="AE162" s="438"/>
      <c r="AF162" s="438"/>
      <c r="AG162" s="81"/>
      <c r="AH162" s="81"/>
      <c r="AI162" s="81"/>
      <c r="AJ162" s="438"/>
      <c r="AK162" s="81"/>
      <c r="AL162" s="81"/>
      <c r="AM162" s="81"/>
      <c r="AN162" s="81"/>
      <c r="AO162" s="81"/>
      <c r="AP162" s="81"/>
      <c r="AQ162" s="81"/>
      <c r="AR162" s="81"/>
      <c r="AS162" s="81"/>
      <c r="AT162" s="441"/>
      <c r="AU162" s="441"/>
      <c r="AV162" s="442"/>
      <c r="AW162" s="442"/>
      <c r="AX162" s="442"/>
    </row>
    <row r="163">
      <c r="A163" s="433" t="s">
        <v>763</v>
      </c>
      <c r="B163" s="437"/>
      <c r="C163" s="437" t="s">
        <v>764</v>
      </c>
      <c r="D163" s="443"/>
      <c r="E163" s="438"/>
      <c r="F163" s="81"/>
      <c r="G163" s="438"/>
      <c r="H163" s="438"/>
      <c r="I163" s="438"/>
      <c r="J163" s="438"/>
      <c r="K163" s="433"/>
      <c r="L163" s="438"/>
      <c r="M163" s="438"/>
      <c r="N163" s="438"/>
      <c r="O163" s="438"/>
      <c r="P163" s="438"/>
      <c r="Q163" s="438"/>
      <c r="R163" s="438"/>
      <c r="S163" s="438"/>
      <c r="T163" s="438"/>
      <c r="U163" s="438"/>
      <c r="V163" s="438"/>
      <c r="W163" s="438"/>
      <c r="X163" s="438"/>
      <c r="Y163" s="438"/>
      <c r="Z163" s="438"/>
      <c r="AA163" s="438"/>
      <c r="AB163" s="438"/>
      <c r="AC163" s="438"/>
      <c r="AD163" s="438"/>
      <c r="AE163" s="438"/>
      <c r="AF163" s="438"/>
      <c r="AG163" s="81"/>
      <c r="AH163" s="81"/>
      <c r="AI163" s="81"/>
      <c r="AJ163" s="438"/>
      <c r="AK163" s="81"/>
      <c r="AL163" s="81"/>
      <c r="AM163" s="81"/>
      <c r="AN163" s="81"/>
      <c r="AO163" s="81"/>
      <c r="AP163" s="81"/>
      <c r="AQ163" s="81"/>
      <c r="AR163" s="81"/>
      <c r="AS163" s="81"/>
      <c r="AT163" s="441"/>
      <c r="AU163" s="441"/>
      <c r="AV163" s="442"/>
      <c r="AW163" s="442"/>
      <c r="AX163" s="442"/>
    </row>
    <row r="164">
      <c r="A164" s="433" t="s">
        <v>765</v>
      </c>
      <c r="B164" s="437"/>
      <c r="C164" s="437" t="s">
        <v>766</v>
      </c>
      <c r="D164" s="443"/>
      <c r="E164" s="438"/>
      <c r="F164" s="81"/>
      <c r="G164" s="438"/>
      <c r="H164" s="438"/>
      <c r="I164" s="438"/>
      <c r="J164" s="438"/>
      <c r="K164" s="438"/>
      <c r="L164" s="438"/>
      <c r="M164" s="438"/>
      <c r="N164" s="438"/>
      <c r="O164" s="438"/>
      <c r="P164" s="438"/>
      <c r="Q164" s="438"/>
      <c r="R164" s="438"/>
      <c r="S164" s="438"/>
      <c r="T164" s="438"/>
      <c r="U164" s="438"/>
      <c r="V164" s="438"/>
      <c r="W164" s="438"/>
      <c r="X164" s="438"/>
      <c r="Y164" s="438"/>
      <c r="Z164" s="438"/>
      <c r="AA164" s="438"/>
      <c r="AB164" s="438"/>
      <c r="AC164" s="438"/>
      <c r="AD164" s="438"/>
      <c r="AE164" s="438"/>
      <c r="AF164" s="438"/>
      <c r="AG164" s="81"/>
      <c r="AH164" s="81"/>
      <c r="AI164" s="81"/>
      <c r="AJ164" s="438"/>
      <c r="AK164" s="81"/>
      <c r="AL164" s="81"/>
      <c r="AM164" s="81"/>
      <c r="AN164" s="81"/>
      <c r="AO164" s="81"/>
      <c r="AP164" s="81"/>
      <c r="AQ164" s="81"/>
      <c r="AR164" s="81"/>
      <c r="AS164" s="81"/>
      <c r="AT164" s="441"/>
      <c r="AU164" s="441"/>
      <c r="AV164" s="442"/>
      <c r="AW164" s="442"/>
      <c r="AX164" s="442"/>
    </row>
    <row r="165">
      <c r="A165" s="433" t="s">
        <v>767</v>
      </c>
      <c r="B165" s="437"/>
      <c r="C165" s="437" t="s">
        <v>768</v>
      </c>
      <c r="D165" s="443"/>
      <c r="E165" s="438"/>
      <c r="F165" s="81"/>
      <c r="G165" s="438"/>
      <c r="H165" s="438"/>
      <c r="I165" s="438"/>
      <c r="J165" s="438"/>
      <c r="K165" s="438"/>
      <c r="L165" s="444"/>
      <c r="M165" s="438"/>
      <c r="N165" s="438"/>
      <c r="O165" s="438"/>
      <c r="P165" s="438"/>
      <c r="Q165" s="438"/>
      <c r="R165" s="438"/>
      <c r="S165" s="438"/>
      <c r="T165" s="438"/>
      <c r="U165" s="438"/>
      <c r="V165" s="438"/>
      <c r="W165" s="438"/>
      <c r="X165" s="438"/>
      <c r="Y165" s="438"/>
      <c r="Z165" s="438"/>
      <c r="AA165" s="438"/>
      <c r="AB165" s="438"/>
      <c r="AC165" s="438"/>
      <c r="AD165" s="438"/>
      <c r="AE165" s="438"/>
      <c r="AF165" s="438"/>
      <c r="AG165" s="81"/>
      <c r="AH165" s="81"/>
      <c r="AI165" s="81"/>
      <c r="AJ165" s="438"/>
      <c r="AK165" s="81"/>
      <c r="AL165" s="81"/>
      <c r="AM165" s="81"/>
      <c r="AN165" s="81"/>
      <c r="AO165" s="81"/>
      <c r="AP165" s="81"/>
      <c r="AQ165" s="81"/>
      <c r="AR165" s="81"/>
      <c r="AS165" s="81"/>
      <c r="AT165" s="441"/>
      <c r="AU165" s="441"/>
      <c r="AV165" s="442"/>
      <c r="AW165" s="442"/>
      <c r="AX165" s="442"/>
    </row>
    <row r="166">
      <c r="A166" s="433" t="s">
        <v>769</v>
      </c>
      <c r="B166" s="437"/>
      <c r="C166" s="437" t="s">
        <v>770</v>
      </c>
      <c r="D166" s="443"/>
      <c r="E166" s="438"/>
      <c r="F166" s="81"/>
      <c r="G166" s="438"/>
      <c r="H166" s="438"/>
      <c r="I166" s="438"/>
      <c r="J166" s="438"/>
      <c r="K166" s="438"/>
      <c r="L166" s="438"/>
      <c r="M166" s="438"/>
      <c r="N166" s="438"/>
      <c r="O166" s="438"/>
      <c r="P166" s="438"/>
      <c r="Q166" s="438"/>
      <c r="R166" s="438"/>
      <c r="S166" s="438"/>
      <c r="T166" s="438"/>
      <c r="U166" s="438"/>
      <c r="V166" s="438"/>
      <c r="W166" s="438"/>
      <c r="X166" s="438"/>
      <c r="Y166" s="438"/>
      <c r="Z166" s="438"/>
      <c r="AA166" s="438"/>
      <c r="AB166" s="438"/>
      <c r="AC166" s="438"/>
      <c r="AD166" s="438"/>
      <c r="AE166" s="438"/>
      <c r="AF166" s="438"/>
      <c r="AG166" s="81"/>
      <c r="AH166" s="81"/>
      <c r="AI166" s="81"/>
      <c r="AJ166" s="438"/>
      <c r="AK166" s="81"/>
      <c r="AL166" s="81"/>
      <c r="AM166" s="81"/>
      <c r="AN166" s="81"/>
      <c r="AO166" s="81"/>
      <c r="AP166" s="81"/>
      <c r="AQ166" s="81"/>
      <c r="AR166" s="81"/>
      <c r="AS166" s="81"/>
      <c r="AT166" s="441"/>
      <c r="AU166" s="441"/>
      <c r="AV166" s="442"/>
      <c r="AW166" s="442"/>
      <c r="AX166" s="442"/>
    </row>
    <row r="167">
      <c r="A167" s="433" t="s">
        <v>771</v>
      </c>
      <c r="B167" s="437"/>
      <c r="C167" s="437" t="s">
        <v>772</v>
      </c>
      <c r="D167" s="443"/>
      <c r="E167" s="438"/>
      <c r="F167" s="81"/>
      <c r="G167" s="438"/>
      <c r="H167" s="438"/>
      <c r="I167" s="438"/>
      <c r="J167" s="438"/>
      <c r="K167" s="438"/>
      <c r="L167" s="438"/>
      <c r="M167" s="438"/>
      <c r="N167" s="438"/>
      <c r="O167" s="438"/>
      <c r="P167" s="438"/>
      <c r="Q167" s="438"/>
      <c r="R167" s="438"/>
      <c r="S167" s="438"/>
      <c r="T167" s="438"/>
      <c r="U167" s="438"/>
      <c r="V167" s="438"/>
      <c r="W167" s="438"/>
      <c r="X167" s="438"/>
      <c r="Y167" s="438"/>
      <c r="Z167" s="438"/>
      <c r="AA167" s="438"/>
      <c r="AB167" s="438"/>
      <c r="AC167" s="438"/>
      <c r="AD167" s="438"/>
      <c r="AE167" s="438"/>
      <c r="AF167" s="438"/>
      <c r="AG167" s="81"/>
      <c r="AH167" s="81"/>
      <c r="AI167" s="81"/>
      <c r="AJ167" s="438"/>
      <c r="AK167" s="81"/>
      <c r="AL167" s="81"/>
      <c r="AM167" s="81"/>
      <c r="AN167" s="81"/>
      <c r="AO167" s="81"/>
      <c r="AP167" s="81"/>
      <c r="AQ167" s="81"/>
      <c r="AR167" s="81"/>
      <c r="AS167" s="81"/>
      <c r="AT167" s="441"/>
      <c r="AU167" s="441"/>
      <c r="AV167" s="442"/>
      <c r="AW167" s="442"/>
      <c r="AX167" s="442"/>
    </row>
    <row r="168">
      <c r="A168" s="433" t="s">
        <v>773</v>
      </c>
      <c r="B168" s="437"/>
      <c r="C168" s="437" t="s">
        <v>774</v>
      </c>
      <c r="D168" s="443"/>
      <c r="E168" s="438"/>
      <c r="F168" s="81"/>
      <c r="G168" s="438"/>
      <c r="H168" s="438"/>
      <c r="I168" s="438"/>
      <c r="J168" s="438"/>
      <c r="K168" s="438"/>
      <c r="L168" s="438"/>
      <c r="M168" s="438"/>
      <c r="N168" s="438"/>
      <c r="O168" s="438"/>
      <c r="P168" s="438"/>
      <c r="Q168" s="438"/>
      <c r="R168" s="438"/>
      <c r="S168" s="438"/>
      <c r="T168" s="438"/>
      <c r="U168" s="438"/>
      <c r="V168" s="438"/>
      <c r="W168" s="438"/>
      <c r="X168" s="438"/>
      <c r="Y168" s="438"/>
      <c r="Z168" s="438"/>
      <c r="AA168" s="438"/>
      <c r="AB168" s="438"/>
      <c r="AC168" s="438"/>
      <c r="AD168" s="438"/>
      <c r="AE168" s="438"/>
      <c r="AF168" s="438"/>
      <c r="AG168" s="81"/>
      <c r="AH168" s="81"/>
      <c r="AI168" s="81"/>
      <c r="AJ168" s="438"/>
      <c r="AK168" s="81"/>
      <c r="AL168" s="81"/>
      <c r="AM168" s="81"/>
      <c r="AN168" s="81"/>
      <c r="AO168" s="81"/>
      <c r="AP168" s="81"/>
      <c r="AQ168" s="81"/>
      <c r="AR168" s="81"/>
      <c r="AS168" s="81"/>
      <c r="AT168" s="441"/>
      <c r="AU168" s="441"/>
      <c r="AV168" s="442"/>
      <c r="AW168" s="442"/>
      <c r="AX168" s="442"/>
    </row>
    <row r="169">
      <c r="A169" s="433" t="s">
        <v>775</v>
      </c>
      <c r="B169" s="437"/>
      <c r="C169" s="437" t="s">
        <v>776</v>
      </c>
      <c r="D169" s="443"/>
      <c r="E169" s="438"/>
      <c r="F169" s="81"/>
      <c r="G169" s="438"/>
      <c r="H169" s="438"/>
      <c r="I169" s="438"/>
      <c r="J169" s="438"/>
      <c r="K169" s="438"/>
      <c r="L169" s="438"/>
      <c r="M169" s="438"/>
      <c r="N169" s="438"/>
      <c r="O169" s="438"/>
      <c r="P169" s="438"/>
      <c r="Q169" s="438"/>
      <c r="R169" s="438"/>
      <c r="S169" s="438"/>
      <c r="T169" s="438"/>
      <c r="U169" s="438"/>
      <c r="V169" s="438"/>
      <c r="W169" s="438"/>
      <c r="X169" s="438"/>
      <c r="Y169" s="438"/>
      <c r="Z169" s="438"/>
      <c r="AA169" s="438"/>
      <c r="AB169" s="438"/>
      <c r="AC169" s="438"/>
      <c r="AD169" s="438"/>
      <c r="AE169" s="438"/>
      <c r="AF169" s="438"/>
      <c r="AG169" s="81"/>
      <c r="AH169" s="81"/>
      <c r="AI169" s="81"/>
      <c r="AJ169" s="438"/>
      <c r="AK169" s="81"/>
      <c r="AL169" s="81"/>
      <c r="AM169" s="81"/>
      <c r="AN169" s="81"/>
      <c r="AO169" s="81"/>
      <c r="AP169" s="81"/>
      <c r="AQ169" s="81"/>
      <c r="AR169" s="81"/>
      <c r="AS169" s="81"/>
      <c r="AT169" s="441"/>
      <c r="AU169" s="441"/>
      <c r="AV169" s="442"/>
      <c r="AW169" s="442"/>
      <c r="AX169" s="442"/>
    </row>
    <row r="170">
      <c r="A170" s="433" t="s">
        <v>633</v>
      </c>
      <c r="B170" s="437"/>
      <c r="C170" s="437" t="s">
        <v>777</v>
      </c>
      <c r="D170" s="443"/>
      <c r="E170" s="438"/>
      <c r="F170" s="81"/>
      <c r="G170" s="438"/>
      <c r="H170" s="438"/>
      <c r="I170" s="438"/>
      <c r="J170" s="438"/>
      <c r="K170" s="438"/>
      <c r="L170" s="438"/>
      <c r="M170" s="438"/>
      <c r="N170" s="438"/>
      <c r="O170" s="438"/>
      <c r="P170" s="438"/>
      <c r="Q170" s="438"/>
      <c r="R170" s="438"/>
      <c r="S170" s="438"/>
      <c r="T170" s="438"/>
      <c r="U170" s="438"/>
      <c r="V170" s="438"/>
      <c r="W170" s="438"/>
      <c r="X170" s="438"/>
      <c r="Y170" s="438"/>
      <c r="Z170" s="438"/>
      <c r="AA170" s="438"/>
      <c r="AB170" s="438"/>
      <c r="AC170" s="438"/>
      <c r="AD170" s="438"/>
      <c r="AE170" s="438"/>
      <c r="AF170" s="438"/>
      <c r="AG170" s="81"/>
      <c r="AH170" s="81"/>
      <c r="AI170" s="81"/>
      <c r="AJ170" s="438"/>
      <c r="AK170" s="81"/>
      <c r="AL170" s="81"/>
      <c r="AM170" s="81"/>
      <c r="AN170" s="81"/>
      <c r="AO170" s="81"/>
      <c r="AP170" s="81"/>
      <c r="AQ170" s="81"/>
      <c r="AR170" s="81"/>
      <c r="AS170" s="81"/>
      <c r="AT170" s="441"/>
      <c r="AU170" s="441"/>
      <c r="AV170" s="442"/>
      <c r="AW170" s="442"/>
      <c r="AX170" s="442"/>
    </row>
    <row r="171">
      <c r="A171" s="433" t="s">
        <v>6</v>
      </c>
      <c r="B171" s="437"/>
      <c r="C171" s="437" t="s">
        <v>778</v>
      </c>
      <c r="D171" s="443"/>
      <c r="E171" s="438"/>
      <c r="F171" s="81"/>
      <c r="G171" s="438"/>
      <c r="H171" s="438"/>
      <c r="I171" s="438"/>
      <c r="J171" s="438"/>
      <c r="K171" s="438"/>
      <c r="L171" s="438"/>
      <c r="M171" s="438"/>
      <c r="N171" s="438"/>
      <c r="O171" s="438"/>
      <c r="P171" s="438"/>
      <c r="Q171" s="438"/>
      <c r="R171" s="438"/>
      <c r="S171" s="438"/>
      <c r="T171" s="438"/>
      <c r="U171" s="438"/>
      <c r="V171" s="438"/>
      <c r="W171" s="438"/>
      <c r="X171" s="438"/>
      <c r="Y171" s="438"/>
      <c r="Z171" s="438"/>
      <c r="AA171" s="438"/>
      <c r="AB171" s="438"/>
      <c r="AC171" s="438"/>
      <c r="AD171" s="438"/>
      <c r="AE171" s="438"/>
      <c r="AF171" s="438"/>
      <c r="AG171" s="81"/>
      <c r="AH171" s="81"/>
      <c r="AI171" s="81"/>
      <c r="AJ171" s="438"/>
      <c r="AK171" s="81"/>
      <c r="AL171" s="81"/>
      <c r="AM171" s="81"/>
      <c r="AN171" s="81"/>
      <c r="AO171" s="81"/>
      <c r="AP171" s="81"/>
      <c r="AQ171" s="81"/>
      <c r="AR171" s="81"/>
      <c r="AS171" s="81"/>
      <c r="AT171" s="441"/>
      <c r="AU171" s="441"/>
      <c r="AV171" s="442"/>
      <c r="AW171" s="442"/>
      <c r="AX171" s="442"/>
    </row>
    <row r="172">
      <c r="A172" s="433" t="s">
        <v>15</v>
      </c>
      <c r="B172" s="437"/>
      <c r="C172" s="437" t="s">
        <v>779</v>
      </c>
      <c r="D172" s="443"/>
      <c r="E172" s="438"/>
      <c r="F172" s="81"/>
      <c r="G172" s="438"/>
      <c r="H172" s="438"/>
      <c r="I172" s="438"/>
      <c r="J172" s="438"/>
      <c r="K172" s="438"/>
      <c r="L172" s="438"/>
      <c r="M172" s="438"/>
      <c r="N172" s="438"/>
      <c r="O172" s="438"/>
      <c r="P172" s="438"/>
      <c r="Q172" s="438"/>
      <c r="R172" s="438"/>
      <c r="S172" s="438"/>
      <c r="T172" s="438"/>
      <c r="U172" s="438"/>
      <c r="V172" s="438"/>
      <c r="W172" s="438"/>
      <c r="X172" s="438"/>
      <c r="Y172" s="438"/>
      <c r="Z172" s="438"/>
      <c r="AA172" s="438"/>
      <c r="AB172" s="438"/>
      <c r="AC172" s="438"/>
      <c r="AD172" s="438"/>
      <c r="AE172" s="438"/>
      <c r="AF172" s="438"/>
      <c r="AG172" s="81"/>
      <c r="AH172" s="81"/>
      <c r="AI172" s="81"/>
      <c r="AJ172" s="438"/>
      <c r="AK172" s="81"/>
      <c r="AL172" s="81"/>
      <c r="AM172" s="81"/>
      <c r="AN172" s="81"/>
      <c r="AO172" s="81"/>
      <c r="AP172" s="81"/>
      <c r="AQ172" s="81"/>
      <c r="AR172" s="81"/>
      <c r="AS172" s="81"/>
      <c r="AT172" s="441"/>
      <c r="AU172" s="441"/>
      <c r="AV172" s="442"/>
      <c r="AW172" s="442"/>
      <c r="AX172" s="442"/>
    </row>
    <row r="173">
      <c r="A173" s="445">
        <v>0.0</v>
      </c>
      <c r="B173" s="437"/>
      <c r="C173" s="437" t="s">
        <v>780</v>
      </c>
      <c r="D173" s="443"/>
      <c r="E173" s="438"/>
      <c r="F173" s="81"/>
      <c r="G173" s="438"/>
      <c r="H173" s="438"/>
      <c r="I173" s="438"/>
      <c r="J173" s="438"/>
      <c r="K173" s="438"/>
      <c r="L173" s="438"/>
      <c r="M173" s="438"/>
      <c r="N173" s="438"/>
      <c r="O173" s="438"/>
      <c r="P173" s="438"/>
      <c r="Q173" s="438"/>
      <c r="R173" s="438"/>
      <c r="S173" s="438"/>
      <c r="T173" s="438"/>
      <c r="U173" s="438"/>
      <c r="V173" s="438"/>
      <c r="W173" s="438"/>
      <c r="X173" s="438"/>
      <c r="Y173" s="438"/>
      <c r="Z173" s="438"/>
      <c r="AA173" s="438"/>
      <c r="AB173" s="438"/>
      <c r="AC173" s="438"/>
      <c r="AD173" s="438"/>
      <c r="AE173" s="438"/>
      <c r="AF173" s="438"/>
      <c r="AG173" s="81"/>
      <c r="AH173" s="81"/>
      <c r="AI173" s="81"/>
      <c r="AJ173" s="438"/>
      <c r="AK173" s="81"/>
      <c r="AL173" s="81"/>
      <c r="AM173" s="81"/>
      <c r="AN173" s="81"/>
      <c r="AO173" s="81"/>
      <c r="AP173" s="81"/>
      <c r="AQ173" s="81"/>
      <c r="AR173" s="81"/>
      <c r="AS173" s="81"/>
      <c r="AT173" s="441"/>
      <c r="AU173" s="441"/>
      <c r="AV173" s="442"/>
      <c r="AW173" s="442"/>
      <c r="AX173" s="442"/>
    </row>
    <row r="174">
      <c r="A174" s="433" t="s">
        <v>602</v>
      </c>
      <c r="B174" s="437"/>
      <c r="C174" s="437" t="s">
        <v>781</v>
      </c>
      <c r="D174" s="443"/>
      <c r="E174" s="438"/>
      <c r="F174" s="81"/>
      <c r="G174" s="438"/>
      <c r="H174" s="438"/>
      <c r="I174" s="438"/>
      <c r="J174" s="438"/>
      <c r="K174" s="438"/>
      <c r="L174" s="438"/>
      <c r="M174" s="438"/>
      <c r="N174" s="438"/>
      <c r="O174" s="438"/>
      <c r="P174" s="438"/>
      <c r="Q174" s="438"/>
      <c r="R174" s="438"/>
      <c r="S174" s="438"/>
      <c r="T174" s="438"/>
      <c r="U174" s="438"/>
      <c r="V174" s="438"/>
      <c r="W174" s="438"/>
      <c r="X174" s="438"/>
      <c r="Y174" s="438"/>
      <c r="Z174" s="438"/>
      <c r="AA174" s="438"/>
      <c r="AB174" s="438"/>
      <c r="AC174" s="438"/>
      <c r="AD174" s="438"/>
      <c r="AE174" s="438"/>
      <c r="AF174" s="438"/>
      <c r="AG174" s="81"/>
      <c r="AH174" s="81"/>
      <c r="AI174" s="81"/>
      <c r="AJ174" s="438"/>
      <c r="AK174" s="81"/>
      <c r="AL174" s="81"/>
      <c r="AM174" s="81"/>
      <c r="AN174" s="81"/>
      <c r="AO174" s="81"/>
      <c r="AP174" s="81"/>
      <c r="AQ174" s="81"/>
      <c r="AR174" s="81"/>
      <c r="AS174" s="81"/>
      <c r="AT174" s="441"/>
      <c r="AU174" s="441"/>
      <c r="AV174" s="442"/>
      <c r="AW174" s="442"/>
      <c r="AX174" s="442"/>
    </row>
    <row r="175">
      <c r="A175" s="433" t="s">
        <v>592</v>
      </c>
      <c r="B175" s="81"/>
      <c r="C175" s="437" t="s">
        <v>782</v>
      </c>
      <c r="D175" s="443"/>
      <c r="E175" s="438"/>
      <c r="F175" s="81"/>
      <c r="G175" s="438"/>
      <c r="H175" s="438"/>
      <c r="I175" s="438"/>
      <c r="J175" s="438"/>
      <c r="K175" s="438"/>
      <c r="L175" s="438"/>
      <c r="M175" s="438"/>
      <c r="N175" s="438"/>
      <c r="O175" s="438"/>
      <c r="P175" s="438"/>
      <c r="Q175" s="438"/>
      <c r="R175" s="438"/>
      <c r="S175" s="438"/>
      <c r="T175" s="438"/>
      <c r="U175" s="438"/>
      <c r="V175" s="438"/>
      <c r="W175" s="438"/>
      <c r="X175" s="438"/>
      <c r="Y175" s="438"/>
      <c r="Z175" s="438"/>
      <c r="AA175" s="438"/>
      <c r="AB175" s="438"/>
      <c r="AC175" s="438"/>
      <c r="AD175" s="438"/>
      <c r="AE175" s="438"/>
      <c r="AF175" s="438"/>
      <c r="AG175" s="81"/>
      <c r="AH175" s="81"/>
      <c r="AI175" s="81"/>
      <c r="AJ175" s="438"/>
      <c r="AK175" s="81"/>
      <c r="AL175" s="81"/>
      <c r="AM175" s="81"/>
      <c r="AN175" s="81"/>
      <c r="AO175" s="81"/>
      <c r="AP175" s="81"/>
      <c r="AQ175" s="81"/>
      <c r="AR175" s="81"/>
      <c r="AS175" s="81"/>
      <c r="AT175" s="441"/>
      <c r="AU175" s="441"/>
      <c r="AV175" s="442"/>
      <c r="AW175" s="442"/>
      <c r="AX175" s="442"/>
    </row>
    <row r="176">
      <c r="A176" s="446" t="s">
        <v>600</v>
      </c>
      <c r="B176" s="81"/>
      <c r="C176" s="437" t="s">
        <v>783</v>
      </c>
      <c r="D176" s="443"/>
      <c r="E176" s="438"/>
      <c r="F176" s="81"/>
      <c r="G176" s="438"/>
      <c r="H176" s="438"/>
      <c r="I176" s="438"/>
      <c r="J176" s="438"/>
      <c r="K176" s="438"/>
      <c r="L176" s="438"/>
      <c r="M176" s="438"/>
      <c r="N176" s="438"/>
      <c r="O176" s="438"/>
      <c r="P176" s="438"/>
      <c r="Q176" s="438"/>
      <c r="R176" s="438"/>
      <c r="S176" s="438"/>
      <c r="T176" s="438"/>
      <c r="U176" s="438"/>
      <c r="V176" s="438"/>
      <c r="W176" s="438"/>
      <c r="X176" s="438"/>
      <c r="Y176" s="438"/>
      <c r="Z176" s="438"/>
      <c r="AA176" s="438"/>
      <c r="AB176" s="438"/>
      <c r="AC176" s="438"/>
      <c r="AD176" s="438"/>
      <c r="AE176" s="438"/>
      <c r="AF176" s="438"/>
      <c r="AG176" s="81"/>
      <c r="AH176" s="81"/>
      <c r="AI176" s="81"/>
      <c r="AJ176" s="438"/>
      <c r="AK176" s="81"/>
      <c r="AL176" s="81"/>
      <c r="AM176" s="81"/>
      <c r="AN176" s="81"/>
      <c r="AO176" s="81"/>
      <c r="AP176" s="81"/>
      <c r="AQ176" s="81"/>
      <c r="AR176" s="81"/>
      <c r="AS176" s="81"/>
      <c r="AT176" s="441"/>
      <c r="AU176" s="441"/>
      <c r="AV176" s="442"/>
      <c r="AW176" s="442"/>
      <c r="AX176" s="442"/>
    </row>
    <row r="177">
      <c r="A177" s="81"/>
      <c r="B177" s="81"/>
      <c r="C177" s="81"/>
      <c r="D177" s="443"/>
      <c r="E177" s="438"/>
      <c r="F177" s="81"/>
      <c r="G177" s="438"/>
      <c r="H177" s="438"/>
      <c r="I177" s="438"/>
      <c r="J177" s="438"/>
      <c r="K177" s="438"/>
      <c r="L177" s="438"/>
      <c r="M177" s="438"/>
      <c r="N177" s="438"/>
      <c r="O177" s="438"/>
      <c r="P177" s="438"/>
      <c r="Q177" s="438"/>
      <c r="R177" s="438"/>
      <c r="S177" s="438"/>
      <c r="T177" s="438"/>
      <c r="U177" s="438"/>
      <c r="V177" s="438"/>
      <c r="W177" s="438"/>
      <c r="X177" s="438"/>
      <c r="Y177" s="438"/>
      <c r="Z177" s="438"/>
      <c r="AA177" s="438"/>
      <c r="AB177" s="438"/>
      <c r="AC177" s="438"/>
      <c r="AD177" s="438"/>
      <c r="AE177" s="438"/>
      <c r="AF177" s="438"/>
      <c r="AG177" s="81"/>
      <c r="AH177" s="81"/>
      <c r="AI177" s="81"/>
      <c r="AJ177" s="438"/>
      <c r="AK177" s="81"/>
      <c r="AL177" s="81"/>
      <c r="AM177" s="81"/>
      <c r="AN177" s="81"/>
      <c r="AO177" s="81"/>
      <c r="AP177" s="81"/>
      <c r="AQ177" s="81"/>
      <c r="AR177" s="81"/>
      <c r="AS177" s="81"/>
      <c r="AT177" s="441"/>
      <c r="AU177" s="441"/>
      <c r="AV177" s="442"/>
      <c r="AW177" s="442"/>
      <c r="AX177" s="442"/>
    </row>
    <row r="178">
      <c r="A178" s="81"/>
      <c r="B178" s="81"/>
      <c r="C178" s="81"/>
      <c r="D178" s="438"/>
      <c r="E178" s="438"/>
      <c r="F178" s="81"/>
      <c r="G178" s="438"/>
      <c r="H178" s="438"/>
      <c r="I178" s="438"/>
      <c r="J178" s="438"/>
      <c r="K178" s="438"/>
      <c r="L178" s="438"/>
      <c r="M178" s="438"/>
      <c r="N178" s="438"/>
      <c r="O178" s="438"/>
      <c r="P178" s="438"/>
      <c r="Q178" s="438"/>
      <c r="R178" s="438"/>
      <c r="S178" s="438"/>
      <c r="T178" s="438"/>
      <c r="U178" s="438"/>
      <c r="V178" s="438"/>
      <c r="W178" s="438"/>
      <c r="X178" s="438"/>
      <c r="Y178" s="438"/>
      <c r="Z178" s="438"/>
      <c r="AA178" s="438"/>
      <c r="AB178" s="438"/>
      <c r="AC178" s="438"/>
      <c r="AD178" s="438"/>
      <c r="AE178" s="438"/>
      <c r="AF178" s="438"/>
      <c r="AG178" s="81"/>
      <c r="AH178" s="81"/>
      <c r="AI178" s="81"/>
      <c r="AJ178" s="438"/>
      <c r="AK178" s="81"/>
      <c r="AL178" s="81"/>
      <c r="AM178" s="81"/>
      <c r="AN178" s="81"/>
      <c r="AO178" s="81"/>
      <c r="AP178" s="81"/>
      <c r="AQ178" s="81"/>
      <c r="AR178" s="81"/>
      <c r="AS178" s="81"/>
      <c r="AT178" s="441"/>
      <c r="AU178" s="441"/>
      <c r="AV178" s="442"/>
      <c r="AW178" s="442"/>
      <c r="AX178" s="442"/>
    </row>
    <row r="179">
      <c r="A179" s="81"/>
      <c r="B179" s="81"/>
      <c r="C179" s="81"/>
      <c r="D179" s="438"/>
      <c r="E179" s="438"/>
      <c r="F179" s="81"/>
      <c r="G179" s="438"/>
      <c r="H179" s="438"/>
      <c r="I179" s="438"/>
      <c r="J179" s="438"/>
      <c r="K179" s="438"/>
      <c r="L179" s="438"/>
      <c r="M179" s="438"/>
      <c r="N179" s="438"/>
      <c r="O179" s="438"/>
      <c r="P179" s="438"/>
      <c r="Q179" s="438"/>
      <c r="R179" s="438"/>
      <c r="S179" s="438"/>
      <c r="T179" s="438"/>
      <c r="U179" s="438"/>
      <c r="V179" s="438"/>
      <c r="W179" s="438"/>
      <c r="X179" s="438"/>
      <c r="Y179" s="438"/>
      <c r="Z179" s="438"/>
      <c r="AA179" s="438"/>
      <c r="AB179" s="438"/>
      <c r="AC179" s="438"/>
      <c r="AD179" s="438"/>
      <c r="AE179" s="438"/>
      <c r="AF179" s="438"/>
      <c r="AG179" s="81"/>
      <c r="AH179" s="81"/>
      <c r="AI179" s="81"/>
      <c r="AJ179" s="438"/>
      <c r="AK179" s="81"/>
      <c r="AL179" s="81"/>
      <c r="AM179" s="81"/>
      <c r="AN179" s="81"/>
      <c r="AO179" s="81"/>
      <c r="AP179" s="81"/>
      <c r="AQ179" s="81"/>
      <c r="AR179" s="81"/>
      <c r="AS179" s="81"/>
      <c r="AT179" s="441"/>
      <c r="AU179" s="441"/>
      <c r="AV179" s="442"/>
      <c r="AW179" s="442"/>
      <c r="AX179" s="442"/>
    </row>
    <row r="180">
      <c r="A180" s="81"/>
      <c r="B180" s="81"/>
      <c r="C180" s="81"/>
      <c r="D180" s="438"/>
      <c r="E180" s="438"/>
      <c r="F180" s="81"/>
      <c r="G180" s="438"/>
      <c r="H180" s="438"/>
      <c r="I180" s="438"/>
      <c r="J180" s="438"/>
      <c r="K180" s="438"/>
      <c r="L180" s="438"/>
      <c r="M180" s="438"/>
      <c r="N180" s="438"/>
      <c r="O180" s="438"/>
      <c r="P180" s="438"/>
      <c r="Q180" s="438"/>
      <c r="R180" s="438"/>
      <c r="S180" s="438"/>
      <c r="T180" s="438"/>
      <c r="U180" s="438"/>
      <c r="V180" s="438"/>
      <c r="W180" s="438"/>
      <c r="X180" s="438"/>
      <c r="Y180" s="438"/>
      <c r="Z180" s="438"/>
      <c r="AA180" s="438"/>
      <c r="AB180" s="438"/>
      <c r="AC180" s="438"/>
      <c r="AD180" s="438"/>
      <c r="AE180" s="438"/>
      <c r="AF180" s="438"/>
      <c r="AG180" s="81"/>
      <c r="AH180" s="81"/>
      <c r="AI180" s="81"/>
      <c r="AJ180" s="438"/>
      <c r="AK180" s="81"/>
      <c r="AL180" s="81"/>
      <c r="AM180" s="81"/>
      <c r="AN180" s="81"/>
      <c r="AO180" s="81"/>
      <c r="AP180" s="81"/>
      <c r="AQ180" s="81"/>
      <c r="AR180" s="81"/>
      <c r="AS180" s="81"/>
      <c r="AT180" s="441"/>
      <c r="AU180" s="441"/>
      <c r="AV180" s="442"/>
      <c r="AW180" s="442"/>
      <c r="AX180" s="442"/>
    </row>
    <row r="181">
      <c r="A181" s="81"/>
      <c r="B181" s="81"/>
      <c r="C181" s="81"/>
      <c r="D181" s="438"/>
      <c r="E181" s="438"/>
      <c r="F181" s="81"/>
      <c r="G181" s="438"/>
      <c r="H181" s="438"/>
      <c r="I181" s="438"/>
      <c r="J181" s="438"/>
      <c r="K181" s="438"/>
      <c r="L181" s="438"/>
      <c r="M181" s="438"/>
      <c r="N181" s="438"/>
      <c r="O181" s="438"/>
      <c r="P181" s="438"/>
      <c r="Q181" s="438"/>
      <c r="R181" s="438"/>
      <c r="S181" s="438"/>
      <c r="T181" s="438"/>
      <c r="U181" s="438"/>
      <c r="V181" s="438"/>
      <c r="W181" s="438"/>
      <c r="X181" s="438"/>
      <c r="Y181" s="438"/>
      <c r="Z181" s="438"/>
      <c r="AA181" s="438"/>
      <c r="AB181" s="438"/>
      <c r="AC181" s="438"/>
      <c r="AD181" s="438"/>
      <c r="AE181" s="438"/>
      <c r="AF181" s="438"/>
      <c r="AG181" s="81"/>
      <c r="AH181" s="81"/>
      <c r="AI181" s="81"/>
      <c r="AJ181" s="438"/>
      <c r="AK181" s="81"/>
      <c r="AL181" s="81"/>
      <c r="AM181" s="81"/>
      <c r="AN181" s="81"/>
      <c r="AO181" s="81"/>
      <c r="AP181" s="81"/>
      <c r="AQ181" s="81"/>
      <c r="AR181" s="81"/>
      <c r="AS181" s="81"/>
      <c r="AT181" s="441"/>
      <c r="AU181" s="441"/>
      <c r="AV181" s="442"/>
      <c r="AW181" s="442"/>
      <c r="AX181" s="442"/>
    </row>
    <row r="182">
      <c r="A182" s="81"/>
      <c r="B182" s="81"/>
      <c r="C182" s="81"/>
      <c r="D182" s="438"/>
      <c r="E182" s="438"/>
      <c r="F182" s="81"/>
      <c r="G182" s="438"/>
      <c r="H182" s="438"/>
      <c r="I182" s="438"/>
      <c r="J182" s="438"/>
      <c r="K182" s="438"/>
      <c r="L182" s="438"/>
      <c r="M182" s="438"/>
      <c r="N182" s="438"/>
      <c r="O182" s="438"/>
      <c r="P182" s="438"/>
      <c r="Q182" s="438"/>
      <c r="R182" s="438"/>
      <c r="S182" s="438"/>
      <c r="T182" s="438"/>
      <c r="U182" s="438"/>
      <c r="V182" s="438"/>
      <c r="W182" s="438"/>
      <c r="X182" s="438"/>
      <c r="Y182" s="438"/>
      <c r="Z182" s="438"/>
      <c r="AA182" s="438"/>
      <c r="AB182" s="438"/>
      <c r="AC182" s="438"/>
      <c r="AD182" s="438"/>
      <c r="AE182" s="438"/>
      <c r="AF182" s="438"/>
      <c r="AG182" s="81"/>
      <c r="AH182" s="81"/>
      <c r="AI182" s="81"/>
      <c r="AJ182" s="438"/>
      <c r="AK182" s="81"/>
      <c r="AL182" s="81"/>
      <c r="AM182" s="81"/>
      <c r="AN182" s="81"/>
      <c r="AO182" s="81"/>
      <c r="AP182" s="81"/>
      <c r="AQ182" s="81"/>
      <c r="AR182" s="81"/>
      <c r="AS182" s="81"/>
      <c r="AT182" s="441"/>
      <c r="AU182" s="441"/>
      <c r="AV182" s="442"/>
      <c r="AW182" s="442"/>
      <c r="AX182" s="442"/>
    </row>
  </sheetData>
  <autoFilter ref="$A$4:$AV$125">
    <sortState ref="A4:AV125">
      <sortCondition ref="A4:A125"/>
      <sortCondition ref="K4:K125"/>
    </sortState>
  </autoFilter>
  <customSheetViews>
    <customSheetView guid="{988808EA-12CE-42BA-93B7-8E7B51A3CACD}" filter="1" showAutoFilter="1">
      <autoFilter ref="$A$4:$AX$125"/>
    </customSheetView>
    <customSheetView guid="{D07C4982-03A0-4B18-8D58-201E5E00EA3D}" filter="1" showAutoFilter="1">
      <autoFilter ref="$A$4:$AV$125"/>
    </customSheetView>
  </customSheetViews>
  <mergeCells count="16">
    <mergeCell ref="A1:A3"/>
    <mergeCell ref="B1:B3"/>
    <mergeCell ref="C1:C3"/>
    <mergeCell ref="D1:D3"/>
    <mergeCell ref="AG1:AG3"/>
    <mergeCell ref="AH1:AH3"/>
    <mergeCell ref="AI1:AI3"/>
    <mergeCell ref="AT1:AT3"/>
    <mergeCell ref="AU1:AU3"/>
    <mergeCell ref="AJ1:AJ3"/>
    <mergeCell ref="AK1:AK3"/>
    <mergeCell ref="AL1:AM2"/>
    <mergeCell ref="AN1:AO2"/>
    <mergeCell ref="AP1:AQ2"/>
    <mergeCell ref="AR1:AR3"/>
    <mergeCell ref="AS1:AS3"/>
  </mergeCells>
  <conditionalFormatting sqref="E5:AF129 A131:A176">
    <cfRule type="containsText" dxfId="3" priority="1" operator="containsText" text="X4">
      <formula>NOT(ISERROR(SEARCH(("X4"),(E5))))</formula>
    </cfRule>
  </conditionalFormatting>
  <conditionalFormatting sqref="E5:AF129 A131:A176">
    <cfRule type="containsText" dxfId="3" priority="2" operator="containsText" text="X3">
      <formula>NOT(ISERROR(SEARCH(("X3"),(E5))))</formula>
    </cfRule>
  </conditionalFormatting>
  <conditionalFormatting sqref="E5:AF129 A131:A176">
    <cfRule type="containsText" dxfId="3" priority="3" operator="containsText" text="X2">
      <formula>NOT(ISERROR(SEARCH(("X2"),(E5))))</formula>
    </cfRule>
  </conditionalFormatting>
  <conditionalFormatting sqref="E5:AH129 A131:A176">
    <cfRule type="beginsWith" dxfId="4" priority="4" operator="beginsWith" text="X">
      <formula>LEFT((E5),LEN("X"))=("X")</formula>
    </cfRule>
  </conditionalFormatting>
  <conditionalFormatting sqref="E5:AF130 A131:A182">
    <cfRule type="cellIs" dxfId="5" priority="5" operator="equal">
      <formula>"H"</formula>
    </cfRule>
  </conditionalFormatting>
  <conditionalFormatting sqref="E5:AF129 A131:A176">
    <cfRule type="cellIs" dxfId="6" priority="6" operator="equal">
      <formula>0</formula>
    </cfRule>
  </conditionalFormatting>
  <conditionalFormatting sqref="E5:AF130 A131:A182">
    <cfRule type="cellIs" dxfId="7" priority="7" operator="equal">
      <formula>"S"</formula>
    </cfRule>
  </conditionalFormatting>
  <conditionalFormatting sqref="E5:AF130 A131:A182">
    <cfRule type="cellIs" dxfId="8" priority="8" operator="equal">
      <formula>"A"</formula>
    </cfRule>
  </conditionalFormatting>
  <conditionalFormatting sqref="E5:AF129 A174">
    <cfRule type="cellIs" dxfId="9" priority="9" operator="equal">
      <formula>"U"</formula>
    </cfRule>
  </conditionalFormatting>
  <conditionalFormatting sqref="E5:AF129 A131:A176">
    <cfRule type="endsWith" dxfId="10" priority="10" operator="endsWith" text="2">
      <formula>RIGHT((E5),LEN("2"))=("2")</formula>
    </cfRule>
  </conditionalFormatting>
  <conditionalFormatting sqref="E5:AI130 AJ5:AL133 AM5:AM104 AM116:AM133 AN126:AX133">
    <cfRule type="containsText" dxfId="11" priority="11" operator="containsText" text="L">
      <formula>NOT(ISERROR(SEARCH(("L"),(E5))))</formula>
    </cfRule>
  </conditionalFormatting>
  <conditionalFormatting sqref="E5:AF129 A131:A176">
    <cfRule type="endsWith" dxfId="10" priority="12" operator="endsWith" text="1">
      <formula>RIGHT((E5),LEN("1"))=("1")</formula>
    </cfRule>
  </conditionalFormatting>
  <conditionalFormatting sqref="E2:AF2">
    <cfRule type="cellIs" dxfId="0" priority="13" operator="equal">
      <formula>"Sun"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5.63"/>
    <col customWidth="1" min="4" max="4" width="19.0"/>
    <col customWidth="1" min="5" max="21" width="5.13"/>
    <col customWidth="1" min="22" max="22" width="5.0"/>
    <col customWidth="1" min="23" max="32" width="5.13"/>
    <col customWidth="1" min="33" max="33" width="6.63"/>
    <col customWidth="1" min="34" max="37" width="8.88"/>
    <col customWidth="1" min="38" max="39" width="5.75"/>
    <col customWidth="1" min="40" max="40" width="8.0"/>
    <col customWidth="1" min="41" max="41" width="7.63"/>
    <col customWidth="1" min="42" max="42" width="8.38"/>
    <col customWidth="1" min="43" max="43" width="7.38"/>
    <col customWidth="1" min="44" max="44" width="6.38"/>
    <col customWidth="1" min="45" max="45" width="5.75"/>
    <col customWidth="1" min="46" max="46" width="9.13"/>
    <col customWidth="1" min="47" max="50" width="6.38"/>
  </cols>
  <sheetData>
    <row r="1">
      <c r="A1" s="410" t="s">
        <v>0</v>
      </c>
      <c r="B1" s="177" t="s">
        <v>571</v>
      </c>
      <c r="C1" s="177" t="s">
        <v>572</v>
      </c>
      <c r="D1" s="177" t="s">
        <v>573</v>
      </c>
      <c r="E1" s="178">
        <v>46078.0</v>
      </c>
      <c r="F1" s="178">
        <v>46079.0</v>
      </c>
      <c r="G1" s="178">
        <v>46080.0</v>
      </c>
      <c r="H1" s="178">
        <v>46081.0</v>
      </c>
      <c r="I1" s="178">
        <v>46082.0</v>
      </c>
      <c r="J1" s="178">
        <v>46083.0</v>
      </c>
      <c r="K1" s="178">
        <v>46084.0</v>
      </c>
      <c r="L1" s="178">
        <v>46085.0</v>
      </c>
      <c r="M1" s="178">
        <v>46086.0</v>
      </c>
      <c r="N1" s="178">
        <v>46087.0</v>
      </c>
      <c r="O1" s="178">
        <v>46088.0</v>
      </c>
      <c r="P1" s="178">
        <v>46089.0</v>
      </c>
      <c r="Q1" s="178">
        <v>46090.0</v>
      </c>
      <c r="R1" s="178">
        <v>46091.0</v>
      </c>
      <c r="S1" s="178">
        <v>46092.0</v>
      </c>
      <c r="T1" s="178">
        <v>46093.0</v>
      </c>
      <c r="U1" s="178">
        <v>46094.0</v>
      </c>
      <c r="V1" s="178">
        <v>46095.0</v>
      </c>
      <c r="W1" s="178">
        <v>46096.0</v>
      </c>
      <c r="X1" s="178">
        <v>46097.0</v>
      </c>
      <c r="Y1" s="178">
        <v>46098.0</v>
      </c>
      <c r="Z1" s="178">
        <v>46099.0</v>
      </c>
      <c r="AA1" s="178">
        <v>46100.0</v>
      </c>
      <c r="AB1" s="178">
        <v>46101.0</v>
      </c>
      <c r="AC1" s="178">
        <v>46102.0</v>
      </c>
      <c r="AD1" s="178">
        <v>46103.0</v>
      </c>
      <c r="AE1" s="178">
        <v>46104.0</v>
      </c>
      <c r="AF1" s="178">
        <v>46105.0</v>
      </c>
      <c r="AG1" s="177" t="s">
        <v>574</v>
      </c>
      <c r="AH1" s="177" t="s">
        <v>4</v>
      </c>
      <c r="AI1" s="177" t="s">
        <v>1234</v>
      </c>
      <c r="AJ1" s="177" t="s">
        <v>1235</v>
      </c>
      <c r="AK1" s="401" t="s">
        <v>1236</v>
      </c>
      <c r="AL1" s="412" t="s">
        <v>1237</v>
      </c>
      <c r="AM1" s="180"/>
      <c r="AN1" s="412" t="s">
        <v>1238</v>
      </c>
      <c r="AO1" s="180"/>
      <c r="AP1" s="412" t="s">
        <v>1239</v>
      </c>
      <c r="AQ1" s="180"/>
      <c r="AR1" s="401" t="s">
        <v>580</v>
      </c>
      <c r="AS1" s="401" t="s">
        <v>581</v>
      </c>
      <c r="AT1" s="401" t="s">
        <v>582</v>
      </c>
      <c r="AU1" s="401" t="s">
        <v>583</v>
      </c>
      <c r="AV1" s="181"/>
      <c r="AW1" s="181"/>
      <c r="AX1" s="181"/>
    </row>
    <row r="2">
      <c r="A2" s="182"/>
      <c r="B2" s="182"/>
      <c r="C2" s="182"/>
      <c r="D2" s="182"/>
      <c r="E2" s="183" t="str">
        <f t="shared" ref="E2:AF2" si="1">CHOOSE(WEEKDAY(E1),"Sun","Mon","Tue","Wed","Thu","Fri","Sat")</f>
        <v>Wed</v>
      </c>
      <c r="F2" s="183" t="str">
        <f t="shared" si="1"/>
        <v>Thu</v>
      </c>
      <c r="G2" s="183" t="str">
        <f t="shared" si="1"/>
        <v>Fri</v>
      </c>
      <c r="H2" s="183" t="str">
        <f t="shared" si="1"/>
        <v>Sat</v>
      </c>
      <c r="I2" s="183" t="str">
        <f t="shared" si="1"/>
        <v>Sun</v>
      </c>
      <c r="J2" s="183" t="str">
        <f t="shared" si="1"/>
        <v>Mon</v>
      </c>
      <c r="K2" s="183" t="str">
        <f t="shared" si="1"/>
        <v>Tue</v>
      </c>
      <c r="L2" s="183" t="str">
        <f t="shared" si="1"/>
        <v>Wed</v>
      </c>
      <c r="M2" s="183" t="str">
        <f t="shared" si="1"/>
        <v>Thu</v>
      </c>
      <c r="N2" s="183" t="str">
        <f t="shared" si="1"/>
        <v>Fri</v>
      </c>
      <c r="O2" s="183" t="str">
        <f t="shared" si="1"/>
        <v>Sat</v>
      </c>
      <c r="P2" s="183" t="str">
        <f t="shared" si="1"/>
        <v>Sun</v>
      </c>
      <c r="Q2" s="183" t="str">
        <f t="shared" si="1"/>
        <v>Mon</v>
      </c>
      <c r="R2" s="183" t="str">
        <f t="shared" si="1"/>
        <v>Tue</v>
      </c>
      <c r="S2" s="183" t="str">
        <f t="shared" si="1"/>
        <v>Wed</v>
      </c>
      <c r="T2" s="183" t="str">
        <f t="shared" si="1"/>
        <v>Thu</v>
      </c>
      <c r="U2" s="183" t="str">
        <f t="shared" si="1"/>
        <v>Fri</v>
      </c>
      <c r="V2" s="183" t="str">
        <f t="shared" si="1"/>
        <v>Sat</v>
      </c>
      <c r="W2" s="183" t="str">
        <f t="shared" si="1"/>
        <v>Sun</v>
      </c>
      <c r="X2" s="183" t="str">
        <f t="shared" si="1"/>
        <v>Mon</v>
      </c>
      <c r="Y2" s="183" t="str">
        <f t="shared" si="1"/>
        <v>Tue</v>
      </c>
      <c r="Z2" s="183" t="str">
        <f t="shared" si="1"/>
        <v>Wed</v>
      </c>
      <c r="AA2" s="183" t="str">
        <f t="shared" si="1"/>
        <v>Thu</v>
      </c>
      <c r="AB2" s="183" t="str">
        <f t="shared" si="1"/>
        <v>Fri</v>
      </c>
      <c r="AC2" s="183" t="str">
        <f t="shared" si="1"/>
        <v>Sat</v>
      </c>
      <c r="AD2" s="183" t="str">
        <f t="shared" si="1"/>
        <v>Sun</v>
      </c>
      <c r="AE2" s="183" t="str">
        <f t="shared" si="1"/>
        <v>Mon</v>
      </c>
      <c r="AF2" s="183" t="str">
        <f t="shared" si="1"/>
        <v>Tue</v>
      </c>
      <c r="AG2" s="182"/>
      <c r="AH2" s="182"/>
      <c r="AI2" s="182"/>
      <c r="AJ2" s="182"/>
      <c r="AK2" s="182"/>
      <c r="AL2" s="184"/>
      <c r="AM2" s="185"/>
      <c r="AN2" s="184"/>
      <c r="AO2" s="185"/>
      <c r="AP2" s="184"/>
      <c r="AQ2" s="185"/>
      <c r="AR2" s="182"/>
      <c r="AS2" s="182"/>
      <c r="AT2" s="182"/>
      <c r="AU2" s="182"/>
      <c r="AV2" s="181"/>
      <c r="AW2" s="181"/>
      <c r="AX2" s="181"/>
    </row>
    <row r="3">
      <c r="A3" s="14"/>
      <c r="B3" s="14"/>
      <c r="C3" s="14"/>
      <c r="D3" s="14"/>
      <c r="E3" s="186">
        <f t="shared" ref="E3:AF3" si="2">countif(E5:E125,"x*")+countif(E5:E125,"b*")+countif(E5:E125,"a1")+countif(E5:E125,"a2")+countif(E5:E125,"c*")+countif(E5:E125,"d*")</f>
        <v>99</v>
      </c>
      <c r="F3" s="186">
        <f t="shared" si="2"/>
        <v>104</v>
      </c>
      <c r="G3" s="186">
        <f t="shared" si="2"/>
        <v>108</v>
      </c>
      <c r="H3" s="186">
        <f t="shared" si="2"/>
        <v>65</v>
      </c>
      <c r="I3" s="186">
        <f t="shared" si="2"/>
        <v>52</v>
      </c>
      <c r="J3" s="186">
        <f t="shared" si="2"/>
        <v>89</v>
      </c>
      <c r="K3" s="186">
        <f t="shared" si="2"/>
        <v>105</v>
      </c>
      <c r="L3" s="186">
        <f t="shared" si="2"/>
        <v>109</v>
      </c>
      <c r="M3" s="186">
        <f t="shared" si="2"/>
        <v>113</v>
      </c>
      <c r="N3" s="186">
        <f t="shared" si="2"/>
        <v>111</v>
      </c>
      <c r="O3" s="186">
        <f t="shared" si="2"/>
        <v>64</v>
      </c>
      <c r="P3" s="186">
        <f t="shared" si="2"/>
        <v>50</v>
      </c>
      <c r="Q3" s="186">
        <f t="shared" si="2"/>
        <v>102</v>
      </c>
      <c r="R3" s="186">
        <f t="shared" si="2"/>
        <v>114</v>
      </c>
      <c r="S3" s="186">
        <f t="shared" si="2"/>
        <v>117</v>
      </c>
      <c r="T3" s="186">
        <f t="shared" si="2"/>
        <v>114</v>
      </c>
      <c r="U3" s="186">
        <f t="shared" si="2"/>
        <v>113</v>
      </c>
      <c r="V3" s="186">
        <f t="shared" si="2"/>
        <v>64</v>
      </c>
      <c r="W3" s="186">
        <f t="shared" si="2"/>
        <v>56</v>
      </c>
      <c r="X3" s="186">
        <f t="shared" si="2"/>
        <v>104</v>
      </c>
      <c r="Y3" s="186">
        <f t="shared" si="2"/>
        <v>118</v>
      </c>
      <c r="Z3" s="186">
        <f t="shared" si="2"/>
        <v>117</v>
      </c>
      <c r="AA3" s="186">
        <f t="shared" si="2"/>
        <v>118</v>
      </c>
      <c r="AB3" s="186">
        <f t="shared" si="2"/>
        <v>114</v>
      </c>
      <c r="AC3" s="186">
        <f t="shared" si="2"/>
        <v>60</v>
      </c>
      <c r="AD3" s="186">
        <f t="shared" si="2"/>
        <v>58</v>
      </c>
      <c r="AE3" s="186">
        <f t="shared" si="2"/>
        <v>99</v>
      </c>
      <c r="AF3" s="186">
        <f t="shared" si="2"/>
        <v>113</v>
      </c>
      <c r="AG3" s="14"/>
      <c r="AH3" s="14"/>
      <c r="AI3" s="14"/>
      <c r="AJ3" s="14"/>
      <c r="AK3" s="14"/>
      <c r="AL3" s="413" t="s">
        <v>584</v>
      </c>
      <c r="AM3" s="414" t="s">
        <v>585</v>
      </c>
      <c r="AN3" s="413" t="s">
        <v>584</v>
      </c>
      <c r="AO3" s="414" t="s">
        <v>585</v>
      </c>
      <c r="AP3" s="413" t="s">
        <v>584</v>
      </c>
      <c r="AQ3" s="414" t="s">
        <v>585</v>
      </c>
      <c r="AR3" s="14"/>
      <c r="AS3" s="14"/>
      <c r="AT3" s="14"/>
      <c r="AU3" s="14"/>
      <c r="AV3" s="181"/>
      <c r="AW3" s="181"/>
      <c r="AX3" s="181"/>
    </row>
    <row r="4">
      <c r="A4" s="402"/>
      <c r="B4" s="403">
        <v>1.0</v>
      </c>
      <c r="C4" s="403">
        <v>2.0</v>
      </c>
      <c r="D4" s="403">
        <v>3.0</v>
      </c>
      <c r="E4" s="403">
        <v>4.0</v>
      </c>
      <c r="F4" s="403">
        <v>5.0</v>
      </c>
      <c r="G4" s="403">
        <v>6.0</v>
      </c>
      <c r="H4" s="403">
        <v>7.0</v>
      </c>
      <c r="I4" s="403">
        <v>8.0</v>
      </c>
      <c r="J4" s="403">
        <v>9.0</v>
      </c>
      <c r="K4" s="403">
        <v>10.0</v>
      </c>
      <c r="L4" s="403">
        <v>11.0</v>
      </c>
      <c r="M4" s="403">
        <v>12.0</v>
      </c>
      <c r="N4" s="403">
        <v>13.0</v>
      </c>
      <c r="O4" s="403">
        <v>14.0</v>
      </c>
      <c r="P4" s="403">
        <v>15.0</v>
      </c>
      <c r="Q4" s="403">
        <v>16.0</v>
      </c>
      <c r="R4" s="403">
        <v>17.0</v>
      </c>
      <c r="S4" s="403">
        <v>18.0</v>
      </c>
      <c r="T4" s="403">
        <v>19.0</v>
      </c>
      <c r="U4" s="403">
        <v>20.0</v>
      </c>
      <c r="V4" s="403">
        <v>21.0</v>
      </c>
      <c r="W4" s="403">
        <v>22.0</v>
      </c>
      <c r="X4" s="403">
        <v>23.0</v>
      </c>
      <c r="Y4" s="403">
        <v>24.0</v>
      </c>
      <c r="Z4" s="403">
        <v>25.0</v>
      </c>
      <c r="AA4" s="403">
        <v>26.0</v>
      </c>
      <c r="AB4" s="403">
        <v>27.0</v>
      </c>
      <c r="AC4" s="403">
        <v>28.0</v>
      </c>
      <c r="AD4" s="403">
        <v>29.0</v>
      </c>
      <c r="AE4" s="403">
        <v>30.0</v>
      </c>
      <c r="AF4" s="403">
        <v>31.0</v>
      </c>
      <c r="AG4" s="670">
        <v>33.0</v>
      </c>
      <c r="AH4" s="670">
        <v>34.0</v>
      </c>
      <c r="AI4" s="670">
        <v>35.0</v>
      </c>
      <c r="AJ4" s="670">
        <v>36.0</v>
      </c>
      <c r="AK4" s="670">
        <v>37.0</v>
      </c>
      <c r="AL4" s="670">
        <v>38.0</v>
      </c>
      <c r="AM4" s="670">
        <v>39.0</v>
      </c>
      <c r="AN4" s="670">
        <v>40.0</v>
      </c>
      <c r="AO4" s="670">
        <v>41.0</v>
      </c>
      <c r="AP4" s="670">
        <v>42.0</v>
      </c>
      <c r="AQ4" s="670">
        <v>43.0</v>
      </c>
      <c r="AR4" s="670">
        <v>44.0</v>
      </c>
      <c r="AS4" s="670">
        <v>45.0</v>
      </c>
      <c r="AT4" s="670">
        <v>46.0</v>
      </c>
      <c r="AU4" s="670">
        <v>47.0</v>
      </c>
      <c r="AV4" s="643"/>
      <c r="AW4" s="403"/>
      <c r="AX4" s="402"/>
    </row>
    <row r="5">
      <c r="A5" s="644">
        <v>1.0</v>
      </c>
      <c r="B5" s="644" t="s">
        <v>586</v>
      </c>
      <c r="C5" s="645" t="s">
        <v>443</v>
      </c>
      <c r="D5" s="644" t="s">
        <v>446</v>
      </c>
      <c r="E5" s="195" t="s">
        <v>715</v>
      </c>
      <c r="F5" s="195" t="s">
        <v>715</v>
      </c>
      <c r="G5" s="195" t="s">
        <v>715</v>
      </c>
      <c r="H5" s="195" t="s">
        <v>715</v>
      </c>
      <c r="I5" s="195">
        <v>0.0</v>
      </c>
      <c r="J5" s="195" t="s">
        <v>593</v>
      </c>
      <c r="K5" s="195" t="s">
        <v>593</v>
      </c>
      <c r="L5" s="195" t="s">
        <v>593</v>
      </c>
      <c r="M5" s="195" t="s">
        <v>593</v>
      </c>
      <c r="N5" s="195" t="s">
        <v>593</v>
      </c>
      <c r="O5" s="195" t="s">
        <v>593</v>
      </c>
      <c r="P5" s="196">
        <v>0.0</v>
      </c>
      <c r="Q5" s="195" t="s">
        <v>593</v>
      </c>
      <c r="R5" s="195" t="s">
        <v>593</v>
      </c>
      <c r="S5" s="195" t="s">
        <v>593</v>
      </c>
      <c r="T5" s="195" t="s">
        <v>593</v>
      </c>
      <c r="U5" s="196" t="s">
        <v>593</v>
      </c>
      <c r="V5" s="196" t="s">
        <v>593</v>
      </c>
      <c r="W5" s="196">
        <v>0.0</v>
      </c>
      <c r="X5" s="196" t="s">
        <v>593</v>
      </c>
      <c r="Y5" s="196" t="s">
        <v>593</v>
      </c>
      <c r="Z5" s="196" t="s">
        <v>593</v>
      </c>
      <c r="AA5" s="196" t="s">
        <v>593</v>
      </c>
      <c r="AB5" s="196" t="s">
        <v>593</v>
      </c>
      <c r="AC5" s="196" t="s">
        <v>593</v>
      </c>
      <c r="AD5" s="196">
        <v>0.0</v>
      </c>
      <c r="AE5" s="196" t="s">
        <v>593</v>
      </c>
      <c r="AF5" s="196" t="s">
        <v>593</v>
      </c>
      <c r="AG5" s="197">
        <f>vlookup(B5,'Annual Leave-2026'!$B:$R,6,0)-countif(E5:AF5,"a")-(countif(E5:AF5,"a1")*0.5)-(countif(E5:AF5,"a2")*0.5)-(countif(E5:AF5,"b*")*0.5)-(countif(E5:AF5,"c*")*0.5)-(countif(E5:AF5,"d*")*0.5)-(countif(E5:AF5,"e*")*0.5)+1+1</f>
        <v>13</v>
      </c>
      <c r="AH5" s="197">
        <f t="shared" ref="AH5:AH128" si="3">countif(E5:AF5,"x*")+countif(E5:AF5,"h")+countif(E5:AF5,"a*")+countif(E5:AF5,"b*")+countif(E5:AF5,"c*")+countif(E5:AF5,"d*")+countif(E5:AF5,"e*")+countif(E5:AF5,"u*1")*0.5+countif(E5:AF5,"u*2")*0.5+countif(E5:AF5,"l")</f>
        <v>24</v>
      </c>
      <c r="AI5" s="539"/>
      <c r="AJ5" s="539"/>
      <c r="AK5" s="646">
        <v>8.000000000000004</v>
      </c>
      <c r="AL5" s="647"/>
      <c r="AM5" s="645"/>
      <c r="AN5" s="645"/>
      <c r="AO5" s="645"/>
      <c r="AP5" s="645"/>
      <c r="AQ5" s="645"/>
      <c r="AR5" s="644">
        <f t="shared" ref="AR5:AR128" si="4">countif(E5:AF5,"0")</f>
        <v>4</v>
      </c>
      <c r="AS5" s="644">
        <f t="shared" ref="AS5:AS128" si="5">countif(E5:AF5,"S")</f>
        <v>0</v>
      </c>
      <c r="AT5" s="644">
        <f t="shared" ref="AT5:AT128" si="6">countif(E5:AF5,"U")+(countif(E5:AF5,"U*1")*0.5)+(countif(E5:AF5,"U*2")*0.5)</f>
        <v>0</v>
      </c>
      <c r="AU5" s="645"/>
      <c r="AV5" s="648"/>
      <c r="AW5" s="649"/>
      <c r="AX5" s="649"/>
    </row>
    <row r="6">
      <c r="A6" s="650">
        <v>2.0</v>
      </c>
      <c r="B6" s="650" t="s">
        <v>589</v>
      </c>
      <c r="C6" s="651" t="s">
        <v>447</v>
      </c>
      <c r="D6" s="650" t="s">
        <v>450</v>
      </c>
      <c r="E6" s="652" t="s">
        <v>593</v>
      </c>
      <c r="F6" s="429" t="s">
        <v>593</v>
      </c>
      <c r="G6" s="429" t="s">
        <v>593</v>
      </c>
      <c r="H6" s="429" t="s">
        <v>593</v>
      </c>
      <c r="I6" s="194">
        <v>0.0</v>
      </c>
      <c r="J6" s="194" t="s">
        <v>588</v>
      </c>
      <c r="K6" s="194" t="s">
        <v>588</v>
      </c>
      <c r="L6" s="194" t="s">
        <v>588</v>
      </c>
      <c r="M6" s="194" t="s">
        <v>588</v>
      </c>
      <c r="N6" s="194" t="s">
        <v>588</v>
      </c>
      <c r="O6" s="194">
        <v>0.0</v>
      </c>
      <c r="P6" s="194" t="s">
        <v>588</v>
      </c>
      <c r="Q6" s="194" t="s">
        <v>588</v>
      </c>
      <c r="R6" s="194" t="s">
        <v>588</v>
      </c>
      <c r="S6" s="194" t="s">
        <v>588</v>
      </c>
      <c r="T6" s="194" t="s">
        <v>588</v>
      </c>
      <c r="U6" s="194" t="s">
        <v>588</v>
      </c>
      <c r="V6" s="194">
        <v>0.0</v>
      </c>
      <c r="W6" s="194" t="s">
        <v>588</v>
      </c>
      <c r="X6" s="194" t="s">
        <v>588</v>
      </c>
      <c r="Y6" s="194" t="s">
        <v>588</v>
      </c>
      <c r="Z6" s="194" t="s">
        <v>588</v>
      </c>
      <c r="AA6" s="194" t="s">
        <v>588</v>
      </c>
      <c r="AB6" s="194" t="s">
        <v>588</v>
      </c>
      <c r="AC6" s="194">
        <v>0.0</v>
      </c>
      <c r="AD6" s="194" t="s">
        <v>588</v>
      </c>
      <c r="AE6" s="194" t="s">
        <v>588</v>
      </c>
      <c r="AF6" s="194" t="s">
        <v>588</v>
      </c>
      <c r="AG6" s="197">
        <f>vlookup(B6,'Annual Leave-2026'!$B:$R,6,0)-countif(E6:AF6,"a")-(countif(E6:AF6,"a1")*0.5)-(countif(E6:AF6,"a2")*0.5)-(countif(E6:AF6,"b*")*0.5)-(countif(E6:AF6,"c*")*0.5)-(countif(E6:AF6,"d*")*0.5)-(countif(E6:AF6,"e*")*0.5)+1</f>
        <v>5.5</v>
      </c>
      <c r="AH6" s="197">
        <f t="shared" si="3"/>
        <v>24</v>
      </c>
      <c r="AI6" s="406"/>
      <c r="AJ6" s="406"/>
      <c r="AK6" s="653">
        <v>8.000000000000004</v>
      </c>
      <c r="AL6" s="654"/>
      <c r="AM6" s="651"/>
      <c r="AN6" s="651"/>
      <c r="AO6" s="651"/>
      <c r="AP6" s="651"/>
      <c r="AQ6" s="655"/>
      <c r="AR6" s="656">
        <f t="shared" si="4"/>
        <v>4</v>
      </c>
      <c r="AS6" s="656">
        <f t="shared" si="5"/>
        <v>0</v>
      </c>
      <c r="AT6" s="656">
        <f t="shared" si="6"/>
        <v>0</v>
      </c>
      <c r="AU6" s="651"/>
      <c r="AV6" s="657"/>
      <c r="AW6" s="649"/>
      <c r="AX6" s="649"/>
    </row>
    <row r="7">
      <c r="A7" s="656">
        <v>3.0</v>
      </c>
      <c r="B7" s="656" t="s">
        <v>594</v>
      </c>
      <c r="C7" s="655" t="s">
        <v>451</v>
      </c>
      <c r="D7" s="656" t="s">
        <v>450</v>
      </c>
      <c r="E7" s="194" t="s">
        <v>588</v>
      </c>
      <c r="F7" s="194" t="s">
        <v>6</v>
      </c>
      <c r="G7" s="194" t="s">
        <v>6</v>
      </c>
      <c r="H7" s="194">
        <v>0.0</v>
      </c>
      <c r="I7" s="194" t="s">
        <v>6</v>
      </c>
      <c r="J7" s="194" t="s">
        <v>717</v>
      </c>
      <c r="K7" s="194" t="s">
        <v>717</v>
      </c>
      <c r="L7" s="194" t="s">
        <v>717</v>
      </c>
      <c r="M7" s="194" t="s">
        <v>717</v>
      </c>
      <c r="N7" s="194" t="s">
        <v>717</v>
      </c>
      <c r="O7" s="194" t="s">
        <v>717</v>
      </c>
      <c r="P7" s="194">
        <v>0.0</v>
      </c>
      <c r="Q7" s="194" t="s">
        <v>717</v>
      </c>
      <c r="R7" s="194" t="s">
        <v>717</v>
      </c>
      <c r="S7" s="194" t="s">
        <v>717</v>
      </c>
      <c r="T7" s="194" t="s">
        <v>717</v>
      </c>
      <c r="U7" s="194" t="s">
        <v>717</v>
      </c>
      <c r="V7" s="194" t="s">
        <v>717</v>
      </c>
      <c r="W7" s="194">
        <v>0.0</v>
      </c>
      <c r="X7" s="194" t="s">
        <v>717</v>
      </c>
      <c r="Y7" s="194" t="s">
        <v>717</v>
      </c>
      <c r="Z7" s="194" t="s">
        <v>717</v>
      </c>
      <c r="AA7" s="194" t="s">
        <v>717</v>
      </c>
      <c r="AB7" s="194" t="s">
        <v>717</v>
      </c>
      <c r="AC7" s="194" t="s">
        <v>717</v>
      </c>
      <c r="AD7" s="194">
        <v>0.0</v>
      </c>
      <c r="AE7" s="194" t="s">
        <v>717</v>
      </c>
      <c r="AF7" s="194" t="s">
        <v>717</v>
      </c>
      <c r="AG7" s="197">
        <f>vlookup(B7,'Annual Leave-2026'!$B:$R,6,0)-countif(E7:AF7,"a")-(countif(E7:AF7,"a1")*0.5)-(countif(E7:AF7,"a2")*0.5)-(countif(E7:AF7,"b*")*0.5)-(countif(E7:AF7,"c*")*0.5)-(countif(E7:AF7,"d*")*0.5)-(countif(E7:AF7,"e*")*0.5)+1</f>
        <v>8.5</v>
      </c>
      <c r="AH7" s="197">
        <f t="shared" si="3"/>
        <v>24</v>
      </c>
      <c r="AI7" s="406"/>
      <c r="AJ7" s="406"/>
      <c r="AK7" s="658">
        <v>8.000000000000004</v>
      </c>
      <c r="AL7" s="659"/>
      <c r="AM7" s="655"/>
      <c r="AN7" s="655"/>
      <c r="AO7" s="655"/>
      <c r="AP7" s="655"/>
      <c r="AQ7" s="655"/>
      <c r="AR7" s="656">
        <f t="shared" si="4"/>
        <v>4</v>
      </c>
      <c r="AS7" s="656">
        <f t="shared" si="5"/>
        <v>0</v>
      </c>
      <c r="AT7" s="656">
        <f t="shared" si="6"/>
        <v>0</v>
      </c>
      <c r="AU7" s="655"/>
      <c r="AV7" s="657"/>
      <c r="AW7" s="649"/>
      <c r="AX7" s="649"/>
    </row>
    <row r="8">
      <c r="A8" s="650">
        <v>4.0</v>
      </c>
      <c r="B8" s="656" t="s">
        <v>595</v>
      </c>
      <c r="C8" s="655" t="s">
        <v>454</v>
      </c>
      <c r="D8" s="656" t="s">
        <v>450</v>
      </c>
      <c r="E8" s="194" t="s">
        <v>717</v>
      </c>
      <c r="F8" s="194" t="s">
        <v>717</v>
      </c>
      <c r="G8" s="194" t="s">
        <v>717</v>
      </c>
      <c r="H8" s="194" t="s">
        <v>717</v>
      </c>
      <c r="I8" s="194">
        <v>0.0</v>
      </c>
      <c r="J8" s="194" t="s">
        <v>715</v>
      </c>
      <c r="K8" s="194" t="s">
        <v>715</v>
      </c>
      <c r="L8" s="194" t="s">
        <v>715</v>
      </c>
      <c r="M8" s="194" t="s">
        <v>715</v>
      </c>
      <c r="N8" s="194" t="s">
        <v>715</v>
      </c>
      <c r="O8" s="194">
        <v>0.0</v>
      </c>
      <c r="P8" s="194" t="s">
        <v>715</v>
      </c>
      <c r="Q8" s="194" t="s">
        <v>715</v>
      </c>
      <c r="R8" s="194" t="s">
        <v>715</v>
      </c>
      <c r="S8" s="194" t="s">
        <v>715</v>
      </c>
      <c r="T8" s="194" t="s">
        <v>715</v>
      </c>
      <c r="U8" s="194" t="s">
        <v>715</v>
      </c>
      <c r="V8" s="194">
        <v>0.0</v>
      </c>
      <c r="W8" s="194" t="s">
        <v>715</v>
      </c>
      <c r="X8" s="194" t="s">
        <v>715</v>
      </c>
      <c r="Y8" s="194" t="s">
        <v>715</v>
      </c>
      <c r="Z8" s="194" t="s">
        <v>715</v>
      </c>
      <c r="AA8" s="194" t="s">
        <v>715</v>
      </c>
      <c r="AB8" s="194" t="s">
        <v>715</v>
      </c>
      <c r="AC8" s="194">
        <v>0.0</v>
      </c>
      <c r="AD8" s="194" t="s">
        <v>715</v>
      </c>
      <c r="AE8" s="194" t="s">
        <v>715</v>
      </c>
      <c r="AF8" s="194" t="s">
        <v>715</v>
      </c>
      <c r="AG8" s="197">
        <f>vlookup(B8,'Annual Leave-2026'!$B:$R,6,0)-countif(E8:AF8,"a")-(countif(E8:AF8,"a1")*0.5)-(countif(E8:AF8,"a2")*0.5)-(countif(E8:AF8,"b*")*0.5)-(countif(E8:AF8,"c*")*0.5)-(countif(E8:AF8,"d*")*0.5)-(countif(E8:AF8,"e*")*0.5)+1</f>
        <v>4.5</v>
      </c>
      <c r="AH8" s="197">
        <f t="shared" si="3"/>
        <v>24</v>
      </c>
      <c r="AI8" s="406"/>
      <c r="AJ8" s="406"/>
      <c r="AK8" s="658">
        <v>8.000000000000004</v>
      </c>
      <c r="AL8" s="659"/>
      <c r="AM8" s="655"/>
      <c r="AN8" s="655"/>
      <c r="AO8" s="655"/>
      <c r="AP8" s="655"/>
      <c r="AQ8" s="655"/>
      <c r="AR8" s="656">
        <f t="shared" si="4"/>
        <v>4</v>
      </c>
      <c r="AS8" s="656">
        <f t="shared" si="5"/>
        <v>0</v>
      </c>
      <c r="AT8" s="656">
        <f t="shared" si="6"/>
        <v>0</v>
      </c>
      <c r="AU8" s="655"/>
      <c r="AV8" s="657"/>
      <c r="AW8" s="649"/>
      <c r="AX8" s="649"/>
    </row>
    <row r="9">
      <c r="A9" s="656">
        <v>5.0</v>
      </c>
      <c r="B9" s="656" t="s">
        <v>596</v>
      </c>
      <c r="C9" s="655" t="s">
        <v>457</v>
      </c>
      <c r="D9" s="656" t="s">
        <v>450</v>
      </c>
      <c r="E9" s="194" t="s">
        <v>717</v>
      </c>
      <c r="F9" s="194" t="s">
        <v>717</v>
      </c>
      <c r="G9" s="194" t="s">
        <v>717</v>
      </c>
      <c r="H9" s="194">
        <v>0.0</v>
      </c>
      <c r="I9" s="194" t="s">
        <v>717</v>
      </c>
      <c r="J9" s="194" t="s">
        <v>717</v>
      </c>
      <c r="K9" s="194" t="s">
        <v>717</v>
      </c>
      <c r="L9" s="194" t="s">
        <v>717</v>
      </c>
      <c r="M9" s="194" t="s">
        <v>717</v>
      </c>
      <c r="N9" s="194" t="s">
        <v>717</v>
      </c>
      <c r="O9" s="194" t="s">
        <v>717</v>
      </c>
      <c r="P9" s="194">
        <v>0.0</v>
      </c>
      <c r="Q9" s="194" t="s">
        <v>717</v>
      </c>
      <c r="R9" s="194" t="s">
        <v>717</v>
      </c>
      <c r="S9" s="194" t="s">
        <v>717</v>
      </c>
      <c r="T9" s="194" t="s">
        <v>717</v>
      </c>
      <c r="U9" s="194" t="s">
        <v>717</v>
      </c>
      <c r="V9" s="194">
        <v>0.0</v>
      </c>
      <c r="W9" s="194" t="s">
        <v>591</v>
      </c>
      <c r="X9" s="194" t="s">
        <v>591</v>
      </c>
      <c r="Y9" s="194" t="s">
        <v>591</v>
      </c>
      <c r="Z9" s="194" t="s">
        <v>591</v>
      </c>
      <c r="AA9" s="194" t="s">
        <v>591</v>
      </c>
      <c r="AB9" s="194" t="s">
        <v>591</v>
      </c>
      <c r="AC9" s="194">
        <v>0.0</v>
      </c>
      <c r="AD9" s="194" t="s">
        <v>591</v>
      </c>
      <c r="AE9" s="194" t="s">
        <v>591</v>
      </c>
      <c r="AF9" s="194" t="s">
        <v>591</v>
      </c>
      <c r="AG9" s="197">
        <f>vlookup(B9,'Annual Leave-2026'!$B:$R,6,0)-countif(E9:AF9,"a")-(countif(E9:AF9,"a1")*0.5)-(countif(E9:AF9,"a2")*0.5)-(countif(E9:AF9,"b*")*0.5)-(countif(E9:AF9,"c*")*0.5)-(countif(E9:AF9,"d*")*0.5)-(countif(E9:AF9,"e*")*0.5)+1</f>
        <v>6</v>
      </c>
      <c r="AH9" s="197">
        <f t="shared" si="3"/>
        <v>24</v>
      </c>
      <c r="AI9" s="406"/>
      <c r="AJ9" s="406"/>
      <c r="AK9" s="658">
        <v>8.000000000000004</v>
      </c>
      <c r="AL9" s="659"/>
      <c r="AM9" s="655"/>
      <c r="AN9" s="655"/>
      <c r="AO9" s="655"/>
      <c r="AP9" s="655"/>
      <c r="AQ9" s="655"/>
      <c r="AR9" s="656">
        <f t="shared" si="4"/>
        <v>4</v>
      </c>
      <c r="AS9" s="656">
        <f t="shared" si="5"/>
        <v>0</v>
      </c>
      <c r="AT9" s="656">
        <f t="shared" si="6"/>
        <v>0</v>
      </c>
      <c r="AU9" s="655"/>
      <c r="AV9" s="657"/>
      <c r="AW9" s="649"/>
      <c r="AX9" s="649"/>
    </row>
    <row r="10">
      <c r="A10" s="650">
        <v>6.0</v>
      </c>
      <c r="B10" s="656" t="s">
        <v>597</v>
      </c>
      <c r="C10" s="655" t="s">
        <v>460</v>
      </c>
      <c r="D10" s="656" t="s">
        <v>450</v>
      </c>
      <c r="E10" s="194" t="s">
        <v>591</v>
      </c>
      <c r="F10" s="194" t="s">
        <v>591</v>
      </c>
      <c r="G10" s="194" t="s">
        <v>6</v>
      </c>
      <c r="H10" s="194">
        <v>0.0</v>
      </c>
      <c r="I10" s="194" t="s">
        <v>6</v>
      </c>
      <c r="J10" s="194" t="s">
        <v>6</v>
      </c>
      <c r="K10" s="194" t="s">
        <v>6</v>
      </c>
      <c r="L10" s="194" t="s">
        <v>6</v>
      </c>
      <c r="M10" s="194" t="s">
        <v>6</v>
      </c>
      <c r="N10" s="194" t="s">
        <v>6</v>
      </c>
      <c r="O10" s="194">
        <v>0.0</v>
      </c>
      <c r="P10" s="194" t="s">
        <v>591</v>
      </c>
      <c r="Q10" s="194" t="s">
        <v>591</v>
      </c>
      <c r="R10" s="194" t="s">
        <v>591</v>
      </c>
      <c r="S10" s="194" t="s">
        <v>591</v>
      </c>
      <c r="T10" s="194" t="s">
        <v>591</v>
      </c>
      <c r="U10" s="194" t="s">
        <v>591</v>
      </c>
      <c r="V10" s="194" t="s">
        <v>591</v>
      </c>
      <c r="W10" s="194">
        <v>0.0</v>
      </c>
      <c r="X10" s="194" t="s">
        <v>717</v>
      </c>
      <c r="Y10" s="194" t="s">
        <v>717</v>
      </c>
      <c r="Z10" s="194" t="s">
        <v>717</v>
      </c>
      <c r="AA10" s="194" t="s">
        <v>717</v>
      </c>
      <c r="AB10" s="194" t="s">
        <v>717</v>
      </c>
      <c r="AC10" s="194" t="s">
        <v>717</v>
      </c>
      <c r="AD10" s="194">
        <v>0.0</v>
      </c>
      <c r="AE10" s="194" t="s">
        <v>717</v>
      </c>
      <c r="AF10" s="194" t="s">
        <v>717</v>
      </c>
      <c r="AG10" s="197">
        <f>vlookup(B10,'Annual Leave-2026'!$B:$R,6,0)-countif(E10:AF10,"a")-(countif(E10:AF10,"a1")*0.5)-(countif(E10:AF10,"a2")*0.5)-(countif(E10:AF10,"b*")*0.5)-(countif(E10:AF10,"c*")*0.5)-(countif(E10:AF10,"d*")*0.5)-(countif(E10:AF10,"e*")*0.5)+1</f>
        <v>5</v>
      </c>
      <c r="AH10" s="197">
        <f t="shared" si="3"/>
        <v>24</v>
      </c>
      <c r="AI10" s="406"/>
      <c r="AJ10" s="406"/>
      <c r="AK10" s="658">
        <v>8.000000000000004</v>
      </c>
      <c r="AL10" s="659"/>
      <c r="AM10" s="655"/>
      <c r="AN10" s="655"/>
      <c r="AO10" s="655"/>
      <c r="AP10" s="655"/>
      <c r="AQ10" s="655"/>
      <c r="AR10" s="656">
        <f t="shared" si="4"/>
        <v>4</v>
      </c>
      <c r="AS10" s="656">
        <f t="shared" si="5"/>
        <v>0</v>
      </c>
      <c r="AT10" s="656">
        <f t="shared" si="6"/>
        <v>0</v>
      </c>
      <c r="AU10" s="655"/>
      <c r="AV10" s="657"/>
      <c r="AW10" s="649"/>
      <c r="AX10" s="649"/>
    </row>
    <row r="11">
      <c r="A11" s="656">
        <v>7.0</v>
      </c>
      <c r="B11" s="656" t="s">
        <v>598</v>
      </c>
      <c r="C11" s="655" t="s">
        <v>136</v>
      </c>
      <c r="D11" s="656" t="s">
        <v>137</v>
      </c>
      <c r="E11" s="652" t="s">
        <v>593</v>
      </c>
      <c r="F11" s="429" t="s">
        <v>593</v>
      </c>
      <c r="G11" s="194" t="s">
        <v>6</v>
      </c>
      <c r="H11" s="194" t="s">
        <v>6</v>
      </c>
      <c r="I11" s="194">
        <v>0.0</v>
      </c>
      <c r="J11" s="194" t="s">
        <v>6</v>
      </c>
      <c r="K11" s="194" t="s">
        <v>6</v>
      </c>
      <c r="L11" s="194" t="s">
        <v>6</v>
      </c>
      <c r="M11" s="194" t="s">
        <v>6</v>
      </c>
      <c r="N11" s="194" t="s">
        <v>6</v>
      </c>
      <c r="O11" s="194">
        <v>0.0</v>
      </c>
      <c r="P11" s="194" t="s">
        <v>593</v>
      </c>
      <c r="Q11" s="194" t="s">
        <v>593</v>
      </c>
      <c r="R11" s="194" t="s">
        <v>593</v>
      </c>
      <c r="S11" s="194" t="s">
        <v>593</v>
      </c>
      <c r="T11" s="194" t="s">
        <v>593</v>
      </c>
      <c r="U11" s="194" t="s">
        <v>593</v>
      </c>
      <c r="V11" s="194" t="s">
        <v>593</v>
      </c>
      <c r="W11" s="194">
        <v>0.0</v>
      </c>
      <c r="X11" s="194" t="s">
        <v>593</v>
      </c>
      <c r="Y11" s="194" t="s">
        <v>593</v>
      </c>
      <c r="Z11" s="218" t="s">
        <v>593</v>
      </c>
      <c r="AA11" s="194" t="s">
        <v>593</v>
      </c>
      <c r="AB11" s="194" t="s">
        <v>593</v>
      </c>
      <c r="AC11" s="194" t="s">
        <v>593</v>
      </c>
      <c r="AD11" s="194">
        <v>0.0</v>
      </c>
      <c r="AE11" s="194" t="s">
        <v>588</v>
      </c>
      <c r="AF11" s="194" t="s">
        <v>588</v>
      </c>
      <c r="AG11" s="197">
        <f>vlookup(B11,'Annual Leave-2026'!$B:$R,6,0)-countif(E11:AF11,"a")-(countif(E11:AF11,"a1")*0.5)-(countif(E11:AF11,"a2")*0.5)-(countif(E11:AF11,"b*")*0.5)-(countif(E11:AF11,"c*")*0.5)-(countif(E11:AF11,"d*")*0.5)-(countif(E11:AF11,"e*")*0.5)+1</f>
        <v>4</v>
      </c>
      <c r="AH11" s="197">
        <f t="shared" si="3"/>
        <v>24</v>
      </c>
      <c r="AI11" s="406">
        <f>VLOOKUP(B11,'Working Time-March-2026'!$B:$AK,33,0)/60</f>
        <v>0</v>
      </c>
      <c r="AJ11" s="406">
        <f>VLOOKUP(B11,'Working Time-March-2026'!$B:$AK,34,0)/60</f>
        <v>0</v>
      </c>
      <c r="AK11" s="658">
        <v>8.000000000000004</v>
      </c>
      <c r="AL11" s="659"/>
      <c r="AM11" s="655"/>
      <c r="AN11" s="655"/>
      <c r="AO11" s="655"/>
      <c r="AP11" s="655"/>
      <c r="AQ11" s="655"/>
      <c r="AR11" s="656">
        <f t="shared" si="4"/>
        <v>4</v>
      </c>
      <c r="AS11" s="656">
        <f t="shared" si="5"/>
        <v>0</v>
      </c>
      <c r="AT11" s="656">
        <f t="shared" si="6"/>
        <v>0</v>
      </c>
      <c r="AU11" s="655"/>
      <c r="AV11" s="657" t="str">
        <f t="array" ref="AV11:AV125">XLOOKUP(C11:C125,'Schedule March_26'!D4:D125,'Schedule March_26'!AP4:AP125)</f>
        <v>E</v>
      </c>
      <c r="AW11" s="649"/>
      <c r="AX11" s="649"/>
    </row>
    <row r="12">
      <c r="A12" s="650">
        <v>8.0</v>
      </c>
      <c r="B12" s="656" t="s">
        <v>599</v>
      </c>
      <c r="C12" s="655" t="s">
        <v>139</v>
      </c>
      <c r="D12" s="656" t="s">
        <v>137</v>
      </c>
      <c r="E12" s="194" t="s">
        <v>6</v>
      </c>
      <c r="F12" s="194" t="s">
        <v>6</v>
      </c>
      <c r="G12" s="194" t="s">
        <v>6</v>
      </c>
      <c r="H12" s="194">
        <v>0.0</v>
      </c>
      <c r="I12" s="194" t="s">
        <v>6</v>
      </c>
      <c r="J12" s="194" t="s">
        <v>6</v>
      </c>
      <c r="K12" s="194" t="s">
        <v>717</v>
      </c>
      <c r="L12" s="194" t="s">
        <v>717</v>
      </c>
      <c r="M12" s="194" t="s">
        <v>717</v>
      </c>
      <c r="N12" s="194" t="s">
        <v>717</v>
      </c>
      <c r="O12" s="194" t="s">
        <v>717</v>
      </c>
      <c r="P12" s="194">
        <v>0.0</v>
      </c>
      <c r="Q12" s="194" t="s">
        <v>717</v>
      </c>
      <c r="R12" s="194" t="s">
        <v>717</v>
      </c>
      <c r="S12" s="194" t="s">
        <v>717</v>
      </c>
      <c r="T12" s="194" t="s">
        <v>717</v>
      </c>
      <c r="U12" s="194" t="s">
        <v>717</v>
      </c>
      <c r="V12" s="194">
        <v>0.0</v>
      </c>
      <c r="W12" s="194" t="s">
        <v>717</v>
      </c>
      <c r="X12" s="194" t="s">
        <v>717</v>
      </c>
      <c r="Y12" s="194" t="s">
        <v>717</v>
      </c>
      <c r="Z12" s="194" t="s">
        <v>717</v>
      </c>
      <c r="AA12" s="194" t="s">
        <v>717</v>
      </c>
      <c r="AB12" s="194" t="s">
        <v>717</v>
      </c>
      <c r="AC12" s="194" t="s">
        <v>717</v>
      </c>
      <c r="AD12" s="194">
        <v>0.0</v>
      </c>
      <c r="AE12" s="194" t="s">
        <v>6</v>
      </c>
      <c r="AF12" s="194" t="s">
        <v>164</v>
      </c>
      <c r="AG12" s="197">
        <f>vlookup(B12,'Annual Leave-2026'!$B:$R,6,0)-countif(E12:AF12,"a")-(countif(E12:AF12,"a1")*0.5)-(countif(E12:AF12,"a2")*0.5)-(countif(E12:AF12,"b*")*0.5)-(countif(E12:AF12,"c*")*0.5)-(countif(E12:AF12,"d*")*0.5)-(countif(E12:AF12,"e*")*0.5)+1</f>
        <v>7</v>
      </c>
      <c r="AH12" s="197">
        <f t="shared" si="3"/>
        <v>24</v>
      </c>
      <c r="AI12" s="406">
        <f>VLOOKUP(B12,'Working Time-March-2026'!$B:$AK,33,0)/60</f>
        <v>0</v>
      </c>
      <c r="AJ12" s="406">
        <f>VLOOKUP(B12,'Working Time-March-2026'!$B:$AK,34,0)/60</f>
        <v>-1</v>
      </c>
      <c r="AK12" s="658">
        <v>6.000000000000003</v>
      </c>
      <c r="AL12" s="659"/>
      <c r="AM12" s="655"/>
      <c r="AN12" s="655"/>
      <c r="AO12" s="655"/>
      <c r="AP12" s="655"/>
      <c r="AQ12" s="655"/>
      <c r="AR12" s="656">
        <f t="shared" si="4"/>
        <v>4</v>
      </c>
      <c r="AS12" s="656">
        <f t="shared" si="5"/>
        <v>0</v>
      </c>
      <c r="AT12" s="656">
        <f t="shared" si="6"/>
        <v>0</v>
      </c>
      <c r="AU12" s="655"/>
      <c r="AV12" s="657" t="s">
        <v>8</v>
      </c>
      <c r="AW12" s="649"/>
      <c r="AX12" s="649"/>
    </row>
    <row r="13">
      <c r="A13" s="656">
        <v>9.0</v>
      </c>
      <c r="B13" s="656" t="s">
        <v>601</v>
      </c>
      <c r="C13" s="655" t="s">
        <v>141</v>
      </c>
      <c r="D13" s="656" t="s">
        <v>137</v>
      </c>
      <c r="E13" s="194" t="s">
        <v>715</v>
      </c>
      <c r="F13" s="194" t="s">
        <v>715</v>
      </c>
      <c r="G13" s="194" t="s">
        <v>715</v>
      </c>
      <c r="H13" s="194" t="s">
        <v>715</v>
      </c>
      <c r="I13" s="194">
        <v>0.0</v>
      </c>
      <c r="J13" s="194" t="s">
        <v>715</v>
      </c>
      <c r="K13" s="194" t="s">
        <v>715</v>
      </c>
      <c r="L13" s="194" t="s">
        <v>715</v>
      </c>
      <c r="M13" s="194" t="s">
        <v>715</v>
      </c>
      <c r="N13" s="194" t="s">
        <v>715</v>
      </c>
      <c r="O13" s="194">
        <v>0.0</v>
      </c>
      <c r="P13" s="194" t="s">
        <v>717</v>
      </c>
      <c r="Q13" s="194" t="s">
        <v>715</v>
      </c>
      <c r="R13" s="194" t="s">
        <v>715</v>
      </c>
      <c r="S13" s="194" t="s">
        <v>715</v>
      </c>
      <c r="T13" s="194" t="s">
        <v>715</v>
      </c>
      <c r="U13" s="194" t="s">
        <v>715</v>
      </c>
      <c r="V13" s="194" t="s">
        <v>6</v>
      </c>
      <c r="W13" s="194">
        <v>0.0</v>
      </c>
      <c r="X13" s="194" t="s">
        <v>6</v>
      </c>
      <c r="Y13" s="194" t="s">
        <v>715</v>
      </c>
      <c r="Z13" s="194" t="s">
        <v>715</v>
      </c>
      <c r="AA13" s="194" t="s">
        <v>715</v>
      </c>
      <c r="AB13" s="194" t="s">
        <v>715</v>
      </c>
      <c r="AC13" s="194" t="s">
        <v>715</v>
      </c>
      <c r="AD13" s="194">
        <v>0.0</v>
      </c>
      <c r="AE13" s="194" t="s">
        <v>592</v>
      </c>
      <c r="AF13" s="194" t="s">
        <v>717</v>
      </c>
      <c r="AG13" s="197">
        <f>vlookup(B13,'Annual Leave-2026'!$B:$R,6,0)-countif(E13:AF13,"a")-(countif(E13:AF13,"a1")*0.5)-(countif(E13:AF13,"a2")*0.5)-(countif(E13:AF13,"b*")*0.5)-(countif(E13:AF13,"c*")*0.5)-(countif(E13:AF13,"d*")*0.5)-(countif(E13:AF13,"e*")*0.5)+1</f>
        <v>11</v>
      </c>
      <c r="AH13" s="197">
        <f t="shared" si="3"/>
        <v>23</v>
      </c>
      <c r="AI13" s="406">
        <f>VLOOKUP(B13,'Working Time-March-2026'!$B:$AK,33,0)/60</f>
        <v>0</v>
      </c>
      <c r="AJ13" s="406">
        <f>VLOOKUP(B13,'Working Time-March-2026'!$B:$AK,34,0)/60</f>
        <v>0</v>
      </c>
      <c r="AK13" s="658">
        <v>8.000000000000004</v>
      </c>
      <c r="AL13" s="659"/>
      <c r="AM13" s="655"/>
      <c r="AN13" s="655"/>
      <c r="AO13" s="655"/>
      <c r="AP13" s="655"/>
      <c r="AQ13" s="655"/>
      <c r="AR13" s="656">
        <f t="shared" si="4"/>
        <v>4</v>
      </c>
      <c r="AS13" s="656">
        <f t="shared" si="5"/>
        <v>1</v>
      </c>
      <c r="AT13" s="656">
        <f t="shared" si="6"/>
        <v>0</v>
      </c>
      <c r="AU13" s="655"/>
      <c r="AV13" s="657" t="s">
        <v>7</v>
      </c>
      <c r="AW13" s="649"/>
      <c r="AX13" s="649"/>
    </row>
    <row r="14">
      <c r="A14" s="650">
        <v>10.0</v>
      </c>
      <c r="B14" s="656" t="s">
        <v>603</v>
      </c>
      <c r="C14" s="655" t="s">
        <v>143</v>
      </c>
      <c r="D14" s="656" t="s">
        <v>137</v>
      </c>
      <c r="E14" s="194" t="s">
        <v>588</v>
      </c>
      <c r="F14" s="194" t="s">
        <v>588</v>
      </c>
      <c r="G14" s="194" t="s">
        <v>588</v>
      </c>
      <c r="H14" s="194" t="s">
        <v>588</v>
      </c>
      <c r="I14" s="194">
        <v>0.0</v>
      </c>
      <c r="J14" s="194" t="s">
        <v>588</v>
      </c>
      <c r="K14" s="194" t="s">
        <v>588</v>
      </c>
      <c r="L14" s="194" t="s">
        <v>588</v>
      </c>
      <c r="M14" s="194" t="s">
        <v>588</v>
      </c>
      <c r="N14" s="194" t="s">
        <v>588</v>
      </c>
      <c r="O14" s="194">
        <v>0.0</v>
      </c>
      <c r="P14" s="194" t="s">
        <v>588</v>
      </c>
      <c r="Q14" s="194" t="s">
        <v>588</v>
      </c>
      <c r="R14" s="194" t="s">
        <v>588</v>
      </c>
      <c r="S14" s="194" t="s">
        <v>588</v>
      </c>
      <c r="T14" s="194" t="s">
        <v>588</v>
      </c>
      <c r="U14" s="194" t="s">
        <v>588</v>
      </c>
      <c r="V14" s="194" t="s">
        <v>588</v>
      </c>
      <c r="W14" s="194">
        <v>0.0</v>
      </c>
      <c r="X14" s="194" t="s">
        <v>588</v>
      </c>
      <c r="Y14" s="194" t="s">
        <v>588</v>
      </c>
      <c r="Z14" s="194" t="s">
        <v>588</v>
      </c>
      <c r="AA14" s="194" t="s">
        <v>588</v>
      </c>
      <c r="AB14" s="194" t="s">
        <v>588</v>
      </c>
      <c r="AC14" s="194" t="s">
        <v>588</v>
      </c>
      <c r="AD14" s="194">
        <v>0.0</v>
      </c>
      <c r="AE14" s="194" t="s">
        <v>715</v>
      </c>
      <c r="AF14" s="194" t="s">
        <v>715</v>
      </c>
      <c r="AG14" s="197">
        <f>vlookup(B14,'Annual Leave-2026'!$B:$R,6,0)-countif(E14:AF14,"a")-(countif(E14:AF14,"a1")*0.5)-(countif(E14:AF14,"a2")*0.5)-(countif(E14:AF14,"b*")*0.5)-(countif(E14:AF14,"c*")*0.5)-(countif(E14:AF14,"d*")*0.5)-(countif(E14:AF14,"e*")*0.5)+1</f>
        <v>15</v>
      </c>
      <c r="AH14" s="197">
        <f t="shared" si="3"/>
        <v>24</v>
      </c>
      <c r="AI14" s="406">
        <f>VLOOKUP(B14,'Working Time-March-2026'!$B:$AK,33,0)/60</f>
        <v>0</v>
      </c>
      <c r="AJ14" s="406">
        <f>VLOOKUP(B14,'Working Time-March-2026'!$B:$AK,34,0)/60</f>
        <v>0</v>
      </c>
      <c r="AK14" s="658">
        <v>8.000000000000004</v>
      </c>
      <c r="AL14" s="659"/>
      <c r="AM14" s="655"/>
      <c r="AN14" s="655"/>
      <c r="AO14" s="655"/>
      <c r="AP14" s="655"/>
      <c r="AQ14" s="655"/>
      <c r="AR14" s="656">
        <f t="shared" si="4"/>
        <v>4</v>
      </c>
      <c r="AS14" s="656">
        <f t="shared" si="5"/>
        <v>0</v>
      </c>
      <c r="AT14" s="656">
        <f t="shared" si="6"/>
        <v>0</v>
      </c>
      <c r="AU14" s="655"/>
      <c r="AV14" s="657" t="s">
        <v>9</v>
      </c>
      <c r="AW14" s="649"/>
      <c r="AX14" s="649"/>
    </row>
    <row r="15">
      <c r="A15" s="656">
        <v>11.0</v>
      </c>
      <c r="B15" s="656" t="s">
        <v>604</v>
      </c>
      <c r="C15" s="655" t="s">
        <v>145</v>
      </c>
      <c r="D15" s="656" t="s">
        <v>137</v>
      </c>
      <c r="E15" s="194" t="s">
        <v>591</v>
      </c>
      <c r="F15" s="194" t="s">
        <v>591</v>
      </c>
      <c r="G15" s="194" t="s">
        <v>591</v>
      </c>
      <c r="H15" s="194" t="s">
        <v>591</v>
      </c>
      <c r="I15" s="194">
        <v>0.0</v>
      </c>
      <c r="J15" s="194" t="s">
        <v>6</v>
      </c>
      <c r="K15" s="194" t="s">
        <v>591</v>
      </c>
      <c r="L15" s="194" t="s">
        <v>591</v>
      </c>
      <c r="M15" s="194" t="s">
        <v>591</v>
      </c>
      <c r="N15" s="194" t="s">
        <v>591</v>
      </c>
      <c r="O15" s="194" t="s">
        <v>591</v>
      </c>
      <c r="P15" s="194">
        <v>0.0</v>
      </c>
      <c r="Q15" s="194" t="s">
        <v>591</v>
      </c>
      <c r="R15" s="194" t="s">
        <v>591</v>
      </c>
      <c r="S15" s="194" t="s">
        <v>591</v>
      </c>
      <c r="T15" s="194" t="s">
        <v>591</v>
      </c>
      <c r="U15" s="194" t="s">
        <v>591</v>
      </c>
      <c r="V15" s="194" t="s">
        <v>591</v>
      </c>
      <c r="W15" s="194">
        <v>0.0</v>
      </c>
      <c r="X15" s="194" t="s">
        <v>591</v>
      </c>
      <c r="Y15" s="194" t="s">
        <v>591</v>
      </c>
      <c r="Z15" s="194" t="s">
        <v>591</v>
      </c>
      <c r="AA15" s="194" t="s">
        <v>591</v>
      </c>
      <c r="AB15" s="194" t="s">
        <v>591</v>
      </c>
      <c r="AC15" s="194" t="s">
        <v>591</v>
      </c>
      <c r="AD15" s="194">
        <v>0.0</v>
      </c>
      <c r="AE15" s="194" t="s">
        <v>593</v>
      </c>
      <c r="AF15" s="194" t="s">
        <v>593</v>
      </c>
      <c r="AG15" s="197">
        <f>vlookup(B15,'Annual Leave-2026'!$B:$R,6,0)-countif(E15:AF15,"a")-(countif(E15:AF15,"a1")*0.5)-(countif(E15:AF15,"a2")*0.5)-(countif(E15:AF15,"b*")*0.5)-(countif(E15:AF15,"c*")*0.5)-(countif(E15:AF15,"d*")*0.5)-(countif(E15:AF15,"e*")*0.5)+1</f>
        <v>3.5</v>
      </c>
      <c r="AH15" s="197">
        <f t="shared" si="3"/>
        <v>24</v>
      </c>
      <c r="AI15" s="406">
        <f>VLOOKUP(B15,'Working Time-March-2026'!$B:$AK,33,0)/60</f>
        <v>0</v>
      </c>
      <c r="AJ15" s="406">
        <f>VLOOKUP(B15,'Working Time-March-2026'!$B:$AK,34,0)/60</f>
        <v>0</v>
      </c>
      <c r="AK15" s="658">
        <v>8.000000000000004</v>
      </c>
      <c r="AL15" s="659"/>
      <c r="AM15" s="655"/>
      <c r="AN15" s="655"/>
      <c r="AO15" s="655"/>
      <c r="AP15" s="655"/>
      <c r="AQ15" s="655"/>
      <c r="AR15" s="656">
        <f t="shared" si="4"/>
        <v>4</v>
      </c>
      <c r="AS15" s="656">
        <f t="shared" si="5"/>
        <v>0</v>
      </c>
      <c r="AT15" s="656">
        <f t="shared" si="6"/>
        <v>0</v>
      </c>
      <c r="AU15" s="655"/>
      <c r="AV15" s="657" t="s">
        <v>6</v>
      </c>
      <c r="AW15" s="649"/>
      <c r="AX15" s="649"/>
    </row>
    <row r="16">
      <c r="A16" s="650">
        <v>12.0</v>
      </c>
      <c r="B16" s="656" t="s">
        <v>605</v>
      </c>
      <c r="C16" s="655" t="s">
        <v>147</v>
      </c>
      <c r="D16" s="656" t="s">
        <v>148</v>
      </c>
      <c r="E16" s="652" t="s">
        <v>593</v>
      </c>
      <c r="F16" s="429" t="s">
        <v>593</v>
      </c>
      <c r="G16" s="429" t="s">
        <v>593</v>
      </c>
      <c r="H16" s="429" t="s">
        <v>593</v>
      </c>
      <c r="I16" s="194">
        <v>0.0</v>
      </c>
      <c r="J16" s="429" t="s">
        <v>593</v>
      </c>
      <c r="K16" s="429" t="s">
        <v>593</v>
      </c>
      <c r="L16" s="429" t="s">
        <v>593</v>
      </c>
      <c r="M16" s="429" t="s">
        <v>593</v>
      </c>
      <c r="N16" s="429" t="s">
        <v>593</v>
      </c>
      <c r="O16" s="429" t="s">
        <v>593</v>
      </c>
      <c r="P16" s="194">
        <v>0.0</v>
      </c>
      <c r="Q16" s="194" t="s">
        <v>588</v>
      </c>
      <c r="R16" s="194" t="s">
        <v>588</v>
      </c>
      <c r="S16" s="194" t="s">
        <v>588</v>
      </c>
      <c r="T16" s="194" t="s">
        <v>588</v>
      </c>
      <c r="U16" s="194" t="s">
        <v>588</v>
      </c>
      <c r="V16" s="194">
        <v>0.0</v>
      </c>
      <c r="W16" s="194" t="s">
        <v>588</v>
      </c>
      <c r="X16" s="194" t="s">
        <v>588</v>
      </c>
      <c r="Y16" s="194" t="s">
        <v>588</v>
      </c>
      <c r="Z16" s="194" t="s">
        <v>588</v>
      </c>
      <c r="AA16" s="194" t="s">
        <v>588</v>
      </c>
      <c r="AB16" s="194" t="s">
        <v>588</v>
      </c>
      <c r="AC16" s="194">
        <v>0.0</v>
      </c>
      <c r="AD16" s="194" t="s">
        <v>588</v>
      </c>
      <c r="AE16" s="194" t="s">
        <v>588</v>
      </c>
      <c r="AF16" s="194" t="s">
        <v>588</v>
      </c>
      <c r="AG16" s="197">
        <f>vlookup(B16,'Annual Leave-2026'!$B:$R,6,0)-countif(E16:AF16,"a")-(countif(E16:AF16,"a1")*0.5)-(countif(E16:AF16,"a2")*0.5)-(countif(E16:AF16,"b*")*0.5)-(countif(E16:AF16,"c*")*0.5)-(countif(E16:AF16,"d*")*0.5)-(countif(E16:AF16,"e*")*0.5)+1</f>
        <v>3</v>
      </c>
      <c r="AH16" s="197">
        <f t="shared" si="3"/>
        <v>24</v>
      </c>
      <c r="AI16" s="406">
        <f>VLOOKUP(B16,'Working Time-March-2026'!$B:$AK,33,0)/60</f>
        <v>0</v>
      </c>
      <c r="AJ16" s="406">
        <f>VLOOKUP(B16,'Working Time-March-2026'!$B:$AK,34,0)/60</f>
        <v>0</v>
      </c>
      <c r="AK16" s="658">
        <v>8.000000000000004</v>
      </c>
      <c r="AL16" s="659"/>
      <c r="AM16" s="655"/>
      <c r="AN16" s="655"/>
      <c r="AO16" s="655"/>
      <c r="AP16" s="655"/>
      <c r="AQ16" s="655"/>
      <c r="AR16" s="656">
        <f t="shared" si="4"/>
        <v>4</v>
      </c>
      <c r="AS16" s="656">
        <f t="shared" si="5"/>
        <v>0</v>
      </c>
      <c r="AT16" s="656">
        <f t="shared" si="6"/>
        <v>0</v>
      </c>
      <c r="AU16" s="655"/>
      <c r="AV16" s="657" t="s">
        <v>9</v>
      </c>
      <c r="AW16" s="649"/>
      <c r="AX16" s="649"/>
    </row>
    <row r="17">
      <c r="A17" s="656">
        <v>13.0</v>
      </c>
      <c r="B17" s="656" t="s">
        <v>606</v>
      </c>
      <c r="C17" s="655" t="s">
        <v>150</v>
      </c>
      <c r="D17" s="656" t="s">
        <v>148</v>
      </c>
      <c r="E17" s="194" t="s">
        <v>715</v>
      </c>
      <c r="F17" s="194" t="s">
        <v>715</v>
      </c>
      <c r="G17" s="194" t="s">
        <v>715</v>
      </c>
      <c r="H17" s="194">
        <v>0.0</v>
      </c>
      <c r="I17" s="194" t="s">
        <v>715</v>
      </c>
      <c r="J17" s="194" t="s">
        <v>715</v>
      </c>
      <c r="K17" s="194" t="s">
        <v>715</v>
      </c>
      <c r="L17" s="194" t="s">
        <v>715</v>
      </c>
      <c r="M17" s="194" t="s">
        <v>715</v>
      </c>
      <c r="N17" s="194" t="s">
        <v>715</v>
      </c>
      <c r="O17" s="194" t="s">
        <v>715</v>
      </c>
      <c r="P17" s="194">
        <v>0.0</v>
      </c>
      <c r="Q17" s="194" t="s">
        <v>6</v>
      </c>
      <c r="R17" s="194" t="s">
        <v>593</v>
      </c>
      <c r="S17" s="194" t="s">
        <v>593</v>
      </c>
      <c r="T17" s="194" t="s">
        <v>593</v>
      </c>
      <c r="U17" s="194" t="s">
        <v>593</v>
      </c>
      <c r="V17" s="194">
        <v>0.0</v>
      </c>
      <c r="W17" s="194" t="s">
        <v>593</v>
      </c>
      <c r="X17" s="194" t="s">
        <v>593</v>
      </c>
      <c r="Y17" s="194" t="s">
        <v>593</v>
      </c>
      <c r="Z17" s="194" t="s">
        <v>6</v>
      </c>
      <c r="AA17" s="194" t="s">
        <v>6</v>
      </c>
      <c r="AB17" s="194" t="s">
        <v>6</v>
      </c>
      <c r="AC17" s="194">
        <v>0.0</v>
      </c>
      <c r="AD17" s="194" t="s">
        <v>6</v>
      </c>
      <c r="AE17" s="433" t="s">
        <v>6</v>
      </c>
      <c r="AF17" s="194" t="s">
        <v>593</v>
      </c>
      <c r="AG17" s="197">
        <f>vlookup(B17,'Annual Leave-2026'!$B:$R,6,0)-countif(E17:AF17,"a")-(countif(E17:AF17,"a1")*0.5)-(countif(E17:AF17,"a2")*0.5)-(countif(E17:AF17,"b*")*0.5)-(countif(E17:AF17,"c*")*0.5)-(countif(E17:AF17,"d*")*0.5)-(countif(E17:AF17,"e*")*0.5)+1</f>
        <v>5</v>
      </c>
      <c r="AH17" s="197">
        <f t="shared" si="3"/>
        <v>24</v>
      </c>
      <c r="AI17" s="406">
        <f>VLOOKUP(B17,'Working Time-March-2026'!$B:$AK,33,0)/60</f>
        <v>0</v>
      </c>
      <c r="AJ17" s="406">
        <f>VLOOKUP(B17,'Working Time-March-2026'!$B:$AK,34,0)/60</f>
        <v>0</v>
      </c>
      <c r="AK17" s="658">
        <v>8.000000000000004</v>
      </c>
      <c r="AL17" s="659"/>
      <c r="AM17" s="655"/>
      <c r="AN17" s="655"/>
      <c r="AO17" s="655"/>
      <c r="AP17" s="655"/>
      <c r="AQ17" s="655"/>
      <c r="AR17" s="656">
        <f t="shared" si="4"/>
        <v>4</v>
      </c>
      <c r="AS17" s="656">
        <f t="shared" si="5"/>
        <v>0</v>
      </c>
      <c r="AT17" s="656">
        <f t="shared" si="6"/>
        <v>0</v>
      </c>
      <c r="AU17" s="655"/>
      <c r="AV17" s="657" t="s">
        <v>10</v>
      </c>
      <c r="AW17" s="649"/>
      <c r="AX17" s="649"/>
    </row>
    <row r="18">
      <c r="A18" s="650">
        <v>14.0</v>
      </c>
      <c r="B18" s="656" t="s">
        <v>607</v>
      </c>
      <c r="C18" s="655" t="s">
        <v>152</v>
      </c>
      <c r="D18" s="656" t="s">
        <v>148</v>
      </c>
      <c r="E18" s="194" t="s">
        <v>591</v>
      </c>
      <c r="F18" s="194" t="s">
        <v>591</v>
      </c>
      <c r="G18" s="194" t="s">
        <v>591</v>
      </c>
      <c r="H18" s="194">
        <v>0.0</v>
      </c>
      <c r="I18" s="194" t="s">
        <v>591</v>
      </c>
      <c r="J18" s="194" t="s">
        <v>591</v>
      </c>
      <c r="K18" s="194" t="s">
        <v>591</v>
      </c>
      <c r="L18" s="194" t="s">
        <v>591</v>
      </c>
      <c r="M18" s="194" t="s">
        <v>591</v>
      </c>
      <c r="N18" s="194" t="s">
        <v>591</v>
      </c>
      <c r="O18" s="194">
        <v>0.0</v>
      </c>
      <c r="P18" s="194" t="s">
        <v>715</v>
      </c>
      <c r="Q18" s="194" t="s">
        <v>715</v>
      </c>
      <c r="R18" s="194" t="s">
        <v>715</v>
      </c>
      <c r="S18" s="194" t="s">
        <v>715</v>
      </c>
      <c r="T18" s="194" t="s">
        <v>715</v>
      </c>
      <c r="U18" s="194" t="s">
        <v>715</v>
      </c>
      <c r="V18" s="194">
        <v>0.0</v>
      </c>
      <c r="W18" s="194" t="s">
        <v>715</v>
      </c>
      <c r="X18" s="194" t="s">
        <v>715</v>
      </c>
      <c r="Y18" s="194" t="s">
        <v>715</v>
      </c>
      <c r="Z18" s="194" t="s">
        <v>715</v>
      </c>
      <c r="AA18" s="194" t="s">
        <v>715</v>
      </c>
      <c r="AB18" s="194" t="s">
        <v>715</v>
      </c>
      <c r="AC18" s="194">
        <v>0.0</v>
      </c>
      <c r="AD18" s="194" t="s">
        <v>715</v>
      </c>
      <c r="AE18" s="194" t="s">
        <v>715</v>
      </c>
      <c r="AF18" s="194" t="s">
        <v>715</v>
      </c>
      <c r="AG18" s="197">
        <f>vlookup(B18,'Annual Leave-2026'!$B:$R,6,0)-countif(E18:AF18,"a")-(countif(E18:AF18,"a1")*0.5)-(countif(E18:AF18,"a2")*0.5)-(countif(E18:AF18,"b*")*0.5)-(countif(E18:AF18,"c*")*0.5)-(countif(E18:AF18,"d*")*0.5)-(countif(E18:AF18,"e*")*0.5)+1</f>
        <v>7.5</v>
      </c>
      <c r="AH18" s="197">
        <f t="shared" si="3"/>
        <v>24</v>
      </c>
      <c r="AI18" s="406">
        <f>VLOOKUP(B18,'Working Time-March-2026'!$B:$AK,33,0)/60</f>
        <v>0</v>
      </c>
      <c r="AJ18" s="406">
        <f>VLOOKUP(B18,'Working Time-March-2026'!$B:$AK,34,0)/60</f>
        <v>0</v>
      </c>
      <c r="AK18" s="658">
        <v>8.000000000000004</v>
      </c>
      <c r="AL18" s="659"/>
      <c r="AM18" s="655"/>
      <c r="AN18" s="655"/>
      <c r="AO18" s="655"/>
      <c r="AP18" s="655"/>
      <c r="AQ18" s="655"/>
      <c r="AR18" s="656">
        <f t="shared" si="4"/>
        <v>4</v>
      </c>
      <c r="AS18" s="656">
        <f t="shared" si="5"/>
        <v>0</v>
      </c>
      <c r="AT18" s="656">
        <f t="shared" si="6"/>
        <v>0</v>
      </c>
      <c r="AU18" s="655"/>
      <c r="AV18" s="657" t="s">
        <v>7</v>
      </c>
      <c r="AW18" s="649"/>
      <c r="AX18" s="649"/>
    </row>
    <row r="19">
      <c r="A19" s="656">
        <v>15.0</v>
      </c>
      <c r="B19" s="656" t="s">
        <v>608</v>
      </c>
      <c r="C19" s="655" t="s">
        <v>156</v>
      </c>
      <c r="D19" s="656" t="s">
        <v>148</v>
      </c>
      <c r="E19" s="194" t="s">
        <v>588</v>
      </c>
      <c r="F19" s="194" t="s">
        <v>588</v>
      </c>
      <c r="G19" s="194" t="s">
        <v>588</v>
      </c>
      <c r="H19" s="194">
        <v>0.0</v>
      </c>
      <c r="I19" s="194" t="s">
        <v>588</v>
      </c>
      <c r="J19" s="194" t="s">
        <v>588</v>
      </c>
      <c r="K19" s="194" t="s">
        <v>588</v>
      </c>
      <c r="L19" s="194" t="s">
        <v>588</v>
      </c>
      <c r="M19" s="194" t="s">
        <v>588</v>
      </c>
      <c r="N19" s="194" t="s">
        <v>588</v>
      </c>
      <c r="O19" s="194" t="s">
        <v>588</v>
      </c>
      <c r="P19" s="194">
        <v>0.0</v>
      </c>
      <c r="Q19" s="194" t="s">
        <v>717</v>
      </c>
      <c r="R19" s="194" t="s">
        <v>717</v>
      </c>
      <c r="S19" s="194" t="s">
        <v>717</v>
      </c>
      <c r="T19" s="194" t="s">
        <v>717</v>
      </c>
      <c r="U19" s="194" t="s">
        <v>717</v>
      </c>
      <c r="V19" s="194" t="s">
        <v>717</v>
      </c>
      <c r="W19" s="194">
        <v>0.0</v>
      </c>
      <c r="X19" s="194" t="s">
        <v>717</v>
      </c>
      <c r="Y19" s="194" t="s">
        <v>717</v>
      </c>
      <c r="Z19" s="194" t="s">
        <v>717</v>
      </c>
      <c r="AA19" s="194" t="s">
        <v>717</v>
      </c>
      <c r="AB19" s="194" t="s">
        <v>717</v>
      </c>
      <c r="AC19" s="194">
        <v>0.0</v>
      </c>
      <c r="AD19" s="194" t="s">
        <v>717</v>
      </c>
      <c r="AE19" s="194" t="s">
        <v>717</v>
      </c>
      <c r="AF19" s="194" t="s">
        <v>717</v>
      </c>
      <c r="AG19" s="197">
        <f>vlookup(B19,'Annual Leave-2026'!$B:$R,6,0)-countif(E19:AF19,"a")-(countif(E19:AF19,"a1")*0.5)-(countif(E19:AF19,"a2")*0.5)-(countif(E19:AF19,"b*")*0.5)-(countif(E19:AF19,"c*")*0.5)-(countif(E19:AF19,"d*")*0.5)-(countif(E19:AF19,"e*")*0.5)+1</f>
        <v>3.5</v>
      </c>
      <c r="AH19" s="197">
        <f t="shared" si="3"/>
        <v>24</v>
      </c>
      <c r="AI19" s="406">
        <f>VLOOKUP(B19,'Working Time-March-2026'!$B:$AK,33,0)/60</f>
        <v>0</v>
      </c>
      <c r="AJ19" s="406">
        <f>VLOOKUP(B19,'Working Time-March-2026'!$B:$AK,34,0)/60</f>
        <v>0</v>
      </c>
      <c r="AK19" s="658">
        <v>8.000000000000004</v>
      </c>
      <c r="AL19" s="655"/>
      <c r="AM19" s="655"/>
      <c r="AN19" s="655"/>
      <c r="AO19" s="655"/>
      <c r="AP19" s="655"/>
      <c r="AQ19" s="655"/>
      <c r="AR19" s="656">
        <f t="shared" si="4"/>
        <v>4</v>
      </c>
      <c r="AS19" s="656">
        <f t="shared" si="5"/>
        <v>0</v>
      </c>
      <c r="AT19" s="656">
        <f t="shared" si="6"/>
        <v>0</v>
      </c>
      <c r="AU19" s="655"/>
      <c r="AV19" s="657" t="s">
        <v>8</v>
      </c>
      <c r="AW19" s="649"/>
      <c r="AX19" s="649"/>
    </row>
    <row r="20">
      <c r="A20" s="650">
        <v>16.0</v>
      </c>
      <c r="B20" s="656" t="s">
        <v>609</v>
      </c>
      <c r="C20" s="655" t="s">
        <v>154</v>
      </c>
      <c r="D20" s="656" t="s">
        <v>148</v>
      </c>
      <c r="E20" s="194" t="s">
        <v>717</v>
      </c>
      <c r="F20" s="194" t="s">
        <v>717</v>
      </c>
      <c r="G20" s="194" t="s">
        <v>717</v>
      </c>
      <c r="H20" s="194" t="s">
        <v>717</v>
      </c>
      <c r="I20" s="194">
        <v>0.0</v>
      </c>
      <c r="J20" s="194" t="s">
        <v>717</v>
      </c>
      <c r="K20" s="194" t="s">
        <v>717</v>
      </c>
      <c r="L20" s="194" t="s">
        <v>717</v>
      </c>
      <c r="M20" s="194" t="s">
        <v>717</v>
      </c>
      <c r="N20" s="194" t="s">
        <v>717</v>
      </c>
      <c r="O20" s="194">
        <v>0.0</v>
      </c>
      <c r="P20" s="194" t="s">
        <v>591</v>
      </c>
      <c r="Q20" s="194" t="s">
        <v>591</v>
      </c>
      <c r="R20" s="194" t="s">
        <v>591</v>
      </c>
      <c r="S20" s="194" t="s">
        <v>591</v>
      </c>
      <c r="T20" s="194" t="s">
        <v>591</v>
      </c>
      <c r="U20" s="194" t="s">
        <v>591</v>
      </c>
      <c r="V20" s="194">
        <v>0.0</v>
      </c>
      <c r="W20" s="194" t="s">
        <v>591</v>
      </c>
      <c r="X20" s="194" t="s">
        <v>591</v>
      </c>
      <c r="Y20" s="194" t="s">
        <v>591</v>
      </c>
      <c r="Z20" s="194" t="s">
        <v>591</v>
      </c>
      <c r="AA20" s="194" t="s">
        <v>591</v>
      </c>
      <c r="AB20" s="194" t="s">
        <v>591</v>
      </c>
      <c r="AC20" s="194">
        <v>0.0</v>
      </c>
      <c r="AD20" s="194" t="s">
        <v>591</v>
      </c>
      <c r="AE20" s="194" t="s">
        <v>591</v>
      </c>
      <c r="AF20" s="194" t="s">
        <v>591</v>
      </c>
      <c r="AG20" s="197">
        <f>vlookup(B20,'Annual Leave-2026'!$B:$R,6,0)-countif(E20:AF20,"a")-(countif(E20:AF20,"a1")*0.5)-(countif(E20:AF20,"a2")*0.5)-(countif(E20:AF20,"b*")*0.5)-(countif(E20:AF20,"c*")*0.5)-(countif(E20:AF20,"d*")*0.5)-(countif(E20:AF20,"e*")*0.5)+1</f>
        <v>6</v>
      </c>
      <c r="AH20" s="197">
        <f t="shared" si="3"/>
        <v>24</v>
      </c>
      <c r="AI20" s="406">
        <f>VLOOKUP(B20,'Working Time-March-2026'!$B:$AK,33,0)/60</f>
        <v>0</v>
      </c>
      <c r="AJ20" s="406">
        <f>VLOOKUP(B20,'Working Time-March-2026'!$B:$AK,34,0)/60</f>
        <v>0</v>
      </c>
      <c r="AK20" s="658">
        <v>8.000000000000004</v>
      </c>
      <c r="AL20" s="655"/>
      <c r="AM20" s="655"/>
      <c r="AN20" s="655"/>
      <c r="AO20" s="655"/>
      <c r="AP20" s="655"/>
      <c r="AQ20" s="655"/>
      <c r="AR20" s="656">
        <f t="shared" si="4"/>
        <v>4</v>
      </c>
      <c r="AS20" s="656">
        <f t="shared" si="5"/>
        <v>0</v>
      </c>
      <c r="AT20" s="656">
        <f t="shared" si="6"/>
        <v>0</v>
      </c>
      <c r="AU20" s="655"/>
      <c r="AV20" s="657" t="s">
        <v>6</v>
      </c>
      <c r="AW20" s="649"/>
      <c r="AX20" s="649"/>
    </row>
    <row r="21" ht="15.0" customHeight="1">
      <c r="A21" s="656">
        <v>17.0</v>
      </c>
      <c r="B21" s="656" t="s">
        <v>610</v>
      </c>
      <c r="C21" s="655" t="s">
        <v>108</v>
      </c>
      <c r="D21" s="656" t="s">
        <v>80</v>
      </c>
      <c r="E21" s="194" t="s">
        <v>6</v>
      </c>
      <c r="F21" s="194" t="s">
        <v>717</v>
      </c>
      <c r="G21" s="194" t="s">
        <v>717</v>
      </c>
      <c r="H21" s="194" t="s">
        <v>717</v>
      </c>
      <c r="I21" s="194">
        <v>0.0</v>
      </c>
      <c r="J21" s="194" t="s">
        <v>715</v>
      </c>
      <c r="K21" s="194" t="s">
        <v>715</v>
      </c>
      <c r="L21" s="194" t="s">
        <v>715</v>
      </c>
      <c r="M21" s="194" t="s">
        <v>715</v>
      </c>
      <c r="N21" s="194" t="s">
        <v>715</v>
      </c>
      <c r="O21" s="194" t="s">
        <v>715</v>
      </c>
      <c r="P21" s="194">
        <v>0.0</v>
      </c>
      <c r="Q21" s="194" t="s">
        <v>715</v>
      </c>
      <c r="R21" s="194" t="s">
        <v>715</v>
      </c>
      <c r="S21" s="194" t="s">
        <v>715</v>
      </c>
      <c r="T21" s="194" t="s">
        <v>715</v>
      </c>
      <c r="U21" s="194" t="s">
        <v>715</v>
      </c>
      <c r="V21" s="194">
        <v>0.0</v>
      </c>
      <c r="W21" s="194" t="s">
        <v>715</v>
      </c>
      <c r="X21" s="194" t="s">
        <v>715</v>
      </c>
      <c r="Y21" s="194" t="s">
        <v>715</v>
      </c>
      <c r="Z21" s="194" t="s">
        <v>715</v>
      </c>
      <c r="AA21" s="194" t="s">
        <v>715</v>
      </c>
      <c r="AB21" s="194" t="s">
        <v>715</v>
      </c>
      <c r="AC21" s="194">
        <v>0.0</v>
      </c>
      <c r="AD21" s="194" t="s">
        <v>591</v>
      </c>
      <c r="AE21" s="194" t="s">
        <v>591</v>
      </c>
      <c r="AF21" s="194" t="s">
        <v>591</v>
      </c>
      <c r="AG21" s="197">
        <f>vlookup(B21,'Annual Leave-2026'!$B:$R,6,0)-countif(E21:AF21,"a")-(countif(E21:AF21,"a1")*0.5)-(countif(E21:AF21,"a2")*0.5)-(countif(E21:AF21,"b*")*0.5)-(countif(E21:AF21,"c*")*0.5)-(countif(E21:AF21,"d*")*0.5)-(countif(E21:AF21,"e*")*0.5)+1</f>
        <v>3</v>
      </c>
      <c r="AH21" s="197">
        <f t="shared" si="3"/>
        <v>24</v>
      </c>
      <c r="AI21" s="406">
        <f>VLOOKUP(B21,'Working Time-March-2026'!$B:$AK,33,0)/60</f>
        <v>0</v>
      </c>
      <c r="AJ21" s="406">
        <f>VLOOKUP(B21,'Working Time-March-2026'!$B:$AK,34,0)/60</f>
        <v>0</v>
      </c>
      <c r="AK21" s="659"/>
      <c r="AL21" s="655"/>
      <c r="AM21" s="655"/>
      <c r="AN21" s="655"/>
      <c r="AO21" s="655"/>
      <c r="AP21" s="655"/>
      <c r="AQ21" s="655"/>
      <c r="AR21" s="656">
        <f t="shared" si="4"/>
        <v>4</v>
      </c>
      <c r="AS21" s="656">
        <f t="shared" si="5"/>
        <v>0</v>
      </c>
      <c r="AT21" s="656">
        <f t="shared" si="6"/>
        <v>0</v>
      </c>
      <c r="AU21" s="655"/>
      <c r="AV21" s="657" t="s">
        <v>7</v>
      </c>
      <c r="AW21" s="649"/>
      <c r="AX21" s="649"/>
    </row>
    <row r="22">
      <c r="A22" s="650">
        <v>18.0</v>
      </c>
      <c r="B22" s="656" t="s">
        <v>611</v>
      </c>
      <c r="C22" s="655" t="s">
        <v>128</v>
      </c>
      <c r="D22" s="656" t="s">
        <v>80</v>
      </c>
      <c r="E22" s="194" t="s">
        <v>591</v>
      </c>
      <c r="F22" s="194" t="s">
        <v>591</v>
      </c>
      <c r="G22" s="194" t="s">
        <v>591</v>
      </c>
      <c r="H22" s="194" t="s">
        <v>591</v>
      </c>
      <c r="I22" s="194">
        <v>0.0</v>
      </c>
      <c r="J22" s="194" t="s">
        <v>591</v>
      </c>
      <c r="K22" s="194" t="s">
        <v>591</v>
      </c>
      <c r="L22" s="194" t="s">
        <v>591</v>
      </c>
      <c r="M22" s="194" t="s">
        <v>591</v>
      </c>
      <c r="N22" s="194" t="s">
        <v>591</v>
      </c>
      <c r="O22" s="194">
        <v>0.0</v>
      </c>
      <c r="P22" s="194" t="s">
        <v>6</v>
      </c>
      <c r="Q22" s="194" t="s">
        <v>593</v>
      </c>
      <c r="R22" s="194" t="s">
        <v>593</v>
      </c>
      <c r="S22" s="194" t="s">
        <v>593</v>
      </c>
      <c r="T22" s="194" t="s">
        <v>593</v>
      </c>
      <c r="U22" s="194" t="s">
        <v>593</v>
      </c>
      <c r="V22" s="194" t="s">
        <v>593</v>
      </c>
      <c r="W22" s="194">
        <v>0.0</v>
      </c>
      <c r="X22" s="194" t="s">
        <v>588</v>
      </c>
      <c r="Y22" s="194" t="s">
        <v>588</v>
      </c>
      <c r="Z22" s="194" t="s">
        <v>588</v>
      </c>
      <c r="AA22" s="194" t="s">
        <v>588</v>
      </c>
      <c r="AB22" s="194" t="s">
        <v>588</v>
      </c>
      <c r="AC22" s="194">
        <v>0.0</v>
      </c>
      <c r="AD22" s="194" t="s">
        <v>588</v>
      </c>
      <c r="AE22" s="194" t="s">
        <v>588</v>
      </c>
      <c r="AF22" s="194" t="s">
        <v>588</v>
      </c>
      <c r="AG22" s="197">
        <f>vlookup(B22,'Annual Leave-2026'!$B:$R,6,0)-countif(E22:AF22,"a")-(countif(E22:AF22,"a1")*0.5)-(countif(E22:AF22,"a2")*0.5)-(countif(E22:AF22,"b*")*0.5)-(countif(E22:AF22,"c*")*0.5)-(countif(E22:AF22,"d*")*0.5)-(countif(E22:AF22,"e*")*0.5)+1</f>
        <v>6</v>
      </c>
      <c r="AH22" s="197">
        <f t="shared" si="3"/>
        <v>24</v>
      </c>
      <c r="AI22" s="406">
        <f>VLOOKUP(B22,'Working Time-March-2026'!$B:$AK,33,0)/60</f>
        <v>0</v>
      </c>
      <c r="AJ22" s="406">
        <f>VLOOKUP(B22,'Working Time-March-2026'!$B:$AK,34,0)/60</f>
        <v>0</v>
      </c>
      <c r="AK22" s="659"/>
      <c r="AL22" s="655"/>
      <c r="AM22" s="655"/>
      <c r="AN22" s="655"/>
      <c r="AO22" s="655"/>
      <c r="AP22" s="655"/>
      <c r="AQ22" s="655"/>
      <c r="AR22" s="656">
        <f t="shared" si="4"/>
        <v>4</v>
      </c>
      <c r="AS22" s="656">
        <f t="shared" si="5"/>
        <v>0</v>
      </c>
      <c r="AT22" s="656">
        <f t="shared" si="6"/>
        <v>0</v>
      </c>
      <c r="AU22" s="655"/>
      <c r="AV22" s="657" t="s">
        <v>10</v>
      </c>
      <c r="AW22" s="649"/>
      <c r="AX22" s="649"/>
    </row>
    <row r="23">
      <c r="A23" s="656">
        <v>19.0</v>
      </c>
      <c r="B23" s="656" t="s">
        <v>612</v>
      </c>
      <c r="C23" s="655" t="s">
        <v>98</v>
      </c>
      <c r="D23" s="656" t="s">
        <v>80</v>
      </c>
      <c r="E23" s="194" t="s">
        <v>717</v>
      </c>
      <c r="F23" s="194" t="s">
        <v>717</v>
      </c>
      <c r="G23" s="194" t="s">
        <v>717</v>
      </c>
      <c r="H23" s="194">
        <v>0.0</v>
      </c>
      <c r="I23" s="194" t="s">
        <v>717</v>
      </c>
      <c r="J23" s="194" t="s">
        <v>717</v>
      </c>
      <c r="K23" s="194" t="s">
        <v>717</v>
      </c>
      <c r="L23" s="194" t="s">
        <v>717</v>
      </c>
      <c r="M23" s="194" t="s">
        <v>717</v>
      </c>
      <c r="N23" s="194" t="s">
        <v>717</v>
      </c>
      <c r="O23" s="194">
        <v>0.0</v>
      </c>
      <c r="P23" s="194" t="s">
        <v>717</v>
      </c>
      <c r="Q23" s="194" t="s">
        <v>717</v>
      </c>
      <c r="R23" s="194" t="s">
        <v>717</v>
      </c>
      <c r="S23" s="194" t="s">
        <v>717</v>
      </c>
      <c r="T23" s="194" t="s">
        <v>717</v>
      </c>
      <c r="U23" s="194" t="s">
        <v>717</v>
      </c>
      <c r="V23" s="194" t="s">
        <v>717</v>
      </c>
      <c r="W23" s="194">
        <v>0.0</v>
      </c>
      <c r="X23" s="194" t="s">
        <v>715</v>
      </c>
      <c r="Y23" s="194" t="s">
        <v>715</v>
      </c>
      <c r="Z23" s="194" t="s">
        <v>715</v>
      </c>
      <c r="AA23" s="194" t="s">
        <v>715</v>
      </c>
      <c r="AB23" s="194" t="s">
        <v>715</v>
      </c>
      <c r="AC23" s="194">
        <v>0.0</v>
      </c>
      <c r="AD23" s="194" t="s">
        <v>715</v>
      </c>
      <c r="AE23" s="194" t="s">
        <v>715</v>
      </c>
      <c r="AF23" s="194" t="s">
        <v>715</v>
      </c>
      <c r="AG23" s="197">
        <f>vlookup(B23,'Annual Leave-2026'!$B:$R,6,0)-countif(E23:AF23,"a")-(countif(E23:AF23,"a1")*0.5)-(countif(E23:AF23,"a2")*0.5)-(countif(E23:AF23,"b*")*0.5)-(countif(E23:AF23,"c*")*0.5)-(countif(E23:AF23,"d*")*0.5)-(countif(E23:AF23,"e*")*0.5)+1</f>
        <v>3.5</v>
      </c>
      <c r="AH23" s="197">
        <f t="shared" si="3"/>
        <v>24</v>
      </c>
      <c r="AI23" s="406">
        <f>VLOOKUP(B23,'Working Time-March-2026'!$B:$AK,33,0)/60</f>
        <v>0</v>
      </c>
      <c r="AJ23" s="406">
        <f>VLOOKUP(B23,'Working Time-March-2026'!$B:$AK,34,0)/60</f>
        <v>0</v>
      </c>
      <c r="AK23" s="659"/>
      <c r="AL23" s="655"/>
      <c r="AM23" s="655"/>
      <c r="AN23" s="655"/>
      <c r="AO23" s="655"/>
      <c r="AP23" s="655"/>
      <c r="AQ23" s="655"/>
      <c r="AR23" s="656">
        <f t="shared" si="4"/>
        <v>4</v>
      </c>
      <c r="AS23" s="656">
        <f t="shared" si="5"/>
        <v>0</v>
      </c>
      <c r="AT23" s="656">
        <f t="shared" si="6"/>
        <v>0</v>
      </c>
      <c r="AU23" s="655"/>
      <c r="AV23" s="657" t="s">
        <v>8</v>
      </c>
      <c r="AW23" s="649"/>
      <c r="AX23" s="649"/>
    </row>
    <row r="24">
      <c r="A24" s="650">
        <v>20.0</v>
      </c>
      <c r="B24" s="656" t="s">
        <v>613</v>
      </c>
      <c r="C24" s="655" t="s">
        <v>103</v>
      </c>
      <c r="D24" s="656" t="s">
        <v>80</v>
      </c>
      <c r="E24" s="194" t="s">
        <v>717</v>
      </c>
      <c r="F24" s="194" t="s">
        <v>717</v>
      </c>
      <c r="G24" s="194" t="s">
        <v>717</v>
      </c>
      <c r="H24" s="194">
        <v>0.0</v>
      </c>
      <c r="I24" s="194" t="s">
        <v>717</v>
      </c>
      <c r="J24" s="194" t="s">
        <v>717</v>
      </c>
      <c r="K24" s="194" t="s">
        <v>717</v>
      </c>
      <c r="L24" s="194" t="s">
        <v>717</v>
      </c>
      <c r="M24" s="194" t="s">
        <v>717</v>
      </c>
      <c r="N24" s="194" t="s">
        <v>717</v>
      </c>
      <c r="O24" s="194" t="s">
        <v>717</v>
      </c>
      <c r="P24" s="194">
        <v>0.0</v>
      </c>
      <c r="Q24" s="194" t="s">
        <v>715</v>
      </c>
      <c r="R24" s="194" t="s">
        <v>715</v>
      </c>
      <c r="S24" s="194" t="s">
        <v>715</v>
      </c>
      <c r="T24" s="194" t="s">
        <v>715</v>
      </c>
      <c r="U24" s="194" t="s">
        <v>715</v>
      </c>
      <c r="V24" s="194" t="s">
        <v>715</v>
      </c>
      <c r="W24" s="194">
        <v>0.0</v>
      </c>
      <c r="X24" s="194" t="s">
        <v>715</v>
      </c>
      <c r="Y24" s="194" t="s">
        <v>715</v>
      </c>
      <c r="Z24" s="194" t="s">
        <v>715</v>
      </c>
      <c r="AA24" s="194" t="s">
        <v>715</v>
      </c>
      <c r="AB24" s="194" t="s">
        <v>715</v>
      </c>
      <c r="AC24" s="194" t="s">
        <v>715</v>
      </c>
      <c r="AD24" s="194">
        <v>0.0</v>
      </c>
      <c r="AE24" s="194" t="s">
        <v>715</v>
      </c>
      <c r="AF24" s="194" t="s">
        <v>715</v>
      </c>
      <c r="AG24" s="197">
        <f>vlookup(B24,'Annual Leave-2026'!$B:$R,6,0)-countif(E24:AF24,"a")-(countif(E24:AF24,"a1")*0.5)-(countif(E24:AF24,"a2")*0.5)-(countif(E24:AF24,"b*")*0.5)-(countif(E24:AF24,"c*")*0.5)-(countif(E24:AF24,"d*")*0.5)-(countif(E24:AF24,"e*")*0.5)+1</f>
        <v>2.5</v>
      </c>
      <c r="AH24" s="197">
        <f t="shared" si="3"/>
        <v>24</v>
      </c>
      <c r="AI24" s="406">
        <f>VLOOKUP(B24,'Working Time-March-2026'!$B:$AK,33,0)/60</f>
        <v>0</v>
      </c>
      <c r="AJ24" s="406">
        <f>VLOOKUP(B24,'Working Time-March-2026'!$B:$AK,34,0)/60</f>
        <v>0</v>
      </c>
      <c r="AK24" s="659"/>
      <c r="AL24" s="655"/>
      <c r="AM24" s="655"/>
      <c r="AN24" s="655"/>
      <c r="AO24" s="655"/>
      <c r="AP24" s="655"/>
      <c r="AQ24" s="655"/>
      <c r="AR24" s="656">
        <f t="shared" si="4"/>
        <v>4</v>
      </c>
      <c r="AS24" s="656">
        <f t="shared" si="5"/>
        <v>0</v>
      </c>
      <c r="AT24" s="656">
        <f t="shared" si="6"/>
        <v>0</v>
      </c>
      <c r="AU24" s="655"/>
      <c r="AV24" s="657" t="s">
        <v>7</v>
      </c>
      <c r="AW24" s="649"/>
      <c r="AX24" s="649"/>
    </row>
    <row r="25">
      <c r="A25" s="656">
        <v>21.0</v>
      </c>
      <c r="B25" s="656" t="s">
        <v>614</v>
      </c>
      <c r="C25" s="655" t="s">
        <v>113</v>
      </c>
      <c r="D25" s="656" t="s">
        <v>80</v>
      </c>
      <c r="E25" s="194" t="s">
        <v>715</v>
      </c>
      <c r="F25" s="194" t="s">
        <v>715</v>
      </c>
      <c r="G25" s="194" t="s">
        <v>715</v>
      </c>
      <c r="H25" s="194" t="s">
        <v>715</v>
      </c>
      <c r="I25" s="194">
        <v>0.0</v>
      </c>
      <c r="J25" s="194" t="s">
        <v>6</v>
      </c>
      <c r="K25" s="194" t="s">
        <v>6</v>
      </c>
      <c r="L25" s="194" t="s">
        <v>6</v>
      </c>
      <c r="M25" s="194" t="s">
        <v>6</v>
      </c>
      <c r="N25" s="194" t="s">
        <v>6</v>
      </c>
      <c r="O25" s="194" t="s">
        <v>6</v>
      </c>
      <c r="P25" s="194">
        <v>0.0</v>
      </c>
      <c r="Q25" s="194" t="s">
        <v>715</v>
      </c>
      <c r="R25" s="194" t="s">
        <v>715</v>
      </c>
      <c r="S25" s="194" t="s">
        <v>715</v>
      </c>
      <c r="T25" s="194" t="s">
        <v>715</v>
      </c>
      <c r="U25" s="194" t="s">
        <v>715</v>
      </c>
      <c r="V25" s="194">
        <v>0.0</v>
      </c>
      <c r="W25" s="194" t="s">
        <v>591</v>
      </c>
      <c r="X25" s="194" t="s">
        <v>591</v>
      </c>
      <c r="Y25" s="194" t="s">
        <v>591</v>
      </c>
      <c r="Z25" s="194" t="s">
        <v>591</v>
      </c>
      <c r="AA25" s="194" t="s">
        <v>591</v>
      </c>
      <c r="AB25" s="194" t="s">
        <v>591</v>
      </c>
      <c r="AC25" s="194" t="s">
        <v>591</v>
      </c>
      <c r="AD25" s="194">
        <v>0.0</v>
      </c>
      <c r="AE25" s="194" t="s">
        <v>591</v>
      </c>
      <c r="AF25" s="194" t="s">
        <v>591</v>
      </c>
      <c r="AG25" s="197">
        <f>vlookup(B25,'Annual Leave-2026'!$B:$R,6,0)-countif(E25:AF25,"a")-(countif(E25:AF25,"a1")*0.5)-(countif(E25:AF25,"a2")*0.5)-(countif(E25:AF25,"b*")*0.5)-(countif(E25:AF25,"c*")*0.5)-(countif(E25:AF25,"d*")*0.5)-(countif(E25:AF25,"e*")*0.5)+1</f>
        <v>2.5</v>
      </c>
      <c r="AH25" s="197">
        <f t="shared" si="3"/>
        <v>24</v>
      </c>
      <c r="AI25" s="406">
        <f>VLOOKUP(B25,'Working Time-March-2026'!$B:$AK,33,0)/60</f>
        <v>0</v>
      </c>
      <c r="AJ25" s="406">
        <f>VLOOKUP(B25,'Working Time-March-2026'!$B:$AK,34,0)/60</f>
        <v>0</v>
      </c>
      <c r="AK25" s="659"/>
      <c r="AL25" s="655"/>
      <c r="AM25" s="655"/>
      <c r="AN25" s="655"/>
      <c r="AO25" s="655"/>
      <c r="AP25" s="655"/>
      <c r="AQ25" s="655"/>
      <c r="AR25" s="656">
        <f t="shared" si="4"/>
        <v>4</v>
      </c>
      <c r="AS25" s="656">
        <f t="shared" si="5"/>
        <v>0</v>
      </c>
      <c r="AT25" s="656">
        <f t="shared" si="6"/>
        <v>0</v>
      </c>
      <c r="AU25" s="655"/>
      <c r="AV25" s="657" t="s">
        <v>7</v>
      </c>
      <c r="AW25" s="649"/>
      <c r="AX25" s="649"/>
    </row>
    <row r="26">
      <c r="A26" s="650">
        <v>22.0</v>
      </c>
      <c r="B26" s="660" t="s">
        <v>615</v>
      </c>
      <c r="C26" s="475" t="s">
        <v>92</v>
      </c>
      <c r="D26" s="656" t="s">
        <v>80</v>
      </c>
      <c r="E26" s="194" t="s">
        <v>588</v>
      </c>
      <c r="F26" s="194" t="s">
        <v>588</v>
      </c>
      <c r="G26" s="194" t="s">
        <v>588</v>
      </c>
      <c r="H26" s="194" t="s">
        <v>588</v>
      </c>
      <c r="I26" s="194">
        <v>0.0</v>
      </c>
      <c r="J26" s="194" t="s">
        <v>6</v>
      </c>
      <c r="K26" s="194" t="s">
        <v>6</v>
      </c>
      <c r="L26" s="194" t="s">
        <v>717</v>
      </c>
      <c r="M26" s="194" t="s">
        <v>717</v>
      </c>
      <c r="N26" s="194" t="s">
        <v>717</v>
      </c>
      <c r="O26" s="194">
        <v>0.0</v>
      </c>
      <c r="P26" s="194" t="s">
        <v>717</v>
      </c>
      <c r="Q26" s="194" t="s">
        <v>717</v>
      </c>
      <c r="R26" s="194" t="s">
        <v>717</v>
      </c>
      <c r="S26" s="194" t="s">
        <v>717</v>
      </c>
      <c r="T26" s="194" t="s">
        <v>717</v>
      </c>
      <c r="U26" s="194" t="s">
        <v>717</v>
      </c>
      <c r="V26" s="194">
        <v>0.0</v>
      </c>
      <c r="W26" s="194" t="s">
        <v>717</v>
      </c>
      <c r="X26" s="194" t="s">
        <v>717</v>
      </c>
      <c r="Y26" s="194" t="s">
        <v>717</v>
      </c>
      <c r="Z26" s="194" t="s">
        <v>717</v>
      </c>
      <c r="AA26" s="194" t="s">
        <v>717</v>
      </c>
      <c r="AB26" s="194" t="s">
        <v>717</v>
      </c>
      <c r="AC26" s="194" t="s">
        <v>717</v>
      </c>
      <c r="AD26" s="194">
        <v>0.0</v>
      </c>
      <c r="AE26" s="194" t="s">
        <v>6</v>
      </c>
      <c r="AF26" s="194" t="s">
        <v>602</v>
      </c>
      <c r="AG26" s="197">
        <f>vlookup(B26,'Annual Leave-2026'!$B:$R,6,0)-countif(E26:AF26,"a")-(countif(E26:AF26,"a1")*0.5)-(countif(E26:AF26,"a2")*0.5)-(countif(E26:AF26,"b*")*0.5)-(countif(E26:AF26,"c*")*0.5)-(countif(E26:AF26,"d*")*0.5)-(countif(E26:AF26,"e*")*0.5)+1</f>
        <v>0</v>
      </c>
      <c r="AH26" s="197">
        <f t="shared" si="3"/>
        <v>23</v>
      </c>
      <c r="AI26" s="406">
        <f>VLOOKUP(B26,'Working Time-March-2026'!$B:$AK,33,0)/60</f>
        <v>0</v>
      </c>
      <c r="AJ26" s="406">
        <f>VLOOKUP(B26,'Working Time-March-2026'!$B:$AK,34,0)/60</f>
        <v>0</v>
      </c>
      <c r="AK26" s="659"/>
      <c r="AL26" s="655"/>
      <c r="AM26" s="475"/>
      <c r="AN26" s="655"/>
      <c r="AO26" s="655"/>
      <c r="AP26" s="655"/>
      <c r="AQ26" s="655"/>
      <c r="AR26" s="656">
        <f t="shared" si="4"/>
        <v>4</v>
      </c>
      <c r="AS26" s="656">
        <f t="shared" si="5"/>
        <v>0</v>
      </c>
      <c r="AT26" s="656">
        <f t="shared" si="6"/>
        <v>1</v>
      </c>
      <c r="AU26" s="655"/>
      <c r="AV26" s="657" t="s">
        <v>8</v>
      </c>
      <c r="AW26" s="649"/>
      <c r="AX26" s="649"/>
    </row>
    <row r="27">
      <c r="A27" s="656">
        <v>23.0</v>
      </c>
      <c r="B27" s="660" t="s">
        <v>616</v>
      </c>
      <c r="C27" s="475" t="s">
        <v>79</v>
      </c>
      <c r="D27" s="656" t="s">
        <v>80</v>
      </c>
      <c r="E27" s="652" t="s">
        <v>593</v>
      </c>
      <c r="F27" s="429" t="s">
        <v>593</v>
      </c>
      <c r="G27" s="194" t="s">
        <v>6</v>
      </c>
      <c r="H27" s="194" t="s">
        <v>6</v>
      </c>
      <c r="I27" s="194">
        <v>0.0</v>
      </c>
      <c r="J27" s="194" t="s">
        <v>6</v>
      </c>
      <c r="K27" s="194" t="s">
        <v>588</v>
      </c>
      <c r="L27" s="194" t="s">
        <v>588</v>
      </c>
      <c r="M27" s="194" t="s">
        <v>588</v>
      </c>
      <c r="N27" s="194" t="s">
        <v>588</v>
      </c>
      <c r="O27" s="194" t="s">
        <v>588</v>
      </c>
      <c r="P27" s="194">
        <v>0.0</v>
      </c>
      <c r="Q27" s="194" t="s">
        <v>588</v>
      </c>
      <c r="R27" s="194" t="s">
        <v>588</v>
      </c>
      <c r="S27" s="194" t="s">
        <v>588</v>
      </c>
      <c r="T27" s="194" t="s">
        <v>588</v>
      </c>
      <c r="U27" s="194" t="s">
        <v>588</v>
      </c>
      <c r="V27" s="194" t="s">
        <v>588</v>
      </c>
      <c r="W27" s="194">
        <v>0.0</v>
      </c>
      <c r="X27" s="194" t="s">
        <v>717</v>
      </c>
      <c r="Y27" s="194" t="s">
        <v>717</v>
      </c>
      <c r="Z27" s="194" t="s">
        <v>717</v>
      </c>
      <c r="AA27" s="194" t="s">
        <v>717</v>
      </c>
      <c r="AB27" s="194" t="s">
        <v>717</v>
      </c>
      <c r="AC27" s="194" t="s">
        <v>717</v>
      </c>
      <c r="AD27" s="194">
        <v>0.0</v>
      </c>
      <c r="AE27" s="194" t="s">
        <v>717</v>
      </c>
      <c r="AF27" s="194" t="s">
        <v>717</v>
      </c>
      <c r="AG27" s="197">
        <f>vlookup(B27,'Annual Leave-2026'!$B:$R,6,0)-countif(E27:AF27,"a")-(countif(E27:AF27,"a1")*0.5)-(countif(E27:AF27,"a2")*0.5)-(countif(E27:AF27,"b*")*0.5)-(countif(E27:AF27,"c*")*0.5)-(countif(E27:AF27,"d*")*0.5)-(countif(E27:AF27,"e*")*0.5)+1</f>
        <v>2.5</v>
      </c>
      <c r="AH27" s="197">
        <f t="shared" si="3"/>
        <v>24</v>
      </c>
      <c r="AI27" s="406">
        <f>VLOOKUP(B27,'Working Time-March-2026'!$B:$AK,33,0)/60</f>
        <v>0</v>
      </c>
      <c r="AJ27" s="406">
        <f>VLOOKUP(B27,'Working Time-March-2026'!$B:$AK,34,0)/60</f>
        <v>0</v>
      </c>
      <c r="AK27" s="659"/>
      <c r="AL27" s="655"/>
      <c r="AM27" s="475"/>
      <c r="AN27" s="655"/>
      <c r="AO27" s="655"/>
      <c r="AP27" s="655"/>
      <c r="AQ27" s="655"/>
      <c r="AR27" s="656">
        <f t="shared" si="4"/>
        <v>4</v>
      </c>
      <c r="AS27" s="656">
        <f t="shared" si="5"/>
        <v>0</v>
      </c>
      <c r="AT27" s="656">
        <f t="shared" si="6"/>
        <v>0</v>
      </c>
      <c r="AU27" s="655"/>
      <c r="AV27" s="657" t="s">
        <v>9</v>
      </c>
      <c r="AW27" s="649"/>
      <c r="AX27" s="649"/>
    </row>
    <row r="28">
      <c r="A28" s="650">
        <v>24.0</v>
      </c>
      <c r="B28" s="660" t="s">
        <v>617</v>
      </c>
      <c r="C28" s="475" t="s">
        <v>133</v>
      </c>
      <c r="D28" s="656" t="s">
        <v>80</v>
      </c>
      <c r="E28" s="652" t="s">
        <v>593</v>
      </c>
      <c r="F28" s="429" t="s">
        <v>593</v>
      </c>
      <c r="G28" s="429" t="s">
        <v>593</v>
      </c>
      <c r="H28" s="194">
        <v>0.0</v>
      </c>
      <c r="I28" s="429" t="s">
        <v>593</v>
      </c>
      <c r="J28" s="429" t="s">
        <v>593</v>
      </c>
      <c r="K28" s="429" t="s">
        <v>593</v>
      </c>
      <c r="L28" s="429" t="s">
        <v>593</v>
      </c>
      <c r="M28" s="429" t="s">
        <v>593</v>
      </c>
      <c r="N28" s="429" t="s">
        <v>593</v>
      </c>
      <c r="O28" s="194">
        <v>0.0</v>
      </c>
      <c r="P28" s="194" t="s">
        <v>588</v>
      </c>
      <c r="Q28" s="194" t="s">
        <v>588</v>
      </c>
      <c r="R28" s="194" t="s">
        <v>588</v>
      </c>
      <c r="S28" s="194" t="s">
        <v>588</v>
      </c>
      <c r="T28" s="194" t="s">
        <v>588</v>
      </c>
      <c r="U28" s="194" t="s">
        <v>588</v>
      </c>
      <c r="V28" s="194">
        <v>0.0</v>
      </c>
      <c r="W28" s="194" t="s">
        <v>588</v>
      </c>
      <c r="X28" s="194" t="s">
        <v>588</v>
      </c>
      <c r="Y28" s="194" t="s">
        <v>588</v>
      </c>
      <c r="Z28" s="194" t="s">
        <v>588</v>
      </c>
      <c r="AA28" s="194" t="s">
        <v>588</v>
      </c>
      <c r="AB28" s="194" t="s">
        <v>588</v>
      </c>
      <c r="AC28" s="194" t="s">
        <v>588</v>
      </c>
      <c r="AD28" s="194">
        <v>0.0</v>
      </c>
      <c r="AE28" s="194" t="s">
        <v>717</v>
      </c>
      <c r="AF28" s="194" t="s">
        <v>717</v>
      </c>
      <c r="AG28" s="197">
        <f>vlookup(B28,'Annual Leave-2026'!$B:$R,6,0)-countif(E28:AF28,"a")-(countif(E28:AF28,"a1")*0.5)-(countif(E28:AF28,"a2")*0.5)-(countif(E28:AF28,"b*")*0.5)-(countif(E28:AF28,"c*")*0.5)-(countif(E28:AF28,"d*")*0.5)-(countif(E28:AF28,"e*")*0.5)+1</f>
        <v>2</v>
      </c>
      <c r="AH28" s="197">
        <f t="shared" si="3"/>
        <v>24</v>
      </c>
      <c r="AI28" s="406">
        <f>VLOOKUP(B28,'Working Time-March-2026'!$B:$AK,33,0)/60</f>
        <v>0</v>
      </c>
      <c r="AJ28" s="406">
        <f>VLOOKUP(B28,'Working Time-March-2026'!$B:$AK,34,0)/60</f>
        <v>0</v>
      </c>
      <c r="AK28" s="659"/>
      <c r="AL28" s="655"/>
      <c r="AM28" s="475"/>
      <c r="AN28" s="655"/>
      <c r="AO28" s="655"/>
      <c r="AP28" s="655"/>
      <c r="AQ28" s="655"/>
      <c r="AR28" s="656">
        <f t="shared" si="4"/>
        <v>4</v>
      </c>
      <c r="AS28" s="656">
        <f t="shared" si="5"/>
        <v>0</v>
      </c>
      <c r="AT28" s="656">
        <f t="shared" si="6"/>
        <v>0</v>
      </c>
      <c r="AU28" s="655"/>
      <c r="AV28" s="657" t="s">
        <v>9</v>
      </c>
      <c r="AW28" s="649"/>
      <c r="AX28" s="649"/>
    </row>
    <row r="29">
      <c r="A29" s="656">
        <v>25.0</v>
      </c>
      <c r="B29" s="660" t="s">
        <v>618</v>
      </c>
      <c r="C29" s="475" t="s">
        <v>86</v>
      </c>
      <c r="D29" s="656" t="s">
        <v>80</v>
      </c>
      <c r="E29" s="194" t="s">
        <v>588</v>
      </c>
      <c r="F29" s="194" t="s">
        <v>588</v>
      </c>
      <c r="G29" s="194" t="s">
        <v>588</v>
      </c>
      <c r="H29" s="194">
        <v>0.0</v>
      </c>
      <c r="I29" s="194" t="s">
        <v>588</v>
      </c>
      <c r="J29" s="194" t="s">
        <v>588</v>
      </c>
      <c r="K29" s="194" t="s">
        <v>588</v>
      </c>
      <c r="L29" s="194" t="s">
        <v>588</v>
      </c>
      <c r="M29" s="194" t="s">
        <v>588</v>
      </c>
      <c r="N29" s="194" t="s">
        <v>588</v>
      </c>
      <c r="O29" s="194" t="s">
        <v>6</v>
      </c>
      <c r="P29" s="194">
        <v>0.0</v>
      </c>
      <c r="Q29" s="194" t="s">
        <v>717</v>
      </c>
      <c r="R29" s="194" t="s">
        <v>717</v>
      </c>
      <c r="S29" s="194" t="s">
        <v>717</v>
      </c>
      <c r="T29" s="194" t="s">
        <v>717</v>
      </c>
      <c r="U29" s="194" t="s">
        <v>717</v>
      </c>
      <c r="V29" s="194" t="s">
        <v>717</v>
      </c>
      <c r="W29" s="194">
        <v>0.0</v>
      </c>
      <c r="X29" s="194" t="s">
        <v>717</v>
      </c>
      <c r="Y29" s="194" t="s">
        <v>717</v>
      </c>
      <c r="Z29" s="194" t="s">
        <v>717</v>
      </c>
      <c r="AA29" s="194" t="s">
        <v>717</v>
      </c>
      <c r="AB29" s="194" t="s">
        <v>717</v>
      </c>
      <c r="AC29" s="194">
        <v>0.0</v>
      </c>
      <c r="AD29" s="194" t="s">
        <v>717</v>
      </c>
      <c r="AE29" s="194" t="s">
        <v>717</v>
      </c>
      <c r="AF29" s="194" t="s">
        <v>717</v>
      </c>
      <c r="AG29" s="197">
        <f>vlookup(B29,'Annual Leave-2026'!$B:$R,6,0)-countif(E29:AF29,"a")-(countif(E29:AF29,"a1")*0.5)-(countif(E29:AF29,"a2")*0.5)-(countif(E29:AF29,"b*")*0.5)-(countif(E29:AF29,"c*")*0.5)-(countif(E29:AF29,"d*")*0.5)-(countif(E29:AF29,"e*")*0.5)+1</f>
        <v>4.5</v>
      </c>
      <c r="AH29" s="197">
        <f t="shared" si="3"/>
        <v>24</v>
      </c>
      <c r="AI29" s="406">
        <f>VLOOKUP(B29,'Working Time-March-2026'!$B:$AK,33,0)/60</f>
        <v>0</v>
      </c>
      <c r="AJ29" s="406">
        <f>VLOOKUP(B29,'Working Time-March-2026'!$B:$AK,34,0)/60</f>
        <v>0</v>
      </c>
      <c r="AK29" s="659"/>
      <c r="AL29" s="655"/>
      <c r="AM29" s="475"/>
      <c r="AN29" s="655"/>
      <c r="AO29" s="655"/>
      <c r="AP29" s="655"/>
      <c r="AQ29" s="655"/>
      <c r="AR29" s="656">
        <f t="shared" si="4"/>
        <v>4</v>
      </c>
      <c r="AS29" s="656">
        <f t="shared" si="5"/>
        <v>0</v>
      </c>
      <c r="AT29" s="656">
        <f t="shared" si="6"/>
        <v>0</v>
      </c>
      <c r="AU29" s="655"/>
      <c r="AV29" s="657" t="s">
        <v>8</v>
      </c>
      <c r="AW29" s="649"/>
      <c r="AX29" s="649"/>
    </row>
    <row r="30">
      <c r="A30" s="650">
        <v>26.0</v>
      </c>
      <c r="B30" s="656" t="s">
        <v>619</v>
      </c>
      <c r="C30" s="655" t="s">
        <v>118</v>
      </c>
      <c r="D30" s="656" t="s">
        <v>80</v>
      </c>
      <c r="E30" s="194" t="s">
        <v>715</v>
      </c>
      <c r="F30" s="194" t="s">
        <v>715</v>
      </c>
      <c r="G30" s="194" t="s">
        <v>715</v>
      </c>
      <c r="H30" s="194">
        <v>0.0</v>
      </c>
      <c r="I30" s="194" t="s">
        <v>715</v>
      </c>
      <c r="J30" s="194" t="s">
        <v>715</v>
      </c>
      <c r="K30" s="194" t="s">
        <v>715</v>
      </c>
      <c r="L30" s="194" t="s">
        <v>715</v>
      </c>
      <c r="M30" s="194" t="s">
        <v>715</v>
      </c>
      <c r="N30" s="194" t="s">
        <v>715</v>
      </c>
      <c r="O30" s="194">
        <v>0.0</v>
      </c>
      <c r="P30" s="194" t="s">
        <v>591</v>
      </c>
      <c r="Q30" s="194" t="s">
        <v>591</v>
      </c>
      <c r="R30" s="194" t="s">
        <v>591</v>
      </c>
      <c r="S30" s="194" t="s">
        <v>591</v>
      </c>
      <c r="T30" s="194" t="s">
        <v>591</v>
      </c>
      <c r="U30" s="194" t="s">
        <v>591</v>
      </c>
      <c r="V30" s="194" t="s">
        <v>163</v>
      </c>
      <c r="W30" s="194">
        <v>0.0</v>
      </c>
      <c r="X30" s="194" t="s">
        <v>591</v>
      </c>
      <c r="Y30" s="194" t="s">
        <v>591</v>
      </c>
      <c r="Z30" s="194" t="s">
        <v>591</v>
      </c>
      <c r="AA30" s="194" t="s">
        <v>591</v>
      </c>
      <c r="AB30" s="194" t="s">
        <v>591</v>
      </c>
      <c r="AC30" s="194">
        <v>0.0</v>
      </c>
      <c r="AD30" s="194" t="s">
        <v>593</v>
      </c>
      <c r="AE30" s="194" t="s">
        <v>593</v>
      </c>
      <c r="AF30" s="194" t="s">
        <v>593</v>
      </c>
      <c r="AG30" s="197">
        <f>vlookup(B30,'Annual Leave-2026'!$B:$R,6,0)-countif(E30:AF30,"a")-(countif(E30:AF30,"a1")*0.5)-(countif(E30:AF30,"a2")*0.5)-(countif(E30:AF30,"b*")*0.5)-(countif(E30:AF30,"c*")*0.5)-(countif(E30:AF30,"d*")*0.5)-(countif(E30:AF30,"e*")*0.5)+1</f>
        <v>1.5</v>
      </c>
      <c r="AH30" s="197">
        <f t="shared" si="3"/>
        <v>24</v>
      </c>
      <c r="AI30" s="406">
        <f>VLOOKUP(B30,'Working Time-March-2026'!$B:$AK,33,0)/60</f>
        <v>0</v>
      </c>
      <c r="AJ30" s="406">
        <f>VLOOKUP(B30,'Working Time-March-2026'!$B:$AK,34,0)/60</f>
        <v>0</v>
      </c>
      <c r="AK30" s="659"/>
      <c r="AL30" s="655"/>
      <c r="AM30" s="655"/>
      <c r="AN30" s="655"/>
      <c r="AO30" s="655"/>
      <c r="AP30" s="655"/>
      <c r="AQ30" s="655"/>
      <c r="AR30" s="656">
        <f t="shared" si="4"/>
        <v>4</v>
      </c>
      <c r="AS30" s="656">
        <f t="shared" si="5"/>
        <v>0</v>
      </c>
      <c r="AT30" s="656">
        <f t="shared" si="6"/>
        <v>0</v>
      </c>
      <c r="AU30" s="655"/>
      <c r="AV30" s="657" t="s">
        <v>6</v>
      </c>
      <c r="AW30" s="649"/>
      <c r="AX30" s="649"/>
    </row>
    <row r="31">
      <c r="A31" s="656">
        <v>27.0</v>
      </c>
      <c r="B31" s="656" t="s">
        <v>620</v>
      </c>
      <c r="C31" s="655" t="s">
        <v>123</v>
      </c>
      <c r="D31" s="656" t="s">
        <v>80</v>
      </c>
      <c r="E31" s="194" t="s">
        <v>715</v>
      </c>
      <c r="F31" s="194" t="s">
        <v>715</v>
      </c>
      <c r="G31" s="194" t="s">
        <v>715</v>
      </c>
      <c r="H31" s="194">
        <v>0.0</v>
      </c>
      <c r="I31" s="194" t="s">
        <v>591</v>
      </c>
      <c r="J31" s="194" t="s">
        <v>591</v>
      </c>
      <c r="K31" s="194" t="s">
        <v>591</v>
      </c>
      <c r="L31" s="194" t="s">
        <v>591</v>
      </c>
      <c r="M31" s="194" t="s">
        <v>591</v>
      </c>
      <c r="N31" s="194" t="s">
        <v>591</v>
      </c>
      <c r="O31" s="194" t="s">
        <v>591</v>
      </c>
      <c r="P31" s="194">
        <v>0.0</v>
      </c>
      <c r="Q31" s="194" t="s">
        <v>591</v>
      </c>
      <c r="R31" s="194" t="s">
        <v>591</v>
      </c>
      <c r="S31" s="194" t="s">
        <v>591</v>
      </c>
      <c r="T31" s="194" t="s">
        <v>591</v>
      </c>
      <c r="U31" s="194" t="s">
        <v>591</v>
      </c>
      <c r="V31" s="194">
        <v>0.0</v>
      </c>
      <c r="W31" s="194" t="s">
        <v>6</v>
      </c>
      <c r="X31" s="194" t="s">
        <v>6</v>
      </c>
      <c r="Y31" s="194" t="s">
        <v>593</v>
      </c>
      <c r="Z31" s="218" t="s">
        <v>593</v>
      </c>
      <c r="AA31" s="194" t="s">
        <v>593</v>
      </c>
      <c r="AB31" s="194" t="s">
        <v>593</v>
      </c>
      <c r="AC31" s="194" t="s">
        <v>171</v>
      </c>
      <c r="AD31" s="194">
        <v>0.0</v>
      </c>
      <c r="AE31" s="194" t="s">
        <v>588</v>
      </c>
      <c r="AF31" s="194" t="s">
        <v>588</v>
      </c>
      <c r="AG31" s="197">
        <f>vlookup(B31,'Annual Leave-2026'!$B:$R,6,0)-countif(E31:AF31,"a")-(countif(E31:AF31,"a1")*0.5)-(countif(E31:AF31,"a2")*0.5)-(countif(E31:AF31,"b*")*0.5)-(countif(E31:AF31,"c*")*0.5)-(countif(E31:AF31,"d*")*0.5)-(countif(E31:AF31,"e*")*0.5)+1</f>
        <v>3.5</v>
      </c>
      <c r="AH31" s="197">
        <f t="shared" si="3"/>
        <v>24</v>
      </c>
      <c r="AI31" s="406">
        <f>VLOOKUP(B31,'Working Time-March-2026'!$B:$AK,33,0)/60</f>
        <v>0</v>
      </c>
      <c r="AJ31" s="406">
        <f>VLOOKUP(B31,'Working Time-March-2026'!$B:$AK,34,0)/60</f>
        <v>0</v>
      </c>
      <c r="AK31" s="659"/>
      <c r="AL31" s="655"/>
      <c r="AM31" s="655"/>
      <c r="AN31" s="655"/>
      <c r="AO31" s="655"/>
      <c r="AP31" s="655"/>
      <c r="AQ31" s="655"/>
      <c r="AR31" s="656">
        <f t="shared" si="4"/>
        <v>4</v>
      </c>
      <c r="AS31" s="656">
        <f t="shared" si="5"/>
        <v>0</v>
      </c>
      <c r="AT31" s="656">
        <f t="shared" si="6"/>
        <v>0</v>
      </c>
      <c r="AU31" s="655"/>
      <c r="AV31" s="657" t="s">
        <v>6</v>
      </c>
      <c r="AW31" s="649"/>
      <c r="AX31" s="649"/>
    </row>
    <row r="32">
      <c r="A32" s="650">
        <v>28.0</v>
      </c>
      <c r="B32" s="656" t="s">
        <v>621</v>
      </c>
      <c r="C32" s="655" t="s">
        <v>130</v>
      </c>
      <c r="D32" s="656" t="s">
        <v>76</v>
      </c>
      <c r="E32" s="194" t="s">
        <v>6</v>
      </c>
      <c r="F32" s="194" t="s">
        <v>6</v>
      </c>
      <c r="G32" s="194" t="s">
        <v>6</v>
      </c>
      <c r="H32" s="194">
        <v>0.0</v>
      </c>
      <c r="I32" s="429" t="s">
        <v>593</v>
      </c>
      <c r="J32" s="429" t="s">
        <v>593</v>
      </c>
      <c r="K32" s="429" t="s">
        <v>593</v>
      </c>
      <c r="L32" s="429" t="s">
        <v>593</v>
      </c>
      <c r="M32" s="429" t="s">
        <v>593</v>
      </c>
      <c r="N32" s="429" t="s">
        <v>593</v>
      </c>
      <c r="O32" s="429" t="s">
        <v>593</v>
      </c>
      <c r="P32" s="194">
        <v>0.0</v>
      </c>
      <c r="Q32" s="194" t="s">
        <v>588</v>
      </c>
      <c r="R32" s="194" t="s">
        <v>588</v>
      </c>
      <c r="S32" s="194" t="s">
        <v>588</v>
      </c>
      <c r="T32" s="194" t="s">
        <v>588</v>
      </c>
      <c r="U32" s="194" t="s">
        <v>588</v>
      </c>
      <c r="V32" s="194" t="s">
        <v>588</v>
      </c>
      <c r="W32" s="194">
        <v>0.0</v>
      </c>
      <c r="X32" s="194" t="s">
        <v>588</v>
      </c>
      <c r="Y32" s="194" t="s">
        <v>588</v>
      </c>
      <c r="Z32" s="194" t="s">
        <v>588</v>
      </c>
      <c r="AA32" s="194" t="s">
        <v>588</v>
      </c>
      <c r="AB32" s="194" t="s">
        <v>588</v>
      </c>
      <c r="AC32" s="194" t="s">
        <v>588</v>
      </c>
      <c r="AD32" s="194" t="s">
        <v>169</v>
      </c>
      <c r="AE32" s="194">
        <v>0.0</v>
      </c>
      <c r="AF32" s="194" t="s">
        <v>717</v>
      </c>
      <c r="AG32" s="197">
        <f>vlookup(B32,'Annual Leave-2026'!$B:$R,6,0)-countif(E32:AF32,"a")-(countif(E32:AF32,"a1")*0.5)-(countif(E32:AF32,"a2")*0.5)-(countif(E32:AF32,"b*")*0.5)-(countif(E32:AF32,"c*")*0.5)-(countif(E32:AF32,"d*")*0.5)-(countif(E32:AF32,"e*")*0.5)+1</f>
        <v>4.5</v>
      </c>
      <c r="AH32" s="197">
        <f t="shared" si="3"/>
        <v>24</v>
      </c>
      <c r="AI32" s="406">
        <f>VLOOKUP(B32,'Working Time-March-2026'!$B:$AK,33,0)/60</f>
        <v>0</v>
      </c>
      <c r="AJ32" s="406">
        <f>VLOOKUP(B32,'Working Time-March-2026'!$B:$AK,34,0)/60</f>
        <v>0</v>
      </c>
      <c r="AK32" s="659"/>
      <c r="AL32" s="655"/>
      <c r="AM32" s="655"/>
      <c r="AN32" s="655"/>
      <c r="AO32" s="655"/>
      <c r="AP32" s="655"/>
      <c r="AQ32" s="655"/>
      <c r="AR32" s="656">
        <f t="shared" si="4"/>
        <v>4</v>
      </c>
      <c r="AS32" s="656">
        <f t="shared" si="5"/>
        <v>0</v>
      </c>
      <c r="AT32" s="656">
        <f t="shared" si="6"/>
        <v>0</v>
      </c>
      <c r="AU32" s="655"/>
      <c r="AV32" s="657" t="s">
        <v>9</v>
      </c>
      <c r="AW32" s="649"/>
      <c r="AX32" s="649"/>
    </row>
    <row r="33">
      <c r="A33" s="656">
        <v>29.0</v>
      </c>
      <c r="B33" s="656" t="s">
        <v>622</v>
      </c>
      <c r="C33" s="655" t="s">
        <v>107</v>
      </c>
      <c r="D33" s="656" t="s">
        <v>76</v>
      </c>
      <c r="E33" s="194" t="s">
        <v>717</v>
      </c>
      <c r="F33" s="194" t="s">
        <v>717</v>
      </c>
      <c r="G33" s="194" t="s">
        <v>717</v>
      </c>
      <c r="H33" s="194" t="s">
        <v>717</v>
      </c>
      <c r="I33" s="194">
        <v>0.0</v>
      </c>
      <c r="J33" s="194" t="s">
        <v>715</v>
      </c>
      <c r="K33" s="194" t="s">
        <v>715</v>
      </c>
      <c r="L33" s="194" t="s">
        <v>715</v>
      </c>
      <c r="M33" s="194" t="s">
        <v>715</v>
      </c>
      <c r="N33" s="194" t="s">
        <v>715</v>
      </c>
      <c r="O33" s="194">
        <v>0.0</v>
      </c>
      <c r="P33" s="194" t="s">
        <v>715</v>
      </c>
      <c r="Q33" s="194" t="s">
        <v>715</v>
      </c>
      <c r="R33" s="194" t="s">
        <v>715</v>
      </c>
      <c r="S33" s="194" t="s">
        <v>715</v>
      </c>
      <c r="T33" s="194" t="s">
        <v>715</v>
      </c>
      <c r="U33" s="194" t="s">
        <v>715</v>
      </c>
      <c r="V33" s="194" t="s">
        <v>715</v>
      </c>
      <c r="W33" s="194">
        <v>0.0</v>
      </c>
      <c r="X33" s="194" t="s">
        <v>715</v>
      </c>
      <c r="Y33" s="194" t="s">
        <v>715</v>
      </c>
      <c r="Z33" s="194" t="s">
        <v>715</v>
      </c>
      <c r="AA33" s="194" t="s">
        <v>715</v>
      </c>
      <c r="AB33" s="194" t="s">
        <v>592</v>
      </c>
      <c r="AC33" s="194" t="s">
        <v>592</v>
      </c>
      <c r="AD33" s="194">
        <v>0.0</v>
      </c>
      <c r="AE33" s="194" t="s">
        <v>591</v>
      </c>
      <c r="AF33" s="194" t="s">
        <v>591</v>
      </c>
      <c r="AG33" s="197">
        <f>vlookup(B33,'Annual Leave-2026'!$B:$R,6,0)-countif(E33:AF33,"a")-(countif(E33:AF33,"a1")*0.5)-(countif(E33:AF33,"a2")*0.5)-(countif(E33:AF33,"b*")*0.5)-(countif(E33:AF33,"c*")*0.5)-(countif(E33:AF33,"d*")*0.5)-(countif(E33:AF33,"e*")*0.5)+1</f>
        <v>1</v>
      </c>
      <c r="AH33" s="197">
        <f t="shared" si="3"/>
        <v>22</v>
      </c>
      <c r="AI33" s="406">
        <f>VLOOKUP(B33,'Working Time-March-2026'!$B:$AK,33,0)/60</f>
        <v>0</v>
      </c>
      <c r="AJ33" s="406">
        <f>VLOOKUP(B33,'Working Time-March-2026'!$B:$AK,34,0)/60</f>
        <v>0</v>
      </c>
      <c r="AK33" s="659"/>
      <c r="AL33" s="655"/>
      <c r="AM33" s="655"/>
      <c r="AN33" s="655"/>
      <c r="AO33" s="655"/>
      <c r="AP33" s="655"/>
      <c r="AQ33" s="655"/>
      <c r="AR33" s="656">
        <f t="shared" si="4"/>
        <v>4</v>
      </c>
      <c r="AS33" s="656">
        <f t="shared" si="5"/>
        <v>2</v>
      </c>
      <c r="AT33" s="656">
        <f t="shared" si="6"/>
        <v>0</v>
      </c>
      <c r="AU33" s="655"/>
      <c r="AV33" s="657" t="s">
        <v>7</v>
      </c>
      <c r="AW33" s="649"/>
      <c r="AX33" s="649"/>
    </row>
    <row r="34">
      <c r="A34" s="650">
        <v>30.0</v>
      </c>
      <c r="B34" s="656" t="s">
        <v>623</v>
      </c>
      <c r="C34" s="655" t="s">
        <v>96</v>
      </c>
      <c r="D34" s="656" t="s">
        <v>76</v>
      </c>
      <c r="E34" s="194" t="s">
        <v>717</v>
      </c>
      <c r="F34" s="194" t="s">
        <v>717</v>
      </c>
      <c r="G34" s="194" t="s">
        <v>717</v>
      </c>
      <c r="H34" s="194">
        <v>0.0</v>
      </c>
      <c r="I34" s="194" t="s">
        <v>717</v>
      </c>
      <c r="J34" s="194" t="s">
        <v>717</v>
      </c>
      <c r="K34" s="194" t="s">
        <v>717</v>
      </c>
      <c r="L34" s="194" t="s">
        <v>717</v>
      </c>
      <c r="M34" s="194" t="s">
        <v>6</v>
      </c>
      <c r="N34" s="194" t="s">
        <v>592</v>
      </c>
      <c r="O34" s="194" t="s">
        <v>592</v>
      </c>
      <c r="P34" s="194">
        <v>0.0</v>
      </c>
      <c r="Q34" s="194" t="s">
        <v>717</v>
      </c>
      <c r="R34" s="194" t="s">
        <v>717</v>
      </c>
      <c r="S34" s="194" t="s">
        <v>717</v>
      </c>
      <c r="T34" s="194" t="s">
        <v>717</v>
      </c>
      <c r="U34" s="194" t="s">
        <v>592</v>
      </c>
      <c r="V34" s="194" t="s">
        <v>592</v>
      </c>
      <c r="W34" s="194">
        <v>0.0</v>
      </c>
      <c r="X34" s="194" t="s">
        <v>715</v>
      </c>
      <c r="Y34" s="194" t="s">
        <v>715</v>
      </c>
      <c r="Z34" s="194" t="s">
        <v>715</v>
      </c>
      <c r="AA34" s="194" t="s">
        <v>715</v>
      </c>
      <c r="AB34" s="194" t="s">
        <v>715</v>
      </c>
      <c r="AC34" s="194">
        <v>0.0</v>
      </c>
      <c r="AD34" s="194" t="s">
        <v>715</v>
      </c>
      <c r="AE34" s="194" t="s">
        <v>715</v>
      </c>
      <c r="AF34" s="194" t="s">
        <v>715</v>
      </c>
      <c r="AG34" s="197">
        <f>vlookup(B34,'Annual Leave-2026'!$B:$R,6,0)-countif(E34:AF34,"a")-(countif(E34:AF34,"a1")*0.5)-(countif(E34:AF34,"a2")*0.5)-(countif(E34:AF34,"b*")*0.5)-(countif(E34:AF34,"c*")*0.5)-(countif(E34:AF34,"d*")*0.5)-(countif(E34:AF34,"e*")*0.5)+1</f>
        <v>0</v>
      </c>
      <c r="AH34" s="197">
        <f t="shared" si="3"/>
        <v>20</v>
      </c>
      <c r="AI34" s="406">
        <f>VLOOKUP(B34,'Working Time-March-2026'!$B:$AK,33,0)/60</f>
        <v>0</v>
      </c>
      <c r="AJ34" s="406">
        <f>VLOOKUP(B34,'Working Time-March-2026'!$B:$AK,34,0)/60</f>
        <v>0</v>
      </c>
      <c r="AK34" s="659"/>
      <c r="AL34" s="655"/>
      <c r="AM34" s="475"/>
      <c r="AN34" s="655"/>
      <c r="AO34" s="655"/>
      <c r="AP34" s="655"/>
      <c r="AQ34" s="655"/>
      <c r="AR34" s="656">
        <f t="shared" si="4"/>
        <v>4</v>
      </c>
      <c r="AS34" s="656">
        <f t="shared" si="5"/>
        <v>4</v>
      </c>
      <c r="AT34" s="656">
        <f t="shared" si="6"/>
        <v>0</v>
      </c>
      <c r="AU34" s="655"/>
      <c r="AV34" s="657" t="s">
        <v>8</v>
      </c>
      <c r="AW34" s="649"/>
      <c r="AX34" s="649"/>
    </row>
    <row r="35">
      <c r="A35" s="656">
        <v>31.0</v>
      </c>
      <c r="B35" s="656" t="s">
        <v>624</v>
      </c>
      <c r="C35" s="655" t="s">
        <v>112</v>
      </c>
      <c r="D35" s="656" t="s">
        <v>76</v>
      </c>
      <c r="E35" s="194" t="s">
        <v>715</v>
      </c>
      <c r="F35" s="194" t="s">
        <v>715</v>
      </c>
      <c r="G35" s="194" t="s">
        <v>715</v>
      </c>
      <c r="H35" s="194">
        <v>0.0</v>
      </c>
      <c r="I35" s="194" t="s">
        <v>715</v>
      </c>
      <c r="J35" s="194" t="s">
        <v>715</v>
      </c>
      <c r="K35" s="194" t="s">
        <v>715</v>
      </c>
      <c r="L35" s="194" t="s">
        <v>715</v>
      </c>
      <c r="M35" s="194" t="s">
        <v>715</v>
      </c>
      <c r="N35" s="194" t="s">
        <v>715</v>
      </c>
      <c r="O35" s="194" t="s">
        <v>715</v>
      </c>
      <c r="P35" s="194">
        <v>0.0</v>
      </c>
      <c r="Q35" s="194" t="s">
        <v>715</v>
      </c>
      <c r="R35" s="194" t="s">
        <v>715</v>
      </c>
      <c r="S35" s="194" t="s">
        <v>715</v>
      </c>
      <c r="T35" s="194" t="s">
        <v>715</v>
      </c>
      <c r="U35" s="194" t="s">
        <v>715</v>
      </c>
      <c r="V35" s="194" t="s">
        <v>715</v>
      </c>
      <c r="W35" s="194">
        <v>0.0</v>
      </c>
      <c r="X35" s="194" t="s">
        <v>591</v>
      </c>
      <c r="Y35" s="194" t="s">
        <v>591</v>
      </c>
      <c r="Z35" s="194" t="s">
        <v>591</v>
      </c>
      <c r="AA35" s="194" t="s">
        <v>591</v>
      </c>
      <c r="AB35" s="194" t="s">
        <v>591</v>
      </c>
      <c r="AC35" s="194">
        <v>0.0</v>
      </c>
      <c r="AD35" s="194" t="s">
        <v>591</v>
      </c>
      <c r="AE35" s="194" t="s">
        <v>591</v>
      </c>
      <c r="AF35" s="194" t="s">
        <v>591</v>
      </c>
      <c r="AG35" s="197">
        <f>vlookup(B35,'Annual Leave-2026'!$B:$R,6,0)-countif(E35:AF35,"a")-(countif(E35:AF35,"a1")*0.5)-(countif(E35:AF35,"a2")*0.5)-(countif(E35:AF35,"b*")*0.5)-(countif(E35:AF35,"c*")*0.5)-(countif(E35:AF35,"d*")*0.5)-(countif(E35:AF35,"e*")*0.5)+1</f>
        <v>2.5</v>
      </c>
      <c r="AH35" s="197">
        <f t="shared" si="3"/>
        <v>24</v>
      </c>
      <c r="AI35" s="406">
        <f>VLOOKUP(B35,'Working Time-March-2026'!$B:$AK,33,0)/60</f>
        <v>0</v>
      </c>
      <c r="AJ35" s="406">
        <f>VLOOKUP(B35,'Working Time-March-2026'!$B:$AK,34,0)/60</f>
        <v>0</v>
      </c>
      <c r="AK35" s="659"/>
      <c r="AL35" s="655"/>
      <c r="AM35" s="655"/>
      <c r="AN35" s="655"/>
      <c r="AO35" s="655"/>
      <c r="AP35" s="655"/>
      <c r="AQ35" s="655"/>
      <c r="AR35" s="656">
        <f t="shared" si="4"/>
        <v>4</v>
      </c>
      <c r="AS35" s="656">
        <f t="shared" si="5"/>
        <v>0</v>
      </c>
      <c r="AT35" s="656">
        <f t="shared" si="6"/>
        <v>0</v>
      </c>
      <c r="AU35" s="655"/>
      <c r="AV35" s="657" t="s">
        <v>7</v>
      </c>
      <c r="AW35" s="649"/>
      <c r="AX35" s="649"/>
    </row>
    <row r="36">
      <c r="A36" s="650">
        <v>32.0</v>
      </c>
      <c r="B36" s="660" t="s">
        <v>816</v>
      </c>
      <c r="C36" s="475" t="s">
        <v>101</v>
      </c>
      <c r="D36" s="656" t="s">
        <v>76</v>
      </c>
      <c r="E36" s="194" t="s">
        <v>717</v>
      </c>
      <c r="F36" s="194" t="s">
        <v>717</v>
      </c>
      <c r="G36" s="194" t="s">
        <v>717</v>
      </c>
      <c r="H36" s="194" t="s">
        <v>717</v>
      </c>
      <c r="I36" s="194">
        <v>0.0</v>
      </c>
      <c r="J36" s="194" t="s">
        <v>717</v>
      </c>
      <c r="K36" s="194" t="s">
        <v>717</v>
      </c>
      <c r="L36" s="194" t="s">
        <v>717</v>
      </c>
      <c r="M36" s="194" t="s">
        <v>717</v>
      </c>
      <c r="N36" s="194" t="s">
        <v>717</v>
      </c>
      <c r="O36" s="194" t="s">
        <v>717</v>
      </c>
      <c r="P36" s="194">
        <v>0.0</v>
      </c>
      <c r="Q36" s="194" t="s">
        <v>715</v>
      </c>
      <c r="R36" s="194" t="s">
        <v>715</v>
      </c>
      <c r="S36" s="194" t="s">
        <v>715</v>
      </c>
      <c r="T36" s="194" t="s">
        <v>715</v>
      </c>
      <c r="U36" s="194" t="s">
        <v>715</v>
      </c>
      <c r="V36" s="194" t="s">
        <v>715</v>
      </c>
      <c r="W36" s="194">
        <v>0.0</v>
      </c>
      <c r="X36" s="194" t="s">
        <v>715</v>
      </c>
      <c r="Y36" s="194" t="s">
        <v>715</v>
      </c>
      <c r="Z36" s="194" t="s">
        <v>715</v>
      </c>
      <c r="AA36" s="194" t="s">
        <v>715</v>
      </c>
      <c r="AB36" s="194" t="s">
        <v>715</v>
      </c>
      <c r="AC36" s="194" t="s">
        <v>715</v>
      </c>
      <c r="AD36" s="194">
        <v>0.0</v>
      </c>
      <c r="AE36" s="194" t="s">
        <v>715</v>
      </c>
      <c r="AF36" s="194" t="s">
        <v>715</v>
      </c>
      <c r="AG36" s="197">
        <f>vlookup(B36,'Annual Leave-2026'!$B:$R,6,0)-countif(E36:AF36,"a")-(countif(E36:AF36,"a1")*0.5)-(countif(E36:AF36,"a2")*0.5)-(countif(E36:AF36,"b*")*0.5)-(countif(E36:AF36,"c*")*0.5)-(countif(E36:AF36,"d*")*0.5)-(countif(E36:AF36,"e*")*0.5)+1</f>
        <v>1</v>
      </c>
      <c r="AH36" s="197">
        <f t="shared" si="3"/>
        <v>24</v>
      </c>
      <c r="AI36" s="406">
        <f>VLOOKUP(B36,'Working Time-March-2026'!$B:$AK,33,0)/60</f>
        <v>0</v>
      </c>
      <c r="AJ36" s="406">
        <f>VLOOKUP(B36,'Working Time-March-2026'!$B:$AK,34,0)/60</f>
        <v>0</v>
      </c>
      <c r="AK36" s="659"/>
      <c r="AL36" s="655"/>
      <c r="AM36" s="475"/>
      <c r="AN36" s="655"/>
      <c r="AO36" s="655"/>
      <c r="AP36" s="655"/>
      <c r="AQ36" s="655"/>
      <c r="AR36" s="656">
        <f t="shared" si="4"/>
        <v>4</v>
      </c>
      <c r="AS36" s="656">
        <f t="shared" si="5"/>
        <v>0</v>
      </c>
      <c r="AT36" s="656">
        <f t="shared" si="6"/>
        <v>0</v>
      </c>
      <c r="AU36" s="655"/>
      <c r="AV36" s="657" t="s">
        <v>7</v>
      </c>
      <c r="AW36" s="649"/>
      <c r="AX36" s="649"/>
    </row>
    <row r="37">
      <c r="A37" s="656">
        <v>33.0</v>
      </c>
      <c r="B37" s="660" t="s">
        <v>625</v>
      </c>
      <c r="C37" s="475" t="s">
        <v>127</v>
      </c>
      <c r="D37" s="656" t="s">
        <v>76</v>
      </c>
      <c r="E37" s="194" t="s">
        <v>591</v>
      </c>
      <c r="F37" s="194" t="s">
        <v>591</v>
      </c>
      <c r="G37" s="194" t="s">
        <v>591</v>
      </c>
      <c r="H37" s="194">
        <v>0.0</v>
      </c>
      <c r="I37" s="194" t="s">
        <v>591</v>
      </c>
      <c r="J37" s="194" t="s">
        <v>591</v>
      </c>
      <c r="K37" s="194" t="s">
        <v>591</v>
      </c>
      <c r="L37" s="194" t="s">
        <v>591</v>
      </c>
      <c r="M37" s="194" t="s">
        <v>591</v>
      </c>
      <c r="N37" s="194" t="s">
        <v>591</v>
      </c>
      <c r="O37" s="194" t="s">
        <v>591</v>
      </c>
      <c r="P37" s="194">
        <v>0.0</v>
      </c>
      <c r="Q37" s="194" t="s">
        <v>593</v>
      </c>
      <c r="R37" s="194" t="s">
        <v>593</v>
      </c>
      <c r="S37" s="194" t="s">
        <v>593</v>
      </c>
      <c r="T37" s="194" t="s">
        <v>593</v>
      </c>
      <c r="U37" s="194" t="s">
        <v>593</v>
      </c>
      <c r="V37" s="194">
        <v>0.0</v>
      </c>
      <c r="W37" s="194" t="s">
        <v>588</v>
      </c>
      <c r="X37" s="194" t="s">
        <v>588</v>
      </c>
      <c r="Y37" s="194" t="s">
        <v>588</v>
      </c>
      <c r="Z37" s="194" t="s">
        <v>588</v>
      </c>
      <c r="AA37" s="194" t="s">
        <v>588</v>
      </c>
      <c r="AB37" s="194" t="s">
        <v>588</v>
      </c>
      <c r="AC37" s="194" t="s">
        <v>588</v>
      </c>
      <c r="AD37" s="194">
        <v>0.0</v>
      </c>
      <c r="AE37" s="194" t="s">
        <v>588</v>
      </c>
      <c r="AF37" s="194" t="s">
        <v>588</v>
      </c>
      <c r="AG37" s="197">
        <f>vlookup(B37,'Annual Leave-2026'!$B:$R,6,0)-countif(E37:AF37,"a")-(countif(E37:AF37,"a1")*0.5)-(countif(E37:AF37,"a2")*0.5)-(countif(E37:AF37,"b*")*0.5)-(countif(E37:AF37,"c*")*0.5)-(countif(E37:AF37,"d*")*0.5)-(countif(E37:AF37,"e*")*0.5)+1</f>
        <v>3</v>
      </c>
      <c r="AH37" s="197">
        <f t="shared" si="3"/>
        <v>24</v>
      </c>
      <c r="AI37" s="406">
        <f>VLOOKUP(B37,'Working Time-March-2026'!$B:$AK,33,0)/60</f>
        <v>0</v>
      </c>
      <c r="AJ37" s="406">
        <f>VLOOKUP(B37,'Working Time-March-2026'!$B:$AK,34,0)/60</f>
        <v>0</v>
      </c>
      <c r="AK37" s="659"/>
      <c r="AL37" s="655"/>
      <c r="AM37" s="475"/>
      <c r="AN37" s="655"/>
      <c r="AO37" s="655"/>
      <c r="AP37" s="655"/>
      <c r="AQ37" s="655"/>
      <c r="AR37" s="656">
        <f t="shared" si="4"/>
        <v>4</v>
      </c>
      <c r="AS37" s="656">
        <f t="shared" si="5"/>
        <v>0</v>
      </c>
      <c r="AT37" s="656">
        <f t="shared" si="6"/>
        <v>0</v>
      </c>
      <c r="AU37" s="655"/>
      <c r="AV37" s="657" t="s">
        <v>10</v>
      </c>
      <c r="AW37" s="649"/>
      <c r="AX37" s="649"/>
    </row>
    <row r="38">
      <c r="A38" s="650">
        <v>34.0</v>
      </c>
      <c r="B38" s="660" t="s">
        <v>626</v>
      </c>
      <c r="C38" s="475" t="s">
        <v>75</v>
      </c>
      <c r="D38" s="656" t="s">
        <v>76</v>
      </c>
      <c r="E38" s="194" t="s">
        <v>6</v>
      </c>
      <c r="F38" s="194" t="s">
        <v>6</v>
      </c>
      <c r="G38" s="194" t="s">
        <v>6</v>
      </c>
      <c r="H38" s="194">
        <v>0.0</v>
      </c>
      <c r="I38" s="194" t="s">
        <v>588</v>
      </c>
      <c r="J38" s="194" t="s">
        <v>588</v>
      </c>
      <c r="K38" s="194" t="s">
        <v>588</v>
      </c>
      <c r="L38" s="194" t="s">
        <v>588</v>
      </c>
      <c r="M38" s="194" t="s">
        <v>588</v>
      </c>
      <c r="N38" s="194" t="s">
        <v>588</v>
      </c>
      <c r="O38" s="194">
        <v>0.0</v>
      </c>
      <c r="P38" s="194" t="s">
        <v>588</v>
      </c>
      <c r="Q38" s="194" t="s">
        <v>588</v>
      </c>
      <c r="R38" s="194" t="s">
        <v>588</v>
      </c>
      <c r="S38" s="194" t="s">
        <v>588</v>
      </c>
      <c r="T38" s="194" t="s">
        <v>588</v>
      </c>
      <c r="U38" s="194" t="s">
        <v>588</v>
      </c>
      <c r="V38" s="194" t="s">
        <v>588</v>
      </c>
      <c r="W38" s="194">
        <v>0.0</v>
      </c>
      <c r="X38" s="194" t="s">
        <v>717</v>
      </c>
      <c r="Y38" s="194" t="s">
        <v>717</v>
      </c>
      <c r="Z38" s="194" t="s">
        <v>717</v>
      </c>
      <c r="AA38" s="194" t="s">
        <v>717</v>
      </c>
      <c r="AB38" s="194" t="s">
        <v>717</v>
      </c>
      <c r="AC38" s="194" t="s">
        <v>717</v>
      </c>
      <c r="AD38" s="194" t="s">
        <v>717</v>
      </c>
      <c r="AE38" s="194">
        <v>0.0</v>
      </c>
      <c r="AF38" s="194" t="s">
        <v>717</v>
      </c>
      <c r="AG38" s="197">
        <f>vlookup(B38,'Annual Leave-2026'!$B:$R,6,0)-countif(E38:AF38,"a")-(countif(E38:AF38,"a1")*0.5)-(countif(E38:AF38,"a2")*0.5)-(countif(E38:AF38,"b*")*0.5)-(countif(E38:AF38,"c*")*0.5)-(countif(E38:AF38,"d*")*0.5)-(countif(E38:AF38,"e*")*0.5)+1</f>
        <v>2.5</v>
      </c>
      <c r="AH38" s="197">
        <f t="shared" si="3"/>
        <v>24</v>
      </c>
      <c r="AI38" s="406">
        <f>VLOOKUP(B38,'Working Time-March-2026'!$B:$AK,33,0)/60</f>
        <v>0</v>
      </c>
      <c r="AJ38" s="406">
        <f>VLOOKUP(B38,'Working Time-March-2026'!$B:$AK,34,0)/60</f>
        <v>0</v>
      </c>
      <c r="AK38" s="659"/>
      <c r="AL38" s="655"/>
      <c r="AM38" s="475"/>
      <c r="AN38" s="655"/>
      <c r="AO38" s="655"/>
      <c r="AP38" s="655"/>
      <c r="AQ38" s="655"/>
      <c r="AR38" s="656">
        <f t="shared" si="4"/>
        <v>4</v>
      </c>
      <c r="AS38" s="656">
        <f t="shared" si="5"/>
        <v>0</v>
      </c>
      <c r="AT38" s="656">
        <f t="shared" si="6"/>
        <v>0</v>
      </c>
      <c r="AU38" s="655"/>
      <c r="AV38" s="657" t="s">
        <v>9</v>
      </c>
      <c r="AW38" s="649"/>
      <c r="AX38" s="649"/>
    </row>
    <row r="39">
      <c r="A39" s="656">
        <v>35.0</v>
      </c>
      <c r="B39" s="660" t="s">
        <v>627</v>
      </c>
      <c r="C39" s="475" t="s">
        <v>77</v>
      </c>
      <c r="D39" s="656" t="s">
        <v>76</v>
      </c>
      <c r="E39" s="652" t="s">
        <v>593</v>
      </c>
      <c r="F39" s="429" t="s">
        <v>593</v>
      </c>
      <c r="G39" s="429" t="s">
        <v>593</v>
      </c>
      <c r="H39" s="194">
        <v>0.0</v>
      </c>
      <c r="I39" s="194" t="s">
        <v>602</v>
      </c>
      <c r="J39" s="429" t="s">
        <v>593</v>
      </c>
      <c r="K39" s="429" t="s">
        <v>593</v>
      </c>
      <c r="L39" s="429" t="s">
        <v>593</v>
      </c>
      <c r="M39" s="429" t="s">
        <v>593</v>
      </c>
      <c r="N39" s="429" t="s">
        <v>593</v>
      </c>
      <c r="O39" s="194" t="s">
        <v>6</v>
      </c>
      <c r="P39" s="194">
        <v>0.0</v>
      </c>
      <c r="Q39" s="194" t="s">
        <v>593</v>
      </c>
      <c r="R39" s="194" t="s">
        <v>593</v>
      </c>
      <c r="S39" s="194" t="s">
        <v>593</v>
      </c>
      <c r="T39" s="194" t="s">
        <v>593</v>
      </c>
      <c r="U39" s="194" t="s">
        <v>593</v>
      </c>
      <c r="V39" s="194" t="s">
        <v>593</v>
      </c>
      <c r="W39" s="194">
        <v>0.0</v>
      </c>
      <c r="X39" s="194" t="s">
        <v>593</v>
      </c>
      <c r="Y39" s="194" t="s">
        <v>593</v>
      </c>
      <c r="Z39" s="218" t="s">
        <v>593</v>
      </c>
      <c r="AA39" s="194" t="s">
        <v>593</v>
      </c>
      <c r="AB39" s="194" t="s">
        <v>593</v>
      </c>
      <c r="AC39" s="194" t="s">
        <v>593</v>
      </c>
      <c r="AD39" s="194">
        <v>0.0</v>
      </c>
      <c r="AE39" s="194" t="s">
        <v>593</v>
      </c>
      <c r="AF39" s="194" t="s">
        <v>593</v>
      </c>
      <c r="AG39" s="197">
        <f>vlookup(B39,'Annual Leave-2026'!$B:$R,6,0)-countif(E39:AF39,"a")-(countif(E39:AF39,"a1")*0.5)-(countif(E39:AF39,"a2")*0.5)-(countif(E39:AF39,"b*")*0.5)-(countif(E39:AF39,"c*")*0.5)-(countif(E39:AF39,"d*")*0.5)-(countif(E39:AF39,"e*")*0.5)+1</f>
        <v>2</v>
      </c>
      <c r="AH39" s="197">
        <f t="shared" si="3"/>
        <v>23</v>
      </c>
      <c r="AI39" s="406">
        <f>VLOOKUP(B39,'Working Time-March-2026'!$B:$AK,33,0)/60</f>
        <v>0</v>
      </c>
      <c r="AJ39" s="406">
        <f>VLOOKUP(B39,'Working Time-March-2026'!$B:$AK,34,0)/60</f>
        <v>0</v>
      </c>
      <c r="AK39" s="659"/>
      <c r="AL39" s="655"/>
      <c r="AM39" s="475"/>
      <c r="AN39" s="655"/>
      <c r="AO39" s="655"/>
      <c r="AP39" s="655"/>
      <c r="AQ39" s="655"/>
      <c r="AR39" s="656">
        <f t="shared" si="4"/>
        <v>4</v>
      </c>
      <c r="AS39" s="656">
        <f t="shared" si="5"/>
        <v>0</v>
      </c>
      <c r="AT39" s="656">
        <f t="shared" si="6"/>
        <v>1</v>
      </c>
      <c r="AU39" s="655"/>
      <c r="AV39" s="657" t="s">
        <v>10</v>
      </c>
      <c r="AW39" s="649"/>
      <c r="AX39" s="649"/>
    </row>
    <row r="40">
      <c r="A40" s="650">
        <v>36.0</v>
      </c>
      <c r="B40" s="660" t="s">
        <v>628</v>
      </c>
      <c r="C40" s="475" t="s">
        <v>115</v>
      </c>
      <c r="D40" s="656" t="s">
        <v>76</v>
      </c>
      <c r="E40" s="194" t="s">
        <v>6</v>
      </c>
      <c r="F40" s="194" t="s">
        <v>715</v>
      </c>
      <c r="G40" s="194" t="s">
        <v>715</v>
      </c>
      <c r="H40" s="194" t="s">
        <v>715</v>
      </c>
      <c r="I40" s="194">
        <v>0.0</v>
      </c>
      <c r="J40" s="194" t="s">
        <v>715</v>
      </c>
      <c r="K40" s="194" t="s">
        <v>715</v>
      </c>
      <c r="L40" s="194" t="s">
        <v>715</v>
      </c>
      <c r="M40" s="194" t="s">
        <v>715</v>
      </c>
      <c r="N40" s="194" t="s">
        <v>715</v>
      </c>
      <c r="O40" s="194" t="s">
        <v>715</v>
      </c>
      <c r="P40" s="194">
        <v>0.0</v>
      </c>
      <c r="Q40" s="194" t="s">
        <v>591</v>
      </c>
      <c r="R40" s="194" t="s">
        <v>591</v>
      </c>
      <c r="S40" s="194" t="s">
        <v>591</v>
      </c>
      <c r="T40" s="194" t="s">
        <v>591</v>
      </c>
      <c r="U40" s="194" t="s">
        <v>591</v>
      </c>
      <c r="V40" s="194">
        <v>0.0</v>
      </c>
      <c r="W40" s="194" t="s">
        <v>591</v>
      </c>
      <c r="X40" s="194" t="s">
        <v>591</v>
      </c>
      <c r="Y40" s="194" t="s">
        <v>591</v>
      </c>
      <c r="Z40" s="194" t="s">
        <v>591</v>
      </c>
      <c r="AA40" s="194" t="s">
        <v>591</v>
      </c>
      <c r="AB40" s="194" t="s">
        <v>591</v>
      </c>
      <c r="AC40" s="194" t="s">
        <v>163</v>
      </c>
      <c r="AD40" s="194">
        <v>0.0</v>
      </c>
      <c r="AE40" s="194" t="s">
        <v>593</v>
      </c>
      <c r="AF40" s="194" t="s">
        <v>593</v>
      </c>
      <c r="AG40" s="197">
        <f>vlookup(B40,'Annual Leave-2026'!$B:$R,6,0)-countif(E40:AF40,"a")-(countif(E40:AF40,"a1")*0.5)-(countif(E40:AF40,"a2")*0.5)-(countif(E40:AF40,"b*")*0.5)-(countif(E40:AF40,"c*")*0.5)-(countif(E40:AF40,"d*")*0.5)-(countif(E40:AF40,"e*")*0.5)+1</f>
        <v>2</v>
      </c>
      <c r="AH40" s="197">
        <f t="shared" si="3"/>
        <v>24</v>
      </c>
      <c r="AI40" s="406">
        <f>VLOOKUP(B40,'Working Time-March-2026'!$B:$AK,33,0)/60</f>
        <v>0</v>
      </c>
      <c r="AJ40" s="406">
        <f>VLOOKUP(B40,'Working Time-March-2026'!$B:$AK,34,0)/60</f>
        <v>0</v>
      </c>
      <c r="AK40" s="659"/>
      <c r="AL40" s="655"/>
      <c r="AM40" s="475"/>
      <c r="AN40" s="655"/>
      <c r="AO40" s="655"/>
      <c r="AP40" s="655"/>
      <c r="AQ40" s="655"/>
      <c r="AR40" s="656">
        <f t="shared" si="4"/>
        <v>4</v>
      </c>
      <c r="AS40" s="656">
        <f t="shared" si="5"/>
        <v>0</v>
      </c>
      <c r="AT40" s="656">
        <f t="shared" si="6"/>
        <v>0</v>
      </c>
      <c r="AU40" s="655"/>
      <c r="AV40" s="657" t="s">
        <v>6</v>
      </c>
      <c r="AW40" s="649"/>
      <c r="AX40" s="649"/>
    </row>
    <row r="41">
      <c r="A41" s="656">
        <v>37.0</v>
      </c>
      <c r="B41" s="656" t="s">
        <v>629</v>
      </c>
      <c r="C41" s="655" t="s">
        <v>100</v>
      </c>
      <c r="D41" s="656" t="s">
        <v>76</v>
      </c>
      <c r="E41" s="194" t="s">
        <v>717</v>
      </c>
      <c r="F41" s="194" t="s">
        <v>717</v>
      </c>
      <c r="G41" s="194" t="s">
        <v>717</v>
      </c>
      <c r="H41" s="194" t="s">
        <v>167</v>
      </c>
      <c r="I41" s="194">
        <v>0.0</v>
      </c>
      <c r="J41" s="194" t="s">
        <v>6</v>
      </c>
      <c r="K41" s="194" t="s">
        <v>6</v>
      </c>
      <c r="L41" s="194" t="s">
        <v>717</v>
      </c>
      <c r="M41" s="194" t="s">
        <v>717</v>
      </c>
      <c r="N41" s="194" t="s">
        <v>717</v>
      </c>
      <c r="O41" s="194">
        <v>0.0</v>
      </c>
      <c r="P41" s="194" t="s">
        <v>715</v>
      </c>
      <c r="Q41" s="194" t="s">
        <v>715</v>
      </c>
      <c r="R41" s="194" t="s">
        <v>715</v>
      </c>
      <c r="S41" s="194" t="s">
        <v>715</v>
      </c>
      <c r="T41" s="194" t="s">
        <v>715</v>
      </c>
      <c r="U41" s="194" t="s">
        <v>715</v>
      </c>
      <c r="V41" s="194">
        <v>0.0</v>
      </c>
      <c r="W41" s="194" t="s">
        <v>166</v>
      </c>
      <c r="X41" s="194" t="s">
        <v>715</v>
      </c>
      <c r="Y41" s="194" t="s">
        <v>715</v>
      </c>
      <c r="Z41" s="194" t="s">
        <v>715</v>
      </c>
      <c r="AA41" s="194" t="s">
        <v>715</v>
      </c>
      <c r="AB41" s="194" t="s">
        <v>715</v>
      </c>
      <c r="AC41" s="194" t="s">
        <v>715</v>
      </c>
      <c r="AD41" s="194">
        <v>0.0</v>
      </c>
      <c r="AE41" s="194" t="s">
        <v>715</v>
      </c>
      <c r="AF41" s="194" t="s">
        <v>715</v>
      </c>
      <c r="AG41" s="197">
        <f>vlookup(B41,'Annual Leave-2026'!$B:$R,6,0)-countif(E41:AF41,"a")-(countif(E41:AF41,"a1")*0.5)-(countif(E41:AF41,"a2")*0.5)-(countif(E41:AF41,"b*")*0.5)-(countif(E41:AF41,"c*")*0.5)-(countif(E41:AF41,"d*")*0.5)-(countif(E41:AF41,"e*")*0.5)+1</f>
        <v>9.5</v>
      </c>
      <c r="AH41" s="197">
        <f t="shared" si="3"/>
        <v>24</v>
      </c>
      <c r="AI41" s="406">
        <f>VLOOKUP(B41,'Working Time-March-2026'!$B:$AK,33,0)/60</f>
        <v>0</v>
      </c>
      <c r="AJ41" s="406">
        <f>VLOOKUP(B41,'Working Time-March-2026'!$B:$AK,34,0)/60</f>
        <v>0</v>
      </c>
      <c r="AK41" s="659"/>
      <c r="AL41" s="655"/>
      <c r="AM41" s="655"/>
      <c r="AN41" s="655"/>
      <c r="AO41" s="655"/>
      <c r="AP41" s="655"/>
      <c r="AQ41" s="655"/>
      <c r="AR41" s="656">
        <f t="shared" si="4"/>
        <v>4</v>
      </c>
      <c r="AS41" s="656">
        <f t="shared" si="5"/>
        <v>0</v>
      </c>
      <c r="AT41" s="656">
        <f t="shared" si="6"/>
        <v>0</v>
      </c>
      <c r="AU41" s="655"/>
      <c r="AV41" s="657" t="s">
        <v>7</v>
      </c>
      <c r="AW41" s="649"/>
      <c r="AX41" s="649"/>
    </row>
    <row r="42">
      <c r="A42" s="650">
        <v>38.0</v>
      </c>
      <c r="B42" s="656" t="s">
        <v>630</v>
      </c>
      <c r="C42" s="655" t="s">
        <v>120</v>
      </c>
      <c r="D42" s="656" t="s">
        <v>76</v>
      </c>
      <c r="E42" s="194" t="s">
        <v>715</v>
      </c>
      <c r="F42" s="194" t="s">
        <v>715</v>
      </c>
      <c r="G42" s="194" t="s">
        <v>715</v>
      </c>
      <c r="H42" s="194" t="s">
        <v>715</v>
      </c>
      <c r="I42" s="194">
        <v>0.0</v>
      </c>
      <c r="J42" s="194" t="s">
        <v>591</v>
      </c>
      <c r="K42" s="194" t="s">
        <v>591</v>
      </c>
      <c r="L42" s="194" t="s">
        <v>591</v>
      </c>
      <c r="M42" s="194" t="s">
        <v>591</v>
      </c>
      <c r="N42" s="194" t="s">
        <v>591</v>
      </c>
      <c r="O42" s="194">
        <v>0.0</v>
      </c>
      <c r="P42" s="194" t="s">
        <v>591</v>
      </c>
      <c r="Q42" s="194" t="s">
        <v>592</v>
      </c>
      <c r="R42" s="194" t="s">
        <v>591</v>
      </c>
      <c r="S42" s="194" t="s">
        <v>591</v>
      </c>
      <c r="T42" s="194" t="s">
        <v>591</v>
      </c>
      <c r="U42" s="194" t="s">
        <v>591</v>
      </c>
      <c r="V42" s="194" t="s">
        <v>591</v>
      </c>
      <c r="W42" s="194">
        <v>0.0</v>
      </c>
      <c r="X42" s="194" t="s">
        <v>593</v>
      </c>
      <c r="Y42" s="194" t="s">
        <v>593</v>
      </c>
      <c r="Z42" s="218" t="s">
        <v>593</v>
      </c>
      <c r="AA42" s="194" t="s">
        <v>593</v>
      </c>
      <c r="AB42" s="194" t="s">
        <v>593</v>
      </c>
      <c r="AC42" s="194">
        <v>0.0</v>
      </c>
      <c r="AD42" s="194" t="s">
        <v>6</v>
      </c>
      <c r="AE42" s="194" t="s">
        <v>592</v>
      </c>
      <c r="AF42" s="194" t="s">
        <v>588</v>
      </c>
      <c r="AG42" s="197">
        <f>vlookup(B42,'Annual Leave-2026'!$B:$R,6,0)-countif(E42:AF42,"a")-(countif(E42:AF42,"a1")*0.5)-(countif(E42:AF42,"a2")*0.5)-(countif(E42:AF42,"b*")*0.5)-(countif(E42:AF42,"c*")*0.5)-(countif(E42:AF42,"d*")*0.5)-(countif(E42:AF42,"e*")*0.5)+1</f>
        <v>2.5</v>
      </c>
      <c r="AH42" s="197">
        <f t="shared" si="3"/>
        <v>22</v>
      </c>
      <c r="AI42" s="406">
        <f>VLOOKUP(B42,'Working Time-March-2026'!$B:$AK,33,0)/60</f>
        <v>0</v>
      </c>
      <c r="AJ42" s="406">
        <f>VLOOKUP(B42,'Working Time-March-2026'!$B:$AK,34,0)/60</f>
        <v>0</v>
      </c>
      <c r="AK42" s="659"/>
      <c r="AL42" s="655"/>
      <c r="AM42" s="655"/>
      <c r="AN42" s="655"/>
      <c r="AO42" s="655"/>
      <c r="AP42" s="655"/>
      <c r="AQ42" s="655"/>
      <c r="AR42" s="656">
        <f t="shared" si="4"/>
        <v>4</v>
      </c>
      <c r="AS42" s="656">
        <f t="shared" si="5"/>
        <v>2</v>
      </c>
      <c r="AT42" s="656">
        <f t="shared" si="6"/>
        <v>0</v>
      </c>
      <c r="AU42" s="655"/>
      <c r="AV42" s="657" t="s">
        <v>6</v>
      </c>
      <c r="AW42" s="649"/>
      <c r="AX42" s="649"/>
    </row>
    <row r="43">
      <c r="A43" s="656">
        <v>39.0</v>
      </c>
      <c r="B43" s="660" t="s">
        <v>849</v>
      </c>
      <c r="C43" s="475" t="s">
        <v>131</v>
      </c>
      <c r="D43" s="656" t="s">
        <v>76</v>
      </c>
      <c r="E43" s="194" t="s">
        <v>592</v>
      </c>
      <c r="F43" s="194" t="s">
        <v>591</v>
      </c>
      <c r="G43" s="194" t="s">
        <v>591</v>
      </c>
      <c r="H43" s="194" t="s">
        <v>591</v>
      </c>
      <c r="I43" s="194">
        <v>0.0</v>
      </c>
      <c r="J43" s="429" t="s">
        <v>593</v>
      </c>
      <c r="K43" s="429" t="s">
        <v>593</v>
      </c>
      <c r="L43" s="429" t="s">
        <v>593</v>
      </c>
      <c r="M43" s="429" t="s">
        <v>593</v>
      </c>
      <c r="N43" s="429" t="s">
        <v>593</v>
      </c>
      <c r="O43" s="194">
        <v>0.0</v>
      </c>
      <c r="P43" s="194" t="s">
        <v>588</v>
      </c>
      <c r="Q43" s="194" t="s">
        <v>588</v>
      </c>
      <c r="R43" s="194" t="s">
        <v>588</v>
      </c>
      <c r="S43" s="194" t="s">
        <v>588</v>
      </c>
      <c r="T43" s="194" t="s">
        <v>588</v>
      </c>
      <c r="U43" s="194" t="s">
        <v>588</v>
      </c>
      <c r="V43" s="194" t="s">
        <v>6</v>
      </c>
      <c r="W43" s="194">
        <v>0.0</v>
      </c>
      <c r="X43" s="194" t="s">
        <v>588</v>
      </c>
      <c r="Y43" s="194" t="s">
        <v>588</v>
      </c>
      <c r="Z43" s="194" t="s">
        <v>588</v>
      </c>
      <c r="AA43" s="194" t="s">
        <v>588</v>
      </c>
      <c r="AB43" s="194" t="s">
        <v>588</v>
      </c>
      <c r="AC43" s="194" t="s">
        <v>588</v>
      </c>
      <c r="AD43" s="194" t="s">
        <v>588</v>
      </c>
      <c r="AE43" s="194">
        <v>0.0</v>
      </c>
      <c r="AF43" s="194" t="s">
        <v>717</v>
      </c>
      <c r="AG43" s="197">
        <f>vlookup(B43,'Annual Leave-2026'!$B:$R,6,0)-countif(E43:AF43,"a")-(countif(E43:AF43,"a1")*0.5)-(countif(E43:AF43,"a2")*0.5)-(countif(E43:AF43,"b*")*0.5)-(countif(E43:AF43,"c*")*0.5)-(countif(E43:AF43,"d*")*0.5)-(countif(E43:AF43,"e*")*0.5)+1</f>
        <v>3</v>
      </c>
      <c r="AH43" s="197">
        <f t="shared" si="3"/>
        <v>23</v>
      </c>
      <c r="AI43" s="406">
        <f>VLOOKUP(B43,'Working Time-March-2026'!$B:$AK,33,0)/60</f>
        <v>-0.2666666667</v>
      </c>
      <c r="AJ43" s="406">
        <f>VLOOKUP(B43,'Working Time-March-2026'!$B:$AK,34,0)/60</f>
        <v>0</v>
      </c>
      <c r="AK43" s="659"/>
      <c r="AL43" s="655"/>
      <c r="AM43" s="475"/>
      <c r="AN43" s="655"/>
      <c r="AO43" s="655"/>
      <c r="AP43" s="655"/>
      <c r="AQ43" s="655"/>
      <c r="AR43" s="656">
        <f t="shared" si="4"/>
        <v>4</v>
      </c>
      <c r="AS43" s="656">
        <f t="shared" si="5"/>
        <v>1</v>
      </c>
      <c r="AT43" s="656">
        <f t="shared" si="6"/>
        <v>0</v>
      </c>
      <c r="AU43" s="655"/>
      <c r="AV43" s="657" t="s">
        <v>9</v>
      </c>
      <c r="AW43" s="649"/>
      <c r="AX43" s="649"/>
    </row>
    <row r="44">
      <c r="A44" s="650">
        <v>40.0</v>
      </c>
      <c r="B44" s="660" t="s">
        <v>631</v>
      </c>
      <c r="C44" s="475" t="s">
        <v>97</v>
      </c>
      <c r="D44" s="656" t="s">
        <v>76</v>
      </c>
      <c r="E44" s="194" t="s">
        <v>717</v>
      </c>
      <c r="F44" s="194" t="s">
        <v>717</v>
      </c>
      <c r="G44" s="194" t="s">
        <v>717</v>
      </c>
      <c r="H44" s="194" t="s">
        <v>717</v>
      </c>
      <c r="I44" s="194">
        <v>0.0</v>
      </c>
      <c r="J44" s="194" t="s">
        <v>717</v>
      </c>
      <c r="K44" s="194" t="s">
        <v>717</v>
      </c>
      <c r="L44" s="194" t="s">
        <v>717</v>
      </c>
      <c r="M44" s="194" t="s">
        <v>717</v>
      </c>
      <c r="N44" s="194" t="s">
        <v>717</v>
      </c>
      <c r="O44" s="194" t="s">
        <v>717</v>
      </c>
      <c r="P44" s="194">
        <v>0.0</v>
      </c>
      <c r="Q44" s="194" t="s">
        <v>717</v>
      </c>
      <c r="R44" s="194" t="s">
        <v>717</v>
      </c>
      <c r="S44" s="194" t="s">
        <v>717</v>
      </c>
      <c r="T44" s="194" t="s">
        <v>717</v>
      </c>
      <c r="U44" s="194" t="s">
        <v>592</v>
      </c>
      <c r="V44" s="194" t="s">
        <v>592</v>
      </c>
      <c r="W44" s="194">
        <v>0.0</v>
      </c>
      <c r="X44" s="194" t="s">
        <v>715</v>
      </c>
      <c r="Y44" s="194" t="s">
        <v>715</v>
      </c>
      <c r="Z44" s="194" t="s">
        <v>715</v>
      </c>
      <c r="AA44" s="194" t="s">
        <v>715</v>
      </c>
      <c r="AB44" s="194" t="s">
        <v>715</v>
      </c>
      <c r="AC44" s="194">
        <v>0.0</v>
      </c>
      <c r="AD44" s="194" t="s">
        <v>715</v>
      </c>
      <c r="AE44" s="194" t="s">
        <v>715</v>
      </c>
      <c r="AF44" s="194" t="s">
        <v>715</v>
      </c>
      <c r="AG44" s="197">
        <f>vlookup(B44,'Annual Leave-2026'!$B:$R,6,0)-countif(E44:AF44,"a")-(countif(E44:AF44,"a1")*0.5)-(countif(E44:AF44,"a2")*0.5)-(countif(E44:AF44,"b*")*0.5)-(countif(E44:AF44,"c*")*0.5)-(countif(E44:AF44,"d*")*0.5)-(countif(E44:AF44,"e*")*0.5)+1</f>
        <v>3</v>
      </c>
      <c r="AH44" s="197">
        <f t="shared" si="3"/>
        <v>22</v>
      </c>
      <c r="AI44" s="406">
        <f>VLOOKUP(B44,'Working Time-March-2026'!$B:$AK,33,0)/60</f>
        <v>0</v>
      </c>
      <c r="AJ44" s="406">
        <f>VLOOKUP(B44,'Working Time-March-2026'!$B:$AK,34,0)/60</f>
        <v>0</v>
      </c>
      <c r="AK44" s="659"/>
      <c r="AL44" s="655"/>
      <c r="AM44" s="475"/>
      <c r="AN44" s="655"/>
      <c r="AO44" s="655"/>
      <c r="AP44" s="655"/>
      <c r="AQ44" s="655"/>
      <c r="AR44" s="656">
        <f t="shared" si="4"/>
        <v>4</v>
      </c>
      <c r="AS44" s="656">
        <f t="shared" si="5"/>
        <v>2</v>
      </c>
      <c r="AT44" s="656">
        <f t="shared" si="6"/>
        <v>0</v>
      </c>
      <c r="AU44" s="655"/>
      <c r="AV44" s="657" t="s">
        <v>8</v>
      </c>
      <c r="AW44" s="649"/>
      <c r="AX44" s="649"/>
    </row>
    <row r="45">
      <c r="A45" s="656">
        <v>41.0</v>
      </c>
      <c r="B45" s="660" t="s">
        <v>632</v>
      </c>
      <c r="C45" s="475" t="s">
        <v>111</v>
      </c>
      <c r="D45" s="656" t="s">
        <v>76</v>
      </c>
      <c r="E45" s="194" t="s">
        <v>6</v>
      </c>
      <c r="F45" s="194" t="s">
        <v>715</v>
      </c>
      <c r="G45" s="194" t="s">
        <v>715</v>
      </c>
      <c r="H45" s="194" t="s">
        <v>166</v>
      </c>
      <c r="I45" s="194">
        <v>0.0</v>
      </c>
      <c r="J45" s="194" t="s">
        <v>715</v>
      </c>
      <c r="K45" s="194" t="s">
        <v>715</v>
      </c>
      <c r="L45" s="194" t="s">
        <v>715</v>
      </c>
      <c r="M45" s="194" t="s">
        <v>715</v>
      </c>
      <c r="N45" s="194" t="s">
        <v>715</v>
      </c>
      <c r="O45" s="194">
        <v>0.0</v>
      </c>
      <c r="P45" s="194" t="s">
        <v>715</v>
      </c>
      <c r="Q45" s="194" t="s">
        <v>715</v>
      </c>
      <c r="R45" s="194" t="s">
        <v>715</v>
      </c>
      <c r="S45" s="194" t="s">
        <v>715</v>
      </c>
      <c r="T45" s="194" t="s">
        <v>715</v>
      </c>
      <c r="U45" s="194" t="s">
        <v>715</v>
      </c>
      <c r="V45" s="194" t="s">
        <v>715</v>
      </c>
      <c r="W45" s="194">
        <v>0.0</v>
      </c>
      <c r="X45" s="194" t="s">
        <v>641</v>
      </c>
      <c r="Y45" s="194" t="s">
        <v>591</v>
      </c>
      <c r="Z45" s="194" t="s">
        <v>591</v>
      </c>
      <c r="AA45" s="194" t="s">
        <v>591</v>
      </c>
      <c r="AB45" s="194" t="s">
        <v>591</v>
      </c>
      <c r="AC45" s="194">
        <v>0.0</v>
      </c>
      <c r="AD45" s="194" t="s">
        <v>591</v>
      </c>
      <c r="AE45" s="194" t="s">
        <v>591</v>
      </c>
      <c r="AF45" s="194" t="s">
        <v>591</v>
      </c>
      <c r="AG45" s="197">
        <f>vlookup(B45,'Annual Leave-2026'!$B:$R,6,0)-countif(E45:AF45,"a")-(countif(E45:AF45,"a1")*0.5)-(countif(E45:AF45,"a2")*0.5)-(countif(E45:AF45,"b*")*0.5)-(countif(E45:AF45,"c*")*0.5)-(countif(E45:AF45,"d*")*0.5)-(countif(E45:AF45,"e*")*0.5)+1</f>
        <v>0</v>
      </c>
      <c r="AH45" s="197">
        <f t="shared" si="3"/>
        <v>23.5</v>
      </c>
      <c r="AI45" s="406">
        <f>VLOOKUP(B45,'Working Time-March-2026'!$B:$AK,33,0)/60</f>
        <v>0</v>
      </c>
      <c r="AJ45" s="406">
        <f>VLOOKUP(B45,'Working Time-March-2026'!$B:$AK,34,0)/60</f>
        <v>0</v>
      </c>
      <c r="AK45" s="659"/>
      <c r="AL45" s="655"/>
      <c r="AM45" s="475"/>
      <c r="AN45" s="655"/>
      <c r="AO45" s="655"/>
      <c r="AP45" s="655"/>
      <c r="AQ45" s="655"/>
      <c r="AR45" s="656">
        <f t="shared" si="4"/>
        <v>4</v>
      </c>
      <c r="AS45" s="656">
        <f t="shared" si="5"/>
        <v>0</v>
      </c>
      <c r="AT45" s="656">
        <f t="shared" si="6"/>
        <v>0.5</v>
      </c>
      <c r="AU45" s="655"/>
      <c r="AV45" s="657" t="s">
        <v>7</v>
      </c>
      <c r="AW45" s="649"/>
      <c r="AX45" s="649"/>
    </row>
    <row r="46">
      <c r="A46" s="650">
        <v>42.0</v>
      </c>
      <c r="B46" s="660" t="s">
        <v>634</v>
      </c>
      <c r="C46" s="475" t="s">
        <v>85</v>
      </c>
      <c r="D46" s="656" t="s">
        <v>76</v>
      </c>
      <c r="E46" s="194" t="s">
        <v>588</v>
      </c>
      <c r="F46" s="194" t="s">
        <v>588</v>
      </c>
      <c r="G46" s="194" t="s">
        <v>588</v>
      </c>
      <c r="H46" s="194">
        <v>0.0</v>
      </c>
      <c r="I46" s="194" t="s">
        <v>588</v>
      </c>
      <c r="J46" s="194" t="s">
        <v>588</v>
      </c>
      <c r="K46" s="194" t="s">
        <v>588</v>
      </c>
      <c r="L46" s="194" t="s">
        <v>588</v>
      </c>
      <c r="M46" s="194" t="s">
        <v>588</v>
      </c>
      <c r="N46" s="194" t="s">
        <v>588</v>
      </c>
      <c r="O46" s="194" t="s">
        <v>169</v>
      </c>
      <c r="P46" s="194">
        <v>0.0</v>
      </c>
      <c r="Q46" s="194" t="s">
        <v>717</v>
      </c>
      <c r="R46" s="194" t="s">
        <v>717</v>
      </c>
      <c r="S46" s="194" t="s">
        <v>717</v>
      </c>
      <c r="T46" s="194" t="s">
        <v>717</v>
      </c>
      <c r="U46" s="194" t="s">
        <v>717</v>
      </c>
      <c r="V46" s="194" t="s">
        <v>717</v>
      </c>
      <c r="W46" s="194" t="s">
        <v>717</v>
      </c>
      <c r="X46" s="194">
        <v>0.0</v>
      </c>
      <c r="Y46" s="194" t="s">
        <v>717</v>
      </c>
      <c r="Z46" s="194" t="s">
        <v>717</v>
      </c>
      <c r="AA46" s="194" t="s">
        <v>717</v>
      </c>
      <c r="AB46" s="194" t="s">
        <v>717</v>
      </c>
      <c r="AC46" s="194">
        <v>0.0</v>
      </c>
      <c r="AD46" s="194" t="s">
        <v>717</v>
      </c>
      <c r="AE46" s="194" t="s">
        <v>717</v>
      </c>
      <c r="AF46" s="194" t="s">
        <v>717</v>
      </c>
      <c r="AG46" s="197">
        <f>vlookup(B46,'Annual Leave-2026'!$B:$R,6,0)-countif(E46:AF46,"a")-(countif(E46:AF46,"a1")*0.5)-(countif(E46:AF46,"a2")*0.5)-(countif(E46:AF46,"b*")*0.5)-(countif(E46:AF46,"c*")*0.5)-(countif(E46:AF46,"d*")*0.5)-(countif(E46:AF46,"e*")*0.5)+1</f>
        <v>2</v>
      </c>
      <c r="AH46" s="197">
        <f t="shared" si="3"/>
        <v>24</v>
      </c>
      <c r="AI46" s="406">
        <f>VLOOKUP(B46,'Working Time-March-2026'!$B:$AK,33,0)/60</f>
        <v>0</v>
      </c>
      <c r="AJ46" s="406">
        <f>VLOOKUP(B46,'Working Time-March-2026'!$B:$AK,34,0)/60</f>
        <v>0</v>
      </c>
      <c r="AK46" s="659"/>
      <c r="AL46" s="655"/>
      <c r="AM46" s="475"/>
      <c r="AN46" s="655"/>
      <c r="AO46" s="655"/>
      <c r="AP46" s="655"/>
      <c r="AQ46" s="655"/>
      <c r="AR46" s="656">
        <f t="shared" si="4"/>
        <v>4</v>
      </c>
      <c r="AS46" s="656">
        <f t="shared" si="5"/>
        <v>0</v>
      </c>
      <c r="AT46" s="656">
        <f t="shared" si="6"/>
        <v>0</v>
      </c>
      <c r="AU46" s="655"/>
      <c r="AV46" s="657" t="s">
        <v>8</v>
      </c>
      <c r="AW46" s="649"/>
      <c r="AX46" s="649"/>
    </row>
    <row r="47">
      <c r="A47" s="656">
        <v>43.0</v>
      </c>
      <c r="B47" s="660" t="s">
        <v>635</v>
      </c>
      <c r="C47" s="475" t="s">
        <v>94</v>
      </c>
      <c r="D47" s="656" t="s">
        <v>76</v>
      </c>
      <c r="E47" s="194" t="s">
        <v>717</v>
      </c>
      <c r="F47" s="194" t="s">
        <v>717</v>
      </c>
      <c r="G47" s="194" t="s">
        <v>717</v>
      </c>
      <c r="H47" s="194" t="s">
        <v>592</v>
      </c>
      <c r="I47" s="194" t="s">
        <v>717</v>
      </c>
      <c r="J47" s="194">
        <v>0.0</v>
      </c>
      <c r="K47" s="194" t="s">
        <v>717</v>
      </c>
      <c r="L47" s="194" t="s">
        <v>717</v>
      </c>
      <c r="M47" s="194" t="s">
        <v>717</v>
      </c>
      <c r="N47" s="194" t="s">
        <v>717</v>
      </c>
      <c r="O47" s="194">
        <v>0.0</v>
      </c>
      <c r="P47" s="194" t="s">
        <v>717</v>
      </c>
      <c r="Q47" s="194" t="s">
        <v>717</v>
      </c>
      <c r="R47" s="194" t="s">
        <v>717</v>
      </c>
      <c r="S47" s="194" t="s">
        <v>717</v>
      </c>
      <c r="T47" s="194" t="s">
        <v>717</v>
      </c>
      <c r="U47" s="194" t="s">
        <v>717</v>
      </c>
      <c r="V47" s="194" t="s">
        <v>717</v>
      </c>
      <c r="W47" s="194">
        <v>0.0</v>
      </c>
      <c r="X47" s="194" t="s">
        <v>715</v>
      </c>
      <c r="Y47" s="194" t="s">
        <v>715</v>
      </c>
      <c r="Z47" s="194" t="s">
        <v>715</v>
      </c>
      <c r="AA47" s="194" t="s">
        <v>715</v>
      </c>
      <c r="AB47" s="194" t="s">
        <v>715</v>
      </c>
      <c r="AC47" s="194">
        <v>0.0</v>
      </c>
      <c r="AD47" s="194" t="s">
        <v>715</v>
      </c>
      <c r="AE47" s="194" t="s">
        <v>715</v>
      </c>
      <c r="AF47" s="194" t="s">
        <v>715</v>
      </c>
      <c r="AG47" s="197">
        <f>vlookup(B47,'Annual Leave-2026'!$B:$R,6,0)-countif(E47:AF47,"a")-(countif(E47:AF47,"a1")*0.5)-(countif(E47:AF47,"a2")*0.5)-(countif(E47:AF47,"b*")*0.5)-(countif(E47:AF47,"c*")*0.5)-(countif(E47:AF47,"d*")*0.5)-(countif(E47:AF47,"e*")*0.5)+1</f>
        <v>5</v>
      </c>
      <c r="AH47" s="197">
        <f t="shared" si="3"/>
        <v>23</v>
      </c>
      <c r="AI47" s="406">
        <f>VLOOKUP(B47,'Working Time-March-2026'!$B:$AK,33,0)/60</f>
        <v>0</v>
      </c>
      <c r="AJ47" s="406">
        <f>VLOOKUP(B47,'Working Time-March-2026'!$B:$AK,34,0)/60</f>
        <v>0</v>
      </c>
      <c r="AK47" s="659"/>
      <c r="AL47" s="655"/>
      <c r="AM47" s="475"/>
      <c r="AN47" s="655"/>
      <c r="AO47" s="655"/>
      <c r="AP47" s="655"/>
      <c r="AQ47" s="655"/>
      <c r="AR47" s="656">
        <f t="shared" si="4"/>
        <v>4</v>
      </c>
      <c r="AS47" s="656">
        <f t="shared" si="5"/>
        <v>1</v>
      </c>
      <c r="AT47" s="656">
        <f t="shared" si="6"/>
        <v>0</v>
      </c>
      <c r="AU47" s="655"/>
      <c r="AV47" s="657" t="s">
        <v>8</v>
      </c>
      <c r="AW47" s="649"/>
      <c r="AX47" s="649"/>
    </row>
    <row r="48">
      <c r="A48" s="650">
        <v>44.0</v>
      </c>
      <c r="B48" s="660" t="s">
        <v>636</v>
      </c>
      <c r="C48" s="475" t="s">
        <v>126</v>
      </c>
      <c r="D48" s="656" t="s">
        <v>76</v>
      </c>
      <c r="E48" s="194" t="s">
        <v>591</v>
      </c>
      <c r="F48" s="194" t="s">
        <v>591</v>
      </c>
      <c r="G48" s="194" t="s">
        <v>591</v>
      </c>
      <c r="H48" s="194">
        <v>0.0</v>
      </c>
      <c r="I48" s="194" t="s">
        <v>591</v>
      </c>
      <c r="J48" s="194" t="s">
        <v>591</v>
      </c>
      <c r="K48" s="194" t="s">
        <v>591</v>
      </c>
      <c r="L48" s="194" t="s">
        <v>591</v>
      </c>
      <c r="M48" s="194" t="s">
        <v>591</v>
      </c>
      <c r="N48" s="194" t="s">
        <v>591</v>
      </c>
      <c r="O48" s="194" t="s">
        <v>591</v>
      </c>
      <c r="P48" s="194">
        <v>0.0</v>
      </c>
      <c r="Q48" s="194" t="s">
        <v>593</v>
      </c>
      <c r="R48" s="194" t="s">
        <v>593</v>
      </c>
      <c r="S48" s="194" t="s">
        <v>593</v>
      </c>
      <c r="T48" s="194" t="s">
        <v>593</v>
      </c>
      <c r="U48" s="194" t="s">
        <v>593</v>
      </c>
      <c r="V48" s="194">
        <v>0.0</v>
      </c>
      <c r="W48" s="194" t="s">
        <v>588</v>
      </c>
      <c r="X48" s="194" t="s">
        <v>588</v>
      </c>
      <c r="Y48" s="194" t="s">
        <v>588</v>
      </c>
      <c r="Z48" s="194" t="s">
        <v>588</v>
      </c>
      <c r="AA48" s="194" t="s">
        <v>588</v>
      </c>
      <c r="AB48" s="194" t="s">
        <v>588</v>
      </c>
      <c r="AC48" s="194" t="s">
        <v>588</v>
      </c>
      <c r="AD48" s="194">
        <v>0.0</v>
      </c>
      <c r="AE48" s="194" t="s">
        <v>588</v>
      </c>
      <c r="AF48" s="194" t="s">
        <v>588</v>
      </c>
      <c r="AG48" s="197">
        <f>vlookup(B48,'Annual Leave-2026'!$B:$R,6,0)-countif(E48:AF48,"a")-(countif(E48:AF48,"a1")*0.5)-(countif(E48:AF48,"a2")*0.5)-(countif(E48:AF48,"b*")*0.5)-(countif(E48:AF48,"c*")*0.5)-(countif(E48:AF48,"d*")*0.5)-(countif(E48:AF48,"e*")*0.5)+1</f>
        <v>2.5</v>
      </c>
      <c r="AH48" s="197">
        <f t="shared" si="3"/>
        <v>24</v>
      </c>
      <c r="AI48" s="406">
        <f>VLOOKUP(B48,'Working Time-March-2026'!$B:$AK,33,0)/60</f>
        <v>0</v>
      </c>
      <c r="AJ48" s="406">
        <f>VLOOKUP(B48,'Working Time-March-2026'!$B:$AK,34,0)/60</f>
        <v>0</v>
      </c>
      <c r="AK48" s="659"/>
      <c r="AL48" s="655"/>
      <c r="AM48" s="475"/>
      <c r="AN48" s="655"/>
      <c r="AO48" s="655"/>
      <c r="AP48" s="655"/>
      <c r="AQ48" s="655"/>
      <c r="AR48" s="656">
        <f t="shared" si="4"/>
        <v>4</v>
      </c>
      <c r="AS48" s="656">
        <f t="shared" si="5"/>
        <v>0</v>
      </c>
      <c r="AT48" s="656">
        <f t="shared" si="6"/>
        <v>0</v>
      </c>
      <c r="AU48" s="655"/>
      <c r="AV48" s="657" t="s">
        <v>10</v>
      </c>
      <c r="AW48" s="649"/>
      <c r="AX48" s="649"/>
    </row>
    <row r="49">
      <c r="A49" s="656">
        <v>45.0</v>
      </c>
      <c r="B49" s="660" t="s">
        <v>637</v>
      </c>
      <c r="C49" s="475" t="s">
        <v>78</v>
      </c>
      <c r="D49" s="656" t="s">
        <v>76</v>
      </c>
      <c r="E49" s="652" t="s">
        <v>593</v>
      </c>
      <c r="F49" s="429" t="s">
        <v>593</v>
      </c>
      <c r="G49" s="429" t="s">
        <v>593</v>
      </c>
      <c r="H49" s="194">
        <v>0.0</v>
      </c>
      <c r="I49" s="194" t="s">
        <v>588</v>
      </c>
      <c r="J49" s="194" t="s">
        <v>588</v>
      </c>
      <c r="K49" s="194" t="s">
        <v>588</v>
      </c>
      <c r="L49" s="194" t="s">
        <v>588</v>
      </c>
      <c r="M49" s="194" t="s">
        <v>588</v>
      </c>
      <c r="N49" s="194" t="s">
        <v>588</v>
      </c>
      <c r="O49" s="194" t="s">
        <v>588</v>
      </c>
      <c r="P49" s="194">
        <v>0.0</v>
      </c>
      <c r="Q49" s="194" t="s">
        <v>588</v>
      </c>
      <c r="R49" s="194" t="s">
        <v>588</v>
      </c>
      <c r="S49" s="194" t="s">
        <v>588</v>
      </c>
      <c r="T49" s="194" t="s">
        <v>588</v>
      </c>
      <c r="U49" s="194" t="s">
        <v>588</v>
      </c>
      <c r="V49" s="194" t="s">
        <v>588</v>
      </c>
      <c r="W49" s="194" t="s">
        <v>588</v>
      </c>
      <c r="X49" s="194">
        <v>0.0</v>
      </c>
      <c r="Y49" s="194" t="s">
        <v>717</v>
      </c>
      <c r="Z49" s="194" t="s">
        <v>717</v>
      </c>
      <c r="AA49" s="194" t="s">
        <v>717</v>
      </c>
      <c r="AB49" s="194" t="s">
        <v>717</v>
      </c>
      <c r="AC49" s="194" t="s">
        <v>717</v>
      </c>
      <c r="AD49" s="194" t="s">
        <v>717</v>
      </c>
      <c r="AE49" s="194">
        <v>0.0</v>
      </c>
      <c r="AF49" s="194" t="s">
        <v>717</v>
      </c>
      <c r="AG49" s="197">
        <f>vlookup(B49,'Annual Leave-2026'!$B:$R,6,0)-countif(E49:AF49,"a")-(countif(E49:AF49,"a1")*0.5)-(countif(E49:AF49,"a2")*0.5)-(countif(E49:AF49,"b*")*0.5)-(countif(E49:AF49,"c*")*0.5)-(countif(E49:AF49,"d*")*0.5)-(countif(E49:AF49,"e*")*0.5)+1</f>
        <v>4</v>
      </c>
      <c r="AH49" s="197">
        <f t="shared" si="3"/>
        <v>24</v>
      </c>
      <c r="AI49" s="406">
        <f>VLOOKUP(B49,'Working Time-March-2026'!$B:$AK,33,0)/60</f>
        <v>0</v>
      </c>
      <c r="AJ49" s="406">
        <f>VLOOKUP(B49,'Working Time-March-2026'!$B:$AK,34,0)/60</f>
        <v>0</v>
      </c>
      <c r="AK49" s="659"/>
      <c r="AL49" s="655"/>
      <c r="AM49" s="475"/>
      <c r="AN49" s="655"/>
      <c r="AO49" s="655"/>
      <c r="AP49" s="655"/>
      <c r="AQ49" s="655"/>
      <c r="AR49" s="656">
        <f t="shared" si="4"/>
        <v>4</v>
      </c>
      <c r="AS49" s="656">
        <f t="shared" si="5"/>
        <v>0</v>
      </c>
      <c r="AT49" s="656">
        <f t="shared" si="6"/>
        <v>0</v>
      </c>
      <c r="AU49" s="655"/>
      <c r="AV49" s="657" t="s">
        <v>9</v>
      </c>
      <c r="AW49" s="649"/>
      <c r="AX49" s="649"/>
    </row>
    <row r="50">
      <c r="A50" s="650">
        <v>46.0</v>
      </c>
      <c r="B50" s="660" t="s">
        <v>638</v>
      </c>
      <c r="C50" s="475" t="s">
        <v>90</v>
      </c>
      <c r="D50" s="656" t="s">
        <v>76</v>
      </c>
      <c r="E50" s="194" t="s">
        <v>588</v>
      </c>
      <c r="F50" s="194" t="s">
        <v>588</v>
      </c>
      <c r="G50" s="194" t="s">
        <v>588</v>
      </c>
      <c r="H50" s="194" t="s">
        <v>588</v>
      </c>
      <c r="I50" s="194">
        <v>0.0</v>
      </c>
      <c r="J50" s="194" t="s">
        <v>717</v>
      </c>
      <c r="K50" s="194" t="s">
        <v>717</v>
      </c>
      <c r="L50" s="194" t="s">
        <v>717</v>
      </c>
      <c r="M50" s="194" t="s">
        <v>717</v>
      </c>
      <c r="N50" s="194" t="s">
        <v>717</v>
      </c>
      <c r="O50" s="194" t="s">
        <v>717</v>
      </c>
      <c r="P50" s="194">
        <v>0.0</v>
      </c>
      <c r="Q50" s="194" t="s">
        <v>717</v>
      </c>
      <c r="R50" s="194" t="s">
        <v>717</v>
      </c>
      <c r="S50" s="194" t="s">
        <v>717</v>
      </c>
      <c r="T50" s="194" t="s">
        <v>717</v>
      </c>
      <c r="U50" s="194" t="s">
        <v>717</v>
      </c>
      <c r="V50" s="194">
        <v>0.0</v>
      </c>
      <c r="W50" s="194" t="s">
        <v>717</v>
      </c>
      <c r="X50" s="194" t="s">
        <v>717</v>
      </c>
      <c r="Y50" s="194" t="s">
        <v>717</v>
      </c>
      <c r="Z50" s="194" t="s">
        <v>717</v>
      </c>
      <c r="AA50" s="194" t="s">
        <v>717</v>
      </c>
      <c r="AB50" s="194" t="s">
        <v>717</v>
      </c>
      <c r="AC50" s="194" t="s">
        <v>717</v>
      </c>
      <c r="AD50" s="194">
        <v>0.0</v>
      </c>
      <c r="AE50" s="194" t="s">
        <v>715</v>
      </c>
      <c r="AF50" s="194" t="s">
        <v>715</v>
      </c>
      <c r="AG50" s="197">
        <f>vlookup(B50,'Annual Leave-2026'!$B:$R,6,0)-countif(E50:AF50,"a")-(countif(E50:AF50,"a1")*0.5)-(countif(E50:AF50,"a2")*0.5)-(countif(E50:AF50,"b*")*0.5)-(countif(E50:AF50,"c*")*0.5)-(countif(E50:AF50,"d*")*0.5)-(countif(E50:AF50,"e*")*0.5)+1</f>
        <v>9.5</v>
      </c>
      <c r="AH50" s="197">
        <f t="shared" si="3"/>
        <v>24</v>
      </c>
      <c r="AI50" s="406">
        <f>VLOOKUP(B50,'Working Time-March-2026'!$B:$AK,33,0)/60</f>
        <v>0</v>
      </c>
      <c r="AJ50" s="406">
        <f>VLOOKUP(B50,'Working Time-March-2026'!$B:$AK,34,0)/60</f>
        <v>0</v>
      </c>
      <c r="AK50" s="659"/>
      <c r="AL50" s="655"/>
      <c r="AM50" s="475"/>
      <c r="AN50" s="655"/>
      <c r="AO50" s="655"/>
      <c r="AP50" s="655"/>
      <c r="AQ50" s="655"/>
      <c r="AR50" s="656">
        <f t="shared" si="4"/>
        <v>4</v>
      </c>
      <c r="AS50" s="656">
        <f t="shared" si="5"/>
        <v>0</v>
      </c>
      <c r="AT50" s="656">
        <f t="shared" si="6"/>
        <v>0</v>
      </c>
      <c r="AU50" s="661"/>
      <c r="AV50" s="657" t="s">
        <v>8</v>
      </c>
      <c r="AW50" s="649"/>
      <c r="AX50" s="649"/>
    </row>
    <row r="51">
      <c r="A51" s="656">
        <v>47.0</v>
      </c>
      <c r="B51" s="660" t="s">
        <v>639</v>
      </c>
      <c r="C51" s="475" t="s">
        <v>106</v>
      </c>
      <c r="D51" s="656" t="s">
        <v>76</v>
      </c>
      <c r="E51" s="194" t="s">
        <v>717</v>
      </c>
      <c r="F51" s="194" t="s">
        <v>717</v>
      </c>
      <c r="G51" s="194" t="s">
        <v>717</v>
      </c>
      <c r="H51" s="194" t="s">
        <v>717</v>
      </c>
      <c r="I51" s="194">
        <v>0.0</v>
      </c>
      <c r="J51" s="194" t="s">
        <v>715</v>
      </c>
      <c r="K51" s="194" t="s">
        <v>715</v>
      </c>
      <c r="L51" s="194" t="s">
        <v>715</v>
      </c>
      <c r="M51" s="194" t="s">
        <v>715</v>
      </c>
      <c r="N51" s="194" t="s">
        <v>715</v>
      </c>
      <c r="O51" s="194" t="s">
        <v>165</v>
      </c>
      <c r="P51" s="194">
        <v>0.0</v>
      </c>
      <c r="Q51" s="194" t="s">
        <v>715</v>
      </c>
      <c r="R51" s="194" t="s">
        <v>715</v>
      </c>
      <c r="S51" s="194" t="s">
        <v>715</v>
      </c>
      <c r="T51" s="194" t="s">
        <v>715</v>
      </c>
      <c r="U51" s="194" t="s">
        <v>715</v>
      </c>
      <c r="V51" s="194">
        <v>0.0</v>
      </c>
      <c r="W51" s="194" t="s">
        <v>715</v>
      </c>
      <c r="X51" s="194" t="s">
        <v>715</v>
      </c>
      <c r="Y51" s="194" t="s">
        <v>715</v>
      </c>
      <c r="Z51" s="194" t="s">
        <v>715</v>
      </c>
      <c r="AA51" s="194" t="s">
        <v>715</v>
      </c>
      <c r="AB51" s="194" t="s">
        <v>715</v>
      </c>
      <c r="AC51" s="194" t="s">
        <v>715</v>
      </c>
      <c r="AD51" s="194">
        <v>0.0</v>
      </c>
      <c r="AE51" s="194" t="s">
        <v>591</v>
      </c>
      <c r="AF51" s="194" t="s">
        <v>591</v>
      </c>
      <c r="AG51" s="197">
        <f>vlookup(B51,'Annual Leave-2026'!$B:$R,6,0)-countif(E51:AF51,"a")-(countif(E51:AF51,"a1")*0.5)-(countif(E51:AF51,"a2")*0.5)-(countif(E51:AF51,"b*")*0.5)-(countif(E51:AF51,"c*")*0.5)-(countif(E51:AF51,"d*")*0.5)-(countif(E51:AF51,"e*")*0.5)+1</f>
        <v>8.5</v>
      </c>
      <c r="AH51" s="197">
        <f t="shared" si="3"/>
        <v>24</v>
      </c>
      <c r="AI51" s="406">
        <f>VLOOKUP(B51,'Working Time-March-2026'!$B:$AK,33,0)/60</f>
        <v>0</v>
      </c>
      <c r="AJ51" s="406">
        <f>VLOOKUP(B51,'Working Time-March-2026'!$B:$AK,34,0)/60</f>
        <v>0</v>
      </c>
      <c r="AK51" s="659"/>
      <c r="AL51" s="475"/>
      <c r="AM51" s="475"/>
      <c r="AN51" s="655"/>
      <c r="AO51" s="655"/>
      <c r="AP51" s="655"/>
      <c r="AQ51" s="655"/>
      <c r="AR51" s="656">
        <f t="shared" si="4"/>
        <v>4</v>
      </c>
      <c r="AS51" s="656">
        <f t="shared" si="5"/>
        <v>0</v>
      </c>
      <c r="AT51" s="656">
        <f t="shared" si="6"/>
        <v>0</v>
      </c>
      <c r="AU51" s="661"/>
      <c r="AV51" s="657" t="s">
        <v>7</v>
      </c>
      <c r="AW51" s="649"/>
      <c r="AX51" s="649"/>
    </row>
    <row r="52">
      <c r="A52" s="650">
        <v>48.0</v>
      </c>
      <c r="B52" s="660" t="s">
        <v>640</v>
      </c>
      <c r="C52" s="475" t="s">
        <v>109</v>
      </c>
      <c r="D52" s="656" t="s">
        <v>76</v>
      </c>
      <c r="E52" s="194" t="s">
        <v>715</v>
      </c>
      <c r="F52" s="194" t="s">
        <v>6</v>
      </c>
      <c r="G52" s="194" t="s">
        <v>715</v>
      </c>
      <c r="H52" s="194" t="s">
        <v>715</v>
      </c>
      <c r="I52" s="194" t="s">
        <v>715</v>
      </c>
      <c r="J52" s="194">
        <v>0.0</v>
      </c>
      <c r="K52" s="194" t="s">
        <v>715</v>
      </c>
      <c r="L52" s="194" t="s">
        <v>715</v>
      </c>
      <c r="M52" s="433" t="s">
        <v>592</v>
      </c>
      <c r="N52" s="433" t="s">
        <v>592</v>
      </c>
      <c r="O52" s="194">
        <v>0.0</v>
      </c>
      <c r="P52" s="194" t="s">
        <v>715</v>
      </c>
      <c r="Q52" s="194" t="s">
        <v>715</v>
      </c>
      <c r="R52" s="194" t="s">
        <v>715</v>
      </c>
      <c r="S52" s="194" t="s">
        <v>715</v>
      </c>
      <c r="T52" s="194" t="s">
        <v>592</v>
      </c>
      <c r="U52" s="194" t="s">
        <v>6</v>
      </c>
      <c r="V52" s="194" t="s">
        <v>715</v>
      </c>
      <c r="W52" s="194">
        <v>0.0</v>
      </c>
      <c r="X52" s="194" t="s">
        <v>591</v>
      </c>
      <c r="Y52" s="194" t="s">
        <v>591</v>
      </c>
      <c r="Z52" s="194" t="s">
        <v>591</v>
      </c>
      <c r="AA52" s="194" t="s">
        <v>591</v>
      </c>
      <c r="AB52" s="194" t="s">
        <v>591</v>
      </c>
      <c r="AC52" s="194">
        <v>0.0</v>
      </c>
      <c r="AD52" s="194" t="s">
        <v>591</v>
      </c>
      <c r="AE52" s="194" t="s">
        <v>591</v>
      </c>
      <c r="AF52" s="194" t="s">
        <v>591</v>
      </c>
      <c r="AG52" s="197">
        <f>vlookup(B52,'Annual Leave-2026'!$B:$R,6,0)-countif(E52:AF52,"a")-(countif(E52:AF52,"a1")*0.5)-(countif(E52:AF52,"a2")*0.5)-(countif(E52:AF52,"b*")*0.5)-(countif(E52:AF52,"c*")*0.5)-(countif(E52:AF52,"d*")*0.5)-(countif(E52:AF52,"e*")*0.5)+1</f>
        <v>0</v>
      </c>
      <c r="AH52" s="197">
        <f t="shared" si="3"/>
        <v>21</v>
      </c>
      <c r="AI52" s="406">
        <f>VLOOKUP(B52,'Working Time-March-2026'!$B:$AK,33,0)/60</f>
        <v>0</v>
      </c>
      <c r="AJ52" s="406">
        <f>VLOOKUP(B52,'Working Time-March-2026'!$B:$AK,34,0)/60</f>
        <v>0</v>
      </c>
      <c r="AK52" s="659"/>
      <c r="AL52" s="475"/>
      <c r="AM52" s="475"/>
      <c r="AN52" s="655"/>
      <c r="AO52" s="655"/>
      <c r="AP52" s="655"/>
      <c r="AQ52" s="655"/>
      <c r="AR52" s="656">
        <f t="shared" si="4"/>
        <v>4</v>
      </c>
      <c r="AS52" s="656">
        <f t="shared" si="5"/>
        <v>3</v>
      </c>
      <c r="AT52" s="656">
        <f t="shared" si="6"/>
        <v>0</v>
      </c>
      <c r="AU52" s="661"/>
      <c r="AV52" s="657" t="s">
        <v>7</v>
      </c>
      <c r="AW52" s="649"/>
      <c r="AX52" s="649"/>
    </row>
    <row r="53">
      <c r="A53" s="656">
        <v>49.0</v>
      </c>
      <c r="B53" s="660" t="s">
        <v>642</v>
      </c>
      <c r="C53" s="475" t="s">
        <v>117</v>
      </c>
      <c r="D53" s="656" t="s">
        <v>76</v>
      </c>
      <c r="E53" s="194" t="s">
        <v>6</v>
      </c>
      <c r="F53" s="194" t="s">
        <v>715</v>
      </c>
      <c r="G53" s="194" t="s">
        <v>715</v>
      </c>
      <c r="H53" s="194">
        <v>0.0</v>
      </c>
      <c r="I53" s="194" t="s">
        <v>715</v>
      </c>
      <c r="J53" s="194" t="s">
        <v>715</v>
      </c>
      <c r="K53" s="194" t="s">
        <v>715</v>
      </c>
      <c r="L53" s="194" t="s">
        <v>715</v>
      </c>
      <c r="M53" s="194" t="s">
        <v>715</v>
      </c>
      <c r="N53" s="194" t="s">
        <v>715</v>
      </c>
      <c r="O53" s="194" t="s">
        <v>715</v>
      </c>
      <c r="P53" s="194">
        <v>0.0</v>
      </c>
      <c r="Q53" s="194" t="s">
        <v>591</v>
      </c>
      <c r="R53" s="194" t="s">
        <v>591</v>
      </c>
      <c r="S53" s="194" t="s">
        <v>591</v>
      </c>
      <c r="T53" s="194" t="s">
        <v>591</v>
      </c>
      <c r="U53" s="194" t="s">
        <v>591</v>
      </c>
      <c r="V53" s="194">
        <v>0.0</v>
      </c>
      <c r="W53" s="194" t="s">
        <v>591</v>
      </c>
      <c r="X53" s="194" t="s">
        <v>591</v>
      </c>
      <c r="Y53" s="194" t="s">
        <v>591</v>
      </c>
      <c r="Z53" s="194" t="s">
        <v>591</v>
      </c>
      <c r="AA53" s="194" t="s">
        <v>591</v>
      </c>
      <c r="AB53" s="194" t="s">
        <v>591</v>
      </c>
      <c r="AC53" s="194" t="s">
        <v>591</v>
      </c>
      <c r="AD53" s="194">
        <v>0.0</v>
      </c>
      <c r="AE53" s="194" t="s">
        <v>6</v>
      </c>
      <c r="AF53" s="194" t="s">
        <v>6</v>
      </c>
      <c r="AG53" s="197">
        <f>vlookup(B53,'Annual Leave-2026'!$B:$R,6,0)-countif(E53:AF53,"a")-(countif(E53:AF53,"a1")*0.5)-(countif(E53:AF53,"a2")*0.5)-(countif(E53:AF53,"b*")*0.5)-(countif(E53:AF53,"c*")*0.5)-(countif(E53:AF53,"d*")*0.5)-(countif(E53:AF53,"e*")*0.5)+1</f>
        <v>6.5</v>
      </c>
      <c r="AH53" s="197">
        <f t="shared" si="3"/>
        <v>24</v>
      </c>
      <c r="AI53" s="406">
        <f>VLOOKUP(B53,'Working Time-March-2026'!$B:$AK,33,0)/60</f>
        <v>0</v>
      </c>
      <c r="AJ53" s="406">
        <f>VLOOKUP(B53,'Working Time-March-2026'!$B:$AK,34,0)/60</f>
        <v>0</v>
      </c>
      <c r="AK53" s="659"/>
      <c r="AL53" s="475"/>
      <c r="AM53" s="475"/>
      <c r="AN53" s="655"/>
      <c r="AO53" s="655"/>
      <c r="AP53" s="655"/>
      <c r="AQ53" s="655"/>
      <c r="AR53" s="656">
        <f t="shared" si="4"/>
        <v>4</v>
      </c>
      <c r="AS53" s="656">
        <f t="shared" si="5"/>
        <v>0</v>
      </c>
      <c r="AT53" s="656">
        <f t="shared" si="6"/>
        <v>0</v>
      </c>
      <c r="AU53" s="655"/>
      <c r="AV53" s="657" t="s">
        <v>6</v>
      </c>
      <c r="AW53" s="649"/>
      <c r="AX53" s="649"/>
    </row>
    <row r="54">
      <c r="A54" s="650">
        <v>50.0</v>
      </c>
      <c r="B54" s="656" t="s">
        <v>643</v>
      </c>
      <c r="C54" s="655" t="s">
        <v>88</v>
      </c>
      <c r="D54" s="656" t="s">
        <v>76</v>
      </c>
      <c r="E54" s="194" t="s">
        <v>588</v>
      </c>
      <c r="F54" s="194" t="s">
        <v>588</v>
      </c>
      <c r="G54" s="194" t="s">
        <v>588</v>
      </c>
      <c r="H54" s="194" t="s">
        <v>588</v>
      </c>
      <c r="I54" s="194">
        <v>0.0</v>
      </c>
      <c r="J54" s="194" t="s">
        <v>717</v>
      </c>
      <c r="K54" s="194" t="s">
        <v>717</v>
      </c>
      <c r="L54" s="194" t="s">
        <v>717</v>
      </c>
      <c r="M54" s="194" t="s">
        <v>717</v>
      </c>
      <c r="N54" s="194" t="s">
        <v>717</v>
      </c>
      <c r="O54" s="194" t="s">
        <v>717</v>
      </c>
      <c r="P54" s="194">
        <v>0.0</v>
      </c>
      <c r="Q54" s="194" t="s">
        <v>717</v>
      </c>
      <c r="R54" s="194" t="s">
        <v>717</v>
      </c>
      <c r="S54" s="194" t="s">
        <v>717</v>
      </c>
      <c r="T54" s="194" t="s">
        <v>717</v>
      </c>
      <c r="U54" s="194" t="s">
        <v>717</v>
      </c>
      <c r="V54" s="194">
        <v>0.0</v>
      </c>
      <c r="W54" s="194" t="s">
        <v>717</v>
      </c>
      <c r="X54" s="194" t="s">
        <v>717</v>
      </c>
      <c r="Y54" s="194" t="s">
        <v>717</v>
      </c>
      <c r="Z54" s="194" t="s">
        <v>717</v>
      </c>
      <c r="AA54" s="194" t="s">
        <v>717</v>
      </c>
      <c r="AB54" s="194" t="s">
        <v>717</v>
      </c>
      <c r="AC54" s="194" t="s">
        <v>717</v>
      </c>
      <c r="AD54" s="194">
        <v>0.0</v>
      </c>
      <c r="AE54" s="194" t="s">
        <v>715</v>
      </c>
      <c r="AF54" s="194" t="s">
        <v>715</v>
      </c>
      <c r="AG54" s="197">
        <f>vlookup(B54,'Annual Leave-2026'!$B:$R,6,0)-countif(E54:AF54,"a")-(countif(E54:AF54,"a1")*0.5)-(countif(E54:AF54,"a2")*0.5)-(countif(E54:AF54,"b*")*0.5)-(countif(E54:AF54,"c*")*0.5)-(countif(E54:AF54,"d*")*0.5)-(countif(E54:AF54,"e*")*0.5)+1</f>
        <v>1.5</v>
      </c>
      <c r="AH54" s="197">
        <f t="shared" si="3"/>
        <v>24</v>
      </c>
      <c r="AI54" s="406">
        <f>VLOOKUP(B54,'Working Time-March-2026'!$B:$AK,33,0)/60</f>
        <v>0</v>
      </c>
      <c r="AJ54" s="406">
        <f>VLOOKUP(B54,'Working Time-March-2026'!$B:$AK,34,0)/60</f>
        <v>0</v>
      </c>
      <c r="AK54" s="659"/>
      <c r="AL54" s="655"/>
      <c r="AM54" s="655"/>
      <c r="AN54" s="655"/>
      <c r="AO54" s="655"/>
      <c r="AP54" s="655"/>
      <c r="AQ54" s="655"/>
      <c r="AR54" s="656">
        <f t="shared" si="4"/>
        <v>4</v>
      </c>
      <c r="AS54" s="656">
        <f t="shared" si="5"/>
        <v>0</v>
      </c>
      <c r="AT54" s="656">
        <f t="shared" si="6"/>
        <v>0</v>
      </c>
      <c r="AU54" s="655"/>
      <c r="AV54" s="657" t="s">
        <v>8</v>
      </c>
      <c r="AW54" s="649"/>
      <c r="AX54" s="649"/>
    </row>
    <row r="55">
      <c r="A55" s="656">
        <v>51.0</v>
      </c>
      <c r="B55" s="656" t="s">
        <v>644</v>
      </c>
      <c r="C55" s="655" t="s">
        <v>125</v>
      </c>
      <c r="D55" s="656" t="s">
        <v>76</v>
      </c>
      <c r="E55" s="194" t="s">
        <v>591</v>
      </c>
      <c r="F55" s="194" t="s">
        <v>591</v>
      </c>
      <c r="G55" s="194" t="s">
        <v>591</v>
      </c>
      <c r="H55" s="194" t="s">
        <v>6</v>
      </c>
      <c r="I55" s="194">
        <v>0.0</v>
      </c>
      <c r="J55" s="194" t="s">
        <v>591</v>
      </c>
      <c r="K55" s="194" t="s">
        <v>6</v>
      </c>
      <c r="L55" s="194" t="s">
        <v>6</v>
      </c>
      <c r="M55" s="194" t="s">
        <v>591</v>
      </c>
      <c r="N55" s="194" t="s">
        <v>591</v>
      </c>
      <c r="O55" s="194">
        <v>0.0</v>
      </c>
      <c r="P55" s="194" t="s">
        <v>593</v>
      </c>
      <c r="Q55" s="194" t="s">
        <v>593</v>
      </c>
      <c r="R55" s="194" t="s">
        <v>593</v>
      </c>
      <c r="S55" s="194" t="s">
        <v>593</v>
      </c>
      <c r="T55" s="194" t="s">
        <v>593</v>
      </c>
      <c r="U55" s="194" t="s">
        <v>593</v>
      </c>
      <c r="V55" s="194">
        <v>0.0</v>
      </c>
      <c r="W55" s="194" t="s">
        <v>588</v>
      </c>
      <c r="X55" s="194" t="s">
        <v>588</v>
      </c>
      <c r="Y55" s="194" t="s">
        <v>588</v>
      </c>
      <c r="Z55" s="194" t="s">
        <v>588</v>
      </c>
      <c r="AA55" s="194" t="s">
        <v>588</v>
      </c>
      <c r="AB55" s="194" t="s">
        <v>588</v>
      </c>
      <c r="AC55" s="194" t="s">
        <v>588</v>
      </c>
      <c r="AD55" s="194">
        <v>0.0</v>
      </c>
      <c r="AE55" s="194" t="s">
        <v>588</v>
      </c>
      <c r="AF55" s="194" t="s">
        <v>588</v>
      </c>
      <c r="AG55" s="197">
        <f>vlookup(B55,'Annual Leave-2026'!$B:$R,6,0)-countif(E55:AF55,"a")-(countif(E55:AF55,"a1")*0.5)-(countif(E55:AF55,"a2")*0.5)-(countif(E55:AF55,"b*")*0.5)-(countif(E55:AF55,"c*")*0.5)-(countif(E55:AF55,"d*")*0.5)-(countif(E55:AF55,"e*")*0.5)+1</f>
        <v>4</v>
      </c>
      <c r="AH55" s="197">
        <f t="shared" si="3"/>
        <v>24</v>
      </c>
      <c r="AI55" s="406">
        <f>VLOOKUP(B55,'Working Time-March-2026'!$B:$AK,33,0)/60</f>
        <v>0</v>
      </c>
      <c r="AJ55" s="406">
        <f>VLOOKUP(B55,'Working Time-March-2026'!$B:$AK,34,0)/60</f>
        <v>0</v>
      </c>
      <c r="AK55" s="659"/>
      <c r="AL55" s="655"/>
      <c r="AM55" s="655"/>
      <c r="AN55" s="655"/>
      <c r="AO55" s="655"/>
      <c r="AP55" s="655"/>
      <c r="AQ55" s="655"/>
      <c r="AR55" s="656">
        <f t="shared" si="4"/>
        <v>4</v>
      </c>
      <c r="AS55" s="656">
        <f t="shared" si="5"/>
        <v>0</v>
      </c>
      <c r="AT55" s="656">
        <f t="shared" si="6"/>
        <v>0</v>
      </c>
      <c r="AU55" s="655"/>
      <c r="AV55" s="657" t="s">
        <v>10</v>
      </c>
      <c r="AW55" s="649"/>
      <c r="AX55" s="649"/>
    </row>
    <row r="56">
      <c r="A56" s="650">
        <v>52.0</v>
      </c>
      <c r="B56" s="656" t="s">
        <v>645</v>
      </c>
      <c r="C56" s="655" t="s">
        <v>87</v>
      </c>
      <c r="D56" s="656" t="s">
        <v>76</v>
      </c>
      <c r="E56" s="194" t="s">
        <v>588</v>
      </c>
      <c r="F56" s="194" t="s">
        <v>588</v>
      </c>
      <c r="G56" s="194" t="s">
        <v>588</v>
      </c>
      <c r="H56" s="194" t="s">
        <v>588</v>
      </c>
      <c r="I56" s="194" t="s">
        <v>169</v>
      </c>
      <c r="J56" s="194">
        <v>0.0</v>
      </c>
      <c r="K56" s="194" t="s">
        <v>717</v>
      </c>
      <c r="L56" s="194" t="s">
        <v>717</v>
      </c>
      <c r="M56" s="194" t="s">
        <v>717</v>
      </c>
      <c r="N56" s="194" t="s">
        <v>717</v>
      </c>
      <c r="O56" s="194" t="s">
        <v>717</v>
      </c>
      <c r="P56" s="194">
        <v>0.0</v>
      </c>
      <c r="Q56" s="194" t="s">
        <v>717</v>
      </c>
      <c r="R56" s="194" t="s">
        <v>717</v>
      </c>
      <c r="S56" s="194" t="s">
        <v>717</v>
      </c>
      <c r="T56" s="194" t="s">
        <v>717</v>
      </c>
      <c r="U56" s="194" t="s">
        <v>717</v>
      </c>
      <c r="V56" s="194">
        <v>0.0</v>
      </c>
      <c r="W56" s="194" t="s">
        <v>717</v>
      </c>
      <c r="X56" s="194" t="s">
        <v>717</v>
      </c>
      <c r="Y56" s="194" t="s">
        <v>717</v>
      </c>
      <c r="Z56" s="194" t="s">
        <v>167</v>
      </c>
      <c r="AA56" s="194" t="s">
        <v>717</v>
      </c>
      <c r="AB56" s="194" t="s">
        <v>717</v>
      </c>
      <c r="AC56" s="194" t="s">
        <v>717</v>
      </c>
      <c r="AD56" s="194">
        <v>0.0</v>
      </c>
      <c r="AE56" s="194" t="s">
        <v>715</v>
      </c>
      <c r="AF56" s="194" t="s">
        <v>715</v>
      </c>
      <c r="AG56" s="197">
        <f>vlookup(B56,'Annual Leave-2026'!$B:$R,6,0)-countif(E56:AF56,"a")-(countif(E56:AF56,"a1")*0.5)-(countif(E56:AF56,"a2")*0.5)-(countif(E56:AF56,"b*")*0.5)-(countif(E56:AF56,"c*")*0.5)-(countif(E56:AF56,"d*")*0.5)-(countif(E56:AF56,"e*")*0.5)+1</f>
        <v>1</v>
      </c>
      <c r="AH56" s="197">
        <f t="shared" si="3"/>
        <v>24</v>
      </c>
      <c r="AI56" s="406">
        <f>VLOOKUP(B56,'Working Time-March-2026'!$B:$AK,33,0)/60</f>
        <v>-0.15</v>
      </c>
      <c r="AJ56" s="406">
        <f>VLOOKUP(B56,'Working Time-March-2026'!$B:$AK,34,0)/60</f>
        <v>0</v>
      </c>
      <c r="AK56" s="659"/>
      <c r="AL56" s="655"/>
      <c r="AM56" s="655"/>
      <c r="AN56" s="655"/>
      <c r="AO56" s="655"/>
      <c r="AP56" s="655"/>
      <c r="AQ56" s="655"/>
      <c r="AR56" s="656">
        <f t="shared" si="4"/>
        <v>4</v>
      </c>
      <c r="AS56" s="656">
        <f t="shared" si="5"/>
        <v>0</v>
      </c>
      <c r="AT56" s="656">
        <f t="shared" si="6"/>
        <v>0</v>
      </c>
      <c r="AU56" s="661"/>
      <c r="AV56" s="657" t="s">
        <v>8</v>
      </c>
      <c r="AW56" s="649"/>
      <c r="AX56" s="649"/>
    </row>
    <row r="57">
      <c r="A57" s="656">
        <v>53.0</v>
      </c>
      <c r="B57" s="660" t="s">
        <v>646</v>
      </c>
      <c r="C57" s="475" t="s">
        <v>124</v>
      </c>
      <c r="D57" s="660" t="s">
        <v>76</v>
      </c>
      <c r="E57" s="194" t="s">
        <v>591</v>
      </c>
      <c r="F57" s="194" t="s">
        <v>591</v>
      </c>
      <c r="G57" s="194" t="s">
        <v>591</v>
      </c>
      <c r="H57" s="194">
        <v>0.0</v>
      </c>
      <c r="I57" s="194" t="s">
        <v>591</v>
      </c>
      <c r="J57" s="194" t="s">
        <v>591</v>
      </c>
      <c r="K57" s="194" t="s">
        <v>591</v>
      </c>
      <c r="L57" s="194" t="s">
        <v>591</v>
      </c>
      <c r="M57" s="194" t="s">
        <v>591</v>
      </c>
      <c r="N57" s="194" t="s">
        <v>591</v>
      </c>
      <c r="O57" s="194" t="s">
        <v>591</v>
      </c>
      <c r="P57" s="194">
        <v>0.0</v>
      </c>
      <c r="Q57" s="194" t="s">
        <v>593</v>
      </c>
      <c r="R57" s="194" t="s">
        <v>593</v>
      </c>
      <c r="S57" s="194" t="s">
        <v>593</v>
      </c>
      <c r="T57" s="194" t="s">
        <v>593</v>
      </c>
      <c r="U57" s="194" t="s">
        <v>593</v>
      </c>
      <c r="V57" s="194" t="s">
        <v>593</v>
      </c>
      <c r="W57" s="194">
        <v>0.0</v>
      </c>
      <c r="X57" s="194" t="s">
        <v>588</v>
      </c>
      <c r="Y57" s="194" t="s">
        <v>588</v>
      </c>
      <c r="Z57" s="194" t="s">
        <v>588</v>
      </c>
      <c r="AA57" s="194" t="s">
        <v>588</v>
      </c>
      <c r="AB57" s="194" t="s">
        <v>588</v>
      </c>
      <c r="AC57" s="194" t="s">
        <v>588</v>
      </c>
      <c r="AD57" s="194">
        <v>0.0</v>
      </c>
      <c r="AE57" s="194" t="s">
        <v>588</v>
      </c>
      <c r="AF57" s="194" t="s">
        <v>588</v>
      </c>
      <c r="AG57" s="197">
        <f>vlookup(B57,'Annual Leave-2026'!$B:$R,6,0)-countif(E57:AF57,"a")-(countif(E57:AF57,"a1")*0.5)-(countif(E57:AF57,"a2")*0.5)-(countif(E57:AF57,"b*")*0.5)-(countif(E57:AF57,"c*")*0.5)-(countif(E57:AF57,"d*")*0.5)-(countif(E57:AF57,"e*")*0.5)+1</f>
        <v>8</v>
      </c>
      <c r="AH57" s="197">
        <f t="shared" si="3"/>
        <v>24</v>
      </c>
      <c r="AI57" s="406">
        <f>VLOOKUP(B57,'Working Time-March-2026'!$B:$AK,33,0)/60</f>
        <v>-0.5166666667</v>
      </c>
      <c r="AJ57" s="406">
        <f>VLOOKUP(B57,'Working Time-March-2026'!$B:$AK,34,0)/60</f>
        <v>0</v>
      </c>
      <c r="AK57" s="659"/>
      <c r="AL57" s="475"/>
      <c r="AM57" s="475"/>
      <c r="AN57" s="655"/>
      <c r="AO57" s="655"/>
      <c r="AP57" s="655"/>
      <c r="AQ57" s="655"/>
      <c r="AR57" s="656">
        <f t="shared" si="4"/>
        <v>4</v>
      </c>
      <c r="AS57" s="656">
        <f t="shared" si="5"/>
        <v>0</v>
      </c>
      <c r="AT57" s="656">
        <f t="shared" si="6"/>
        <v>0</v>
      </c>
      <c r="AU57" s="655"/>
      <c r="AV57" s="657" t="s">
        <v>10</v>
      </c>
      <c r="AW57" s="649"/>
      <c r="AX57" s="649"/>
    </row>
    <row r="58">
      <c r="A58" s="650">
        <v>54.0</v>
      </c>
      <c r="B58" s="660" t="s">
        <v>647</v>
      </c>
      <c r="C58" s="475" t="s">
        <v>84</v>
      </c>
      <c r="D58" s="656" t="s">
        <v>76</v>
      </c>
      <c r="E58" s="194" t="s">
        <v>588</v>
      </c>
      <c r="F58" s="194" t="s">
        <v>588</v>
      </c>
      <c r="G58" s="194" t="s">
        <v>588</v>
      </c>
      <c r="H58" s="194">
        <v>0.0</v>
      </c>
      <c r="I58" s="194" t="s">
        <v>588</v>
      </c>
      <c r="J58" s="194" t="s">
        <v>588</v>
      </c>
      <c r="K58" s="194" t="s">
        <v>588</v>
      </c>
      <c r="L58" s="194" t="s">
        <v>588</v>
      </c>
      <c r="M58" s="194" t="s">
        <v>592</v>
      </c>
      <c r="N58" s="194" t="s">
        <v>592</v>
      </c>
      <c r="O58" s="194" t="s">
        <v>592</v>
      </c>
      <c r="P58" s="194">
        <v>0.0</v>
      </c>
      <c r="Q58" s="194" t="s">
        <v>168</v>
      </c>
      <c r="R58" s="194" t="s">
        <v>717</v>
      </c>
      <c r="S58" s="194" t="s">
        <v>717</v>
      </c>
      <c r="T58" s="194" t="s">
        <v>717</v>
      </c>
      <c r="U58" s="194" t="s">
        <v>717</v>
      </c>
      <c r="V58" s="194" t="s">
        <v>717</v>
      </c>
      <c r="W58" s="194" t="s">
        <v>717</v>
      </c>
      <c r="X58" s="194">
        <v>0.0</v>
      </c>
      <c r="Y58" s="194" t="s">
        <v>717</v>
      </c>
      <c r="Z58" s="194" t="s">
        <v>717</v>
      </c>
      <c r="AA58" s="194" t="s">
        <v>717</v>
      </c>
      <c r="AB58" s="194" t="s">
        <v>717</v>
      </c>
      <c r="AC58" s="194">
        <v>0.0</v>
      </c>
      <c r="AD58" s="194" t="s">
        <v>717</v>
      </c>
      <c r="AE58" s="194" t="s">
        <v>592</v>
      </c>
      <c r="AF58" s="194" t="s">
        <v>592</v>
      </c>
      <c r="AG58" s="197">
        <f>vlookup(B58,'Annual Leave-2026'!$B:$R,6,0)-countif(E58:AF58,"a")-(countif(E58:AF58,"a1")*0.5)-(countif(E58:AF58,"a2")*0.5)-(countif(E58:AF58,"b*")*0.5)-(countif(E58:AF58,"c*")*0.5)-(countif(E58:AF58,"d*")*0.5)-(countif(E58:AF58,"e*")*0.5)+1</f>
        <v>0.5</v>
      </c>
      <c r="AH58" s="197">
        <f t="shared" si="3"/>
        <v>19</v>
      </c>
      <c r="AI58" s="406">
        <f>VLOOKUP(B58,'Working Time-March-2026'!$B:$AK,33,0)/60</f>
        <v>0</v>
      </c>
      <c r="AJ58" s="406">
        <f>VLOOKUP(B58,'Working Time-March-2026'!$B:$AK,34,0)/60</f>
        <v>0</v>
      </c>
      <c r="AK58" s="659"/>
      <c r="AL58" s="655"/>
      <c r="AM58" s="475"/>
      <c r="AN58" s="655"/>
      <c r="AO58" s="655"/>
      <c r="AP58" s="655"/>
      <c r="AQ58" s="655"/>
      <c r="AR58" s="656">
        <f t="shared" si="4"/>
        <v>4</v>
      </c>
      <c r="AS58" s="656">
        <f t="shared" si="5"/>
        <v>5</v>
      </c>
      <c r="AT58" s="656">
        <f t="shared" si="6"/>
        <v>0</v>
      </c>
      <c r="AU58" s="655"/>
      <c r="AV58" s="657" t="s">
        <v>8</v>
      </c>
      <c r="AW58" s="649"/>
      <c r="AX58" s="649"/>
    </row>
    <row r="59">
      <c r="A59" s="656">
        <v>55.0</v>
      </c>
      <c r="B59" s="660" t="s">
        <v>648</v>
      </c>
      <c r="C59" s="475" t="s">
        <v>121</v>
      </c>
      <c r="D59" s="656" t="s">
        <v>76</v>
      </c>
      <c r="E59" s="194" t="s">
        <v>715</v>
      </c>
      <c r="F59" s="194" t="s">
        <v>715</v>
      </c>
      <c r="G59" s="194" t="s">
        <v>715</v>
      </c>
      <c r="H59" s="194" t="s">
        <v>715</v>
      </c>
      <c r="I59" s="194">
        <v>0.0</v>
      </c>
      <c r="J59" s="194" t="s">
        <v>591</v>
      </c>
      <c r="K59" s="194" t="s">
        <v>591</v>
      </c>
      <c r="L59" s="194" t="s">
        <v>591</v>
      </c>
      <c r="M59" s="194" t="s">
        <v>591</v>
      </c>
      <c r="N59" s="194" t="s">
        <v>591</v>
      </c>
      <c r="O59" s="194">
        <v>0.0</v>
      </c>
      <c r="P59" s="194" t="s">
        <v>6</v>
      </c>
      <c r="Q59" s="194" t="s">
        <v>591</v>
      </c>
      <c r="R59" s="194" t="s">
        <v>591</v>
      </c>
      <c r="S59" s="194" t="s">
        <v>591</v>
      </c>
      <c r="T59" s="194" t="s">
        <v>591</v>
      </c>
      <c r="U59" s="194" t="s">
        <v>591</v>
      </c>
      <c r="V59" s="194" t="s">
        <v>591</v>
      </c>
      <c r="W59" s="194">
        <v>0.0</v>
      </c>
      <c r="X59" s="194" t="s">
        <v>593</v>
      </c>
      <c r="Y59" s="194" t="s">
        <v>593</v>
      </c>
      <c r="Z59" s="218" t="s">
        <v>593</v>
      </c>
      <c r="AA59" s="194" t="s">
        <v>593</v>
      </c>
      <c r="AB59" s="194" t="s">
        <v>593</v>
      </c>
      <c r="AC59" s="194">
        <v>0.0</v>
      </c>
      <c r="AD59" s="194" t="s">
        <v>169</v>
      </c>
      <c r="AE59" s="194" t="s">
        <v>588</v>
      </c>
      <c r="AF59" s="194" t="s">
        <v>588</v>
      </c>
      <c r="AG59" s="197">
        <f>vlookup(B59,'Annual Leave-2026'!$B:$R,6,0)-countif(E59:AF59,"a")-(countif(E59:AF59,"a1")*0.5)-(countif(E59:AF59,"a2")*0.5)-(countif(E59:AF59,"b*")*0.5)-(countif(E59:AF59,"c*")*0.5)-(countif(E59:AF59,"d*")*0.5)-(countif(E59:AF59,"e*")*0.5)+1</f>
        <v>4.5</v>
      </c>
      <c r="AH59" s="197">
        <f t="shared" si="3"/>
        <v>24</v>
      </c>
      <c r="AI59" s="406">
        <f>VLOOKUP(B59,'Working Time-March-2026'!$B:$AK,33,0)/60</f>
        <v>0</v>
      </c>
      <c r="AJ59" s="406">
        <f>VLOOKUP(B59,'Working Time-March-2026'!$B:$AK,34,0)/60</f>
        <v>0</v>
      </c>
      <c r="AK59" s="659"/>
      <c r="AL59" s="655"/>
      <c r="AM59" s="475"/>
      <c r="AN59" s="655"/>
      <c r="AO59" s="655"/>
      <c r="AP59" s="655"/>
      <c r="AQ59" s="655"/>
      <c r="AR59" s="656">
        <f t="shared" si="4"/>
        <v>4</v>
      </c>
      <c r="AS59" s="656">
        <f t="shared" si="5"/>
        <v>0</v>
      </c>
      <c r="AT59" s="656">
        <f t="shared" si="6"/>
        <v>0</v>
      </c>
      <c r="AU59" s="655"/>
      <c r="AV59" s="657" t="s">
        <v>6</v>
      </c>
      <c r="AW59" s="649"/>
      <c r="AX59" s="649"/>
    </row>
    <row r="60">
      <c r="A60" s="650">
        <v>56.0</v>
      </c>
      <c r="B60" s="660" t="s">
        <v>649</v>
      </c>
      <c r="C60" s="475" t="s">
        <v>110</v>
      </c>
      <c r="D60" s="656" t="s">
        <v>76</v>
      </c>
      <c r="E60" s="194" t="s">
        <v>715</v>
      </c>
      <c r="F60" s="194" t="s">
        <v>715</v>
      </c>
      <c r="G60" s="194" t="s">
        <v>715</v>
      </c>
      <c r="H60" s="194" t="s">
        <v>715</v>
      </c>
      <c r="I60" s="194" t="s">
        <v>715</v>
      </c>
      <c r="J60" s="194">
        <v>0.0</v>
      </c>
      <c r="K60" s="194" t="s">
        <v>715</v>
      </c>
      <c r="L60" s="194" t="s">
        <v>715</v>
      </c>
      <c r="M60" s="194" t="s">
        <v>715</v>
      </c>
      <c r="N60" s="194" t="s">
        <v>715</v>
      </c>
      <c r="O60" s="194">
        <v>0.0</v>
      </c>
      <c r="P60" s="194" t="s">
        <v>715</v>
      </c>
      <c r="Q60" s="194" t="s">
        <v>715</v>
      </c>
      <c r="R60" s="194" t="s">
        <v>715</v>
      </c>
      <c r="S60" s="194" t="s">
        <v>715</v>
      </c>
      <c r="T60" s="194" t="s">
        <v>715</v>
      </c>
      <c r="U60" s="194" t="s">
        <v>715</v>
      </c>
      <c r="V60" s="194" t="s">
        <v>715</v>
      </c>
      <c r="W60" s="194">
        <v>0.0</v>
      </c>
      <c r="X60" s="194" t="s">
        <v>6</v>
      </c>
      <c r="Y60" s="194" t="s">
        <v>6</v>
      </c>
      <c r="Z60" s="218" t="s">
        <v>641</v>
      </c>
      <c r="AA60" s="194" t="s">
        <v>592</v>
      </c>
      <c r="AB60" s="194" t="s">
        <v>592</v>
      </c>
      <c r="AC60" s="194">
        <v>0.0</v>
      </c>
      <c r="AD60" s="194" t="s">
        <v>591</v>
      </c>
      <c r="AE60" s="194" t="s">
        <v>591</v>
      </c>
      <c r="AF60" s="194" t="s">
        <v>591</v>
      </c>
      <c r="AG60" s="197">
        <f>vlookup(B60,'Annual Leave-2026'!$B:$R,6,0)-countif(E60:AF60,"a")-(countif(E60:AF60,"a1")*0.5)-(countif(E60:AF60,"a2")*0.5)-(countif(E60:AF60,"b*")*0.5)-(countif(E60:AF60,"c*")*0.5)-(countif(E60:AF60,"d*")*0.5)-(countif(E60:AF60,"e*")*0.5)+1</f>
        <v>0</v>
      </c>
      <c r="AH60" s="197">
        <f t="shared" si="3"/>
        <v>21.5</v>
      </c>
      <c r="AI60" s="406">
        <f>VLOOKUP(B60,'Working Time-March-2026'!$B:$AK,33,0)/60</f>
        <v>0</v>
      </c>
      <c r="AJ60" s="406">
        <f>VLOOKUP(B60,'Working Time-March-2026'!$B:$AK,34,0)/60</f>
        <v>0</v>
      </c>
      <c r="AK60" s="659"/>
      <c r="AL60" s="655"/>
      <c r="AM60" s="475"/>
      <c r="AN60" s="655"/>
      <c r="AO60" s="655"/>
      <c r="AP60" s="655"/>
      <c r="AQ60" s="655"/>
      <c r="AR60" s="656">
        <f t="shared" si="4"/>
        <v>4</v>
      </c>
      <c r="AS60" s="656">
        <f t="shared" si="5"/>
        <v>2</v>
      </c>
      <c r="AT60" s="656">
        <f t="shared" si="6"/>
        <v>0.5</v>
      </c>
      <c r="AU60" s="655"/>
      <c r="AV60" s="657" t="s">
        <v>7</v>
      </c>
      <c r="AW60" s="649"/>
      <c r="AX60" s="649"/>
    </row>
    <row r="61">
      <c r="A61" s="656">
        <v>57.0</v>
      </c>
      <c r="B61" s="660" t="s">
        <v>712</v>
      </c>
      <c r="C61" s="475" t="s">
        <v>105</v>
      </c>
      <c r="D61" s="656" t="s">
        <v>76</v>
      </c>
      <c r="E61" s="194" t="s">
        <v>717</v>
      </c>
      <c r="F61" s="194" t="s">
        <v>717</v>
      </c>
      <c r="G61" s="194" t="s">
        <v>717</v>
      </c>
      <c r="H61" s="194" t="s">
        <v>717</v>
      </c>
      <c r="I61" s="194">
        <v>0.0</v>
      </c>
      <c r="J61" s="433" t="s">
        <v>165</v>
      </c>
      <c r="K61" s="433" t="s">
        <v>592</v>
      </c>
      <c r="L61" s="194" t="s">
        <v>715</v>
      </c>
      <c r="M61" s="194" t="s">
        <v>715</v>
      </c>
      <c r="N61" s="194" t="s">
        <v>715</v>
      </c>
      <c r="O61" s="194">
        <v>0.0</v>
      </c>
      <c r="P61" s="194" t="s">
        <v>715</v>
      </c>
      <c r="Q61" s="194" t="s">
        <v>715</v>
      </c>
      <c r="R61" s="194" t="s">
        <v>715</v>
      </c>
      <c r="S61" s="194" t="s">
        <v>715</v>
      </c>
      <c r="T61" s="194" t="s">
        <v>715</v>
      </c>
      <c r="U61" s="194" t="s">
        <v>715</v>
      </c>
      <c r="V61" s="194" t="s">
        <v>715</v>
      </c>
      <c r="W61" s="194">
        <v>0.0</v>
      </c>
      <c r="X61" s="194" t="s">
        <v>715</v>
      </c>
      <c r="Y61" s="194" t="s">
        <v>715</v>
      </c>
      <c r="Z61" s="194" t="s">
        <v>592</v>
      </c>
      <c r="AA61" s="194" t="s">
        <v>715</v>
      </c>
      <c r="AB61" s="194" t="s">
        <v>715</v>
      </c>
      <c r="AC61" s="194" t="s">
        <v>715</v>
      </c>
      <c r="AD61" s="194">
        <v>0.0</v>
      </c>
      <c r="AE61" s="194" t="s">
        <v>591</v>
      </c>
      <c r="AF61" s="194" t="s">
        <v>591</v>
      </c>
      <c r="AG61" s="197">
        <f>vlookup(B61,'Annual Leave-2026'!$B:$R,6,0)-countif(E61:AF61,"a")-(countif(E61:AF61,"a1")*0.5)-(countif(E61:AF61,"a2")*0.5)-(countif(E61:AF61,"b*")*0.5)-(countif(E61:AF61,"c*")*0.5)-(countif(E61:AF61,"d*")*0.5)-(countif(E61:AF61,"e*")*0.5)+1</f>
        <v>2</v>
      </c>
      <c r="AH61" s="197">
        <f t="shared" si="3"/>
        <v>22</v>
      </c>
      <c r="AI61" s="406">
        <f>VLOOKUP(B61,'Working Time-March-2026'!$B:$AK,33,0)/60</f>
        <v>0</v>
      </c>
      <c r="AJ61" s="406">
        <f>VLOOKUP(B61,'Working Time-March-2026'!$B:$AK,34,0)/60</f>
        <v>0</v>
      </c>
      <c r="AK61" s="659"/>
      <c r="AL61" s="655"/>
      <c r="AM61" s="475"/>
      <c r="AN61" s="655"/>
      <c r="AO61" s="655"/>
      <c r="AP61" s="655"/>
      <c r="AQ61" s="655"/>
      <c r="AR61" s="656">
        <f t="shared" si="4"/>
        <v>4</v>
      </c>
      <c r="AS61" s="656">
        <f t="shared" si="5"/>
        <v>2</v>
      </c>
      <c r="AT61" s="656">
        <f t="shared" si="6"/>
        <v>0</v>
      </c>
      <c r="AU61" s="661"/>
      <c r="AV61" s="657" t="s">
        <v>7</v>
      </c>
      <c r="AW61" s="649"/>
      <c r="AX61" s="649"/>
    </row>
    <row r="62">
      <c r="A62" s="650">
        <v>58.0</v>
      </c>
      <c r="B62" s="660" t="s">
        <v>651</v>
      </c>
      <c r="C62" s="475" t="s">
        <v>122</v>
      </c>
      <c r="D62" s="656" t="s">
        <v>76</v>
      </c>
      <c r="E62" s="194" t="s">
        <v>715</v>
      </c>
      <c r="F62" s="194" t="s">
        <v>715</v>
      </c>
      <c r="G62" s="194" t="s">
        <v>715</v>
      </c>
      <c r="H62" s="194" t="s">
        <v>715</v>
      </c>
      <c r="I62" s="194">
        <v>0.0</v>
      </c>
      <c r="J62" s="194" t="s">
        <v>591</v>
      </c>
      <c r="K62" s="194" t="s">
        <v>591</v>
      </c>
      <c r="L62" s="194" t="s">
        <v>591</v>
      </c>
      <c r="M62" s="194" t="s">
        <v>591</v>
      </c>
      <c r="N62" s="194" t="s">
        <v>591</v>
      </c>
      <c r="O62" s="194" t="s">
        <v>591</v>
      </c>
      <c r="P62" s="194">
        <v>0.0</v>
      </c>
      <c r="Q62" s="194" t="s">
        <v>591</v>
      </c>
      <c r="R62" s="194" t="s">
        <v>591</v>
      </c>
      <c r="S62" s="194" t="s">
        <v>591</v>
      </c>
      <c r="T62" s="194" t="s">
        <v>591</v>
      </c>
      <c r="U62" s="194" t="s">
        <v>591</v>
      </c>
      <c r="V62" s="194" t="s">
        <v>591</v>
      </c>
      <c r="W62" s="194">
        <v>0.0</v>
      </c>
      <c r="X62" s="194" t="s">
        <v>593</v>
      </c>
      <c r="Y62" s="194" t="s">
        <v>593</v>
      </c>
      <c r="Z62" s="218" t="s">
        <v>593</v>
      </c>
      <c r="AA62" s="194" t="s">
        <v>593</v>
      </c>
      <c r="AB62" s="194" t="s">
        <v>593</v>
      </c>
      <c r="AC62" s="194" t="s">
        <v>593</v>
      </c>
      <c r="AD62" s="194">
        <v>0.0</v>
      </c>
      <c r="AE62" s="194" t="s">
        <v>588</v>
      </c>
      <c r="AF62" s="194" t="s">
        <v>588</v>
      </c>
      <c r="AG62" s="197">
        <f>vlookup(B62,'Annual Leave-2026'!$B:$R,6,0)-countif(E62:AF62,"a")-(countif(E62:AF62,"a1")*0.5)-(countif(E62:AF62,"a2")*0.5)-(countif(E62:AF62,"b*")*0.5)-(countif(E62:AF62,"c*")*0.5)-(countif(E62:AF62,"d*")*0.5)-(countif(E62:AF62,"e*")*0.5)+1</f>
        <v>3</v>
      </c>
      <c r="AH62" s="197">
        <f t="shared" si="3"/>
        <v>24</v>
      </c>
      <c r="AI62" s="406">
        <f>VLOOKUP(B62,'Working Time-March-2026'!$B:$AK,33,0)/60</f>
        <v>0</v>
      </c>
      <c r="AJ62" s="406">
        <f>VLOOKUP(B62,'Working Time-March-2026'!$B:$AK,34,0)/60</f>
        <v>0</v>
      </c>
      <c r="AK62" s="659"/>
      <c r="AL62" s="475"/>
      <c r="AM62" s="475"/>
      <c r="AN62" s="655"/>
      <c r="AO62" s="655"/>
      <c r="AP62" s="655"/>
      <c r="AQ62" s="655"/>
      <c r="AR62" s="656">
        <f t="shared" si="4"/>
        <v>4</v>
      </c>
      <c r="AS62" s="656">
        <f t="shared" si="5"/>
        <v>0</v>
      </c>
      <c r="AT62" s="656">
        <f t="shared" si="6"/>
        <v>0</v>
      </c>
      <c r="AU62" s="661"/>
      <c r="AV62" s="657" t="s">
        <v>6</v>
      </c>
      <c r="AW62" s="649"/>
      <c r="AX62" s="649"/>
    </row>
    <row r="63">
      <c r="A63" s="656">
        <v>59.0</v>
      </c>
      <c r="B63" s="660" t="s">
        <v>818</v>
      </c>
      <c r="C63" s="475" t="s">
        <v>93</v>
      </c>
      <c r="D63" s="656" t="s">
        <v>76</v>
      </c>
      <c r="E63" s="194" t="s">
        <v>6</v>
      </c>
      <c r="F63" s="194" t="s">
        <v>6</v>
      </c>
      <c r="G63" s="194" t="s">
        <v>717</v>
      </c>
      <c r="H63" s="194" t="s">
        <v>717</v>
      </c>
      <c r="I63" s="194" t="s">
        <v>717</v>
      </c>
      <c r="J63" s="194">
        <v>0.0</v>
      </c>
      <c r="K63" s="194" t="s">
        <v>717</v>
      </c>
      <c r="L63" s="194" t="s">
        <v>717</v>
      </c>
      <c r="M63" s="194" t="s">
        <v>717</v>
      </c>
      <c r="N63" s="194" t="s">
        <v>717</v>
      </c>
      <c r="O63" s="194">
        <v>0.0</v>
      </c>
      <c r="P63" s="194" t="s">
        <v>717</v>
      </c>
      <c r="Q63" s="194" t="s">
        <v>717</v>
      </c>
      <c r="R63" s="194" t="s">
        <v>717</v>
      </c>
      <c r="S63" s="194" t="s">
        <v>717</v>
      </c>
      <c r="T63" s="194" t="s">
        <v>6</v>
      </c>
      <c r="U63" s="194" t="s">
        <v>717</v>
      </c>
      <c r="V63" s="194" t="s">
        <v>717</v>
      </c>
      <c r="W63" s="194">
        <v>0.0</v>
      </c>
      <c r="X63" s="194" t="s">
        <v>715</v>
      </c>
      <c r="Y63" s="194" t="s">
        <v>715</v>
      </c>
      <c r="Z63" s="194" t="s">
        <v>715</v>
      </c>
      <c r="AA63" s="194" t="s">
        <v>715</v>
      </c>
      <c r="AB63" s="194" t="s">
        <v>715</v>
      </c>
      <c r="AC63" s="194" t="s">
        <v>715</v>
      </c>
      <c r="AD63" s="194">
        <v>0.0</v>
      </c>
      <c r="AE63" s="194" t="s">
        <v>715</v>
      </c>
      <c r="AF63" s="194" t="s">
        <v>715</v>
      </c>
      <c r="AG63" s="197">
        <f>vlookup(B63,'Annual Leave-2026'!$B:$R,6,0)-countif(E63:AF63,"a")-(countif(E63:AF63,"a1")*0.5)-(countif(E63:AF63,"a2")*0.5)-(countif(E63:AF63,"b*")*0.5)-(countif(E63:AF63,"c*")*0.5)-(countif(E63:AF63,"d*")*0.5)-(countif(E63:AF63,"e*")*0.5)+1</f>
        <v>1</v>
      </c>
      <c r="AH63" s="197">
        <f t="shared" si="3"/>
        <v>24</v>
      </c>
      <c r="AI63" s="406">
        <f>VLOOKUP(B63,'Working Time-March-2026'!$B:$AK,33,0)/60</f>
        <v>-1.666666667</v>
      </c>
      <c r="AJ63" s="406">
        <f>VLOOKUP(B63,'Working Time-March-2026'!$B:$AK,34,0)/60</f>
        <v>0</v>
      </c>
      <c r="AK63" s="659"/>
      <c r="AL63" s="475"/>
      <c r="AM63" s="475"/>
      <c r="AN63" s="655"/>
      <c r="AO63" s="655"/>
      <c r="AP63" s="655"/>
      <c r="AQ63" s="655"/>
      <c r="AR63" s="656">
        <f t="shared" si="4"/>
        <v>4</v>
      </c>
      <c r="AS63" s="656">
        <f t="shared" si="5"/>
        <v>0</v>
      </c>
      <c r="AT63" s="656">
        <f t="shared" si="6"/>
        <v>0</v>
      </c>
      <c r="AU63" s="661"/>
      <c r="AV63" s="657" t="s">
        <v>8</v>
      </c>
      <c r="AW63" s="649"/>
      <c r="AX63" s="649"/>
    </row>
    <row r="64">
      <c r="A64" s="650">
        <v>60.0</v>
      </c>
      <c r="B64" s="660" t="s">
        <v>652</v>
      </c>
      <c r="C64" s="475" t="s">
        <v>114</v>
      </c>
      <c r="D64" s="656" t="s">
        <v>76</v>
      </c>
      <c r="E64" s="194" t="s">
        <v>6</v>
      </c>
      <c r="F64" s="194" t="s">
        <v>6</v>
      </c>
      <c r="G64" s="194" t="s">
        <v>6</v>
      </c>
      <c r="H64" s="194">
        <v>0.0</v>
      </c>
      <c r="I64" s="194" t="s">
        <v>715</v>
      </c>
      <c r="J64" s="194" t="s">
        <v>715</v>
      </c>
      <c r="K64" s="194" t="s">
        <v>715</v>
      </c>
      <c r="L64" s="194" t="s">
        <v>715</v>
      </c>
      <c r="M64" s="194" t="s">
        <v>715</v>
      </c>
      <c r="N64" s="194" t="s">
        <v>715</v>
      </c>
      <c r="O64" s="194" t="s">
        <v>715</v>
      </c>
      <c r="P64" s="194">
        <v>0.0</v>
      </c>
      <c r="Q64" s="194" t="s">
        <v>591</v>
      </c>
      <c r="R64" s="194" t="s">
        <v>591</v>
      </c>
      <c r="S64" s="194" t="s">
        <v>591</v>
      </c>
      <c r="T64" s="194" t="s">
        <v>591</v>
      </c>
      <c r="U64" s="194" t="s">
        <v>591</v>
      </c>
      <c r="V64" s="194">
        <v>0.0</v>
      </c>
      <c r="W64" s="194" t="s">
        <v>591</v>
      </c>
      <c r="X64" s="194" t="s">
        <v>591</v>
      </c>
      <c r="Y64" s="194" t="s">
        <v>591</v>
      </c>
      <c r="Z64" s="194" t="s">
        <v>591</v>
      </c>
      <c r="AA64" s="194" t="s">
        <v>591</v>
      </c>
      <c r="AB64" s="194" t="s">
        <v>591</v>
      </c>
      <c r="AC64" s="194">
        <v>0.0</v>
      </c>
      <c r="AD64" s="194" t="s">
        <v>593</v>
      </c>
      <c r="AE64" s="194" t="s">
        <v>593</v>
      </c>
      <c r="AF64" s="194" t="s">
        <v>602</v>
      </c>
      <c r="AG64" s="197">
        <f>vlookup(B64,'Annual Leave-2026'!$B:$R,6,0)-countif(E64:AF64,"a")-(countif(E64:AF64,"a1")*0.5)-(countif(E64:AF64,"a2")*0.5)-(countif(E64:AF64,"b*")*0.5)-(countif(E64:AF64,"c*")*0.5)-(countif(E64:AF64,"d*")*0.5)-(countif(E64:AF64,"e*")*0.5)+1</f>
        <v>0.5</v>
      </c>
      <c r="AH64" s="197">
        <f t="shared" si="3"/>
        <v>23</v>
      </c>
      <c r="AI64" s="406">
        <f>VLOOKUP(B64,'Working Time-March-2026'!$B:$AK,33,0)/60</f>
        <v>0</v>
      </c>
      <c r="AJ64" s="406">
        <f>VLOOKUP(B64,'Working Time-March-2026'!$B:$AK,34,0)/60</f>
        <v>0</v>
      </c>
      <c r="AK64" s="659"/>
      <c r="AL64" s="475"/>
      <c r="AM64" s="475"/>
      <c r="AN64" s="655"/>
      <c r="AO64" s="655"/>
      <c r="AP64" s="655"/>
      <c r="AQ64" s="655"/>
      <c r="AR64" s="656">
        <f t="shared" si="4"/>
        <v>4</v>
      </c>
      <c r="AS64" s="656">
        <f t="shared" si="5"/>
        <v>0</v>
      </c>
      <c r="AT64" s="656">
        <f t="shared" si="6"/>
        <v>1</v>
      </c>
      <c r="AU64" s="661"/>
      <c r="AV64" s="657" t="s">
        <v>6</v>
      </c>
      <c r="AW64" s="649"/>
      <c r="AX64" s="649"/>
    </row>
    <row r="65">
      <c r="A65" s="656">
        <v>61.0</v>
      </c>
      <c r="B65" s="660" t="s">
        <v>653</v>
      </c>
      <c r="C65" s="475" t="s">
        <v>119</v>
      </c>
      <c r="D65" s="656" t="s">
        <v>76</v>
      </c>
      <c r="E65" s="194" t="s">
        <v>715</v>
      </c>
      <c r="F65" s="194" t="s">
        <v>715</v>
      </c>
      <c r="G65" s="194" t="s">
        <v>715</v>
      </c>
      <c r="H65" s="194" t="s">
        <v>165</v>
      </c>
      <c r="I65" s="194">
        <v>0.0</v>
      </c>
      <c r="J65" s="194" t="s">
        <v>6</v>
      </c>
      <c r="K65" s="194" t="s">
        <v>6</v>
      </c>
      <c r="L65" s="194" t="s">
        <v>591</v>
      </c>
      <c r="M65" s="194" t="s">
        <v>591</v>
      </c>
      <c r="N65" s="194" t="s">
        <v>591</v>
      </c>
      <c r="O65" s="194">
        <v>0.0</v>
      </c>
      <c r="P65" s="194" t="s">
        <v>591</v>
      </c>
      <c r="Q65" s="194" t="s">
        <v>591</v>
      </c>
      <c r="R65" s="194" t="s">
        <v>591</v>
      </c>
      <c r="S65" s="194" t="s">
        <v>591</v>
      </c>
      <c r="T65" s="194" t="s">
        <v>591</v>
      </c>
      <c r="U65" s="194" t="s">
        <v>591</v>
      </c>
      <c r="V65" s="194">
        <v>0.0</v>
      </c>
      <c r="W65" s="194" t="s">
        <v>593</v>
      </c>
      <c r="X65" s="194" t="s">
        <v>593</v>
      </c>
      <c r="Y65" s="194" t="s">
        <v>593</v>
      </c>
      <c r="Z65" s="218" t="s">
        <v>593</v>
      </c>
      <c r="AA65" s="194" t="s">
        <v>593</v>
      </c>
      <c r="AB65" s="194" t="s">
        <v>593</v>
      </c>
      <c r="AC65" s="194">
        <v>0.0</v>
      </c>
      <c r="AD65" s="194" t="s">
        <v>588</v>
      </c>
      <c r="AE65" s="194" t="s">
        <v>588</v>
      </c>
      <c r="AF65" s="194" t="s">
        <v>588</v>
      </c>
      <c r="AG65" s="197">
        <f>vlookup(B65,'Annual Leave-2026'!$B:$R,6,0)-countif(E65:AF65,"a")-(countif(E65:AF65,"a1")*0.5)-(countif(E65:AF65,"a2")*0.5)-(countif(E65:AF65,"b*")*0.5)-(countif(E65:AF65,"c*")*0.5)-(countif(E65:AF65,"d*")*0.5)-(countif(E65:AF65,"e*")*0.5)+1</f>
        <v>6</v>
      </c>
      <c r="AH65" s="197">
        <f t="shared" si="3"/>
        <v>24</v>
      </c>
      <c r="AI65" s="406">
        <f>VLOOKUP(B65,'Working Time-March-2026'!$B:$AK,33,0)/60</f>
        <v>0</v>
      </c>
      <c r="AJ65" s="406">
        <f>VLOOKUP(B65,'Working Time-March-2026'!$B:$AK,34,0)/60</f>
        <v>0</v>
      </c>
      <c r="AK65" s="659"/>
      <c r="AL65" s="475"/>
      <c r="AM65" s="475"/>
      <c r="AN65" s="655"/>
      <c r="AO65" s="655"/>
      <c r="AP65" s="655"/>
      <c r="AQ65" s="655"/>
      <c r="AR65" s="656">
        <f t="shared" si="4"/>
        <v>4</v>
      </c>
      <c r="AS65" s="656">
        <f t="shared" si="5"/>
        <v>0</v>
      </c>
      <c r="AT65" s="656">
        <f t="shared" si="6"/>
        <v>0</v>
      </c>
      <c r="AU65" s="661"/>
      <c r="AV65" s="657" t="s">
        <v>6</v>
      </c>
      <c r="AW65" s="649"/>
      <c r="AX65" s="649"/>
    </row>
    <row r="66">
      <c r="A66" s="650">
        <v>62.0</v>
      </c>
      <c r="B66" s="660" t="s">
        <v>654</v>
      </c>
      <c r="C66" s="475" t="s">
        <v>99</v>
      </c>
      <c r="D66" s="656" t="s">
        <v>76</v>
      </c>
      <c r="E66" s="194" t="s">
        <v>6</v>
      </c>
      <c r="F66" s="194" t="s">
        <v>717</v>
      </c>
      <c r="G66" s="194" t="s">
        <v>717</v>
      </c>
      <c r="H66" s="194">
        <v>0.0</v>
      </c>
      <c r="I66" s="194" t="s">
        <v>717</v>
      </c>
      <c r="J66" s="194" t="s">
        <v>717</v>
      </c>
      <c r="K66" s="194" t="s">
        <v>717</v>
      </c>
      <c r="L66" s="194" t="s">
        <v>717</v>
      </c>
      <c r="M66" s="194" t="s">
        <v>717</v>
      </c>
      <c r="N66" s="194" t="s">
        <v>717</v>
      </c>
      <c r="O66" s="194" t="s">
        <v>717</v>
      </c>
      <c r="P66" s="194">
        <v>0.0</v>
      </c>
      <c r="Q66" s="194" t="s">
        <v>715</v>
      </c>
      <c r="R66" s="194" t="s">
        <v>715</v>
      </c>
      <c r="S66" s="194" t="s">
        <v>715</v>
      </c>
      <c r="T66" s="194" t="s">
        <v>715</v>
      </c>
      <c r="U66" s="194" t="s">
        <v>715</v>
      </c>
      <c r="V66" s="194">
        <v>0.0</v>
      </c>
      <c r="W66" s="194" t="s">
        <v>715</v>
      </c>
      <c r="X66" s="194" t="s">
        <v>715</v>
      </c>
      <c r="Y66" s="194" t="s">
        <v>715</v>
      </c>
      <c r="Z66" s="194" t="s">
        <v>715</v>
      </c>
      <c r="AA66" s="194" t="s">
        <v>715</v>
      </c>
      <c r="AB66" s="194" t="s">
        <v>715</v>
      </c>
      <c r="AC66" s="194">
        <v>0.0</v>
      </c>
      <c r="AD66" s="194" t="s">
        <v>166</v>
      </c>
      <c r="AE66" s="194" t="s">
        <v>715</v>
      </c>
      <c r="AF66" s="194" t="s">
        <v>715</v>
      </c>
      <c r="AG66" s="197">
        <f>vlookup(B66,'Annual Leave-2026'!$B:$R,6,0)-countif(E66:AF66,"a")-(countif(E66:AF66,"a1")*0.5)-(countif(E66:AF66,"a2")*0.5)-(countif(E66:AF66,"b*")*0.5)-(countif(E66:AF66,"c*")*0.5)-(countif(E66:AF66,"d*")*0.5)-(countif(E66:AF66,"e*")*0.5)+1</f>
        <v>1.5</v>
      </c>
      <c r="AH66" s="197">
        <f t="shared" si="3"/>
        <v>24</v>
      </c>
      <c r="AI66" s="406">
        <f>VLOOKUP(B66,'Working Time-March-2026'!$B:$AK,33,0)/60</f>
        <v>0</v>
      </c>
      <c r="AJ66" s="406">
        <f>VLOOKUP(B66,'Working Time-March-2026'!$B:$AK,34,0)/60</f>
        <v>0</v>
      </c>
      <c r="AK66" s="659"/>
      <c r="AL66" s="475"/>
      <c r="AM66" s="475"/>
      <c r="AN66" s="655"/>
      <c r="AO66" s="655"/>
      <c r="AP66" s="655"/>
      <c r="AQ66" s="655"/>
      <c r="AR66" s="656">
        <f t="shared" si="4"/>
        <v>4</v>
      </c>
      <c r="AS66" s="656">
        <f t="shared" si="5"/>
        <v>0</v>
      </c>
      <c r="AT66" s="656">
        <f t="shared" si="6"/>
        <v>0</v>
      </c>
      <c r="AU66" s="661"/>
      <c r="AV66" s="657" t="s">
        <v>7</v>
      </c>
      <c r="AW66" s="649"/>
      <c r="AX66" s="649"/>
    </row>
    <row r="67">
      <c r="A67" s="656">
        <v>63.0</v>
      </c>
      <c r="B67" s="660" t="s">
        <v>655</v>
      </c>
      <c r="C67" s="475" t="s">
        <v>82</v>
      </c>
      <c r="D67" s="660" t="s">
        <v>76</v>
      </c>
      <c r="E67" s="194" t="s">
        <v>588</v>
      </c>
      <c r="F67" s="194" t="s">
        <v>588</v>
      </c>
      <c r="G67" s="194" t="s">
        <v>588</v>
      </c>
      <c r="H67" s="194" t="s">
        <v>588</v>
      </c>
      <c r="I67" s="194" t="s">
        <v>588</v>
      </c>
      <c r="J67" s="194">
        <v>0.0</v>
      </c>
      <c r="K67" s="194" t="s">
        <v>588</v>
      </c>
      <c r="L67" s="194" t="s">
        <v>588</v>
      </c>
      <c r="M67" s="194" t="s">
        <v>588</v>
      </c>
      <c r="N67" s="194" t="s">
        <v>588</v>
      </c>
      <c r="O67" s="194" t="s">
        <v>588</v>
      </c>
      <c r="P67" s="194" t="s">
        <v>588</v>
      </c>
      <c r="Q67" s="194">
        <v>0.0</v>
      </c>
      <c r="R67" s="194" t="s">
        <v>717</v>
      </c>
      <c r="S67" s="194" t="s">
        <v>717</v>
      </c>
      <c r="T67" s="194" t="s">
        <v>6</v>
      </c>
      <c r="U67" s="194" t="s">
        <v>6</v>
      </c>
      <c r="V67" s="194" t="s">
        <v>6</v>
      </c>
      <c r="W67" s="194" t="s">
        <v>6</v>
      </c>
      <c r="X67" s="194">
        <v>0.0</v>
      </c>
      <c r="Y67" s="194" t="s">
        <v>717</v>
      </c>
      <c r="Z67" s="194" t="s">
        <v>717</v>
      </c>
      <c r="AA67" s="194" t="s">
        <v>717</v>
      </c>
      <c r="AB67" s="194" t="s">
        <v>717</v>
      </c>
      <c r="AC67" s="194">
        <v>0.0</v>
      </c>
      <c r="AD67" s="194" t="s">
        <v>717</v>
      </c>
      <c r="AE67" s="194" t="s">
        <v>717</v>
      </c>
      <c r="AF67" s="194" t="s">
        <v>717</v>
      </c>
      <c r="AG67" s="197">
        <f>vlookup(B67,'Annual Leave-2026'!$B:$R,6,0)-countif(E67:AF67,"a")-(countif(E67:AF67,"a1")*0.5)-(countif(E67:AF67,"a2")*0.5)-(countif(E67:AF67,"b*")*0.5)-(countif(E67:AF67,"c*")*0.5)-(countif(E67:AF67,"d*")*0.5)-(countif(E67:AF67,"e*")*0.5)+1</f>
        <v>0</v>
      </c>
      <c r="AH67" s="197">
        <f t="shared" si="3"/>
        <v>24</v>
      </c>
      <c r="AI67" s="406">
        <f>VLOOKUP(B67,'Working Time-March-2026'!$B:$AK,33,0)/60</f>
        <v>0</v>
      </c>
      <c r="AJ67" s="406">
        <f>VLOOKUP(B67,'Working Time-March-2026'!$B:$AK,34,0)/60</f>
        <v>0</v>
      </c>
      <c r="AK67" s="659"/>
      <c r="AL67" s="475"/>
      <c r="AM67" s="475"/>
      <c r="AN67" s="655"/>
      <c r="AO67" s="655"/>
      <c r="AP67" s="655"/>
      <c r="AQ67" s="655"/>
      <c r="AR67" s="656">
        <f t="shared" si="4"/>
        <v>4</v>
      </c>
      <c r="AS67" s="656">
        <f t="shared" si="5"/>
        <v>0</v>
      </c>
      <c r="AT67" s="656">
        <f t="shared" si="6"/>
        <v>0</v>
      </c>
      <c r="AU67" s="655"/>
      <c r="AV67" s="657" t="s">
        <v>8</v>
      </c>
      <c r="AW67" s="649"/>
      <c r="AX67" s="649"/>
    </row>
    <row r="68">
      <c r="A68" s="650">
        <v>64.0</v>
      </c>
      <c r="B68" s="656" t="s">
        <v>656</v>
      </c>
      <c r="C68" s="655" t="s">
        <v>104</v>
      </c>
      <c r="D68" s="656" t="s">
        <v>76</v>
      </c>
      <c r="E68" s="194" t="s">
        <v>717</v>
      </c>
      <c r="F68" s="194" t="s">
        <v>717</v>
      </c>
      <c r="G68" s="194" t="s">
        <v>717</v>
      </c>
      <c r="H68" s="194" t="s">
        <v>717</v>
      </c>
      <c r="I68" s="194">
        <v>0.0</v>
      </c>
      <c r="J68" s="194" t="s">
        <v>715</v>
      </c>
      <c r="K68" s="194" t="s">
        <v>715</v>
      </c>
      <c r="L68" s="194" t="s">
        <v>715</v>
      </c>
      <c r="M68" s="194" t="s">
        <v>715</v>
      </c>
      <c r="N68" s="194" t="s">
        <v>715</v>
      </c>
      <c r="O68" s="194">
        <v>0.0</v>
      </c>
      <c r="P68" s="194" t="s">
        <v>715</v>
      </c>
      <c r="Q68" s="194" t="s">
        <v>6</v>
      </c>
      <c r="R68" s="194" t="s">
        <v>6</v>
      </c>
      <c r="S68" s="194" t="s">
        <v>6</v>
      </c>
      <c r="T68" s="194" t="s">
        <v>6</v>
      </c>
      <c r="U68" s="194" t="s">
        <v>715</v>
      </c>
      <c r="V68" s="194" t="s">
        <v>715</v>
      </c>
      <c r="W68" s="194">
        <v>0.0</v>
      </c>
      <c r="X68" s="194" t="s">
        <v>715</v>
      </c>
      <c r="Y68" s="194" t="s">
        <v>715</v>
      </c>
      <c r="Z68" s="194" t="s">
        <v>715</v>
      </c>
      <c r="AA68" s="194" t="s">
        <v>715</v>
      </c>
      <c r="AB68" s="194" t="s">
        <v>715</v>
      </c>
      <c r="AC68" s="194" t="s">
        <v>715</v>
      </c>
      <c r="AD68" s="194">
        <v>0.0</v>
      </c>
      <c r="AE68" s="194" t="s">
        <v>591</v>
      </c>
      <c r="AF68" s="194" t="s">
        <v>591</v>
      </c>
      <c r="AG68" s="197">
        <f>vlookup(B68,'Annual Leave-2026'!$B:$R,6,0)-countif(E68:AF68,"a")-(countif(E68:AF68,"a1")*0.5)-(countif(E68:AF68,"a2")*0.5)-(countif(E68:AF68,"b*")*0.5)-(countif(E68:AF68,"c*")*0.5)-(countif(E68:AF68,"d*")*0.5)-(countif(E68:AF68,"e*")*0.5)+1</f>
        <v>0</v>
      </c>
      <c r="AH68" s="197">
        <f t="shared" si="3"/>
        <v>24</v>
      </c>
      <c r="AI68" s="406">
        <f>VLOOKUP(B68,'Working Time-March-2026'!$B:$AK,33,0)/60</f>
        <v>0</v>
      </c>
      <c r="AJ68" s="406">
        <f>VLOOKUP(B68,'Working Time-March-2026'!$B:$AK,34,0)/60</f>
        <v>0</v>
      </c>
      <c r="AK68" s="659"/>
      <c r="AL68" s="655"/>
      <c r="AM68" s="655"/>
      <c r="AN68" s="655"/>
      <c r="AO68" s="655"/>
      <c r="AP68" s="655"/>
      <c r="AQ68" s="655"/>
      <c r="AR68" s="656">
        <f t="shared" si="4"/>
        <v>4</v>
      </c>
      <c r="AS68" s="656">
        <f t="shared" si="5"/>
        <v>0</v>
      </c>
      <c r="AT68" s="656">
        <f t="shared" si="6"/>
        <v>0</v>
      </c>
      <c r="AU68" s="655"/>
      <c r="AV68" s="657" t="s">
        <v>7</v>
      </c>
      <c r="AW68" s="649"/>
      <c r="AX68" s="649"/>
    </row>
    <row r="69">
      <c r="A69" s="656">
        <v>65.0</v>
      </c>
      <c r="B69" s="656" t="s">
        <v>710</v>
      </c>
      <c r="C69" s="655" t="s">
        <v>91</v>
      </c>
      <c r="D69" s="656" t="s">
        <v>76</v>
      </c>
      <c r="E69" s="194" t="s">
        <v>6</v>
      </c>
      <c r="F69" s="194" t="s">
        <v>6</v>
      </c>
      <c r="G69" s="194" t="s">
        <v>588</v>
      </c>
      <c r="H69" s="194" t="s">
        <v>588</v>
      </c>
      <c r="I69" s="194">
        <v>0.0</v>
      </c>
      <c r="J69" s="194" t="s">
        <v>717</v>
      </c>
      <c r="K69" s="194" t="s">
        <v>717</v>
      </c>
      <c r="L69" s="194" t="s">
        <v>717</v>
      </c>
      <c r="M69" s="194" t="s">
        <v>717</v>
      </c>
      <c r="N69" s="194" t="s">
        <v>717</v>
      </c>
      <c r="O69" s="194" t="s">
        <v>717</v>
      </c>
      <c r="P69" s="194" t="s">
        <v>168</v>
      </c>
      <c r="Q69" s="194">
        <v>0.0</v>
      </c>
      <c r="R69" s="194" t="s">
        <v>717</v>
      </c>
      <c r="S69" s="194" t="s">
        <v>717</v>
      </c>
      <c r="T69" s="194" t="s">
        <v>717</v>
      </c>
      <c r="U69" s="194" t="s">
        <v>717</v>
      </c>
      <c r="V69" s="194">
        <v>0.0</v>
      </c>
      <c r="W69" s="194" t="s">
        <v>602</v>
      </c>
      <c r="X69" s="194" t="s">
        <v>717</v>
      </c>
      <c r="Y69" s="194" t="s">
        <v>717</v>
      </c>
      <c r="Z69" s="194" t="s">
        <v>717</v>
      </c>
      <c r="AA69" s="194" t="s">
        <v>717</v>
      </c>
      <c r="AB69" s="194" t="s">
        <v>717</v>
      </c>
      <c r="AC69" s="194" t="s">
        <v>717</v>
      </c>
      <c r="AD69" s="194">
        <v>0.0</v>
      </c>
      <c r="AE69" s="194" t="s">
        <v>715</v>
      </c>
      <c r="AF69" s="194" t="s">
        <v>715</v>
      </c>
      <c r="AG69" s="197">
        <f>vlookup(B69,'Annual Leave-2026'!$B:$R,6,0)-countif(E69:AF69,"a")-(countif(E69:AF69,"a1")*0.5)-(countif(E69:AF69,"a2")*0.5)-(countif(E69:AF69,"b*")*0.5)-(countif(E69:AF69,"c*")*0.5)-(countif(E69:AF69,"d*")*0.5)-(countif(E69:AF69,"e*")*0.5)+1</f>
        <v>1.5</v>
      </c>
      <c r="AH69" s="197">
        <f t="shared" si="3"/>
        <v>23</v>
      </c>
      <c r="AI69" s="406">
        <f>VLOOKUP(B69,'Working Time-March-2026'!$B:$AK,33,0)/60</f>
        <v>0</v>
      </c>
      <c r="AJ69" s="406">
        <f>VLOOKUP(B69,'Working Time-March-2026'!$B:$AK,34,0)/60</f>
        <v>0</v>
      </c>
      <c r="AK69" s="659"/>
      <c r="AL69" s="655"/>
      <c r="AM69" s="655"/>
      <c r="AN69" s="655"/>
      <c r="AO69" s="655"/>
      <c r="AP69" s="655"/>
      <c r="AQ69" s="655"/>
      <c r="AR69" s="656">
        <f t="shared" si="4"/>
        <v>4</v>
      </c>
      <c r="AS69" s="656">
        <f t="shared" si="5"/>
        <v>0</v>
      </c>
      <c r="AT69" s="656">
        <f t="shared" si="6"/>
        <v>1</v>
      </c>
      <c r="AU69" s="655"/>
      <c r="AV69" s="657" t="s">
        <v>8</v>
      </c>
      <c r="AW69" s="649"/>
      <c r="AX69" s="649"/>
    </row>
    <row r="70">
      <c r="A70" s="656">
        <v>67.0</v>
      </c>
      <c r="B70" s="660" t="s">
        <v>657</v>
      </c>
      <c r="C70" s="475" t="s">
        <v>132</v>
      </c>
      <c r="D70" s="656" t="s">
        <v>76</v>
      </c>
      <c r="E70" s="194" t="s">
        <v>6</v>
      </c>
      <c r="F70" s="194" t="s">
        <v>591</v>
      </c>
      <c r="G70" s="194" t="s">
        <v>591</v>
      </c>
      <c r="H70" s="194" t="s">
        <v>591</v>
      </c>
      <c r="I70" s="194">
        <v>0.0</v>
      </c>
      <c r="J70" s="429" t="s">
        <v>593</v>
      </c>
      <c r="K70" s="429" t="s">
        <v>593</v>
      </c>
      <c r="L70" s="429" t="s">
        <v>593</v>
      </c>
      <c r="M70" s="429" t="s">
        <v>593</v>
      </c>
      <c r="N70" s="429" t="s">
        <v>593</v>
      </c>
      <c r="O70" s="429" t="s">
        <v>593</v>
      </c>
      <c r="P70" s="194">
        <v>0.0</v>
      </c>
      <c r="Q70" s="194" t="s">
        <v>588</v>
      </c>
      <c r="R70" s="194" t="s">
        <v>588</v>
      </c>
      <c r="S70" s="194" t="s">
        <v>588</v>
      </c>
      <c r="T70" s="194" t="s">
        <v>588</v>
      </c>
      <c r="U70" s="194" t="s">
        <v>588</v>
      </c>
      <c r="V70" s="194" t="s">
        <v>588</v>
      </c>
      <c r="W70" s="194">
        <v>0.0</v>
      </c>
      <c r="X70" s="194" t="s">
        <v>588</v>
      </c>
      <c r="Y70" s="194" t="s">
        <v>588</v>
      </c>
      <c r="Z70" s="218" t="s">
        <v>773</v>
      </c>
      <c r="AA70" s="194" t="s">
        <v>588</v>
      </c>
      <c r="AB70" s="194" t="s">
        <v>588</v>
      </c>
      <c r="AC70" s="194" t="s">
        <v>588</v>
      </c>
      <c r="AD70" s="194" t="s">
        <v>588</v>
      </c>
      <c r="AE70" s="194">
        <v>0.0</v>
      </c>
      <c r="AF70" s="194" t="s">
        <v>717</v>
      </c>
      <c r="AG70" s="197">
        <f>vlookup(B70,'Annual Leave-2026'!$B:$R,6,0)-countif(E70:AF70,"a")-(countif(E70:AF70,"a1")*0.5)-(countif(E70:AF70,"a2")*0.5)-(countif(E70:AF70,"b*")*0.5)-(countif(E70:AF70,"c*")*0.5)-(countif(E70:AF70,"d*")*0.5)-(countif(E70:AF70,"e*")*0.5)+1</f>
        <v>3</v>
      </c>
      <c r="AH70" s="197">
        <f t="shared" si="3"/>
        <v>23.5</v>
      </c>
      <c r="AI70" s="406">
        <f>VLOOKUP(B70,'Working Time-March-2026'!$B:$AK,33,0)/60</f>
        <v>0</v>
      </c>
      <c r="AJ70" s="406">
        <f>VLOOKUP(B70,'Working Time-March-2026'!$B:$AK,34,0)/60</f>
        <v>0</v>
      </c>
      <c r="AK70" s="659"/>
      <c r="AL70" s="655"/>
      <c r="AM70" s="475"/>
      <c r="AN70" s="655"/>
      <c r="AO70" s="655"/>
      <c r="AP70" s="655"/>
      <c r="AQ70" s="655"/>
      <c r="AR70" s="656">
        <f t="shared" si="4"/>
        <v>4</v>
      </c>
      <c r="AS70" s="656">
        <f t="shared" si="5"/>
        <v>0</v>
      </c>
      <c r="AT70" s="656">
        <f t="shared" si="6"/>
        <v>0.5</v>
      </c>
      <c r="AU70" s="655"/>
      <c r="AV70" s="657" t="s">
        <v>9</v>
      </c>
      <c r="AW70" s="649"/>
      <c r="AX70" s="649"/>
    </row>
    <row r="71">
      <c r="A71" s="650">
        <v>68.0</v>
      </c>
      <c r="B71" s="660" t="s">
        <v>658</v>
      </c>
      <c r="C71" s="475" t="s">
        <v>95</v>
      </c>
      <c r="D71" s="656" t="s">
        <v>76</v>
      </c>
      <c r="E71" s="194" t="s">
        <v>717</v>
      </c>
      <c r="F71" s="194" t="s">
        <v>717</v>
      </c>
      <c r="G71" s="194" t="s">
        <v>717</v>
      </c>
      <c r="H71" s="194" t="s">
        <v>717</v>
      </c>
      <c r="I71" s="194">
        <v>0.0</v>
      </c>
      <c r="J71" s="194" t="s">
        <v>717</v>
      </c>
      <c r="K71" s="194" t="s">
        <v>717</v>
      </c>
      <c r="L71" s="194" t="s">
        <v>717</v>
      </c>
      <c r="M71" s="194" t="s">
        <v>717</v>
      </c>
      <c r="N71" s="194" t="s">
        <v>717</v>
      </c>
      <c r="O71" s="194" t="s">
        <v>592</v>
      </c>
      <c r="P71" s="194">
        <v>0.0</v>
      </c>
      <c r="Q71" s="194" t="s">
        <v>602</v>
      </c>
      <c r="R71" s="194" t="s">
        <v>717</v>
      </c>
      <c r="S71" s="194" t="s">
        <v>717</v>
      </c>
      <c r="T71" s="194" t="s">
        <v>717</v>
      </c>
      <c r="U71" s="194" t="s">
        <v>717</v>
      </c>
      <c r="V71" s="194" t="s">
        <v>717</v>
      </c>
      <c r="W71" s="194">
        <v>0.0</v>
      </c>
      <c r="X71" s="194" t="s">
        <v>715</v>
      </c>
      <c r="Y71" s="194" t="s">
        <v>715</v>
      </c>
      <c r="Z71" s="194" t="s">
        <v>715</v>
      </c>
      <c r="AA71" s="194" t="s">
        <v>715</v>
      </c>
      <c r="AB71" s="194" t="s">
        <v>715</v>
      </c>
      <c r="AC71" s="194" t="s">
        <v>715</v>
      </c>
      <c r="AD71" s="194">
        <v>0.0</v>
      </c>
      <c r="AE71" s="194" t="s">
        <v>715</v>
      </c>
      <c r="AF71" s="194" t="s">
        <v>715</v>
      </c>
      <c r="AG71" s="197">
        <f>vlookup(B71,'Annual Leave-2026'!$B:$R,6,0)-countif(E71:AF71,"a")-(countif(E71:AF71,"a1")*0.5)-(countif(E71:AF71,"a2")*0.5)-(countif(E71:AF71,"b*")*0.5)-(countif(E71:AF71,"c*")*0.5)-(countif(E71:AF71,"d*")*0.5)-(countif(E71:AF71,"e*")*0.5)+1</f>
        <v>3.5</v>
      </c>
      <c r="AH71" s="197">
        <f t="shared" si="3"/>
        <v>22</v>
      </c>
      <c r="AI71" s="406">
        <f>VLOOKUP(B71,'Working Time-March-2026'!$B:$AK,33,0)/60</f>
        <v>0</v>
      </c>
      <c r="AJ71" s="406">
        <f>VLOOKUP(B71,'Working Time-March-2026'!$B:$AK,34,0)/60</f>
        <v>0</v>
      </c>
      <c r="AK71" s="659"/>
      <c r="AL71" s="655"/>
      <c r="AM71" s="475"/>
      <c r="AN71" s="655"/>
      <c r="AO71" s="655"/>
      <c r="AP71" s="655"/>
      <c r="AQ71" s="655"/>
      <c r="AR71" s="656">
        <f t="shared" si="4"/>
        <v>4</v>
      </c>
      <c r="AS71" s="656">
        <f t="shared" si="5"/>
        <v>1</v>
      </c>
      <c r="AT71" s="656">
        <f t="shared" si="6"/>
        <v>1</v>
      </c>
      <c r="AU71" s="661"/>
      <c r="AV71" s="657" t="s">
        <v>8</v>
      </c>
      <c r="AW71" s="649"/>
      <c r="AX71" s="649"/>
    </row>
    <row r="72">
      <c r="A72" s="656">
        <v>69.0</v>
      </c>
      <c r="B72" s="660" t="s">
        <v>659</v>
      </c>
      <c r="C72" s="475" t="s">
        <v>102</v>
      </c>
      <c r="D72" s="656" t="s">
        <v>76</v>
      </c>
      <c r="E72" s="194" t="s">
        <v>717</v>
      </c>
      <c r="F72" s="194" t="s">
        <v>717</v>
      </c>
      <c r="G72" s="194" t="s">
        <v>717</v>
      </c>
      <c r="H72" s="194">
        <v>0.0</v>
      </c>
      <c r="I72" s="194" t="s">
        <v>717</v>
      </c>
      <c r="J72" s="194" t="s">
        <v>717</v>
      </c>
      <c r="K72" s="194" t="s">
        <v>717</v>
      </c>
      <c r="L72" s="194" t="s">
        <v>717</v>
      </c>
      <c r="M72" s="194" t="s">
        <v>717</v>
      </c>
      <c r="N72" s="194" t="s">
        <v>717</v>
      </c>
      <c r="O72" s="194" t="s">
        <v>717</v>
      </c>
      <c r="P72" s="194">
        <v>0.0</v>
      </c>
      <c r="Q72" s="194" t="s">
        <v>715</v>
      </c>
      <c r="R72" s="194" t="s">
        <v>715</v>
      </c>
      <c r="S72" s="194" t="s">
        <v>715</v>
      </c>
      <c r="T72" s="194" t="s">
        <v>715</v>
      </c>
      <c r="U72" s="194" t="s">
        <v>715</v>
      </c>
      <c r="V72" s="194">
        <v>0.0</v>
      </c>
      <c r="W72" s="194" t="s">
        <v>715</v>
      </c>
      <c r="X72" s="194" t="s">
        <v>592</v>
      </c>
      <c r="Y72" s="194" t="s">
        <v>715</v>
      </c>
      <c r="Z72" s="194" t="s">
        <v>715</v>
      </c>
      <c r="AA72" s="194" t="s">
        <v>765</v>
      </c>
      <c r="AB72" s="194" t="s">
        <v>715</v>
      </c>
      <c r="AC72" s="194">
        <v>0.0</v>
      </c>
      <c r="AD72" s="194" t="s">
        <v>715</v>
      </c>
      <c r="AE72" s="194" t="s">
        <v>715</v>
      </c>
      <c r="AF72" s="194" t="s">
        <v>715</v>
      </c>
      <c r="AG72" s="197">
        <f>vlookup(B72,'Annual Leave-2026'!$B:$R,6,0)-countif(E72:AF72,"a")-(countif(E72:AF72,"a1")*0.5)-(countif(E72:AF72,"a2")*0.5)-(countif(E72:AF72,"b*")*0.5)-(countif(E72:AF72,"c*")*0.5)-(countif(E72:AF72,"d*")*0.5)-(countif(E72:AF72,"e*")*0.5)+1</f>
        <v>1</v>
      </c>
      <c r="AH72" s="197">
        <f t="shared" si="3"/>
        <v>22.5</v>
      </c>
      <c r="AI72" s="406">
        <f>VLOOKUP(B72,'Working Time-March-2026'!$B:$AK,33,0)/60</f>
        <v>0</v>
      </c>
      <c r="AJ72" s="406">
        <f>VLOOKUP(B72,'Working Time-March-2026'!$B:$AK,34,0)/60</f>
        <v>0</v>
      </c>
      <c r="AK72" s="659"/>
      <c r="AL72" s="655"/>
      <c r="AM72" s="475"/>
      <c r="AN72" s="655"/>
      <c r="AO72" s="655"/>
      <c r="AP72" s="655"/>
      <c r="AQ72" s="655"/>
      <c r="AR72" s="656">
        <f t="shared" si="4"/>
        <v>4</v>
      </c>
      <c r="AS72" s="656">
        <f t="shared" si="5"/>
        <v>1</v>
      </c>
      <c r="AT72" s="656">
        <f t="shared" si="6"/>
        <v>0.5</v>
      </c>
      <c r="AU72" s="661"/>
      <c r="AV72" s="657" t="s">
        <v>7</v>
      </c>
      <c r="AW72" s="649"/>
      <c r="AX72" s="649"/>
    </row>
    <row r="73">
      <c r="A73" s="650">
        <v>70.0</v>
      </c>
      <c r="B73" s="660" t="s">
        <v>660</v>
      </c>
      <c r="C73" s="475" t="s">
        <v>116</v>
      </c>
      <c r="D73" s="656" t="s">
        <v>76</v>
      </c>
      <c r="E73" s="194" t="s">
        <v>715</v>
      </c>
      <c r="F73" s="194" t="s">
        <v>715</v>
      </c>
      <c r="G73" s="194" t="s">
        <v>715</v>
      </c>
      <c r="H73" s="194">
        <v>0.0</v>
      </c>
      <c r="I73" s="194" t="s">
        <v>715</v>
      </c>
      <c r="J73" s="194" t="s">
        <v>715</v>
      </c>
      <c r="K73" s="194" t="s">
        <v>715</v>
      </c>
      <c r="L73" s="194" t="s">
        <v>715</v>
      </c>
      <c r="M73" s="194" t="s">
        <v>715</v>
      </c>
      <c r="N73" s="194" t="s">
        <v>715</v>
      </c>
      <c r="O73" s="194" t="s">
        <v>6</v>
      </c>
      <c r="P73" s="194">
        <v>0.0</v>
      </c>
      <c r="Q73" s="194" t="s">
        <v>591</v>
      </c>
      <c r="R73" s="194" t="s">
        <v>591</v>
      </c>
      <c r="S73" s="194" t="s">
        <v>591</v>
      </c>
      <c r="T73" s="194" t="s">
        <v>591</v>
      </c>
      <c r="U73" s="194" t="s">
        <v>591</v>
      </c>
      <c r="V73" s="194">
        <v>0.0</v>
      </c>
      <c r="W73" s="194" t="s">
        <v>591</v>
      </c>
      <c r="X73" s="194" t="s">
        <v>591</v>
      </c>
      <c r="Y73" s="194" t="s">
        <v>591</v>
      </c>
      <c r="Z73" s="194" t="s">
        <v>591</v>
      </c>
      <c r="AA73" s="194" t="s">
        <v>591</v>
      </c>
      <c r="AB73" s="194" t="s">
        <v>163</v>
      </c>
      <c r="AC73" s="194" t="s">
        <v>6</v>
      </c>
      <c r="AD73" s="194">
        <v>0.0</v>
      </c>
      <c r="AE73" s="194" t="s">
        <v>593</v>
      </c>
      <c r="AF73" s="194" t="s">
        <v>593</v>
      </c>
      <c r="AG73" s="197">
        <f>vlookup(B73,'Annual Leave-2026'!$B:$R,6,0)-countif(E73:AF73,"a")-(countif(E73:AF73,"a1")*0.5)-(countif(E73:AF73,"a2")*0.5)-(countif(E73:AF73,"b*")*0.5)-(countif(E73:AF73,"c*")*0.5)-(countif(E73:AF73,"d*")*0.5)-(countif(E73:AF73,"e*")*0.5)+1</f>
        <v>4.5</v>
      </c>
      <c r="AH73" s="197">
        <f t="shared" si="3"/>
        <v>24</v>
      </c>
      <c r="AI73" s="406">
        <f>VLOOKUP(B73,'Working Time-March-2026'!$B:$AK,33,0)/60</f>
        <v>0</v>
      </c>
      <c r="AJ73" s="406">
        <f>VLOOKUP(B73,'Working Time-March-2026'!$B:$AK,34,0)/60</f>
        <v>0</v>
      </c>
      <c r="AK73" s="659"/>
      <c r="AL73" s="475"/>
      <c r="AM73" s="475"/>
      <c r="AN73" s="655"/>
      <c r="AO73" s="655"/>
      <c r="AP73" s="655"/>
      <c r="AQ73" s="655"/>
      <c r="AR73" s="656">
        <f t="shared" si="4"/>
        <v>4</v>
      </c>
      <c r="AS73" s="656">
        <f t="shared" si="5"/>
        <v>0</v>
      </c>
      <c r="AT73" s="656">
        <f t="shared" si="6"/>
        <v>0</v>
      </c>
      <c r="AU73" s="661"/>
      <c r="AV73" s="657" t="s">
        <v>6</v>
      </c>
      <c r="AW73" s="649"/>
      <c r="AX73" s="649"/>
    </row>
    <row r="74">
      <c r="A74" s="656">
        <v>71.0</v>
      </c>
      <c r="B74" s="660" t="s">
        <v>661</v>
      </c>
      <c r="C74" s="475" t="s">
        <v>83</v>
      </c>
      <c r="D74" s="656" t="s">
        <v>76</v>
      </c>
      <c r="E74" s="194" t="s">
        <v>588</v>
      </c>
      <c r="F74" s="194" t="s">
        <v>588</v>
      </c>
      <c r="G74" s="194" t="s">
        <v>588</v>
      </c>
      <c r="H74" s="194" t="s">
        <v>588</v>
      </c>
      <c r="I74" s="194" t="s">
        <v>588</v>
      </c>
      <c r="J74" s="194">
        <v>0.0</v>
      </c>
      <c r="K74" s="194" t="s">
        <v>588</v>
      </c>
      <c r="L74" s="194" t="s">
        <v>588</v>
      </c>
      <c r="M74" s="194" t="s">
        <v>588</v>
      </c>
      <c r="N74" s="194" t="s">
        <v>588</v>
      </c>
      <c r="O74" s="194" t="s">
        <v>588</v>
      </c>
      <c r="P74" s="194" t="s">
        <v>169</v>
      </c>
      <c r="Q74" s="194">
        <v>0.0</v>
      </c>
      <c r="R74" s="194" t="s">
        <v>717</v>
      </c>
      <c r="S74" s="194" t="s">
        <v>717</v>
      </c>
      <c r="T74" s="194" t="s">
        <v>717</v>
      </c>
      <c r="U74" s="194" t="s">
        <v>717</v>
      </c>
      <c r="V74" s="194" t="s">
        <v>717</v>
      </c>
      <c r="W74" s="194" t="s">
        <v>717</v>
      </c>
      <c r="X74" s="194">
        <v>0.0</v>
      </c>
      <c r="Y74" s="194" t="s">
        <v>717</v>
      </c>
      <c r="Z74" s="194" t="s">
        <v>717</v>
      </c>
      <c r="AA74" s="194" t="s">
        <v>717</v>
      </c>
      <c r="AB74" s="194" t="s">
        <v>717</v>
      </c>
      <c r="AC74" s="194">
        <v>0.0</v>
      </c>
      <c r="AD74" s="194" t="s">
        <v>717</v>
      </c>
      <c r="AE74" s="194" t="s">
        <v>717</v>
      </c>
      <c r="AF74" s="194" t="s">
        <v>717</v>
      </c>
      <c r="AG74" s="197">
        <f>vlookup(B74,'Annual Leave-2026'!$B:$R,6,0)-countif(E74:AF74,"a")-(countif(E74:AF74,"a1")*0.5)-(countif(E74:AF74,"a2")*0.5)-(countif(E74:AF74,"b*")*0.5)-(countif(E74:AF74,"c*")*0.5)-(countif(E74:AF74,"d*")*0.5)-(countif(E74:AF74,"e*")*0.5)+1</f>
        <v>0.5</v>
      </c>
      <c r="AH74" s="197">
        <f t="shared" si="3"/>
        <v>24</v>
      </c>
      <c r="AI74" s="406">
        <f>VLOOKUP(B74,'Working Time-March-2026'!$B:$AK,33,0)/60</f>
        <v>0</v>
      </c>
      <c r="AJ74" s="406">
        <f>VLOOKUP(B74,'Working Time-March-2026'!$B:$AK,34,0)/60</f>
        <v>0</v>
      </c>
      <c r="AK74" s="659"/>
      <c r="AL74" s="475"/>
      <c r="AM74" s="475"/>
      <c r="AN74" s="655"/>
      <c r="AO74" s="655"/>
      <c r="AP74" s="655"/>
      <c r="AQ74" s="655"/>
      <c r="AR74" s="656">
        <f t="shared" si="4"/>
        <v>4</v>
      </c>
      <c r="AS74" s="656">
        <f t="shared" si="5"/>
        <v>0</v>
      </c>
      <c r="AT74" s="656">
        <f t="shared" si="6"/>
        <v>0</v>
      </c>
      <c r="AU74" s="661"/>
      <c r="AV74" s="657" t="s">
        <v>8</v>
      </c>
      <c r="AW74" s="649"/>
      <c r="AX74" s="649"/>
    </row>
    <row r="75">
      <c r="A75" s="650">
        <v>72.0</v>
      </c>
      <c r="B75" s="660" t="s">
        <v>662</v>
      </c>
      <c r="C75" s="475" t="s">
        <v>129</v>
      </c>
      <c r="D75" s="656" t="s">
        <v>76</v>
      </c>
      <c r="E75" s="194" t="s">
        <v>591</v>
      </c>
      <c r="F75" s="194" t="s">
        <v>591</v>
      </c>
      <c r="G75" s="194" t="s">
        <v>591</v>
      </c>
      <c r="H75" s="194" t="s">
        <v>6</v>
      </c>
      <c r="I75" s="194">
        <v>0.0</v>
      </c>
      <c r="J75" s="429" t="s">
        <v>593</v>
      </c>
      <c r="K75" s="429" t="s">
        <v>593</v>
      </c>
      <c r="L75" s="429" t="s">
        <v>593</v>
      </c>
      <c r="M75" s="429" t="s">
        <v>593</v>
      </c>
      <c r="N75" s="194" t="s">
        <v>6</v>
      </c>
      <c r="O75" s="194">
        <v>0.0</v>
      </c>
      <c r="P75" s="194" t="s">
        <v>6</v>
      </c>
      <c r="Q75" s="194" t="s">
        <v>588</v>
      </c>
      <c r="R75" s="194" t="s">
        <v>588</v>
      </c>
      <c r="S75" s="194" t="s">
        <v>588</v>
      </c>
      <c r="T75" s="194" t="s">
        <v>588</v>
      </c>
      <c r="U75" s="194" t="s">
        <v>588</v>
      </c>
      <c r="V75" s="194" t="s">
        <v>588</v>
      </c>
      <c r="W75" s="194">
        <v>0.0</v>
      </c>
      <c r="X75" s="194" t="s">
        <v>588</v>
      </c>
      <c r="Y75" s="194" t="s">
        <v>588</v>
      </c>
      <c r="Z75" s="194" t="s">
        <v>588</v>
      </c>
      <c r="AA75" s="194" t="s">
        <v>588</v>
      </c>
      <c r="AB75" s="194" t="s">
        <v>588</v>
      </c>
      <c r="AC75" s="194" t="s">
        <v>588</v>
      </c>
      <c r="AD75" s="194" t="s">
        <v>588</v>
      </c>
      <c r="AE75" s="194">
        <v>0.0</v>
      </c>
      <c r="AF75" s="194" t="s">
        <v>717</v>
      </c>
      <c r="AG75" s="197">
        <f>vlookup(B75,'Annual Leave-2026'!$B:$R,6,0)-countif(E75:AF75,"a")-(countif(E75:AF75,"a1")*0.5)-(countif(E75:AF75,"a2")*0.5)-(countif(E75:AF75,"b*")*0.5)-(countif(E75:AF75,"c*")*0.5)-(countif(E75:AF75,"d*")*0.5)-(countif(E75:AF75,"e*")*0.5)+1</f>
        <v>1</v>
      </c>
      <c r="AH75" s="197">
        <f t="shared" si="3"/>
        <v>24</v>
      </c>
      <c r="AI75" s="406">
        <f>VLOOKUP(B75,'Working Time-March-2026'!$B:$AK,33,0)/60</f>
        <v>0</v>
      </c>
      <c r="AJ75" s="406">
        <f>VLOOKUP(B75,'Working Time-March-2026'!$B:$AK,34,0)/60</f>
        <v>0</v>
      </c>
      <c r="AK75" s="659"/>
      <c r="AL75" s="475"/>
      <c r="AM75" s="475"/>
      <c r="AN75" s="655"/>
      <c r="AO75" s="655"/>
      <c r="AP75" s="655"/>
      <c r="AQ75" s="655"/>
      <c r="AR75" s="656">
        <f t="shared" si="4"/>
        <v>4</v>
      </c>
      <c r="AS75" s="656">
        <f t="shared" si="5"/>
        <v>0</v>
      </c>
      <c r="AT75" s="656">
        <f t="shared" si="6"/>
        <v>0</v>
      </c>
      <c r="AU75" s="661"/>
      <c r="AV75" s="657" t="s">
        <v>9</v>
      </c>
      <c r="AW75" s="649"/>
      <c r="AX75" s="649"/>
    </row>
    <row r="76">
      <c r="A76" s="656">
        <v>73.0</v>
      </c>
      <c r="B76" s="660" t="s">
        <v>663</v>
      </c>
      <c r="C76" s="475" t="s">
        <v>81</v>
      </c>
      <c r="D76" s="660" t="s">
        <v>76</v>
      </c>
      <c r="E76" s="194" t="s">
        <v>6</v>
      </c>
      <c r="F76" s="194" t="s">
        <v>6</v>
      </c>
      <c r="G76" s="194" t="s">
        <v>588</v>
      </c>
      <c r="H76" s="194" t="s">
        <v>588</v>
      </c>
      <c r="I76" s="194">
        <v>0.0</v>
      </c>
      <c r="J76" s="194" t="s">
        <v>6</v>
      </c>
      <c r="K76" s="194" t="s">
        <v>588</v>
      </c>
      <c r="L76" s="194" t="s">
        <v>588</v>
      </c>
      <c r="M76" s="194" t="s">
        <v>588</v>
      </c>
      <c r="N76" s="194" t="s">
        <v>588</v>
      </c>
      <c r="O76" s="194" t="s">
        <v>588</v>
      </c>
      <c r="P76" s="194">
        <v>0.0</v>
      </c>
      <c r="Q76" s="194" t="s">
        <v>717</v>
      </c>
      <c r="R76" s="194" t="s">
        <v>717</v>
      </c>
      <c r="S76" s="194" t="s">
        <v>717</v>
      </c>
      <c r="T76" s="194" t="s">
        <v>717</v>
      </c>
      <c r="U76" s="194" t="s">
        <v>717</v>
      </c>
      <c r="V76" s="194" t="s">
        <v>717</v>
      </c>
      <c r="W76" s="194" t="s">
        <v>717</v>
      </c>
      <c r="X76" s="194">
        <v>0.0</v>
      </c>
      <c r="Y76" s="194" t="s">
        <v>717</v>
      </c>
      <c r="Z76" s="194" t="s">
        <v>717</v>
      </c>
      <c r="AA76" s="194" t="s">
        <v>717</v>
      </c>
      <c r="AB76" s="194" t="s">
        <v>717</v>
      </c>
      <c r="AC76" s="194">
        <v>0.0</v>
      </c>
      <c r="AD76" s="194" t="s">
        <v>717</v>
      </c>
      <c r="AE76" s="194" t="s">
        <v>717</v>
      </c>
      <c r="AF76" s="194" t="s">
        <v>717</v>
      </c>
      <c r="AG76" s="197">
        <f>vlookup(B76,'Annual Leave-2026'!$B:$R,6,0)-countif(E76:AF76,"a")-(countif(E76:AF76,"a1")*0.5)-(countif(E76:AF76,"a2")*0.5)-(countif(E76:AF76,"b*")*0.5)-(countif(E76:AF76,"c*")*0.5)-(countif(E76:AF76,"d*")*0.5)-(countif(E76:AF76,"e*")*0.5)+1</f>
        <v>1</v>
      </c>
      <c r="AH76" s="197">
        <f t="shared" si="3"/>
        <v>24</v>
      </c>
      <c r="AI76" s="406">
        <f>VLOOKUP(B76,'Working Time-March-2026'!$B:$AK,33,0)/60</f>
        <v>0</v>
      </c>
      <c r="AJ76" s="406">
        <f>VLOOKUP(B76,'Working Time-March-2026'!$B:$AK,34,0)/60</f>
        <v>0</v>
      </c>
      <c r="AK76" s="659"/>
      <c r="AL76" s="475"/>
      <c r="AM76" s="475"/>
      <c r="AN76" s="655"/>
      <c r="AO76" s="655"/>
      <c r="AP76" s="655"/>
      <c r="AQ76" s="655"/>
      <c r="AR76" s="656">
        <f t="shared" si="4"/>
        <v>4</v>
      </c>
      <c r="AS76" s="656">
        <f t="shared" si="5"/>
        <v>0</v>
      </c>
      <c r="AT76" s="656">
        <f t="shared" si="6"/>
        <v>0</v>
      </c>
      <c r="AU76" s="661"/>
      <c r="AV76" s="657" t="s">
        <v>8</v>
      </c>
      <c r="AW76" s="649"/>
      <c r="AX76" s="649"/>
    </row>
    <row r="77">
      <c r="A77" s="650">
        <v>74.0</v>
      </c>
      <c r="B77" s="660" t="s">
        <v>664</v>
      </c>
      <c r="C77" s="475" t="s">
        <v>89</v>
      </c>
      <c r="D77" s="660" t="s">
        <v>76</v>
      </c>
      <c r="E77" s="194" t="s">
        <v>588</v>
      </c>
      <c r="F77" s="194" t="s">
        <v>588</v>
      </c>
      <c r="G77" s="194" t="s">
        <v>588</v>
      </c>
      <c r="H77" s="194" t="s">
        <v>588</v>
      </c>
      <c r="I77" s="194" t="s">
        <v>588</v>
      </c>
      <c r="J77" s="194">
        <v>0.0</v>
      </c>
      <c r="K77" s="194" t="s">
        <v>717</v>
      </c>
      <c r="L77" s="194" t="s">
        <v>717</v>
      </c>
      <c r="M77" s="194" t="s">
        <v>717</v>
      </c>
      <c r="N77" s="194" t="s">
        <v>717</v>
      </c>
      <c r="O77" s="194" t="s">
        <v>717</v>
      </c>
      <c r="P77" s="194">
        <v>0.0</v>
      </c>
      <c r="Q77" s="194" t="s">
        <v>717</v>
      </c>
      <c r="R77" s="194" t="s">
        <v>717</v>
      </c>
      <c r="S77" s="194" t="s">
        <v>717</v>
      </c>
      <c r="T77" s="194" t="s">
        <v>717</v>
      </c>
      <c r="U77" s="194" t="s">
        <v>717</v>
      </c>
      <c r="V77" s="194">
        <v>0.0</v>
      </c>
      <c r="W77" s="194" t="s">
        <v>717</v>
      </c>
      <c r="X77" s="194" t="s">
        <v>717</v>
      </c>
      <c r="Y77" s="194" t="s">
        <v>717</v>
      </c>
      <c r="Z77" s="194" t="s">
        <v>717</v>
      </c>
      <c r="AA77" s="194" t="s">
        <v>717</v>
      </c>
      <c r="AB77" s="194" t="s">
        <v>717</v>
      </c>
      <c r="AC77" s="194" t="s">
        <v>717</v>
      </c>
      <c r="AD77" s="194">
        <v>0.0</v>
      </c>
      <c r="AE77" s="194" t="s">
        <v>715</v>
      </c>
      <c r="AF77" s="194" t="s">
        <v>715</v>
      </c>
      <c r="AG77" s="197">
        <f>vlookup(B77,'Annual Leave-2026'!$B:$R,6,0)-countif(E77:AF77,"a")-(countif(E77:AF77,"a1")*0.5)-(countif(E77:AF77,"a2")*0.5)-(countif(E77:AF77,"b*")*0.5)-(countif(E77:AF77,"c*")*0.5)-(countif(E77:AF77,"d*")*0.5)-(countif(E77:AF77,"e*")*0.5)+1</f>
        <v>1.5</v>
      </c>
      <c r="AH77" s="197">
        <f t="shared" si="3"/>
        <v>24</v>
      </c>
      <c r="AI77" s="406">
        <f>VLOOKUP(B77,'Working Time-March-2026'!$B:$AK,33,0)/60</f>
        <v>0</v>
      </c>
      <c r="AJ77" s="406">
        <f>VLOOKUP(B77,'Working Time-March-2026'!$B:$AK,34,0)/60</f>
        <v>0</v>
      </c>
      <c r="AK77" s="659"/>
      <c r="AL77" s="475"/>
      <c r="AM77" s="475"/>
      <c r="AN77" s="655"/>
      <c r="AO77" s="655"/>
      <c r="AP77" s="655"/>
      <c r="AQ77" s="655"/>
      <c r="AR77" s="656">
        <f t="shared" si="4"/>
        <v>4</v>
      </c>
      <c r="AS77" s="656">
        <f t="shared" si="5"/>
        <v>0</v>
      </c>
      <c r="AT77" s="656">
        <f t="shared" si="6"/>
        <v>0</v>
      </c>
      <c r="AU77" s="655"/>
      <c r="AV77" s="657" t="s">
        <v>8</v>
      </c>
      <c r="AW77" s="649"/>
      <c r="AX77" s="649"/>
    </row>
    <row r="78">
      <c r="A78" s="656">
        <v>75.0</v>
      </c>
      <c r="B78" s="656" t="s">
        <v>665</v>
      </c>
      <c r="C78" s="655" t="s">
        <v>27</v>
      </c>
      <c r="D78" s="656" t="s">
        <v>14</v>
      </c>
      <c r="E78" s="194" t="s">
        <v>588</v>
      </c>
      <c r="F78" s="194" t="s">
        <v>588</v>
      </c>
      <c r="G78" s="194" t="s">
        <v>588</v>
      </c>
      <c r="H78" s="194" t="s">
        <v>588</v>
      </c>
      <c r="I78" s="194" t="s">
        <v>169</v>
      </c>
      <c r="J78" s="194">
        <v>0.0</v>
      </c>
      <c r="K78" s="194" t="s">
        <v>717</v>
      </c>
      <c r="L78" s="194" t="s">
        <v>717</v>
      </c>
      <c r="M78" s="194" t="s">
        <v>717</v>
      </c>
      <c r="N78" s="194" t="s">
        <v>717</v>
      </c>
      <c r="O78" s="194">
        <v>0.0</v>
      </c>
      <c r="P78" s="194" t="s">
        <v>717</v>
      </c>
      <c r="Q78" s="194" t="s">
        <v>717</v>
      </c>
      <c r="R78" s="194" t="s">
        <v>717</v>
      </c>
      <c r="S78" s="194" t="s">
        <v>717</v>
      </c>
      <c r="T78" s="194" t="s">
        <v>717</v>
      </c>
      <c r="U78" s="194" t="s">
        <v>717</v>
      </c>
      <c r="V78" s="194" t="s">
        <v>717</v>
      </c>
      <c r="W78" s="194">
        <v>0.0</v>
      </c>
      <c r="X78" s="194" t="s">
        <v>715</v>
      </c>
      <c r="Y78" s="194" t="s">
        <v>715</v>
      </c>
      <c r="Z78" s="194" t="s">
        <v>715</v>
      </c>
      <c r="AA78" s="194" t="s">
        <v>715</v>
      </c>
      <c r="AB78" s="194" t="s">
        <v>715</v>
      </c>
      <c r="AC78" s="194">
        <v>0.0</v>
      </c>
      <c r="AD78" s="194" t="s">
        <v>715</v>
      </c>
      <c r="AE78" s="194" t="s">
        <v>715</v>
      </c>
      <c r="AF78" s="194" t="s">
        <v>715</v>
      </c>
      <c r="AG78" s="197">
        <f>vlookup(B78,'Annual Leave-2026'!$B:$R,6,0)-countif(E78:AF78,"a")-(countif(E78:AF78,"a1")*0.5)-(countif(E78:AF78,"a2")*0.5)-(countif(E78:AF78,"b*")*0.5)-(countif(E78:AF78,"c*")*0.5)-(countif(E78:AF78,"d*")*0.5)-(countif(E78:AF78,"e*")*0.5)+1</f>
        <v>4</v>
      </c>
      <c r="AH78" s="197">
        <f t="shared" si="3"/>
        <v>24</v>
      </c>
      <c r="AI78" s="406">
        <f>VLOOKUP(B78,'Working Time-March-2026'!$B:$AK,33,0)/60</f>
        <v>0</v>
      </c>
      <c r="AJ78" s="406">
        <f>VLOOKUP(B78,'Working Time-March-2026'!$B:$AK,34,0)/60</f>
        <v>0</v>
      </c>
      <c r="AK78" s="659"/>
      <c r="AL78" s="655"/>
      <c r="AM78" s="655"/>
      <c r="AN78" s="655"/>
      <c r="AO78" s="655"/>
      <c r="AP78" s="655"/>
      <c r="AQ78" s="655"/>
      <c r="AR78" s="656">
        <f t="shared" si="4"/>
        <v>4</v>
      </c>
      <c r="AS78" s="656">
        <f t="shared" si="5"/>
        <v>0</v>
      </c>
      <c r="AT78" s="656">
        <f t="shared" si="6"/>
        <v>0</v>
      </c>
      <c r="AU78" s="655"/>
      <c r="AV78" s="657" t="s">
        <v>8</v>
      </c>
      <c r="AW78" s="649"/>
      <c r="AX78" s="649"/>
    </row>
    <row r="79">
      <c r="A79" s="650">
        <v>76.0</v>
      </c>
      <c r="B79" s="656" t="s">
        <v>666</v>
      </c>
      <c r="C79" s="655" t="s">
        <v>23</v>
      </c>
      <c r="D79" s="656" t="s">
        <v>14</v>
      </c>
      <c r="E79" s="194" t="s">
        <v>588</v>
      </c>
      <c r="F79" s="194" t="s">
        <v>588</v>
      </c>
      <c r="G79" s="194" t="s">
        <v>588</v>
      </c>
      <c r="H79" s="194" t="s">
        <v>588</v>
      </c>
      <c r="I79" s="194">
        <v>0.0</v>
      </c>
      <c r="J79" s="194" t="s">
        <v>588</v>
      </c>
      <c r="K79" s="194" t="s">
        <v>588</v>
      </c>
      <c r="L79" s="194" t="s">
        <v>588</v>
      </c>
      <c r="M79" s="194" t="s">
        <v>588</v>
      </c>
      <c r="N79" s="194" t="s">
        <v>588</v>
      </c>
      <c r="O79" s="194" t="s">
        <v>588</v>
      </c>
      <c r="P79" s="194" t="s">
        <v>588</v>
      </c>
      <c r="Q79" s="194">
        <v>0.0</v>
      </c>
      <c r="R79" s="194" t="s">
        <v>602</v>
      </c>
      <c r="S79" s="194" t="s">
        <v>717</v>
      </c>
      <c r="T79" s="194" t="s">
        <v>717</v>
      </c>
      <c r="U79" s="194" t="s">
        <v>717</v>
      </c>
      <c r="V79" s="194">
        <v>0.0</v>
      </c>
      <c r="W79" s="194" t="s">
        <v>717</v>
      </c>
      <c r="X79" s="194" t="s">
        <v>717</v>
      </c>
      <c r="Y79" s="194" t="s">
        <v>717</v>
      </c>
      <c r="Z79" s="194" t="s">
        <v>717</v>
      </c>
      <c r="AA79" s="194" t="s">
        <v>717</v>
      </c>
      <c r="AB79" s="194" t="s">
        <v>717</v>
      </c>
      <c r="AC79" s="194" t="s">
        <v>717</v>
      </c>
      <c r="AD79" s="194">
        <v>0.0</v>
      </c>
      <c r="AE79" s="194" t="s">
        <v>715</v>
      </c>
      <c r="AF79" s="194" t="s">
        <v>715</v>
      </c>
      <c r="AG79" s="197">
        <f>vlookup(B79,'Annual Leave-2026'!$B:$R,6,0)-countif(E79:AF79,"a")-(countif(E79:AF79,"a1")*0.5)-(countif(E79:AF79,"a2")*0.5)-(countif(E79:AF79,"b*")*0.5)-(countif(E79:AF79,"c*")*0.5)-(countif(E79:AF79,"d*")*0.5)-(countif(E79:AF79,"e*")*0.5)+1</f>
        <v>2</v>
      </c>
      <c r="AH79" s="197">
        <f t="shared" si="3"/>
        <v>23</v>
      </c>
      <c r="AI79" s="406">
        <f>VLOOKUP(B79,'Working Time-March-2026'!$B:$AK,33,0)/60</f>
        <v>0</v>
      </c>
      <c r="AJ79" s="406">
        <f>VLOOKUP(B79,'Working Time-March-2026'!$B:$AK,34,0)/60</f>
        <v>0</v>
      </c>
      <c r="AK79" s="659"/>
      <c r="AL79" s="655"/>
      <c r="AM79" s="655"/>
      <c r="AN79" s="655"/>
      <c r="AO79" s="655"/>
      <c r="AP79" s="655"/>
      <c r="AQ79" s="655"/>
      <c r="AR79" s="656">
        <f t="shared" si="4"/>
        <v>4</v>
      </c>
      <c r="AS79" s="656">
        <f t="shared" si="5"/>
        <v>0</v>
      </c>
      <c r="AT79" s="656">
        <f t="shared" si="6"/>
        <v>1</v>
      </c>
      <c r="AU79" s="655"/>
      <c r="AV79" s="657" t="s">
        <v>8</v>
      </c>
      <c r="AW79" s="649"/>
      <c r="AX79" s="649"/>
    </row>
    <row r="80">
      <c r="A80" s="656">
        <v>77.0</v>
      </c>
      <c r="B80" s="656" t="s">
        <v>667</v>
      </c>
      <c r="C80" s="655" t="s">
        <v>72</v>
      </c>
      <c r="D80" s="656" t="s">
        <v>186</v>
      </c>
      <c r="E80" s="652" t="s">
        <v>593</v>
      </c>
      <c r="F80" s="429" t="s">
        <v>593</v>
      </c>
      <c r="G80" s="429" t="s">
        <v>593</v>
      </c>
      <c r="H80" s="429" t="s">
        <v>593</v>
      </c>
      <c r="I80" s="194">
        <v>0.0</v>
      </c>
      <c r="J80" s="194" t="s">
        <v>6</v>
      </c>
      <c r="K80" s="194" t="s">
        <v>592</v>
      </c>
      <c r="L80" s="194" t="s">
        <v>592</v>
      </c>
      <c r="M80" s="429" t="s">
        <v>593</v>
      </c>
      <c r="N80" s="429" t="s">
        <v>593</v>
      </c>
      <c r="O80" s="429" t="s">
        <v>593</v>
      </c>
      <c r="P80" s="194">
        <v>0.0</v>
      </c>
      <c r="Q80" s="194" t="s">
        <v>592</v>
      </c>
      <c r="R80" s="194" t="s">
        <v>588</v>
      </c>
      <c r="S80" s="194" t="s">
        <v>588</v>
      </c>
      <c r="T80" s="194" t="s">
        <v>588</v>
      </c>
      <c r="U80" s="194" t="s">
        <v>588</v>
      </c>
      <c r="V80" s="194" t="s">
        <v>588</v>
      </c>
      <c r="W80" s="194">
        <v>0.0</v>
      </c>
      <c r="X80" s="194" t="s">
        <v>588</v>
      </c>
      <c r="Y80" s="194" t="s">
        <v>588</v>
      </c>
      <c r="Z80" s="194" t="s">
        <v>588</v>
      </c>
      <c r="AA80" s="194" t="s">
        <v>588</v>
      </c>
      <c r="AB80" s="194" t="s">
        <v>588</v>
      </c>
      <c r="AC80" s="194" t="s">
        <v>588</v>
      </c>
      <c r="AD80" s="194" t="s">
        <v>588</v>
      </c>
      <c r="AE80" s="194">
        <v>0.0</v>
      </c>
      <c r="AF80" s="194" t="s">
        <v>717</v>
      </c>
      <c r="AG80" s="197">
        <f>vlookup(B80,'Annual Leave-2026'!$B:$R,6,0)-countif(E80:AF80,"a")-(countif(E80:AF80,"a1")*0.5)-(countif(E80:AF80,"a2")*0.5)-(countif(E80:AF80,"b*")*0.5)-(countif(E80:AF80,"c*")*0.5)-(countif(E80:AF80,"d*")*0.5)-(countif(E80:AF80,"e*")*0.5)+1</f>
        <v>1</v>
      </c>
      <c r="AH80" s="197">
        <f t="shared" si="3"/>
        <v>21</v>
      </c>
      <c r="AI80" s="406">
        <f>VLOOKUP(B80,'Working Time-March-2026'!$B:$AK,33,0)/60</f>
        <v>0</v>
      </c>
      <c r="AJ80" s="406">
        <f>VLOOKUP(B80,'Working Time-March-2026'!$B:$AK,34,0)/60</f>
        <v>0</v>
      </c>
      <c r="AK80" s="659"/>
      <c r="AL80" s="655"/>
      <c r="AM80" s="655"/>
      <c r="AN80" s="655"/>
      <c r="AO80" s="655"/>
      <c r="AP80" s="655"/>
      <c r="AQ80" s="655"/>
      <c r="AR80" s="656">
        <f t="shared" si="4"/>
        <v>4</v>
      </c>
      <c r="AS80" s="656">
        <f t="shared" si="5"/>
        <v>3</v>
      </c>
      <c r="AT80" s="656">
        <f t="shared" si="6"/>
        <v>0</v>
      </c>
      <c r="AU80" s="655"/>
      <c r="AV80" s="657" t="s">
        <v>9</v>
      </c>
      <c r="AW80" s="649"/>
      <c r="AX80" s="649"/>
    </row>
    <row r="81">
      <c r="A81" s="650">
        <v>78.0</v>
      </c>
      <c r="B81" s="656" t="s">
        <v>668</v>
      </c>
      <c r="C81" s="655" t="s">
        <v>62</v>
      </c>
      <c r="D81" s="656" t="s">
        <v>186</v>
      </c>
      <c r="E81" s="652" t="s">
        <v>593</v>
      </c>
      <c r="F81" s="433" t="s">
        <v>171</v>
      </c>
      <c r="G81" s="429" t="s">
        <v>593</v>
      </c>
      <c r="H81" s="429" t="s">
        <v>593</v>
      </c>
      <c r="I81" s="194">
        <v>0.0</v>
      </c>
      <c r="J81" s="429" t="s">
        <v>593</v>
      </c>
      <c r="K81" s="429" t="s">
        <v>593</v>
      </c>
      <c r="L81" s="429" t="s">
        <v>593</v>
      </c>
      <c r="M81" s="429" t="s">
        <v>593</v>
      </c>
      <c r="N81" s="429" t="s">
        <v>593</v>
      </c>
      <c r="O81" s="433" t="s">
        <v>6</v>
      </c>
      <c r="P81" s="194">
        <v>0.0</v>
      </c>
      <c r="Q81" s="194" t="s">
        <v>593</v>
      </c>
      <c r="R81" s="194" t="s">
        <v>593</v>
      </c>
      <c r="S81" s="194" t="s">
        <v>593</v>
      </c>
      <c r="T81" s="194" t="s">
        <v>593</v>
      </c>
      <c r="U81" s="194" t="s">
        <v>593</v>
      </c>
      <c r="V81" s="194" t="s">
        <v>593</v>
      </c>
      <c r="W81" s="194">
        <v>0.0</v>
      </c>
      <c r="X81" s="194" t="s">
        <v>593</v>
      </c>
      <c r="Y81" s="194" t="s">
        <v>592</v>
      </c>
      <c r="Z81" s="218" t="s">
        <v>593</v>
      </c>
      <c r="AA81" s="194" t="s">
        <v>593</v>
      </c>
      <c r="AB81" s="194" t="s">
        <v>593</v>
      </c>
      <c r="AC81" s="194">
        <v>0.0</v>
      </c>
      <c r="AD81" s="194" t="s">
        <v>602</v>
      </c>
      <c r="AE81" s="194" t="s">
        <v>593</v>
      </c>
      <c r="AF81" s="194" t="s">
        <v>593</v>
      </c>
      <c r="AG81" s="197">
        <f>vlookup(B81,'Annual Leave-2026'!$B:$R,6,0)-countif(E81:AF81,"a")-(countif(E81:AF81,"a1")*0.5)-(countif(E81:AF81,"a2")*0.5)-(countif(E81:AF81,"b*")*0.5)-(countif(E81:AF81,"c*")*0.5)-(countif(E81:AF81,"d*")*0.5)-(countif(E81:AF81,"e*")*0.5)+1</f>
        <v>3.5</v>
      </c>
      <c r="AH81" s="197">
        <f t="shared" si="3"/>
        <v>22</v>
      </c>
      <c r="AI81" s="406">
        <f>VLOOKUP(B81,'Working Time-March-2026'!$B:$AK,33,0)/60</f>
        <v>0</v>
      </c>
      <c r="AJ81" s="406">
        <f>VLOOKUP(B81,'Working Time-March-2026'!$B:$AK,34,0)/60</f>
        <v>0</v>
      </c>
      <c r="AK81" s="659"/>
      <c r="AL81" s="655"/>
      <c r="AM81" s="655"/>
      <c r="AN81" s="655"/>
      <c r="AO81" s="655"/>
      <c r="AP81" s="655"/>
      <c r="AQ81" s="655"/>
      <c r="AR81" s="656">
        <f t="shared" si="4"/>
        <v>4</v>
      </c>
      <c r="AS81" s="656">
        <f t="shared" si="5"/>
        <v>1</v>
      </c>
      <c r="AT81" s="656">
        <f t="shared" si="6"/>
        <v>1</v>
      </c>
      <c r="AU81" s="655"/>
      <c r="AV81" s="657" t="s">
        <v>10</v>
      </c>
      <c r="AW81" s="649"/>
      <c r="AX81" s="649"/>
    </row>
    <row r="82">
      <c r="A82" s="656">
        <v>79.0</v>
      </c>
      <c r="B82" s="656" t="s">
        <v>669</v>
      </c>
      <c r="C82" s="655" t="s">
        <v>38</v>
      </c>
      <c r="D82" s="656" t="s">
        <v>186</v>
      </c>
      <c r="E82" s="194" t="s">
        <v>717</v>
      </c>
      <c r="F82" s="194" t="s">
        <v>717</v>
      </c>
      <c r="G82" s="194" t="s">
        <v>717</v>
      </c>
      <c r="H82" s="194" t="s">
        <v>717</v>
      </c>
      <c r="I82" s="194">
        <v>0.0</v>
      </c>
      <c r="J82" s="194" t="s">
        <v>715</v>
      </c>
      <c r="K82" s="194" t="s">
        <v>715</v>
      </c>
      <c r="L82" s="194" t="s">
        <v>715</v>
      </c>
      <c r="M82" s="194" t="s">
        <v>715</v>
      </c>
      <c r="N82" s="194" t="s">
        <v>715</v>
      </c>
      <c r="O82" s="194">
        <v>0.0</v>
      </c>
      <c r="P82" s="194" t="s">
        <v>715</v>
      </c>
      <c r="Q82" s="194" t="s">
        <v>715</v>
      </c>
      <c r="R82" s="194" t="s">
        <v>715</v>
      </c>
      <c r="S82" s="194" t="s">
        <v>715</v>
      </c>
      <c r="T82" s="194" t="s">
        <v>715</v>
      </c>
      <c r="U82" s="194" t="s">
        <v>715</v>
      </c>
      <c r="V82" s="194" t="s">
        <v>715</v>
      </c>
      <c r="W82" s="194">
        <v>0.0</v>
      </c>
      <c r="X82" s="194" t="s">
        <v>591</v>
      </c>
      <c r="Y82" s="194" t="s">
        <v>591</v>
      </c>
      <c r="Z82" s="194" t="s">
        <v>591</v>
      </c>
      <c r="AA82" s="194" t="s">
        <v>591</v>
      </c>
      <c r="AB82" s="194" t="s">
        <v>591</v>
      </c>
      <c r="AC82" s="194">
        <v>0.0</v>
      </c>
      <c r="AD82" s="194" t="s">
        <v>591</v>
      </c>
      <c r="AE82" s="194" t="s">
        <v>591</v>
      </c>
      <c r="AF82" s="194" t="s">
        <v>591</v>
      </c>
      <c r="AG82" s="197">
        <f>vlookup(B82,'Annual Leave-2026'!$B:$R,6,0)-countif(E82:AF82,"a")-(countif(E82:AF82,"a1")*0.5)-(countif(E82:AF82,"a2")*0.5)-(countif(E82:AF82,"b*")*0.5)-(countif(E82:AF82,"c*")*0.5)-(countif(E82:AF82,"d*")*0.5)-(countif(E82:AF82,"e*")*0.5)+1</f>
        <v>2</v>
      </c>
      <c r="AH82" s="197">
        <f t="shared" si="3"/>
        <v>24</v>
      </c>
      <c r="AI82" s="406">
        <f>VLOOKUP(B82,'Working Time-March-2026'!$B:$AK,33,0)/60</f>
        <v>-0.15</v>
      </c>
      <c r="AJ82" s="406">
        <f>VLOOKUP(B82,'Working Time-March-2026'!$B:$AK,34,0)/60</f>
        <v>0</v>
      </c>
      <c r="AK82" s="659"/>
      <c r="AL82" s="655"/>
      <c r="AM82" s="655"/>
      <c r="AN82" s="655"/>
      <c r="AO82" s="655"/>
      <c r="AP82" s="655"/>
      <c r="AQ82" s="655"/>
      <c r="AR82" s="656">
        <f t="shared" si="4"/>
        <v>4</v>
      </c>
      <c r="AS82" s="656">
        <f t="shared" si="5"/>
        <v>0</v>
      </c>
      <c r="AT82" s="656">
        <f t="shared" si="6"/>
        <v>0</v>
      </c>
      <c r="AU82" s="655"/>
      <c r="AV82" s="657" t="s">
        <v>7</v>
      </c>
      <c r="AW82" s="649"/>
      <c r="AX82" s="649"/>
    </row>
    <row r="83">
      <c r="A83" s="650">
        <v>80.0</v>
      </c>
      <c r="B83" s="656" t="s">
        <v>670</v>
      </c>
      <c r="C83" s="655" t="s">
        <v>71</v>
      </c>
      <c r="D83" s="656" t="s">
        <v>186</v>
      </c>
      <c r="E83" s="194" t="s">
        <v>588</v>
      </c>
      <c r="F83" s="194" t="s">
        <v>592</v>
      </c>
      <c r="G83" s="194" t="s">
        <v>592</v>
      </c>
      <c r="H83" s="194">
        <v>0.0</v>
      </c>
      <c r="I83" s="194" t="s">
        <v>588</v>
      </c>
      <c r="J83" s="194" t="s">
        <v>588</v>
      </c>
      <c r="K83" s="194" t="s">
        <v>588</v>
      </c>
      <c r="L83" s="194" t="s">
        <v>588</v>
      </c>
      <c r="M83" s="194" t="s">
        <v>588</v>
      </c>
      <c r="N83" s="194" t="s">
        <v>170</v>
      </c>
      <c r="O83" s="194">
        <v>0.0</v>
      </c>
      <c r="P83" s="194" t="s">
        <v>588</v>
      </c>
      <c r="Q83" s="194" t="s">
        <v>6</v>
      </c>
      <c r="R83" s="194" t="s">
        <v>588</v>
      </c>
      <c r="S83" s="194" t="s">
        <v>588</v>
      </c>
      <c r="T83" s="194" t="s">
        <v>588</v>
      </c>
      <c r="U83" s="194" t="s">
        <v>588</v>
      </c>
      <c r="V83" s="194" t="s">
        <v>588</v>
      </c>
      <c r="W83" s="194">
        <v>0.0</v>
      </c>
      <c r="X83" s="194" t="s">
        <v>588</v>
      </c>
      <c r="Y83" s="194" t="s">
        <v>588</v>
      </c>
      <c r="Z83" s="218" t="s">
        <v>588</v>
      </c>
      <c r="AA83" s="194" t="s">
        <v>588</v>
      </c>
      <c r="AB83" s="194" t="s">
        <v>588</v>
      </c>
      <c r="AC83" s="194" t="s">
        <v>588</v>
      </c>
      <c r="AD83" s="194" t="s">
        <v>588</v>
      </c>
      <c r="AE83" s="194">
        <v>0.0</v>
      </c>
      <c r="AF83" s="194" t="s">
        <v>717</v>
      </c>
      <c r="AG83" s="197">
        <f>vlookup(B83,'Annual Leave-2026'!$B:$R,6,0)-countif(E83:AF83,"a")-(countif(E83:AF83,"a1")*0.5)-(countif(E83:AF83,"a2")*0.5)-(countif(E83:AF83,"b*")*0.5)-(countif(E83:AF83,"c*")*0.5)-(countif(E83:AF83,"d*")*0.5)-(countif(E83:AF83,"e*")*0.5)+1</f>
        <v>0</v>
      </c>
      <c r="AH83" s="197">
        <f t="shared" si="3"/>
        <v>22</v>
      </c>
      <c r="AI83" s="406">
        <f>VLOOKUP(B83,'Working Time-March-2026'!$B:$AK,33,0)/60</f>
        <v>-0.05</v>
      </c>
      <c r="AJ83" s="406">
        <f>VLOOKUP(B83,'Working Time-March-2026'!$B:$AK,34,0)/60</f>
        <v>0</v>
      </c>
      <c r="AK83" s="659"/>
      <c r="AL83" s="655"/>
      <c r="AM83" s="655"/>
      <c r="AN83" s="655"/>
      <c r="AO83" s="655"/>
      <c r="AP83" s="655"/>
      <c r="AQ83" s="655"/>
      <c r="AR83" s="656">
        <f t="shared" si="4"/>
        <v>4</v>
      </c>
      <c r="AS83" s="656">
        <f t="shared" si="5"/>
        <v>2</v>
      </c>
      <c r="AT83" s="656">
        <f t="shared" si="6"/>
        <v>0</v>
      </c>
      <c r="AU83" s="655"/>
      <c r="AV83" s="657" t="s">
        <v>9</v>
      </c>
      <c r="AW83" s="649"/>
      <c r="AX83" s="649"/>
    </row>
    <row r="84">
      <c r="A84" s="656">
        <v>81.0</v>
      </c>
      <c r="B84" s="660" t="s">
        <v>671</v>
      </c>
      <c r="C84" s="475" t="s">
        <v>60</v>
      </c>
      <c r="D84" s="656" t="s">
        <v>186</v>
      </c>
      <c r="E84" s="194" t="s">
        <v>591</v>
      </c>
      <c r="F84" s="194" t="s">
        <v>6</v>
      </c>
      <c r="G84" s="194" t="s">
        <v>591</v>
      </c>
      <c r="H84" s="194" t="s">
        <v>591</v>
      </c>
      <c r="I84" s="194">
        <v>0.0</v>
      </c>
      <c r="J84" s="433" t="s">
        <v>172</v>
      </c>
      <c r="K84" s="429" t="s">
        <v>593</v>
      </c>
      <c r="L84" s="429" t="s">
        <v>593</v>
      </c>
      <c r="M84" s="429" t="s">
        <v>593</v>
      </c>
      <c r="N84" s="429" t="s">
        <v>593</v>
      </c>
      <c r="O84" s="429" t="s">
        <v>593</v>
      </c>
      <c r="P84" s="194">
        <v>0.0</v>
      </c>
      <c r="Q84" s="194" t="s">
        <v>593</v>
      </c>
      <c r="R84" s="194" t="s">
        <v>593</v>
      </c>
      <c r="S84" s="194" t="s">
        <v>593</v>
      </c>
      <c r="T84" s="433" t="s">
        <v>633</v>
      </c>
      <c r="U84" s="194" t="s">
        <v>593</v>
      </c>
      <c r="V84" s="194" t="s">
        <v>593</v>
      </c>
      <c r="W84" s="194">
        <v>0.0</v>
      </c>
      <c r="X84" s="194" t="s">
        <v>593</v>
      </c>
      <c r="Y84" s="194" t="s">
        <v>593</v>
      </c>
      <c r="Z84" s="218" t="s">
        <v>593</v>
      </c>
      <c r="AA84" s="194" t="s">
        <v>593</v>
      </c>
      <c r="AB84" s="194" t="s">
        <v>593</v>
      </c>
      <c r="AC84" s="194">
        <v>0.0</v>
      </c>
      <c r="AD84" s="194" t="s">
        <v>602</v>
      </c>
      <c r="AE84" s="194" t="s">
        <v>588</v>
      </c>
      <c r="AF84" s="194" t="s">
        <v>588</v>
      </c>
      <c r="AG84" s="197">
        <f>vlookup(B84,'Annual Leave-2026'!$B:$R,6,0)-countif(E84:AF84,"a")-(countif(E84:AF84,"a1")*0.5)-(countif(E84:AF84,"a2")*0.5)-(countif(E84:AF84,"b*")*0.5)-(countif(E84:AF84,"c*")*0.5)-(countif(E84:AF84,"d*")*0.5)-(countif(E84:AF84,"e*")*0.5)+1</f>
        <v>0.5</v>
      </c>
      <c r="AH84" s="197">
        <f t="shared" si="3"/>
        <v>22.5</v>
      </c>
      <c r="AI84" s="406">
        <f>VLOOKUP(B84,'Working Time-March-2026'!$B:$AK,33,0)/60</f>
        <v>0</v>
      </c>
      <c r="AJ84" s="406">
        <f>VLOOKUP(B84,'Working Time-March-2026'!$B:$AK,34,0)/60</f>
        <v>0</v>
      </c>
      <c r="AK84" s="659"/>
      <c r="AL84" s="655"/>
      <c r="AM84" s="475"/>
      <c r="AN84" s="655"/>
      <c r="AO84" s="655"/>
      <c r="AP84" s="655"/>
      <c r="AQ84" s="655"/>
      <c r="AR84" s="656">
        <f t="shared" si="4"/>
        <v>4</v>
      </c>
      <c r="AS84" s="656">
        <f t="shared" si="5"/>
        <v>0</v>
      </c>
      <c r="AT84" s="656">
        <f t="shared" si="6"/>
        <v>1.5</v>
      </c>
      <c r="AU84" s="655"/>
      <c r="AV84" s="657" t="s">
        <v>10</v>
      </c>
      <c r="AW84" s="649"/>
      <c r="AX84" s="649"/>
    </row>
    <row r="85">
      <c r="A85" s="650">
        <v>82.0</v>
      </c>
      <c r="B85" s="660" t="s">
        <v>672</v>
      </c>
      <c r="C85" s="475" t="s">
        <v>56</v>
      </c>
      <c r="D85" s="656" t="s">
        <v>14</v>
      </c>
      <c r="E85" s="194" t="s">
        <v>6</v>
      </c>
      <c r="F85" s="194" t="s">
        <v>591</v>
      </c>
      <c r="G85" s="194" t="s">
        <v>591</v>
      </c>
      <c r="H85" s="194">
        <v>0.0</v>
      </c>
      <c r="I85" s="194" t="s">
        <v>591</v>
      </c>
      <c r="J85" s="194" t="s">
        <v>591</v>
      </c>
      <c r="K85" s="194" t="s">
        <v>591</v>
      </c>
      <c r="L85" s="194" t="s">
        <v>591</v>
      </c>
      <c r="M85" s="194" t="s">
        <v>591</v>
      </c>
      <c r="N85" s="194" t="s">
        <v>591</v>
      </c>
      <c r="O85" s="194" t="s">
        <v>591</v>
      </c>
      <c r="P85" s="194">
        <v>0.0</v>
      </c>
      <c r="Q85" s="194" t="s">
        <v>593</v>
      </c>
      <c r="R85" s="194" t="s">
        <v>593</v>
      </c>
      <c r="S85" s="194" t="s">
        <v>593</v>
      </c>
      <c r="T85" s="194" t="s">
        <v>593</v>
      </c>
      <c r="U85" s="194" t="s">
        <v>593</v>
      </c>
      <c r="V85" s="194">
        <v>0.0</v>
      </c>
      <c r="W85" s="194" t="s">
        <v>593</v>
      </c>
      <c r="X85" s="194" t="s">
        <v>593</v>
      </c>
      <c r="Y85" s="194" t="s">
        <v>593</v>
      </c>
      <c r="Z85" s="218" t="s">
        <v>593</v>
      </c>
      <c r="AA85" s="194" t="s">
        <v>593</v>
      </c>
      <c r="AB85" s="194" t="s">
        <v>593</v>
      </c>
      <c r="AC85" s="194" t="s">
        <v>593</v>
      </c>
      <c r="AD85" s="194">
        <v>0.0</v>
      </c>
      <c r="AE85" s="194" t="s">
        <v>593</v>
      </c>
      <c r="AF85" s="194" t="s">
        <v>593</v>
      </c>
      <c r="AG85" s="197">
        <f>vlookup(B85,'Annual Leave-2026'!$B:$R,6,0)-countif(E85:AF85,"a")-(countif(E85:AF85,"a1")*0.5)-(countif(E85:AF85,"a2")*0.5)-(countif(E85:AF85,"b*")*0.5)-(countif(E85:AF85,"c*")*0.5)-(countif(E85:AF85,"d*")*0.5)-(countif(E85:AF85,"e*")*0.5)+1</f>
        <v>1</v>
      </c>
      <c r="AH85" s="197">
        <f t="shared" si="3"/>
        <v>24</v>
      </c>
      <c r="AI85" s="406">
        <f>VLOOKUP(B85,'Working Time-March-2026'!$B:$AK,33,0)/60</f>
        <v>-0.8333333333</v>
      </c>
      <c r="AJ85" s="406">
        <f>VLOOKUP(B85,'Working Time-March-2026'!$B:$AK,34,0)/60</f>
        <v>0</v>
      </c>
      <c r="AK85" s="659"/>
      <c r="AL85" s="655"/>
      <c r="AM85" s="475"/>
      <c r="AN85" s="655"/>
      <c r="AO85" s="655"/>
      <c r="AP85" s="655"/>
      <c r="AQ85" s="655"/>
      <c r="AR85" s="656">
        <f t="shared" si="4"/>
        <v>4</v>
      </c>
      <c r="AS85" s="656">
        <f t="shared" si="5"/>
        <v>0</v>
      </c>
      <c r="AT85" s="656">
        <f t="shared" si="6"/>
        <v>0</v>
      </c>
      <c r="AU85" s="655"/>
      <c r="AV85" s="657" t="s">
        <v>10</v>
      </c>
      <c r="AW85" s="649"/>
      <c r="AX85" s="649"/>
    </row>
    <row r="86">
      <c r="A86" s="656">
        <v>83.0</v>
      </c>
      <c r="B86" s="660" t="s">
        <v>711</v>
      </c>
      <c r="C86" s="475" t="s">
        <v>44</v>
      </c>
      <c r="D86" s="656" t="s">
        <v>14</v>
      </c>
      <c r="E86" s="194" t="s">
        <v>715</v>
      </c>
      <c r="F86" s="194" t="s">
        <v>715</v>
      </c>
      <c r="G86" s="194" t="s">
        <v>715</v>
      </c>
      <c r="H86" s="194">
        <v>0.0</v>
      </c>
      <c r="I86" s="194" t="s">
        <v>715</v>
      </c>
      <c r="J86" s="194" t="s">
        <v>715</v>
      </c>
      <c r="K86" s="194" t="s">
        <v>715</v>
      </c>
      <c r="L86" s="194" t="s">
        <v>715</v>
      </c>
      <c r="M86" s="194" t="s">
        <v>715</v>
      </c>
      <c r="N86" s="194" t="s">
        <v>715</v>
      </c>
      <c r="O86" s="194" t="s">
        <v>715</v>
      </c>
      <c r="P86" s="194">
        <v>0.0</v>
      </c>
      <c r="Q86" s="194" t="s">
        <v>591</v>
      </c>
      <c r="R86" s="194" t="s">
        <v>591</v>
      </c>
      <c r="S86" s="194" t="s">
        <v>591</v>
      </c>
      <c r="T86" s="194" t="s">
        <v>591</v>
      </c>
      <c r="U86" s="194" t="s">
        <v>591</v>
      </c>
      <c r="V86" s="194">
        <v>0.0</v>
      </c>
      <c r="W86" s="194" t="s">
        <v>591</v>
      </c>
      <c r="X86" s="194" t="s">
        <v>591</v>
      </c>
      <c r="Y86" s="194" t="s">
        <v>591</v>
      </c>
      <c r="Z86" s="194" t="s">
        <v>591</v>
      </c>
      <c r="AA86" s="194" t="s">
        <v>591</v>
      </c>
      <c r="AB86" s="194" t="s">
        <v>591</v>
      </c>
      <c r="AC86" s="194" t="s">
        <v>591</v>
      </c>
      <c r="AD86" s="194">
        <v>0.0</v>
      </c>
      <c r="AE86" s="194" t="s">
        <v>591</v>
      </c>
      <c r="AF86" s="194" t="s">
        <v>591</v>
      </c>
      <c r="AG86" s="197">
        <f>vlookup(B86,'Annual Leave-2026'!$B:$R,6,0)-countif(E86:AF86,"a")-(countif(E86:AF86,"a1")*0.5)-(countif(E86:AF86,"a2")*0.5)-(countif(E86:AF86,"b*")*0.5)-(countif(E86:AF86,"c*")*0.5)-(countif(E86:AF86,"d*")*0.5)-(countif(E86:AF86,"e*")*0.5)+1</f>
        <v>5</v>
      </c>
      <c r="AH86" s="197">
        <f t="shared" si="3"/>
        <v>24</v>
      </c>
      <c r="AI86" s="406">
        <f>VLOOKUP(B86,'Working Time-March-2026'!$B:$AK,33,0)/60</f>
        <v>-0.1</v>
      </c>
      <c r="AJ86" s="406">
        <f>VLOOKUP(B86,'Working Time-March-2026'!$B:$AK,34,0)/60</f>
        <v>0</v>
      </c>
      <c r="AK86" s="659"/>
      <c r="AL86" s="655"/>
      <c r="AM86" s="475"/>
      <c r="AN86" s="655"/>
      <c r="AO86" s="655"/>
      <c r="AP86" s="655"/>
      <c r="AQ86" s="655"/>
      <c r="AR86" s="656">
        <f t="shared" si="4"/>
        <v>4</v>
      </c>
      <c r="AS86" s="656">
        <f t="shared" si="5"/>
        <v>0</v>
      </c>
      <c r="AT86" s="656">
        <f t="shared" si="6"/>
        <v>0</v>
      </c>
      <c r="AU86" s="655"/>
      <c r="AV86" s="657" t="s">
        <v>6</v>
      </c>
      <c r="AW86" s="649"/>
      <c r="AX86" s="649"/>
    </row>
    <row r="87">
      <c r="A87" s="650">
        <v>84.0</v>
      </c>
      <c r="B87" s="660" t="s">
        <v>673</v>
      </c>
      <c r="C87" s="475" t="s">
        <v>13</v>
      </c>
      <c r="D87" s="656" t="s">
        <v>14</v>
      </c>
      <c r="E87" s="652" t="s">
        <v>593</v>
      </c>
      <c r="F87" s="429" t="s">
        <v>593</v>
      </c>
      <c r="G87" s="429" t="s">
        <v>593</v>
      </c>
      <c r="H87" s="194">
        <v>0.0</v>
      </c>
      <c r="I87" s="194" t="s">
        <v>588</v>
      </c>
      <c r="J87" s="194" t="s">
        <v>588</v>
      </c>
      <c r="K87" s="194" t="s">
        <v>588</v>
      </c>
      <c r="L87" s="194" t="s">
        <v>588</v>
      </c>
      <c r="M87" s="194" t="s">
        <v>588</v>
      </c>
      <c r="N87" s="194" t="s">
        <v>588</v>
      </c>
      <c r="O87" s="194" t="s">
        <v>588</v>
      </c>
      <c r="P87" s="194">
        <v>0.0</v>
      </c>
      <c r="Q87" s="194" t="s">
        <v>588</v>
      </c>
      <c r="R87" s="194" t="s">
        <v>6</v>
      </c>
      <c r="S87" s="194" t="s">
        <v>6</v>
      </c>
      <c r="T87" s="194" t="s">
        <v>6</v>
      </c>
      <c r="U87" s="194" t="s">
        <v>6</v>
      </c>
      <c r="V87" s="194" t="s">
        <v>588</v>
      </c>
      <c r="W87" s="194" t="s">
        <v>588</v>
      </c>
      <c r="X87" s="194">
        <v>0.0</v>
      </c>
      <c r="Y87" s="194" t="s">
        <v>717</v>
      </c>
      <c r="Z87" s="194" t="s">
        <v>717</v>
      </c>
      <c r="AA87" s="194" t="s">
        <v>717</v>
      </c>
      <c r="AB87" s="194" t="s">
        <v>717</v>
      </c>
      <c r="AC87" s="194">
        <v>0.0</v>
      </c>
      <c r="AD87" s="194" t="s">
        <v>717</v>
      </c>
      <c r="AE87" s="194" t="s">
        <v>717</v>
      </c>
      <c r="AF87" s="194" t="s">
        <v>717</v>
      </c>
      <c r="AG87" s="197">
        <f>vlookup(B87,'Annual Leave-2026'!$B:$R,6,0)-countif(E87:AF87,"a")-(countif(E87:AF87,"a1")*0.5)-(countif(E87:AF87,"a2")*0.5)-(countif(E87:AF87,"b*")*0.5)-(countif(E87:AF87,"c*")*0.5)-(countif(E87:AF87,"d*")*0.5)-(countif(E87:AF87,"e*")*0.5)+1</f>
        <v>0</v>
      </c>
      <c r="AH87" s="197">
        <f t="shared" si="3"/>
        <v>24</v>
      </c>
      <c r="AI87" s="406">
        <f>VLOOKUP(B87,'Working Time-March-2026'!$B:$AK,33,0)/60</f>
        <v>0</v>
      </c>
      <c r="AJ87" s="406">
        <f>VLOOKUP(B87,'Working Time-March-2026'!$B:$AK,34,0)/60</f>
        <v>0</v>
      </c>
      <c r="AK87" s="659"/>
      <c r="AL87" s="655"/>
      <c r="AM87" s="475"/>
      <c r="AN87" s="655"/>
      <c r="AO87" s="655"/>
      <c r="AP87" s="655"/>
      <c r="AQ87" s="655"/>
      <c r="AR87" s="656">
        <f t="shared" si="4"/>
        <v>4</v>
      </c>
      <c r="AS87" s="656">
        <f t="shared" si="5"/>
        <v>0</v>
      </c>
      <c r="AT87" s="656">
        <f t="shared" si="6"/>
        <v>0</v>
      </c>
      <c r="AU87" s="655"/>
      <c r="AV87" s="657" t="s">
        <v>9</v>
      </c>
      <c r="AW87" s="649"/>
      <c r="AX87" s="649"/>
    </row>
    <row r="88">
      <c r="A88" s="656">
        <v>85.0</v>
      </c>
      <c r="B88" s="660" t="s">
        <v>674</v>
      </c>
      <c r="C88" s="475" t="s">
        <v>52</v>
      </c>
      <c r="D88" s="656" t="s">
        <v>14</v>
      </c>
      <c r="E88" s="194" t="s">
        <v>715</v>
      </c>
      <c r="F88" s="194" t="s">
        <v>715</v>
      </c>
      <c r="G88" s="194" t="s">
        <v>715</v>
      </c>
      <c r="H88" s="194" t="s">
        <v>715</v>
      </c>
      <c r="I88" s="194">
        <v>0.0</v>
      </c>
      <c r="J88" s="194" t="s">
        <v>591</v>
      </c>
      <c r="K88" s="194" t="s">
        <v>591</v>
      </c>
      <c r="L88" s="194" t="s">
        <v>591</v>
      </c>
      <c r="M88" s="194" t="s">
        <v>591</v>
      </c>
      <c r="N88" s="194" t="s">
        <v>591</v>
      </c>
      <c r="O88" s="194">
        <v>0.0</v>
      </c>
      <c r="P88" s="194" t="s">
        <v>591</v>
      </c>
      <c r="Q88" s="194" t="s">
        <v>591</v>
      </c>
      <c r="R88" s="194" t="s">
        <v>6</v>
      </c>
      <c r="S88" s="194" t="s">
        <v>6</v>
      </c>
      <c r="T88" s="194" t="s">
        <v>6</v>
      </c>
      <c r="U88" s="194" t="s">
        <v>6</v>
      </c>
      <c r="V88" s="194" t="s">
        <v>6</v>
      </c>
      <c r="W88" s="194">
        <v>0.0</v>
      </c>
      <c r="X88" s="194" t="s">
        <v>591</v>
      </c>
      <c r="Y88" s="194" t="s">
        <v>591</v>
      </c>
      <c r="Z88" s="194" t="s">
        <v>591</v>
      </c>
      <c r="AA88" s="194" t="s">
        <v>591</v>
      </c>
      <c r="AB88" s="194" t="s">
        <v>591</v>
      </c>
      <c r="AC88" s="194">
        <v>0.0</v>
      </c>
      <c r="AD88" s="194" t="s">
        <v>593</v>
      </c>
      <c r="AE88" s="194" t="s">
        <v>593</v>
      </c>
      <c r="AF88" s="194" t="s">
        <v>593</v>
      </c>
      <c r="AG88" s="197">
        <f>vlookup(B88,'Annual Leave-2026'!$B:$R,6,0)-countif(E88:AF88,"a")-(countif(E88:AF88,"a1")*0.5)-(countif(E88:AF88,"a2")*0.5)-(countif(E88:AF88,"b*")*0.5)-(countif(E88:AF88,"c*")*0.5)-(countif(E88:AF88,"d*")*0.5)-(countif(E88:AF88,"e*")*0.5)+1</f>
        <v>4.5</v>
      </c>
      <c r="AH88" s="197">
        <f t="shared" si="3"/>
        <v>24</v>
      </c>
      <c r="AI88" s="406">
        <f>VLOOKUP(B88,'Working Time-March-2026'!$B:$AK,33,0)/60</f>
        <v>0</v>
      </c>
      <c r="AJ88" s="406">
        <f>VLOOKUP(B88,'Working Time-March-2026'!$B:$AK,34,0)/60</f>
        <v>0</v>
      </c>
      <c r="AK88" s="659"/>
      <c r="AL88" s="655"/>
      <c r="AM88" s="475"/>
      <c r="AN88" s="655"/>
      <c r="AO88" s="655"/>
      <c r="AP88" s="655"/>
      <c r="AQ88" s="655"/>
      <c r="AR88" s="656">
        <f t="shared" si="4"/>
        <v>4</v>
      </c>
      <c r="AS88" s="656">
        <f t="shared" si="5"/>
        <v>0</v>
      </c>
      <c r="AT88" s="656">
        <f t="shared" si="6"/>
        <v>0</v>
      </c>
      <c r="AU88" s="655"/>
      <c r="AV88" s="657" t="s">
        <v>6</v>
      </c>
      <c r="AW88" s="649"/>
      <c r="AX88" s="649"/>
    </row>
    <row r="89">
      <c r="A89" s="650">
        <v>86.0</v>
      </c>
      <c r="B89" s="660" t="s">
        <v>675</v>
      </c>
      <c r="C89" s="475" t="s">
        <v>63</v>
      </c>
      <c r="D89" s="656" t="s">
        <v>14</v>
      </c>
      <c r="E89" s="194" t="s">
        <v>591</v>
      </c>
      <c r="F89" s="194" t="s">
        <v>591</v>
      </c>
      <c r="G89" s="194" t="s">
        <v>591</v>
      </c>
      <c r="H89" s="194" t="s">
        <v>591</v>
      </c>
      <c r="I89" s="194">
        <v>0.0</v>
      </c>
      <c r="J89" s="429" t="s">
        <v>593</v>
      </c>
      <c r="K89" s="429" t="s">
        <v>593</v>
      </c>
      <c r="L89" s="429" t="s">
        <v>593</v>
      </c>
      <c r="M89" s="194" t="s">
        <v>171</v>
      </c>
      <c r="N89" s="429" t="s">
        <v>593</v>
      </c>
      <c r="O89" s="429" t="s">
        <v>593</v>
      </c>
      <c r="P89" s="194">
        <v>0.0</v>
      </c>
      <c r="Q89" s="194" t="s">
        <v>593</v>
      </c>
      <c r="R89" s="194" t="s">
        <v>593</v>
      </c>
      <c r="S89" s="194" t="s">
        <v>593</v>
      </c>
      <c r="T89" s="194" t="s">
        <v>593</v>
      </c>
      <c r="U89" s="194" t="s">
        <v>593</v>
      </c>
      <c r="V89" s="194" t="s">
        <v>593</v>
      </c>
      <c r="W89" s="194">
        <v>0.0</v>
      </c>
      <c r="X89" s="194" t="s">
        <v>593</v>
      </c>
      <c r="Y89" s="194" t="s">
        <v>593</v>
      </c>
      <c r="Z89" s="218" t="s">
        <v>593</v>
      </c>
      <c r="AA89" s="194" t="s">
        <v>593</v>
      </c>
      <c r="AB89" s="194" t="s">
        <v>593</v>
      </c>
      <c r="AC89" s="194">
        <v>0.0</v>
      </c>
      <c r="AD89" s="433" t="s">
        <v>771</v>
      </c>
      <c r="AE89" s="194" t="s">
        <v>602</v>
      </c>
      <c r="AF89" s="194" t="s">
        <v>602</v>
      </c>
      <c r="AG89" s="197">
        <f>vlookup(B89,'Annual Leave-2026'!$B:$R,6,0)-countif(E89:AF89,"a")-(countif(E89:AF89,"a1")*0.5)-(countif(E89:AF89,"a2")*0.5)-(countif(E89:AF89,"b*")*0.5)-(countif(E89:AF89,"c*")*0.5)-(countif(E89:AF89,"d*")*0.5)-(countif(E89:AF89,"e*")*0.5)+1</f>
        <v>0.5</v>
      </c>
      <c r="AH89" s="197">
        <f t="shared" si="3"/>
        <v>21.5</v>
      </c>
      <c r="AI89" s="406">
        <f>VLOOKUP(B89,'Working Time-March-2026'!$B:$AK,33,0)/60</f>
        <v>-0.2666666667</v>
      </c>
      <c r="AJ89" s="406">
        <f>VLOOKUP(B89,'Working Time-March-2026'!$B:$AK,34,0)/60</f>
        <v>0</v>
      </c>
      <c r="AK89" s="659"/>
      <c r="AL89" s="655"/>
      <c r="AM89" s="475"/>
      <c r="AN89" s="655"/>
      <c r="AO89" s="655"/>
      <c r="AP89" s="655"/>
      <c r="AQ89" s="655"/>
      <c r="AR89" s="656">
        <f t="shared" si="4"/>
        <v>4</v>
      </c>
      <c r="AS89" s="656">
        <f t="shared" si="5"/>
        <v>0</v>
      </c>
      <c r="AT89" s="656">
        <f t="shared" si="6"/>
        <v>2.5</v>
      </c>
      <c r="AU89" s="655"/>
      <c r="AV89" s="657" t="s">
        <v>10</v>
      </c>
      <c r="AW89" s="649"/>
      <c r="AX89" s="649"/>
    </row>
    <row r="90">
      <c r="A90" s="656">
        <v>87.0</v>
      </c>
      <c r="B90" s="660" t="s">
        <v>676</v>
      </c>
      <c r="C90" s="475" t="s">
        <v>57</v>
      </c>
      <c r="D90" s="656" t="s">
        <v>14</v>
      </c>
      <c r="E90" s="194" t="s">
        <v>591</v>
      </c>
      <c r="F90" s="194" t="s">
        <v>591</v>
      </c>
      <c r="G90" s="194" t="s">
        <v>591</v>
      </c>
      <c r="H90" s="194">
        <v>0.0</v>
      </c>
      <c r="I90" s="194" t="s">
        <v>6</v>
      </c>
      <c r="J90" s="194" t="s">
        <v>592</v>
      </c>
      <c r="K90" s="194" t="s">
        <v>592</v>
      </c>
      <c r="L90" s="194" t="s">
        <v>592</v>
      </c>
      <c r="M90" s="194" t="s">
        <v>591</v>
      </c>
      <c r="N90" s="194" t="s">
        <v>591</v>
      </c>
      <c r="O90" s="194" t="s">
        <v>591</v>
      </c>
      <c r="P90" s="194">
        <v>0.0</v>
      </c>
      <c r="Q90" s="194" t="s">
        <v>593</v>
      </c>
      <c r="R90" s="194" t="s">
        <v>593</v>
      </c>
      <c r="S90" s="194" t="s">
        <v>593</v>
      </c>
      <c r="T90" s="194" t="s">
        <v>593</v>
      </c>
      <c r="U90" s="194" t="s">
        <v>593</v>
      </c>
      <c r="V90" s="194">
        <v>0.0</v>
      </c>
      <c r="W90" s="433" t="s">
        <v>775</v>
      </c>
      <c r="X90" s="194" t="s">
        <v>593</v>
      </c>
      <c r="Y90" s="433" t="s">
        <v>592</v>
      </c>
      <c r="Z90" s="218" t="s">
        <v>593</v>
      </c>
      <c r="AA90" s="194" t="s">
        <v>593</v>
      </c>
      <c r="AB90" s="194" t="s">
        <v>593</v>
      </c>
      <c r="AC90" s="194" t="s">
        <v>593</v>
      </c>
      <c r="AD90" s="194">
        <v>0.0</v>
      </c>
      <c r="AE90" s="194" t="s">
        <v>592</v>
      </c>
      <c r="AF90" s="194" t="s">
        <v>592</v>
      </c>
      <c r="AG90" s="197">
        <f>vlookup(B90,'Annual Leave-2026'!$B:$R,6,0)-countif(E90:AF90,"a")-(countif(E90:AF90,"a1")*0.5)-(countif(E90:AF90,"a2")*0.5)-(countif(E90:AF90,"b*")*0.5)-(countif(E90:AF90,"c*")*0.5)-(countif(E90:AF90,"d*")*0.5)-(countif(E90:AF90,"e*")*0.5)+1</f>
        <v>0</v>
      </c>
      <c r="AH90" s="197">
        <f t="shared" si="3"/>
        <v>17.5</v>
      </c>
      <c r="AI90" s="406">
        <f>VLOOKUP(B90,'Working Time-March-2026'!$B:$AK,33,0)/60</f>
        <v>0</v>
      </c>
      <c r="AJ90" s="406">
        <f>VLOOKUP(B90,'Working Time-March-2026'!$B:$AK,34,0)/60</f>
        <v>0</v>
      </c>
      <c r="AK90" s="659"/>
      <c r="AL90" s="655"/>
      <c r="AM90" s="475"/>
      <c r="AN90" s="655"/>
      <c r="AO90" s="655"/>
      <c r="AP90" s="655"/>
      <c r="AQ90" s="655"/>
      <c r="AR90" s="656">
        <f t="shared" si="4"/>
        <v>4</v>
      </c>
      <c r="AS90" s="656">
        <f t="shared" si="5"/>
        <v>6</v>
      </c>
      <c r="AT90" s="656">
        <f t="shared" si="6"/>
        <v>0.5</v>
      </c>
      <c r="AU90" s="655"/>
      <c r="AV90" s="657" t="s">
        <v>10</v>
      </c>
      <c r="AW90" s="649"/>
      <c r="AX90" s="649"/>
    </row>
    <row r="91">
      <c r="A91" s="656">
        <v>89.0</v>
      </c>
      <c r="B91" s="660" t="s">
        <v>677</v>
      </c>
      <c r="C91" s="475" t="s">
        <v>16</v>
      </c>
      <c r="D91" s="656" t="s">
        <v>14</v>
      </c>
      <c r="E91" s="652" t="s">
        <v>593</v>
      </c>
      <c r="F91" s="429" t="s">
        <v>593</v>
      </c>
      <c r="G91" s="429" t="s">
        <v>593</v>
      </c>
      <c r="H91" s="194">
        <v>0.0</v>
      </c>
      <c r="I91" s="194" t="s">
        <v>588</v>
      </c>
      <c r="J91" s="194" t="s">
        <v>588</v>
      </c>
      <c r="K91" s="194" t="s">
        <v>592</v>
      </c>
      <c r="L91" s="194" t="s">
        <v>588</v>
      </c>
      <c r="M91" s="194" t="s">
        <v>588</v>
      </c>
      <c r="N91" s="194" t="s">
        <v>588</v>
      </c>
      <c r="O91" s="194" t="s">
        <v>588</v>
      </c>
      <c r="P91" s="194">
        <v>0.0</v>
      </c>
      <c r="Q91" s="194" t="s">
        <v>588</v>
      </c>
      <c r="R91" s="194" t="s">
        <v>588</v>
      </c>
      <c r="S91" s="194" t="s">
        <v>588</v>
      </c>
      <c r="T91" s="194" t="s">
        <v>588</v>
      </c>
      <c r="U91" s="194" t="s">
        <v>588</v>
      </c>
      <c r="V91" s="194" t="s">
        <v>588</v>
      </c>
      <c r="W91" s="194" t="s">
        <v>588</v>
      </c>
      <c r="X91" s="194">
        <v>0.0</v>
      </c>
      <c r="Y91" s="194" t="s">
        <v>717</v>
      </c>
      <c r="Z91" s="194" t="s">
        <v>717</v>
      </c>
      <c r="AA91" s="194" t="s">
        <v>717</v>
      </c>
      <c r="AB91" s="194" t="s">
        <v>717</v>
      </c>
      <c r="AC91" s="194">
        <v>0.0</v>
      </c>
      <c r="AD91" s="194" t="s">
        <v>717</v>
      </c>
      <c r="AE91" s="194" t="s">
        <v>717</v>
      </c>
      <c r="AF91" s="194" t="s">
        <v>717</v>
      </c>
      <c r="AG91" s="197">
        <f>vlookup(B91,'Annual Leave-2026'!$B:$R,6,0)-countif(E91:AF91,"a")-(countif(E91:AF91,"a1")*0.5)-(countif(E91:AF91,"a2")*0.5)-(countif(E91:AF91,"b*")*0.5)-(countif(E91:AF91,"c*")*0.5)-(countif(E91:AF91,"d*")*0.5)-(countif(E91:AF91,"e*")*0.5)+1</f>
        <v>1.5</v>
      </c>
      <c r="AH91" s="197">
        <f t="shared" si="3"/>
        <v>23</v>
      </c>
      <c r="AI91" s="406">
        <f>VLOOKUP(B91,'Working Time-March-2026'!$B:$AK,33,0)/60</f>
        <v>0</v>
      </c>
      <c r="AJ91" s="406">
        <f>VLOOKUP(B91,'Working Time-March-2026'!$B:$AK,34,0)/60</f>
        <v>0</v>
      </c>
      <c r="AK91" s="659"/>
      <c r="AL91" s="655"/>
      <c r="AM91" s="475"/>
      <c r="AN91" s="655"/>
      <c r="AO91" s="655"/>
      <c r="AP91" s="655"/>
      <c r="AQ91" s="655"/>
      <c r="AR91" s="656">
        <f t="shared" si="4"/>
        <v>4</v>
      </c>
      <c r="AS91" s="656">
        <f t="shared" si="5"/>
        <v>1</v>
      </c>
      <c r="AT91" s="656">
        <f t="shared" si="6"/>
        <v>0</v>
      </c>
      <c r="AU91" s="655"/>
      <c r="AV91" s="657" t="s">
        <v>9</v>
      </c>
      <c r="AW91" s="649"/>
      <c r="AX91" s="649"/>
    </row>
    <row r="92">
      <c r="A92" s="650">
        <v>90.0</v>
      </c>
      <c r="B92" s="660" t="s">
        <v>678</v>
      </c>
      <c r="C92" s="475" t="s">
        <v>21</v>
      </c>
      <c r="D92" s="656" t="s">
        <v>14</v>
      </c>
      <c r="E92" s="194" t="s">
        <v>588</v>
      </c>
      <c r="F92" s="194" t="s">
        <v>588</v>
      </c>
      <c r="G92" s="194" t="s">
        <v>588</v>
      </c>
      <c r="H92" s="194" t="s">
        <v>588</v>
      </c>
      <c r="I92" s="194">
        <v>0.0</v>
      </c>
      <c r="J92" s="194" t="s">
        <v>592</v>
      </c>
      <c r="K92" s="194" t="s">
        <v>588</v>
      </c>
      <c r="L92" s="194" t="s">
        <v>588</v>
      </c>
      <c r="M92" s="194" t="s">
        <v>588</v>
      </c>
      <c r="N92" s="194" t="s">
        <v>588</v>
      </c>
      <c r="O92" s="194" t="s">
        <v>588</v>
      </c>
      <c r="P92" s="194" t="s">
        <v>588</v>
      </c>
      <c r="Q92" s="194">
        <v>0.0</v>
      </c>
      <c r="R92" s="194" t="s">
        <v>717</v>
      </c>
      <c r="S92" s="194" t="s">
        <v>717</v>
      </c>
      <c r="T92" s="194" t="s">
        <v>717</v>
      </c>
      <c r="U92" s="194" t="s">
        <v>717</v>
      </c>
      <c r="V92" s="194">
        <v>0.0</v>
      </c>
      <c r="W92" s="194" t="s">
        <v>717</v>
      </c>
      <c r="X92" s="194" t="s">
        <v>717</v>
      </c>
      <c r="Y92" s="194" t="s">
        <v>717</v>
      </c>
      <c r="Z92" s="194" t="s">
        <v>717</v>
      </c>
      <c r="AA92" s="194" t="s">
        <v>717</v>
      </c>
      <c r="AB92" s="194" t="s">
        <v>717</v>
      </c>
      <c r="AC92" s="194" t="s">
        <v>717</v>
      </c>
      <c r="AD92" s="194">
        <v>0.0</v>
      </c>
      <c r="AE92" s="194" t="s">
        <v>715</v>
      </c>
      <c r="AF92" s="194" t="s">
        <v>715</v>
      </c>
      <c r="AG92" s="197">
        <f>vlookup(B92,'Annual Leave-2026'!$B:$R,6,0)-countif(E92:AF92,"a")-(countif(E92:AF92,"a1")*0.5)-(countif(E92:AF92,"a2")*0.5)-(countif(E92:AF92,"b*")*0.5)-(countif(E92:AF92,"c*")*0.5)-(countif(E92:AF92,"d*")*0.5)-(countif(E92:AF92,"e*")*0.5)+1</f>
        <v>6</v>
      </c>
      <c r="AH92" s="197">
        <f t="shared" si="3"/>
        <v>23</v>
      </c>
      <c r="AI92" s="406">
        <f>VLOOKUP(B92,'Working Time-March-2026'!$B:$AK,33,0)/60</f>
        <v>0</v>
      </c>
      <c r="AJ92" s="406">
        <f>VLOOKUP(B92,'Working Time-March-2026'!$B:$AK,34,0)/60</f>
        <v>0</v>
      </c>
      <c r="AK92" s="659"/>
      <c r="AL92" s="655"/>
      <c r="AM92" s="475"/>
      <c r="AN92" s="655"/>
      <c r="AO92" s="655"/>
      <c r="AP92" s="655"/>
      <c r="AQ92" s="655"/>
      <c r="AR92" s="656">
        <f t="shared" si="4"/>
        <v>4</v>
      </c>
      <c r="AS92" s="656">
        <f t="shared" si="5"/>
        <v>1</v>
      </c>
      <c r="AT92" s="656">
        <f t="shared" si="6"/>
        <v>0</v>
      </c>
      <c r="AU92" s="655"/>
      <c r="AV92" s="657" t="s">
        <v>8</v>
      </c>
      <c r="AW92" s="649"/>
      <c r="AX92" s="649"/>
    </row>
    <row r="93">
      <c r="A93" s="656">
        <v>91.0</v>
      </c>
      <c r="B93" s="660" t="s">
        <v>679</v>
      </c>
      <c r="C93" s="475" t="s">
        <v>46</v>
      </c>
      <c r="D93" s="656" t="s">
        <v>14</v>
      </c>
      <c r="E93" s="194" t="s">
        <v>715</v>
      </c>
      <c r="F93" s="194" t="s">
        <v>715</v>
      </c>
      <c r="G93" s="194" t="s">
        <v>715</v>
      </c>
      <c r="H93" s="194">
        <v>0.0</v>
      </c>
      <c r="I93" s="194" t="s">
        <v>715</v>
      </c>
      <c r="J93" s="194" t="s">
        <v>715</v>
      </c>
      <c r="K93" s="194" t="s">
        <v>715</v>
      </c>
      <c r="L93" s="194" t="s">
        <v>715</v>
      </c>
      <c r="M93" s="194" t="s">
        <v>715</v>
      </c>
      <c r="N93" s="194" t="s">
        <v>715</v>
      </c>
      <c r="O93" s="194" t="s">
        <v>715</v>
      </c>
      <c r="P93" s="194">
        <v>0.0</v>
      </c>
      <c r="Q93" s="194" t="s">
        <v>591</v>
      </c>
      <c r="R93" s="194" t="s">
        <v>592</v>
      </c>
      <c r="S93" s="194" t="s">
        <v>591</v>
      </c>
      <c r="T93" s="194" t="s">
        <v>591</v>
      </c>
      <c r="U93" s="194" t="s">
        <v>641</v>
      </c>
      <c r="V93" s="194">
        <v>0.0</v>
      </c>
      <c r="W93" s="194" t="s">
        <v>591</v>
      </c>
      <c r="X93" s="194" t="s">
        <v>591</v>
      </c>
      <c r="Y93" s="194" t="s">
        <v>164</v>
      </c>
      <c r="Z93" s="194" t="s">
        <v>591</v>
      </c>
      <c r="AA93" s="194" t="s">
        <v>591</v>
      </c>
      <c r="AB93" s="194" t="s">
        <v>591</v>
      </c>
      <c r="AC93" s="194" t="s">
        <v>163</v>
      </c>
      <c r="AD93" s="194">
        <v>0.0</v>
      </c>
      <c r="AE93" s="194" t="s">
        <v>591</v>
      </c>
      <c r="AF93" s="194" t="s">
        <v>591</v>
      </c>
      <c r="AG93" s="197">
        <f>vlookup(B93,'Annual Leave-2026'!$B:$R,6,0)-countif(E93:AF93,"a")-(countif(E93:AF93,"a1")*0.5)-(countif(E93:AF93,"a2")*0.5)-(countif(E93:AF93,"b*")*0.5)-(countif(E93:AF93,"c*")*0.5)-(countif(E93:AF93,"d*")*0.5)-(countif(E93:AF93,"e*")*0.5)+1</f>
        <v>4</v>
      </c>
      <c r="AH93" s="197">
        <f t="shared" si="3"/>
        <v>22.5</v>
      </c>
      <c r="AI93" s="406">
        <f>VLOOKUP(B93,'Working Time-March-2026'!$B:$AK,33,0)/60</f>
        <v>0</v>
      </c>
      <c r="AJ93" s="406">
        <f>VLOOKUP(B93,'Working Time-March-2026'!$B:$AK,34,0)/60</f>
        <v>0</v>
      </c>
      <c r="AK93" s="659"/>
      <c r="AL93" s="655"/>
      <c r="AM93" s="475"/>
      <c r="AN93" s="655"/>
      <c r="AO93" s="655"/>
      <c r="AP93" s="655"/>
      <c r="AQ93" s="655"/>
      <c r="AR93" s="656">
        <f t="shared" si="4"/>
        <v>4</v>
      </c>
      <c r="AS93" s="656">
        <f t="shared" si="5"/>
        <v>1</v>
      </c>
      <c r="AT93" s="656">
        <f t="shared" si="6"/>
        <v>0.5</v>
      </c>
      <c r="AU93" s="655"/>
      <c r="AV93" s="657" t="s">
        <v>6</v>
      </c>
      <c r="AW93" s="649"/>
      <c r="AX93" s="649"/>
    </row>
    <row r="94">
      <c r="A94" s="650">
        <v>92.0</v>
      </c>
      <c r="B94" s="660" t="s">
        <v>680</v>
      </c>
      <c r="C94" s="475" t="s">
        <v>50</v>
      </c>
      <c r="D94" s="656" t="s">
        <v>14</v>
      </c>
      <c r="E94" s="194" t="s">
        <v>715</v>
      </c>
      <c r="F94" s="194" t="s">
        <v>715</v>
      </c>
      <c r="G94" s="194" t="s">
        <v>715</v>
      </c>
      <c r="H94" s="194" t="s">
        <v>715</v>
      </c>
      <c r="I94" s="194">
        <v>0.0</v>
      </c>
      <c r="J94" s="194" t="s">
        <v>591</v>
      </c>
      <c r="K94" s="194" t="s">
        <v>591</v>
      </c>
      <c r="L94" s="194" t="s">
        <v>591</v>
      </c>
      <c r="M94" s="194" t="s">
        <v>591</v>
      </c>
      <c r="N94" s="194" t="s">
        <v>591</v>
      </c>
      <c r="O94" s="194" t="s">
        <v>591</v>
      </c>
      <c r="P94" s="194">
        <v>0.0</v>
      </c>
      <c r="Q94" s="194" t="s">
        <v>592</v>
      </c>
      <c r="R94" s="194" t="s">
        <v>591</v>
      </c>
      <c r="S94" s="194" t="s">
        <v>591</v>
      </c>
      <c r="T94" s="194" t="s">
        <v>591</v>
      </c>
      <c r="U94" s="194" t="s">
        <v>591</v>
      </c>
      <c r="V94" s="194" t="s">
        <v>591</v>
      </c>
      <c r="W94" s="194">
        <v>0.0</v>
      </c>
      <c r="X94" s="194" t="s">
        <v>591</v>
      </c>
      <c r="Y94" s="194" t="s">
        <v>591</v>
      </c>
      <c r="Z94" s="194" t="s">
        <v>591</v>
      </c>
      <c r="AA94" s="194" t="s">
        <v>591</v>
      </c>
      <c r="AB94" s="194" t="s">
        <v>592</v>
      </c>
      <c r="AC94" s="194">
        <v>0.0</v>
      </c>
      <c r="AD94" s="194" t="s">
        <v>592</v>
      </c>
      <c r="AE94" s="194" t="s">
        <v>592</v>
      </c>
      <c r="AF94" s="194" t="s">
        <v>592</v>
      </c>
      <c r="AG94" s="197">
        <f>vlookup(B94,'Annual Leave-2026'!$B:$R,6,0)-countif(E94:AF94,"a")-(countif(E94:AF94,"a1")*0.5)-(countif(E94:AF94,"a2")*0.5)-(countif(E94:AF94,"b*")*0.5)-(countif(E94:AF94,"c*")*0.5)-(countif(E94:AF94,"d*")*0.5)-(countif(E94:AF94,"e*")*0.5)+1</f>
        <v>4.5</v>
      </c>
      <c r="AH94" s="197">
        <f t="shared" si="3"/>
        <v>19</v>
      </c>
      <c r="AI94" s="406">
        <f>VLOOKUP(B94,'Working Time-March-2026'!$B:$AK,33,0)/60</f>
        <v>0</v>
      </c>
      <c r="AJ94" s="406">
        <f>VLOOKUP(B94,'Working Time-March-2026'!$B:$AK,34,0)/60</f>
        <v>0</v>
      </c>
      <c r="AK94" s="659"/>
      <c r="AL94" s="655"/>
      <c r="AM94" s="475"/>
      <c r="AN94" s="655"/>
      <c r="AO94" s="655"/>
      <c r="AP94" s="655"/>
      <c r="AQ94" s="655"/>
      <c r="AR94" s="656">
        <f t="shared" si="4"/>
        <v>4</v>
      </c>
      <c r="AS94" s="656">
        <f t="shared" si="5"/>
        <v>5</v>
      </c>
      <c r="AT94" s="656">
        <f t="shared" si="6"/>
        <v>0</v>
      </c>
      <c r="AU94" s="655"/>
      <c r="AV94" s="657" t="s">
        <v>6</v>
      </c>
      <c r="AW94" s="649"/>
      <c r="AX94" s="649"/>
    </row>
    <row r="95">
      <c r="A95" s="650">
        <v>94.0</v>
      </c>
      <c r="B95" s="660" t="s">
        <v>681</v>
      </c>
      <c r="C95" s="475" t="s">
        <v>41</v>
      </c>
      <c r="D95" s="656" t="s">
        <v>14</v>
      </c>
      <c r="E95" s="194" t="s">
        <v>717</v>
      </c>
      <c r="F95" s="194" t="s">
        <v>717</v>
      </c>
      <c r="G95" s="194" t="s">
        <v>717</v>
      </c>
      <c r="H95" s="194" t="s">
        <v>717</v>
      </c>
      <c r="I95" s="194">
        <v>0.0</v>
      </c>
      <c r="J95" s="194" t="s">
        <v>6</v>
      </c>
      <c r="K95" s="194" t="s">
        <v>715</v>
      </c>
      <c r="L95" s="194" t="s">
        <v>715</v>
      </c>
      <c r="M95" s="194" t="s">
        <v>715</v>
      </c>
      <c r="N95" s="194" t="s">
        <v>715</v>
      </c>
      <c r="O95" s="194" t="s">
        <v>715</v>
      </c>
      <c r="P95" s="194">
        <v>0.0</v>
      </c>
      <c r="Q95" s="194" t="s">
        <v>715</v>
      </c>
      <c r="R95" s="194" t="s">
        <v>715</v>
      </c>
      <c r="S95" s="194" t="s">
        <v>715</v>
      </c>
      <c r="T95" s="194" t="s">
        <v>715</v>
      </c>
      <c r="U95" s="194" t="s">
        <v>715</v>
      </c>
      <c r="V95" s="194" t="s">
        <v>715</v>
      </c>
      <c r="W95" s="194">
        <v>0.0</v>
      </c>
      <c r="X95" s="194" t="s">
        <v>591</v>
      </c>
      <c r="Y95" s="194" t="s">
        <v>591</v>
      </c>
      <c r="Z95" s="194" t="s">
        <v>591</v>
      </c>
      <c r="AA95" s="194" t="s">
        <v>591</v>
      </c>
      <c r="AB95" s="194" t="s">
        <v>591</v>
      </c>
      <c r="AC95" s="194">
        <v>0.0</v>
      </c>
      <c r="AD95" s="194" t="s">
        <v>591</v>
      </c>
      <c r="AE95" s="194" t="s">
        <v>591</v>
      </c>
      <c r="AF95" s="194" t="s">
        <v>591</v>
      </c>
      <c r="AG95" s="197">
        <f>vlookup(B95,'Annual Leave-2026'!$B:$R,6,0)-countif(E95:AF95,"a")-(countif(E95:AF95,"a1")*0.5)-(countif(E95:AF95,"a2")*0.5)-(countif(E95:AF95,"b*")*0.5)-(countif(E95:AF95,"c*")*0.5)-(countif(E95:AF95,"d*")*0.5)-(countif(E95:AF95,"e*")*0.5)+1</f>
        <v>4</v>
      </c>
      <c r="AH95" s="197">
        <f t="shared" si="3"/>
        <v>24</v>
      </c>
      <c r="AI95" s="406">
        <f>VLOOKUP(B95,'Working Time-March-2026'!$B:$AK,33,0)/60</f>
        <v>0</v>
      </c>
      <c r="AJ95" s="406">
        <f>VLOOKUP(B95,'Working Time-March-2026'!$B:$AK,34,0)/60</f>
        <v>0</v>
      </c>
      <c r="AK95" s="659"/>
      <c r="AL95" s="655"/>
      <c r="AM95" s="475"/>
      <c r="AN95" s="655"/>
      <c r="AO95" s="655"/>
      <c r="AP95" s="655"/>
      <c r="AQ95" s="655"/>
      <c r="AR95" s="656">
        <f t="shared" si="4"/>
        <v>4</v>
      </c>
      <c r="AS95" s="656">
        <f t="shared" si="5"/>
        <v>0</v>
      </c>
      <c r="AT95" s="656">
        <f t="shared" si="6"/>
        <v>0</v>
      </c>
      <c r="AU95" s="655"/>
      <c r="AV95" s="657" t="s">
        <v>7</v>
      </c>
      <c r="AW95" s="649"/>
      <c r="AX95" s="649"/>
    </row>
    <row r="96">
      <c r="A96" s="656">
        <v>95.0</v>
      </c>
      <c r="B96" s="660" t="s">
        <v>682</v>
      </c>
      <c r="C96" s="475" t="s">
        <v>25</v>
      </c>
      <c r="D96" s="656" t="s">
        <v>14</v>
      </c>
      <c r="E96" s="194" t="s">
        <v>588</v>
      </c>
      <c r="F96" s="194" t="s">
        <v>588</v>
      </c>
      <c r="G96" s="194" t="s">
        <v>588</v>
      </c>
      <c r="H96" s="194" t="s">
        <v>588</v>
      </c>
      <c r="I96" s="194">
        <v>0.0</v>
      </c>
      <c r="J96" s="194" t="s">
        <v>592</v>
      </c>
      <c r="K96" s="194" t="s">
        <v>592</v>
      </c>
      <c r="L96" s="194" t="s">
        <v>592</v>
      </c>
      <c r="M96" s="194" t="s">
        <v>588</v>
      </c>
      <c r="N96" s="194" t="s">
        <v>588</v>
      </c>
      <c r="O96" s="194" t="s">
        <v>588</v>
      </c>
      <c r="P96" s="194" t="s">
        <v>588</v>
      </c>
      <c r="Q96" s="194">
        <v>0.0</v>
      </c>
      <c r="R96" s="194" t="s">
        <v>717</v>
      </c>
      <c r="S96" s="194" t="s">
        <v>717</v>
      </c>
      <c r="T96" s="194" t="s">
        <v>717</v>
      </c>
      <c r="U96" s="194" t="s">
        <v>717</v>
      </c>
      <c r="V96" s="194">
        <v>0.0</v>
      </c>
      <c r="W96" s="194" t="s">
        <v>717</v>
      </c>
      <c r="X96" s="194" t="s">
        <v>717</v>
      </c>
      <c r="Y96" s="194" t="s">
        <v>717</v>
      </c>
      <c r="Z96" s="194" t="s">
        <v>717</v>
      </c>
      <c r="AA96" s="194" t="s">
        <v>717</v>
      </c>
      <c r="AB96" s="194" t="s">
        <v>717</v>
      </c>
      <c r="AC96" s="194" t="s">
        <v>6</v>
      </c>
      <c r="AD96" s="194">
        <v>0.0</v>
      </c>
      <c r="AE96" s="194" t="s">
        <v>715</v>
      </c>
      <c r="AF96" s="194" t="s">
        <v>715</v>
      </c>
      <c r="AG96" s="197">
        <f>vlookup(B96,'Annual Leave-2026'!$B:$R,6,0)-countif(E96:AF96,"a")-(countif(E96:AF96,"a1")*0.5)-(countif(E96:AF96,"a2")*0.5)-(countif(E96:AF96,"b*")*0.5)-(countif(E96:AF96,"c*")*0.5)-(countif(E96:AF96,"d*")*0.5)-(countif(E96:AF96,"e*")*0.5)+1</f>
        <v>5</v>
      </c>
      <c r="AH96" s="197">
        <f t="shared" si="3"/>
        <v>21</v>
      </c>
      <c r="AI96" s="406">
        <f>VLOOKUP(B96,'Working Time-March-2026'!$B:$AK,33,0)/60</f>
        <v>0</v>
      </c>
      <c r="AJ96" s="406">
        <f>VLOOKUP(B96,'Working Time-March-2026'!$B:$AK,34,0)/60</f>
        <v>0</v>
      </c>
      <c r="AK96" s="659"/>
      <c r="AL96" s="655"/>
      <c r="AM96" s="475"/>
      <c r="AN96" s="655"/>
      <c r="AO96" s="655"/>
      <c r="AP96" s="655"/>
      <c r="AQ96" s="655"/>
      <c r="AR96" s="656">
        <f t="shared" si="4"/>
        <v>4</v>
      </c>
      <c r="AS96" s="656">
        <f t="shared" si="5"/>
        <v>3</v>
      </c>
      <c r="AT96" s="656">
        <f t="shared" si="6"/>
        <v>0</v>
      </c>
      <c r="AU96" s="655"/>
      <c r="AV96" s="657" t="s">
        <v>8</v>
      </c>
      <c r="AW96" s="649"/>
      <c r="AX96" s="649"/>
    </row>
    <row r="97">
      <c r="A97" s="650">
        <v>96.0</v>
      </c>
      <c r="B97" s="660" t="s">
        <v>683</v>
      </c>
      <c r="C97" s="475" t="s">
        <v>28</v>
      </c>
      <c r="D97" s="656" t="s">
        <v>14</v>
      </c>
      <c r="E97" s="194" t="s">
        <v>588</v>
      </c>
      <c r="F97" s="194" t="s">
        <v>588</v>
      </c>
      <c r="G97" s="194" t="s">
        <v>588</v>
      </c>
      <c r="H97" s="194" t="s">
        <v>588</v>
      </c>
      <c r="I97" s="194" t="s">
        <v>592</v>
      </c>
      <c r="J97" s="194">
        <v>0.0</v>
      </c>
      <c r="K97" s="194" t="s">
        <v>592</v>
      </c>
      <c r="L97" s="194" t="s">
        <v>767</v>
      </c>
      <c r="M97" s="194" t="s">
        <v>717</v>
      </c>
      <c r="N97" s="194" t="s">
        <v>717</v>
      </c>
      <c r="O97" s="194" t="s">
        <v>717</v>
      </c>
      <c r="P97" s="194">
        <v>0.0</v>
      </c>
      <c r="Q97" s="194" t="s">
        <v>717</v>
      </c>
      <c r="R97" s="194" t="s">
        <v>717</v>
      </c>
      <c r="S97" s="194" t="s">
        <v>717</v>
      </c>
      <c r="T97" s="194" t="s">
        <v>717</v>
      </c>
      <c r="U97" s="194" t="s">
        <v>717</v>
      </c>
      <c r="V97" s="194" t="s">
        <v>717</v>
      </c>
      <c r="W97" s="194">
        <v>0.0</v>
      </c>
      <c r="X97" s="194" t="s">
        <v>715</v>
      </c>
      <c r="Y97" s="194" t="s">
        <v>715</v>
      </c>
      <c r="Z97" s="194" t="s">
        <v>715</v>
      </c>
      <c r="AA97" s="194" t="s">
        <v>715</v>
      </c>
      <c r="AB97" s="194" t="s">
        <v>715</v>
      </c>
      <c r="AC97" s="194">
        <v>0.0</v>
      </c>
      <c r="AD97" s="194" t="s">
        <v>165</v>
      </c>
      <c r="AE97" s="194" t="s">
        <v>592</v>
      </c>
      <c r="AF97" s="194" t="s">
        <v>592</v>
      </c>
      <c r="AG97" s="197">
        <f>vlookup(B97,'Annual Leave-2026'!$B:$R,6,0)-countif(E97:AF97,"a")-(countif(E97:AF97,"a1")*0.5)-(countif(E97:AF97,"a2")*0.5)-(countif(E97:AF97,"b*")*0.5)-(countif(E97:AF97,"c*")*0.5)-(countif(E97:AF97,"d*")*0.5)-(countif(E97:AF97,"e*")*0.5)+1</f>
        <v>0.5</v>
      </c>
      <c r="AH97" s="197">
        <f t="shared" si="3"/>
        <v>19.5</v>
      </c>
      <c r="AI97" s="406">
        <f>VLOOKUP(B97,'Working Time-March-2026'!$B:$AK,33,0)/60</f>
        <v>0</v>
      </c>
      <c r="AJ97" s="406">
        <f>VLOOKUP(B97,'Working Time-March-2026'!$B:$AK,34,0)/60</f>
        <v>0</v>
      </c>
      <c r="AK97" s="659"/>
      <c r="AL97" s="655"/>
      <c r="AM97" s="475"/>
      <c r="AN97" s="655"/>
      <c r="AO97" s="655"/>
      <c r="AP97" s="655"/>
      <c r="AQ97" s="655"/>
      <c r="AR97" s="656">
        <f t="shared" si="4"/>
        <v>4</v>
      </c>
      <c r="AS97" s="656">
        <f t="shared" si="5"/>
        <v>4</v>
      </c>
      <c r="AT97" s="656">
        <f t="shared" si="6"/>
        <v>0.5</v>
      </c>
      <c r="AU97" s="655"/>
      <c r="AV97" s="657" t="s">
        <v>8</v>
      </c>
      <c r="AW97" s="649"/>
      <c r="AX97" s="649"/>
    </row>
    <row r="98">
      <c r="A98" s="656">
        <v>97.0</v>
      </c>
      <c r="B98" s="660" t="s">
        <v>684</v>
      </c>
      <c r="C98" s="475" t="s">
        <v>61</v>
      </c>
      <c r="D98" s="656" t="s">
        <v>14</v>
      </c>
      <c r="E98" s="194" t="s">
        <v>6</v>
      </c>
      <c r="F98" s="194" t="s">
        <v>591</v>
      </c>
      <c r="G98" s="194" t="s">
        <v>591</v>
      </c>
      <c r="H98" s="194" t="s">
        <v>591</v>
      </c>
      <c r="I98" s="194">
        <v>0.0</v>
      </c>
      <c r="J98" s="429" t="s">
        <v>593</v>
      </c>
      <c r="K98" s="429" t="s">
        <v>593</v>
      </c>
      <c r="L98" s="429" t="s">
        <v>593</v>
      </c>
      <c r="M98" s="429" t="s">
        <v>593</v>
      </c>
      <c r="N98" s="429" t="s">
        <v>593</v>
      </c>
      <c r="O98" s="194">
        <v>0.0</v>
      </c>
      <c r="P98" s="194" t="s">
        <v>593</v>
      </c>
      <c r="Q98" s="194" t="s">
        <v>593</v>
      </c>
      <c r="R98" s="194" t="s">
        <v>593</v>
      </c>
      <c r="S98" s="194" t="s">
        <v>593</v>
      </c>
      <c r="T98" s="194" t="s">
        <v>593</v>
      </c>
      <c r="U98" s="194" t="s">
        <v>593</v>
      </c>
      <c r="V98" s="194" t="s">
        <v>593</v>
      </c>
      <c r="W98" s="194">
        <v>0.0</v>
      </c>
      <c r="X98" s="194" t="s">
        <v>593</v>
      </c>
      <c r="Y98" s="194" t="s">
        <v>593</v>
      </c>
      <c r="Z98" s="218" t="s">
        <v>593</v>
      </c>
      <c r="AA98" s="194" t="s">
        <v>593</v>
      </c>
      <c r="AB98" s="194" t="s">
        <v>172</v>
      </c>
      <c r="AC98" s="194">
        <v>0.0</v>
      </c>
      <c r="AD98" s="194" t="s">
        <v>588</v>
      </c>
      <c r="AE98" s="194" t="s">
        <v>588</v>
      </c>
      <c r="AF98" s="194" t="s">
        <v>588</v>
      </c>
      <c r="AG98" s="197">
        <f>vlookup(B98,'Annual Leave-2026'!$B:$R,6,0)-countif(E98:AF98,"a")-(countif(E98:AF98,"a1")*0.5)-(countif(E98:AF98,"a2")*0.5)-(countif(E98:AF98,"b*")*0.5)-(countif(E98:AF98,"c*")*0.5)-(countif(E98:AF98,"d*")*0.5)-(countif(E98:AF98,"e*")*0.5)+1</f>
        <v>0.5</v>
      </c>
      <c r="AH98" s="197">
        <f t="shared" si="3"/>
        <v>24</v>
      </c>
      <c r="AI98" s="406">
        <f>VLOOKUP(B98,'Working Time-March-2026'!$B:$AK,33,0)/60</f>
        <v>0</v>
      </c>
      <c r="AJ98" s="406">
        <f>VLOOKUP(B98,'Working Time-March-2026'!$B:$AK,34,0)/60</f>
        <v>0</v>
      </c>
      <c r="AK98" s="659"/>
      <c r="AL98" s="655"/>
      <c r="AM98" s="475"/>
      <c r="AN98" s="655"/>
      <c r="AO98" s="655"/>
      <c r="AP98" s="655"/>
      <c r="AQ98" s="655"/>
      <c r="AR98" s="656">
        <f t="shared" si="4"/>
        <v>4</v>
      </c>
      <c r="AS98" s="656">
        <f t="shared" si="5"/>
        <v>0</v>
      </c>
      <c r="AT98" s="656">
        <f t="shared" si="6"/>
        <v>0</v>
      </c>
      <c r="AU98" s="655"/>
      <c r="AV98" s="657" t="s">
        <v>10</v>
      </c>
      <c r="AW98" s="649"/>
      <c r="AX98" s="649"/>
    </row>
    <row r="99">
      <c r="A99" s="656">
        <v>99.0</v>
      </c>
      <c r="B99" s="660" t="s">
        <v>685</v>
      </c>
      <c r="C99" s="475" t="s">
        <v>17</v>
      </c>
      <c r="D99" s="656" t="s">
        <v>14</v>
      </c>
      <c r="E99" s="652" t="s">
        <v>593</v>
      </c>
      <c r="F99" s="429" t="s">
        <v>593</v>
      </c>
      <c r="G99" s="429" t="s">
        <v>593</v>
      </c>
      <c r="H99" s="429" t="s">
        <v>593</v>
      </c>
      <c r="I99" s="194">
        <v>0.0</v>
      </c>
      <c r="J99" s="194" t="s">
        <v>588</v>
      </c>
      <c r="K99" s="194" t="s">
        <v>588</v>
      </c>
      <c r="L99" s="194" t="s">
        <v>588</v>
      </c>
      <c r="M99" s="194" t="s">
        <v>588</v>
      </c>
      <c r="N99" s="194" t="s">
        <v>588</v>
      </c>
      <c r="O99" s="194" t="s">
        <v>588</v>
      </c>
      <c r="P99" s="194" t="s">
        <v>588</v>
      </c>
      <c r="Q99" s="194">
        <v>0.0</v>
      </c>
      <c r="R99" s="194" t="s">
        <v>588</v>
      </c>
      <c r="S99" s="194" t="s">
        <v>588</v>
      </c>
      <c r="T99" s="194" t="s">
        <v>588</v>
      </c>
      <c r="U99" s="194" t="s">
        <v>588</v>
      </c>
      <c r="V99" s="194" t="s">
        <v>588</v>
      </c>
      <c r="W99" s="194" t="s">
        <v>6</v>
      </c>
      <c r="X99" s="194">
        <v>0.0</v>
      </c>
      <c r="Y99" s="194" t="s">
        <v>717</v>
      </c>
      <c r="Z99" s="194" t="s">
        <v>717</v>
      </c>
      <c r="AA99" s="194" t="s">
        <v>717</v>
      </c>
      <c r="AB99" s="194" t="s">
        <v>717</v>
      </c>
      <c r="AC99" s="194">
        <v>0.0</v>
      </c>
      <c r="AD99" s="194" t="s">
        <v>717</v>
      </c>
      <c r="AE99" s="194" t="s">
        <v>717</v>
      </c>
      <c r="AF99" s="194" t="s">
        <v>717</v>
      </c>
      <c r="AG99" s="197">
        <f>vlookup(B99,'Annual Leave-2026'!$B:$R,6,0)-countif(E99:AF99,"a")-(countif(E99:AF99,"a1")*0.5)-(countif(E99:AF99,"a2")*0.5)-(countif(E99:AF99,"b*")*0.5)-(countif(E99:AF99,"c*")*0.5)-(countif(E99:AF99,"d*")*0.5)-(countif(E99:AF99,"e*")*0.5)+1</f>
        <v>0</v>
      </c>
      <c r="AH99" s="197">
        <f t="shared" si="3"/>
        <v>24</v>
      </c>
      <c r="AI99" s="406">
        <f>VLOOKUP(B99,'Working Time-March-2026'!$B:$AK,33,0)/60</f>
        <v>0</v>
      </c>
      <c r="AJ99" s="406">
        <f>VLOOKUP(B99,'Working Time-March-2026'!$B:$AK,34,0)/60</f>
        <v>0</v>
      </c>
      <c r="AK99" s="659"/>
      <c r="AL99" s="655"/>
      <c r="AM99" s="475"/>
      <c r="AN99" s="655"/>
      <c r="AO99" s="655"/>
      <c r="AP99" s="655"/>
      <c r="AQ99" s="655"/>
      <c r="AR99" s="656">
        <f t="shared" si="4"/>
        <v>4</v>
      </c>
      <c r="AS99" s="656">
        <f t="shared" si="5"/>
        <v>0</v>
      </c>
      <c r="AT99" s="656">
        <f t="shared" si="6"/>
        <v>0</v>
      </c>
      <c r="AU99" s="661"/>
      <c r="AV99" s="657" t="s">
        <v>9</v>
      </c>
      <c r="AW99" s="649"/>
      <c r="AX99" s="649"/>
    </row>
    <row r="100">
      <c r="A100" s="650">
        <v>100.0</v>
      </c>
      <c r="B100" s="660" t="s">
        <v>686</v>
      </c>
      <c r="C100" s="475" t="s">
        <v>49</v>
      </c>
      <c r="D100" s="656" t="s">
        <v>14</v>
      </c>
      <c r="E100" s="194" t="s">
        <v>715</v>
      </c>
      <c r="F100" s="194" t="s">
        <v>715</v>
      </c>
      <c r="G100" s="194" t="s">
        <v>715</v>
      </c>
      <c r="H100" s="194" t="s">
        <v>715</v>
      </c>
      <c r="I100" s="194">
        <v>0.0</v>
      </c>
      <c r="J100" s="194" t="s">
        <v>591</v>
      </c>
      <c r="K100" s="194" t="s">
        <v>591</v>
      </c>
      <c r="L100" s="194" t="s">
        <v>591</v>
      </c>
      <c r="M100" s="194" t="s">
        <v>591</v>
      </c>
      <c r="N100" s="194" t="s">
        <v>591</v>
      </c>
      <c r="O100" s="194">
        <v>0.0</v>
      </c>
      <c r="P100" s="194" t="s">
        <v>591</v>
      </c>
      <c r="Q100" s="194" t="s">
        <v>591</v>
      </c>
      <c r="R100" s="194" t="s">
        <v>591</v>
      </c>
      <c r="S100" s="194" t="s">
        <v>591</v>
      </c>
      <c r="T100" s="194" t="s">
        <v>591</v>
      </c>
      <c r="U100" s="194" t="s">
        <v>591</v>
      </c>
      <c r="V100" s="194" t="s">
        <v>591</v>
      </c>
      <c r="W100" s="194">
        <v>0.0</v>
      </c>
      <c r="X100" s="194" t="s">
        <v>591</v>
      </c>
      <c r="Y100" s="194" t="s">
        <v>591</v>
      </c>
      <c r="Z100" s="194" t="s">
        <v>591</v>
      </c>
      <c r="AA100" s="194" t="s">
        <v>591</v>
      </c>
      <c r="AB100" s="194" t="s">
        <v>591</v>
      </c>
      <c r="AC100" s="194">
        <v>0.0</v>
      </c>
      <c r="AD100" s="194" t="s">
        <v>593</v>
      </c>
      <c r="AE100" s="194" t="s">
        <v>593</v>
      </c>
      <c r="AF100" s="194" t="s">
        <v>593</v>
      </c>
      <c r="AG100" s="197">
        <f>vlookup(B100,'Annual Leave-2026'!$B:$R,6,0)-countif(E100:AF100,"a")-(countif(E100:AF100,"a1")*0.5)-(countif(E100:AF100,"a2")*0.5)-(countif(E100:AF100,"b*")*0.5)-(countif(E100:AF100,"c*")*0.5)-(countif(E100:AF100,"d*")*0.5)-(countif(E100:AF100,"e*")*0.5)+1</f>
        <v>3</v>
      </c>
      <c r="AH100" s="197">
        <f t="shared" si="3"/>
        <v>24</v>
      </c>
      <c r="AI100" s="406">
        <f>VLOOKUP(B100,'Working Time-March-2026'!$B:$AK,33,0)/60</f>
        <v>0</v>
      </c>
      <c r="AJ100" s="406">
        <f>VLOOKUP(B100,'Working Time-March-2026'!$B:$AK,34,0)/60</f>
        <v>0</v>
      </c>
      <c r="AK100" s="659"/>
      <c r="AL100" s="655"/>
      <c r="AM100" s="475"/>
      <c r="AN100" s="655"/>
      <c r="AO100" s="655"/>
      <c r="AP100" s="655"/>
      <c r="AQ100" s="655"/>
      <c r="AR100" s="656">
        <f t="shared" si="4"/>
        <v>4</v>
      </c>
      <c r="AS100" s="656">
        <f t="shared" si="5"/>
        <v>0</v>
      </c>
      <c r="AT100" s="656">
        <f t="shared" si="6"/>
        <v>0</v>
      </c>
      <c r="AU100" s="661"/>
      <c r="AV100" s="657" t="s">
        <v>6</v>
      </c>
      <c r="AW100" s="649"/>
      <c r="AX100" s="649"/>
    </row>
    <row r="101">
      <c r="A101" s="656">
        <v>101.0</v>
      </c>
      <c r="B101" s="660" t="s">
        <v>687</v>
      </c>
      <c r="C101" s="475" t="s">
        <v>66</v>
      </c>
      <c r="D101" s="656" t="s">
        <v>14</v>
      </c>
      <c r="E101" s="652" t="s">
        <v>593</v>
      </c>
      <c r="F101" s="429" t="s">
        <v>593</v>
      </c>
      <c r="G101" s="429" t="s">
        <v>593</v>
      </c>
      <c r="H101" s="429" t="s">
        <v>593</v>
      </c>
      <c r="I101" s="429" t="s">
        <v>593</v>
      </c>
      <c r="J101" s="194">
        <v>0.0</v>
      </c>
      <c r="K101" s="194" t="s">
        <v>6</v>
      </c>
      <c r="L101" s="194" t="s">
        <v>6</v>
      </c>
      <c r="M101" s="194" t="s">
        <v>6</v>
      </c>
      <c r="N101" s="194" t="s">
        <v>6</v>
      </c>
      <c r="O101" s="194" t="s">
        <v>602</v>
      </c>
      <c r="P101" s="194">
        <v>0.0</v>
      </c>
      <c r="Q101" s="194" t="s">
        <v>602</v>
      </c>
      <c r="R101" s="194" t="s">
        <v>602</v>
      </c>
      <c r="S101" s="194" t="s">
        <v>593</v>
      </c>
      <c r="T101" s="194" t="s">
        <v>593</v>
      </c>
      <c r="U101" s="194" t="s">
        <v>593</v>
      </c>
      <c r="V101" s="194">
        <v>0.0</v>
      </c>
      <c r="W101" s="194" t="s">
        <v>588</v>
      </c>
      <c r="X101" s="194" t="s">
        <v>588</v>
      </c>
      <c r="Y101" s="194" t="s">
        <v>588</v>
      </c>
      <c r="Z101" s="218" t="s">
        <v>588</v>
      </c>
      <c r="AA101" s="194" t="s">
        <v>588</v>
      </c>
      <c r="AB101" s="194" t="s">
        <v>588</v>
      </c>
      <c r="AC101" s="194" t="s">
        <v>588</v>
      </c>
      <c r="AD101" s="194">
        <v>0.0</v>
      </c>
      <c r="AE101" s="194" t="s">
        <v>588</v>
      </c>
      <c r="AF101" s="194" t="s">
        <v>588</v>
      </c>
      <c r="AG101" s="197">
        <f>vlookup(B101,'Annual Leave-2026'!$B:$R,6,0)-countif(E101:AF101,"a")-(countif(E101:AF101,"a1")*0.5)-(countif(E101:AF101,"a2")*0.5)-(countif(E101:AF101,"b*")*0.5)-(countif(E101:AF101,"c*")*0.5)-(countif(E101:AF101,"d*")*0.5)-(countif(E101:AF101,"e*")*0.5)+1</f>
        <v>0.5</v>
      </c>
      <c r="AH101" s="197">
        <f t="shared" si="3"/>
        <v>21</v>
      </c>
      <c r="AI101" s="406">
        <f>VLOOKUP(B101,'Working Time-March-2026'!$B:$AK,33,0)/60</f>
        <v>0</v>
      </c>
      <c r="AJ101" s="406">
        <f>VLOOKUP(B101,'Working Time-March-2026'!$B:$AK,34,0)/60</f>
        <v>0</v>
      </c>
      <c r="AK101" s="659"/>
      <c r="AL101" s="655"/>
      <c r="AM101" s="475"/>
      <c r="AN101" s="655"/>
      <c r="AO101" s="655"/>
      <c r="AP101" s="655"/>
      <c r="AQ101" s="655"/>
      <c r="AR101" s="656">
        <f t="shared" si="4"/>
        <v>4</v>
      </c>
      <c r="AS101" s="656">
        <f t="shared" si="5"/>
        <v>0</v>
      </c>
      <c r="AT101" s="656">
        <f t="shared" si="6"/>
        <v>3</v>
      </c>
      <c r="AU101" s="661"/>
      <c r="AV101" s="657" t="s">
        <v>10</v>
      </c>
      <c r="AW101" s="649"/>
      <c r="AX101" s="649"/>
    </row>
    <row r="102">
      <c r="A102" s="650">
        <v>102.0</v>
      </c>
      <c r="B102" s="660" t="s">
        <v>688</v>
      </c>
      <c r="C102" s="475" t="s">
        <v>22</v>
      </c>
      <c r="D102" s="656" t="s">
        <v>14</v>
      </c>
      <c r="E102" s="194" t="s">
        <v>588</v>
      </c>
      <c r="F102" s="194" t="s">
        <v>588</v>
      </c>
      <c r="G102" s="194" t="s">
        <v>588</v>
      </c>
      <c r="H102" s="194" t="s">
        <v>588</v>
      </c>
      <c r="I102" s="194">
        <v>0.0</v>
      </c>
      <c r="J102" s="194" t="s">
        <v>588</v>
      </c>
      <c r="K102" s="194" t="s">
        <v>588</v>
      </c>
      <c r="L102" s="194" t="s">
        <v>588</v>
      </c>
      <c r="M102" s="194" t="s">
        <v>588</v>
      </c>
      <c r="N102" s="194" t="s">
        <v>588</v>
      </c>
      <c r="O102" s="194" t="s">
        <v>588</v>
      </c>
      <c r="P102" s="194" t="s">
        <v>588</v>
      </c>
      <c r="Q102" s="194">
        <v>0.0</v>
      </c>
      <c r="R102" s="194" t="s">
        <v>717</v>
      </c>
      <c r="S102" s="194" t="s">
        <v>717</v>
      </c>
      <c r="T102" s="194" t="s">
        <v>717</v>
      </c>
      <c r="U102" s="194" t="s">
        <v>717</v>
      </c>
      <c r="V102" s="194">
        <v>0.0</v>
      </c>
      <c r="W102" s="194" t="s">
        <v>717</v>
      </c>
      <c r="X102" s="194" t="s">
        <v>717</v>
      </c>
      <c r="Y102" s="194" t="s">
        <v>717</v>
      </c>
      <c r="Z102" s="194" t="s">
        <v>717</v>
      </c>
      <c r="AA102" s="194" t="s">
        <v>717</v>
      </c>
      <c r="AB102" s="194" t="s">
        <v>717</v>
      </c>
      <c r="AC102" s="194" t="s">
        <v>717</v>
      </c>
      <c r="AD102" s="194">
        <v>0.0</v>
      </c>
      <c r="AE102" s="194" t="s">
        <v>715</v>
      </c>
      <c r="AF102" s="194" t="s">
        <v>715</v>
      </c>
      <c r="AG102" s="197">
        <f>vlookup(B102,'Annual Leave-2026'!$B:$R,6,0)-countif(E102:AF102,"a")-(countif(E102:AF102,"a1")*0.5)-(countif(E102:AF102,"a2")*0.5)-(countif(E102:AF102,"b*")*0.5)-(countif(E102:AF102,"c*")*0.5)-(countif(E102:AF102,"d*")*0.5)-(countif(E102:AF102,"e*")*0.5)+1</f>
        <v>6.5</v>
      </c>
      <c r="AH102" s="197">
        <f t="shared" si="3"/>
        <v>24</v>
      </c>
      <c r="AI102" s="406">
        <f>VLOOKUP(B102,'Working Time-March-2026'!$B:$AK,33,0)/60</f>
        <v>0</v>
      </c>
      <c r="AJ102" s="406">
        <f>VLOOKUP(B102,'Working Time-March-2026'!$B:$AK,34,0)/60</f>
        <v>0</v>
      </c>
      <c r="AK102" s="659"/>
      <c r="AL102" s="655"/>
      <c r="AM102" s="475"/>
      <c r="AN102" s="655"/>
      <c r="AO102" s="655"/>
      <c r="AP102" s="655"/>
      <c r="AQ102" s="655"/>
      <c r="AR102" s="656">
        <f t="shared" si="4"/>
        <v>4</v>
      </c>
      <c r="AS102" s="656">
        <f t="shared" si="5"/>
        <v>0</v>
      </c>
      <c r="AT102" s="656">
        <f t="shared" si="6"/>
        <v>0</v>
      </c>
      <c r="AU102" s="661"/>
      <c r="AV102" s="657" t="s">
        <v>8</v>
      </c>
      <c r="AW102" s="649"/>
      <c r="AX102" s="649"/>
    </row>
    <row r="103">
      <c r="A103" s="656">
        <v>103.0</v>
      </c>
      <c r="B103" s="660" t="s">
        <v>689</v>
      </c>
      <c r="C103" s="475" t="s">
        <v>55</v>
      </c>
      <c r="D103" s="656" t="s">
        <v>14</v>
      </c>
      <c r="E103" s="194" t="s">
        <v>591</v>
      </c>
      <c r="F103" s="194" t="s">
        <v>591</v>
      </c>
      <c r="G103" s="194" t="s">
        <v>591</v>
      </c>
      <c r="H103" s="194">
        <v>0.0</v>
      </c>
      <c r="I103" s="194" t="s">
        <v>591</v>
      </c>
      <c r="J103" s="194" t="s">
        <v>591</v>
      </c>
      <c r="K103" s="194" t="s">
        <v>591</v>
      </c>
      <c r="L103" s="194" t="s">
        <v>591</v>
      </c>
      <c r="M103" s="194" t="s">
        <v>591</v>
      </c>
      <c r="N103" s="194" t="s">
        <v>591</v>
      </c>
      <c r="O103" s="194" t="s">
        <v>591</v>
      </c>
      <c r="P103" s="194">
        <v>0.0</v>
      </c>
      <c r="Q103" s="194" t="s">
        <v>593</v>
      </c>
      <c r="R103" s="194" t="s">
        <v>593</v>
      </c>
      <c r="S103" s="194" t="s">
        <v>593</v>
      </c>
      <c r="T103" s="194" t="s">
        <v>593</v>
      </c>
      <c r="U103" s="194" t="s">
        <v>593</v>
      </c>
      <c r="V103" s="194">
        <v>0.0</v>
      </c>
      <c r="W103" s="194" t="s">
        <v>593</v>
      </c>
      <c r="X103" s="194" t="s">
        <v>593</v>
      </c>
      <c r="Y103" s="194" t="s">
        <v>593</v>
      </c>
      <c r="Z103" s="218" t="s">
        <v>593</v>
      </c>
      <c r="AA103" s="194" t="s">
        <v>593</v>
      </c>
      <c r="AB103" s="194" t="s">
        <v>593</v>
      </c>
      <c r="AC103" s="194" t="s">
        <v>6</v>
      </c>
      <c r="AD103" s="194">
        <v>0.0</v>
      </c>
      <c r="AE103" s="194" t="s">
        <v>593</v>
      </c>
      <c r="AF103" s="194" t="s">
        <v>593</v>
      </c>
      <c r="AG103" s="197">
        <f>vlookup(B103,'Annual Leave-2026'!$B:$R,6,0)-countif(E103:AF103,"a")-(countif(E103:AF103,"a1")*0.5)-(countif(E103:AF103,"a2")*0.5)-(countif(E103:AF103,"b*")*0.5)-(countif(E103:AF103,"c*")*0.5)-(countif(E103:AF103,"d*")*0.5)-(countif(E103:AF103,"e*")*0.5)+1</f>
        <v>3.5</v>
      </c>
      <c r="AH103" s="197">
        <f t="shared" si="3"/>
        <v>24</v>
      </c>
      <c r="AI103" s="406">
        <f>VLOOKUP(B103,'Working Time-March-2026'!$B:$AK,33,0)/60</f>
        <v>0</v>
      </c>
      <c r="AJ103" s="406">
        <f>VLOOKUP(B103,'Working Time-March-2026'!$B:$AK,34,0)/60</f>
        <v>0</v>
      </c>
      <c r="AK103" s="659"/>
      <c r="AL103" s="655"/>
      <c r="AM103" s="475"/>
      <c r="AN103" s="655"/>
      <c r="AO103" s="655"/>
      <c r="AP103" s="655"/>
      <c r="AQ103" s="655"/>
      <c r="AR103" s="656">
        <f t="shared" si="4"/>
        <v>4</v>
      </c>
      <c r="AS103" s="656">
        <f t="shared" si="5"/>
        <v>0</v>
      </c>
      <c r="AT103" s="656">
        <f t="shared" si="6"/>
        <v>0</v>
      </c>
      <c r="AU103" s="661"/>
      <c r="AV103" s="657" t="s">
        <v>10</v>
      </c>
      <c r="AW103" s="649"/>
      <c r="AX103" s="649"/>
    </row>
    <row r="104">
      <c r="A104" s="656">
        <v>105.0</v>
      </c>
      <c r="B104" s="660" t="s">
        <v>690</v>
      </c>
      <c r="C104" s="475" t="s">
        <v>45</v>
      </c>
      <c r="D104" s="656" t="s">
        <v>14</v>
      </c>
      <c r="E104" s="194" t="s">
        <v>6</v>
      </c>
      <c r="F104" s="194" t="s">
        <v>715</v>
      </c>
      <c r="G104" s="194" t="s">
        <v>715</v>
      </c>
      <c r="H104" s="194">
        <v>0.0</v>
      </c>
      <c r="I104" s="194" t="s">
        <v>715</v>
      </c>
      <c r="J104" s="194" t="s">
        <v>715</v>
      </c>
      <c r="K104" s="194" t="s">
        <v>715</v>
      </c>
      <c r="L104" s="194" t="s">
        <v>715</v>
      </c>
      <c r="M104" s="194" t="s">
        <v>715</v>
      </c>
      <c r="N104" s="194" t="s">
        <v>715</v>
      </c>
      <c r="O104" s="194" t="s">
        <v>715</v>
      </c>
      <c r="P104" s="194">
        <v>0.0</v>
      </c>
      <c r="Q104" s="194" t="s">
        <v>591</v>
      </c>
      <c r="R104" s="194" t="s">
        <v>591</v>
      </c>
      <c r="S104" s="194" t="s">
        <v>591</v>
      </c>
      <c r="T104" s="194" t="s">
        <v>591</v>
      </c>
      <c r="U104" s="194" t="s">
        <v>591</v>
      </c>
      <c r="V104" s="194">
        <v>0.0</v>
      </c>
      <c r="W104" s="194" t="s">
        <v>591</v>
      </c>
      <c r="X104" s="194" t="s">
        <v>591</v>
      </c>
      <c r="Y104" s="194" t="s">
        <v>591</v>
      </c>
      <c r="Z104" s="194" t="s">
        <v>591</v>
      </c>
      <c r="AA104" s="194" t="s">
        <v>591</v>
      </c>
      <c r="AB104" s="194" t="s">
        <v>591</v>
      </c>
      <c r="AC104" s="194" t="s">
        <v>591</v>
      </c>
      <c r="AD104" s="194">
        <v>0.0</v>
      </c>
      <c r="AE104" s="194" t="s">
        <v>591</v>
      </c>
      <c r="AF104" s="194" t="s">
        <v>591</v>
      </c>
      <c r="AG104" s="197">
        <f>vlookup(B104,'Annual Leave-2026'!$B:$R,6,0)-countif(E104:AF104,"a")-(countif(E104:AF104,"a1")*0.5)-(countif(E104:AF104,"a2")*0.5)-(countif(E104:AF104,"b*")*0.5)-(countif(E104:AF104,"c*")*0.5)-(countif(E104:AF104,"d*")*0.5)-(countif(E104:AF104,"e*")*0.5)+1</f>
        <v>0.5</v>
      </c>
      <c r="AH104" s="197">
        <f t="shared" si="3"/>
        <v>24</v>
      </c>
      <c r="AI104" s="406">
        <f>VLOOKUP(B104,'Working Time-March-2026'!$B:$AK,33,0)/60</f>
        <v>0</v>
      </c>
      <c r="AJ104" s="406">
        <f>VLOOKUP(B104,'Working Time-March-2026'!$B:$AK,34,0)/60</f>
        <v>0</v>
      </c>
      <c r="AK104" s="659"/>
      <c r="AL104" s="475"/>
      <c r="AM104" s="475"/>
      <c r="AN104" s="655"/>
      <c r="AO104" s="655"/>
      <c r="AP104" s="655"/>
      <c r="AQ104" s="655"/>
      <c r="AR104" s="656">
        <f t="shared" si="4"/>
        <v>4</v>
      </c>
      <c r="AS104" s="656">
        <f t="shared" si="5"/>
        <v>0</v>
      </c>
      <c r="AT104" s="656">
        <f t="shared" si="6"/>
        <v>0</v>
      </c>
      <c r="AU104" s="661"/>
      <c r="AV104" s="657" t="s">
        <v>6</v>
      </c>
      <c r="AW104" s="649"/>
      <c r="AX104" s="649"/>
    </row>
    <row r="105">
      <c r="A105" s="650">
        <v>106.0</v>
      </c>
      <c r="B105" s="660" t="s">
        <v>691</v>
      </c>
      <c r="C105" s="475" t="s">
        <v>31</v>
      </c>
      <c r="D105" s="656" t="s">
        <v>14</v>
      </c>
      <c r="E105" s="194" t="s">
        <v>602</v>
      </c>
      <c r="F105" s="194" t="s">
        <v>602</v>
      </c>
      <c r="G105" s="194" t="s">
        <v>588</v>
      </c>
      <c r="H105" s="194" t="s">
        <v>588</v>
      </c>
      <c r="I105" s="194" t="s">
        <v>588</v>
      </c>
      <c r="J105" s="194">
        <v>0.0</v>
      </c>
      <c r="K105" s="194" t="s">
        <v>717</v>
      </c>
      <c r="L105" s="194" t="s">
        <v>717</v>
      </c>
      <c r="M105" s="194" t="s">
        <v>717</v>
      </c>
      <c r="N105" s="194" t="s">
        <v>717</v>
      </c>
      <c r="O105" s="194">
        <v>0.0</v>
      </c>
      <c r="P105" s="194" t="s">
        <v>717</v>
      </c>
      <c r="Q105" s="194" t="s">
        <v>717</v>
      </c>
      <c r="R105" s="194" t="s">
        <v>717</v>
      </c>
      <c r="S105" s="194" t="s">
        <v>717</v>
      </c>
      <c r="T105" s="194" t="s">
        <v>717</v>
      </c>
      <c r="U105" s="194" t="s">
        <v>769</v>
      </c>
      <c r="V105" s="194" t="s">
        <v>167</v>
      </c>
      <c r="W105" s="194">
        <v>0.0</v>
      </c>
      <c r="X105" s="194" t="s">
        <v>602</v>
      </c>
      <c r="Y105" s="194" t="s">
        <v>715</v>
      </c>
      <c r="Z105" s="194" t="s">
        <v>715</v>
      </c>
      <c r="AA105" s="194" t="s">
        <v>715</v>
      </c>
      <c r="AB105" s="194" t="s">
        <v>165</v>
      </c>
      <c r="AC105" s="194">
        <v>0.0</v>
      </c>
      <c r="AD105" s="194" t="s">
        <v>715</v>
      </c>
      <c r="AE105" s="194" t="s">
        <v>715</v>
      </c>
      <c r="AF105" s="194" t="s">
        <v>715</v>
      </c>
      <c r="AG105" s="197">
        <f>vlookup(B105,'Annual Leave-2026'!$B:$R,6,0)-countif(E105:AF105,"a")-(countif(E105:AF105,"a1")*0.5)-(countif(E105:AF105,"a2")*0.5)-(countif(E105:AF105,"b*")*0.5)-(countif(E105:AF105,"c*")*0.5)-(countif(E105:AF105,"d*")*0.5)-(countif(E105:AF105,"e*")*0.5)+1</f>
        <v>0</v>
      </c>
      <c r="AH105" s="197">
        <f t="shared" si="3"/>
        <v>20.5</v>
      </c>
      <c r="AI105" s="406">
        <f>VLOOKUP(B105,'Working Time-March-2026'!$B:$AK,33,0)/60</f>
        <v>0</v>
      </c>
      <c r="AJ105" s="406">
        <f>VLOOKUP(B105,'Working Time-March-2026'!$B:$AK,34,0)/60</f>
        <v>0</v>
      </c>
      <c r="AK105" s="659"/>
      <c r="AL105" s="475"/>
      <c r="AM105" s="475"/>
      <c r="AN105" s="655"/>
      <c r="AO105" s="655"/>
      <c r="AP105" s="655"/>
      <c r="AQ105" s="655"/>
      <c r="AR105" s="656">
        <f t="shared" si="4"/>
        <v>4</v>
      </c>
      <c r="AS105" s="656">
        <f t="shared" si="5"/>
        <v>0</v>
      </c>
      <c r="AT105" s="656">
        <f t="shared" si="6"/>
        <v>3.5</v>
      </c>
      <c r="AU105" s="661"/>
      <c r="AV105" s="657" t="s">
        <v>8</v>
      </c>
      <c r="AW105" s="649"/>
      <c r="AX105" s="649"/>
    </row>
    <row r="106">
      <c r="A106" s="656">
        <v>107.0</v>
      </c>
      <c r="B106" s="660" t="s">
        <v>692</v>
      </c>
      <c r="C106" s="475" t="s">
        <v>24</v>
      </c>
      <c r="D106" s="656" t="s">
        <v>14</v>
      </c>
      <c r="E106" s="194" t="s">
        <v>588</v>
      </c>
      <c r="F106" s="194" t="s">
        <v>588</v>
      </c>
      <c r="G106" s="194" t="s">
        <v>592</v>
      </c>
      <c r="H106" s="194" t="s">
        <v>592</v>
      </c>
      <c r="I106" s="194">
        <v>0.0</v>
      </c>
      <c r="J106" s="194" t="s">
        <v>588</v>
      </c>
      <c r="K106" s="194" t="s">
        <v>588</v>
      </c>
      <c r="L106" s="194" t="s">
        <v>588</v>
      </c>
      <c r="M106" s="194" t="s">
        <v>588</v>
      </c>
      <c r="N106" s="194" t="s">
        <v>588</v>
      </c>
      <c r="O106" s="194" t="s">
        <v>588</v>
      </c>
      <c r="P106" s="194" t="s">
        <v>169</v>
      </c>
      <c r="Q106" s="194">
        <v>0.0</v>
      </c>
      <c r="R106" s="194" t="s">
        <v>717</v>
      </c>
      <c r="S106" s="194" t="s">
        <v>717</v>
      </c>
      <c r="T106" s="194" t="s">
        <v>717</v>
      </c>
      <c r="U106" s="194" t="s">
        <v>717</v>
      </c>
      <c r="V106" s="194">
        <v>0.0</v>
      </c>
      <c r="W106" s="194" t="s">
        <v>717</v>
      </c>
      <c r="X106" s="194" t="s">
        <v>717</v>
      </c>
      <c r="Y106" s="194" t="s">
        <v>717</v>
      </c>
      <c r="Z106" s="194" t="s">
        <v>717</v>
      </c>
      <c r="AA106" s="194" t="s">
        <v>717</v>
      </c>
      <c r="AB106" s="194" t="s">
        <v>717</v>
      </c>
      <c r="AC106" s="194" t="s">
        <v>717</v>
      </c>
      <c r="AD106" s="194">
        <v>0.0</v>
      </c>
      <c r="AE106" s="194" t="s">
        <v>715</v>
      </c>
      <c r="AF106" s="194" t="s">
        <v>715</v>
      </c>
      <c r="AG106" s="197">
        <f>vlookup(B106,'Annual Leave-2026'!$B:$R,6,0)-countif(E106:AF106,"a")-(countif(E106:AF106,"a1")*0.5)-(countif(E106:AF106,"a2")*0.5)-(countif(E106:AF106,"b*")*0.5)-(countif(E106:AF106,"c*")*0.5)-(countif(E106:AF106,"d*")*0.5)-(countif(E106:AF106,"e*")*0.5)+1</f>
        <v>2</v>
      </c>
      <c r="AH106" s="197">
        <f t="shared" si="3"/>
        <v>22</v>
      </c>
      <c r="AI106" s="406">
        <f>VLOOKUP(B106,'Working Time-March-2026'!$B:$AK,33,0)/60</f>
        <v>0</v>
      </c>
      <c r="AJ106" s="406">
        <f>VLOOKUP(B106,'Working Time-March-2026'!$B:$AK,34,0)/60</f>
        <v>-2.266666667</v>
      </c>
      <c r="AK106" s="659"/>
      <c r="AL106" s="475"/>
      <c r="AM106" s="475"/>
      <c r="AN106" s="655"/>
      <c r="AO106" s="655"/>
      <c r="AP106" s="655"/>
      <c r="AQ106" s="655"/>
      <c r="AR106" s="656">
        <f t="shared" si="4"/>
        <v>4</v>
      </c>
      <c r="AS106" s="656">
        <f t="shared" si="5"/>
        <v>2</v>
      </c>
      <c r="AT106" s="656">
        <f t="shared" si="6"/>
        <v>0</v>
      </c>
      <c r="AU106" s="661"/>
      <c r="AV106" s="657" t="s">
        <v>8</v>
      </c>
      <c r="AW106" s="649"/>
      <c r="AX106" s="649"/>
    </row>
    <row r="107">
      <c r="A107" s="650">
        <v>108.0</v>
      </c>
      <c r="B107" s="660" t="s">
        <v>693</v>
      </c>
      <c r="C107" s="475" t="s">
        <v>35</v>
      </c>
      <c r="D107" s="656" t="s">
        <v>14</v>
      </c>
      <c r="E107" s="194" t="s">
        <v>717</v>
      </c>
      <c r="F107" s="194" t="s">
        <v>717</v>
      </c>
      <c r="G107" s="194" t="s">
        <v>717</v>
      </c>
      <c r="H107" s="194">
        <v>0.0</v>
      </c>
      <c r="I107" s="194" t="s">
        <v>717</v>
      </c>
      <c r="J107" s="194" t="s">
        <v>717</v>
      </c>
      <c r="K107" s="194" t="s">
        <v>717</v>
      </c>
      <c r="L107" s="194" t="s">
        <v>717</v>
      </c>
      <c r="M107" s="194" t="s">
        <v>717</v>
      </c>
      <c r="N107" s="194" t="s">
        <v>717</v>
      </c>
      <c r="O107" s="194" t="s">
        <v>717</v>
      </c>
      <c r="P107" s="194">
        <v>0.0</v>
      </c>
      <c r="Q107" s="194" t="s">
        <v>715</v>
      </c>
      <c r="R107" s="194" t="s">
        <v>715</v>
      </c>
      <c r="S107" s="194" t="s">
        <v>715</v>
      </c>
      <c r="T107" s="194" t="s">
        <v>715</v>
      </c>
      <c r="U107" s="194" t="s">
        <v>715</v>
      </c>
      <c r="V107" s="194">
        <v>0.0</v>
      </c>
      <c r="W107" s="194" t="s">
        <v>715</v>
      </c>
      <c r="X107" s="194" t="s">
        <v>715</v>
      </c>
      <c r="Y107" s="194" t="s">
        <v>715</v>
      </c>
      <c r="Z107" s="194" t="s">
        <v>715</v>
      </c>
      <c r="AA107" s="194" t="s">
        <v>715</v>
      </c>
      <c r="AB107" s="194" t="s">
        <v>715</v>
      </c>
      <c r="AC107" s="194" t="s">
        <v>715</v>
      </c>
      <c r="AD107" s="194">
        <v>0.0</v>
      </c>
      <c r="AE107" s="194" t="s">
        <v>6</v>
      </c>
      <c r="AF107" s="194" t="s">
        <v>591</v>
      </c>
      <c r="AG107" s="197">
        <f>vlookup(B107,'Annual Leave-2026'!$B:$R,6,0)-countif(E107:AF107,"a")-(countif(E107:AF107,"a1")*0.5)-(countif(E107:AF107,"a2")*0.5)-(countif(E107:AF107,"b*")*0.5)-(countif(E107:AF107,"c*")*0.5)-(countif(E107:AF107,"d*")*0.5)-(countif(E107:AF107,"e*")*0.5)+1</f>
        <v>3</v>
      </c>
      <c r="AH107" s="197">
        <f t="shared" si="3"/>
        <v>24</v>
      </c>
      <c r="AI107" s="406">
        <f>VLOOKUP(B107,'Working Time-March-2026'!$B:$AK,33,0)/60</f>
        <v>0</v>
      </c>
      <c r="AJ107" s="406">
        <f>VLOOKUP(B107,'Working Time-March-2026'!$B:$AK,34,0)/60</f>
        <v>0</v>
      </c>
      <c r="AK107" s="659"/>
      <c r="AL107" s="475"/>
      <c r="AM107" s="475"/>
      <c r="AN107" s="655"/>
      <c r="AO107" s="655"/>
      <c r="AP107" s="655"/>
      <c r="AQ107" s="655"/>
      <c r="AR107" s="656">
        <f t="shared" si="4"/>
        <v>4</v>
      </c>
      <c r="AS107" s="656">
        <f t="shared" si="5"/>
        <v>0</v>
      </c>
      <c r="AT107" s="656">
        <f t="shared" si="6"/>
        <v>0</v>
      </c>
      <c r="AU107" s="661"/>
      <c r="AV107" s="657" t="s">
        <v>7</v>
      </c>
      <c r="AW107" s="649"/>
      <c r="AX107" s="649"/>
    </row>
    <row r="108">
      <c r="A108" s="656">
        <v>109.0</v>
      </c>
      <c r="B108" s="660" t="s">
        <v>694</v>
      </c>
      <c r="C108" s="475" t="s">
        <v>48</v>
      </c>
      <c r="D108" s="656" t="s">
        <v>14</v>
      </c>
      <c r="E108" s="194" t="s">
        <v>6</v>
      </c>
      <c r="F108" s="194" t="s">
        <v>715</v>
      </c>
      <c r="G108" s="194" t="s">
        <v>715</v>
      </c>
      <c r="H108" s="194" t="s">
        <v>6</v>
      </c>
      <c r="I108" s="194">
        <v>0.0</v>
      </c>
      <c r="J108" s="194" t="s">
        <v>591</v>
      </c>
      <c r="K108" s="194" t="s">
        <v>591</v>
      </c>
      <c r="L108" s="194" t="s">
        <v>591</v>
      </c>
      <c r="M108" s="194" t="s">
        <v>591</v>
      </c>
      <c r="N108" s="194" t="s">
        <v>591</v>
      </c>
      <c r="O108" s="194">
        <v>0.0</v>
      </c>
      <c r="P108" s="194" t="s">
        <v>591</v>
      </c>
      <c r="Q108" s="194" t="s">
        <v>591</v>
      </c>
      <c r="R108" s="194" t="s">
        <v>591</v>
      </c>
      <c r="S108" s="194" t="s">
        <v>591</v>
      </c>
      <c r="T108" s="194" t="s">
        <v>591</v>
      </c>
      <c r="U108" s="194" t="s">
        <v>591</v>
      </c>
      <c r="V108" s="194" t="s">
        <v>591</v>
      </c>
      <c r="W108" s="194">
        <v>0.0</v>
      </c>
      <c r="X108" s="194" t="s">
        <v>591</v>
      </c>
      <c r="Y108" s="194" t="s">
        <v>591</v>
      </c>
      <c r="Z108" s="194" t="s">
        <v>591</v>
      </c>
      <c r="AA108" s="194" t="s">
        <v>591</v>
      </c>
      <c r="AB108" s="194" t="s">
        <v>591</v>
      </c>
      <c r="AC108" s="194">
        <v>0.0</v>
      </c>
      <c r="AD108" s="194" t="s">
        <v>593</v>
      </c>
      <c r="AE108" s="194" t="s">
        <v>593</v>
      </c>
      <c r="AF108" s="194" t="s">
        <v>593</v>
      </c>
      <c r="AG108" s="197">
        <f>vlookup(B108,'Annual Leave-2026'!$B:$R,6,0)-countif(E108:AF108,"a")-(countif(E108:AF108,"a1")*0.5)-(countif(E108:AF108,"a2")*0.5)-(countif(E108:AF108,"b*")*0.5)-(countif(E108:AF108,"c*")*0.5)-(countif(E108:AF108,"d*")*0.5)-(countif(E108:AF108,"e*")*0.5)+1</f>
        <v>4.5</v>
      </c>
      <c r="AH108" s="197">
        <f t="shared" si="3"/>
        <v>24</v>
      </c>
      <c r="AI108" s="406">
        <f>VLOOKUP(B108,'Working Time-March-2026'!$B:$AK,33,0)/60</f>
        <v>0</v>
      </c>
      <c r="AJ108" s="406">
        <f>VLOOKUP(B108,'Working Time-March-2026'!$B:$AK,34,0)/60</f>
        <v>0</v>
      </c>
      <c r="AK108" s="659"/>
      <c r="AL108" s="475"/>
      <c r="AM108" s="475"/>
      <c r="AN108" s="655"/>
      <c r="AO108" s="655"/>
      <c r="AP108" s="655"/>
      <c r="AQ108" s="655"/>
      <c r="AR108" s="656">
        <f t="shared" si="4"/>
        <v>4</v>
      </c>
      <c r="AS108" s="656">
        <f t="shared" si="5"/>
        <v>0</v>
      </c>
      <c r="AT108" s="656">
        <f t="shared" si="6"/>
        <v>0</v>
      </c>
      <c r="AU108" s="661"/>
      <c r="AV108" s="657" t="s">
        <v>6</v>
      </c>
      <c r="AW108" s="649"/>
      <c r="AX108" s="649"/>
    </row>
    <row r="109">
      <c r="A109" s="650">
        <v>110.0</v>
      </c>
      <c r="B109" s="660" t="s">
        <v>695</v>
      </c>
      <c r="C109" s="475" t="s">
        <v>67</v>
      </c>
      <c r="D109" s="656" t="s">
        <v>14</v>
      </c>
      <c r="E109" s="652" t="s">
        <v>593</v>
      </c>
      <c r="F109" s="429" t="s">
        <v>593</v>
      </c>
      <c r="G109" s="429" t="s">
        <v>593</v>
      </c>
      <c r="H109" s="194">
        <v>0.0</v>
      </c>
      <c r="I109" s="194" t="s">
        <v>6</v>
      </c>
      <c r="J109" s="194" t="s">
        <v>6</v>
      </c>
      <c r="K109" s="194" t="s">
        <v>6</v>
      </c>
      <c r="L109" s="194" t="s">
        <v>6</v>
      </c>
      <c r="M109" s="429" t="s">
        <v>593</v>
      </c>
      <c r="N109" s="194" t="s">
        <v>171</v>
      </c>
      <c r="O109" s="429" t="s">
        <v>593</v>
      </c>
      <c r="P109" s="194">
        <v>0.0</v>
      </c>
      <c r="Q109" s="194" t="s">
        <v>593</v>
      </c>
      <c r="R109" s="194" t="s">
        <v>593</v>
      </c>
      <c r="S109" s="194" t="s">
        <v>593</v>
      </c>
      <c r="T109" s="194" t="s">
        <v>593</v>
      </c>
      <c r="U109" s="194" t="s">
        <v>593</v>
      </c>
      <c r="V109" s="194">
        <v>0.0</v>
      </c>
      <c r="W109" s="194" t="s">
        <v>588</v>
      </c>
      <c r="X109" s="194" t="s">
        <v>588</v>
      </c>
      <c r="Y109" s="194" t="s">
        <v>588</v>
      </c>
      <c r="Z109" s="218" t="s">
        <v>588</v>
      </c>
      <c r="AA109" s="194" t="s">
        <v>588</v>
      </c>
      <c r="AB109" s="194" t="s">
        <v>588</v>
      </c>
      <c r="AC109" s="194" t="s">
        <v>588</v>
      </c>
      <c r="AD109" s="194">
        <v>0.0</v>
      </c>
      <c r="AE109" s="194" t="s">
        <v>588</v>
      </c>
      <c r="AF109" s="194" t="s">
        <v>588</v>
      </c>
      <c r="AG109" s="197">
        <f>vlookup(B109,'Annual Leave-2026'!$B:$R,6,0)-countif(E109:AF109,"a")-(countif(E109:AF109,"a1")*0.5)-(countif(E109:AF109,"a2")*0.5)-(countif(E109:AF109,"b*")*0.5)-(countif(E109:AF109,"c*")*0.5)-(countif(E109:AF109,"d*")*0.5)-(countif(E109:AF109,"e*")*0.5)+1</f>
        <v>2.5</v>
      </c>
      <c r="AH109" s="197">
        <f t="shared" si="3"/>
        <v>24</v>
      </c>
      <c r="AI109" s="406">
        <f>VLOOKUP(B109,'Working Time-March-2026'!$B:$AK,33,0)/60</f>
        <v>0</v>
      </c>
      <c r="AJ109" s="406">
        <f>VLOOKUP(B109,'Working Time-March-2026'!$B:$AK,34,0)/60</f>
        <v>0</v>
      </c>
      <c r="AK109" s="659"/>
      <c r="AL109" s="475"/>
      <c r="AM109" s="475"/>
      <c r="AN109" s="655"/>
      <c r="AO109" s="655"/>
      <c r="AP109" s="655"/>
      <c r="AQ109" s="655"/>
      <c r="AR109" s="656">
        <f t="shared" si="4"/>
        <v>4</v>
      </c>
      <c r="AS109" s="656">
        <f t="shared" si="5"/>
        <v>0</v>
      </c>
      <c r="AT109" s="656">
        <f t="shared" si="6"/>
        <v>0</v>
      </c>
      <c r="AU109" s="661"/>
      <c r="AV109" s="657" t="s">
        <v>10</v>
      </c>
      <c r="AW109" s="649"/>
      <c r="AX109" s="649"/>
    </row>
    <row r="110">
      <c r="A110" s="656">
        <v>111.0</v>
      </c>
      <c r="B110" s="660" t="s">
        <v>696</v>
      </c>
      <c r="C110" s="475" t="s">
        <v>54</v>
      </c>
      <c r="D110" s="656" t="s">
        <v>14</v>
      </c>
      <c r="E110" s="194" t="s">
        <v>591</v>
      </c>
      <c r="F110" s="194" t="s">
        <v>591</v>
      </c>
      <c r="G110" s="194" t="s">
        <v>591</v>
      </c>
      <c r="H110" s="194">
        <v>0.0</v>
      </c>
      <c r="I110" s="194" t="s">
        <v>591</v>
      </c>
      <c r="J110" s="194" t="s">
        <v>591</v>
      </c>
      <c r="K110" s="194" t="s">
        <v>591</v>
      </c>
      <c r="L110" s="194" t="s">
        <v>591</v>
      </c>
      <c r="M110" s="194" t="s">
        <v>591</v>
      </c>
      <c r="N110" s="194" t="s">
        <v>591</v>
      </c>
      <c r="O110" s="194" t="s">
        <v>591</v>
      </c>
      <c r="P110" s="194">
        <v>0.0</v>
      </c>
      <c r="Q110" s="194" t="s">
        <v>593</v>
      </c>
      <c r="R110" s="194" t="s">
        <v>593</v>
      </c>
      <c r="S110" s="194" t="s">
        <v>593</v>
      </c>
      <c r="T110" s="194" t="s">
        <v>593</v>
      </c>
      <c r="U110" s="194" t="s">
        <v>593</v>
      </c>
      <c r="V110" s="194">
        <v>0.0</v>
      </c>
      <c r="W110" s="194" t="s">
        <v>593</v>
      </c>
      <c r="X110" s="194" t="s">
        <v>593</v>
      </c>
      <c r="Y110" s="194" t="s">
        <v>593</v>
      </c>
      <c r="Z110" s="218" t="s">
        <v>593</v>
      </c>
      <c r="AA110" s="194" t="s">
        <v>593</v>
      </c>
      <c r="AB110" s="194" t="s">
        <v>593</v>
      </c>
      <c r="AC110" s="194" t="s">
        <v>593</v>
      </c>
      <c r="AD110" s="194">
        <v>0.0</v>
      </c>
      <c r="AE110" s="194" t="s">
        <v>593</v>
      </c>
      <c r="AF110" s="194" t="s">
        <v>593</v>
      </c>
      <c r="AG110" s="197">
        <f>vlookup(B110,'Annual Leave-2026'!$B:$R,6,0)-countif(E110:AF110,"a")-(countif(E110:AF110,"a1")*0.5)-(countif(E110:AF110,"a2")*0.5)-(countif(E110:AF110,"b*")*0.5)-(countif(E110:AF110,"c*")*0.5)-(countif(E110:AF110,"d*")*0.5)-(countif(E110:AF110,"e*")*0.5)+1</f>
        <v>3</v>
      </c>
      <c r="AH110" s="197">
        <f t="shared" si="3"/>
        <v>24</v>
      </c>
      <c r="AI110" s="406">
        <f>VLOOKUP(B110,'Working Time-March-2026'!$B:$AK,33,0)/60</f>
        <v>0</v>
      </c>
      <c r="AJ110" s="406">
        <f>VLOOKUP(B110,'Working Time-March-2026'!$B:$AK,34,0)/60</f>
        <v>0</v>
      </c>
      <c r="AK110" s="659"/>
      <c r="AL110" s="475"/>
      <c r="AM110" s="475"/>
      <c r="AN110" s="655"/>
      <c r="AO110" s="655"/>
      <c r="AP110" s="655"/>
      <c r="AQ110" s="655"/>
      <c r="AR110" s="656">
        <f t="shared" si="4"/>
        <v>4</v>
      </c>
      <c r="AS110" s="656">
        <f t="shared" si="5"/>
        <v>0</v>
      </c>
      <c r="AT110" s="656">
        <f t="shared" si="6"/>
        <v>0</v>
      </c>
      <c r="AU110" s="661"/>
      <c r="AV110" s="657" t="s">
        <v>10</v>
      </c>
      <c r="AW110" s="649"/>
      <c r="AX110" s="649"/>
    </row>
    <row r="111">
      <c r="A111" s="650">
        <v>112.0</v>
      </c>
      <c r="B111" s="660" t="s">
        <v>697</v>
      </c>
      <c r="C111" s="475" t="s">
        <v>70</v>
      </c>
      <c r="D111" s="656" t="s">
        <v>14</v>
      </c>
      <c r="E111" s="652" t="s">
        <v>593</v>
      </c>
      <c r="F111" s="429" t="s">
        <v>593</v>
      </c>
      <c r="G111" s="429" t="s">
        <v>593</v>
      </c>
      <c r="H111" s="194">
        <v>0.0</v>
      </c>
      <c r="I111" s="429" t="s">
        <v>593</v>
      </c>
      <c r="J111" s="429" t="s">
        <v>593</v>
      </c>
      <c r="K111" s="429" t="s">
        <v>593</v>
      </c>
      <c r="L111" s="429" t="s">
        <v>593</v>
      </c>
      <c r="M111" s="429" t="s">
        <v>593</v>
      </c>
      <c r="N111" s="429" t="s">
        <v>593</v>
      </c>
      <c r="O111" s="194">
        <v>0.0</v>
      </c>
      <c r="P111" s="194" t="s">
        <v>588</v>
      </c>
      <c r="Q111" s="194" t="s">
        <v>588</v>
      </c>
      <c r="R111" s="194" t="s">
        <v>588</v>
      </c>
      <c r="S111" s="194" t="s">
        <v>588</v>
      </c>
      <c r="T111" s="194" t="s">
        <v>588</v>
      </c>
      <c r="U111" s="194" t="s">
        <v>588</v>
      </c>
      <c r="V111" s="194" t="s">
        <v>588</v>
      </c>
      <c r="W111" s="194">
        <v>0.0</v>
      </c>
      <c r="X111" s="194" t="s">
        <v>588</v>
      </c>
      <c r="Y111" s="194" t="s">
        <v>588</v>
      </c>
      <c r="Z111" s="218" t="s">
        <v>588</v>
      </c>
      <c r="AA111" s="194" t="s">
        <v>588</v>
      </c>
      <c r="AB111" s="194" t="s">
        <v>588</v>
      </c>
      <c r="AC111" s="194" t="s">
        <v>588</v>
      </c>
      <c r="AD111" s="194" t="s">
        <v>588</v>
      </c>
      <c r="AE111" s="194">
        <v>0.0</v>
      </c>
      <c r="AF111" s="194" t="s">
        <v>717</v>
      </c>
      <c r="AG111" s="197">
        <f>vlookup(B111,'Annual Leave-2026'!$B:$R,6,0)-countif(E111:AF111,"a")-(countif(E111:AF111,"a1")*0.5)-(countif(E111:AF111,"a2")*0.5)-(countif(E111:AF111,"b*")*0.5)-(countif(E111:AF111,"c*")*0.5)-(countif(E111:AF111,"d*")*0.5)-(countif(E111:AF111,"e*")*0.5)+1</f>
        <v>2.5</v>
      </c>
      <c r="AH111" s="197">
        <f t="shared" si="3"/>
        <v>24</v>
      </c>
      <c r="AI111" s="406">
        <f>VLOOKUP(B111,'Working Time-March-2026'!$B:$AK,33,0)/60</f>
        <v>0</v>
      </c>
      <c r="AJ111" s="406">
        <f>VLOOKUP(B111,'Working Time-March-2026'!$B:$AK,34,0)/60</f>
        <v>0</v>
      </c>
      <c r="AK111" s="659"/>
      <c r="AL111" s="475"/>
      <c r="AM111" s="475"/>
      <c r="AN111" s="655"/>
      <c r="AO111" s="655"/>
      <c r="AP111" s="655"/>
      <c r="AQ111" s="655"/>
      <c r="AR111" s="656">
        <f t="shared" si="4"/>
        <v>4</v>
      </c>
      <c r="AS111" s="656">
        <f t="shared" si="5"/>
        <v>0</v>
      </c>
      <c r="AT111" s="656">
        <f t="shared" si="6"/>
        <v>0</v>
      </c>
      <c r="AU111" s="661"/>
      <c r="AV111" s="657" t="s">
        <v>9</v>
      </c>
      <c r="AW111" s="649"/>
      <c r="AX111" s="649"/>
    </row>
    <row r="112">
      <c r="A112" s="656">
        <v>113.0</v>
      </c>
      <c r="B112" s="660" t="s">
        <v>848</v>
      </c>
      <c r="C112" s="475" t="s">
        <v>40</v>
      </c>
      <c r="D112" s="660" t="s">
        <v>14</v>
      </c>
      <c r="E112" s="194" t="s">
        <v>717</v>
      </c>
      <c r="F112" s="194" t="s">
        <v>717</v>
      </c>
      <c r="G112" s="194" t="s">
        <v>717</v>
      </c>
      <c r="H112" s="194" t="s">
        <v>717</v>
      </c>
      <c r="I112" s="194">
        <v>0.0</v>
      </c>
      <c r="J112" s="194" t="s">
        <v>715</v>
      </c>
      <c r="K112" s="194" t="s">
        <v>715</v>
      </c>
      <c r="L112" s="194" t="s">
        <v>715</v>
      </c>
      <c r="M112" s="194" t="s">
        <v>715</v>
      </c>
      <c r="N112" s="194" t="s">
        <v>715</v>
      </c>
      <c r="O112" s="194">
        <v>0.0</v>
      </c>
      <c r="P112" s="194" t="s">
        <v>715</v>
      </c>
      <c r="Q112" s="194" t="s">
        <v>715</v>
      </c>
      <c r="R112" s="194" t="s">
        <v>715</v>
      </c>
      <c r="S112" s="194" t="s">
        <v>715</v>
      </c>
      <c r="T112" s="194" t="s">
        <v>715</v>
      </c>
      <c r="U112" s="194" t="s">
        <v>715</v>
      </c>
      <c r="V112" s="194" t="s">
        <v>715</v>
      </c>
      <c r="W112" s="194">
        <v>0.0</v>
      </c>
      <c r="X112" s="194" t="s">
        <v>591</v>
      </c>
      <c r="Y112" s="194" t="s">
        <v>591</v>
      </c>
      <c r="Z112" s="194" t="s">
        <v>591</v>
      </c>
      <c r="AA112" s="194" t="s">
        <v>591</v>
      </c>
      <c r="AB112" s="194" t="s">
        <v>591</v>
      </c>
      <c r="AC112" s="194">
        <v>0.0</v>
      </c>
      <c r="AD112" s="194" t="s">
        <v>591</v>
      </c>
      <c r="AE112" s="194" t="s">
        <v>591</v>
      </c>
      <c r="AF112" s="194" t="s">
        <v>591</v>
      </c>
      <c r="AG112" s="197">
        <f>vlookup(B112,'Annual Leave-2026'!$B:$R,6,0)-countif(E112:AF112,"a")-(countif(E112:AF112,"a1")*0.5)-(countif(E112:AF112,"a2")*0.5)-(countif(E112:AF112,"b*")*0.5)-(countif(E112:AF112,"c*")*0.5)-(countif(E112:AF112,"d*")*0.5)-(countif(E112:AF112,"e*")*0.5)+1</f>
        <v>1.5</v>
      </c>
      <c r="AH112" s="197">
        <f t="shared" si="3"/>
        <v>24</v>
      </c>
      <c r="AI112" s="406">
        <f>VLOOKUP(B112,'Working Time-March-2026'!$B:$AK,33,0)/60</f>
        <v>0</v>
      </c>
      <c r="AJ112" s="406">
        <f>VLOOKUP(B112,'Working Time-March-2026'!$B:$AK,34,0)/60</f>
        <v>0</v>
      </c>
      <c r="AK112" s="659"/>
      <c r="AL112" s="475"/>
      <c r="AM112" s="475"/>
      <c r="AN112" s="655"/>
      <c r="AO112" s="655"/>
      <c r="AP112" s="655"/>
      <c r="AQ112" s="655"/>
      <c r="AR112" s="656">
        <f t="shared" si="4"/>
        <v>4</v>
      </c>
      <c r="AS112" s="656">
        <f t="shared" si="5"/>
        <v>0</v>
      </c>
      <c r="AT112" s="656">
        <f t="shared" si="6"/>
        <v>0</v>
      </c>
      <c r="AU112" s="661"/>
      <c r="AV112" s="657" t="s">
        <v>7</v>
      </c>
      <c r="AW112" s="649"/>
      <c r="AX112" s="649"/>
    </row>
    <row r="113">
      <c r="A113" s="650">
        <v>114.0</v>
      </c>
      <c r="B113" s="660" t="s">
        <v>698</v>
      </c>
      <c r="C113" s="475" t="s">
        <v>19</v>
      </c>
      <c r="D113" s="660" t="s">
        <v>14</v>
      </c>
      <c r="E113" s="194" t="s">
        <v>588</v>
      </c>
      <c r="F113" s="194" t="s">
        <v>588</v>
      </c>
      <c r="G113" s="194" t="s">
        <v>588</v>
      </c>
      <c r="H113" s="194" t="s">
        <v>588</v>
      </c>
      <c r="I113" s="194">
        <v>0.0</v>
      </c>
      <c r="J113" s="194" t="s">
        <v>588</v>
      </c>
      <c r="K113" s="194" t="s">
        <v>588</v>
      </c>
      <c r="L113" s="194" t="s">
        <v>588</v>
      </c>
      <c r="M113" s="194" t="s">
        <v>588</v>
      </c>
      <c r="N113" s="194" t="s">
        <v>588</v>
      </c>
      <c r="O113" s="194" t="s">
        <v>6</v>
      </c>
      <c r="P113" s="194">
        <v>0.0</v>
      </c>
      <c r="Q113" s="194" t="s">
        <v>6</v>
      </c>
      <c r="R113" s="194" t="s">
        <v>6</v>
      </c>
      <c r="S113" s="194" t="s">
        <v>6</v>
      </c>
      <c r="T113" s="194" t="s">
        <v>588</v>
      </c>
      <c r="U113" s="194" t="s">
        <v>588</v>
      </c>
      <c r="V113" s="194" t="s">
        <v>588</v>
      </c>
      <c r="W113" s="194" t="s">
        <v>588</v>
      </c>
      <c r="X113" s="194">
        <v>0.0</v>
      </c>
      <c r="Y113" s="194" t="s">
        <v>717</v>
      </c>
      <c r="Z113" s="194" t="s">
        <v>717</v>
      </c>
      <c r="AA113" s="194" t="s">
        <v>717</v>
      </c>
      <c r="AB113" s="194" t="s">
        <v>717</v>
      </c>
      <c r="AC113" s="194">
        <v>0.0</v>
      </c>
      <c r="AD113" s="194" t="s">
        <v>717</v>
      </c>
      <c r="AE113" s="194" t="s">
        <v>717</v>
      </c>
      <c r="AF113" s="194" t="s">
        <v>717</v>
      </c>
      <c r="AG113" s="197">
        <f>vlookup(B113,'Annual Leave-2026'!$B:$R,6,0)-countif(E113:AF113,"a")-(countif(E113:AF113,"a1")*0.5)-(countif(E113:AF113,"a2")*0.5)-(countif(E113:AF113,"b*")*0.5)-(countif(E113:AF113,"c*")*0.5)-(countif(E113:AF113,"d*")*0.5)-(countif(E113:AF113,"e*")*0.5)+1</f>
        <v>0</v>
      </c>
      <c r="AH113" s="197">
        <f t="shared" si="3"/>
        <v>24</v>
      </c>
      <c r="AI113" s="406">
        <f>VLOOKUP(B113,'Working Time-March-2026'!$B:$AK,33,0)/60</f>
        <v>0</v>
      </c>
      <c r="AJ113" s="406">
        <f>VLOOKUP(B113,'Working Time-March-2026'!$B:$AK,34,0)/60</f>
        <v>0</v>
      </c>
      <c r="AK113" s="659"/>
      <c r="AL113" s="475"/>
      <c r="AM113" s="475"/>
      <c r="AN113" s="655"/>
      <c r="AO113" s="655"/>
      <c r="AP113" s="655"/>
      <c r="AQ113" s="655"/>
      <c r="AR113" s="656">
        <f t="shared" si="4"/>
        <v>4</v>
      </c>
      <c r="AS113" s="656">
        <f t="shared" si="5"/>
        <v>0</v>
      </c>
      <c r="AT113" s="656">
        <f t="shared" si="6"/>
        <v>0</v>
      </c>
      <c r="AU113" s="661"/>
      <c r="AV113" s="657" t="s">
        <v>9</v>
      </c>
      <c r="AW113" s="649"/>
      <c r="AX113" s="649"/>
    </row>
    <row r="114">
      <c r="A114" s="650">
        <v>116.0</v>
      </c>
      <c r="B114" s="660" t="s">
        <v>699</v>
      </c>
      <c r="C114" s="475" t="s">
        <v>33</v>
      </c>
      <c r="D114" s="660" t="s">
        <v>14</v>
      </c>
      <c r="E114" s="194" t="s">
        <v>717</v>
      </c>
      <c r="F114" s="194" t="s">
        <v>717</v>
      </c>
      <c r="G114" s="194" t="s">
        <v>717</v>
      </c>
      <c r="H114" s="194">
        <v>0.0</v>
      </c>
      <c r="I114" s="194" t="s">
        <v>717</v>
      </c>
      <c r="J114" s="194" t="s">
        <v>717</v>
      </c>
      <c r="K114" s="194" t="s">
        <v>717</v>
      </c>
      <c r="L114" s="194" t="s">
        <v>717</v>
      </c>
      <c r="M114" s="194" t="s">
        <v>717</v>
      </c>
      <c r="N114" s="194" t="s">
        <v>717</v>
      </c>
      <c r="O114" s="194">
        <v>0.0</v>
      </c>
      <c r="P114" s="194" t="s">
        <v>715</v>
      </c>
      <c r="Q114" s="194" t="s">
        <v>715</v>
      </c>
      <c r="R114" s="194" t="s">
        <v>715</v>
      </c>
      <c r="S114" s="194" t="s">
        <v>715</v>
      </c>
      <c r="T114" s="194" t="s">
        <v>715</v>
      </c>
      <c r="U114" s="194" t="s">
        <v>715</v>
      </c>
      <c r="V114" s="194">
        <v>0.0</v>
      </c>
      <c r="W114" s="194" t="s">
        <v>715</v>
      </c>
      <c r="X114" s="194" t="s">
        <v>715</v>
      </c>
      <c r="Y114" s="194" t="s">
        <v>715</v>
      </c>
      <c r="Z114" s="194" t="s">
        <v>715</v>
      </c>
      <c r="AA114" s="194" t="s">
        <v>715</v>
      </c>
      <c r="AB114" s="194" t="s">
        <v>6</v>
      </c>
      <c r="AC114" s="194" t="s">
        <v>6</v>
      </c>
      <c r="AD114" s="194">
        <v>0.0</v>
      </c>
      <c r="AE114" s="194" t="s">
        <v>591</v>
      </c>
      <c r="AF114" s="194" t="s">
        <v>591</v>
      </c>
      <c r="AG114" s="197">
        <f>vlookup(B114,'Annual Leave-2026'!$B:$R,6,0)-countif(E114:AF114,"a")-(countif(E114:AF114,"a1")*0.5)-(countif(E114:AF114,"a2")*0.5)-(countif(E114:AF114,"b*")*0.5)-(countif(E114:AF114,"c*")*0.5)-(countif(E114:AF114,"d*")*0.5)-(countif(E114:AF114,"e*")*0.5)+1</f>
        <v>2.5</v>
      </c>
      <c r="AH114" s="197">
        <f t="shared" si="3"/>
        <v>24</v>
      </c>
      <c r="AI114" s="406">
        <f>VLOOKUP(B114,'Working Time-March-2026'!$B:$AK,33,0)/60</f>
        <v>0</v>
      </c>
      <c r="AJ114" s="406">
        <f>VLOOKUP(B114,'Working Time-March-2026'!$B:$AK,34,0)/60</f>
        <v>0</v>
      </c>
      <c r="AK114" s="659"/>
      <c r="AL114" s="475"/>
      <c r="AM114" s="475"/>
      <c r="AN114" s="655"/>
      <c r="AO114" s="655"/>
      <c r="AP114" s="655"/>
      <c r="AQ114" s="655"/>
      <c r="AR114" s="656">
        <f t="shared" si="4"/>
        <v>4</v>
      </c>
      <c r="AS114" s="656">
        <f t="shared" si="5"/>
        <v>0</v>
      </c>
      <c r="AT114" s="656">
        <f t="shared" si="6"/>
        <v>0</v>
      </c>
      <c r="AU114" s="661"/>
      <c r="AV114" s="657" t="s">
        <v>7</v>
      </c>
      <c r="AW114" s="649"/>
      <c r="AX114" s="649"/>
    </row>
    <row r="115">
      <c r="A115" s="656">
        <v>117.0</v>
      </c>
      <c r="B115" s="662" t="s">
        <v>700</v>
      </c>
      <c r="C115" s="663" t="s">
        <v>65</v>
      </c>
      <c r="D115" s="662" t="s">
        <v>14</v>
      </c>
      <c r="E115" s="652" t="s">
        <v>593</v>
      </c>
      <c r="F115" s="429" t="s">
        <v>593</v>
      </c>
      <c r="G115" s="429" t="s">
        <v>593</v>
      </c>
      <c r="H115" s="194">
        <v>0.0</v>
      </c>
      <c r="I115" s="429" t="s">
        <v>593</v>
      </c>
      <c r="J115" s="429" t="s">
        <v>593</v>
      </c>
      <c r="K115" s="429" t="s">
        <v>593</v>
      </c>
      <c r="L115" s="429" t="s">
        <v>593</v>
      </c>
      <c r="M115" s="429" t="s">
        <v>593</v>
      </c>
      <c r="N115" s="429" t="s">
        <v>593</v>
      </c>
      <c r="O115" s="194">
        <v>0.0</v>
      </c>
      <c r="P115" s="194" t="s">
        <v>593</v>
      </c>
      <c r="Q115" s="194" t="s">
        <v>593</v>
      </c>
      <c r="R115" s="194" t="s">
        <v>593</v>
      </c>
      <c r="S115" s="194" t="s">
        <v>593</v>
      </c>
      <c r="T115" s="194" t="s">
        <v>593</v>
      </c>
      <c r="U115" s="194" t="s">
        <v>593</v>
      </c>
      <c r="V115" s="194">
        <v>0.0</v>
      </c>
      <c r="W115" s="194" t="s">
        <v>588</v>
      </c>
      <c r="X115" s="194" t="s">
        <v>588</v>
      </c>
      <c r="Y115" s="194" t="s">
        <v>588</v>
      </c>
      <c r="Z115" s="194" t="s">
        <v>588</v>
      </c>
      <c r="AA115" s="194" t="s">
        <v>588</v>
      </c>
      <c r="AB115" s="194" t="s">
        <v>588</v>
      </c>
      <c r="AC115" s="194" t="s">
        <v>588</v>
      </c>
      <c r="AD115" s="194">
        <v>0.0</v>
      </c>
      <c r="AE115" s="194" t="s">
        <v>588</v>
      </c>
      <c r="AF115" s="194" t="s">
        <v>588</v>
      </c>
      <c r="AG115" s="197">
        <f>vlookup(B115,'Annual Leave-2026'!$B:$R,6,0)-countif(E115:AF115,"a")-(countif(E115:AF115,"a1")*0.5)-(countif(E115:AF115,"a2")*0.5)-(countif(E115:AF115,"b*")*0.5)-(countif(E115:AF115,"c*")*0.5)-(countif(E115:AF115,"d*")*0.5)-(countif(E115:AF115,"e*")*0.5)+1</f>
        <v>1</v>
      </c>
      <c r="AH115" s="197">
        <f t="shared" si="3"/>
        <v>24</v>
      </c>
      <c r="AI115" s="406">
        <f>VLOOKUP(B115,'Working Time-March-2026'!$B:$AK,33,0)/60</f>
        <v>0</v>
      </c>
      <c r="AJ115" s="406">
        <f>VLOOKUP(B115,'Working Time-March-2026'!$B:$AK,34,0)/60</f>
        <v>0</v>
      </c>
      <c r="AK115" s="659"/>
      <c r="AL115" s="475"/>
      <c r="AM115" s="475"/>
      <c r="AN115" s="655"/>
      <c r="AO115" s="655"/>
      <c r="AP115" s="655"/>
      <c r="AQ115" s="655"/>
      <c r="AR115" s="656">
        <f t="shared" si="4"/>
        <v>4</v>
      </c>
      <c r="AS115" s="656">
        <f t="shared" si="5"/>
        <v>0</v>
      </c>
      <c r="AT115" s="656">
        <f t="shared" si="6"/>
        <v>0</v>
      </c>
      <c r="AU115" s="661"/>
      <c r="AV115" s="657" t="s">
        <v>10</v>
      </c>
      <c r="AW115" s="649"/>
      <c r="AX115" s="649"/>
    </row>
    <row r="116">
      <c r="A116" s="650">
        <v>118.0</v>
      </c>
      <c r="B116" s="660" t="s">
        <v>701</v>
      </c>
      <c r="C116" s="475" t="s">
        <v>51</v>
      </c>
      <c r="D116" s="660" t="s">
        <v>14</v>
      </c>
      <c r="E116" s="194" t="s">
        <v>715</v>
      </c>
      <c r="F116" s="194" t="s">
        <v>715</v>
      </c>
      <c r="G116" s="194" t="s">
        <v>715</v>
      </c>
      <c r="H116" s="194" t="s">
        <v>715</v>
      </c>
      <c r="I116" s="194">
        <v>0.0</v>
      </c>
      <c r="J116" s="194" t="s">
        <v>591</v>
      </c>
      <c r="K116" s="194" t="s">
        <v>591</v>
      </c>
      <c r="L116" s="194" t="s">
        <v>591</v>
      </c>
      <c r="M116" s="194" t="s">
        <v>163</v>
      </c>
      <c r="N116" s="194" t="s">
        <v>6</v>
      </c>
      <c r="O116" s="194">
        <v>0.0</v>
      </c>
      <c r="P116" s="194" t="s">
        <v>6</v>
      </c>
      <c r="Q116" s="194" t="s">
        <v>591</v>
      </c>
      <c r="R116" s="194" t="s">
        <v>591</v>
      </c>
      <c r="S116" s="194" t="s">
        <v>591</v>
      </c>
      <c r="T116" s="194" t="s">
        <v>591</v>
      </c>
      <c r="U116" s="194" t="s">
        <v>591</v>
      </c>
      <c r="V116" s="194" t="s">
        <v>591</v>
      </c>
      <c r="W116" s="194">
        <v>0.0</v>
      </c>
      <c r="X116" s="194" t="s">
        <v>591</v>
      </c>
      <c r="Y116" s="194" t="s">
        <v>591</v>
      </c>
      <c r="Z116" s="194" t="s">
        <v>591</v>
      </c>
      <c r="AA116" s="194" t="s">
        <v>591</v>
      </c>
      <c r="AB116" s="194" t="s">
        <v>591</v>
      </c>
      <c r="AC116" s="194">
        <v>0.0</v>
      </c>
      <c r="AD116" s="194" t="s">
        <v>593</v>
      </c>
      <c r="AE116" s="194" t="s">
        <v>593</v>
      </c>
      <c r="AF116" s="194" t="s">
        <v>593</v>
      </c>
      <c r="AG116" s="197">
        <f>vlookup(B116,'Annual Leave-2026'!$B:$R,6,0)-countif(E116:AF116,"a")-(countif(E116:AF116,"a1")*0.5)-(countif(E116:AF116,"a2")*0.5)-(countif(E116:AF116,"b*")*0.5)-(countif(E116:AF116,"c*")*0.5)-(countif(E116:AF116,"d*")*0.5)-(countif(E116:AF116,"e*")*0.5)+1</f>
        <v>2</v>
      </c>
      <c r="AH116" s="197">
        <f t="shared" si="3"/>
        <v>24</v>
      </c>
      <c r="AI116" s="406">
        <f>VLOOKUP(B116,'Working Time-March-2026'!$B:$AK,33,0)/60</f>
        <v>0</v>
      </c>
      <c r="AJ116" s="406">
        <f>VLOOKUP(B116,'Working Time-March-2026'!$B:$AK,34,0)/60</f>
        <v>0</v>
      </c>
      <c r="AK116" s="659"/>
      <c r="AL116" s="475"/>
      <c r="AM116" s="475"/>
      <c r="AN116" s="655"/>
      <c r="AO116" s="655"/>
      <c r="AP116" s="655"/>
      <c r="AQ116" s="655"/>
      <c r="AR116" s="656">
        <f t="shared" si="4"/>
        <v>4</v>
      </c>
      <c r="AS116" s="656">
        <f t="shared" si="5"/>
        <v>0</v>
      </c>
      <c r="AT116" s="656">
        <f t="shared" si="6"/>
        <v>0</v>
      </c>
      <c r="AU116" s="661"/>
      <c r="AV116" s="664" t="s">
        <v>6</v>
      </c>
    </row>
    <row r="117">
      <c r="A117" s="650">
        <v>120.0</v>
      </c>
      <c r="B117" s="662" t="s">
        <v>709</v>
      </c>
      <c r="C117" s="663" t="s">
        <v>30</v>
      </c>
      <c r="D117" s="662" t="s">
        <v>14</v>
      </c>
      <c r="E117" s="194" t="s">
        <v>588</v>
      </c>
      <c r="F117" s="194" t="s">
        <v>588</v>
      </c>
      <c r="G117" s="194" t="s">
        <v>588</v>
      </c>
      <c r="H117" s="194" t="s">
        <v>588</v>
      </c>
      <c r="I117" s="194" t="s">
        <v>6</v>
      </c>
      <c r="J117" s="194">
        <v>0.0</v>
      </c>
      <c r="K117" s="194" t="s">
        <v>717</v>
      </c>
      <c r="L117" s="194" t="s">
        <v>717</v>
      </c>
      <c r="M117" s="194" t="s">
        <v>717</v>
      </c>
      <c r="N117" s="194" t="s">
        <v>717</v>
      </c>
      <c r="O117" s="194">
        <v>0.0</v>
      </c>
      <c r="P117" s="194" t="s">
        <v>602</v>
      </c>
      <c r="Q117" s="194" t="s">
        <v>717</v>
      </c>
      <c r="R117" s="194" t="s">
        <v>717</v>
      </c>
      <c r="S117" s="194" t="s">
        <v>717</v>
      </c>
      <c r="T117" s="194" t="s">
        <v>717</v>
      </c>
      <c r="U117" s="194" t="s">
        <v>717</v>
      </c>
      <c r="V117" s="194" t="s">
        <v>717</v>
      </c>
      <c r="W117" s="194">
        <v>0.0</v>
      </c>
      <c r="X117" s="194" t="s">
        <v>715</v>
      </c>
      <c r="Y117" s="194" t="s">
        <v>715</v>
      </c>
      <c r="Z117" s="194" t="s">
        <v>715</v>
      </c>
      <c r="AA117" s="194" t="s">
        <v>715</v>
      </c>
      <c r="AB117" s="194" t="s">
        <v>715</v>
      </c>
      <c r="AC117" s="194" t="s">
        <v>715</v>
      </c>
      <c r="AD117" s="194">
        <v>0.0</v>
      </c>
      <c r="AE117" s="194" t="s">
        <v>715</v>
      </c>
      <c r="AF117" s="194" t="s">
        <v>715</v>
      </c>
      <c r="AG117" s="197">
        <f>vlookup(B117,'Annual Leave-2026'!$B:$R,6,0)-countif(E117:AF117,"a")-(countif(E117:AF117,"a1")*0.5)-(countif(E117:AF117,"a2")*0.5)-(countif(E117:AF117,"b*")*0.5)-(countif(E117:AF117,"c*")*0.5)-(countif(E117:AF117,"d*")*0.5)-(countif(E117:AF117,"e*")*0.5)+1</f>
        <v>0</v>
      </c>
      <c r="AH117" s="197">
        <f t="shared" si="3"/>
        <v>23</v>
      </c>
      <c r="AI117" s="406">
        <f>VLOOKUP(B117,'Working Time-March-2026'!$B:$AK,33,0)/60</f>
        <v>0</v>
      </c>
      <c r="AJ117" s="406">
        <f>VLOOKUP(B117,'Working Time-March-2026'!$B:$AK,34,0)/60</f>
        <v>0</v>
      </c>
      <c r="AK117" s="659"/>
      <c r="AL117" s="475"/>
      <c r="AM117" s="475"/>
      <c r="AN117" s="655"/>
      <c r="AO117" s="655"/>
      <c r="AP117" s="655"/>
      <c r="AQ117" s="655"/>
      <c r="AR117" s="656">
        <f t="shared" si="4"/>
        <v>4</v>
      </c>
      <c r="AS117" s="656">
        <f t="shared" si="5"/>
        <v>0</v>
      </c>
      <c r="AT117" s="656">
        <f t="shared" si="6"/>
        <v>1</v>
      </c>
      <c r="AU117" s="661"/>
      <c r="AV117" s="664" t="s">
        <v>8</v>
      </c>
    </row>
    <row r="118">
      <c r="A118" s="656">
        <v>121.0</v>
      </c>
      <c r="B118" s="660" t="s">
        <v>702</v>
      </c>
      <c r="C118" s="475" t="s">
        <v>58</v>
      </c>
      <c r="D118" s="660" t="s">
        <v>14</v>
      </c>
      <c r="E118" s="194" t="s">
        <v>6</v>
      </c>
      <c r="F118" s="194" t="s">
        <v>602</v>
      </c>
      <c r="G118" s="194" t="s">
        <v>602</v>
      </c>
      <c r="H118" s="194" t="s">
        <v>602</v>
      </c>
      <c r="I118" s="194">
        <v>0.0</v>
      </c>
      <c r="J118" s="194" t="s">
        <v>591</v>
      </c>
      <c r="K118" s="194" t="s">
        <v>591</v>
      </c>
      <c r="L118" s="194" t="s">
        <v>591</v>
      </c>
      <c r="M118" s="194" t="s">
        <v>591</v>
      </c>
      <c r="N118" s="194" t="s">
        <v>591</v>
      </c>
      <c r="O118" s="194" t="s">
        <v>591</v>
      </c>
      <c r="P118" s="194">
        <v>0.0</v>
      </c>
      <c r="Q118" s="194" t="s">
        <v>593</v>
      </c>
      <c r="R118" s="194" t="s">
        <v>593</v>
      </c>
      <c r="S118" s="194" t="s">
        <v>593</v>
      </c>
      <c r="T118" s="194" t="s">
        <v>593</v>
      </c>
      <c r="U118" s="194" t="s">
        <v>593</v>
      </c>
      <c r="V118" s="194">
        <v>0.0</v>
      </c>
      <c r="W118" s="194" t="s">
        <v>593</v>
      </c>
      <c r="X118" s="194" t="s">
        <v>593</v>
      </c>
      <c r="Y118" s="194" t="s">
        <v>593</v>
      </c>
      <c r="Z118" s="218" t="s">
        <v>593</v>
      </c>
      <c r="AA118" s="194" t="s">
        <v>593</v>
      </c>
      <c r="AB118" s="194" t="s">
        <v>593</v>
      </c>
      <c r="AC118" s="194" t="s">
        <v>593</v>
      </c>
      <c r="AD118" s="194">
        <v>0.0</v>
      </c>
      <c r="AE118" s="194" t="s">
        <v>593</v>
      </c>
      <c r="AF118" s="194" t="s">
        <v>593</v>
      </c>
      <c r="AG118" s="197">
        <f>vlookup(B118,'Annual Leave-2026'!$B:$R,6,0)-countif(E118:AF118,"a")-(countif(E118:AF118,"a1")*0.5)-(countif(E118:AF118,"a2")*0.5)-(countif(E118:AF118,"b*")*0.5)-(countif(E118:AF118,"c*")*0.5)-(countif(E118:AF118,"d*")*0.5)-(countif(E118:AF118,"e*")*0.5)+1</f>
        <v>0.5</v>
      </c>
      <c r="AH118" s="197">
        <f t="shared" si="3"/>
        <v>21</v>
      </c>
      <c r="AI118" s="406">
        <f>VLOOKUP(B118,'Working Time-March-2026'!$B:$AK,33,0)/60</f>
        <v>0</v>
      </c>
      <c r="AJ118" s="406">
        <f>VLOOKUP(B118,'Working Time-March-2026'!$B:$AK,34,0)/60</f>
        <v>0</v>
      </c>
      <c r="AK118" s="659"/>
      <c r="AL118" s="475"/>
      <c r="AM118" s="475"/>
      <c r="AN118" s="655"/>
      <c r="AO118" s="655"/>
      <c r="AP118" s="655"/>
      <c r="AQ118" s="655"/>
      <c r="AR118" s="656">
        <f t="shared" si="4"/>
        <v>4</v>
      </c>
      <c r="AS118" s="656">
        <f t="shared" si="5"/>
        <v>0</v>
      </c>
      <c r="AT118" s="656">
        <f t="shared" si="6"/>
        <v>3</v>
      </c>
      <c r="AU118" s="661"/>
      <c r="AV118" s="664" t="s">
        <v>10</v>
      </c>
    </row>
    <row r="119">
      <c r="A119" s="650">
        <v>122.0</v>
      </c>
      <c r="B119" s="660" t="s">
        <v>703</v>
      </c>
      <c r="C119" s="475" t="s">
        <v>43</v>
      </c>
      <c r="D119" s="660" t="s">
        <v>14</v>
      </c>
      <c r="E119" s="194" t="s">
        <v>715</v>
      </c>
      <c r="F119" s="194" t="s">
        <v>715</v>
      </c>
      <c r="G119" s="194" t="s">
        <v>715</v>
      </c>
      <c r="H119" s="194">
        <v>0.0</v>
      </c>
      <c r="I119" s="194" t="s">
        <v>715</v>
      </c>
      <c r="J119" s="194" t="s">
        <v>715</v>
      </c>
      <c r="K119" s="194" t="s">
        <v>715</v>
      </c>
      <c r="L119" s="194" t="s">
        <v>715</v>
      </c>
      <c r="M119" s="194" t="s">
        <v>715</v>
      </c>
      <c r="N119" s="194" t="s">
        <v>715</v>
      </c>
      <c r="O119" s="194" t="s">
        <v>715</v>
      </c>
      <c r="P119" s="194">
        <v>0.0</v>
      </c>
      <c r="Q119" s="194" t="s">
        <v>591</v>
      </c>
      <c r="R119" s="194" t="s">
        <v>591</v>
      </c>
      <c r="S119" s="194" t="s">
        <v>591</v>
      </c>
      <c r="T119" s="194" t="s">
        <v>591</v>
      </c>
      <c r="U119" s="194" t="s">
        <v>591</v>
      </c>
      <c r="V119" s="194">
        <v>0.0</v>
      </c>
      <c r="W119" s="194" t="s">
        <v>591</v>
      </c>
      <c r="X119" s="194" t="s">
        <v>591</v>
      </c>
      <c r="Y119" s="194" t="s">
        <v>591</v>
      </c>
      <c r="Z119" s="194" t="s">
        <v>591</v>
      </c>
      <c r="AA119" s="194" t="s">
        <v>591</v>
      </c>
      <c r="AB119" s="194" t="s">
        <v>591</v>
      </c>
      <c r="AC119" s="194" t="s">
        <v>591</v>
      </c>
      <c r="AD119" s="194">
        <v>0.0</v>
      </c>
      <c r="AE119" s="194" t="s">
        <v>591</v>
      </c>
      <c r="AF119" s="194" t="s">
        <v>591</v>
      </c>
      <c r="AG119" s="197">
        <f>vlookup(B119,'Annual Leave-2026'!$B:$R,6,0)-countif(E119:AF119,"a")-(countif(E119:AF119,"a1")*0.5)-(countif(E119:AF119,"a2")*0.5)-(countif(E119:AF119,"b*")*0.5)-(countif(E119:AF119,"c*")*0.5)-(countif(E119:AF119,"d*")*0.5)-(countif(E119:AF119,"e*")*0.5)+1</f>
        <v>2</v>
      </c>
      <c r="AH119" s="197">
        <f t="shared" si="3"/>
        <v>24</v>
      </c>
      <c r="AI119" s="406">
        <f>VLOOKUP(B119,'Working Time-March-2026'!$B:$AK,33,0)/60</f>
        <v>-0.1666666667</v>
      </c>
      <c r="AJ119" s="406">
        <f>VLOOKUP(B119,'Working Time-March-2026'!$B:$AK,34,0)/60</f>
        <v>0</v>
      </c>
      <c r="AK119" s="659"/>
      <c r="AL119" s="475"/>
      <c r="AM119" s="475"/>
      <c r="AN119" s="655"/>
      <c r="AO119" s="655"/>
      <c r="AP119" s="655"/>
      <c r="AQ119" s="655"/>
      <c r="AR119" s="656">
        <f t="shared" si="4"/>
        <v>4</v>
      </c>
      <c r="AS119" s="656">
        <f t="shared" si="5"/>
        <v>0</v>
      </c>
      <c r="AT119" s="656">
        <f t="shared" si="6"/>
        <v>0</v>
      </c>
      <c r="AU119" s="661"/>
      <c r="AV119" s="664" t="s">
        <v>6</v>
      </c>
    </row>
    <row r="120">
      <c r="A120" s="656">
        <v>123.0</v>
      </c>
      <c r="B120" s="660" t="s">
        <v>713</v>
      </c>
      <c r="C120" s="475" t="s">
        <v>34</v>
      </c>
      <c r="D120" s="660" t="s">
        <v>14</v>
      </c>
      <c r="E120" s="194" t="s">
        <v>6</v>
      </c>
      <c r="F120" s="194" t="s">
        <v>6</v>
      </c>
      <c r="G120" s="194" t="s">
        <v>6</v>
      </c>
      <c r="H120" s="194" t="s">
        <v>602</v>
      </c>
      <c r="I120" s="194">
        <v>0.0</v>
      </c>
      <c r="J120" s="194" t="s">
        <v>717</v>
      </c>
      <c r="K120" s="194" t="s">
        <v>717</v>
      </c>
      <c r="L120" s="194" t="s">
        <v>717</v>
      </c>
      <c r="M120" s="194" t="s">
        <v>717</v>
      </c>
      <c r="N120" s="194" t="s">
        <v>717</v>
      </c>
      <c r="O120" s="194">
        <v>0.0</v>
      </c>
      <c r="P120" s="194" t="s">
        <v>715</v>
      </c>
      <c r="Q120" s="194" t="s">
        <v>715</v>
      </c>
      <c r="R120" s="194" t="s">
        <v>715</v>
      </c>
      <c r="S120" s="194" t="s">
        <v>715</v>
      </c>
      <c r="T120" s="194" t="s">
        <v>715</v>
      </c>
      <c r="U120" s="194" t="s">
        <v>715</v>
      </c>
      <c r="V120" s="194">
        <v>0.0</v>
      </c>
      <c r="W120" s="194" t="s">
        <v>763</v>
      </c>
      <c r="X120" s="194" t="s">
        <v>715</v>
      </c>
      <c r="Y120" s="194" t="s">
        <v>715</v>
      </c>
      <c r="Z120" s="194" t="s">
        <v>715</v>
      </c>
      <c r="AA120" s="194" t="s">
        <v>715</v>
      </c>
      <c r="AB120" s="194" t="s">
        <v>715</v>
      </c>
      <c r="AC120" s="194">
        <v>0.0</v>
      </c>
      <c r="AD120" s="194" t="s">
        <v>591</v>
      </c>
      <c r="AE120" s="194" t="s">
        <v>591</v>
      </c>
      <c r="AF120" s="194" t="s">
        <v>591</v>
      </c>
      <c r="AG120" s="197">
        <f>vlookup(B120,'Annual Leave-2026'!$B:$R,6,0)-countif(E120:AF120,"a")-(countif(E120:AF120,"a1")*0.5)-(countif(E120:AF120,"a2")*0.5)-(countif(E120:AF120,"b*")*0.5)-(countif(E120:AF120,"c*")*0.5)-(countif(E120:AF120,"d*")*0.5)-(countif(E120:AF120,"e*")*0.5)+1</f>
        <v>0</v>
      </c>
      <c r="AH120" s="197">
        <f t="shared" si="3"/>
        <v>22.5</v>
      </c>
      <c r="AI120" s="406">
        <f>VLOOKUP(B120,'Working Time-March-2026'!$B:$AK,33,0)/60</f>
        <v>0</v>
      </c>
      <c r="AJ120" s="406">
        <f>VLOOKUP(B120,'Working Time-March-2026'!$B:$AK,34,0)/60</f>
        <v>0</v>
      </c>
      <c r="AK120" s="659"/>
      <c r="AL120" s="475"/>
      <c r="AM120" s="475"/>
      <c r="AN120" s="655"/>
      <c r="AO120" s="655"/>
      <c r="AP120" s="655"/>
      <c r="AQ120" s="655"/>
      <c r="AR120" s="656">
        <f t="shared" si="4"/>
        <v>4</v>
      </c>
      <c r="AS120" s="656">
        <f t="shared" si="5"/>
        <v>0</v>
      </c>
      <c r="AT120" s="656">
        <f t="shared" si="6"/>
        <v>1.5</v>
      </c>
      <c r="AU120" s="661"/>
      <c r="AV120" s="664" t="s">
        <v>7</v>
      </c>
    </row>
    <row r="121">
      <c r="A121" s="656">
        <v>125.0</v>
      </c>
      <c r="B121" s="660" t="s">
        <v>704</v>
      </c>
      <c r="C121" s="475" t="s">
        <v>36</v>
      </c>
      <c r="D121" s="660" t="s">
        <v>14</v>
      </c>
      <c r="E121" s="194" t="s">
        <v>592</v>
      </c>
      <c r="F121" s="194" t="s">
        <v>592</v>
      </c>
      <c r="G121" s="194" t="s">
        <v>592</v>
      </c>
      <c r="H121" s="194">
        <v>0.0</v>
      </c>
      <c r="I121" s="194" t="s">
        <v>6</v>
      </c>
      <c r="J121" s="194" t="s">
        <v>592</v>
      </c>
      <c r="K121" s="194" t="s">
        <v>592</v>
      </c>
      <c r="L121" s="194" t="s">
        <v>592</v>
      </c>
      <c r="M121" s="194" t="s">
        <v>717</v>
      </c>
      <c r="N121" s="194" t="s">
        <v>717</v>
      </c>
      <c r="O121" s="194" t="s">
        <v>717</v>
      </c>
      <c r="P121" s="194">
        <v>0.0</v>
      </c>
      <c r="Q121" s="194" t="s">
        <v>715</v>
      </c>
      <c r="R121" s="194" t="s">
        <v>715</v>
      </c>
      <c r="S121" s="194" t="s">
        <v>715</v>
      </c>
      <c r="T121" s="194" t="s">
        <v>715</v>
      </c>
      <c r="U121" s="194" t="s">
        <v>715</v>
      </c>
      <c r="V121" s="194">
        <v>0.0</v>
      </c>
      <c r="W121" s="194" t="s">
        <v>165</v>
      </c>
      <c r="X121" s="194" t="s">
        <v>715</v>
      </c>
      <c r="Y121" s="194" t="s">
        <v>715</v>
      </c>
      <c r="Z121" s="194" t="s">
        <v>715</v>
      </c>
      <c r="AA121" s="194" t="s">
        <v>715</v>
      </c>
      <c r="AB121" s="194" t="s">
        <v>715</v>
      </c>
      <c r="AC121" s="194" t="s">
        <v>715</v>
      </c>
      <c r="AD121" s="194">
        <v>0.0</v>
      </c>
      <c r="AE121" s="194" t="s">
        <v>591</v>
      </c>
      <c r="AF121" s="194" t="s">
        <v>591</v>
      </c>
      <c r="AG121" s="197">
        <f>vlookup(B121,'Annual Leave-2026'!$B:$R,6,0)-countif(E121:AF121,"a")-(countif(E121:AF121,"a1")*0.5)-(countif(E121:AF121,"a2")*0.5)-(countif(E121:AF121,"b*")*0.5)-(countif(E121:AF121,"c*")*0.5)-(countif(E121:AF121,"d*")*0.5)-(countif(E121:AF121,"e*")*0.5)+1</f>
        <v>0.5</v>
      </c>
      <c r="AH121" s="197">
        <f t="shared" si="3"/>
        <v>18</v>
      </c>
      <c r="AI121" s="406">
        <f>VLOOKUP(B121,'Working Time-March-2026'!$B:$AK,33,0)/60</f>
        <v>0</v>
      </c>
      <c r="AJ121" s="406">
        <f>VLOOKUP(B121,'Working Time-March-2026'!$B:$AK,34,0)/60</f>
        <v>0</v>
      </c>
      <c r="AK121" s="659"/>
      <c r="AL121" s="475"/>
      <c r="AM121" s="475"/>
      <c r="AN121" s="655"/>
      <c r="AO121" s="655"/>
      <c r="AP121" s="655"/>
      <c r="AQ121" s="655"/>
      <c r="AR121" s="656">
        <f t="shared" si="4"/>
        <v>4</v>
      </c>
      <c r="AS121" s="656">
        <f t="shared" si="5"/>
        <v>6</v>
      </c>
      <c r="AT121" s="656">
        <f t="shared" si="6"/>
        <v>0</v>
      </c>
      <c r="AU121" s="661"/>
      <c r="AV121" s="664" t="s">
        <v>7</v>
      </c>
    </row>
    <row r="122">
      <c r="A122" s="650">
        <v>126.0</v>
      </c>
      <c r="B122" s="660" t="s">
        <v>705</v>
      </c>
      <c r="C122" s="475" t="s">
        <v>18</v>
      </c>
      <c r="D122" s="660" t="s">
        <v>14</v>
      </c>
      <c r="E122" s="652" t="s">
        <v>593</v>
      </c>
      <c r="F122" s="429" t="s">
        <v>593</v>
      </c>
      <c r="G122" s="429" t="s">
        <v>593</v>
      </c>
      <c r="H122" s="429" t="s">
        <v>593</v>
      </c>
      <c r="I122" s="194">
        <v>0.0</v>
      </c>
      <c r="J122" s="194" t="s">
        <v>588</v>
      </c>
      <c r="K122" s="194" t="s">
        <v>588</v>
      </c>
      <c r="L122" s="194" t="s">
        <v>588</v>
      </c>
      <c r="M122" s="194" t="s">
        <v>588</v>
      </c>
      <c r="N122" s="194" t="s">
        <v>588</v>
      </c>
      <c r="O122" s="194" t="s">
        <v>588</v>
      </c>
      <c r="P122" s="194">
        <v>0.0</v>
      </c>
      <c r="Q122" s="194" t="s">
        <v>588</v>
      </c>
      <c r="R122" s="194" t="s">
        <v>588</v>
      </c>
      <c r="S122" s="194" t="s">
        <v>588</v>
      </c>
      <c r="T122" s="194" t="s">
        <v>588</v>
      </c>
      <c r="U122" s="194" t="s">
        <v>588</v>
      </c>
      <c r="V122" s="194" t="s">
        <v>588</v>
      </c>
      <c r="W122" s="194" t="s">
        <v>588</v>
      </c>
      <c r="X122" s="194">
        <v>0.0</v>
      </c>
      <c r="Y122" s="194" t="s">
        <v>717</v>
      </c>
      <c r="Z122" s="194" t="s">
        <v>717</v>
      </c>
      <c r="AA122" s="194" t="s">
        <v>717</v>
      </c>
      <c r="AB122" s="194" t="s">
        <v>717</v>
      </c>
      <c r="AC122" s="194">
        <v>0.0</v>
      </c>
      <c r="AD122" s="194" t="s">
        <v>717</v>
      </c>
      <c r="AE122" s="194" t="s">
        <v>717</v>
      </c>
      <c r="AF122" s="194" t="s">
        <v>717</v>
      </c>
      <c r="AG122" s="197">
        <f>vlookup(B122,'Annual Leave-2026'!$B:$R,6,0)-countif(E122:AF122,"a")-(countif(E122:AF122,"a1")*0.5)-(countif(E122:AF122,"a2")*0.5)-(countif(E122:AF122,"b*")*0.5)-(countif(E122:AF122,"c*")*0.5)-(countif(E122:AF122,"d*")*0.5)-(countif(E122:AF122,"e*")*0.5)+1</f>
        <v>1.5</v>
      </c>
      <c r="AH122" s="197">
        <f t="shared" si="3"/>
        <v>24</v>
      </c>
      <c r="AI122" s="406">
        <f>VLOOKUP(B122,'Working Time-March-2026'!$B:$AK,33,0)/60</f>
        <v>0</v>
      </c>
      <c r="AJ122" s="406">
        <f>VLOOKUP(B122,'Working Time-March-2026'!$B:$AK,34,0)/60</f>
        <v>0</v>
      </c>
      <c r="AK122" s="659"/>
      <c r="AL122" s="475"/>
      <c r="AM122" s="475"/>
      <c r="AN122" s="655"/>
      <c r="AO122" s="655"/>
      <c r="AP122" s="655"/>
      <c r="AQ122" s="655"/>
      <c r="AR122" s="656">
        <f t="shared" si="4"/>
        <v>4</v>
      </c>
      <c r="AS122" s="656">
        <f t="shared" si="5"/>
        <v>0</v>
      </c>
      <c r="AT122" s="656">
        <f t="shared" si="6"/>
        <v>0</v>
      </c>
      <c r="AU122" s="661"/>
      <c r="AV122" s="664" t="s">
        <v>9</v>
      </c>
    </row>
    <row r="123">
      <c r="A123" s="656">
        <v>127.0</v>
      </c>
      <c r="B123" s="660" t="s">
        <v>706</v>
      </c>
      <c r="C123" s="475" t="s">
        <v>39</v>
      </c>
      <c r="D123" s="660" t="s">
        <v>14</v>
      </c>
      <c r="E123" s="194" t="s">
        <v>717</v>
      </c>
      <c r="F123" s="194" t="s">
        <v>717</v>
      </c>
      <c r="G123" s="194" t="s">
        <v>717</v>
      </c>
      <c r="H123" s="194" t="s">
        <v>717</v>
      </c>
      <c r="I123" s="194">
        <v>0.0</v>
      </c>
      <c r="J123" s="194" t="s">
        <v>715</v>
      </c>
      <c r="K123" s="194" t="s">
        <v>715</v>
      </c>
      <c r="L123" s="194" t="s">
        <v>715</v>
      </c>
      <c r="M123" s="194" t="s">
        <v>715</v>
      </c>
      <c r="N123" s="194" t="s">
        <v>165</v>
      </c>
      <c r="O123" s="194">
        <v>0.0</v>
      </c>
      <c r="P123" s="194" t="s">
        <v>6</v>
      </c>
      <c r="Q123" s="194" t="s">
        <v>6</v>
      </c>
      <c r="R123" s="194" t="s">
        <v>715</v>
      </c>
      <c r="S123" s="194" t="s">
        <v>715</v>
      </c>
      <c r="T123" s="194" t="s">
        <v>715</v>
      </c>
      <c r="U123" s="194" t="s">
        <v>715</v>
      </c>
      <c r="V123" s="194" t="s">
        <v>715</v>
      </c>
      <c r="W123" s="194">
        <v>0.0</v>
      </c>
      <c r="X123" s="194" t="s">
        <v>591</v>
      </c>
      <c r="Y123" s="194" t="s">
        <v>591</v>
      </c>
      <c r="Z123" s="194" t="s">
        <v>591</v>
      </c>
      <c r="AA123" s="194" t="s">
        <v>591</v>
      </c>
      <c r="AB123" s="194" t="s">
        <v>591</v>
      </c>
      <c r="AC123" s="194">
        <v>0.0</v>
      </c>
      <c r="AD123" s="194" t="s">
        <v>591</v>
      </c>
      <c r="AE123" s="194" t="s">
        <v>591</v>
      </c>
      <c r="AF123" s="194" t="s">
        <v>591</v>
      </c>
      <c r="AG123" s="197">
        <f>vlookup(B123,'Annual Leave-2026'!$B:$R,6,0)-countif(E123:AF123,"a")-(countif(E123:AF123,"a1")*0.5)-(countif(E123:AF123,"a2")*0.5)-(countif(E123:AF123,"b*")*0.5)-(countif(E123:AF123,"c*")*0.5)-(countif(E123:AF123,"d*")*0.5)-(countif(E123:AF123,"e*")*0.5)+1</f>
        <v>2</v>
      </c>
      <c r="AH123" s="197">
        <f t="shared" si="3"/>
        <v>24</v>
      </c>
      <c r="AI123" s="406">
        <f>VLOOKUP(B123,'Working Time-March-2026'!$B:$AK,33,0)/60</f>
        <v>0</v>
      </c>
      <c r="AJ123" s="406">
        <f>VLOOKUP(B123,'Working Time-March-2026'!$B:$AK,34,0)/60</f>
        <v>0</v>
      </c>
      <c r="AK123" s="659"/>
      <c r="AL123" s="475"/>
      <c r="AM123" s="475"/>
      <c r="AN123" s="655"/>
      <c r="AO123" s="655"/>
      <c r="AP123" s="655"/>
      <c r="AQ123" s="655"/>
      <c r="AR123" s="656">
        <f t="shared" si="4"/>
        <v>4</v>
      </c>
      <c r="AS123" s="656">
        <f t="shared" si="5"/>
        <v>0</v>
      </c>
      <c r="AT123" s="656">
        <f t="shared" si="6"/>
        <v>0</v>
      </c>
      <c r="AU123" s="661"/>
      <c r="AV123" s="664" t="s">
        <v>7</v>
      </c>
    </row>
    <row r="124">
      <c r="A124" s="650">
        <v>128.0</v>
      </c>
      <c r="B124" s="660" t="s">
        <v>707</v>
      </c>
      <c r="C124" s="475" t="s">
        <v>69</v>
      </c>
      <c r="D124" s="660" t="s">
        <v>14</v>
      </c>
      <c r="E124" s="194" t="s">
        <v>588</v>
      </c>
      <c r="F124" s="194" t="s">
        <v>588</v>
      </c>
      <c r="G124" s="194" t="s">
        <v>588</v>
      </c>
      <c r="H124" s="194">
        <v>0.0</v>
      </c>
      <c r="I124" s="194" t="s">
        <v>588</v>
      </c>
      <c r="J124" s="194" t="s">
        <v>588</v>
      </c>
      <c r="K124" s="194" t="s">
        <v>588</v>
      </c>
      <c r="L124" s="194" t="s">
        <v>588</v>
      </c>
      <c r="M124" s="194" t="s">
        <v>588</v>
      </c>
      <c r="N124" s="194" t="s">
        <v>588</v>
      </c>
      <c r="O124" s="194">
        <v>0.0</v>
      </c>
      <c r="P124" s="194" t="s">
        <v>588</v>
      </c>
      <c r="Q124" s="194" t="s">
        <v>588</v>
      </c>
      <c r="R124" s="194" t="s">
        <v>588</v>
      </c>
      <c r="S124" s="194" t="s">
        <v>588</v>
      </c>
      <c r="T124" s="194" t="s">
        <v>588</v>
      </c>
      <c r="U124" s="194" t="s">
        <v>588</v>
      </c>
      <c r="V124" s="194" t="s">
        <v>588</v>
      </c>
      <c r="W124" s="194">
        <v>0.0</v>
      </c>
      <c r="X124" s="194" t="s">
        <v>588</v>
      </c>
      <c r="Y124" s="194" t="s">
        <v>588</v>
      </c>
      <c r="Z124" s="194" t="s">
        <v>588</v>
      </c>
      <c r="AA124" s="194" t="s">
        <v>588</v>
      </c>
      <c r="AB124" s="194" t="s">
        <v>6</v>
      </c>
      <c r="AC124" s="194" t="s">
        <v>6</v>
      </c>
      <c r="AD124" s="194" t="s">
        <v>588</v>
      </c>
      <c r="AE124" s="194">
        <v>0.0</v>
      </c>
      <c r="AF124" s="194" t="s">
        <v>717</v>
      </c>
      <c r="AG124" s="197">
        <f>vlookup(B124,'Annual Leave-2026'!$B:$R,6,0)-countif(E124:AF124,"a")-(countif(E124:AF124,"a1")*0.5)-(countif(E124:AF124,"a2")*0.5)-(countif(E124:AF124,"b*")*0.5)-(countif(E124:AF124,"c*")*0.5)-(countif(E124:AF124,"d*")*0.5)-(countif(E124:AF124,"e*")*0.5)+1</f>
        <v>4.5</v>
      </c>
      <c r="AH124" s="197">
        <f t="shared" si="3"/>
        <v>24</v>
      </c>
      <c r="AI124" s="406">
        <f>VLOOKUP(B124,'Working Time-March-2026'!$B:$AK,33,0)/60</f>
        <v>0</v>
      </c>
      <c r="AJ124" s="406">
        <f>VLOOKUP(B124,'Working Time-March-2026'!$B:$AK,34,0)/60</f>
        <v>0</v>
      </c>
      <c r="AK124" s="659"/>
      <c r="AL124" s="475"/>
      <c r="AM124" s="475"/>
      <c r="AN124" s="655"/>
      <c r="AO124" s="655"/>
      <c r="AP124" s="655"/>
      <c r="AQ124" s="655"/>
      <c r="AR124" s="656">
        <f t="shared" si="4"/>
        <v>4</v>
      </c>
      <c r="AS124" s="656">
        <f t="shared" si="5"/>
        <v>0</v>
      </c>
      <c r="AT124" s="656">
        <f t="shared" si="6"/>
        <v>0</v>
      </c>
      <c r="AU124" s="661"/>
      <c r="AV124" s="664" t="s">
        <v>9</v>
      </c>
    </row>
    <row r="125">
      <c r="A125" s="656">
        <v>129.0</v>
      </c>
      <c r="B125" s="660" t="s">
        <v>708</v>
      </c>
      <c r="C125" s="475" t="s">
        <v>29</v>
      </c>
      <c r="D125" s="660" t="s">
        <v>14</v>
      </c>
      <c r="E125" s="194" t="s">
        <v>169</v>
      </c>
      <c r="F125" s="194" t="s">
        <v>6</v>
      </c>
      <c r="G125" s="194" t="s">
        <v>588</v>
      </c>
      <c r="H125" s="194" t="s">
        <v>588</v>
      </c>
      <c r="I125" s="194" t="s">
        <v>588</v>
      </c>
      <c r="J125" s="194">
        <v>0.0</v>
      </c>
      <c r="K125" s="194" t="s">
        <v>717</v>
      </c>
      <c r="L125" s="194" t="s">
        <v>592</v>
      </c>
      <c r="M125" s="194" t="s">
        <v>717</v>
      </c>
      <c r="N125" s="194" t="s">
        <v>717</v>
      </c>
      <c r="O125" s="194">
        <v>0.0</v>
      </c>
      <c r="P125" s="194" t="s">
        <v>717</v>
      </c>
      <c r="Q125" s="194" t="s">
        <v>717</v>
      </c>
      <c r="R125" s="194" t="str">
        <f>R19</f>
        <v>XC</v>
      </c>
      <c r="S125" s="194" t="s">
        <v>717</v>
      </c>
      <c r="T125" s="194" t="s">
        <v>717</v>
      </c>
      <c r="U125" s="194" t="s">
        <v>717</v>
      </c>
      <c r="V125" s="194" t="s">
        <v>717</v>
      </c>
      <c r="W125" s="194">
        <v>0.0</v>
      </c>
      <c r="X125" s="194" t="s">
        <v>715</v>
      </c>
      <c r="Y125" s="194" t="s">
        <v>715</v>
      </c>
      <c r="Z125" s="194" t="s">
        <v>715</v>
      </c>
      <c r="AA125" s="194" t="s">
        <v>715</v>
      </c>
      <c r="AB125" s="194" t="s">
        <v>715</v>
      </c>
      <c r="AC125" s="194">
        <v>0.0</v>
      </c>
      <c r="AD125" s="194" t="s">
        <v>715</v>
      </c>
      <c r="AE125" s="194" t="s">
        <v>715</v>
      </c>
      <c r="AF125" s="194" t="s">
        <v>715</v>
      </c>
      <c r="AG125" s="197">
        <f>vlookup(B125,'Annual Leave-2026'!$B:$R,6,0)-countif(E125:AF125,"a")-(countif(E125:AF125,"a1")*0.5)-(countif(E125:AF125,"a2")*0.5)-(countif(E125:AF125,"b*")*0.5)-(countif(E125:AF125,"c*")*0.5)-(countif(E125:AF125,"d*")*0.5)-(countif(E125:AF125,"e*")*0.5)+1</f>
        <v>1.5</v>
      </c>
      <c r="AH125" s="197">
        <f t="shared" si="3"/>
        <v>23</v>
      </c>
      <c r="AI125" s="406">
        <f>VLOOKUP(B125,'Working Time-March-2026'!$B:$AK,33,0)/60</f>
        <v>0</v>
      </c>
      <c r="AJ125" s="406">
        <f>VLOOKUP(B125,'Working Time-March-2026'!$B:$AK,34,0)/60</f>
        <v>0</v>
      </c>
      <c r="AK125" s="659"/>
      <c r="AL125" s="475"/>
      <c r="AM125" s="475"/>
      <c r="AN125" s="655"/>
      <c r="AO125" s="655"/>
      <c r="AP125" s="655"/>
      <c r="AQ125" s="655"/>
      <c r="AR125" s="656">
        <f t="shared" si="4"/>
        <v>4</v>
      </c>
      <c r="AS125" s="656">
        <f t="shared" si="5"/>
        <v>1</v>
      </c>
      <c r="AT125" s="656">
        <f t="shared" si="6"/>
        <v>0</v>
      </c>
      <c r="AU125" s="661"/>
      <c r="AV125" s="664" t="s">
        <v>8</v>
      </c>
    </row>
    <row r="126">
      <c r="A126" s="650">
        <v>98.0</v>
      </c>
      <c r="B126" s="660" t="s">
        <v>853</v>
      </c>
      <c r="C126" s="475" t="s">
        <v>73</v>
      </c>
      <c r="D126" s="656" t="s">
        <v>14</v>
      </c>
      <c r="E126" s="194" t="s">
        <v>6</v>
      </c>
      <c r="F126" s="194" t="s">
        <v>6</v>
      </c>
      <c r="G126" s="194" t="s">
        <v>6</v>
      </c>
      <c r="H126" s="194" t="s">
        <v>6</v>
      </c>
      <c r="I126" s="194">
        <v>0.0</v>
      </c>
      <c r="J126" s="429" t="s">
        <v>593</v>
      </c>
      <c r="K126" s="429" t="s">
        <v>593</v>
      </c>
      <c r="L126" s="429" t="s">
        <v>593</v>
      </c>
      <c r="M126" s="429" t="s">
        <v>593</v>
      </c>
      <c r="N126" s="429" t="s">
        <v>593</v>
      </c>
      <c r="O126" s="194">
        <v>0.0</v>
      </c>
      <c r="P126" s="194" t="s">
        <v>593</v>
      </c>
      <c r="Q126" s="194" t="s">
        <v>593</v>
      </c>
      <c r="R126" s="194" t="s">
        <v>593</v>
      </c>
      <c r="S126" s="194" t="s">
        <v>593</v>
      </c>
      <c r="T126" s="194" t="s">
        <v>593</v>
      </c>
      <c r="U126" s="194" t="s">
        <v>593</v>
      </c>
      <c r="V126" s="194" t="s">
        <v>593</v>
      </c>
      <c r="W126" s="194">
        <v>0.0</v>
      </c>
      <c r="X126" s="194"/>
      <c r="Y126" s="194"/>
      <c r="Z126" s="218"/>
      <c r="AA126" s="194"/>
      <c r="AB126" s="194"/>
      <c r="AC126" s="194"/>
      <c r="AD126" s="194"/>
      <c r="AE126" s="194"/>
      <c r="AF126" s="194"/>
      <c r="AG126" s="197">
        <f>vlookup(B126,'Annual Leave-2026'!$B:$R,6,0)-countif(E126:AF126,"a")-(countif(E126:AF126,"a1")*0.5)-(countif(E126:AF126,"a2")*0.5)-(countif(E126:AF126,"b*")*0.5)-(countif(E126:AF126,"c*")*0.5)-(countif(E126:AF126,"d*")*0.5)-(countif(E126:AF126,"e*")*0.5)+1</f>
        <v>2</v>
      </c>
      <c r="AH126" s="197">
        <f t="shared" si="3"/>
        <v>16</v>
      </c>
      <c r="AI126" s="406">
        <f>VLOOKUP(B126,'Working Time-March-2026'!$B:$AK,33,0)/60</f>
        <v>0</v>
      </c>
      <c r="AJ126" s="406">
        <f>VLOOKUP(B126,'Working Time-March-2026'!$B:$AK,34,0)/60</f>
        <v>0</v>
      </c>
      <c r="AK126" s="659"/>
      <c r="AL126" s="655"/>
      <c r="AM126" s="475"/>
      <c r="AN126" s="655"/>
      <c r="AO126" s="655"/>
      <c r="AP126" s="655"/>
      <c r="AQ126" s="655"/>
      <c r="AR126" s="656">
        <f t="shared" si="4"/>
        <v>3</v>
      </c>
      <c r="AS126" s="656">
        <f t="shared" si="5"/>
        <v>0</v>
      </c>
      <c r="AT126" s="656">
        <f t="shared" si="6"/>
        <v>0</v>
      </c>
      <c r="AU126" s="661"/>
      <c r="AV126" s="657" t="s">
        <v>10</v>
      </c>
      <c r="AW126" s="649"/>
      <c r="AX126" s="649"/>
    </row>
    <row r="127">
      <c r="A127" s="656">
        <v>93.0</v>
      </c>
      <c r="B127" s="660" t="s">
        <v>851</v>
      </c>
      <c r="C127" s="475" t="s">
        <v>74</v>
      </c>
      <c r="D127" s="656" t="s">
        <v>14</v>
      </c>
      <c r="E127" s="194" t="s">
        <v>6</v>
      </c>
      <c r="F127" s="194" t="s">
        <v>6</v>
      </c>
      <c r="G127" s="194" t="s">
        <v>6</v>
      </c>
      <c r="H127" s="194" t="s">
        <v>6</v>
      </c>
      <c r="I127" s="194">
        <v>0.0</v>
      </c>
      <c r="J127" s="429" t="s">
        <v>593</v>
      </c>
      <c r="K127" s="429" t="s">
        <v>593</v>
      </c>
      <c r="L127" s="429" t="s">
        <v>593</v>
      </c>
      <c r="M127" s="429" t="s">
        <v>593</v>
      </c>
      <c r="N127" s="429" t="s">
        <v>593</v>
      </c>
      <c r="O127" s="194">
        <v>0.0</v>
      </c>
      <c r="P127" s="194" t="s">
        <v>593</v>
      </c>
      <c r="Q127" s="194" t="s">
        <v>593</v>
      </c>
      <c r="R127" s="194" t="s">
        <v>593</v>
      </c>
      <c r="S127" s="194" t="s">
        <v>593</v>
      </c>
      <c r="T127" s="194" t="s">
        <v>593</v>
      </c>
      <c r="U127" s="194" t="s">
        <v>593</v>
      </c>
      <c r="V127" s="194">
        <v>0.0</v>
      </c>
      <c r="W127" s="194" t="s">
        <v>593</v>
      </c>
      <c r="X127" s="194"/>
      <c r="Y127" s="194"/>
      <c r="Z127" s="218"/>
      <c r="AA127" s="194"/>
      <c r="AB127" s="194"/>
      <c r="AC127" s="194"/>
      <c r="AD127" s="194"/>
      <c r="AE127" s="194"/>
      <c r="AF127" s="194"/>
      <c r="AG127" s="197">
        <f>vlookup(B127,'Annual Leave-2026'!$B:$R,6,0)-countif(E127:AF127,"a")-(countif(E127:AF127,"a1")*0.5)-(countif(E127:AF127,"a2")*0.5)-(countif(E127:AF127,"b*")*0.5)-(countif(E127:AF127,"c*")*0.5)-(countif(E127:AF127,"d*")*0.5)-(countif(E127:AF127,"e*")*0.5)+1</f>
        <v>5</v>
      </c>
      <c r="AH127" s="197">
        <f t="shared" si="3"/>
        <v>16</v>
      </c>
      <c r="AI127" s="406">
        <f>VLOOKUP(B127,'Working Time-March-2026'!$B:$AK,33,0)/60</f>
        <v>0</v>
      </c>
      <c r="AJ127" s="406">
        <f>VLOOKUP(B127,'Working Time-March-2026'!$B:$AK,34,0)/60</f>
        <v>0</v>
      </c>
      <c r="AK127" s="659"/>
      <c r="AL127" s="655"/>
      <c r="AM127" s="475"/>
      <c r="AN127" s="655"/>
      <c r="AO127" s="655"/>
      <c r="AP127" s="655"/>
      <c r="AQ127" s="655"/>
      <c r="AR127" s="656">
        <f t="shared" si="4"/>
        <v>3</v>
      </c>
      <c r="AS127" s="656">
        <f t="shared" si="5"/>
        <v>0</v>
      </c>
      <c r="AT127" s="656">
        <f t="shared" si="6"/>
        <v>0</v>
      </c>
      <c r="AU127" s="655"/>
      <c r="AV127" s="657" t="s">
        <v>10</v>
      </c>
      <c r="AW127" s="649"/>
      <c r="AX127" s="649"/>
    </row>
    <row r="128">
      <c r="A128" s="650">
        <v>66.0</v>
      </c>
      <c r="B128" s="660" t="s">
        <v>850</v>
      </c>
      <c r="C128" s="475" t="s">
        <v>134</v>
      </c>
      <c r="D128" s="656" t="s">
        <v>76</v>
      </c>
      <c r="E128" s="194" t="s">
        <v>602</v>
      </c>
      <c r="F128" s="429" t="s">
        <v>593</v>
      </c>
      <c r="G128" s="429" t="s">
        <v>593</v>
      </c>
      <c r="H128" s="429" t="s">
        <v>593</v>
      </c>
      <c r="I128" s="194">
        <v>0.0</v>
      </c>
      <c r="J128" s="194" t="s">
        <v>592</v>
      </c>
      <c r="K128" s="194" t="s">
        <v>588</v>
      </c>
      <c r="L128" s="194" t="s">
        <v>588</v>
      </c>
      <c r="M128" s="194" t="s">
        <v>588</v>
      </c>
      <c r="N128" s="194" t="s">
        <v>602</v>
      </c>
      <c r="O128" s="194" t="s">
        <v>602</v>
      </c>
      <c r="P128" s="194" t="s">
        <v>602</v>
      </c>
      <c r="Q128" s="194">
        <v>0.0</v>
      </c>
      <c r="R128" s="194" t="s">
        <v>588</v>
      </c>
      <c r="S128" s="194" t="s">
        <v>588</v>
      </c>
      <c r="T128" s="194" t="s">
        <v>6</v>
      </c>
      <c r="U128" s="194" t="s">
        <v>6</v>
      </c>
      <c r="V128" s="194" t="s">
        <v>602</v>
      </c>
      <c r="W128" s="194">
        <v>0.0</v>
      </c>
      <c r="X128" s="194"/>
      <c r="Y128" s="194"/>
      <c r="Z128" s="218"/>
      <c r="AA128" s="194"/>
      <c r="AB128" s="194"/>
      <c r="AC128" s="194"/>
      <c r="AD128" s="194"/>
      <c r="AE128" s="194"/>
      <c r="AF128" s="194"/>
      <c r="AG128" s="197">
        <f>vlookup(B128,'Annual Leave-2026'!$B:$R,6,0)-countif(E128:AF128,"a")-(countif(E128:AF128,"a1")*0.5)-(countif(E128:AF128,"a2")*0.5)-(countif(E128:AF128,"b*")*0.5)-(countif(E128:AF128,"c*")*0.5)-(countif(E128:AF128,"d*")*0.5)-(countif(E128:AF128,"e*")*0.5)+1</f>
        <v>0</v>
      </c>
      <c r="AH128" s="197">
        <f t="shared" si="3"/>
        <v>10</v>
      </c>
      <c r="AI128" s="406">
        <f>VLOOKUP(B128,'Working Time-March-2026'!$B:$AK,33,0)/60</f>
        <v>0</v>
      </c>
      <c r="AJ128" s="406">
        <f>VLOOKUP(B128,'Working Time-March-2026'!$B:$AK,34,0)/60</f>
        <v>0</v>
      </c>
      <c r="AK128" s="659"/>
      <c r="AL128" s="655"/>
      <c r="AM128" s="475"/>
      <c r="AN128" s="655"/>
      <c r="AO128" s="655"/>
      <c r="AP128" s="655"/>
      <c r="AQ128" s="655"/>
      <c r="AR128" s="656">
        <f t="shared" si="4"/>
        <v>3</v>
      </c>
      <c r="AS128" s="656">
        <f t="shared" si="5"/>
        <v>1</v>
      </c>
      <c r="AT128" s="656">
        <f t="shared" si="6"/>
        <v>5</v>
      </c>
      <c r="AU128" s="655"/>
      <c r="AV128" s="657" t="s">
        <v>9</v>
      </c>
      <c r="AW128" s="649"/>
      <c r="AX128" s="649"/>
    </row>
    <row r="129">
      <c r="A129" s="436"/>
      <c r="B129" s="437"/>
      <c r="C129" s="437"/>
      <c r="D129" s="438"/>
      <c r="E129" s="665"/>
      <c r="F129" s="665"/>
      <c r="G129" s="665"/>
      <c r="H129" s="665"/>
      <c r="I129" s="665"/>
      <c r="J129" s="665"/>
      <c r="K129" s="665"/>
      <c r="L129" s="665"/>
      <c r="M129" s="665"/>
      <c r="N129" s="665"/>
      <c r="O129" s="665"/>
      <c r="P129" s="665"/>
      <c r="Q129" s="665"/>
      <c r="R129" s="665"/>
      <c r="S129" s="665"/>
      <c r="T129" s="665"/>
      <c r="U129" s="665"/>
      <c r="V129" s="665"/>
      <c r="W129" s="665"/>
      <c r="X129" s="665"/>
      <c r="Y129" s="665"/>
      <c r="Z129" s="665"/>
      <c r="AA129" s="665"/>
      <c r="AB129" s="665"/>
      <c r="AC129" s="649"/>
      <c r="AD129" s="649"/>
      <c r="AE129" s="665"/>
      <c r="AF129" s="665"/>
      <c r="AG129" s="666"/>
      <c r="AH129" s="666"/>
      <c r="AI129" s="667"/>
      <c r="AJ129" s="667"/>
      <c r="AK129" s="667"/>
      <c r="AL129" s="667"/>
      <c r="AM129" s="667"/>
      <c r="AN129" s="667"/>
      <c r="AO129" s="667"/>
      <c r="AP129" s="667"/>
      <c r="AQ129" s="667"/>
      <c r="AR129" s="667"/>
      <c r="AS129" s="667"/>
      <c r="AT129" s="667"/>
      <c r="AU129" s="667"/>
      <c r="AV129" s="667"/>
      <c r="AW129" s="667"/>
      <c r="AX129" s="667"/>
    </row>
    <row r="130">
      <c r="C130" s="559"/>
      <c r="AI130" s="577">
        <f t="shared" ref="AI130:AK130" si="7">sum(AI5:AI125)</f>
        <v>-4.166666667</v>
      </c>
      <c r="AJ130" s="577">
        <f t="shared" si="7"/>
        <v>-3.266666667</v>
      </c>
      <c r="AK130" s="671">
        <f t="shared" si="7"/>
        <v>126</v>
      </c>
      <c r="AL130" s="667"/>
      <c r="AM130" s="667"/>
      <c r="AN130" s="667"/>
      <c r="AO130" s="667"/>
      <c r="AP130" s="667"/>
      <c r="AQ130" s="667"/>
      <c r="AR130" s="667"/>
      <c r="AS130" s="667"/>
      <c r="AT130" s="667"/>
      <c r="AU130" s="667"/>
      <c r="AV130" s="667"/>
      <c r="AW130" s="667"/>
      <c r="AX130" s="667"/>
    </row>
    <row r="131">
      <c r="A131" s="433" t="s">
        <v>591</v>
      </c>
      <c r="B131" s="437"/>
      <c r="C131" s="437" t="s">
        <v>714</v>
      </c>
      <c r="D131" s="438"/>
      <c r="E131" s="438"/>
      <c r="F131" s="81"/>
      <c r="G131" s="438"/>
      <c r="H131" s="438"/>
      <c r="I131" s="438"/>
      <c r="J131" s="438"/>
      <c r="K131" s="438"/>
      <c r="L131" s="438"/>
      <c r="M131" s="438"/>
      <c r="N131" s="438"/>
      <c r="O131" s="438"/>
      <c r="P131" s="438"/>
      <c r="Q131" s="438"/>
      <c r="R131" s="438"/>
      <c r="S131" s="438"/>
      <c r="T131" s="438"/>
      <c r="U131" s="438"/>
      <c r="V131" s="438"/>
      <c r="W131" s="438"/>
      <c r="X131" s="438"/>
      <c r="Y131" s="438"/>
      <c r="Z131" s="438"/>
      <c r="AA131" s="438"/>
      <c r="AB131" s="438"/>
      <c r="AC131" s="438"/>
      <c r="AD131" s="438"/>
      <c r="AE131" s="438"/>
      <c r="AF131" s="438"/>
      <c r="AG131" s="81"/>
      <c r="AH131" s="81"/>
      <c r="AI131" s="81"/>
      <c r="AJ131" s="667"/>
      <c r="AK131" s="667"/>
      <c r="AL131" s="667"/>
      <c r="AM131" s="667"/>
      <c r="AN131" s="667"/>
      <c r="AO131" s="667"/>
      <c r="AP131" s="667"/>
      <c r="AQ131" s="667"/>
      <c r="AR131" s="667"/>
      <c r="AS131" s="667"/>
      <c r="AT131" s="667"/>
      <c r="AU131" s="667"/>
      <c r="AV131" s="667"/>
      <c r="AW131" s="667"/>
      <c r="AX131" s="667"/>
    </row>
    <row r="132">
      <c r="A132" s="433" t="s">
        <v>715</v>
      </c>
      <c r="B132" s="437"/>
      <c r="C132" s="437" t="s">
        <v>716</v>
      </c>
      <c r="D132" s="438"/>
      <c r="E132" s="438"/>
      <c r="F132" s="81"/>
      <c r="G132" s="438"/>
      <c r="H132" s="438"/>
      <c r="I132" s="438"/>
      <c r="J132" s="438"/>
      <c r="K132" s="438"/>
      <c r="L132" s="438"/>
      <c r="M132" s="438"/>
      <c r="N132" s="438"/>
      <c r="O132" s="438"/>
      <c r="P132" s="438"/>
      <c r="Q132" s="438"/>
      <c r="R132" s="438"/>
      <c r="S132" s="438"/>
      <c r="T132" s="438"/>
      <c r="U132" s="438"/>
      <c r="V132" s="438"/>
      <c r="W132" s="438"/>
      <c r="X132" s="438"/>
      <c r="Y132" s="438"/>
      <c r="Z132" s="438"/>
      <c r="AA132" s="438"/>
      <c r="AB132" s="438"/>
      <c r="AC132" s="438"/>
      <c r="AD132" s="438"/>
      <c r="AE132" s="438"/>
      <c r="AF132" s="438"/>
      <c r="AG132" s="81"/>
      <c r="AH132" s="81"/>
      <c r="AI132" s="81"/>
      <c r="AJ132" s="667"/>
      <c r="AK132" s="667"/>
      <c r="AL132" s="667"/>
      <c r="AM132" s="667"/>
      <c r="AN132" s="667"/>
      <c r="AO132" s="667"/>
      <c r="AP132" s="667"/>
      <c r="AQ132" s="667"/>
      <c r="AR132" s="667"/>
      <c r="AS132" s="667"/>
      <c r="AT132" s="667"/>
      <c r="AU132" s="667"/>
      <c r="AV132" s="667"/>
      <c r="AW132" s="667"/>
      <c r="AX132" s="667"/>
    </row>
    <row r="133">
      <c r="A133" s="433" t="s">
        <v>717</v>
      </c>
      <c r="B133" s="437"/>
      <c r="C133" s="437" t="s">
        <v>718</v>
      </c>
      <c r="D133" s="438"/>
      <c r="E133" s="438"/>
      <c r="F133" s="81"/>
      <c r="G133" s="438"/>
      <c r="H133" s="438"/>
      <c r="I133" s="438"/>
      <c r="J133" s="438"/>
      <c r="K133" s="438"/>
      <c r="L133" s="438"/>
      <c r="M133" s="433" t="s">
        <v>570</v>
      </c>
      <c r="N133" s="438"/>
      <c r="O133" s="438"/>
      <c r="P133" s="438"/>
      <c r="Q133" s="438"/>
      <c r="R133" s="438"/>
      <c r="S133" s="433"/>
      <c r="T133" s="438"/>
      <c r="U133" s="438"/>
      <c r="V133" s="438"/>
      <c r="W133" s="438"/>
      <c r="X133" s="438"/>
      <c r="Y133" s="438"/>
      <c r="Z133" s="438"/>
      <c r="AA133" s="438"/>
      <c r="AB133" s="438"/>
      <c r="AC133" s="438"/>
      <c r="AD133" s="438"/>
      <c r="AE133" s="438"/>
      <c r="AF133" s="438"/>
      <c r="AG133" s="81"/>
      <c r="AH133" s="81"/>
      <c r="AI133" s="81"/>
      <c r="AJ133" s="667"/>
      <c r="AK133" s="667"/>
      <c r="AL133" s="667"/>
      <c r="AM133" s="667"/>
      <c r="AN133" s="667"/>
      <c r="AO133" s="667"/>
      <c r="AP133" s="667"/>
      <c r="AQ133" s="667"/>
      <c r="AR133" s="667"/>
      <c r="AS133" s="667"/>
      <c r="AT133" s="667"/>
      <c r="AU133" s="667"/>
      <c r="AV133" s="667"/>
      <c r="AW133" s="667"/>
      <c r="AX133" s="667"/>
    </row>
    <row r="134">
      <c r="A134" s="433" t="s">
        <v>588</v>
      </c>
      <c r="B134" s="437"/>
      <c r="C134" s="437" t="s">
        <v>719</v>
      </c>
      <c r="D134" s="438"/>
      <c r="E134" s="438"/>
      <c r="F134" s="81"/>
      <c r="G134" s="438"/>
      <c r="H134" s="438"/>
      <c r="I134" s="438"/>
      <c r="J134" s="438"/>
      <c r="K134" s="438"/>
      <c r="L134" s="438"/>
      <c r="M134" s="438"/>
      <c r="N134" s="438"/>
      <c r="O134" s="438"/>
      <c r="P134" s="438"/>
      <c r="Q134" s="438"/>
      <c r="R134" s="438"/>
      <c r="S134" s="438"/>
      <c r="T134" s="438"/>
      <c r="U134" s="438"/>
      <c r="V134" s="438"/>
      <c r="W134" s="438"/>
      <c r="X134" s="438"/>
      <c r="Y134" s="438"/>
      <c r="Z134" s="438"/>
      <c r="AA134" s="438"/>
      <c r="AB134" s="438"/>
      <c r="AC134" s="438"/>
      <c r="AD134" s="438"/>
      <c r="AE134" s="438"/>
      <c r="AF134" s="438"/>
      <c r="AG134" s="81"/>
      <c r="AH134" s="81"/>
      <c r="AI134" s="81"/>
      <c r="AJ134" s="438"/>
      <c r="AK134" s="668"/>
      <c r="AL134" s="81"/>
      <c r="AM134" s="81"/>
      <c r="AN134" s="441"/>
      <c r="AO134" s="441"/>
      <c r="AP134" s="441"/>
      <c r="AQ134" s="441"/>
      <c r="AR134" s="441"/>
      <c r="AS134" s="81"/>
      <c r="AT134" s="441"/>
      <c r="AU134" s="441"/>
      <c r="AV134" s="442"/>
      <c r="AW134" s="442"/>
      <c r="AX134" s="442"/>
    </row>
    <row r="135">
      <c r="A135" s="433" t="s">
        <v>593</v>
      </c>
      <c r="B135" s="437"/>
      <c r="C135" s="437" t="s">
        <v>720</v>
      </c>
      <c r="D135" s="438"/>
      <c r="E135" s="438"/>
      <c r="F135" s="81"/>
      <c r="G135" s="438"/>
      <c r="H135" s="438"/>
      <c r="I135" s="438"/>
      <c r="J135" s="438"/>
      <c r="K135" s="438"/>
      <c r="L135" s="438"/>
      <c r="M135" s="438"/>
      <c r="N135" s="438"/>
      <c r="O135" s="438"/>
      <c r="P135" s="438"/>
      <c r="Q135" s="438"/>
      <c r="R135" s="438"/>
      <c r="S135" s="438"/>
      <c r="T135" s="438"/>
      <c r="U135" s="438"/>
      <c r="V135" s="438"/>
      <c r="W135" s="438"/>
      <c r="X135" s="438"/>
      <c r="Y135" s="438"/>
      <c r="Z135" s="438"/>
      <c r="AA135" s="438"/>
      <c r="AB135" s="438"/>
      <c r="AC135" s="438"/>
      <c r="AD135" s="438"/>
      <c r="AE135" s="438"/>
      <c r="AF135" s="438"/>
      <c r="AG135" s="81"/>
      <c r="AH135" s="81"/>
      <c r="AI135" s="81"/>
      <c r="AJ135" s="438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442"/>
      <c r="AW135" s="442"/>
      <c r="AX135" s="442"/>
    </row>
    <row r="136">
      <c r="A136" s="433" t="s">
        <v>721</v>
      </c>
      <c r="B136" s="437"/>
      <c r="C136" s="437" t="s">
        <v>722</v>
      </c>
      <c r="D136" s="438"/>
      <c r="E136" s="438"/>
      <c r="F136" s="81"/>
      <c r="G136" s="438"/>
      <c r="H136" s="438"/>
      <c r="I136" s="438"/>
      <c r="J136" s="438"/>
      <c r="K136" s="438"/>
      <c r="L136" s="438"/>
      <c r="M136" s="438"/>
      <c r="N136" s="438"/>
      <c r="O136" s="438"/>
      <c r="P136" s="438"/>
      <c r="Q136" s="438"/>
      <c r="R136" s="438"/>
      <c r="S136" s="438"/>
      <c r="T136" s="438"/>
      <c r="U136" s="438"/>
      <c r="V136" s="438"/>
      <c r="W136" s="438"/>
      <c r="X136" s="438"/>
      <c r="Y136" s="438"/>
      <c r="Z136" s="438"/>
      <c r="AA136" s="438"/>
      <c r="AB136" s="438"/>
      <c r="AC136" s="438"/>
      <c r="AD136" s="438"/>
      <c r="AE136" s="438"/>
      <c r="AF136" s="438"/>
      <c r="AG136" s="81"/>
      <c r="AH136" s="81"/>
      <c r="AI136" s="81"/>
      <c r="AJ136" s="438"/>
      <c r="AK136" s="81"/>
      <c r="AL136" s="81"/>
      <c r="AM136" s="81"/>
      <c r="AN136" s="81"/>
      <c r="AO136" s="81"/>
      <c r="AP136" s="81"/>
      <c r="AQ136" s="81"/>
      <c r="AR136" s="81"/>
      <c r="AS136" s="81"/>
      <c r="AT136" s="441"/>
      <c r="AU136" s="441"/>
      <c r="AV136" s="442"/>
      <c r="AW136" s="442"/>
      <c r="AX136" s="442"/>
    </row>
    <row r="137">
      <c r="A137" s="433" t="s">
        <v>723</v>
      </c>
      <c r="B137" s="437"/>
      <c r="C137" s="437" t="s">
        <v>724</v>
      </c>
      <c r="D137" s="438"/>
      <c r="E137" s="438"/>
      <c r="F137" s="81"/>
      <c r="G137" s="438"/>
      <c r="H137" s="438"/>
      <c r="I137" s="438"/>
      <c r="J137" s="438"/>
      <c r="K137" s="438"/>
      <c r="L137" s="438"/>
      <c r="M137" s="438"/>
      <c r="N137" s="438"/>
      <c r="O137" s="438"/>
      <c r="P137" s="438"/>
      <c r="Q137" s="438"/>
      <c r="R137" s="438"/>
      <c r="S137" s="438"/>
      <c r="T137" s="438"/>
      <c r="U137" s="438"/>
      <c r="V137" s="438"/>
      <c r="W137" s="438"/>
      <c r="X137" s="438"/>
      <c r="Y137" s="438"/>
      <c r="Z137" s="438"/>
      <c r="AA137" s="438"/>
      <c r="AB137" s="438"/>
      <c r="AC137" s="438"/>
      <c r="AD137" s="438"/>
      <c r="AE137" s="438"/>
      <c r="AF137" s="438"/>
      <c r="AG137" s="81"/>
      <c r="AH137" s="81"/>
      <c r="AI137" s="81"/>
      <c r="AJ137" s="438"/>
      <c r="AK137" s="81"/>
      <c r="AL137" s="81"/>
      <c r="AM137" s="81"/>
      <c r="AN137" s="81"/>
      <c r="AO137" s="81"/>
      <c r="AP137" s="81"/>
      <c r="AQ137" s="81"/>
      <c r="AR137" s="81"/>
      <c r="AS137" s="81"/>
      <c r="AT137" s="441"/>
      <c r="AU137" s="441"/>
      <c r="AV137" s="442"/>
      <c r="AW137" s="442"/>
      <c r="AX137" s="442"/>
    </row>
    <row r="138">
      <c r="A138" s="433" t="s">
        <v>725</v>
      </c>
      <c r="B138" s="437"/>
      <c r="C138" s="437" t="s">
        <v>726</v>
      </c>
      <c r="D138" s="438"/>
      <c r="E138" s="438"/>
      <c r="F138" s="81"/>
      <c r="G138" s="438"/>
      <c r="H138" s="438"/>
      <c r="I138" s="438"/>
      <c r="J138" s="438"/>
      <c r="K138" s="438"/>
      <c r="L138" s="438"/>
      <c r="M138" s="438"/>
      <c r="N138" s="438"/>
      <c r="O138" s="438"/>
      <c r="P138" s="438"/>
      <c r="Q138" s="438"/>
      <c r="R138" s="438"/>
      <c r="S138" s="438"/>
      <c r="T138" s="438"/>
      <c r="U138" s="438"/>
      <c r="V138" s="438"/>
      <c r="W138" s="438"/>
      <c r="X138" s="438"/>
      <c r="Y138" s="438"/>
      <c r="Z138" s="438"/>
      <c r="AA138" s="438"/>
      <c r="AB138" s="438"/>
      <c r="AC138" s="438"/>
      <c r="AD138" s="438"/>
      <c r="AE138" s="438"/>
      <c r="AF138" s="438"/>
      <c r="AG138" s="81"/>
      <c r="AH138" s="81"/>
      <c r="AI138" s="81"/>
      <c r="AJ138" s="438"/>
      <c r="AK138" s="81"/>
      <c r="AL138" s="81"/>
      <c r="AM138" s="81"/>
      <c r="AN138" s="81"/>
      <c r="AO138" s="81"/>
      <c r="AP138" s="81"/>
      <c r="AQ138" s="81"/>
      <c r="AR138" s="81"/>
      <c r="AS138" s="81"/>
      <c r="AT138" s="441"/>
      <c r="AU138" s="441"/>
      <c r="AV138" s="442"/>
      <c r="AW138" s="442"/>
      <c r="AX138" s="442"/>
    </row>
    <row r="139">
      <c r="A139" s="433" t="s">
        <v>727</v>
      </c>
      <c r="B139" s="437"/>
      <c r="C139" s="437" t="s">
        <v>728</v>
      </c>
      <c r="D139" s="438"/>
      <c r="E139" s="438"/>
      <c r="F139" s="81"/>
      <c r="G139" s="438"/>
      <c r="H139" s="438"/>
      <c r="I139" s="438"/>
      <c r="J139" s="438"/>
      <c r="K139" s="438"/>
      <c r="L139" s="438"/>
      <c r="M139" s="438"/>
      <c r="N139" s="438"/>
      <c r="O139" s="438"/>
      <c r="P139" s="438"/>
      <c r="Q139" s="438"/>
      <c r="R139" s="438"/>
      <c r="S139" s="438"/>
      <c r="T139" s="438"/>
      <c r="U139" s="438"/>
      <c r="V139" s="438"/>
      <c r="W139" s="438"/>
      <c r="X139" s="438"/>
      <c r="Y139" s="438"/>
      <c r="Z139" s="438"/>
      <c r="AA139" s="438"/>
      <c r="AB139" s="438"/>
      <c r="AC139" s="438"/>
      <c r="AD139" s="438"/>
      <c r="AE139" s="438"/>
      <c r="AF139" s="438"/>
      <c r="AG139" s="81"/>
      <c r="AH139" s="81"/>
      <c r="AI139" s="81"/>
      <c r="AJ139" s="438"/>
      <c r="AK139" s="81"/>
      <c r="AL139" s="81"/>
      <c r="AM139" s="81"/>
      <c r="AN139" s="81"/>
      <c r="AO139" s="81"/>
      <c r="AP139" s="81"/>
      <c r="AQ139" s="81"/>
      <c r="AR139" s="81"/>
      <c r="AS139" s="81"/>
      <c r="AT139" s="441"/>
      <c r="AU139" s="441"/>
      <c r="AV139" s="442"/>
      <c r="AW139" s="442"/>
      <c r="AX139" s="442"/>
    </row>
    <row r="140">
      <c r="A140" s="433" t="s">
        <v>729</v>
      </c>
      <c r="B140" s="81"/>
      <c r="C140" s="437" t="s">
        <v>730</v>
      </c>
      <c r="D140" s="438"/>
      <c r="E140" s="438"/>
      <c r="F140" s="81"/>
      <c r="G140" s="438"/>
      <c r="H140" s="438"/>
      <c r="I140" s="438"/>
      <c r="J140" s="438"/>
      <c r="K140" s="438"/>
      <c r="L140" s="438"/>
      <c r="M140" s="438"/>
      <c r="N140" s="438"/>
      <c r="O140" s="438"/>
      <c r="P140" s="438"/>
      <c r="Q140" s="438"/>
      <c r="R140" s="438"/>
      <c r="S140" s="438"/>
      <c r="T140" s="438"/>
      <c r="U140" s="438"/>
      <c r="V140" s="438"/>
      <c r="W140" s="438"/>
      <c r="X140" s="438"/>
      <c r="Y140" s="438"/>
      <c r="Z140" s="438"/>
      <c r="AA140" s="438"/>
      <c r="AB140" s="438"/>
      <c r="AC140" s="438"/>
      <c r="AD140" s="438"/>
      <c r="AE140" s="438"/>
      <c r="AF140" s="438"/>
      <c r="AG140" s="81"/>
      <c r="AH140" s="81"/>
      <c r="AI140" s="81"/>
      <c r="AJ140" s="438"/>
      <c r="AK140" s="81"/>
      <c r="AL140" s="81"/>
      <c r="AM140" s="81"/>
      <c r="AN140" s="81"/>
      <c r="AO140" s="81"/>
      <c r="AP140" s="81"/>
      <c r="AQ140" s="81"/>
      <c r="AR140" s="81"/>
      <c r="AS140" s="81"/>
      <c r="AT140" s="441"/>
      <c r="AU140" s="441"/>
      <c r="AV140" s="442"/>
      <c r="AW140" s="442"/>
      <c r="AX140" s="442"/>
    </row>
    <row r="141">
      <c r="A141" s="433" t="s">
        <v>731</v>
      </c>
      <c r="B141" s="81"/>
      <c r="C141" s="437" t="s">
        <v>732</v>
      </c>
      <c r="D141" s="438"/>
      <c r="E141" s="438"/>
      <c r="F141" s="81"/>
      <c r="G141" s="438"/>
      <c r="H141" s="438"/>
      <c r="I141" s="438"/>
      <c r="J141" s="438"/>
      <c r="K141" s="438"/>
      <c r="L141" s="438"/>
      <c r="M141" s="438"/>
      <c r="N141" s="438"/>
      <c r="O141" s="438"/>
      <c r="P141" s="438"/>
      <c r="Q141" s="438"/>
      <c r="R141" s="438"/>
      <c r="S141" s="438"/>
      <c r="T141" s="438"/>
      <c r="U141" s="438"/>
      <c r="V141" s="438"/>
      <c r="W141" s="438"/>
      <c r="X141" s="438"/>
      <c r="Y141" s="438"/>
      <c r="Z141" s="438"/>
      <c r="AA141" s="438"/>
      <c r="AB141" s="438"/>
      <c r="AC141" s="438"/>
      <c r="AD141" s="438"/>
      <c r="AE141" s="438"/>
      <c r="AF141" s="438"/>
      <c r="AG141" s="81"/>
      <c r="AH141" s="81"/>
      <c r="AI141" s="81"/>
      <c r="AJ141" s="438"/>
      <c r="AK141" s="81"/>
      <c r="AL141" s="81"/>
      <c r="AM141" s="81"/>
      <c r="AN141" s="81"/>
      <c r="AO141" s="81"/>
      <c r="AP141" s="81"/>
      <c r="AQ141" s="81"/>
      <c r="AR141" s="81"/>
      <c r="AS141" s="81"/>
      <c r="AT141" s="441"/>
      <c r="AU141" s="441"/>
      <c r="AV141" s="442"/>
      <c r="AW141" s="442"/>
      <c r="AX141" s="442"/>
    </row>
    <row r="142">
      <c r="A142" s="433" t="s">
        <v>733</v>
      </c>
      <c r="B142" s="81"/>
      <c r="C142" s="437" t="s">
        <v>734</v>
      </c>
      <c r="D142" s="438"/>
      <c r="E142" s="438"/>
      <c r="F142" s="81"/>
      <c r="G142" s="438"/>
      <c r="H142" s="438"/>
      <c r="I142" s="438"/>
      <c r="J142" s="433"/>
      <c r="K142" s="438"/>
      <c r="L142" s="438"/>
      <c r="M142" s="438"/>
      <c r="N142" s="438"/>
      <c r="O142" s="438"/>
      <c r="P142" s="438"/>
      <c r="Q142" s="438"/>
      <c r="R142" s="438"/>
      <c r="S142" s="438"/>
      <c r="T142" s="438"/>
      <c r="U142" s="438"/>
      <c r="V142" s="438"/>
      <c r="W142" s="438"/>
      <c r="X142" s="438"/>
      <c r="Y142" s="438"/>
      <c r="Z142" s="438"/>
      <c r="AA142" s="438"/>
      <c r="AB142" s="438"/>
      <c r="AC142" s="438"/>
      <c r="AD142" s="438"/>
      <c r="AE142" s="438"/>
      <c r="AF142" s="438"/>
      <c r="AG142" s="81"/>
      <c r="AH142" s="81"/>
      <c r="AI142" s="81"/>
      <c r="AJ142" s="438"/>
      <c r="AK142" s="81"/>
      <c r="AL142" s="81"/>
      <c r="AM142" s="81"/>
      <c r="AN142" s="81"/>
      <c r="AO142" s="81"/>
      <c r="AP142" s="81"/>
      <c r="AQ142" s="81"/>
      <c r="AR142" s="81"/>
      <c r="AS142" s="81"/>
      <c r="AT142" s="441"/>
      <c r="AU142" s="441"/>
      <c r="AV142" s="442"/>
      <c r="AW142" s="442"/>
      <c r="AX142" s="442"/>
    </row>
    <row r="143">
      <c r="A143" s="433" t="s">
        <v>735</v>
      </c>
      <c r="B143" s="81"/>
      <c r="C143" s="437" t="s">
        <v>736</v>
      </c>
      <c r="D143" s="438"/>
      <c r="E143" s="438"/>
      <c r="F143" s="81"/>
      <c r="G143" s="438"/>
      <c r="H143" s="438"/>
      <c r="I143" s="438"/>
      <c r="J143" s="433"/>
      <c r="K143" s="438"/>
      <c r="L143" s="438"/>
      <c r="M143" s="438"/>
      <c r="N143" s="438"/>
      <c r="O143" s="438"/>
      <c r="P143" s="438"/>
      <c r="Q143" s="438"/>
      <c r="R143" s="438"/>
      <c r="S143" s="438"/>
      <c r="T143" s="438"/>
      <c r="U143" s="438"/>
      <c r="V143" s="438"/>
      <c r="W143" s="438"/>
      <c r="X143" s="438"/>
      <c r="Y143" s="438"/>
      <c r="Z143" s="438"/>
      <c r="AA143" s="438"/>
      <c r="AB143" s="438"/>
      <c r="AC143" s="438"/>
      <c r="AD143" s="438"/>
      <c r="AE143" s="438"/>
      <c r="AF143" s="438"/>
      <c r="AG143" s="81"/>
      <c r="AH143" s="81"/>
      <c r="AI143" s="81"/>
      <c r="AJ143" s="438"/>
      <c r="AK143" s="81"/>
      <c r="AL143" s="81"/>
      <c r="AM143" s="81"/>
      <c r="AN143" s="81"/>
      <c r="AO143" s="81"/>
      <c r="AP143" s="81"/>
      <c r="AQ143" s="81"/>
      <c r="AR143" s="81"/>
      <c r="AS143" s="81"/>
      <c r="AT143" s="441"/>
      <c r="AU143" s="441"/>
      <c r="AV143" s="442"/>
      <c r="AW143" s="442"/>
      <c r="AX143" s="442"/>
    </row>
    <row r="144">
      <c r="A144" s="433" t="s">
        <v>737</v>
      </c>
      <c r="B144" s="81"/>
      <c r="C144" s="437" t="s">
        <v>738</v>
      </c>
      <c r="D144" s="438"/>
      <c r="E144" s="438"/>
      <c r="F144" s="81"/>
      <c r="G144" s="438"/>
      <c r="H144" s="438"/>
      <c r="I144" s="438"/>
      <c r="J144" s="433"/>
      <c r="K144" s="438"/>
      <c r="L144" s="438"/>
      <c r="M144" s="438"/>
      <c r="N144" s="438"/>
      <c r="O144" s="438"/>
      <c r="P144" s="438"/>
      <c r="Q144" s="438"/>
      <c r="R144" s="438"/>
      <c r="S144" s="438"/>
      <c r="T144" s="438"/>
      <c r="U144" s="438"/>
      <c r="V144" s="438"/>
      <c r="W144" s="438"/>
      <c r="X144" s="438"/>
      <c r="Y144" s="438"/>
      <c r="Z144" s="438"/>
      <c r="AA144" s="438"/>
      <c r="AB144" s="438"/>
      <c r="AC144" s="438"/>
      <c r="AD144" s="438"/>
      <c r="AE144" s="438"/>
      <c r="AF144" s="438"/>
      <c r="AG144" s="81"/>
      <c r="AH144" s="81"/>
      <c r="AI144" s="81"/>
      <c r="AJ144" s="438"/>
      <c r="AK144" s="81"/>
      <c r="AL144" s="81"/>
      <c r="AM144" s="81"/>
      <c r="AN144" s="81"/>
      <c r="AO144" s="81"/>
      <c r="AP144" s="81"/>
      <c r="AQ144" s="81"/>
      <c r="AR144" s="81"/>
      <c r="AS144" s="81"/>
      <c r="AT144" s="441"/>
      <c r="AU144" s="441"/>
      <c r="AV144" s="442"/>
      <c r="AW144" s="442"/>
      <c r="AX144" s="442"/>
    </row>
    <row r="145">
      <c r="A145" s="433" t="s">
        <v>739</v>
      </c>
      <c r="B145" s="81"/>
      <c r="C145" s="437" t="s">
        <v>740</v>
      </c>
      <c r="D145" s="438"/>
      <c r="E145" s="438"/>
      <c r="F145" s="81"/>
      <c r="G145" s="438"/>
      <c r="H145" s="438"/>
      <c r="I145" s="438"/>
      <c r="J145" s="669"/>
      <c r="K145" s="438"/>
      <c r="L145" s="438"/>
      <c r="M145" s="438"/>
      <c r="N145" s="438"/>
      <c r="O145" s="438"/>
      <c r="P145" s="438"/>
      <c r="Q145" s="438"/>
      <c r="R145" s="438"/>
      <c r="S145" s="438"/>
      <c r="T145" s="438"/>
      <c r="U145" s="438"/>
      <c r="V145" s="438"/>
      <c r="W145" s="438"/>
      <c r="X145" s="438"/>
      <c r="Y145" s="438"/>
      <c r="Z145" s="438"/>
      <c r="AA145" s="438"/>
      <c r="AB145" s="438"/>
      <c r="AC145" s="438"/>
      <c r="AD145" s="438"/>
      <c r="AE145" s="438"/>
      <c r="AF145" s="438"/>
      <c r="AG145" s="81"/>
      <c r="AH145" s="81"/>
      <c r="AI145" s="81"/>
      <c r="AJ145" s="438"/>
      <c r="AK145" s="81"/>
      <c r="AL145" s="81"/>
      <c r="AM145" s="81"/>
      <c r="AN145" s="81"/>
      <c r="AO145" s="81"/>
      <c r="AP145" s="81"/>
      <c r="AQ145" s="81"/>
      <c r="AR145" s="81"/>
      <c r="AS145" s="81"/>
      <c r="AT145" s="441"/>
      <c r="AU145" s="441"/>
      <c r="AV145" s="442"/>
      <c r="AW145" s="442"/>
      <c r="AX145" s="442"/>
    </row>
    <row r="146">
      <c r="A146" s="433" t="s">
        <v>741</v>
      </c>
      <c r="B146" s="81"/>
      <c r="C146" s="437" t="s">
        <v>742</v>
      </c>
      <c r="D146" s="438"/>
      <c r="E146" s="438"/>
      <c r="F146" s="81"/>
      <c r="G146" s="438"/>
      <c r="H146" s="438"/>
      <c r="I146" s="438"/>
      <c r="J146" s="433"/>
      <c r="K146" s="438"/>
      <c r="L146" s="438"/>
      <c r="M146" s="438"/>
      <c r="N146" s="438"/>
      <c r="O146" s="438"/>
      <c r="P146" s="438"/>
      <c r="Q146" s="438"/>
      <c r="R146" s="438"/>
      <c r="S146" s="438"/>
      <c r="T146" s="438"/>
      <c r="U146" s="438"/>
      <c r="V146" s="438"/>
      <c r="W146" s="438"/>
      <c r="X146" s="438"/>
      <c r="Y146" s="438"/>
      <c r="Z146" s="438"/>
      <c r="AA146" s="438"/>
      <c r="AB146" s="438"/>
      <c r="AC146" s="438"/>
      <c r="AD146" s="438"/>
      <c r="AE146" s="438"/>
      <c r="AF146" s="438"/>
      <c r="AG146" s="81"/>
      <c r="AH146" s="81"/>
      <c r="AI146" s="81"/>
      <c r="AJ146" s="438"/>
      <c r="AK146" s="81"/>
      <c r="AL146" s="81"/>
      <c r="AM146" s="81"/>
      <c r="AN146" s="81"/>
      <c r="AO146" s="81"/>
      <c r="AP146" s="81"/>
      <c r="AQ146" s="81"/>
      <c r="AR146" s="81"/>
      <c r="AS146" s="81"/>
      <c r="AT146" s="441"/>
      <c r="AU146" s="441"/>
      <c r="AV146" s="442"/>
      <c r="AW146" s="442"/>
      <c r="AX146" s="442"/>
    </row>
    <row r="147">
      <c r="A147" s="433" t="s">
        <v>743</v>
      </c>
      <c r="B147" s="81"/>
      <c r="C147" s="437" t="s">
        <v>744</v>
      </c>
      <c r="D147" s="438"/>
      <c r="E147" s="438"/>
      <c r="F147" s="81"/>
      <c r="G147" s="438"/>
      <c r="H147" s="438"/>
      <c r="I147" s="438"/>
      <c r="J147" s="433"/>
      <c r="K147" s="438"/>
      <c r="L147" s="438"/>
      <c r="M147" s="438"/>
      <c r="N147" s="438"/>
      <c r="O147" s="438"/>
      <c r="P147" s="438"/>
      <c r="Q147" s="438"/>
      <c r="R147" s="438"/>
      <c r="S147" s="438"/>
      <c r="T147" s="438"/>
      <c r="U147" s="438"/>
      <c r="V147" s="438"/>
      <c r="W147" s="438"/>
      <c r="X147" s="438"/>
      <c r="Y147" s="438"/>
      <c r="Z147" s="438"/>
      <c r="AA147" s="438"/>
      <c r="AB147" s="438"/>
      <c r="AC147" s="438"/>
      <c r="AD147" s="438"/>
      <c r="AE147" s="438"/>
      <c r="AF147" s="438"/>
      <c r="AG147" s="81"/>
      <c r="AH147" s="81"/>
      <c r="AI147" s="81"/>
      <c r="AJ147" s="438"/>
      <c r="AK147" s="81"/>
      <c r="AL147" s="81"/>
      <c r="AM147" s="81"/>
      <c r="AN147" s="81"/>
      <c r="AO147" s="81"/>
      <c r="AP147" s="81"/>
      <c r="AQ147" s="81"/>
      <c r="AR147" s="81"/>
      <c r="AS147" s="81"/>
      <c r="AT147" s="441"/>
      <c r="AU147" s="441"/>
      <c r="AV147" s="442"/>
      <c r="AW147" s="442"/>
      <c r="AX147" s="442"/>
    </row>
    <row r="148">
      <c r="A148" s="433" t="s">
        <v>745</v>
      </c>
      <c r="B148" s="81"/>
      <c r="C148" s="437" t="s">
        <v>746</v>
      </c>
      <c r="D148" s="438"/>
      <c r="E148" s="438"/>
      <c r="F148" s="81"/>
      <c r="G148" s="438"/>
      <c r="H148" s="438"/>
      <c r="I148" s="438"/>
      <c r="J148" s="433"/>
      <c r="K148" s="438"/>
      <c r="L148" s="438"/>
      <c r="M148" s="438"/>
      <c r="N148" s="438"/>
      <c r="O148" s="438"/>
      <c r="P148" s="438"/>
      <c r="Q148" s="438"/>
      <c r="R148" s="438"/>
      <c r="S148" s="438"/>
      <c r="T148" s="438"/>
      <c r="U148" s="438"/>
      <c r="V148" s="438"/>
      <c r="W148" s="438"/>
      <c r="X148" s="438"/>
      <c r="Y148" s="438"/>
      <c r="Z148" s="438"/>
      <c r="AA148" s="438"/>
      <c r="AB148" s="438"/>
      <c r="AC148" s="438"/>
      <c r="AD148" s="438"/>
      <c r="AE148" s="438"/>
      <c r="AF148" s="438"/>
      <c r="AG148" s="81"/>
      <c r="AH148" s="81"/>
      <c r="AI148" s="81"/>
      <c r="AJ148" s="438"/>
      <c r="AK148" s="81"/>
      <c r="AL148" s="81"/>
      <c r="AM148" s="81"/>
      <c r="AN148" s="81"/>
      <c r="AO148" s="81"/>
      <c r="AP148" s="81"/>
      <c r="AQ148" s="81"/>
      <c r="AR148" s="81"/>
      <c r="AS148" s="81"/>
      <c r="AT148" s="441"/>
      <c r="AU148" s="441"/>
      <c r="AV148" s="442"/>
      <c r="AW148" s="442"/>
      <c r="AX148" s="442"/>
    </row>
    <row r="149">
      <c r="A149" s="433" t="s">
        <v>747</v>
      </c>
      <c r="B149" s="81"/>
      <c r="C149" s="437" t="s">
        <v>748</v>
      </c>
      <c r="D149" s="438"/>
      <c r="E149" s="438"/>
      <c r="F149" s="81"/>
      <c r="G149" s="438"/>
      <c r="H149" s="438"/>
      <c r="I149" s="438"/>
      <c r="J149" s="433"/>
      <c r="K149" s="438"/>
      <c r="L149" s="438"/>
      <c r="M149" s="438"/>
      <c r="N149" s="438"/>
      <c r="O149" s="438"/>
      <c r="P149" s="438"/>
      <c r="Q149" s="438"/>
      <c r="R149" s="438"/>
      <c r="S149" s="438"/>
      <c r="T149" s="438"/>
      <c r="U149" s="438"/>
      <c r="V149" s="438"/>
      <c r="W149" s="438"/>
      <c r="X149" s="438"/>
      <c r="Y149" s="438"/>
      <c r="Z149" s="438"/>
      <c r="AA149" s="438"/>
      <c r="AB149" s="438"/>
      <c r="AC149" s="438"/>
      <c r="AD149" s="438"/>
      <c r="AE149" s="438"/>
      <c r="AF149" s="438"/>
      <c r="AG149" s="81"/>
      <c r="AH149" s="81"/>
      <c r="AI149" s="81"/>
      <c r="AJ149" s="438"/>
      <c r="AK149" s="81"/>
      <c r="AL149" s="81"/>
      <c r="AM149" s="81"/>
      <c r="AN149" s="81"/>
      <c r="AO149" s="81"/>
      <c r="AP149" s="81"/>
      <c r="AQ149" s="81"/>
      <c r="AR149" s="81"/>
      <c r="AS149" s="81"/>
      <c r="AT149" s="441"/>
      <c r="AU149" s="441"/>
      <c r="AV149" s="442"/>
      <c r="AW149" s="442"/>
      <c r="AX149" s="442"/>
    </row>
    <row r="150">
      <c r="A150" s="433" t="s">
        <v>749</v>
      </c>
      <c r="B150" s="81"/>
      <c r="C150" s="437" t="s">
        <v>750</v>
      </c>
      <c r="D150" s="438"/>
      <c r="E150" s="438"/>
      <c r="F150" s="81"/>
      <c r="G150" s="438"/>
      <c r="H150" s="438"/>
      <c r="I150" s="438"/>
      <c r="J150" s="433"/>
      <c r="K150" s="438"/>
      <c r="L150" s="438"/>
      <c r="M150" s="438"/>
      <c r="N150" s="438"/>
      <c r="O150" s="438"/>
      <c r="P150" s="438"/>
      <c r="Q150" s="438"/>
      <c r="R150" s="438"/>
      <c r="S150" s="438"/>
      <c r="T150" s="438"/>
      <c r="U150" s="438"/>
      <c r="V150" s="438"/>
      <c r="W150" s="438"/>
      <c r="X150" s="438"/>
      <c r="Y150" s="438"/>
      <c r="Z150" s="438"/>
      <c r="AA150" s="438"/>
      <c r="AB150" s="438"/>
      <c r="AC150" s="438"/>
      <c r="AD150" s="438"/>
      <c r="AE150" s="438"/>
      <c r="AF150" s="438"/>
      <c r="AG150" s="81"/>
      <c r="AH150" s="81"/>
      <c r="AI150" s="81"/>
      <c r="AJ150" s="438"/>
      <c r="AK150" s="81"/>
      <c r="AL150" s="81"/>
      <c r="AM150" s="81"/>
      <c r="AN150" s="81"/>
      <c r="AO150" s="81"/>
      <c r="AP150" s="81"/>
      <c r="AQ150" s="81"/>
      <c r="AR150" s="81"/>
      <c r="AS150" s="81"/>
      <c r="AT150" s="441"/>
      <c r="AU150" s="441"/>
      <c r="AV150" s="442"/>
      <c r="AW150" s="442"/>
      <c r="AX150" s="442"/>
    </row>
    <row r="151">
      <c r="A151" s="433" t="s">
        <v>163</v>
      </c>
      <c r="B151" s="81"/>
      <c r="C151" s="437" t="s">
        <v>751</v>
      </c>
      <c r="D151" s="438"/>
      <c r="E151" s="438"/>
      <c r="F151" s="81"/>
      <c r="G151" s="438"/>
      <c r="H151" s="438"/>
      <c r="I151" s="438"/>
      <c r="J151" s="433"/>
      <c r="K151" s="438"/>
      <c r="L151" s="438"/>
      <c r="M151" s="438"/>
      <c r="N151" s="438"/>
      <c r="O151" s="438"/>
      <c r="P151" s="438"/>
      <c r="Q151" s="438"/>
      <c r="R151" s="438"/>
      <c r="S151" s="438"/>
      <c r="T151" s="438"/>
      <c r="U151" s="438"/>
      <c r="V151" s="438"/>
      <c r="W151" s="438"/>
      <c r="X151" s="438"/>
      <c r="Y151" s="438"/>
      <c r="Z151" s="438"/>
      <c r="AA151" s="438"/>
      <c r="AB151" s="438"/>
      <c r="AC151" s="438"/>
      <c r="AD151" s="438"/>
      <c r="AE151" s="438"/>
      <c r="AF151" s="438"/>
      <c r="AG151" s="81"/>
      <c r="AH151" s="81"/>
      <c r="AI151" s="81"/>
      <c r="AJ151" s="438"/>
      <c r="AK151" s="81"/>
      <c r="AL151" s="81"/>
      <c r="AM151" s="81"/>
      <c r="AN151" s="81"/>
      <c r="AO151" s="81"/>
      <c r="AP151" s="81"/>
      <c r="AQ151" s="81"/>
      <c r="AR151" s="81"/>
      <c r="AS151" s="81"/>
      <c r="AT151" s="441"/>
      <c r="AU151" s="441"/>
      <c r="AV151" s="442"/>
      <c r="AW151" s="442"/>
      <c r="AX151" s="442"/>
    </row>
    <row r="152">
      <c r="A152" s="433" t="s">
        <v>164</v>
      </c>
      <c r="B152" s="437"/>
      <c r="C152" s="437" t="s">
        <v>752</v>
      </c>
      <c r="D152" s="443"/>
      <c r="E152" s="438"/>
      <c r="F152" s="81"/>
      <c r="G152" s="438"/>
      <c r="H152" s="438"/>
      <c r="I152" s="438"/>
      <c r="J152" s="433"/>
      <c r="K152" s="438"/>
      <c r="L152" s="438"/>
      <c r="M152" s="438"/>
      <c r="N152" s="438"/>
      <c r="O152" s="438"/>
      <c r="P152" s="438"/>
      <c r="Q152" s="438"/>
      <c r="R152" s="438"/>
      <c r="S152" s="438"/>
      <c r="T152" s="438"/>
      <c r="U152" s="438"/>
      <c r="V152" s="438"/>
      <c r="W152" s="438"/>
      <c r="X152" s="438"/>
      <c r="Y152" s="438"/>
      <c r="Z152" s="438"/>
      <c r="AA152" s="438"/>
      <c r="AB152" s="438"/>
      <c r="AC152" s="438"/>
      <c r="AD152" s="438"/>
      <c r="AE152" s="438"/>
      <c r="AF152" s="438"/>
      <c r="AG152" s="81"/>
      <c r="AH152" s="81"/>
      <c r="AI152" s="81"/>
      <c r="AJ152" s="438"/>
      <c r="AK152" s="81"/>
      <c r="AL152" s="81"/>
      <c r="AM152" s="81"/>
      <c r="AN152" s="81"/>
      <c r="AO152" s="81"/>
      <c r="AP152" s="81"/>
      <c r="AQ152" s="81"/>
      <c r="AR152" s="81"/>
      <c r="AS152" s="81"/>
      <c r="AT152" s="441"/>
      <c r="AU152" s="441"/>
      <c r="AV152" s="442"/>
      <c r="AW152" s="442"/>
      <c r="AX152" s="442"/>
    </row>
    <row r="153">
      <c r="A153" s="433" t="s">
        <v>165</v>
      </c>
      <c r="B153" s="437"/>
      <c r="C153" s="437" t="s">
        <v>753</v>
      </c>
      <c r="D153" s="443"/>
      <c r="E153" s="438"/>
      <c r="F153" s="81"/>
      <c r="G153" s="438"/>
      <c r="H153" s="438"/>
      <c r="I153" s="438"/>
      <c r="J153" s="433"/>
      <c r="K153" s="438"/>
      <c r="L153" s="438"/>
      <c r="M153" s="438"/>
      <c r="N153" s="438"/>
      <c r="O153" s="438"/>
      <c r="P153" s="438"/>
      <c r="Q153" s="438"/>
      <c r="R153" s="438"/>
      <c r="S153" s="438"/>
      <c r="T153" s="438"/>
      <c r="U153" s="438"/>
      <c r="V153" s="438"/>
      <c r="W153" s="438"/>
      <c r="X153" s="438"/>
      <c r="Y153" s="438"/>
      <c r="Z153" s="438"/>
      <c r="AA153" s="438"/>
      <c r="AB153" s="438"/>
      <c r="AC153" s="438"/>
      <c r="AD153" s="438"/>
      <c r="AE153" s="438"/>
      <c r="AF153" s="438"/>
      <c r="AG153" s="81"/>
      <c r="AH153" s="81"/>
      <c r="AI153" s="81"/>
      <c r="AJ153" s="438"/>
      <c r="AK153" s="81"/>
      <c r="AL153" s="81"/>
      <c r="AM153" s="81"/>
      <c r="AN153" s="81"/>
      <c r="AO153" s="81"/>
      <c r="AP153" s="81"/>
      <c r="AQ153" s="81"/>
      <c r="AR153" s="81"/>
      <c r="AS153" s="81"/>
      <c r="AT153" s="441"/>
      <c r="AU153" s="441"/>
      <c r="AV153" s="442"/>
      <c r="AW153" s="442"/>
      <c r="AX153" s="442"/>
    </row>
    <row r="154">
      <c r="A154" s="433" t="s">
        <v>166</v>
      </c>
      <c r="B154" s="437"/>
      <c r="C154" s="437" t="s">
        <v>754</v>
      </c>
      <c r="D154" s="443"/>
      <c r="E154" s="438"/>
      <c r="F154" s="81"/>
      <c r="G154" s="438"/>
      <c r="H154" s="438"/>
      <c r="I154" s="438"/>
      <c r="J154" s="438"/>
      <c r="K154" s="438"/>
      <c r="L154" s="438"/>
      <c r="M154" s="438"/>
      <c r="N154" s="438"/>
      <c r="O154" s="438"/>
      <c r="P154" s="438"/>
      <c r="Q154" s="438"/>
      <c r="R154" s="438"/>
      <c r="S154" s="438"/>
      <c r="T154" s="438"/>
      <c r="U154" s="438"/>
      <c r="V154" s="438"/>
      <c r="W154" s="438"/>
      <c r="X154" s="438"/>
      <c r="Y154" s="438"/>
      <c r="Z154" s="438"/>
      <c r="AA154" s="438"/>
      <c r="AB154" s="438"/>
      <c r="AC154" s="438"/>
      <c r="AD154" s="438"/>
      <c r="AE154" s="438"/>
      <c r="AF154" s="438"/>
      <c r="AG154" s="81"/>
      <c r="AH154" s="81"/>
      <c r="AI154" s="81"/>
      <c r="AJ154" s="438"/>
      <c r="AK154" s="81"/>
      <c r="AL154" s="81"/>
      <c r="AM154" s="81"/>
      <c r="AN154" s="81"/>
      <c r="AO154" s="81"/>
      <c r="AP154" s="81"/>
      <c r="AQ154" s="81"/>
      <c r="AR154" s="81"/>
      <c r="AS154" s="81"/>
      <c r="AT154" s="441"/>
      <c r="AU154" s="441"/>
      <c r="AV154" s="442"/>
      <c r="AW154" s="442"/>
      <c r="AX154" s="442"/>
    </row>
    <row r="155">
      <c r="A155" s="433" t="s">
        <v>167</v>
      </c>
      <c r="B155" s="437"/>
      <c r="C155" s="437" t="s">
        <v>755</v>
      </c>
      <c r="D155" s="443"/>
      <c r="E155" s="438"/>
      <c r="F155" s="81"/>
      <c r="G155" s="438"/>
      <c r="H155" s="438"/>
      <c r="I155" s="438"/>
      <c r="J155" s="438"/>
      <c r="K155" s="438"/>
      <c r="L155" s="438"/>
      <c r="M155" s="438"/>
      <c r="N155" s="438"/>
      <c r="O155" s="438"/>
      <c r="P155" s="438"/>
      <c r="Q155" s="438"/>
      <c r="R155" s="438"/>
      <c r="S155" s="438"/>
      <c r="T155" s="438"/>
      <c r="U155" s="438"/>
      <c r="V155" s="438"/>
      <c r="W155" s="438"/>
      <c r="X155" s="438"/>
      <c r="Y155" s="438"/>
      <c r="Z155" s="438"/>
      <c r="AA155" s="438"/>
      <c r="AB155" s="438"/>
      <c r="AC155" s="438"/>
      <c r="AD155" s="438"/>
      <c r="AE155" s="438"/>
      <c r="AF155" s="438"/>
      <c r="AG155" s="81"/>
      <c r="AH155" s="81"/>
      <c r="AI155" s="81"/>
      <c r="AJ155" s="438"/>
      <c r="AK155" s="81"/>
      <c r="AL155" s="81"/>
      <c r="AM155" s="81"/>
      <c r="AN155" s="81"/>
      <c r="AO155" s="81"/>
      <c r="AP155" s="81"/>
      <c r="AQ155" s="81"/>
      <c r="AR155" s="81"/>
      <c r="AS155" s="81"/>
      <c r="AT155" s="441"/>
      <c r="AU155" s="441"/>
      <c r="AV155" s="442"/>
      <c r="AW155" s="442"/>
      <c r="AX155" s="442"/>
    </row>
    <row r="156">
      <c r="A156" s="433" t="s">
        <v>168</v>
      </c>
      <c r="B156" s="437"/>
      <c r="C156" s="437" t="s">
        <v>756</v>
      </c>
      <c r="D156" s="443"/>
      <c r="E156" s="438"/>
      <c r="F156" s="81"/>
      <c r="G156" s="438"/>
      <c r="H156" s="438"/>
      <c r="I156" s="438"/>
      <c r="J156" s="438"/>
      <c r="K156" s="438"/>
      <c r="L156" s="438"/>
      <c r="M156" s="438"/>
      <c r="N156" s="438"/>
      <c r="O156" s="438"/>
      <c r="P156" s="438"/>
      <c r="Q156" s="438"/>
      <c r="R156" s="438"/>
      <c r="S156" s="438"/>
      <c r="T156" s="438"/>
      <c r="U156" s="438"/>
      <c r="V156" s="438"/>
      <c r="W156" s="438"/>
      <c r="X156" s="438"/>
      <c r="Y156" s="438"/>
      <c r="Z156" s="438"/>
      <c r="AA156" s="438"/>
      <c r="AB156" s="438"/>
      <c r="AC156" s="438"/>
      <c r="AD156" s="438"/>
      <c r="AE156" s="438"/>
      <c r="AF156" s="438"/>
      <c r="AG156" s="81"/>
      <c r="AH156" s="81"/>
      <c r="AI156" s="81"/>
      <c r="AJ156" s="438"/>
      <c r="AK156" s="81"/>
      <c r="AL156" s="81"/>
      <c r="AM156" s="81"/>
      <c r="AN156" s="81"/>
      <c r="AO156" s="81"/>
      <c r="AP156" s="81"/>
      <c r="AQ156" s="81"/>
      <c r="AR156" s="81"/>
      <c r="AS156" s="81"/>
      <c r="AT156" s="441"/>
      <c r="AU156" s="441"/>
      <c r="AV156" s="442"/>
      <c r="AW156" s="442"/>
      <c r="AX156" s="442"/>
    </row>
    <row r="157">
      <c r="A157" s="433" t="s">
        <v>169</v>
      </c>
      <c r="B157" s="437"/>
      <c r="C157" s="437" t="s">
        <v>757</v>
      </c>
      <c r="D157" s="443"/>
      <c r="E157" s="438"/>
      <c r="F157" s="81"/>
      <c r="G157" s="438"/>
      <c r="H157" s="438"/>
      <c r="I157" s="438"/>
      <c r="J157" s="438"/>
      <c r="K157" s="433"/>
      <c r="L157" s="438"/>
      <c r="M157" s="438"/>
      <c r="N157" s="438"/>
      <c r="O157" s="438"/>
      <c r="P157" s="438"/>
      <c r="Q157" s="438"/>
      <c r="R157" s="438"/>
      <c r="S157" s="438"/>
      <c r="T157" s="438"/>
      <c r="U157" s="438"/>
      <c r="V157" s="438"/>
      <c r="W157" s="438"/>
      <c r="X157" s="438"/>
      <c r="Y157" s="438"/>
      <c r="Z157" s="438"/>
      <c r="AA157" s="438"/>
      <c r="AB157" s="438"/>
      <c r="AC157" s="438"/>
      <c r="AD157" s="438"/>
      <c r="AE157" s="438"/>
      <c r="AF157" s="438"/>
      <c r="AG157" s="81"/>
      <c r="AH157" s="81"/>
      <c r="AI157" s="81"/>
      <c r="AJ157" s="438"/>
      <c r="AK157" s="81"/>
      <c r="AL157" s="81"/>
      <c r="AM157" s="81"/>
      <c r="AN157" s="81"/>
      <c r="AO157" s="81"/>
      <c r="AP157" s="81"/>
      <c r="AQ157" s="81"/>
      <c r="AR157" s="81"/>
      <c r="AS157" s="81"/>
      <c r="AT157" s="441"/>
      <c r="AU157" s="441"/>
      <c r="AV157" s="442"/>
      <c r="AW157" s="442"/>
      <c r="AX157" s="442"/>
    </row>
    <row r="158">
      <c r="A158" s="433" t="s">
        <v>170</v>
      </c>
      <c r="B158" s="437"/>
      <c r="C158" s="437" t="s">
        <v>758</v>
      </c>
      <c r="D158" s="443"/>
      <c r="E158" s="438"/>
      <c r="F158" s="81"/>
      <c r="G158" s="438"/>
      <c r="H158" s="438"/>
      <c r="I158" s="438"/>
      <c r="J158" s="438"/>
      <c r="K158" s="433"/>
      <c r="L158" s="438"/>
      <c r="M158" s="438"/>
      <c r="N158" s="438"/>
      <c r="O158" s="438"/>
      <c r="P158" s="438"/>
      <c r="Q158" s="438"/>
      <c r="R158" s="438"/>
      <c r="S158" s="438"/>
      <c r="T158" s="438"/>
      <c r="U158" s="438"/>
      <c r="V158" s="438"/>
      <c r="W158" s="438"/>
      <c r="X158" s="438"/>
      <c r="Y158" s="438"/>
      <c r="Z158" s="438"/>
      <c r="AA158" s="438"/>
      <c r="AB158" s="438"/>
      <c r="AC158" s="438"/>
      <c r="AD158" s="438"/>
      <c r="AE158" s="438"/>
      <c r="AF158" s="438"/>
      <c r="AG158" s="81"/>
      <c r="AH158" s="81"/>
      <c r="AI158" s="81"/>
      <c r="AJ158" s="438"/>
      <c r="AK158" s="81"/>
      <c r="AL158" s="81"/>
      <c r="AM158" s="81"/>
      <c r="AN158" s="81"/>
      <c r="AO158" s="81"/>
      <c r="AP158" s="81"/>
      <c r="AQ158" s="81"/>
      <c r="AR158" s="81"/>
      <c r="AS158" s="81"/>
      <c r="AT158" s="441"/>
      <c r="AU158" s="441"/>
      <c r="AV158" s="442"/>
      <c r="AW158" s="442"/>
      <c r="AX158" s="442"/>
    </row>
    <row r="159">
      <c r="A159" s="433" t="s">
        <v>171</v>
      </c>
      <c r="B159" s="437"/>
      <c r="C159" s="437" t="s">
        <v>759</v>
      </c>
      <c r="D159" s="443"/>
      <c r="E159" s="438"/>
      <c r="F159" s="81"/>
      <c r="G159" s="438"/>
      <c r="H159" s="438"/>
      <c r="I159" s="438"/>
      <c r="J159" s="438"/>
      <c r="K159" s="433"/>
      <c r="L159" s="438"/>
      <c r="M159" s="438"/>
      <c r="N159" s="438"/>
      <c r="O159" s="438"/>
      <c r="P159" s="438"/>
      <c r="Q159" s="438"/>
      <c r="R159" s="438"/>
      <c r="S159" s="438"/>
      <c r="T159" s="438"/>
      <c r="U159" s="438"/>
      <c r="V159" s="438"/>
      <c r="W159" s="438"/>
      <c r="X159" s="438"/>
      <c r="Y159" s="438"/>
      <c r="Z159" s="438"/>
      <c r="AA159" s="438"/>
      <c r="AB159" s="438"/>
      <c r="AC159" s="438"/>
      <c r="AD159" s="438"/>
      <c r="AE159" s="438"/>
      <c r="AF159" s="438"/>
      <c r="AG159" s="81"/>
      <c r="AH159" s="81"/>
      <c r="AI159" s="81"/>
      <c r="AJ159" s="438"/>
      <c r="AK159" s="81"/>
      <c r="AL159" s="81"/>
      <c r="AM159" s="81"/>
      <c r="AN159" s="81"/>
      <c r="AO159" s="81"/>
      <c r="AP159" s="81"/>
      <c r="AQ159" s="81"/>
      <c r="AR159" s="81"/>
      <c r="AS159" s="81"/>
      <c r="AT159" s="441"/>
      <c r="AU159" s="441"/>
      <c r="AV159" s="442"/>
      <c r="AW159" s="442"/>
      <c r="AX159" s="442"/>
    </row>
    <row r="160">
      <c r="A160" s="433" t="s">
        <v>172</v>
      </c>
      <c r="B160" s="437"/>
      <c r="C160" s="437" t="s">
        <v>760</v>
      </c>
      <c r="D160" s="443"/>
      <c r="E160" s="438"/>
      <c r="F160" s="81"/>
      <c r="G160" s="438"/>
      <c r="H160" s="438"/>
      <c r="I160" s="438"/>
      <c r="J160" s="438"/>
      <c r="K160" s="433"/>
      <c r="L160" s="438"/>
      <c r="M160" s="438"/>
      <c r="N160" s="438"/>
      <c r="O160" s="438"/>
      <c r="P160" s="438"/>
      <c r="Q160" s="438"/>
      <c r="R160" s="438"/>
      <c r="S160" s="438"/>
      <c r="T160" s="438"/>
      <c r="U160" s="438"/>
      <c r="V160" s="438"/>
      <c r="W160" s="438"/>
      <c r="X160" s="438"/>
      <c r="Y160" s="438"/>
      <c r="Z160" s="438"/>
      <c r="AA160" s="438"/>
      <c r="AB160" s="438"/>
      <c r="AC160" s="438"/>
      <c r="AD160" s="438"/>
      <c r="AE160" s="438"/>
      <c r="AF160" s="438"/>
      <c r="AG160" s="81"/>
      <c r="AH160" s="81"/>
      <c r="AI160" s="81"/>
      <c r="AJ160" s="438"/>
      <c r="AK160" s="81"/>
      <c r="AL160" s="81"/>
      <c r="AM160" s="81"/>
      <c r="AN160" s="81"/>
      <c r="AO160" s="81"/>
      <c r="AP160" s="81"/>
      <c r="AQ160" s="81"/>
      <c r="AR160" s="81"/>
      <c r="AS160" s="81"/>
      <c r="AT160" s="441"/>
      <c r="AU160" s="441"/>
      <c r="AV160" s="442"/>
      <c r="AW160" s="442"/>
      <c r="AX160" s="442"/>
    </row>
    <row r="161">
      <c r="A161" s="433" t="s">
        <v>650</v>
      </c>
      <c r="B161" s="437"/>
      <c r="C161" s="437" t="s">
        <v>761</v>
      </c>
      <c r="D161" s="443"/>
      <c r="E161" s="438"/>
      <c r="F161" s="81"/>
      <c r="G161" s="438"/>
      <c r="H161" s="438"/>
      <c r="I161" s="438"/>
      <c r="J161" s="438"/>
      <c r="K161" s="433"/>
      <c r="L161" s="438"/>
      <c r="M161" s="438"/>
      <c r="N161" s="438"/>
      <c r="O161" s="438"/>
      <c r="P161" s="438"/>
      <c r="Q161" s="438"/>
      <c r="R161" s="438"/>
      <c r="S161" s="438"/>
      <c r="T161" s="438"/>
      <c r="U161" s="438"/>
      <c r="V161" s="438"/>
      <c r="W161" s="438"/>
      <c r="X161" s="438"/>
      <c r="Y161" s="438"/>
      <c r="Z161" s="438"/>
      <c r="AA161" s="438"/>
      <c r="AB161" s="438"/>
      <c r="AC161" s="438"/>
      <c r="AD161" s="438"/>
      <c r="AE161" s="438"/>
      <c r="AF161" s="438"/>
      <c r="AG161" s="81"/>
      <c r="AH161" s="81"/>
      <c r="AI161" s="81"/>
      <c r="AJ161" s="438"/>
      <c r="AK161" s="81"/>
      <c r="AL161" s="81"/>
      <c r="AM161" s="81"/>
      <c r="AN161" s="81"/>
      <c r="AO161" s="81"/>
      <c r="AP161" s="81"/>
      <c r="AQ161" s="81"/>
      <c r="AR161" s="81"/>
      <c r="AS161" s="81"/>
      <c r="AT161" s="441"/>
      <c r="AU161" s="441"/>
      <c r="AV161" s="442"/>
      <c r="AW161" s="442"/>
      <c r="AX161" s="442"/>
    </row>
    <row r="162">
      <c r="A162" s="433" t="s">
        <v>641</v>
      </c>
      <c r="B162" s="437"/>
      <c r="C162" s="437" t="s">
        <v>762</v>
      </c>
      <c r="D162" s="443"/>
      <c r="E162" s="438"/>
      <c r="F162" s="81"/>
      <c r="G162" s="438"/>
      <c r="H162" s="438"/>
      <c r="I162" s="438"/>
      <c r="J162" s="438"/>
      <c r="K162" s="433"/>
      <c r="L162" s="438"/>
      <c r="M162" s="438"/>
      <c r="N162" s="438"/>
      <c r="O162" s="438"/>
      <c r="P162" s="438"/>
      <c r="Q162" s="438"/>
      <c r="R162" s="438"/>
      <c r="S162" s="438"/>
      <c r="T162" s="438"/>
      <c r="U162" s="438"/>
      <c r="V162" s="438"/>
      <c r="W162" s="438"/>
      <c r="X162" s="438"/>
      <c r="Y162" s="438"/>
      <c r="Z162" s="438"/>
      <c r="AA162" s="438"/>
      <c r="AB162" s="438"/>
      <c r="AC162" s="438"/>
      <c r="AD162" s="438"/>
      <c r="AE162" s="438"/>
      <c r="AF162" s="438"/>
      <c r="AG162" s="81"/>
      <c r="AH162" s="81"/>
      <c r="AI162" s="81"/>
      <c r="AJ162" s="438"/>
      <c r="AK162" s="81"/>
      <c r="AL162" s="81"/>
      <c r="AM162" s="81"/>
      <c r="AN162" s="81"/>
      <c r="AO162" s="81"/>
      <c r="AP162" s="81"/>
      <c r="AQ162" s="81"/>
      <c r="AR162" s="81"/>
      <c r="AS162" s="81"/>
      <c r="AT162" s="441"/>
      <c r="AU162" s="441"/>
      <c r="AV162" s="442"/>
      <c r="AW162" s="442"/>
      <c r="AX162" s="442"/>
    </row>
    <row r="163">
      <c r="A163" s="433" t="s">
        <v>763</v>
      </c>
      <c r="B163" s="437"/>
      <c r="C163" s="437" t="s">
        <v>764</v>
      </c>
      <c r="D163" s="443"/>
      <c r="E163" s="438"/>
      <c r="F163" s="81"/>
      <c r="G163" s="438"/>
      <c r="H163" s="438"/>
      <c r="I163" s="438"/>
      <c r="J163" s="438"/>
      <c r="K163" s="433"/>
      <c r="L163" s="438"/>
      <c r="M163" s="438"/>
      <c r="N163" s="438"/>
      <c r="O163" s="438"/>
      <c r="P163" s="438"/>
      <c r="Q163" s="438"/>
      <c r="R163" s="438"/>
      <c r="S163" s="438"/>
      <c r="T163" s="438"/>
      <c r="U163" s="438"/>
      <c r="V163" s="438"/>
      <c r="W163" s="438"/>
      <c r="X163" s="438"/>
      <c r="Y163" s="438"/>
      <c r="Z163" s="438"/>
      <c r="AA163" s="438"/>
      <c r="AB163" s="438"/>
      <c r="AC163" s="438"/>
      <c r="AD163" s="438"/>
      <c r="AE163" s="438"/>
      <c r="AF163" s="438"/>
      <c r="AG163" s="81"/>
      <c r="AH163" s="81"/>
      <c r="AI163" s="81"/>
      <c r="AJ163" s="438"/>
      <c r="AK163" s="81"/>
      <c r="AL163" s="81"/>
      <c r="AM163" s="81"/>
      <c r="AN163" s="81"/>
      <c r="AO163" s="81"/>
      <c r="AP163" s="81"/>
      <c r="AQ163" s="81"/>
      <c r="AR163" s="81"/>
      <c r="AS163" s="81"/>
      <c r="AT163" s="441"/>
      <c r="AU163" s="441"/>
      <c r="AV163" s="442"/>
      <c r="AW163" s="442"/>
      <c r="AX163" s="442"/>
    </row>
    <row r="164">
      <c r="A164" s="433" t="s">
        <v>765</v>
      </c>
      <c r="B164" s="437"/>
      <c r="C164" s="437" t="s">
        <v>766</v>
      </c>
      <c r="D164" s="443"/>
      <c r="E164" s="438"/>
      <c r="F164" s="81"/>
      <c r="G164" s="438"/>
      <c r="H164" s="438"/>
      <c r="I164" s="438"/>
      <c r="J164" s="438"/>
      <c r="K164" s="438"/>
      <c r="L164" s="438"/>
      <c r="M164" s="438"/>
      <c r="N164" s="438"/>
      <c r="O164" s="438"/>
      <c r="P164" s="438"/>
      <c r="Q164" s="438"/>
      <c r="R164" s="438"/>
      <c r="S164" s="438"/>
      <c r="T164" s="438"/>
      <c r="U164" s="438"/>
      <c r="V164" s="438"/>
      <c r="W164" s="438"/>
      <c r="X164" s="438"/>
      <c r="Y164" s="438"/>
      <c r="Z164" s="438"/>
      <c r="AA164" s="438"/>
      <c r="AB164" s="438"/>
      <c r="AC164" s="438"/>
      <c r="AD164" s="438"/>
      <c r="AE164" s="438"/>
      <c r="AF164" s="438"/>
      <c r="AG164" s="81"/>
      <c r="AH164" s="81"/>
      <c r="AI164" s="81"/>
      <c r="AJ164" s="438"/>
      <c r="AK164" s="81"/>
      <c r="AL164" s="81"/>
      <c r="AM164" s="81"/>
      <c r="AN164" s="81"/>
      <c r="AO164" s="81"/>
      <c r="AP164" s="81"/>
      <c r="AQ164" s="81"/>
      <c r="AR164" s="81"/>
      <c r="AS164" s="81"/>
      <c r="AT164" s="441"/>
      <c r="AU164" s="441"/>
      <c r="AV164" s="442"/>
      <c r="AW164" s="442"/>
      <c r="AX164" s="442"/>
    </row>
    <row r="165">
      <c r="A165" s="433" t="s">
        <v>767</v>
      </c>
      <c r="B165" s="437"/>
      <c r="C165" s="437" t="s">
        <v>768</v>
      </c>
      <c r="D165" s="443"/>
      <c r="E165" s="438"/>
      <c r="F165" s="81"/>
      <c r="G165" s="438"/>
      <c r="H165" s="438"/>
      <c r="I165" s="438"/>
      <c r="J165" s="438"/>
      <c r="K165" s="438"/>
      <c r="L165" s="444"/>
      <c r="M165" s="438"/>
      <c r="N165" s="438"/>
      <c r="O165" s="438"/>
      <c r="P165" s="438"/>
      <c r="Q165" s="438"/>
      <c r="R165" s="438"/>
      <c r="S165" s="438"/>
      <c r="T165" s="438"/>
      <c r="U165" s="438"/>
      <c r="V165" s="438"/>
      <c r="W165" s="438"/>
      <c r="X165" s="438"/>
      <c r="Y165" s="438"/>
      <c r="Z165" s="438"/>
      <c r="AA165" s="438"/>
      <c r="AB165" s="438"/>
      <c r="AC165" s="438"/>
      <c r="AD165" s="438"/>
      <c r="AE165" s="438"/>
      <c r="AF165" s="438"/>
      <c r="AG165" s="81"/>
      <c r="AH165" s="81"/>
      <c r="AI165" s="81"/>
      <c r="AJ165" s="438"/>
      <c r="AK165" s="81"/>
      <c r="AL165" s="81"/>
      <c r="AM165" s="81"/>
      <c r="AN165" s="81"/>
      <c r="AO165" s="81"/>
      <c r="AP165" s="81"/>
      <c r="AQ165" s="81"/>
      <c r="AR165" s="81"/>
      <c r="AS165" s="81"/>
      <c r="AT165" s="441"/>
      <c r="AU165" s="441"/>
      <c r="AV165" s="442"/>
      <c r="AW165" s="442"/>
      <c r="AX165" s="442"/>
    </row>
    <row r="166">
      <c r="A166" s="433" t="s">
        <v>769</v>
      </c>
      <c r="B166" s="437"/>
      <c r="C166" s="437" t="s">
        <v>770</v>
      </c>
      <c r="D166" s="443"/>
      <c r="E166" s="438"/>
      <c r="F166" s="81"/>
      <c r="G166" s="438"/>
      <c r="H166" s="438"/>
      <c r="I166" s="438"/>
      <c r="J166" s="438"/>
      <c r="K166" s="438"/>
      <c r="L166" s="438"/>
      <c r="M166" s="438"/>
      <c r="N166" s="438"/>
      <c r="O166" s="438"/>
      <c r="P166" s="438"/>
      <c r="Q166" s="438"/>
      <c r="R166" s="438"/>
      <c r="S166" s="438"/>
      <c r="T166" s="438"/>
      <c r="U166" s="438"/>
      <c r="V166" s="438"/>
      <c r="W166" s="438"/>
      <c r="X166" s="438"/>
      <c r="Y166" s="438"/>
      <c r="Z166" s="438"/>
      <c r="AA166" s="438"/>
      <c r="AB166" s="438"/>
      <c r="AC166" s="438"/>
      <c r="AD166" s="438"/>
      <c r="AE166" s="438"/>
      <c r="AF166" s="438"/>
      <c r="AG166" s="81"/>
      <c r="AH166" s="81"/>
      <c r="AI166" s="81"/>
      <c r="AJ166" s="438"/>
      <c r="AK166" s="81"/>
      <c r="AL166" s="81"/>
      <c r="AM166" s="81"/>
      <c r="AN166" s="81"/>
      <c r="AO166" s="81"/>
      <c r="AP166" s="81"/>
      <c r="AQ166" s="81"/>
      <c r="AR166" s="81"/>
      <c r="AS166" s="81"/>
      <c r="AT166" s="441"/>
      <c r="AU166" s="441"/>
      <c r="AV166" s="442"/>
      <c r="AW166" s="442"/>
      <c r="AX166" s="442"/>
    </row>
    <row r="167">
      <c r="A167" s="433" t="s">
        <v>771</v>
      </c>
      <c r="B167" s="437"/>
      <c r="C167" s="437" t="s">
        <v>772</v>
      </c>
      <c r="D167" s="443"/>
      <c r="E167" s="438"/>
      <c r="F167" s="81"/>
      <c r="G167" s="438"/>
      <c r="H167" s="438"/>
      <c r="I167" s="438"/>
      <c r="J167" s="438"/>
      <c r="K167" s="438"/>
      <c r="L167" s="438"/>
      <c r="M167" s="438"/>
      <c r="N167" s="438"/>
      <c r="O167" s="438"/>
      <c r="P167" s="438"/>
      <c r="Q167" s="438"/>
      <c r="R167" s="438"/>
      <c r="S167" s="438"/>
      <c r="T167" s="438"/>
      <c r="U167" s="438"/>
      <c r="V167" s="438"/>
      <c r="W167" s="438"/>
      <c r="X167" s="438"/>
      <c r="Y167" s="438"/>
      <c r="Z167" s="438"/>
      <c r="AA167" s="438"/>
      <c r="AB167" s="438"/>
      <c r="AC167" s="438"/>
      <c r="AD167" s="438"/>
      <c r="AE167" s="438"/>
      <c r="AF167" s="438"/>
      <c r="AG167" s="81"/>
      <c r="AH167" s="81"/>
      <c r="AI167" s="81"/>
      <c r="AJ167" s="438"/>
      <c r="AK167" s="81"/>
      <c r="AL167" s="81"/>
      <c r="AM167" s="81"/>
      <c r="AN167" s="81"/>
      <c r="AO167" s="81"/>
      <c r="AP167" s="81"/>
      <c r="AQ167" s="81"/>
      <c r="AR167" s="81"/>
      <c r="AS167" s="81"/>
      <c r="AT167" s="441"/>
      <c r="AU167" s="441"/>
      <c r="AV167" s="442"/>
      <c r="AW167" s="442"/>
      <c r="AX167" s="442"/>
    </row>
    <row r="168">
      <c r="A168" s="433" t="s">
        <v>773</v>
      </c>
      <c r="B168" s="437"/>
      <c r="C168" s="437" t="s">
        <v>774</v>
      </c>
      <c r="D168" s="443"/>
      <c r="E168" s="438"/>
      <c r="F168" s="81"/>
      <c r="G168" s="438"/>
      <c r="H168" s="438"/>
      <c r="I168" s="438"/>
      <c r="J168" s="438"/>
      <c r="K168" s="438"/>
      <c r="L168" s="438"/>
      <c r="M168" s="438"/>
      <c r="N168" s="438"/>
      <c r="O168" s="438"/>
      <c r="P168" s="438"/>
      <c r="Q168" s="438"/>
      <c r="R168" s="438"/>
      <c r="S168" s="438"/>
      <c r="T168" s="438"/>
      <c r="U168" s="438"/>
      <c r="V168" s="438"/>
      <c r="W168" s="438"/>
      <c r="X168" s="438"/>
      <c r="Y168" s="438"/>
      <c r="Z168" s="438"/>
      <c r="AA168" s="438"/>
      <c r="AB168" s="438"/>
      <c r="AC168" s="438"/>
      <c r="AD168" s="438"/>
      <c r="AE168" s="438"/>
      <c r="AF168" s="438"/>
      <c r="AG168" s="81"/>
      <c r="AH168" s="81"/>
      <c r="AI168" s="81"/>
      <c r="AJ168" s="438"/>
      <c r="AK168" s="81"/>
      <c r="AL168" s="81"/>
      <c r="AM168" s="81"/>
      <c r="AN168" s="81"/>
      <c r="AO168" s="81"/>
      <c r="AP168" s="81"/>
      <c r="AQ168" s="81"/>
      <c r="AR168" s="81"/>
      <c r="AS168" s="81"/>
      <c r="AT168" s="441"/>
      <c r="AU168" s="441"/>
      <c r="AV168" s="442"/>
      <c r="AW168" s="442"/>
      <c r="AX168" s="442"/>
    </row>
    <row r="169">
      <c r="A169" s="433" t="s">
        <v>775</v>
      </c>
      <c r="B169" s="437"/>
      <c r="C169" s="437" t="s">
        <v>776</v>
      </c>
      <c r="D169" s="443"/>
      <c r="E169" s="438"/>
      <c r="F169" s="81"/>
      <c r="G169" s="438"/>
      <c r="H169" s="438"/>
      <c r="I169" s="438"/>
      <c r="J169" s="438"/>
      <c r="K169" s="438"/>
      <c r="L169" s="438"/>
      <c r="M169" s="438"/>
      <c r="N169" s="438"/>
      <c r="O169" s="438"/>
      <c r="P169" s="438"/>
      <c r="Q169" s="438"/>
      <c r="R169" s="438"/>
      <c r="S169" s="438"/>
      <c r="T169" s="438"/>
      <c r="U169" s="438"/>
      <c r="V169" s="438"/>
      <c r="W169" s="438"/>
      <c r="X169" s="438"/>
      <c r="Y169" s="438"/>
      <c r="Z169" s="438"/>
      <c r="AA169" s="438"/>
      <c r="AB169" s="438"/>
      <c r="AC169" s="438"/>
      <c r="AD169" s="438"/>
      <c r="AE169" s="438"/>
      <c r="AF169" s="438"/>
      <c r="AG169" s="81"/>
      <c r="AH169" s="81"/>
      <c r="AI169" s="81"/>
      <c r="AJ169" s="438"/>
      <c r="AK169" s="81"/>
      <c r="AL169" s="81"/>
      <c r="AM169" s="81"/>
      <c r="AN169" s="81"/>
      <c r="AO169" s="81"/>
      <c r="AP169" s="81"/>
      <c r="AQ169" s="81"/>
      <c r="AR169" s="81"/>
      <c r="AS169" s="81"/>
      <c r="AT169" s="441"/>
      <c r="AU169" s="441"/>
      <c r="AV169" s="442"/>
      <c r="AW169" s="442"/>
      <c r="AX169" s="442"/>
    </row>
    <row r="170">
      <c r="A170" s="433" t="s">
        <v>633</v>
      </c>
      <c r="B170" s="437"/>
      <c r="C170" s="437" t="s">
        <v>777</v>
      </c>
      <c r="D170" s="443"/>
      <c r="E170" s="438"/>
      <c r="F170" s="81"/>
      <c r="G170" s="438"/>
      <c r="H170" s="438"/>
      <c r="I170" s="438"/>
      <c r="J170" s="438"/>
      <c r="K170" s="438"/>
      <c r="L170" s="438"/>
      <c r="M170" s="438"/>
      <c r="N170" s="438"/>
      <c r="O170" s="438"/>
      <c r="P170" s="438"/>
      <c r="Q170" s="438"/>
      <c r="R170" s="438"/>
      <c r="S170" s="438"/>
      <c r="T170" s="438"/>
      <c r="U170" s="438"/>
      <c r="V170" s="438"/>
      <c r="W170" s="438"/>
      <c r="X170" s="438"/>
      <c r="Y170" s="438"/>
      <c r="Z170" s="438"/>
      <c r="AA170" s="438"/>
      <c r="AB170" s="438"/>
      <c r="AC170" s="438"/>
      <c r="AD170" s="438"/>
      <c r="AE170" s="438"/>
      <c r="AF170" s="438"/>
      <c r="AG170" s="81"/>
      <c r="AH170" s="81"/>
      <c r="AI170" s="81"/>
      <c r="AJ170" s="438"/>
      <c r="AK170" s="81"/>
      <c r="AL170" s="81"/>
      <c r="AM170" s="81"/>
      <c r="AN170" s="81"/>
      <c r="AO170" s="81"/>
      <c r="AP170" s="81"/>
      <c r="AQ170" s="81"/>
      <c r="AR170" s="81"/>
      <c r="AS170" s="81"/>
      <c r="AT170" s="441"/>
      <c r="AU170" s="441"/>
      <c r="AV170" s="442"/>
      <c r="AW170" s="442"/>
      <c r="AX170" s="442"/>
    </row>
    <row r="171">
      <c r="A171" s="433" t="s">
        <v>6</v>
      </c>
      <c r="B171" s="437"/>
      <c r="C171" s="437" t="s">
        <v>778</v>
      </c>
      <c r="D171" s="443"/>
      <c r="E171" s="438"/>
      <c r="F171" s="81"/>
      <c r="G171" s="438"/>
      <c r="H171" s="438"/>
      <c r="I171" s="438"/>
      <c r="J171" s="438"/>
      <c r="K171" s="438"/>
      <c r="L171" s="438"/>
      <c r="M171" s="438"/>
      <c r="N171" s="438"/>
      <c r="O171" s="438"/>
      <c r="P171" s="438"/>
      <c r="Q171" s="438"/>
      <c r="R171" s="438"/>
      <c r="S171" s="438"/>
      <c r="T171" s="438"/>
      <c r="U171" s="438"/>
      <c r="V171" s="438"/>
      <c r="W171" s="438"/>
      <c r="X171" s="438"/>
      <c r="Y171" s="438"/>
      <c r="Z171" s="438"/>
      <c r="AA171" s="438"/>
      <c r="AB171" s="438"/>
      <c r="AC171" s="438"/>
      <c r="AD171" s="438"/>
      <c r="AE171" s="438"/>
      <c r="AF171" s="438"/>
      <c r="AG171" s="81"/>
      <c r="AH171" s="81"/>
      <c r="AI171" s="81"/>
      <c r="AJ171" s="438"/>
      <c r="AK171" s="81"/>
      <c r="AL171" s="81"/>
      <c r="AM171" s="81"/>
      <c r="AN171" s="81"/>
      <c r="AO171" s="81"/>
      <c r="AP171" s="81"/>
      <c r="AQ171" s="81"/>
      <c r="AR171" s="81"/>
      <c r="AS171" s="81"/>
      <c r="AT171" s="441"/>
      <c r="AU171" s="441"/>
      <c r="AV171" s="442"/>
      <c r="AW171" s="442"/>
      <c r="AX171" s="442"/>
    </row>
    <row r="172">
      <c r="A172" s="433" t="s">
        <v>15</v>
      </c>
      <c r="B172" s="437"/>
      <c r="C172" s="437" t="s">
        <v>779</v>
      </c>
      <c r="D172" s="443"/>
      <c r="E172" s="438"/>
      <c r="F172" s="81"/>
      <c r="G172" s="438"/>
      <c r="H172" s="438"/>
      <c r="I172" s="438"/>
      <c r="J172" s="438"/>
      <c r="K172" s="438"/>
      <c r="L172" s="438"/>
      <c r="M172" s="438"/>
      <c r="N172" s="438"/>
      <c r="O172" s="438"/>
      <c r="P172" s="438"/>
      <c r="Q172" s="438"/>
      <c r="R172" s="438"/>
      <c r="S172" s="438"/>
      <c r="T172" s="438"/>
      <c r="U172" s="438"/>
      <c r="V172" s="438"/>
      <c r="W172" s="438"/>
      <c r="X172" s="438"/>
      <c r="Y172" s="438"/>
      <c r="Z172" s="438"/>
      <c r="AA172" s="438"/>
      <c r="AB172" s="438"/>
      <c r="AC172" s="438"/>
      <c r="AD172" s="438"/>
      <c r="AE172" s="438"/>
      <c r="AF172" s="438"/>
      <c r="AG172" s="81"/>
      <c r="AH172" s="81"/>
      <c r="AI172" s="81"/>
      <c r="AJ172" s="438"/>
      <c r="AK172" s="81"/>
      <c r="AL172" s="81"/>
      <c r="AM172" s="81"/>
      <c r="AN172" s="81"/>
      <c r="AO172" s="81"/>
      <c r="AP172" s="81"/>
      <c r="AQ172" s="81"/>
      <c r="AR172" s="81"/>
      <c r="AS172" s="81"/>
      <c r="AT172" s="441"/>
      <c r="AU172" s="441"/>
      <c r="AV172" s="442"/>
      <c r="AW172" s="442"/>
      <c r="AX172" s="442"/>
    </row>
    <row r="173">
      <c r="A173" s="445">
        <v>0.0</v>
      </c>
      <c r="B173" s="437"/>
      <c r="C173" s="437" t="s">
        <v>780</v>
      </c>
      <c r="D173" s="443"/>
      <c r="E173" s="438"/>
      <c r="F173" s="81"/>
      <c r="G173" s="438"/>
      <c r="H173" s="438"/>
      <c r="I173" s="438"/>
      <c r="J173" s="438"/>
      <c r="K173" s="438"/>
      <c r="L173" s="438"/>
      <c r="M173" s="438"/>
      <c r="N173" s="438"/>
      <c r="O173" s="438"/>
      <c r="P173" s="438"/>
      <c r="Q173" s="438"/>
      <c r="R173" s="438"/>
      <c r="S173" s="438"/>
      <c r="T173" s="438"/>
      <c r="U173" s="438"/>
      <c r="V173" s="438"/>
      <c r="W173" s="438"/>
      <c r="X173" s="438"/>
      <c r="Y173" s="438"/>
      <c r="Z173" s="438"/>
      <c r="AA173" s="438"/>
      <c r="AB173" s="438"/>
      <c r="AC173" s="438"/>
      <c r="AD173" s="438"/>
      <c r="AE173" s="438"/>
      <c r="AF173" s="438"/>
      <c r="AG173" s="81"/>
      <c r="AH173" s="81"/>
      <c r="AI173" s="81"/>
      <c r="AJ173" s="438"/>
      <c r="AK173" s="81"/>
      <c r="AL173" s="81"/>
      <c r="AM173" s="81"/>
      <c r="AN173" s="81"/>
      <c r="AO173" s="81"/>
      <c r="AP173" s="81"/>
      <c r="AQ173" s="81"/>
      <c r="AR173" s="81"/>
      <c r="AS173" s="81"/>
      <c r="AT173" s="441"/>
      <c r="AU173" s="441"/>
      <c r="AV173" s="442"/>
      <c r="AW173" s="442"/>
      <c r="AX173" s="442"/>
    </row>
    <row r="174">
      <c r="A174" s="433" t="s">
        <v>602</v>
      </c>
      <c r="B174" s="437"/>
      <c r="C174" s="437" t="s">
        <v>781</v>
      </c>
      <c r="D174" s="443"/>
      <c r="E174" s="438"/>
      <c r="F174" s="81"/>
      <c r="G174" s="438"/>
      <c r="H174" s="438"/>
      <c r="I174" s="438"/>
      <c r="J174" s="438"/>
      <c r="K174" s="438"/>
      <c r="L174" s="438"/>
      <c r="M174" s="438"/>
      <c r="N174" s="438"/>
      <c r="O174" s="438"/>
      <c r="P174" s="438"/>
      <c r="Q174" s="438"/>
      <c r="R174" s="438"/>
      <c r="S174" s="438"/>
      <c r="T174" s="438"/>
      <c r="U174" s="438"/>
      <c r="V174" s="438"/>
      <c r="W174" s="438"/>
      <c r="X174" s="438"/>
      <c r="Y174" s="438"/>
      <c r="Z174" s="438"/>
      <c r="AA174" s="438"/>
      <c r="AB174" s="438"/>
      <c r="AC174" s="438"/>
      <c r="AD174" s="438"/>
      <c r="AE174" s="438"/>
      <c r="AF174" s="438"/>
      <c r="AG174" s="81"/>
      <c r="AH174" s="81"/>
      <c r="AI174" s="81"/>
      <c r="AJ174" s="438"/>
      <c r="AK174" s="81"/>
      <c r="AL174" s="81"/>
      <c r="AM174" s="81"/>
      <c r="AN174" s="81"/>
      <c r="AO174" s="81"/>
      <c r="AP174" s="81"/>
      <c r="AQ174" s="81"/>
      <c r="AR174" s="81"/>
      <c r="AS174" s="81"/>
      <c r="AT174" s="441"/>
      <c r="AU174" s="441"/>
      <c r="AV174" s="442"/>
      <c r="AW174" s="442"/>
      <c r="AX174" s="442"/>
    </row>
    <row r="175">
      <c r="A175" s="433" t="s">
        <v>592</v>
      </c>
      <c r="B175" s="81"/>
      <c r="C175" s="437" t="s">
        <v>782</v>
      </c>
      <c r="D175" s="443"/>
      <c r="E175" s="438"/>
      <c r="F175" s="81"/>
      <c r="G175" s="438"/>
      <c r="H175" s="438"/>
      <c r="I175" s="438"/>
      <c r="J175" s="438"/>
      <c r="K175" s="438"/>
      <c r="L175" s="438"/>
      <c r="M175" s="438"/>
      <c r="N175" s="438"/>
      <c r="O175" s="438"/>
      <c r="P175" s="438"/>
      <c r="Q175" s="438"/>
      <c r="R175" s="438"/>
      <c r="S175" s="438"/>
      <c r="T175" s="438"/>
      <c r="U175" s="438"/>
      <c r="V175" s="438"/>
      <c r="W175" s="438"/>
      <c r="X175" s="438"/>
      <c r="Y175" s="438"/>
      <c r="Z175" s="438"/>
      <c r="AA175" s="438"/>
      <c r="AB175" s="438"/>
      <c r="AC175" s="438"/>
      <c r="AD175" s="438"/>
      <c r="AE175" s="438"/>
      <c r="AF175" s="438"/>
      <c r="AG175" s="81"/>
      <c r="AH175" s="81"/>
      <c r="AI175" s="81"/>
      <c r="AJ175" s="438"/>
      <c r="AK175" s="81"/>
      <c r="AL175" s="81"/>
      <c r="AM175" s="81"/>
      <c r="AN175" s="81"/>
      <c r="AO175" s="81"/>
      <c r="AP175" s="81"/>
      <c r="AQ175" s="81"/>
      <c r="AR175" s="81"/>
      <c r="AS175" s="81"/>
      <c r="AT175" s="441"/>
      <c r="AU175" s="441"/>
      <c r="AV175" s="442"/>
      <c r="AW175" s="442"/>
      <c r="AX175" s="442"/>
    </row>
    <row r="176">
      <c r="A176" s="446" t="s">
        <v>600</v>
      </c>
      <c r="B176" s="81"/>
      <c r="C176" s="437" t="s">
        <v>783</v>
      </c>
      <c r="D176" s="443"/>
      <c r="E176" s="438"/>
      <c r="F176" s="81"/>
      <c r="G176" s="438"/>
      <c r="H176" s="438"/>
      <c r="I176" s="438"/>
      <c r="J176" s="438"/>
      <c r="K176" s="438"/>
      <c r="L176" s="438"/>
      <c r="M176" s="438"/>
      <c r="N176" s="438"/>
      <c r="O176" s="438"/>
      <c r="P176" s="438"/>
      <c r="Q176" s="438"/>
      <c r="R176" s="438"/>
      <c r="S176" s="438"/>
      <c r="T176" s="438"/>
      <c r="U176" s="438"/>
      <c r="V176" s="438"/>
      <c r="W176" s="438"/>
      <c r="X176" s="438"/>
      <c r="Y176" s="438"/>
      <c r="Z176" s="438"/>
      <c r="AA176" s="438"/>
      <c r="AB176" s="438"/>
      <c r="AC176" s="438"/>
      <c r="AD176" s="438"/>
      <c r="AE176" s="438"/>
      <c r="AF176" s="438"/>
      <c r="AG176" s="81"/>
      <c r="AH176" s="81"/>
      <c r="AI176" s="81"/>
      <c r="AJ176" s="438"/>
      <c r="AK176" s="81"/>
      <c r="AL176" s="81"/>
      <c r="AM176" s="81"/>
      <c r="AN176" s="81"/>
      <c r="AO176" s="81"/>
      <c r="AP176" s="81"/>
      <c r="AQ176" s="81"/>
      <c r="AR176" s="81"/>
      <c r="AS176" s="81"/>
      <c r="AT176" s="441"/>
      <c r="AU176" s="441"/>
      <c r="AV176" s="442"/>
      <c r="AW176" s="442"/>
      <c r="AX176" s="442"/>
    </row>
    <row r="177">
      <c r="A177" s="81"/>
      <c r="B177" s="81"/>
      <c r="C177" s="81"/>
      <c r="D177" s="443"/>
      <c r="E177" s="438"/>
      <c r="F177" s="81"/>
      <c r="G177" s="438"/>
      <c r="H177" s="438"/>
      <c r="I177" s="438"/>
      <c r="J177" s="438"/>
      <c r="K177" s="438"/>
      <c r="L177" s="438"/>
      <c r="M177" s="438"/>
      <c r="N177" s="438"/>
      <c r="O177" s="438"/>
      <c r="P177" s="438"/>
      <c r="Q177" s="438"/>
      <c r="R177" s="438"/>
      <c r="S177" s="438"/>
      <c r="T177" s="438"/>
      <c r="U177" s="438"/>
      <c r="V177" s="438"/>
      <c r="W177" s="438"/>
      <c r="X177" s="438"/>
      <c r="Y177" s="438"/>
      <c r="Z177" s="438"/>
      <c r="AA177" s="438"/>
      <c r="AB177" s="438"/>
      <c r="AC177" s="438"/>
      <c r="AD177" s="438"/>
      <c r="AE177" s="438"/>
      <c r="AF177" s="438"/>
      <c r="AG177" s="81"/>
      <c r="AH177" s="81"/>
      <c r="AI177" s="81"/>
      <c r="AJ177" s="438"/>
      <c r="AK177" s="81"/>
      <c r="AL177" s="81"/>
      <c r="AM177" s="81"/>
      <c r="AN177" s="81"/>
      <c r="AO177" s="81"/>
      <c r="AP177" s="81"/>
      <c r="AQ177" s="81"/>
      <c r="AR177" s="81"/>
      <c r="AS177" s="81"/>
      <c r="AT177" s="441"/>
      <c r="AU177" s="441"/>
      <c r="AV177" s="442"/>
      <c r="AW177" s="442"/>
      <c r="AX177" s="442"/>
    </row>
    <row r="178">
      <c r="A178" s="81"/>
      <c r="B178" s="81"/>
      <c r="C178" s="81"/>
      <c r="D178" s="438"/>
      <c r="E178" s="438"/>
      <c r="F178" s="81"/>
      <c r="G178" s="438"/>
      <c r="H178" s="438"/>
      <c r="I178" s="438"/>
      <c r="J178" s="438"/>
      <c r="K178" s="438"/>
      <c r="L178" s="438"/>
      <c r="M178" s="438"/>
      <c r="N178" s="438"/>
      <c r="O178" s="438"/>
      <c r="P178" s="438"/>
      <c r="Q178" s="438"/>
      <c r="R178" s="438"/>
      <c r="S178" s="438"/>
      <c r="T178" s="438"/>
      <c r="U178" s="438"/>
      <c r="V178" s="438"/>
      <c r="W178" s="438"/>
      <c r="X178" s="438"/>
      <c r="Y178" s="438"/>
      <c r="Z178" s="438"/>
      <c r="AA178" s="438"/>
      <c r="AB178" s="438"/>
      <c r="AC178" s="438"/>
      <c r="AD178" s="438"/>
      <c r="AE178" s="438"/>
      <c r="AF178" s="438"/>
      <c r="AG178" s="81"/>
      <c r="AH178" s="81"/>
      <c r="AI178" s="81"/>
      <c r="AJ178" s="438"/>
      <c r="AK178" s="81"/>
      <c r="AL178" s="81"/>
      <c r="AM178" s="81"/>
      <c r="AN178" s="81"/>
      <c r="AO178" s="81"/>
      <c r="AP178" s="81"/>
      <c r="AQ178" s="81"/>
      <c r="AR178" s="81"/>
      <c r="AS178" s="81"/>
      <c r="AT178" s="441"/>
      <c r="AU178" s="441"/>
      <c r="AV178" s="442"/>
      <c r="AW178" s="442"/>
      <c r="AX178" s="442"/>
    </row>
    <row r="179">
      <c r="A179" s="81"/>
      <c r="B179" s="81"/>
      <c r="C179" s="81"/>
      <c r="D179" s="438"/>
      <c r="E179" s="438"/>
      <c r="F179" s="81"/>
      <c r="G179" s="438"/>
      <c r="H179" s="438"/>
      <c r="I179" s="438"/>
      <c r="J179" s="438"/>
      <c r="K179" s="438"/>
      <c r="L179" s="438"/>
      <c r="M179" s="438"/>
      <c r="N179" s="438"/>
      <c r="O179" s="438"/>
      <c r="P179" s="438"/>
      <c r="Q179" s="438"/>
      <c r="R179" s="438"/>
      <c r="S179" s="438"/>
      <c r="T179" s="438"/>
      <c r="U179" s="438"/>
      <c r="V179" s="438"/>
      <c r="W179" s="438"/>
      <c r="X179" s="438"/>
      <c r="Y179" s="438"/>
      <c r="Z179" s="438"/>
      <c r="AA179" s="438"/>
      <c r="AB179" s="438"/>
      <c r="AC179" s="438"/>
      <c r="AD179" s="438"/>
      <c r="AE179" s="438"/>
      <c r="AF179" s="438"/>
      <c r="AG179" s="81"/>
      <c r="AH179" s="81"/>
      <c r="AI179" s="81"/>
      <c r="AJ179" s="438"/>
      <c r="AK179" s="81"/>
      <c r="AL179" s="81"/>
      <c r="AM179" s="81"/>
      <c r="AN179" s="81"/>
      <c r="AO179" s="81"/>
      <c r="AP179" s="81"/>
      <c r="AQ179" s="81"/>
      <c r="AR179" s="81"/>
      <c r="AS179" s="81"/>
      <c r="AT179" s="441"/>
      <c r="AU179" s="441"/>
      <c r="AV179" s="442"/>
      <c r="AW179" s="442"/>
      <c r="AX179" s="442"/>
    </row>
    <row r="180">
      <c r="A180" s="81"/>
      <c r="B180" s="81"/>
      <c r="C180" s="81"/>
      <c r="D180" s="438"/>
      <c r="E180" s="438"/>
      <c r="F180" s="81"/>
      <c r="G180" s="438"/>
      <c r="H180" s="438"/>
      <c r="I180" s="438"/>
      <c r="J180" s="438"/>
      <c r="K180" s="438"/>
      <c r="L180" s="438"/>
      <c r="M180" s="438"/>
      <c r="N180" s="438"/>
      <c r="O180" s="438"/>
      <c r="P180" s="438"/>
      <c r="Q180" s="438"/>
      <c r="R180" s="438"/>
      <c r="S180" s="438"/>
      <c r="T180" s="438"/>
      <c r="U180" s="438"/>
      <c r="V180" s="438"/>
      <c r="W180" s="438"/>
      <c r="X180" s="438"/>
      <c r="Y180" s="438"/>
      <c r="Z180" s="438"/>
      <c r="AA180" s="438"/>
      <c r="AB180" s="438"/>
      <c r="AC180" s="438"/>
      <c r="AD180" s="438"/>
      <c r="AE180" s="438"/>
      <c r="AF180" s="438"/>
      <c r="AG180" s="81"/>
      <c r="AH180" s="81"/>
      <c r="AI180" s="81"/>
      <c r="AJ180" s="438"/>
      <c r="AK180" s="81"/>
      <c r="AL180" s="81"/>
      <c r="AM180" s="81"/>
      <c r="AN180" s="81"/>
      <c r="AO180" s="81"/>
      <c r="AP180" s="81"/>
      <c r="AQ180" s="81"/>
      <c r="AR180" s="81"/>
      <c r="AS180" s="81"/>
      <c r="AT180" s="441"/>
      <c r="AU180" s="441"/>
      <c r="AV180" s="442"/>
      <c r="AW180" s="442"/>
      <c r="AX180" s="442"/>
    </row>
    <row r="181">
      <c r="A181" s="81"/>
      <c r="B181" s="81"/>
      <c r="C181" s="81"/>
      <c r="D181" s="438"/>
      <c r="E181" s="438"/>
      <c r="F181" s="81"/>
      <c r="G181" s="438"/>
      <c r="H181" s="438"/>
      <c r="I181" s="438"/>
      <c r="J181" s="438"/>
      <c r="K181" s="438"/>
      <c r="L181" s="438"/>
      <c r="M181" s="438"/>
      <c r="N181" s="438"/>
      <c r="O181" s="438"/>
      <c r="P181" s="438"/>
      <c r="Q181" s="438"/>
      <c r="R181" s="438"/>
      <c r="S181" s="438"/>
      <c r="T181" s="438"/>
      <c r="U181" s="438"/>
      <c r="V181" s="438"/>
      <c r="W181" s="438"/>
      <c r="X181" s="438"/>
      <c r="Y181" s="438"/>
      <c r="Z181" s="438"/>
      <c r="AA181" s="438"/>
      <c r="AB181" s="438"/>
      <c r="AC181" s="438"/>
      <c r="AD181" s="438"/>
      <c r="AE181" s="438"/>
      <c r="AF181" s="438"/>
      <c r="AG181" s="81"/>
      <c r="AH181" s="81"/>
      <c r="AI181" s="81"/>
      <c r="AJ181" s="438"/>
      <c r="AK181" s="81"/>
      <c r="AL181" s="81"/>
      <c r="AM181" s="81"/>
      <c r="AN181" s="81"/>
      <c r="AO181" s="81"/>
      <c r="AP181" s="81"/>
      <c r="AQ181" s="81"/>
      <c r="AR181" s="81"/>
      <c r="AS181" s="81"/>
      <c r="AT181" s="441"/>
      <c r="AU181" s="441"/>
      <c r="AV181" s="442"/>
      <c r="AW181" s="442"/>
      <c r="AX181" s="442"/>
    </row>
    <row r="182">
      <c r="A182" s="81"/>
      <c r="B182" s="81"/>
      <c r="C182" s="81"/>
      <c r="D182" s="438"/>
      <c r="E182" s="438"/>
      <c r="F182" s="81"/>
      <c r="G182" s="438"/>
      <c r="H182" s="438"/>
      <c r="I182" s="438"/>
      <c r="J182" s="438"/>
      <c r="K182" s="438"/>
      <c r="L182" s="438"/>
      <c r="M182" s="438"/>
      <c r="N182" s="438"/>
      <c r="O182" s="438"/>
      <c r="P182" s="438"/>
      <c r="Q182" s="438"/>
      <c r="R182" s="438"/>
      <c r="S182" s="438"/>
      <c r="T182" s="438"/>
      <c r="U182" s="438"/>
      <c r="V182" s="438"/>
      <c r="W182" s="438"/>
      <c r="X182" s="438"/>
      <c r="Y182" s="438"/>
      <c r="Z182" s="438"/>
      <c r="AA182" s="438"/>
      <c r="AB182" s="438"/>
      <c r="AC182" s="438"/>
      <c r="AD182" s="438"/>
      <c r="AE182" s="438"/>
      <c r="AF182" s="438"/>
      <c r="AG182" s="81"/>
      <c r="AH182" s="81"/>
      <c r="AI182" s="81"/>
      <c r="AJ182" s="438"/>
      <c r="AK182" s="81"/>
      <c r="AL182" s="81"/>
      <c r="AM182" s="81"/>
      <c r="AN182" s="81"/>
      <c r="AO182" s="81"/>
      <c r="AP182" s="81"/>
      <c r="AQ182" s="81"/>
      <c r="AR182" s="81"/>
      <c r="AS182" s="81"/>
      <c r="AT182" s="441"/>
      <c r="AU182" s="441"/>
      <c r="AV182" s="442"/>
      <c r="AW182" s="442"/>
      <c r="AX182" s="442"/>
    </row>
  </sheetData>
  <autoFilter ref="$A$4:$AV$125">
    <sortState ref="A4:AV125">
      <sortCondition ref="A4:A125"/>
      <sortCondition ref="K4:K125"/>
    </sortState>
  </autoFilter>
  <customSheetViews>
    <customSheetView guid="{988808EA-12CE-42BA-93B7-8E7B51A3CACD}" filter="1" showAutoFilter="1">
      <autoFilter ref="$A$4:$AX$125"/>
    </customSheetView>
    <customSheetView guid="{D07C4982-03A0-4B18-8D58-201E5E00EA3D}" filter="1" showAutoFilter="1">
      <autoFilter ref="$A$4:$AV$125">
        <filterColumn colId="47">
          <filters>
            <filter val="D"/>
          </filters>
        </filterColumn>
      </autoFilter>
    </customSheetView>
  </customSheetViews>
  <mergeCells count="16">
    <mergeCell ref="A1:A3"/>
    <mergeCell ref="B1:B3"/>
    <mergeCell ref="C1:C3"/>
    <mergeCell ref="D1:D3"/>
    <mergeCell ref="AG1:AG3"/>
    <mergeCell ref="AH1:AH3"/>
    <mergeCell ref="AI1:AI3"/>
    <mergeCell ref="AT1:AT3"/>
    <mergeCell ref="AU1:AU3"/>
    <mergeCell ref="AJ1:AJ3"/>
    <mergeCell ref="AK1:AK3"/>
    <mergeCell ref="AL1:AM2"/>
    <mergeCell ref="AN1:AO2"/>
    <mergeCell ref="AP1:AQ2"/>
    <mergeCell ref="AR1:AR3"/>
    <mergeCell ref="AS1:AS3"/>
  </mergeCells>
  <conditionalFormatting sqref="E5:AF129 A131:A176">
    <cfRule type="containsText" dxfId="3" priority="1" operator="containsText" text="X4">
      <formula>NOT(ISERROR(SEARCH(("X4"),(E5))))</formula>
    </cfRule>
  </conditionalFormatting>
  <conditionalFormatting sqref="E5:AF129 A131:A176">
    <cfRule type="containsText" dxfId="3" priority="2" operator="containsText" text="X3">
      <formula>NOT(ISERROR(SEARCH(("X3"),(E5))))</formula>
    </cfRule>
  </conditionalFormatting>
  <conditionalFormatting sqref="E5:AF129 A131:A176">
    <cfRule type="containsText" dxfId="3" priority="3" operator="containsText" text="X2">
      <formula>NOT(ISERROR(SEARCH(("X2"),(E5))))</formula>
    </cfRule>
  </conditionalFormatting>
  <conditionalFormatting sqref="E5:AH129 A131:A176">
    <cfRule type="beginsWith" dxfId="4" priority="4" operator="beginsWith" text="X">
      <formula>LEFT((E5),LEN("X"))=("X")</formula>
    </cfRule>
  </conditionalFormatting>
  <conditionalFormatting sqref="E5:AF130 A131:A182">
    <cfRule type="cellIs" dxfId="5" priority="5" operator="equal">
      <formula>"H"</formula>
    </cfRule>
  </conditionalFormatting>
  <conditionalFormatting sqref="E5:AF129 A131:A176">
    <cfRule type="cellIs" dxfId="6" priority="6" operator="equal">
      <formula>0</formula>
    </cfRule>
  </conditionalFormatting>
  <conditionalFormatting sqref="E5:AF130 A131:A182">
    <cfRule type="cellIs" dxfId="7" priority="7" operator="equal">
      <formula>"S"</formula>
    </cfRule>
  </conditionalFormatting>
  <conditionalFormatting sqref="E5:AF130 A131:A182">
    <cfRule type="cellIs" dxfId="8" priority="8" operator="equal">
      <formula>"A"</formula>
    </cfRule>
  </conditionalFormatting>
  <conditionalFormatting sqref="E5:AF129 A174">
    <cfRule type="cellIs" dxfId="9" priority="9" operator="equal">
      <formula>"U"</formula>
    </cfRule>
  </conditionalFormatting>
  <conditionalFormatting sqref="E5:AF129 A131:A176">
    <cfRule type="endsWith" dxfId="10" priority="10" operator="endsWith" text="2">
      <formula>RIGHT((E5),LEN("2"))=("2")</formula>
    </cfRule>
  </conditionalFormatting>
  <conditionalFormatting sqref="E5:AI130 AJ5:AL133 AM5:AM104 AM116:AM133 AN126:AX133">
    <cfRule type="containsText" dxfId="11" priority="11" operator="containsText" text="L">
      <formula>NOT(ISERROR(SEARCH(("L"),(E5))))</formula>
    </cfRule>
  </conditionalFormatting>
  <conditionalFormatting sqref="E5:AF129 A131:A176">
    <cfRule type="endsWith" dxfId="10" priority="12" operator="endsWith" text="1">
      <formula>RIGHT((E5),LEN("1"))=("1")</formula>
    </cfRule>
  </conditionalFormatting>
  <conditionalFormatting sqref="E2:AF2">
    <cfRule type="cellIs" dxfId="0" priority="13" operator="equal">
      <formula>"Sun"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 outlineLevelRow="1"/>
  <cols>
    <col customWidth="1" hidden="1" min="1" max="1" width="6.13"/>
    <col customWidth="1" min="2" max="2" width="6.13"/>
    <col customWidth="1" min="3" max="3" width="7.63"/>
    <col customWidth="1" min="4" max="4" width="24.75"/>
    <col collapsed="1" customWidth="1" min="5" max="5" width="15.88"/>
    <col customWidth="1" hidden="1" min="6" max="25" width="4.75" outlineLevel="1"/>
    <col customWidth="1" hidden="1" min="26" max="48" width="4.75"/>
    <col customWidth="1" min="49" max="98" width="4.75"/>
  </cols>
  <sheetData>
    <row r="1">
      <c r="A1" s="1"/>
      <c r="B1" s="2" t="s">
        <v>1240</v>
      </c>
      <c r="C1" s="1" t="s">
        <v>1</v>
      </c>
      <c r="D1" s="3" t="s">
        <v>2</v>
      </c>
      <c r="E1" s="4" t="s">
        <v>3</v>
      </c>
      <c r="F1" s="5">
        <v>46000.0</v>
      </c>
      <c r="G1" s="5">
        <v>46001.0</v>
      </c>
      <c r="H1" s="5">
        <v>46002.0</v>
      </c>
      <c r="I1" s="5">
        <v>46003.0</v>
      </c>
      <c r="J1" s="5">
        <v>46004.0</v>
      </c>
      <c r="K1" s="5">
        <v>46005.0</v>
      </c>
      <c r="L1" s="5">
        <v>46006.0</v>
      </c>
      <c r="M1" s="5">
        <v>46007.0</v>
      </c>
      <c r="N1" s="5">
        <v>46008.0</v>
      </c>
      <c r="O1" s="5">
        <v>46009.0</v>
      </c>
      <c r="P1" s="5">
        <v>46010.0</v>
      </c>
      <c r="Q1" s="5">
        <v>46011.0</v>
      </c>
      <c r="R1" s="5">
        <v>46012.0</v>
      </c>
      <c r="S1" s="5">
        <v>46013.0</v>
      </c>
      <c r="T1" s="5">
        <v>46014.0</v>
      </c>
      <c r="U1" s="5">
        <v>46015.0</v>
      </c>
      <c r="V1" s="5">
        <v>46016.0</v>
      </c>
      <c r="W1" s="5">
        <v>46017.0</v>
      </c>
      <c r="X1" s="5">
        <v>46018.0</v>
      </c>
      <c r="Y1" s="5">
        <v>46019.0</v>
      </c>
      <c r="Z1" s="5">
        <v>46020.0</v>
      </c>
      <c r="AA1" s="5">
        <v>46021.0</v>
      </c>
      <c r="AB1" s="5">
        <v>46022.0</v>
      </c>
      <c r="AC1" s="672">
        <v>46023.0</v>
      </c>
      <c r="AD1" s="5">
        <v>46024.0</v>
      </c>
      <c r="AE1" s="5">
        <v>46025.0</v>
      </c>
      <c r="AF1" s="5">
        <v>46026.0</v>
      </c>
      <c r="AG1" s="5">
        <v>46027.0</v>
      </c>
      <c r="AH1" s="5">
        <v>46028.0</v>
      </c>
      <c r="AI1" s="5">
        <v>46029.0</v>
      </c>
      <c r="AJ1" s="5">
        <v>46030.0</v>
      </c>
      <c r="AK1" s="5">
        <v>46031.0</v>
      </c>
      <c r="AL1" s="5">
        <v>46032.0</v>
      </c>
      <c r="AM1" s="5">
        <v>46033.0</v>
      </c>
      <c r="AN1" s="5">
        <v>46034.0</v>
      </c>
      <c r="AO1" s="5">
        <v>46035.0</v>
      </c>
      <c r="AP1" s="5">
        <v>46036.0</v>
      </c>
      <c r="AQ1" s="5">
        <v>46037.0</v>
      </c>
      <c r="AR1" s="5">
        <v>46038.0</v>
      </c>
      <c r="AS1" s="5">
        <v>46039.0</v>
      </c>
      <c r="AT1" s="5">
        <v>46040.0</v>
      </c>
      <c r="AU1" s="5">
        <v>46041.0</v>
      </c>
      <c r="AV1" s="5">
        <v>46042.0</v>
      </c>
      <c r="AW1" s="5">
        <v>46043.0</v>
      </c>
      <c r="AX1" s="5">
        <v>46044.0</v>
      </c>
      <c r="AY1" s="5">
        <v>46045.0</v>
      </c>
      <c r="AZ1" s="5">
        <v>46046.0</v>
      </c>
      <c r="BA1" s="5">
        <v>46047.0</v>
      </c>
      <c r="BB1" s="5">
        <v>46048.0</v>
      </c>
      <c r="BC1" s="5">
        <v>46049.0</v>
      </c>
      <c r="BD1" s="5">
        <v>46050.0</v>
      </c>
      <c r="BE1" s="5">
        <v>46051.0</v>
      </c>
      <c r="BF1" s="5">
        <v>46052.0</v>
      </c>
      <c r="BG1" s="5">
        <v>46053.0</v>
      </c>
      <c r="BH1" s="5">
        <v>46054.0</v>
      </c>
      <c r="BI1" s="5">
        <v>46055.0</v>
      </c>
      <c r="BJ1" s="5">
        <v>46056.0</v>
      </c>
      <c r="BK1" s="5">
        <v>46057.0</v>
      </c>
      <c r="BL1" s="5">
        <v>46058.0</v>
      </c>
      <c r="BM1" s="5">
        <v>46059.0</v>
      </c>
      <c r="BN1" s="5">
        <v>46060.0</v>
      </c>
      <c r="BO1" s="5">
        <v>46061.0</v>
      </c>
      <c r="BP1" s="6">
        <v>46062.0</v>
      </c>
      <c r="BQ1" s="6">
        <v>46063.0</v>
      </c>
      <c r="BR1" s="6">
        <v>46064.0</v>
      </c>
      <c r="BS1" s="6">
        <v>46065.0</v>
      </c>
      <c r="BT1" s="6">
        <v>46066.0</v>
      </c>
      <c r="BU1" s="6">
        <v>46067.0</v>
      </c>
      <c r="BV1" s="6">
        <v>46068.0</v>
      </c>
      <c r="BW1" s="7">
        <v>46069.0</v>
      </c>
      <c r="BX1" s="7">
        <v>46070.0</v>
      </c>
      <c r="BY1" s="7">
        <v>46071.0</v>
      </c>
      <c r="BZ1" s="7">
        <v>46072.0</v>
      </c>
      <c r="CA1" s="7">
        <v>46073.0</v>
      </c>
      <c r="CB1" s="6">
        <v>46074.0</v>
      </c>
      <c r="CC1" s="6">
        <v>46075.0</v>
      </c>
      <c r="CD1" s="6">
        <v>46076.0</v>
      </c>
      <c r="CE1" s="6">
        <v>46077.0</v>
      </c>
      <c r="CF1" s="6">
        <v>46078.0</v>
      </c>
      <c r="CG1" s="6">
        <v>46079.0</v>
      </c>
      <c r="CH1" s="6">
        <v>46080.0</v>
      </c>
      <c r="CI1" s="8"/>
      <c r="CJ1" s="8"/>
      <c r="CK1" s="8"/>
      <c r="CL1" s="8"/>
      <c r="CM1" s="8"/>
      <c r="CN1" s="9" t="s">
        <v>4</v>
      </c>
      <c r="CO1" s="3" t="s">
        <v>5</v>
      </c>
      <c r="CP1" s="3" t="s">
        <v>6</v>
      </c>
      <c r="CQ1" s="3" t="s">
        <v>7</v>
      </c>
      <c r="CR1" s="3" t="s">
        <v>8</v>
      </c>
      <c r="CS1" s="3" t="s">
        <v>9</v>
      </c>
      <c r="CT1" s="1" t="s">
        <v>10</v>
      </c>
    </row>
    <row r="2">
      <c r="A2" s="1"/>
      <c r="B2" s="1" t="s">
        <v>0</v>
      </c>
      <c r="C2" s="1" t="s">
        <v>11</v>
      </c>
      <c r="D2" s="10"/>
      <c r="E2" s="11"/>
      <c r="F2" s="12" t="str">
        <f t="shared" ref="F2:CH2" si="1">CHOOSE(WEEKDAY(F1),"Sun","Mon","Tue","Wed","Thu","Fri","Sat")</f>
        <v>Tue</v>
      </c>
      <c r="G2" s="12" t="str">
        <f t="shared" si="1"/>
        <v>Wed</v>
      </c>
      <c r="H2" s="12" t="str">
        <f t="shared" si="1"/>
        <v>Thu</v>
      </c>
      <c r="I2" s="12" t="str">
        <f t="shared" si="1"/>
        <v>Fri</v>
      </c>
      <c r="J2" s="12" t="str">
        <f t="shared" si="1"/>
        <v>Sat</v>
      </c>
      <c r="K2" s="673" t="str">
        <f t="shared" si="1"/>
        <v>Sun</v>
      </c>
      <c r="L2" s="12" t="str">
        <f t="shared" si="1"/>
        <v>Mon</v>
      </c>
      <c r="M2" s="12" t="str">
        <f t="shared" si="1"/>
        <v>Tue</v>
      </c>
      <c r="N2" s="12" t="str">
        <f t="shared" si="1"/>
        <v>Wed</v>
      </c>
      <c r="O2" s="12" t="str">
        <f t="shared" si="1"/>
        <v>Thu</v>
      </c>
      <c r="P2" s="12" t="str">
        <f t="shared" si="1"/>
        <v>Fri</v>
      </c>
      <c r="Q2" s="12" t="str">
        <f t="shared" si="1"/>
        <v>Sat</v>
      </c>
      <c r="R2" s="12" t="str">
        <f t="shared" si="1"/>
        <v>Sun</v>
      </c>
      <c r="S2" s="12" t="str">
        <f t="shared" si="1"/>
        <v>Mon</v>
      </c>
      <c r="T2" s="12" t="str">
        <f t="shared" si="1"/>
        <v>Tue</v>
      </c>
      <c r="U2" s="12" t="str">
        <f t="shared" si="1"/>
        <v>Wed</v>
      </c>
      <c r="V2" s="12" t="str">
        <f t="shared" si="1"/>
        <v>Thu</v>
      </c>
      <c r="W2" s="12" t="str">
        <f t="shared" si="1"/>
        <v>Fri</v>
      </c>
      <c r="X2" s="12" t="str">
        <f t="shared" si="1"/>
        <v>Sat</v>
      </c>
      <c r="Y2" s="12" t="str">
        <f t="shared" si="1"/>
        <v>Sun</v>
      </c>
      <c r="Z2" s="12" t="str">
        <f t="shared" si="1"/>
        <v>Mon</v>
      </c>
      <c r="AA2" s="12" t="str">
        <f t="shared" si="1"/>
        <v>Tue</v>
      </c>
      <c r="AB2" s="12" t="str">
        <f t="shared" si="1"/>
        <v>Wed</v>
      </c>
      <c r="AC2" s="12" t="str">
        <f t="shared" si="1"/>
        <v>Thu</v>
      </c>
      <c r="AD2" s="12" t="str">
        <f t="shared" si="1"/>
        <v>Fri</v>
      </c>
      <c r="AE2" s="12" t="str">
        <f t="shared" si="1"/>
        <v>Sat</v>
      </c>
      <c r="AF2" s="12" t="str">
        <f t="shared" si="1"/>
        <v>Sun</v>
      </c>
      <c r="AG2" s="12" t="str">
        <f t="shared" si="1"/>
        <v>Mon</v>
      </c>
      <c r="AH2" s="12" t="str">
        <f t="shared" si="1"/>
        <v>Tue</v>
      </c>
      <c r="AI2" s="12" t="str">
        <f t="shared" si="1"/>
        <v>Wed</v>
      </c>
      <c r="AJ2" s="12" t="str">
        <f t="shared" si="1"/>
        <v>Thu</v>
      </c>
      <c r="AK2" s="12" t="str">
        <f t="shared" si="1"/>
        <v>Fri</v>
      </c>
      <c r="AL2" s="12" t="str">
        <f t="shared" si="1"/>
        <v>Sat</v>
      </c>
      <c r="AM2" s="12" t="str">
        <f t="shared" si="1"/>
        <v>Sun</v>
      </c>
      <c r="AN2" s="12" t="str">
        <f t="shared" si="1"/>
        <v>Mon</v>
      </c>
      <c r="AO2" s="12" t="str">
        <f t="shared" si="1"/>
        <v>Tue</v>
      </c>
      <c r="AP2" s="12" t="str">
        <f t="shared" si="1"/>
        <v>Wed</v>
      </c>
      <c r="AQ2" s="12" t="str">
        <f t="shared" si="1"/>
        <v>Thu</v>
      </c>
      <c r="AR2" s="12" t="str">
        <f t="shared" si="1"/>
        <v>Fri</v>
      </c>
      <c r="AS2" s="12" t="str">
        <f t="shared" si="1"/>
        <v>Sat</v>
      </c>
      <c r="AT2" s="12" t="str">
        <f t="shared" si="1"/>
        <v>Sun</v>
      </c>
      <c r="AU2" s="12" t="str">
        <f t="shared" si="1"/>
        <v>Mon</v>
      </c>
      <c r="AV2" s="12" t="str">
        <f t="shared" si="1"/>
        <v>Tue</v>
      </c>
      <c r="AW2" s="12" t="str">
        <f t="shared" si="1"/>
        <v>Wed</v>
      </c>
      <c r="AX2" s="12" t="str">
        <f t="shared" si="1"/>
        <v>Thu</v>
      </c>
      <c r="AY2" s="12" t="str">
        <f t="shared" si="1"/>
        <v>Fri</v>
      </c>
      <c r="AZ2" s="12" t="str">
        <f t="shared" si="1"/>
        <v>Sat</v>
      </c>
      <c r="BA2" s="12" t="str">
        <f t="shared" si="1"/>
        <v>Sun</v>
      </c>
      <c r="BB2" s="12" t="str">
        <f t="shared" si="1"/>
        <v>Mon</v>
      </c>
      <c r="BC2" s="12" t="str">
        <f t="shared" si="1"/>
        <v>Tue</v>
      </c>
      <c r="BD2" s="12" t="str">
        <f t="shared" si="1"/>
        <v>Wed</v>
      </c>
      <c r="BE2" s="12" t="str">
        <f t="shared" si="1"/>
        <v>Thu</v>
      </c>
      <c r="BF2" s="12" t="str">
        <f t="shared" si="1"/>
        <v>Fri</v>
      </c>
      <c r="BG2" s="12" t="str">
        <f t="shared" si="1"/>
        <v>Sat</v>
      </c>
      <c r="BH2" s="12" t="str">
        <f t="shared" si="1"/>
        <v>Sun</v>
      </c>
      <c r="BI2" s="12" t="str">
        <f t="shared" si="1"/>
        <v>Mon</v>
      </c>
      <c r="BJ2" s="12" t="str">
        <f t="shared" si="1"/>
        <v>Tue</v>
      </c>
      <c r="BK2" s="12" t="str">
        <f t="shared" si="1"/>
        <v>Wed</v>
      </c>
      <c r="BL2" s="12" t="str">
        <f t="shared" si="1"/>
        <v>Thu</v>
      </c>
      <c r="BM2" s="12" t="str">
        <f t="shared" si="1"/>
        <v>Fri</v>
      </c>
      <c r="BN2" s="12" t="str">
        <f t="shared" si="1"/>
        <v>Sat</v>
      </c>
      <c r="BO2" s="12" t="str">
        <f t="shared" si="1"/>
        <v>Sun</v>
      </c>
      <c r="BP2" s="13" t="str">
        <f t="shared" si="1"/>
        <v>Mon</v>
      </c>
      <c r="BQ2" s="13" t="str">
        <f t="shared" si="1"/>
        <v>Tue</v>
      </c>
      <c r="BR2" s="13" t="str">
        <f t="shared" si="1"/>
        <v>Wed</v>
      </c>
      <c r="BS2" s="13" t="str">
        <f t="shared" si="1"/>
        <v>Thu</v>
      </c>
      <c r="BT2" s="13" t="str">
        <f t="shared" si="1"/>
        <v>Fri</v>
      </c>
      <c r="BU2" s="13" t="str">
        <f t="shared" si="1"/>
        <v>Sat</v>
      </c>
      <c r="BV2" s="13" t="str">
        <f t="shared" si="1"/>
        <v>Sun</v>
      </c>
      <c r="BW2" s="13" t="str">
        <f t="shared" si="1"/>
        <v>Mon</v>
      </c>
      <c r="BX2" s="13" t="str">
        <f t="shared" si="1"/>
        <v>Tue</v>
      </c>
      <c r="BY2" s="13" t="str">
        <f t="shared" si="1"/>
        <v>Wed</v>
      </c>
      <c r="BZ2" s="13" t="str">
        <f t="shared" si="1"/>
        <v>Thu</v>
      </c>
      <c r="CA2" s="13" t="str">
        <f t="shared" si="1"/>
        <v>Fri</v>
      </c>
      <c r="CB2" s="13" t="str">
        <f t="shared" si="1"/>
        <v>Sat</v>
      </c>
      <c r="CC2" s="13" t="str">
        <f t="shared" si="1"/>
        <v>Sun</v>
      </c>
      <c r="CD2" s="13" t="str">
        <f t="shared" si="1"/>
        <v>Mon</v>
      </c>
      <c r="CE2" s="13" t="str">
        <f t="shared" si="1"/>
        <v>Tue</v>
      </c>
      <c r="CF2" s="13" t="str">
        <f t="shared" si="1"/>
        <v>Wed</v>
      </c>
      <c r="CG2" s="13" t="str">
        <f t="shared" si="1"/>
        <v>Thu</v>
      </c>
      <c r="CH2" s="13" t="str">
        <f t="shared" si="1"/>
        <v>Fri</v>
      </c>
      <c r="CI2" s="8"/>
      <c r="CJ2" s="8"/>
      <c r="CK2" s="8"/>
      <c r="CL2" s="8"/>
      <c r="CM2" s="8"/>
      <c r="CN2" s="14"/>
      <c r="CO2" s="14"/>
      <c r="CP2" s="15"/>
      <c r="CQ2" s="15"/>
      <c r="CR2" s="15"/>
      <c r="CS2" s="15"/>
      <c r="CT2" s="16"/>
    </row>
    <row r="3">
      <c r="A3" s="17"/>
      <c r="B3" s="18"/>
      <c r="C3" s="19"/>
      <c r="D3" s="20"/>
      <c r="E3" s="19"/>
      <c r="F3" s="21">
        <f t="shared" ref="F3:CH3" si="2">COUNTIF(F4:F149,"&lt;&gt;0")</f>
        <v>142</v>
      </c>
      <c r="G3" s="21">
        <f t="shared" si="2"/>
        <v>142</v>
      </c>
      <c r="H3" s="21">
        <f t="shared" si="2"/>
        <v>142</v>
      </c>
      <c r="I3" s="21">
        <f t="shared" si="2"/>
        <v>142</v>
      </c>
      <c r="J3" s="21">
        <f t="shared" si="2"/>
        <v>78</v>
      </c>
      <c r="K3" s="21">
        <f t="shared" si="2"/>
        <v>70</v>
      </c>
      <c r="L3" s="21">
        <f t="shared" si="2"/>
        <v>136</v>
      </c>
      <c r="M3" s="21">
        <f t="shared" si="2"/>
        <v>142</v>
      </c>
      <c r="N3" s="21">
        <f t="shared" si="2"/>
        <v>142</v>
      </c>
      <c r="O3" s="21">
        <f t="shared" si="2"/>
        <v>142</v>
      </c>
      <c r="P3" s="21">
        <f t="shared" si="2"/>
        <v>142</v>
      </c>
      <c r="Q3" s="21">
        <f t="shared" si="2"/>
        <v>84</v>
      </c>
      <c r="R3" s="21">
        <f t="shared" si="2"/>
        <v>71</v>
      </c>
      <c r="S3" s="21">
        <f t="shared" si="2"/>
        <v>129</v>
      </c>
      <c r="T3" s="21">
        <f t="shared" si="2"/>
        <v>142</v>
      </c>
      <c r="U3" s="21">
        <f t="shared" si="2"/>
        <v>142</v>
      </c>
      <c r="V3" s="21">
        <f t="shared" si="2"/>
        <v>142</v>
      </c>
      <c r="W3" s="21">
        <f t="shared" si="2"/>
        <v>142</v>
      </c>
      <c r="X3" s="21">
        <f t="shared" si="2"/>
        <v>83</v>
      </c>
      <c r="Y3" s="21">
        <f t="shared" si="2"/>
        <v>75</v>
      </c>
      <c r="Z3" s="21">
        <f t="shared" si="2"/>
        <v>126</v>
      </c>
      <c r="AA3" s="21">
        <f t="shared" si="2"/>
        <v>142</v>
      </c>
      <c r="AB3" s="21">
        <f t="shared" si="2"/>
        <v>142</v>
      </c>
      <c r="AC3" s="21">
        <f t="shared" si="2"/>
        <v>142</v>
      </c>
      <c r="AD3" s="21">
        <f t="shared" si="2"/>
        <v>142</v>
      </c>
      <c r="AE3" s="21">
        <f t="shared" si="2"/>
        <v>82</v>
      </c>
      <c r="AF3" s="21">
        <f t="shared" si="2"/>
        <v>71</v>
      </c>
      <c r="AG3" s="21">
        <f t="shared" si="2"/>
        <v>131</v>
      </c>
      <c r="AH3" s="21">
        <f t="shared" si="2"/>
        <v>142</v>
      </c>
      <c r="AI3" s="21">
        <f t="shared" si="2"/>
        <v>142</v>
      </c>
      <c r="AJ3" s="21">
        <f t="shared" si="2"/>
        <v>142</v>
      </c>
      <c r="AK3" s="21">
        <f t="shared" si="2"/>
        <v>142</v>
      </c>
      <c r="AL3" s="21">
        <f t="shared" si="2"/>
        <v>84</v>
      </c>
      <c r="AM3" s="21">
        <f t="shared" si="2"/>
        <v>75</v>
      </c>
      <c r="AN3" s="21">
        <f t="shared" si="2"/>
        <v>124</v>
      </c>
      <c r="AO3" s="21">
        <f t="shared" si="2"/>
        <v>141</v>
      </c>
      <c r="AP3" s="21">
        <f t="shared" si="2"/>
        <v>140</v>
      </c>
      <c r="AQ3" s="21">
        <f t="shared" si="2"/>
        <v>140</v>
      </c>
      <c r="AR3" s="21">
        <f t="shared" si="2"/>
        <v>140</v>
      </c>
      <c r="AS3" s="21">
        <f t="shared" si="2"/>
        <v>82</v>
      </c>
      <c r="AT3" s="21">
        <f t="shared" si="2"/>
        <v>75</v>
      </c>
      <c r="AU3" s="21">
        <f t="shared" si="2"/>
        <v>123</v>
      </c>
      <c r="AV3" s="21">
        <f t="shared" si="2"/>
        <v>140</v>
      </c>
      <c r="AW3" s="21">
        <f t="shared" si="2"/>
        <v>139</v>
      </c>
      <c r="AX3" s="21">
        <f t="shared" si="2"/>
        <v>139</v>
      </c>
      <c r="AY3" s="21">
        <f t="shared" si="2"/>
        <v>139</v>
      </c>
      <c r="AZ3" s="21">
        <f t="shared" si="2"/>
        <v>84</v>
      </c>
      <c r="BA3" s="21">
        <f t="shared" si="2"/>
        <v>74</v>
      </c>
      <c r="BB3" s="21">
        <f t="shared" si="2"/>
        <v>106</v>
      </c>
      <c r="BC3" s="21">
        <f t="shared" si="2"/>
        <v>123</v>
      </c>
      <c r="BD3" s="21">
        <f t="shared" si="2"/>
        <v>123</v>
      </c>
      <c r="BE3" s="21">
        <f t="shared" si="2"/>
        <v>123</v>
      </c>
      <c r="BF3" s="21">
        <f t="shared" si="2"/>
        <v>123</v>
      </c>
      <c r="BG3" s="21">
        <f t="shared" si="2"/>
        <v>69</v>
      </c>
      <c r="BH3" s="21">
        <f t="shared" si="2"/>
        <v>67</v>
      </c>
      <c r="BI3" s="21">
        <f t="shared" si="2"/>
        <v>104</v>
      </c>
      <c r="BJ3" s="21">
        <f t="shared" si="2"/>
        <v>118</v>
      </c>
      <c r="BK3" s="21">
        <f t="shared" si="2"/>
        <v>118</v>
      </c>
      <c r="BL3" s="21">
        <f t="shared" si="2"/>
        <v>118</v>
      </c>
      <c r="BM3" s="21">
        <f t="shared" si="2"/>
        <v>118</v>
      </c>
      <c r="BN3" s="21">
        <f t="shared" si="2"/>
        <v>67</v>
      </c>
      <c r="BO3" s="21">
        <f t="shared" si="2"/>
        <v>64</v>
      </c>
      <c r="BP3" s="21">
        <f t="shared" si="2"/>
        <v>103</v>
      </c>
      <c r="BQ3" s="21">
        <f t="shared" si="2"/>
        <v>116</v>
      </c>
      <c r="BR3" s="21">
        <f t="shared" si="2"/>
        <v>112</v>
      </c>
      <c r="BS3" s="21">
        <f t="shared" si="2"/>
        <v>110</v>
      </c>
      <c r="BT3" s="21">
        <f t="shared" si="2"/>
        <v>102</v>
      </c>
      <c r="BU3" s="21">
        <f t="shared" si="2"/>
        <v>46</v>
      </c>
      <c r="BV3" s="21">
        <f t="shared" si="2"/>
        <v>43</v>
      </c>
      <c r="BW3" s="21">
        <f t="shared" si="2"/>
        <v>109</v>
      </c>
      <c r="BX3" s="21">
        <f t="shared" si="2"/>
        <v>118</v>
      </c>
      <c r="BY3" s="21">
        <f t="shared" si="2"/>
        <v>118</v>
      </c>
      <c r="BZ3" s="21">
        <f t="shared" si="2"/>
        <v>118</v>
      </c>
      <c r="CA3" s="21">
        <f t="shared" si="2"/>
        <v>118</v>
      </c>
      <c r="CB3" s="21">
        <f t="shared" si="2"/>
        <v>47</v>
      </c>
      <c r="CC3" s="21">
        <f t="shared" si="2"/>
        <v>42</v>
      </c>
      <c r="CD3" s="21">
        <f t="shared" si="2"/>
        <v>81</v>
      </c>
      <c r="CE3" s="21">
        <f t="shared" si="2"/>
        <v>97</v>
      </c>
      <c r="CF3" s="21">
        <f t="shared" si="2"/>
        <v>102</v>
      </c>
      <c r="CG3" s="21">
        <f t="shared" si="2"/>
        <v>111</v>
      </c>
      <c r="CH3" s="21">
        <f t="shared" si="2"/>
        <v>111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</row>
    <row r="4">
      <c r="A4" s="23">
        <v>1.0</v>
      </c>
      <c r="B4" s="24">
        <v>1.0</v>
      </c>
      <c r="C4" s="25" t="s">
        <v>12</v>
      </c>
      <c r="D4" s="26" t="s">
        <v>13</v>
      </c>
      <c r="E4" s="27" t="s">
        <v>14</v>
      </c>
      <c r="F4" s="674" t="s">
        <v>7</v>
      </c>
      <c r="G4" s="674" t="s">
        <v>7</v>
      </c>
      <c r="H4" s="674" t="s">
        <v>7</v>
      </c>
      <c r="I4" s="674" t="s">
        <v>7</v>
      </c>
      <c r="J4" s="674" t="s">
        <v>7</v>
      </c>
      <c r="K4" s="675">
        <v>0.0</v>
      </c>
      <c r="L4" s="674" t="s">
        <v>7</v>
      </c>
      <c r="M4" s="674" t="s">
        <v>7</v>
      </c>
      <c r="N4" s="674" t="s">
        <v>7</v>
      </c>
      <c r="O4" s="674" t="s">
        <v>7</v>
      </c>
      <c r="P4" s="674" t="s">
        <v>7</v>
      </c>
      <c r="Q4" s="674" t="s">
        <v>7</v>
      </c>
      <c r="R4" s="675">
        <v>0.0</v>
      </c>
      <c r="S4" s="674" t="s">
        <v>7</v>
      </c>
      <c r="T4" s="674" t="s">
        <v>7</v>
      </c>
      <c r="U4" s="674" t="s">
        <v>7</v>
      </c>
      <c r="V4" s="674" t="s">
        <v>7</v>
      </c>
      <c r="W4" s="674" t="s">
        <v>7</v>
      </c>
      <c r="X4" s="674" t="s">
        <v>7</v>
      </c>
      <c r="Y4" s="675">
        <v>0.0</v>
      </c>
      <c r="Z4" s="676" t="s">
        <v>8</v>
      </c>
      <c r="AA4" s="676" t="s">
        <v>8</v>
      </c>
      <c r="AB4" s="676" t="s">
        <v>8</v>
      </c>
      <c r="AC4" s="676" t="s">
        <v>8</v>
      </c>
      <c r="AD4" s="39" t="s">
        <v>8</v>
      </c>
      <c r="AE4" s="677">
        <v>0.0</v>
      </c>
      <c r="AF4" s="39" t="s">
        <v>8</v>
      </c>
      <c r="AG4" s="39" t="s">
        <v>8</v>
      </c>
      <c r="AH4" s="39" t="s">
        <v>8</v>
      </c>
      <c r="AI4" s="39" t="s">
        <v>8</v>
      </c>
      <c r="AJ4" s="39" t="s">
        <v>8</v>
      </c>
      <c r="AK4" s="39" t="s">
        <v>8</v>
      </c>
      <c r="AL4" s="39" t="s">
        <v>8</v>
      </c>
      <c r="AM4" s="677">
        <v>0.0</v>
      </c>
      <c r="AN4" s="41" t="s">
        <v>7</v>
      </c>
      <c r="AO4" s="41" t="s">
        <v>7</v>
      </c>
      <c r="AP4" s="41" t="s">
        <v>7</v>
      </c>
      <c r="AQ4" s="41" t="s">
        <v>7</v>
      </c>
      <c r="AR4" s="41" t="s">
        <v>7</v>
      </c>
      <c r="AS4" s="29">
        <v>0.0</v>
      </c>
      <c r="AT4" s="41" t="s">
        <v>7</v>
      </c>
      <c r="AU4" s="41" t="s">
        <v>7</v>
      </c>
      <c r="AV4" s="41" t="s">
        <v>7</v>
      </c>
      <c r="AW4" s="41" t="s">
        <v>7</v>
      </c>
      <c r="AX4" s="41" t="s">
        <v>7</v>
      </c>
      <c r="AY4" s="41" t="s">
        <v>7</v>
      </c>
      <c r="AZ4" s="41" t="s">
        <v>7</v>
      </c>
      <c r="BA4" s="29">
        <v>0.0</v>
      </c>
      <c r="BB4" s="28" t="s">
        <v>6</v>
      </c>
      <c r="BC4" s="28" t="s">
        <v>6</v>
      </c>
      <c r="BD4" s="28" t="s">
        <v>6</v>
      </c>
      <c r="BE4" s="28" t="s">
        <v>6</v>
      </c>
      <c r="BF4" s="28" t="s">
        <v>6</v>
      </c>
      <c r="BG4" s="29">
        <v>0.0</v>
      </c>
      <c r="BH4" s="28" t="s">
        <v>6</v>
      </c>
      <c r="BI4" s="28" t="s">
        <v>6</v>
      </c>
      <c r="BJ4" s="28" t="s">
        <v>6</v>
      </c>
      <c r="BK4" s="28" t="s">
        <v>6</v>
      </c>
      <c r="BL4" s="28" t="s">
        <v>6</v>
      </c>
      <c r="BM4" s="28" t="s">
        <v>6</v>
      </c>
      <c r="BN4" s="28" t="s">
        <v>6</v>
      </c>
      <c r="BO4" s="29">
        <v>0.0</v>
      </c>
      <c r="BP4" s="30" t="s">
        <v>10</v>
      </c>
      <c r="BQ4" s="30" t="s">
        <v>10</v>
      </c>
      <c r="BR4" s="30" t="s">
        <v>10</v>
      </c>
      <c r="BS4" s="30" t="s">
        <v>10</v>
      </c>
      <c r="BT4" s="31"/>
      <c r="BU4" s="31"/>
      <c r="BV4" s="29">
        <v>0.0</v>
      </c>
      <c r="BW4" s="32" t="s">
        <v>15</v>
      </c>
      <c r="BX4" s="32" t="s">
        <v>15</v>
      </c>
      <c r="BY4" s="32" t="s">
        <v>15</v>
      </c>
      <c r="BZ4" s="32" t="s">
        <v>15</v>
      </c>
      <c r="CA4" s="32" t="s">
        <v>15</v>
      </c>
      <c r="CB4" s="29">
        <v>0.0</v>
      </c>
      <c r="CC4" s="30" t="s">
        <v>10</v>
      </c>
      <c r="CD4" s="30" t="s">
        <v>10</v>
      </c>
      <c r="CE4" s="30" t="s">
        <v>10</v>
      </c>
      <c r="CF4" s="30" t="s">
        <v>10</v>
      </c>
      <c r="CG4" s="30" t="s">
        <v>10</v>
      </c>
      <c r="CH4" s="30" t="s">
        <v>10</v>
      </c>
      <c r="CI4" s="8"/>
      <c r="CJ4" s="8"/>
      <c r="CK4" s="8"/>
      <c r="CL4" s="8"/>
      <c r="CM4" s="8"/>
      <c r="CN4" s="37">
        <f t="shared" ref="CN4:CN77" si="4">SUM(CP4:CT4)</f>
        <v>60</v>
      </c>
      <c r="CO4" s="37">
        <f t="shared" ref="CO4:CO77" si="5">COUNTIF($F4:$CE4,"0")</f>
        <v>11</v>
      </c>
      <c r="CP4" s="37">
        <f t="shared" ref="CP4:CT4" si="3">COUNTIF($F4:$CE4,CP$1)</f>
        <v>12</v>
      </c>
      <c r="CQ4" s="37">
        <f t="shared" si="3"/>
        <v>29</v>
      </c>
      <c r="CR4" s="37">
        <f t="shared" si="3"/>
        <v>12</v>
      </c>
      <c r="CS4" s="37">
        <f t="shared" si="3"/>
        <v>0</v>
      </c>
      <c r="CT4" s="37">
        <f t="shared" si="3"/>
        <v>7</v>
      </c>
    </row>
    <row r="5">
      <c r="A5" s="23">
        <v>2.0</v>
      </c>
      <c r="B5" s="24">
        <v>2.0</v>
      </c>
      <c r="C5" s="25" t="s">
        <v>12</v>
      </c>
      <c r="D5" s="26" t="s">
        <v>16</v>
      </c>
      <c r="E5" s="27" t="s">
        <v>14</v>
      </c>
      <c r="F5" s="678" t="s">
        <v>10</v>
      </c>
      <c r="G5" s="678" t="s">
        <v>10</v>
      </c>
      <c r="H5" s="678" t="s">
        <v>10</v>
      </c>
      <c r="I5" s="678" t="s">
        <v>10</v>
      </c>
      <c r="J5" s="675">
        <v>0.0</v>
      </c>
      <c r="K5" s="679" t="s">
        <v>9</v>
      </c>
      <c r="L5" s="679" t="s">
        <v>9</v>
      </c>
      <c r="M5" s="679" t="s">
        <v>9</v>
      </c>
      <c r="N5" s="679" t="s">
        <v>9</v>
      </c>
      <c r="O5" s="679" t="s">
        <v>9</v>
      </c>
      <c r="P5" s="679" t="s">
        <v>9</v>
      </c>
      <c r="Q5" s="679" t="s">
        <v>9</v>
      </c>
      <c r="R5" s="675">
        <v>0.0</v>
      </c>
      <c r="S5" s="679" t="s">
        <v>9</v>
      </c>
      <c r="T5" s="679" t="s">
        <v>9</v>
      </c>
      <c r="U5" s="679" t="s">
        <v>9</v>
      </c>
      <c r="V5" s="679" t="s">
        <v>9</v>
      </c>
      <c r="W5" s="679" t="s">
        <v>9</v>
      </c>
      <c r="X5" s="679" t="s">
        <v>9</v>
      </c>
      <c r="Y5" s="679" t="s">
        <v>9</v>
      </c>
      <c r="Z5" s="675">
        <v>0.0</v>
      </c>
      <c r="AA5" s="676" t="s">
        <v>8</v>
      </c>
      <c r="AB5" s="676" t="s">
        <v>8</v>
      </c>
      <c r="AC5" s="676" t="s">
        <v>8</v>
      </c>
      <c r="AD5" s="39" t="s">
        <v>8</v>
      </c>
      <c r="AE5" s="677">
        <v>0.0</v>
      </c>
      <c r="AF5" s="39" t="s">
        <v>8</v>
      </c>
      <c r="AG5" s="39" t="s">
        <v>8</v>
      </c>
      <c r="AH5" s="39" t="s">
        <v>8</v>
      </c>
      <c r="AI5" s="39" t="s">
        <v>8</v>
      </c>
      <c r="AJ5" s="39" t="s">
        <v>8</v>
      </c>
      <c r="AK5" s="39" t="s">
        <v>8</v>
      </c>
      <c r="AL5" s="39" t="s">
        <v>8</v>
      </c>
      <c r="AM5" s="677">
        <v>0.0</v>
      </c>
      <c r="AN5" s="41" t="s">
        <v>7</v>
      </c>
      <c r="AO5" s="41" t="s">
        <v>7</v>
      </c>
      <c r="AP5" s="41" t="s">
        <v>7</v>
      </c>
      <c r="AQ5" s="41" t="s">
        <v>7</v>
      </c>
      <c r="AR5" s="41" t="s">
        <v>7</v>
      </c>
      <c r="AS5" s="29">
        <v>0.0</v>
      </c>
      <c r="AT5" s="41" t="s">
        <v>7</v>
      </c>
      <c r="AU5" s="41" t="s">
        <v>7</v>
      </c>
      <c r="AV5" s="41" t="s">
        <v>7</v>
      </c>
      <c r="AW5" s="41" t="s">
        <v>7</v>
      </c>
      <c r="AX5" s="41" t="s">
        <v>7</v>
      </c>
      <c r="AY5" s="41" t="s">
        <v>7</v>
      </c>
      <c r="AZ5" s="41" t="s">
        <v>7</v>
      </c>
      <c r="BA5" s="29">
        <v>0.0</v>
      </c>
      <c r="BB5" s="28" t="s">
        <v>6</v>
      </c>
      <c r="BC5" s="28" t="s">
        <v>6</v>
      </c>
      <c r="BD5" s="28" t="s">
        <v>6</v>
      </c>
      <c r="BE5" s="28" t="s">
        <v>6</v>
      </c>
      <c r="BF5" s="28" t="s">
        <v>6</v>
      </c>
      <c r="BG5" s="29">
        <v>0.0</v>
      </c>
      <c r="BH5" s="28" t="s">
        <v>6</v>
      </c>
      <c r="BI5" s="28" t="s">
        <v>6</v>
      </c>
      <c r="BJ5" s="28" t="s">
        <v>6</v>
      </c>
      <c r="BK5" s="28" t="s">
        <v>6</v>
      </c>
      <c r="BL5" s="28" t="s">
        <v>6</v>
      </c>
      <c r="BM5" s="28" t="s">
        <v>6</v>
      </c>
      <c r="BN5" s="28" t="s">
        <v>6</v>
      </c>
      <c r="BO5" s="29">
        <v>0.0</v>
      </c>
      <c r="BP5" s="30" t="s">
        <v>10</v>
      </c>
      <c r="BQ5" s="30" t="s">
        <v>10</v>
      </c>
      <c r="BR5" s="30" t="s">
        <v>10</v>
      </c>
      <c r="BS5" s="30" t="s">
        <v>10</v>
      </c>
      <c r="BT5" s="30" t="s">
        <v>10</v>
      </c>
      <c r="BU5" s="31"/>
      <c r="BV5" s="29">
        <v>0.0</v>
      </c>
      <c r="BW5" s="32" t="s">
        <v>15</v>
      </c>
      <c r="BX5" s="32" t="s">
        <v>15</v>
      </c>
      <c r="BY5" s="32" t="s">
        <v>15</v>
      </c>
      <c r="BZ5" s="32" t="s">
        <v>15</v>
      </c>
      <c r="CA5" s="32" t="s">
        <v>15</v>
      </c>
      <c r="CB5" s="29">
        <v>0.0</v>
      </c>
      <c r="CC5" s="31"/>
      <c r="CD5" s="30" t="s">
        <v>10</v>
      </c>
      <c r="CE5" s="30" t="s">
        <v>10</v>
      </c>
      <c r="CF5" s="30" t="s">
        <v>10</v>
      </c>
      <c r="CG5" s="30" t="s">
        <v>10</v>
      </c>
      <c r="CH5" s="30" t="s">
        <v>10</v>
      </c>
      <c r="CI5" s="8"/>
      <c r="CJ5" s="8"/>
      <c r="CK5" s="8"/>
      <c r="CL5" s="8"/>
      <c r="CM5" s="8"/>
      <c r="CN5" s="37">
        <f t="shared" si="4"/>
        <v>60</v>
      </c>
      <c r="CO5" s="37">
        <f t="shared" si="5"/>
        <v>11</v>
      </c>
      <c r="CP5" s="37">
        <f t="shared" ref="CP5:CT5" si="6">COUNTIF($F5:$CE5,CP$1)</f>
        <v>12</v>
      </c>
      <c r="CQ5" s="37">
        <f t="shared" si="6"/>
        <v>12</v>
      </c>
      <c r="CR5" s="37">
        <f t="shared" si="6"/>
        <v>11</v>
      </c>
      <c r="CS5" s="37">
        <f t="shared" si="6"/>
        <v>14</v>
      </c>
      <c r="CT5" s="37">
        <f t="shared" si="6"/>
        <v>11</v>
      </c>
    </row>
    <row r="6">
      <c r="A6" s="23">
        <v>3.0</v>
      </c>
      <c r="B6" s="24">
        <v>3.0</v>
      </c>
      <c r="C6" s="25" t="s">
        <v>12</v>
      </c>
      <c r="D6" s="26" t="s">
        <v>17</v>
      </c>
      <c r="E6" s="27" t="s">
        <v>14</v>
      </c>
      <c r="F6" s="678" t="s">
        <v>10</v>
      </c>
      <c r="G6" s="678" t="s">
        <v>10</v>
      </c>
      <c r="H6" s="678" t="s">
        <v>10</v>
      </c>
      <c r="I6" s="678" t="s">
        <v>10</v>
      </c>
      <c r="J6" s="675">
        <v>0.0</v>
      </c>
      <c r="K6" s="679" t="s">
        <v>9</v>
      </c>
      <c r="L6" s="679" t="s">
        <v>9</v>
      </c>
      <c r="M6" s="679" t="s">
        <v>9</v>
      </c>
      <c r="N6" s="679" t="s">
        <v>9</v>
      </c>
      <c r="O6" s="679" t="s">
        <v>9</v>
      </c>
      <c r="P6" s="679" t="s">
        <v>9</v>
      </c>
      <c r="Q6" s="679" t="s">
        <v>9</v>
      </c>
      <c r="R6" s="675">
        <v>0.0</v>
      </c>
      <c r="S6" s="679" t="s">
        <v>9</v>
      </c>
      <c r="T6" s="679" t="s">
        <v>9</v>
      </c>
      <c r="U6" s="679" t="s">
        <v>9</v>
      </c>
      <c r="V6" s="679" t="s">
        <v>9</v>
      </c>
      <c r="W6" s="679" t="s">
        <v>9</v>
      </c>
      <c r="X6" s="679" t="s">
        <v>9</v>
      </c>
      <c r="Y6" s="679" t="s">
        <v>9</v>
      </c>
      <c r="Z6" s="675">
        <v>0.0</v>
      </c>
      <c r="AA6" s="676" t="s">
        <v>8</v>
      </c>
      <c r="AB6" s="676" t="s">
        <v>8</v>
      </c>
      <c r="AC6" s="680" t="s">
        <v>15</v>
      </c>
      <c r="AD6" s="39" t="s">
        <v>8</v>
      </c>
      <c r="AE6" s="677">
        <v>0.0</v>
      </c>
      <c r="AF6" s="39" t="s">
        <v>8</v>
      </c>
      <c r="AG6" s="39" t="s">
        <v>8</v>
      </c>
      <c r="AH6" s="39" t="s">
        <v>8</v>
      </c>
      <c r="AI6" s="39" t="s">
        <v>8</v>
      </c>
      <c r="AJ6" s="39" t="s">
        <v>8</v>
      </c>
      <c r="AK6" s="39" t="s">
        <v>8</v>
      </c>
      <c r="AL6" s="39" t="s">
        <v>8</v>
      </c>
      <c r="AM6" s="677">
        <v>0.0</v>
      </c>
      <c r="AN6" s="41" t="s">
        <v>7</v>
      </c>
      <c r="AO6" s="41" t="s">
        <v>7</v>
      </c>
      <c r="AP6" s="41" t="s">
        <v>7</v>
      </c>
      <c r="AQ6" s="41" t="s">
        <v>7</v>
      </c>
      <c r="AR6" s="41" t="s">
        <v>7</v>
      </c>
      <c r="AS6" s="29">
        <v>0.0</v>
      </c>
      <c r="AT6" s="41" t="s">
        <v>7</v>
      </c>
      <c r="AU6" s="41" t="s">
        <v>7</v>
      </c>
      <c r="AV6" s="41" t="s">
        <v>7</v>
      </c>
      <c r="AW6" s="41" t="s">
        <v>7</v>
      </c>
      <c r="AX6" s="41" t="s">
        <v>7</v>
      </c>
      <c r="AY6" s="41" t="s">
        <v>7</v>
      </c>
      <c r="AZ6" s="41" t="s">
        <v>7</v>
      </c>
      <c r="BA6" s="29">
        <v>0.0</v>
      </c>
      <c r="BB6" s="28" t="s">
        <v>6</v>
      </c>
      <c r="BC6" s="28" t="s">
        <v>6</v>
      </c>
      <c r="BD6" s="28" t="s">
        <v>6</v>
      </c>
      <c r="BE6" s="28" t="s">
        <v>6</v>
      </c>
      <c r="BF6" s="28" t="s">
        <v>6</v>
      </c>
      <c r="BG6" s="29">
        <v>0.0</v>
      </c>
      <c r="BH6" s="28" t="s">
        <v>6</v>
      </c>
      <c r="BI6" s="28" t="s">
        <v>6</v>
      </c>
      <c r="BJ6" s="28" t="s">
        <v>6</v>
      </c>
      <c r="BK6" s="28" t="s">
        <v>6</v>
      </c>
      <c r="BL6" s="28" t="s">
        <v>6</v>
      </c>
      <c r="BM6" s="28" t="s">
        <v>6</v>
      </c>
      <c r="BN6" s="28" t="s">
        <v>6</v>
      </c>
      <c r="BO6" s="29">
        <v>0.0</v>
      </c>
      <c r="BP6" s="30" t="s">
        <v>10</v>
      </c>
      <c r="BQ6" s="30" t="s">
        <v>10</v>
      </c>
      <c r="BR6" s="30" t="s">
        <v>10</v>
      </c>
      <c r="BS6" s="30" t="s">
        <v>10</v>
      </c>
      <c r="BT6" s="30" t="s">
        <v>10</v>
      </c>
      <c r="BU6" s="30" t="s">
        <v>10</v>
      </c>
      <c r="BV6" s="29">
        <v>0.0</v>
      </c>
      <c r="BW6" s="32" t="s">
        <v>15</v>
      </c>
      <c r="BX6" s="32" t="s">
        <v>15</v>
      </c>
      <c r="BY6" s="32" t="s">
        <v>15</v>
      </c>
      <c r="BZ6" s="32" t="s">
        <v>15</v>
      </c>
      <c r="CA6" s="32" t="s">
        <v>15</v>
      </c>
      <c r="CB6" s="29">
        <v>0.0</v>
      </c>
      <c r="CC6" s="31"/>
      <c r="CD6" s="30" t="s">
        <v>10</v>
      </c>
      <c r="CE6" s="30" t="s">
        <v>10</v>
      </c>
      <c r="CF6" s="30" t="s">
        <v>10</v>
      </c>
      <c r="CG6" s="30" t="s">
        <v>10</v>
      </c>
      <c r="CH6" s="30" t="s">
        <v>10</v>
      </c>
      <c r="CI6" s="8"/>
      <c r="CJ6" s="8"/>
      <c r="CK6" s="8"/>
      <c r="CL6" s="8"/>
      <c r="CM6" s="8"/>
      <c r="CN6" s="37">
        <f t="shared" si="4"/>
        <v>60</v>
      </c>
      <c r="CO6" s="37">
        <f t="shared" si="5"/>
        <v>11</v>
      </c>
      <c r="CP6" s="37">
        <f t="shared" ref="CP6:CT6" si="7">COUNTIF($F6:$CE6,CP$1)</f>
        <v>12</v>
      </c>
      <c r="CQ6" s="37">
        <f t="shared" si="7"/>
        <v>12</v>
      </c>
      <c r="CR6" s="37">
        <f t="shared" si="7"/>
        <v>10</v>
      </c>
      <c r="CS6" s="37">
        <f t="shared" si="7"/>
        <v>14</v>
      </c>
      <c r="CT6" s="37">
        <f t="shared" si="7"/>
        <v>12</v>
      </c>
    </row>
    <row r="7">
      <c r="A7" s="23">
        <v>4.0</v>
      </c>
      <c r="B7" s="24">
        <v>4.0</v>
      </c>
      <c r="C7" s="25" t="s">
        <v>12</v>
      </c>
      <c r="D7" s="26" t="s">
        <v>18</v>
      </c>
      <c r="E7" s="27" t="s">
        <v>14</v>
      </c>
      <c r="F7" s="679" t="s">
        <v>9</v>
      </c>
      <c r="G7" s="679" t="s">
        <v>9</v>
      </c>
      <c r="H7" s="679" t="s">
        <v>9</v>
      </c>
      <c r="I7" s="679" t="s">
        <v>9</v>
      </c>
      <c r="J7" s="679" t="s">
        <v>9</v>
      </c>
      <c r="K7" s="675">
        <v>0.0</v>
      </c>
      <c r="L7" s="679" t="s">
        <v>9</v>
      </c>
      <c r="M7" s="679" t="s">
        <v>9</v>
      </c>
      <c r="N7" s="679" t="s">
        <v>9</v>
      </c>
      <c r="O7" s="679" t="s">
        <v>9</v>
      </c>
      <c r="P7" s="679" t="s">
        <v>9</v>
      </c>
      <c r="Q7" s="679" t="s">
        <v>9</v>
      </c>
      <c r="R7" s="675">
        <v>0.0</v>
      </c>
      <c r="S7" s="679" t="s">
        <v>9</v>
      </c>
      <c r="T7" s="679" t="s">
        <v>9</v>
      </c>
      <c r="U7" s="679" t="s">
        <v>9</v>
      </c>
      <c r="V7" s="679" t="s">
        <v>9</v>
      </c>
      <c r="W7" s="679" t="s">
        <v>9</v>
      </c>
      <c r="X7" s="679" t="s">
        <v>9</v>
      </c>
      <c r="Y7" s="679" t="s">
        <v>9</v>
      </c>
      <c r="Z7" s="675">
        <v>0.0</v>
      </c>
      <c r="AA7" s="676" t="s">
        <v>8</v>
      </c>
      <c r="AB7" s="676" t="s">
        <v>8</v>
      </c>
      <c r="AC7" s="680" t="s">
        <v>15</v>
      </c>
      <c r="AD7" s="39" t="s">
        <v>8</v>
      </c>
      <c r="AE7" s="677">
        <v>0.0</v>
      </c>
      <c r="AF7" s="39" t="s">
        <v>8</v>
      </c>
      <c r="AG7" s="39" t="s">
        <v>8</v>
      </c>
      <c r="AH7" s="39" t="s">
        <v>8</v>
      </c>
      <c r="AI7" s="39" t="s">
        <v>8</v>
      </c>
      <c r="AJ7" s="39" t="s">
        <v>8</v>
      </c>
      <c r="AK7" s="39" t="s">
        <v>8</v>
      </c>
      <c r="AL7" s="39" t="s">
        <v>8</v>
      </c>
      <c r="AM7" s="677">
        <v>0.0</v>
      </c>
      <c r="AN7" s="41" t="s">
        <v>7</v>
      </c>
      <c r="AO7" s="41" t="s">
        <v>7</v>
      </c>
      <c r="AP7" s="41" t="s">
        <v>7</v>
      </c>
      <c r="AQ7" s="41" t="s">
        <v>7</v>
      </c>
      <c r="AR7" s="41" t="s">
        <v>7</v>
      </c>
      <c r="AS7" s="29">
        <v>0.0</v>
      </c>
      <c r="AT7" s="41" t="s">
        <v>7</v>
      </c>
      <c r="AU7" s="41" t="s">
        <v>7</v>
      </c>
      <c r="AV7" s="41" t="s">
        <v>7</v>
      </c>
      <c r="AW7" s="41" t="s">
        <v>7</v>
      </c>
      <c r="AX7" s="41" t="s">
        <v>7</v>
      </c>
      <c r="AY7" s="41" t="s">
        <v>7</v>
      </c>
      <c r="AZ7" s="41" t="s">
        <v>7</v>
      </c>
      <c r="BA7" s="29">
        <v>0.0</v>
      </c>
      <c r="BB7" s="28" t="s">
        <v>6</v>
      </c>
      <c r="BC7" s="28" t="s">
        <v>6</v>
      </c>
      <c r="BD7" s="28" t="s">
        <v>6</v>
      </c>
      <c r="BE7" s="28" t="s">
        <v>6</v>
      </c>
      <c r="BF7" s="28" t="s">
        <v>6</v>
      </c>
      <c r="BG7" s="29">
        <v>0.0</v>
      </c>
      <c r="BH7" s="28" t="s">
        <v>6</v>
      </c>
      <c r="BI7" s="28" t="s">
        <v>6</v>
      </c>
      <c r="BJ7" s="28" t="s">
        <v>6</v>
      </c>
      <c r="BK7" s="28" t="s">
        <v>6</v>
      </c>
      <c r="BL7" s="28" t="s">
        <v>6</v>
      </c>
      <c r="BM7" s="28" t="s">
        <v>6</v>
      </c>
      <c r="BN7" s="28" t="s">
        <v>6</v>
      </c>
      <c r="BO7" s="29">
        <v>0.0</v>
      </c>
      <c r="BP7" s="30" t="s">
        <v>10</v>
      </c>
      <c r="BQ7" s="30" t="s">
        <v>10</v>
      </c>
      <c r="BR7" s="30" t="s">
        <v>10</v>
      </c>
      <c r="BS7" s="30" t="s">
        <v>10</v>
      </c>
      <c r="BT7" s="30" t="s">
        <v>10</v>
      </c>
      <c r="BU7" s="30" t="s">
        <v>10</v>
      </c>
      <c r="BV7" s="29">
        <v>0.0</v>
      </c>
      <c r="BW7" s="30" t="s">
        <v>10</v>
      </c>
      <c r="BX7" s="32" t="s">
        <v>15</v>
      </c>
      <c r="BY7" s="30" t="s">
        <v>10</v>
      </c>
      <c r="BZ7" s="30" t="s">
        <v>10</v>
      </c>
      <c r="CA7" s="30" t="s">
        <v>10</v>
      </c>
      <c r="CB7" s="30" t="s">
        <v>10</v>
      </c>
      <c r="CC7" s="29">
        <v>0.0</v>
      </c>
      <c r="CD7" s="31"/>
      <c r="CE7" s="31"/>
      <c r="CF7" s="30" t="s">
        <v>10</v>
      </c>
      <c r="CG7" s="30" t="s">
        <v>10</v>
      </c>
      <c r="CH7" s="30" t="s">
        <v>10</v>
      </c>
      <c r="CI7" s="8"/>
      <c r="CJ7" s="8"/>
      <c r="CK7" s="8"/>
      <c r="CL7" s="8"/>
      <c r="CM7" s="8"/>
      <c r="CN7" s="37">
        <f t="shared" si="4"/>
        <v>63</v>
      </c>
      <c r="CO7" s="37">
        <f t="shared" si="5"/>
        <v>11</v>
      </c>
      <c r="CP7" s="37">
        <f t="shared" ref="CP7:CT7" si="8">COUNTIF($F7:$CE7,CP$1)</f>
        <v>12</v>
      </c>
      <c r="CQ7" s="37">
        <f t="shared" si="8"/>
        <v>12</v>
      </c>
      <c r="CR7" s="37">
        <f t="shared" si="8"/>
        <v>10</v>
      </c>
      <c r="CS7" s="37">
        <f t="shared" si="8"/>
        <v>18</v>
      </c>
      <c r="CT7" s="37">
        <f t="shared" si="8"/>
        <v>11</v>
      </c>
    </row>
    <row r="8">
      <c r="A8" s="23">
        <v>5.0</v>
      </c>
      <c r="B8" s="24">
        <v>5.0</v>
      </c>
      <c r="C8" s="25" t="s">
        <v>12</v>
      </c>
      <c r="D8" s="26" t="s">
        <v>19</v>
      </c>
      <c r="E8" s="27" t="s">
        <v>14</v>
      </c>
      <c r="F8" s="676" t="s">
        <v>8</v>
      </c>
      <c r="G8" s="676" t="s">
        <v>8</v>
      </c>
      <c r="H8" s="676" t="s">
        <v>8</v>
      </c>
      <c r="I8" s="676" t="s">
        <v>8</v>
      </c>
      <c r="J8" s="675">
        <v>0.0</v>
      </c>
      <c r="K8" s="676" t="s">
        <v>8</v>
      </c>
      <c r="L8" s="676" t="s">
        <v>8</v>
      </c>
      <c r="M8" s="676" t="s">
        <v>8</v>
      </c>
      <c r="N8" s="676" t="s">
        <v>8</v>
      </c>
      <c r="O8" s="676" t="s">
        <v>8</v>
      </c>
      <c r="P8" s="676" t="s">
        <v>8</v>
      </c>
      <c r="Q8" s="676" t="s">
        <v>8</v>
      </c>
      <c r="R8" s="675">
        <v>0.0</v>
      </c>
      <c r="S8" s="676" t="s">
        <v>8</v>
      </c>
      <c r="T8" s="676" t="s">
        <v>8</v>
      </c>
      <c r="U8" s="676" t="s">
        <v>8</v>
      </c>
      <c r="V8" s="676" t="s">
        <v>8</v>
      </c>
      <c r="W8" s="676" t="s">
        <v>8</v>
      </c>
      <c r="X8" s="676" t="s">
        <v>8</v>
      </c>
      <c r="Y8" s="675">
        <v>0.0</v>
      </c>
      <c r="Z8" s="676" t="s">
        <v>8</v>
      </c>
      <c r="AA8" s="676" t="s">
        <v>8</v>
      </c>
      <c r="AB8" s="676" t="s">
        <v>8</v>
      </c>
      <c r="AC8" s="680" t="s">
        <v>15</v>
      </c>
      <c r="AD8" s="39" t="s">
        <v>8</v>
      </c>
      <c r="AE8" s="677">
        <v>0.0</v>
      </c>
      <c r="AF8" s="39" t="s">
        <v>8</v>
      </c>
      <c r="AG8" s="39" t="s">
        <v>8</v>
      </c>
      <c r="AH8" s="39" t="s">
        <v>8</v>
      </c>
      <c r="AI8" s="39" t="s">
        <v>8</v>
      </c>
      <c r="AJ8" s="39" t="s">
        <v>8</v>
      </c>
      <c r="AK8" s="39" t="s">
        <v>8</v>
      </c>
      <c r="AL8" s="39" t="s">
        <v>8</v>
      </c>
      <c r="AM8" s="677">
        <v>0.0</v>
      </c>
      <c r="AN8" s="41" t="s">
        <v>7</v>
      </c>
      <c r="AO8" s="41" t="s">
        <v>7</v>
      </c>
      <c r="AP8" s="41" t="s">
        <v>7</v>
      </c>
      <c r="AQ8" s="41" t="s">
        <v>7</v>
      </c>
      <c r="AR8" s="41" t="s">
        <v>7</v>
      </c>
      <c r="AS8" s="29">
        <v>0.0</v>
      </c>
      <c r="AT8" s="41" t="s">
        <v>7</v>
      </c>
      <c r="AU8" s="41" t="s">
        <v>7</v>
      </c>
      <c r="AV8" s="41" t="s">
        <v>7</v>
      </c>
      <c r="AW8" s="41" t="s">
        <v>7</v>
      </c>
      <c r="AX8" s="41" t="s">
        <v>7</v>
      </c>
      <c r="AY8" s="41" t="s">
        <v>7</v>
      </c>
      <c r="AZ8" s="41" t="s">
        <v>7</v>
      </c>
      <c r="BA8" s="29">
        <v>0.0</v>
      </c>
      <c r="BB8" s="28" t="s">
        <v>6</v>
      </c>
      <c r="BC8" s="28" t="s">
        <v>6</v>
      </c>
      <c r="BD8" s="28" t="s">
        <v>6</v>
      </c>
      <c r="BE8" s="28" t="s">
        <v>6</v>
      </c>
      <c r="BF8" s="28" t="s">
        <v>6</v>
      </c>
      <c r="BG8" s="29">
        <v>0.0</v>
      </c>
      <c r="BH8" s="28" t="s">
        <v>6</v>
      </c>
      <c r="BI8" s="28" t="s">
        <v>6</v>
      </c>
      <c r="BJ8" s="28" t="s">
        <v>6</v>
      </c>
      <c r="BK8" s="28" t="s">
        <v>6</v>
      </c>
      <c r="BL8" s="28" t="s">
        <v>6</v>
      </c>
      <c r="BM8" s="28" t="s">
        <v>6</v>
      </c>
      <c r="BN8" s="28" t="s">
        <v>6</v>
      </c>
      <c r="BO8" s="29">
        <v>0.0</v>
      </c>
      <c r="BP8" s="30" t="s">
        <v>10</v>
      </c>
      <c r="BQ8" s="30" t="s">
        <v>10</v>
      </c>
      <c r="BR8" s="30" t="s">
        <v>10</v>
      </c>
      <c r="BS8" s="30" t="s">
        <v>10</v>
      </c>
      <c r="BT8" s="30" t="s">
        <v>10</v>
      </c>
      <c r="BU8" s="29">
        <v>0.0</v>
      </c>
      <c r="BV8" s="33" t="s">
        <v>9</v>
      </c>
      <c r="BW8" s="33" t="s">
        <v>9</v>
      </c>
      <c r="BX8" s="33" t="s">
        <v>9</v>
      </c>
      <c r="BY8" s="33" t="s">
        <v>9</v>
      </c>
      <c r="BZ8" s="33" t="s">
        <v>9</v>
      </c>
      <c r="CA8" s="33" t="s">
        <v>9</v>
      </c>
      <c r="CB8" s="29">
        <v>0.0</v>
      </c>
      <c r="CC8" s="33" t="s">
        <v>9</v>
      </c>
      <c r="CD8" s="33" t="s">
        <v>9</v>
      </c>
      <c r="CE8" s="33" t="s">
        <v>9</v>
      </c>
      <c r="CF8" s="33" t="s">
        <v>9</v>
      </c>
      <c r="CG8" s="33" t="s">
        <v>9</v>
      </c>
      <c r="CH8" s="33" t="s">
        <v>9</v>
      </c>
      <c r="CI8" s="8"/>
      <c r="CJ8" s="8"/>
      <c r="CK8" s="8"/>
      <c r="CL8" s="8"/>
      <c r="CM8" s="8"/>
      <c r="CN8" s="37">
        <f t="shared" si="4"/>
        <v>66</v>
      </c>
      <c r="CO8" s="37">
        <f t="shared" si="5"/>
        <v>11</v>
      </c>
      <c r="CP8" s="37">
        <f t="shared" ref="CP8:CT8" si="9">COUNTIF($F8:$CE8,CP$1)</f>
        <v>12</v>
      </c>
      <c r="CQ8" s="37">
        <f t="shared" si="9"/>
        <v>12</v>
      </c>
      <c r="CR8" s="37">
        <f t="shared" si="9"/>
        <v>28</v>
      </c>
      <c r="CS8" s="37">
        <f t="shared" si="9"/>
        <v>9</v>
      </c>
      <c r="CT8" s="37">
        <f t="shared" si="9"/>
        <v>5</v>
      </c>
    </row>
    <row r="9">
      <c r="A9" s="23">
        <v>6.0</v>
      </c>
      <c r="B9" s="24">
        <v>6.0</v>
      </c>
      <c r="C9" s="25" t="s">
        <v>20</v>
      </c>
      <c r="D9" s="26" t="s">
        <v>21</v>
      </c>
      <c r="E9" s="27" t="s">
        <v>14</v>
      </c>
      <c r="F9" s="678" t="s">
        <v>10</v>
      </c>
      <c r="G9" s="678" t="s">
        <v>10</v>
      </c>
      <c r="H9" s="678" t="s">
        <v>10</v>
      </c>
      <c r="I9" s="678" t="s">
        <v>10</v>
      </c>
      <c r="J9" s="675">
        <v>0.0</v>
      </c>
      <c r="K9" s="679" t="s">
        <v>9</v>
      </c>
      <c r="L9" s="679" t="s">
        <v>9</v>
      </c>
      <c r="M9" s="679" t="s">
        <v>9</v>
      </c>
      <c r="N9" s="679" t="s">
        <v>9</v>
      </c>
      <c r="O9" s="679" t="s">
        <v>9</v>
      </c>
      <c r="P9" s="679" t="s">
        <v>9</v>
      </c>
      <c r="Q9" s="679" t="s">
        <v>9</v>
      </c>
      <c r="R9" s="675">
        <v>0.0</v>
      </c>
      <c r="S9" s="676" t="s">
        <v>8</v>
      </c>
      <c r="T9" s="676" t="s">
        <v>8</v>
      </c>
      <c r="U9" s="676" t="s">
        <v>8</v>
      </c>
      <c r="V9" s="676" t="s">
        <v>8</v>
      </c>
      <c r="W9" s="676" t="s">
        <v>8</v>
      </c>
      <c r="X9" s="675">
        <v>0.0</v>
      </c>
      <c r="Y9" s="676" t="s">
        <v>8</v>
      </c>
      <c r="Z9" s="676" t="s">
        <v>8</v>
      </c>
      <c r="AA9" s="676" t="s">
        <v>8</v>
      </c>
      <c r="AB9" s="676" t="s">
        <v>8</v>
      </c>
      <c r="AC9" s="676" t="s">
        <v>8</v>
      </c>
      <c r="AD9" s="39" t="s">
        <v>8</v>
      </c>
      <c r="AE9" s="39" t="s">
        <v>8</v>
      </c>
      <c r="AF9" s="677">
        <v>0.0</v>
      </c>
      <c r="AG9" s="41" t="s">
        <v>7</v>
      </c>
      <c r="AH9" s="41" t="s">
        <v>7</v>
      </c>
      <c r="AI9" s="41" t="s">
        <v>7</v>
      </c>
      <c r="AJ9" s="41" t="s">
        <v>7</v>
      </c>
      <c r="AK9" s="41" t="s">
        <v>7</v>
      </c>
      <c r="AL9" s="677">
        <v>0.0</v>
      </c>
      <c r="AM9" s="41" t="s">
        <v>7</v>
      </c>
      <c r="AN9" s="41" t="s">
        <v>7</v>
      </c>
      <c r="AO9" s="41" t="s">
        <v>7</v>
      </c>
      <c r="AP9" s="41" t="s">
        <v>7</v>
      </c>
      <c r="AQ9" s="41" t="s">
        <v>7</v>
      </c>
      <c r="AR9" s="41" t="s">
        <v>7</v>
      </c>
      <c r="AS9" s="41" t="s">
        <v>7</v>
      </c>
      <c r="AT9" s="29">
        <v>0.0</v>
      </c>
      <c r="AU9" s="28" t="s">
        <v>6</v>
      </c>
      <c r="AV9" s="28" t="s">
        <v>6</v>
      </c>
      <c r="AW9" s="28" t="s">
        <v>6</v>
      </c>
      <c r="AX9" s="28" t="s">
        <v>6</v>
      </c>
      <c r="AY9" s="28" t="s">
        <v>6</v>
      </c>
      <c r="AZ9" s="29">
        <v>0.0</v>
      </c>
      <c r="BA9" s="28" t="s">
        <v>6</v>
      </c>
      <c r="BB9" s="28" t="s">
        <v>6</v>
      </c>
      <c r="BC9" s="28" t="s">
        <v>6</v>
      </c>
      <c r="BD9" s="28" t="s">
        <v>6</v>
      </c>
      <c r="BE9" s="28" t="s">
        <v>6</v>
      </c>
      <c r="BF9" s="28" t="s">
        <v>6</v>
      </c>
      <c r="BG9" s="28" t="s">
        <v>6</v>
      </c>
      <c r="BH9" s="29">
        <v>0.0</v>
      </c>
      <c r="BI9" s="30" t="s">
        <v>10</v>
      </c>
      <c r="BJ9" s="30" t="s">
        <v>10</v>
      </c>
      <c r="BK9" s="30" t="s">
        <v>10</v>
      </c>
      <c r="BL9" s="30" t="s">
        <v>10</v>
      </c>
      <c r="BM9" s="30" t="s">
        <v>10</v>
      </c>
      <c r="BN9" s="29">
        <v>0.0</v>
      </c>
      <c r="BO9" s="30" t="s">
        <v>10</v>
      </c>
      <c r="BP9" s="30" t="s">
        <v>10</v>
      </c>
      <c r="BQ9" s="30" t="s">
        <v>10</v>
      </c>
      <c r="BR9" s="30" t="s">
        <v>10</v>
      </c>
      <c r="BS9" s="30" t="s">
        <v>10</v>
      </c>
      <c r="BT9" s="31"/>
      <c r="BU9" s="31"/>
      <c r="BV9" s="29">
        <v>0.0</v>
      </c>
      <c r="BW9" s="32" t="s">
        <v>15</v>
      </c>
      <c r="BX9" s="32" t="s">
        <v>15</v>
      </c>
      <c r="BY9" s="30" t="s">
        <v>10</v>
      </c>
      <c r="BZ9" s="30" t="s">
        <v>10</v>
      </c>
      <c r="CA9" s="30" t="s">
        <v>10</v>
      </c>
      <c r="CB9" s="29">
        <v>0.0</v>
      </c>
      <c r="CC9" s="33" t="s">
        <v>9</v>
      </c>
      <c r="CD9" s="33" t="s">
        <v>9</v>
      </c>
      <c r="CE9" s="33" t="s">
        <v>9</v>
      </c>
      <c r="CF9" s="33" t="s">
        <v>9</v>
      </c>
      <c r="CG9" s="33" t="s">
        <v>9</v>
      </c>
      <c r="CH9" s="33" t="s">
        <v>9</v>
      </c>
      <c r="CI9" s="8"/>
      <c r="CJ9" s="8"/>
      <c r="CK9" s="8"/>
      <c r="CL9" s="8"/>
      <c r="CM9" s="8"/>
      <c r="CN9" s="37">
        <f t="shared" si="4"/>
        <v>63</v>
      </c>
      <c r="CO9" s="37">
        <f t="shared" si="5"/>
        <v>11</v>
      </c>
      <c r="CP9" s="37">
        <f t="shared" ref="CP9:CT9" si="10">COUNTIF($F9:$CE9,CP$1)</f>
        <v>12</v>
      </c>
      <c r="CQ9" s="37">
        <f t="shared" si="10"/>
        <v>12</v>
      </c>
      <c r="CR9" s="37">
        <f t="shared" si="10"/>
        <v>12</v>
      </c>
      <c r="CS9" s="37">
        <f t="shared" si="10"/>
        <v>10</v>
      </c>
      <c r="CT9" s="37">
        <f t="shared" si="10"/>
        <v>17</v>
      </c>
    </row>
    <row r="10">
      <c r="A10" s="23">
        <v>7.0</v>
      </c>
      <c r="B10" s="24">
        <v>7.0</v>
      </c>
      <c r="C10" s="25" t="s">
        <v>20</v>
      </c>
      <c r="D10" s="26" t="s">
        <v>22</v>
      </c>
      <c r="E10" s="27" t="s">
        <v>14</v>
      </c>
      <c r="F10" s="678" t="s">
        <v>10</v>
      </c>
      <c r="G10" s="678" t="s">
        <v>10</v>
      </c>
      <c r="H10" s="678" t="s">
        <v>10</v>
      </c>
      <c r="I10" s="678" t="s">
        <v>10</v>
      </c>
      <c r="J10" s="675">
        <v>0.0</v>
      </c>
      <c r="K10" s="679" t="s">
        <v>9</v>
      </c>
      <c r="L10" s="679" t="s">
        <v>9</v>
      </c>
      <c r="M10" s="679" t="s">
        <v>9</v>
      </c>
      <c r="N10" s="679" t="s">
        <v>9</v>
      </c>
      <c r="O10" s="679" t="s">
        <v>9</v>
      </c>
      <c r="P10" s="679" t="s">
        <v>9</v>
      </c>
      <c r="Q10" s="679" t="s">
        <v>9</v>
      </c>
      <c r="R10" s="675">
        <v>0.0</v>
      </c>
      <c r="S10" s="676" t="s">
        <v>8</v>
      </c>
      <c r="T10" s="676" t="s">
        <v>8</v>
      </c>
      <c r="U10" s="676" t="s">
        <v>8</v>
      </c>
      <c r="V10" s="676" t="s">
        <v>8</v>
      </c>
      <c r="W10" s="676" t="s">
        <v>8</v>
      </c>
      <c r="X10" s="675">
        <v>0.0</v>
      </c>
      <c r="Y10" s="676" t="s">
        <v>8</v>
      </c>
      <c r="Z10" s="676" t="s">
        <v>8</v>
      </c>
      <c r="AA10" s="676" t="s">
        <v>8</v>
      </c>
      <c r="AB10" s="676" t="s">
        <v>8</v>
      </c>
      <c r="AC10" s="680" t="s">
        <v>15</v>
      </c>
      <c r="AD10" s="39" t="s">
        <v>8</v>
      </c>
      <c r="AE10" s="39" t="s">
        <v>8</v>
      </c>
      <c r="AF10" s="677">
        <v>0.0</v>
      </c>
      <c r="AG10" s="41" t="s">
        <v>7</v>
      </c>
      <c r="AH10" s="41" t="s">
        <v>7</v>
      </c>
      <c r="AI10" s="41" t="s">
        <v>7</v>
      </c>
      <c r="AJ10" s="41" t="s">
        <v>7</v>
      </c>
      <c r="AK10" s="41" t="s">
        <v>7</v>
      </c>
      <c r="AL10" s="677">
        <v>0.0</v>
      </c>
      <c r="AM10" s="41" t="s">
        <v>7</v>
      </c>
      <c r="AN10" s="41" t="s">
        <v>7</v>
      </c>
      <c r="AO10" s="41" t="s">
        <v>7</v>
      </c>
      <c r="AP10" s="41" t="s">
        <v>7</v>
      </c>
      <c r="AQ10" s="41" t="s">
        <v>7</v>
      </c>
      <c r="AR10" s="41" t="s">
        <v>7</v>
      </c>
      <c r="AS10" s="41" t="s">
        <v>7</v>
      </c>
      <c r="AT10" s="29">
        <v>0.0</v>
      </c>
      <c r="AU10" s="28" t="s">
        <v>6</v>
      </c>
      <c r="AV10" s="28" t="s">
        <v>6</v>
      </c>
      <c r="AW10" s="28" t="s">
        <v>6</v>
      </c>
      <c r="AX10" s="28" t="s">
        <v>6</v>
      </c>
      <c r="AY10" s="28" t="s">
        <v>6</v>
      </c>
      <c r="AZ10" s="29">
        <v>0.0</v>
      </c>
      <c r="BA10" s="28" t="s">
        <v>6</v>
      </c>
      <c r="BB10" s="28" t="s">
        <v>6</v>
      </c>
      <c r="BC10" s="28" t="s">
        <v>6</v>
      </c>
      <c r="BD10" s="28" t="s">
        <v>6</v>
      </c>
      <c r="BE10" s="28" t="s">
        <v>6</v>
      </c>
      <c r="BF10" s="28" t="s">
        <v>6</v>
      </c>
      <c r="BG10" s="28" t="s">
        <v>6</v>
      </c>
      <c r="BH10" s="29">
        <v>0.0</v>
      </c>
      <c r="BI10" s="30" t="s">
        <v>10</v>
      </c>
      <c r="BJ10" s="30" t="s">
        <v>10</v>
      </c>
      <c r="BK10" s="30" t="s">
        <v>10</v>
      </c>
      <c r="BL10" s="30" t="s">
        <v>10</v>
      </c>
      <c r="BM10" s="30" t="s">
        <v>10</v>
      </c>
      <c r="BN10" s="29">
        <v>0.0</v>
      </c>
      <c r="BO10" s="30" t="s">
        <v>10</v>
      </c>
      <c r="BP10" s="30" t="s">
        <v>10</v>
      </c>
      <c r="BQ10" s="30" t="s">
        <v>10</v>
      </c>
      <c r="BR10" s="30" t="s">
        <v>10</v>
      </c>
      <c r="BS10" s="30" t="s">
        <v>10</v>
      </c>
      <c r="BT10" s="30" t="s">
        <v>10</v>
      </c>
      <c r="BU10" s="29">
        <v>0.0</v>
      </c>
      <c r="BV10" s="30" t="s">
        <v>10</v>
      </c>
      <c r="BW10" s="30" t="s">
        <v>10</v>
      </c>
      <c r="BX10" s="30" t="s">
        <v>10</v>
      </c>
      <c r="BY10" s="32" t="s">
        <v>15</v>
      </c>
      <c r="BZ10" s="32" t="s">
        <v>15</v>
      </c>
      <c r="CA10" s="30" t="s">
        <v>10</v>
      </c>
      <c r="CB10" s="29">
        <v>0.0</v>
      </c>
      <c r="CC10" s="33" t="s">
        <v>9</v>
      </c>
      <c r="CD10" s="33" t="s">
        <v>9</v>
      </c>
      <c r="CE10" s="33" t="s">
        <v>9</v>
      </c>
      <c r="CF10" s="33" t="s">
        <v>9</v>
      </c>
      <c r="CG10" s="33" t="s">
        <v>9</v>
      </c>
      <c r="CH10" s="33" t="s">
        <v>9</v>
      </c>
      <c r="CI10" s="8"/>
      <c r="CJ10" s="8"/>
      <c r="CK10" s="8"/>
      <c r="CL10" s="8"/>
      <c r="CM10" s="8"/>
      <c r="CN10" s="37">
        <f t="shared" si="4"/>
        <v>64</v>
      </c>
      <c r="CO10" s="37">
        <f t="shared" si="5"/>
        <v>11</v>
      </c>
      <c r="CP10" s="37">
        <f t="shared" ref="CP10:CT10" si="11">COUNTIF($F10:$CE10,CP$1)</f>
        <v>12</v>
      </c>
      <c r="CQ10" s="37">
        <f t="shared" si="11"/>
        <v>12</v>
      </c>
      <c r="CR10" s="37">
        <f t="shared" si="11"/>
        <v>11</v>
      </c>
      <c r="CS10" s="37">
        <f t="shared" si="11"/>
        <v>10</v>
      </c>
      <c r="CT10" s="37">
        <f t="shared" si="11"/>
        <v>19</v>
      </c>
    </row>
    <row r="11">
      <c r="A11" s="23">
        <v>8.0</v>
      </c>
      <c r="B11" s="24">
        <v>8.0</v>
      </c>
      <c r="C11" s="25" t="s">
        <v>20</v>
      </c>
      <c r="D11" s="26" t="s">
        <v>23</v>
      </c>
      <c r="E11" s="27" t="s">
        <v>14</v>
      </c>
      <c r="F11" s="681" t="s">
        <v>6</v>
      </c>
      <c r="G11" s="681" t="s">
        <v>6</v>
      </c>
      <c r="H11" s="681" t="s">
        <v>6</v>
      </c>
      <c r="I11" s="681" t="s">
        <v>6</v>
      </c>
      <c r="J11" s="675">
        <v>0.0</v>
      </c>
      <c r="K11" s="676" t="s">
        <v>8</v>
      </c>
      <c r="L11" s="676" t="s">
        <v>8</v>
      </c>
      <c r="M11" s="676" t="s">
        <v>8</v>
      </c>
      <c r="N11" s="676" t="s">
        <v>8</v>
      </c>
      <c r="O11" s="676" t="s">
        <v>8</v>
      </c>
      <c r="P11" s="676" t="s">
        <v>8</v>
      </c>
      <c r="Q11" s="675">
        <v>0.0</v>
      </c>
      <c r="R11" s="676" t="s">
        <v>8</v>
      </c>
      <c r="S11" s="676" t="s">
        <v>8</v>
      </c>
      <c r="T11" s="676" t="s">
        <v>8</v>
      </c>
      <c r="U11" s="676" t="s">
        <v>8</v>
      </c>
      <c r="V11" s="676" t="s">
        <v>8</v>
      </c>
      <c r="W11" s="676" t="s">
        <v>8</v>
      </c>
      <c r="X11" s="675">
        <v>0.0</v>
      </c>
      <c r="Y11" s="676" t="s">
        <v>8</v>
      </c>
      <c r="Z11" s="676" t="s">
        <v>8</v>
      </c>
      <c r="AA11" s="676" t="s">
        <v>8</v>
      </c>
      <c r="AB11" s="676" t="s">
        <v>8</v>
      </c>
      <c r="AC11" s="676" t="s">
        <v>8</v>
      </c>
      <c r="AD11" s="39" t="s">
        <v>8</v>
      </c>
      <c r="AE11" s="677">
        <v>0.0</v>
      </c>
      <c r="AF11" s="41" t="s">
        <v>7</v>
      </c>
      <c r="AG11" s="41" t="s">
        <v>7</v>
      </c>
      <c r="AH11" s="41" t="s">
        <v>7</v>
      </c>
      <c r="AI11" s="41" t="s">
        <v>7</v>
      </c>
      <c r="AJ11" s="41" t="s">
        <v>7</v>
      </c>
      <c r="AK11" s="41" t="s">
        <v>7</v>
      </c>
      <c r="AL11" s="677">
        <v>0.0</v>
      </c>
      <c r="AM11" s="41" t="s">
        <v>7</v>
      </c>
      <c r="AN11" s="41" t="s">
        <v>7</v>
      </c>
      <c r="AO11" s="41" t="s">
        <v>7</v>
      </c>
      <c r="AP11" s="41" t="s">
        <v>7</v>
      </c>
      <c r="AQ11" s="41" t="s">
        <v>7</v>
      </c>
      <c r="AR11" s="41" t="s">
        <v>7</v>
      </c>
      <c r="AS11" s="41" t="s">
        <v>7</v>
      </c>
      <c r="AT11" s="29">
        <v>0.0</v>
      </c>
      <c r="AU11" s="28" t="s">
        <v>6</v>
      </c>
      <c r="AV11" s="28" t="s">
        <v>6</v>
      </c>
      <c r="AW11" s="28" t="s">
        <v>6</v>
      </c>
      <c r="AX11" s="28" t="s">
        <v>6</v>
      </c>
      <c r="AY11" s="28" t="s">
        <v>6</v>
      </c>
      <c r="AZ11" s="29">
        <v>0.0</v>
      </c>
      <c r="BA11" s="28" t="s">
        <v>6</v>
      </c>
      <c r="BB11" s="28" t="s">
        <v>6</v>
      </c>
      <c r="BC11" s="28" t="s">
        <v>6</v>
      </c>
      <c r="BD11" s="28" t="s">
        <v>6</v>
      </c>
      <c r="BE11" s="28" t="s">
        <v>6</v>
      </c>
      <c r="BF11" s="28" t="s">
        <v>6</v>
      </c>
      <c r="BG11" s="28" t="s">
        <v>6</v>
      </c>
      <c r="BH11" s="29">
        <v>0.0</v>
      </c>
      <c r="BI11" s="30" t="s">
        <v>10</v>
      </c>
      <c r="BJ11" s="30" t="s">
        <v>10</v>
      </c>
      <c r="BK11" s="30" t="s">
        <v>10</v>
      </c>
      <c r="BL11" s="30" t="s">
        <v>10</v>
      </c>
      <c r="BM11" s="30" t="s">
        <v>10</v>
      </c>
      <c r="BN11" s="29">
        <v>0.0</v>
      </c>
      <c r="BO11" s="30" t="s">
        <v>10</v>
      </c>
      <c r="BP11" s="30" t="s">
        <v>10</v>
      </c>
      <c r="BQ11" s="30" t="s">
        <v>10</v>
      </c>
      <c r="BR11" s="30" t="s">
        <v>10</v>
      </c>
      <c r="BS11" s="30" t="s">
        <v>10</v>
      </c>
      <c r="BT11" s="30" t="s">
        <v>10</v>
      </c>
      <c r="BU11" s="29">
        <v>0.0</v>
      </c>
      <c r="BV11" s="33" t="s">
        <v>9</v>
      </c>
      <c r="BW11" s="33" t="s">
        <v>9</v>
      </c>
      <c r="BX11" s="33" t="s">
        <v>9</v>
      </c>
      <c r="BY11" s="33" t="s">
        <v>9</v>
      </c>
      <c r="BZ11" s="33" t="s">
        <v>9</v>
      </c>
      <c r="CA11" s="33" t="s">
        <v>9</v>
      </c>
      <c r="CB11" s="29">
        <v>0.0</v>
      </c>
      <c r="CC11" s="33" t="s">
        <v>9</v>
      </c>
      <c r="CD11" s="33" t="s">
        <v>9</v>
      </c>
      <c r="CE11" s="33" t="s">
        <v>9</v>
      </c>
      <c r="CF11" s="33" t="s">
        <v>9</v>
      </c>
      <c r="CG11" s="33" t="s">
        <v>9</v>
      </c>
      <c r="CH11" s="33" t="s">
        <v>9</v>
      </c>
      <c r="CI11" s="8"/>
      <c r="CJ11" s="8"/>
      <c r="CK11" s="8"/>
      <c r="CL11" s="8"/>
      <c r="CM11" s="8"/>
      <c r="CN11" s="37">
        <f t="shared" si="4"/>
        <v>67</v>
      </c>
      <c r="CO11" s="37">
        <f t="shared" si="5"/>
        <v>11</v>
      </c>
      <c r="CP11" s="37">
        <f t="shared" ref="CP11:CT11" si="12">COUNTIF($F11:$CE11,CP$1)</f>
        <v>16</v>
      </c>
      <c r="CQ11" s="37">
        <f t="shared" si="12"/>
        <v>13</v>
      </c>
      <c r="CR11" s="37">
        <f t="shared" si="12"/>
        <v>18</v>
      </c>
      <c r="CS11" s="37">
        <f t="shared" si="12"/>
        <v>9</v>
      </c>
      <c r="CT11" s="37">
        <f t="shared" si="12"/>
        <v>11</v>
      </c>
    </row>
    <row r="12">
      <c r="A12" s="23">
        <v>9.0</v>
      </c>
      <c r="B12" s="24">
        <v>9.0</v>
      </c>
      <c r="C12" s="25" t="s">
        <v>20</v>
      </c>
      <c r="D12" s="26" t="s">
        <v>24</v>
      </c>
      <c r="E12" s="27" t="s">
        <v>14</v>
      </c>
      <c r="F12" s="676" t="s">
        <v>8</v>
      </c>
      <c r="G12" s="676" t="s">
        <v>8</v>
      </c>
      <c r="H12" s="676" t="s">
        <v>8</v>
      </c>
      <c r="I12" s="676" t="s">
        <v>8</v>
      </c>
      <c r="J12" s="675">
        <v>0.0</v>
      </c>
      <c r="K12" s="676" t="s">
        <v>8</v>
      </c>
      <c r="L12" s="676" t="s">
        <v>8</v>
      </c>
      <c r="M12" s="676" t="s">
        <v>8</v>
      </c>
      <c r="N12" s="676" t="s">
        <v>8</v>
      </c>
      <c r="O12" s="676" t="s">
        <v>8</v>
      </c>
      <c r="P12" s="676" t="s">
        <v>8</v>
      </c>
      <c r="Q12" s="675">
        <v>0.0</v>
      </c>
      <c r="R12" s="676" t="s">
        <v>8</v>
      </c>
      <c r="S12" s="676" t="s">
        <v>8</v>
      </c>
      <c r="T12" s="676" t="s">
        <v>8</v>
      </c>
      <c r="U12" s="676" t="s">
        <v>8</v>
      </c>
      <c r="V12" s="676" t="s">
        <v>8</v>
      </c>
      <c r="W12" s="676" t="s">
        <v>8</v>
      </c>
      <c r="X12" s="675">
        <v>0.0</v>
      </c>
      <c r="Y12" s="676" t="s">
        <v>8</v>
      </c>
      <c r="Z12" s="676" t="s">
        <v>8</v>
      </c>
      <c r="AA12" s="676" t="s">
        <v>8</v>
      </c>
      <c r="AB12" s="676" t="s">
        <v>8</v>
      </c>
      <c r="AC12" s="680" t="s">
        <v>15</v>
      </c>
      <c r="AD12" s="39" t="s">
        <v>8</v>
      </c>
      <c r="AE12" s="39" t="s">
        <v>8</v>
      </c>
      <c r="AF12" s="677">
        <v>0.0</v>
      </c>
      <c r="AG12" s="41" t="s">
        <v>7</v>
      </c>
      <c r="AH12" s="41" t="s">
        <v>7</v>
      </c>
      <c r="AI12" s="41" t="s">
        <v>7</v>
      </c>
      <c r="AJ12" s="41" t="s">
        <v>7</v>
      </c>
      <c r="AK12" s="41" t="s">
        <v>7</v>
      </c>
      <c r="AL12" s="677">
        <v>0.0</v>
      </c>
      <c r="AM12" s="41" t="s">
        <v>7</v>
      </c>
      <c r="AN12" s="41" t="s">
        <v>7</v>
      </c>
      <c r="AO12" s="41" t="s">
        <v>7</v>
      </c>
      <c r="AP12" s="41" t="s">
        <v>7</v>
      </c>
      <c r="AQ12" s="41" t="s">
        <v>7</v>
      </c>
      <c r="AR12" s="41" t="s">
        <v>7</v>
      </c>
      <c r="AS12" s="41" t="s">
        <v>7</v>
      </c>
      <c r="AT12" s="29">
        <v>0.0</v>
      </c>
      <c r="AU12" s="28" t="s">
        <v>6</v>
      </c>
      <c r="AV12" s="28" t="s">
        <v>6</v>
      </c>
      <c r="AW12" s="28" t="s">
        <v>6</v>
      </c>
      <c r="AX12" s="28" t="s">
        <v>6</v>
      </c>
      <c r="AY12" s="28" t="s">
        <v>6</v>
      </c>
      <c r="AZ12" s="29">
        <v>0.0</v>
      </c>
      <c r="BA12" s="28" t="s">
        <v>6</v>
      </c>
      <c r="BB12" s="28" t="s">
        <v>6</v>
      </c>
      <c r="BC12" s="28" t="s">
        <v>6</v>
      </c>
      <c r="BD12" s="28" t="s">
        <v>6</v>
      </c>
      <c r="BE12" s="28" t="s">
        <v>6</v>
      </c>
      <c r="BF12" s="28" t="s">
        <v>6</v>
      </c>
      <c r="BG12" s="28" t="s">
        <v>6</v>
      </c>
      <c r="BH12" s="29">
        <v>0.0</v>
      </c>
      <c r="BI12" s="30" t="s">
        <v>10</v>
      </c>
      <c r="BJ12" s="30" t="s">
        <v>10</v>
      </c>
      <c r="BK12" s="30" t="s">
        <v>10</v>
      </c>
      <c r="BL12" s="30" t="s">
        <v>10</v>
      </c>
      <c r="BM12" s="30" t="s">
        <v>10</v>
      </c>
      <c r="BN12" s="29">
        <v>0.0</v>
      </c>
      <c r="BO12" s="30" t="s">
        <v>10</v>
      </c>
      <c r="BP12" s="30" t="s">
        <v>10</v>
      </c>
      <c r="BQ12" s="30" t="s">
        <v>10</v>
      </c>
      <c r="BR12" s="30" t="s">
        <v>10</v>
      </c>
      <c r="BS12" s="30" t="s">
        <v>10</v>
      </c>
      <c r="BT12" s="30" t="s">
        <v>10</v>
      </c>
      <c r="BU12" s="31"/>
      <c r="BV12" s="29">
        <v>0.0</v>
      </c>
      <c r="BW12" s="32" t="s">
        <v>15</v>
      </c>
      <c r="BX12" s="32" t="s">
        <v>15</v>
      </c>
      <c r="BY12" s="32" t="s">
        <v>15</v>
      </c>
      <c r="BZ12" s="32" t="s">
        <v>15</v>
      </c>
      <c r="CA12" s="32" t="s">
        <v>15</v>
      </c>
      <c r="CB12" s="29">
        <v>0.0</v>
      </c>
      <c r="CC12" s="31"/>
      <c r="CD12" s="33" t="s">
        <v>9</v>
      </c>
      <c r="CE12" s="33" t="s">
        <v>9</v>
      </c>
      <c r="CF12" s="33" t="s">
        <v>9</v>
      </c>
      <c r="CG12" s="33" t="s">
        <v>9</v>
      </c>
      <c r="CH12" s="33" t="s">
        <v>9</v>
      </c>
      <c r="CI12" s="8"/>
      <c r="CJ12" s="8"/>
      <c r="CK12" s="8"/>
      <c r="CL12" s="8"/>
      <c r="CM12" s="8"/>
      <c r="CN12" s="37">
        <f t="shared" si="4"/>
        <v>59</v>
      </c>
      <c r="CO12" s="37">
        <f t="shared" si="5"/>
        <v>11</v>
      </c>
      <c r="CP12" s="37">
        <f t="shared" ref="CP12:CT12" si="13">COUNTIF($F12:$CE12,CP$1)</f>
        <v>12</v>
      </c>
      <c r="CQ12" s="37">
        <f t="shared" si="13"/>
        <v>12</v>
      </c>
      <c r="CR12" s="37">
        <f t="shared" si="13"/>
        <v>22</v>
      </c>
      <c r="CS12" s="37">
        <f t="shared" si="13"/>
        <v>2</v>
      </c>
      <c r="CT12" s="37">
        <f t="shared" si="13"/>
        <v>11</v>
      </c>
    </row>
    <row r="13">
      <c r="A13" s="23">
        <v>10.0</v>
      </c>
      <c r="B13" s="24">
        <v>10.0</v>
      </c>
      <c r="C13" s="25" t="s">
        <v>20</v>
      </c>
      <c r="D13" s="26" t="s">
        <v>25</v>
      </c>
      <c r="E13" s="27" t="s">
        <v>14</v>
      </c>
      <c r="F13" s="678" t="s">
        <v>10</v>
      </c>
      <c r="G13" s="678" t="s">
        <v>10</v>
      </c>
      <c r="H13" s="678" t="s">
        <v>10</v>
      </c>
      <c r="I13" s="678" t="s">
        <v>10</v>
      </c>
      <c r="J13" s="675">
        <v>0.0</v>
      </c>
      <c r="K13" s="679" t="s">
        <v>9</v>
      </c>
      <c r="L13" s="679" t="s">
        <v>9</v>
      </c>
      <c r="M13" s="679" t="s">
        <v>9</v>
      </c>
      <c r="N13" s="679" t="s">
        <v>9</v>
      </c>
      <c r="O13" s="679" t="s">
        <v>9</v>
      </c>
      <c r="P13" s="679" t="s">
        <v>9</v>
      </c>
      <c r="Q13" s="679" t="s">
        <v>9</v>
      </c>
      <c r="R13" s="675">
        <v>0.0</v>
      </c>
      <c r="S13" s="676" t="s">
        <v>8</v>
      </c>
      <c r="T13" s="676" t="s">
        <v>8</v>
      </c>
      <c r="U13" s="676" t="s">
        <v>8</v>
      </c>
      <c r="V13" s="676" t="s">
        <v>8</v>
      </c>
      <c r="W13" s="676" t="s">
        <v>8</v>
      </c>
      <c r="X13" s="675">
        <v>0.0</v>
      </c>
      <c r="Y13" s="676" t="s">
        <v>8</v>
      </c>
      <c r="Z13" s="676" t="s">
        <v>8</v>
      </c>
      <c r="AA13" s="676" t="s">
        <v>8</v>
      </c>
      <c r="AB13" s="676" t="s">
        <v>8</v>
      </c>
      <c r="AC13" s="676" t="s">
        <v>8</v>
      </c>
      <c r="AD13" s="39" t="s">
        <v>8</v>
      </c>
      <c r="AE13" s="39" t="s">
        <v>8</v>
      </c>
      <c r="AF13" s="677">
        <v>0.0</v>
      </c>
      <c r="AG13" s="41" t="s">
        <v>7</v>
      </c>
      <c r="AH13" s="41" t="s">
        <v>7</v>
      </c>
      <c r="AI13" s="41" t="s">
        <v>7</v>
      </c>
      <c r="AJ13" s="41" t="s">
        <v>7</v>
      </c>
      <c r="AK13" s="41" t="s">
        <v>7</v>
      </c>
      <c r="AL13" s="677">
        <v>0.0</v>
      </c>
      <c r="AM13" s="41" t="s">
        <v>7</v>
      </c>
      <c r="AN13" s="41" t="s">
        <v>7</v>
      </c>
      <c r="AO13" s="41" t="s">
        <v>7</v>
      </c>
      <c r="AP13" s="41" t="s">
        <v>7</v>
      </c>
      <c r="AQ13" s="41" t="s">
        <v>7</v>
      </c>
      <c r="AR13" s="41" t="s">
        <v>7</v>
      </c>
      <c r="AS13" s="41" t="s">
        <v>7</v>
      </c>
      <c r="AT13" s="29">
        <v>0.0</v>
      </c>
      <c r="AU13" s="28" t="s">
        <v>6</v>
      </c>
      <c r="AV13" s="28" t="s">
        <v>6</v>
      </c>
      <c r="AW13" s="28" t="s">
        <v>6</v>
      </c>
      <c r="AX13" s="28" t="s">
        <v>6</v>
      </c>
      <c r="AY13" s="28" t="s">
        <v>6</v>
      </c>
      <c r="AZ13" s="29">
        <v>0.0</v>
      </c>
      <c r="BA13" s="28" t="s">
        <v>6</v>
      </c>
      <c r="BB13" s="28" t="s">
        <v>6</v>
      </c>
      <c r="BC13" s="28" t="s">
        <v>6</v>
      </c>
      <c r="BD13" s="28" t="s">
        <v>6</v>
      </c>
      <c r="BE13" s="28" t="s">
        <v>6</v>
      </c>
      <c r="BF13" s="28" t="s">
        <v>6</v>
      </c>
      <c r="BG13" s="28" t="s">
        <v>6</v>
      </c>
      <c r="BH13" s="29">
        <v>0.0</v>
      </c>
      <c r="BI13" s="30" t="s">
        <v>10</v>
      </c>
      <c r="BJ13" s="30" t="s">
        <v>10</v>
      </c>
      <c r="BK13" s="30" t="s">
        <v>10</v>
      </c>
      <c r="BL13" s="30" t="s">
        <v>10</v>
      </c>
      <c r="BM13" s="30" t="s">
        <v>10</v>
      </c>
      <c r="BN13" s="29">
        <v>0.0</v>
      </c>
      <c r="BO13" s="30" t="s">
        <v>10</v>
      </c>
      <c r="BP13" s="30" t="s">
        <v>10</v>
      </c>
      <c r="BQ13" s="30" t="s">
        <v>10</v>
      </c>
      <c r="BR13" s="30" t="s">
        <v>10</v>
      </c>
      <c r="BS13" s="30" t="s">
        <v>10</v>
      </c>
      <c r="BT13" s="30" t="s">
        <v>10</v>
      </c>
      <c r="BU13" s="29">
        <v>0.0</v>
      </c>
      <c r="BV13" s="30" t="s">
        <v>10</v>
      </c>
      <c r="BW13" s="30" t="s">
        <v>10</v>
      </c>
      <c r="BX13" s="32" t="s">
        <v>15</v>
      </c>
      <c r="BY13" s="32" t="s">
        <v>15</v>
      </c>
      <c r="BZ13" s="32" t="s">
        <v>15</v>
      </c>
      <c r="CA13" s="32" t="s">
        <v>15</v>
      </c>
      <c r="CB13" s="29">
        <v>0.0</v>
      </c>
      <c r="CC13" s="31"/>
      <c r="CD13" s="33" t="s">
        <v>9</v>
      </c>
      <c r="CE13" s="33" t="s">
        <v>9</v>
      </c>
      <c r="CF13" s="33" t="s">
        <v>9</v>
      </c>
      <c r="CG13" s="33" t="s">
        <v>9</v>
      </c>
      <c r="CH13" s="33" t="s">
        <v>9</v>
      </c>
      <c r="CI13" s="8"/>
      <c r="CJ13" s="8"/>
      <c r="CK13" s="8"/>
      <c r="CL13" s="8"/>
      <c r="CM13" s="8"/>
      <c r="CN13" s="37">
        <f t="shared" si="4"/>
        <v>62</v>
      </c>
      <c r="CO13" s="37">
        <f t="shared" si="5"/>
        <v>11</v>
      </c>
      <c r="CP13" s="37">
        <f t="shared" ref="CP13:CT13" si="14">COUNTIF($F13:$CE13,CP$1)</f>
        <v>12</v>
      </c>
      <c r="CQ13" s="37">
        <f t="shared" si="14"/>
        <v>12</v>
      </c>
      <c r="CR13" s="37">
        <f t="shared" si="14"/>
        <v>12</v>
      </c>
      <c r="CS13" s="37">
        <f t="shared" si="14"/>
        <v>9</v>
      </c>
      <c r="CT13" s="37">
        <f t="shared" si="14"/>
        <v>17</v>
      </c>
    </row>
    <row r="14">
      <c r="A14" s="23">
        <v>11.0</v>
      </c>
      <c r="B14" s="24">
        <v>11.0</v>
      </c>
      <c r="C14" s="25" t="s">
        <v>26</v>
      </c>
      <c r="D14" s="26" t="s">
        <v>27</v>
      </c>
      <c r="E14" s="27" t="s">
        <v>14</v>
      </c>
      <c r="F14" s="681" t="s">
        <v>6</v>
      </c>
      <c r="G14" s="681" t="s">
        <v>6</v>
      </c>
      <c r="H14" s="681" t="s">
        <v>6</v>
      </c>
      <c r="I14" s="681" t="s">
        <v>6</v>
      </c>
      <c r="J14" s="681" t="s">
        <v>6</v>
      </c>
      <c r="K14" s="675">
        <v>0.0</v>
      </c>
      <c r="L14" s="676" t="s">
        <v>8</v>
      </c>
      <c r="M14" s="676" t="s">
        <v>8</v>
      </c>
      <c r="N14" s="676" t="s">
        <v>8</v>
      </c>
      <c r="O14" s="676" t="s">
        <v>8</v>
      </c>
      <c r="P14" s="676" t="s">
        <v>8</v>
      </c>
      <c r="Q14" s="675">
        <v>0.0</v>
      </c>
      <c r="R14" s="676" t="s">
        <v>8</v>
      </c>
      <c r="S14" s="676" t="s">
        <v>8</v>
      </c>
      <c r="T14" s="676" t="s">
        <v>8</v>
      </c>
      <c r="U14" s="676" t="s">
        <v>8</v>
      </c>
      <c r="V14" s="676" t="s">
        <v>8</v>
      </c>
      <c r="W14" s="676" t="s">
        <v>8</v>
      </c>
      <c r="X14" s="675">
        <v>0.0</v>
      </c>
      <c r="Y14" s="674" t="s">
        <v>7</v>
      </c>
      <c r="Z14" s="674" t="s">
        <v>7</v>
      </c>
      <c r="AA14" s="674" t="s">
        <v>7</v>
      </c>
      <c r="AB14" s="674" t="s">
        <v>7</v>
      </c>
      <c r="AC14" s="674" t="s">
        <v>7</v>
      </c>
      <c r="AD14" s="41" t="s">
        <v>7</v>
      </c>
      <c r="AE14" s="677">
        <v>0.0</v>
      </c>
      <c r="AF14" s="41" t="s">
        <v>7</v>
      </c>
      <c r="AG14" s="41" t="s">
        <v>7</v>
      </c>
      <c r="AH14" s="41" t="s">
        <v>7</v>
      </c>
      <c r="AI14" s="41" t="s">
        <v>7</v>
      </c>
      <c r="AJ14" s="41" t="s">
        <v>7</v>
      </c>
      <c r="AK14" s="41" t="s">
        <v>7</v>
      </c>
      <c r="AL14" s="41" t="s">
        <v>7</v>
      </c>
      <c r="AM14" s="677">
        <v>0.0</v>
      </c>
      <c r="AN14" s="28" t="s">
        <v>6</v>
      </c>
      <c r="AO14" s="28" t="s">
        <v>6</v>
      </c>
      <c r="AP14" s="28" t="s">
        <v>6</v>
      </c>
      <c r="AQ14" s="28" t="s">
        <v>6</v>
      </c>
      <c r="AR14" s="28" t="s">
        <v>6</v>
      </c>
      <c r="AS14" s="29">
        <v>0.0</v>
      </c>
      <c r="AT14" s="28" t="s">
        <v>6</v>
      </c>
      <c r="AU14" s="28" t="s">
        <v>6</v>
      </c>
      <c r="AV14" s="28" t="s">
        <v>6</v>
      </c>
      <c r="AW14" s="28" t="s">
        <v>6</v>
      </c>
      <c r="AX14" s="28" t="s">
        <v>6</v>
      </c>
      <c r="AY14" s="28" t="s">
        <v>6</v>
      </c>
      <c r="AZ14" s="28" t="s">
        <v>6</v>
      </c>
      <c r="BA14" s="29">
        <v>0.0</v>
      </c>
      <c r="BB14" s="30" t="s">
        <v>10</v>
      </c>
      <c r="BC14" s="30" t="s">
        <v>10</v>
      </c>
      <c r="BD14" s="30" t="s">
        <v>10</v>
      </c>
      <c r="BE14" s="30" t="s">
        <v>10</v>
      </c>
      <c r="BF14" s="30" t="s">
        <v>10</v>
      </c>
      <c r="BG14" s="29">
        <v>0.0</v>
      </c>
      <c r="BH14" s="30" t="s">
        <v>10</v>
      </c>
      <c r="BI14" s="30" t="s">
        <v>10</v>
      </c>
      <c r="BJ14" s="30" t="s">
        <v>10</v>
      </c>
      <c r="BK14" s="30" t="s">
        <v>10</v>
      </c>
      <c r="BL14" s="30" t="s">
        <v>10</v>
      </c>
      <c r="BM14" s="30" t="s">
        <v>10</v>
      </c>
      <c r="BN14" s="30" t="s">
        <v>10</v>
      </c>
      <c r="BO14" s="29">
        <v>0.0</v>
      </c>
      <c r="BP14" s="30" t="s">
        <v>10</v>
      </c>
      <c r="BQ14" s="30" t="s">
        <v>10</v>
      </c>
      <c r="BR14" s="30" t="s">
        <v>10</v>
      </c>
      <c r="BS14" s="30" t="s">
        <v>10</v>
      </c>
      <c r="BT14" s="30" t="s">
        <v>10</v>
      </c>
      <c r="BU14" s="30" t="s">
        <v>10</v>
      </c>
      <c r="BV14" s="29">
        <v>0.0</v>
      </c>
      <c r="BW14" s="33" t="s">
        <v>9</v>
      </c>
      <c r="BX14" s="33" t="s">
        <v>9</v>
      </c>
      <c r="BY14" s="33" t="s">
        <v>9</v>
      </c>
      <c r="BZ14" s="33" t="s">
        <v>9</v>
      </c>
      <c r="CA14" s="33" t="s">
        <v>9</v>
      </c>
      <c r="CB14" s="33" t="s">
        <v>9</v>
      </c>
      <c r="CC14" s="29">
        <v>0.0</v>
      </c>
      <c r="CD14" s="33" t="s">
        <v>9</v>
      </c>
      <c r="CE14" s="33" t="s">
        <v>9</v>
      </c>
      <c r="CF14" s="33" t="s">
        <v>9</v>
      </c>
      <c r="CG14" s="33" t="s">
        <v>9</v>
      </c>
      <c r="CH14" s="33" t="s">
        <v>9</v>
      </c>
      <c r="CI14" s="8"/>
      <c r="CJ14" s="8"/>
      <c r="CK14" s="8"/>
      <c r="CL14" s="8"/>
      <c r="CM14" s="8"/>
      <c r="CN14" s="37">
        <f t="shared" si="4"/>
        <v>67</v>
      </c>
      <c r="CO14" s="37">
        <f t="shared" si="5"/>
        <v>11</v>
      </c>
      <c r="CP14" s="37">
        <f t="shared" ref="CP14:CT14" si="15">COUNTIF($F14:$CE14,CP$1)</f>
        <v>17</v>
      </c>
      <c r="CQ14" s="37">
        <f t="shared" si="15"/>
        <v>13</v>
      </c>
      <c r="CR14" s="37">
        <f t="shared" si="15"/>
        <v>11</v>
      </c>
      <c r="CS14" s="37">
        <f t="shared" si="15"/>
        <v>8</v>
      </c>
      <c r="CT14" s="37">
        <f t="shared" si="15"/>
        <v>18</v>
      </c>
    </row>
    <row r="15">
      <c r="A15" s="23">
        <v>12.0</v>
      </c>
      <c r="B15" s="24">
        <v>12.0</v>
      </c>
      <c r="C15" s="25" t="s">
        <v>26</v>
      </c>
      <c r="D15" s="26" t="s">
        <v>28</v>
      </c>
      <c r="E15" s="27" t="s">
        <v>14</v>
      </c>
      <c r="F15" s="674" t="s">
        <v>7</v>
      </c>
      <c r="G15" s="674" t="s">
        <v>7</v>
      </c>
      <c r="H15" s="674" t="s">
        <v>7</v>
      </c>
      <c r="I15" s="674" t="s">
        <v>7</v>
      </c>
      <c r="J15" s="675">
        <v>0.0</v>
      </c>
      <c r="K15" s="676" t="s">
        <v>8</v>
      </c>
      <c r="L15" s="676" t="s">
        <v>8</v>
      </c>
      <c r="M15" s="676" t="s">
        <v>8</v>
      </c>
      <c r="N15" s="676" t="s">
        <v>8</v>
      </c>
      <c r="O15" s="676" t="s">
        <v>8</v>
      </c>
      <c r="P15" s="676" t="s">
        <v>8</v>
      </c>
      <c r="Q15" s="676" t="s">
        <v>8</v>
      </c>
      <c r="R15" s="675">
        <v>0.0</v>
      </c>
      <c r="S15" s="676" t="s">
        <v>8</v>
      </c>
      <c r="T15" s="676" t="s">
        <v>8</v>
      </c>
      <c r="U15" s="676" t="s">
        <v>8</v>
      </c>
      <c r="V15" s="676" t="s">
        <v>8</v>
      </c>
      <c r="W15" s="676" t="s">
        <v>8</v>
      </c>
      <c r="X15" s="676" t="s">
        <v>8</v>
      </c>
      <c r="Y15" s="676" t="s">
        <v>8</v>
      </c>
      <c r="Z15" s="675">
        <v>0.0</v>
      </c>
      <c r="AA15" s="674" t="s">
        <v>7</v>
      </c>
      <c r="AB15" s="674" t="s">
        <v>7</v>
      </c>
      <c r="AC15" s="682" t="s">
        <v>7</v>
      </c>
      <c r="AD15" s="41" t="s">
        <v>7</v>
      </c>
      <c r="AE15" s="677">
        <v>0.0</v>
      </c>
      <c r="AF15" s="41" t="s">
        <v>7</v>
      </c>
      <c r="AG15" s="41" t="s">
        <v>7</v>
      </c>
      <c r="AH15" s="41" t="s">
        <v>7</v>
      </c>
      <c r="AI15" s="41" t="s">
        <v>7</v>
      </c>
      <c r="AJ15" s="41" t="s">
        <v>7</v>
      </c>
      <c r="AK15" s="41" t="s">
        <v>7</v>
      </c>
      <c r="AL15" s="41" t="s">
        <v>7</v>
      </c>
      <c r="AM15" s="677">
        <v>0.0</v>
      </c>
      <c r="AN15" s="28" t="s">
        <v>6</v>
      </c>
      <c r="AO15" s="28" t="s">
        <v>6</v>
      </c>
      <c r="AP15" s="28" t="s">
        <v>6</v>
      </c>
      <c r="AQ15" s="28" t="s">
        <v>6</v>
      </c>
      <c r="AR15" s="28" t="s">
        <v>6</v>
      </c>
      <c r="AS15" s="29">
        <v>0.0</v>
      </c>
      <c r="AT15" s="28" t="s">
        <v>6</v>
      </c>
      <c r="AU15" s="28" t="s">
        <v>6</v>
      </c>
      <c r="AV15" s="28" t="s">
        <v>6</v>
      </c>
      <c r="AW15" s="28" t="s">
        <v>6</v>
      </c>
      <c r="AX15" s="28" t="s">
        <v>6</v>
      </c>
      <c r="AY15" s="28" t="s">
        <v>6</v>
      </c>
      <c r="AZ15" s="28" t="s">
        <v>6</v>
      </c>
      <c r="BA15" s="29">
        <v>0.0</v>
      </c>
      <c r="BB15" s="30" t="s">
        <v>10</v>
      </c>
      <c r="BC15" s="30" t="s">
        <v>10</v>
      </c>
      <c r="BD15" s="30" t="s">
        <v>10</v>
      </c>
      <c r="BE15" s="30" t="s">
        <v>10</v>
      </c>
      <c r="BF15" s="30" t="s">
        <v>10</v>
      </c>
      <c r="BG15" s="29">
        <v>0.0</v>
      </c>
      <c r="BH15" s="30" t="s">
        <v>10</v>
      </c>
      <c r="BI15" s="30" t="s">
        <v>10</v>
      </c>
      <c r="BJ15" s="30" t="s">
        <v>10</v>
      </c>
      <c r="BK15" s="30" t="s">
        <v>10</v>
      </c>
      <c r="BL15" s="30" t="s">
        <v>10</v>
      </c>
      <c r="BM15" s="30" t="s">
        <v>10</v>
      </c>
      <c r="BN15" s="30" t="s">
        <v>10</v>
      </c>
      <c r="BO15" s="29">
        <v>0.0</v>
      </c>
      <c r="BP15" s="30" t="s">
        <v>10</v>
      </c>
      <c r="BQ15" s="30" t="s">
        <v>10</v>
      </c>
      <c r="BR15" s="30" t="s">
        <v>10</v>
      </c>
      <c r="BS15" s="30" t="s">
        <v>10</v>
      </c>
      <c r="BT15" s="30" t="s">
        <v>10</v>
      </c>
      <c r="BU15" s="29">
        <v>0.0</v>
      </c>
      <c r="BV15" s="31"/>
      <c r="BW15" s="32" t="s">
        <v>15</v>
      </c>
      <c r="BX15" s="32" t="s">
        <v>15</v>
      </c>
      <c r="BY15" s="32" t="s">
        <v>15</v>
      </c>
      <c r="BZ15" s="32" t="s">
        <v>15</v>
      </c>
      <c r="CA15" s="33" t="s">
        <v>9</v>
      </c>
      <c r="CB15" s="33" t="s">
        <v>9</v>
      </c>
      <c r="CC15" s="29">
        <v>0.0</v>
      </c>
      <c r="CD15" s="33" t="s">
        <v>9</v>
      </c>
      <c r="CE15" s="33" t="s">
        <v>9</v>
      </c>
      <c r="CF15" s="33" t="s">
        <v>9</v>
      </c>
      <c r="CG15" s="33" t="s">
        <v>9</v>
      </c>
      <c r="CH15" s="33" t="s">
        <v>9</v>
      </c>
      <c r="CI15" s="8"/>
      <c r="CJ15" s="8"/>
      <c r="CK15" s="8"/>
      <c r="CL15" s="8"/>
      <c r="CM15" s="8"/>
      <c r="CN15" s="37">
        <f t="shared" si="4"/>
        <v>62</v>
      </c>
      <c r="CO15" s="37">
        <f t="shared" si="5"/>
        <v>11</v>
      </c>
      <c r="CP15" s="37">
        <f t="shared" ref="CP15:CT15" si="16">COUNTIF($F15:$CE15,CP$1)</f>
        <v>12</v>
      </c>
      <c r="CQ15" s="37">
        <f t="shared" si="16"/>
        <v>15</v>
      </c>
      <c r="CR15" s="37">
        <f t="shared" si="16"/>
        <v>14</v>
      </c>
      <c r="CS15" s="37">
        <f t="shared" si="16"/>
        <v>4</v>
      </c>
      <c r="CT15" s="37">
        <f t="shared" si="16"/>
        <v>17</v>
      </c>
    </row>
    <row r="16">
      <c r="A16" s="23">
        <v>13.0</v>
      </c>
      <c r="B16" s="24">
        <v>13.0</v>
      </c>
      <c r="C16" s="25" t="s">
        <v>26</v>
      </c>
      <c r="D16" s="26" t="s">
        <v>29</v>
      </c>
      <c r="E16" s="27" t="s">
        <v>14</v>
      </c>
      <c r="F16" s="676" t="s">
        <v>8</v>
      </c>
      <c r="G16" s="676" t="s">
        <v>8</v>
      </c>
      <c r="H16" s="676" t="s">
        <v>8</v>
      </c>
      <c r="I16" s="676" t="s">
        <v>8</v>
      </c>
      <c r="J16" s="676" t="s">
        <v>8</v>
      </c>
      <c r="K16" s="675">
        <v>0.0</v>
      </c>
      <c r="L16" s="676" t="s">
        <v>8</v>
      </c>
      <c r="M16" s="676" t="s">
        <v>8</v>
      </c>
      <c r="N16" s="676" t="s">
        <v>8</v>
      </c>
      <c r="O16" s="676" t="s">
        <v>8</v>
      </c>
      <c r="P16" s="676" t="s">
        <v>8</v>
      </c>
      <c r="Q16" s="675">
        <v>0.0</v>
      </c>
      <c r="R16" s="676" t="s">
        <v>8</v>
      </c>
      <c r="S16" s="676" t="s">
        <v>8</v>
      </c>
      <c r="T16" s="676" t="s">
        <v>8</v>
      </c>
      <c r="U16" s="676" t="s">
        <v>8</v>
      </c>
      <c r="V16" s="676" t="s">
        <v>8</v>
      </c>
      <c r="W16" s="676" t="s">
        <v>8</v>
      </c>
      <c r="X16" s="676" t="s">
        <v>8</v>
      </c>
      <c r="Y16" s="675">
        <v>0.0</v>
      </c>
      <c r="Z16" s="674" t="s">
        <v>7</v>
      </c>
      <c r="AA16" s="674" t="s">
        <v>7</v>
      </c>
      <c r="AB16" s="674" t="s">
        <v>7</v>
      </c>
      <c r="AC16" s="680" t="s">
        <v>15</v>
      </c>
      <c r="AD16" s="41" t="s">
        <v>7</v>
      </c>
      <c r="AE16" s="677">
        <v>0.0</v>
      </c>
      <c r="AF16" s="41" t="s">
        <v>7</v>
      </c>
      <c r="AG16" s="41" t="s">
        <v>7</v>
      </c>
      <c r="AH16" s="41" t="s">
        <v>7</v>
      </c>
      <c r="AI16" s="41" t="s">
        <v>7</v>
      </c>
      <c r="AJ16" s="41" t="s">
        <v>7</v>
      </c>
      <c r="AK16" s="41" t="s">
        <v>7</v>
      </c>
      <c r="AL16" s="41" t="s">
        <v>7</v>
      </c>
      <c r="AM16" s="677">
        <v>0.0</v>
      </c>
      <c r="AN16" s="28" t="s">
        <v>6</v>
      </c>
      <c r="AO16" s="28" t="s">
        <v>6</v>
      </c>
      <c r="AP16" s="28" t="s">
        <v>6</v>
      </c>
      <c r="AQ16" s="28" t="s">
        <v>6</v>
      </c>
      <c r="AR16" s="28" t="s">
        <v>6</v>
      </c>
      <c r="AS16" s="29">
        <v>0.0</v>
      </c>
      <c r="AT16" s="28" t="s">
        <v>6</v>
      </c>
      <c r="AU16" s="28" t="s">
        <v>6</v>
      </c>
      <c r="AV16" s="28" t="s">
        <v>6</v>
      </c>
      <c r="AW16" s="28" t="s">
        <v>6</v>
      </c>
      <c r="AX16" s="28" t="s">
        <v>6</v>
      </c>
      <c r="AY16" s="28" t="s">
        <v>6</v>
      </c>
      <c r="AZ16" s="28" t="s">
        <v>6</v>
      </c>
      <c r="BA16" s="29">
        <v>0.0</v>
      </c>
      <c r="BB16" s="30" t="s">
        <v>10</v>
      </c>
      <c r="BC16" s="30" t="s">
        <v>10</v>
      </c>
      <c r="BD16" s="30" t="s">
        <v>10</v>
      </c>
      <c r="BE16" s="30" t="s">
        <v>10</v>
      </c>
      <c r="BF16" s="30" t="s">
        <v>10</v>
      </c>
      <c r="BG16" s="29">
        <v>0.0</v>
      </c>
      <c r="BH16" s="30" t="s">
        <v>10</v>
      </c>
      <c r="BI16" s="30" t="s">
        <v>10</v>
      </c>
      <c r="BJ16" s="30" t="s">
        <v>10</v>
      </c>
      <c r="BK16" s="30" t="s">
        <v>10</v>
      </c>
      <c r="BL16" s="30" t="s">
        <v>10</v>
      </c>
      <c r="BM16" s="30" t="s">
        <v>10</v>
      </c>
      <c r="BN16" s="30" t="s">
        <v>10</v>
      </c>
      <c r="BO16" s="29">
        <v>0.0</v>
      </c>
      <c r="BP16" s="30" t="s">
        <v>10</v>
      </c>
      <c r="BQ16" s="30" t="s">
        <v>10</v>
      </c>
      <c r="BR16" s="30" t="s">
        <v>10</v>
      </c>
      <c r="BS16" s="31"/>
      <c r="BT16" s="31"/>
      <c r="BU16" s="31"/>
      <c r="BV16" s="29">
        <v>0.0</v>
      </c>
      <c r="BW16" s="32" t="s">
        <v>15</v>
      </c>
      <c r="BX16" s="32" t="s">
        <v>15</v>
      </c>
      <c r="BY16" s="32" t="s">
        <v>15</v>
      </c>
      <c r="BZ16" s="33" t="s">
        <v>9</v>
      </c>
      <c r="CA16" s="33" t="s">
        <v>9</v>
      </c>
      <c r="CB16" s="33" t="s">
        <v>9</v>
      </c>
      <c r="CC16" s="29">
        <v>0.0</v>
      </c>
      <c r="CD16" s="33" t="s">
        <v>9</v>
      </c>
      <c r="CE16" s="33" t="s">
        <v>9</v>
      </c>
      <c r="CF16" s="33" t="s">
        <v>9</v>
      </c>
      <c r="CG16" s="33" t="s">
        <v>9</v>
      </c>
      <c r="CH16" s="33" t="s">
        <v>9</v>
      </c>
      <c r="CI16" s="8"/>
      <c r="CJ16" s="8"/>
      <c r="CK16" s="8"/>
      <c r="CL16" s="8"/>
      <c r="CM16" s="8"/>
      <c r="CN16" s="37">
        <f t="shared" si="4"/>
        <v>60</v>
      </c>
      <c r="CO16" s="37">
        <f t="shared" si="5"/>
        <v>11</v>
      </c>
      <c r="CP16" s="37">
        <f t="shared" ref="CP16:CT16" si="17">COUNTIF($F16:$CE16,CP$1)</f>
        <v>12</v>
      </c>
      <c r="CQ16" s="37">
        <f t="shared" si="17"/>
        <v>11</v>
      </c>
      <c r="CR16" s="37">
        <f t="shared" si="17"/>
        <v>17</v>
      </c>
      <c r="CS16" s="37">
        <f t="shared" si="17"/>
        <v>5</v>
      </c>
      <c r="CT16" s="37">
        <f t="shared" si="17"/>
        <v>15</v>
      </c>
    </row>
    <row r="17">
      <c r="A17" s="23">
        <v>14.0</v>
      </c>
      <c r="B17" s="24">
        <v>14.0</v>
      </c>
      <c r="C17" s="25" t="s">
        <v>26</v>
      </c>
      <c r="D17" s="26" t="s">
        <v>30</v>
      </c>
      <c r="E17" s="27" t="s">
        <v>14</v>
      </c>
      <c r="F17" s="674" t="s">
        <v>7</v>
      </c>
      <c r="G17" s="674" t="s">
        <v>7</v>
      </c>
      <c r="H17" s="674" t="s">
        <v>7</v>
      </c>
      <c r="I17" s="674" t="s">
        <v>7</v>
      </c>
      <c r="J17" s="675">
        <v>0.0</v>
      </c>
      <c r="K17" s="676" t="s">
        <v>8</v>
      </c>
      <c r="L17" s="676" t="s">
        <v>8</v>
      </c>
      <c r="M17" s="676" t="s">
        <v>8</v>
      </c>
      <c r="N17" s="676" t="s">
        <v>8</v>
      </c>
      <c r="O17" s="676" t="s">
        <v>8</v>
      </c>
      <c r="P17" s="676" t="s">
        <v>8</v>
      </c>
      <c r="Q17" s="675">
        <v>0.0</v>
      </c>
      <c r="R17" s="676" t="s">
        <v>8</v>
      </c>
      <c r="S17" s="676" t="s">
        <v>8</v>
      </c>
      <c r="T17" s="676" t="s">
        <v>8</v>
      </c>
      <c r="U17" s="676" t="s">
        <v>8</v>
      </c>
      <c r="V17" s="676" t="s">
        <v>8</v>
      </c>
      <c r="W17" s="676" t="s">
        <v>8</v>
      </c>
      <c r="X17" s="676" t="s">
        <v>8</v>
      </c>
      <c r="Y17" s="675">
        <v>0.0</v>
      </c>
      <c r="Z17" s="674" t="s">
        <v>7</v>
      </c>
      <c r="AA17" s="674" t="s">
        <v>7</v>
      </c>
      <c r="AB17" s="674" t="s">
        <v>7</v>
      </c>
      <c r="AC17" s="680" t="s">
        <v>15</v>
      </c>
      <c r="AD17" s="41" t="s">
        <v>7</v>
      </c>
      <c r="AE17" s="677">
        <v>0.0</v>
      </c>
      <c r="AF17" s="41" t="s">
        <v>7</v>
      </c>
      <c r="AG17" s="41" t="s">
        <v>7</v>
      </c>
      <c r="AH17" s="41" t="s">
        <v>7</v>
      </c>
      <c r="AI17" s="41" t="s">
        <v>7</v>
      </c>
      <c r="AJ17" s="41" t="s">
        <v>7</v>
      </c>
      <c r="AK17" s="41" t="s">
        <v>7</v>
      </c>
      <c r="AL17" s="41" t="s">
        <v>7</v>
      </c>
      <c r="AM17" s="677">
        <v>0.0</v>
      </c>
      <c r="AN17" s="28" t="s">
        <v>6</v>
      </c>
      <c r="AO17" s="28" t="s">
        <v>6</v>
      </c>
      <c r="AP17" s="28" t="s">
        <v>6</v>
      </c>
      <c r="AQ17" s="28" t="s">
        <v>6</v>
      </c>
      <c r="AR17" s="28" t="s">
        <v>6</v>
      </c>
      <c r="AS17" s="29">
        <v>0.0</v>
      </c>
      <c r="AT17" s="28" t="s">
        <v>6</v>
      </c>
      <c r="AU17" s="28" t="s">
        <v>6</v>
      </c>
      <c r="AV17" s="28" t="s">
        <v>6</v>
      </c>
      <c r="AW17" s="28" t="s">
        <v>6</v>
      </c>
      <c r="AX17" s="28" t="s">
        <v>6</v>
      </c>
      <c r="AY17" s="28" t="s">
        <v>6</v>
      </c>
      <c r="AZ17" s="28" t="s">
        <v>6</v>
      </c>
      <c r="BA17" s="29">
        <v>0.0</v>
      </c>
      <c r="BB17" s="30" t="s">
        <v>10</v>
      </c>
      <c r="BC17" s="30" t="s">
        <v>10</v>
      </c>
      <c r="BD17" s="30" t="s">
        <v>10</v>
      </c>
      <c r="BE17" s="30" t="s">
        <v>10</v>
      </c>
      <c r="BF17" s="30" t="s">
        <v>10</v>
      </c>
      <c r="BG17" s="29">
        <v>0.0</v>
      </c>
      <c r="BH17" s="30" t="s">
        <v>10</v>
      </c>
      <c r="BI17" s="30" t="s">
        <v>10</v>
      </c>
      <c r="BJ17" s="30" t="s">
        <v>10</v>
      </c>
      <c r="BK17" s="30" t="s">
        <v>10</v>
      </c>
      <c r="BL17" s="30" t="s">
        <v>10</v>
      </c>
      <c r="BM17" s="30" t="s">
        <v>10</v>
      </c>
      <c r="BN17" s="30" t="s">
        <v>10</v>
      </c>
      <c r="BO17" s="29">
        <v>0.0</v>
      </c>
      <c r="BP17" s="30" t="s">
        <v>10</v>
      </c>
      <c r="BQ17" s="30" t="s">
        <v>10</v>
      </c>
      <c r="BR17" s="30" t="s">
        <v>10</v>
      </c>
      <c r="BS17" s="30" t="s">
        <v>10</v>
      </c>
      <c r="BT17" s="30" t="s">
        <v>10</v>
      </c>
      <c r="BU17" s="29">
        <v>0.0</v>
      </c>
      <c r="BV17" s="33" t="s">
        <v>9</v>
      </c>
      <c r="BW17" s="33" t="s">
        <v>9</v>
      </c>
      <c r="BX17" s="33" t="s">
        <v>9</v>
      </c>
      <c r="BY17" s="33" t="s">
        <v>9</v>
      </c>
      <c r="BZ17" s="33" t="s">
        <v>9</v>
      </c>
      <c r="CA17" s="33" t="s">
        <v>9</v>
      </c>
      <c r="CB17" s="33" t="s">
        <v>9</v>
      </c>
      <c r="CC17" s="29">
        <v>0.0</v>
      </c>
      <c r="CD17" s="33" t="s">
        <v>9</v>
      </c>
      <c r="CE17" s="33" t="s">
        <v>9</v>
      </c>
      <c r="CF17" s="33" t="s">
        <v>9</v>
      </c>
      <c r="CG17" s="33" t="s">
        <v>9</v>
      </c>
      <c r="CH17" s="33" t="s">
        <v>9</v>
      </c>
      <c r="CI17" s="8"/>
      <c r="CJ17" s="8"/>
      <c r="CK17" s="8"/>
      <c r="CL17" s="8"/>
      <c r="CM17" s="8"/>
      <c r="CN17" s="37">
        <f t="shared" si="4"/>
        <v>66</v>
      </c>
      <c r="CO17" s="37">
        <f t="shared" si="5"/>
        <v>11</v>
      </c>
      <c r="CP17" s="37">
        <f t="shared" ref="CP17:CT17" si="18">COUNTIF($F17:$CE17,CP$1)</f>
        <v>12</v>
      </c>
      <c r="CQ17" s="37">
        <f t="shared" si="18"/>
        <v>15</v>
      </c>
      <c r="CR17" s="37">
        <f t="shared" si="18"/>
        <v>13</v>
      </c>
      <c r="CS17" s="37">
        <f t="shared" si="18"/>
        <v>9</v>
      </c>
      <c r="CT17" s="37">
        <f t="shared" si="18"/>
        <v>17</v>
      </c>
    </row>
    <row r="18">
      <c r="A18" s="23">
        <v>15.0</v>
      </c>
      <c r="B18" s="24">
        <v>15.0</v>
      </c>
      <c r="C18" s="25" t="s">
        <v>26</v>
      </c>
      <c r="D18" s="26" t="s">
        <v>31</v>
      </c>
      <c r="E18" s="27" t="s">
        <v>14</v>
      </c>
      <c r="F18" s="676" t="s">
        <v>8</v>
      </c>
      <c r="G18" s="676" t="s">
        <v>8</v>
      </c>
      <c r="H18" s="676" t="s">
        <v>8</v>
      </c>
      <c r="I18" s="676" t="s">
        <v>8</v>
      </c>
      <c r="J18" s="675">
        <v>0.0</v>
      </c>
      <c r="K18" s="676" t="s">
        <v>8</v>
      </c>
      <c r="L18" s="676" t="s">
        <v>8</v>
      </c>
      <c r="M18" s="676" t="s">
        <v>8</v>
      </c>
      <c r="N18" s="676" t="s">
        <v>8</v>
      </c>
      <c r="O18" s="676" t="s">
        <v>8</v>
      </c>
      <c r="P18" s="676" t="s">
        <v>8</v>
      </c>
      <c r="Q18" s="675">
        <v>0.0</v>
      </c>
      <c r="R18" s="676" t="s">
        <v>8</v>
      </c>
      <c r="S18" s="676" t="s">
        <v>8</v>
      </c>
      <c r="T18" s="676" t="s">
        <v>8</v>
      </c>
      <c r="U18" s="676" t="s">
        <v>8</v>
      </c>
      <c r="V18" s="676" t="s">
        <v>8</v>
      </c>
      <c r="W18" s="676" t="s">
        <v>8</v>
      </c>
      <c r="X18" s="676" t="s">
        <v>8</v>
      </c>
      <c r="Y18" s="675">
        <v>0.0</v>
      </c>
      <c r="Z18" s="674" t="s">
        <v>7</v>
      </c>
      <c r="AA18" s="674" t="s">
        <v>7</v>
      </c>
      <c r="AB18" s="674" t="s">
        <v>7</v>
      </c>
      <c r="AC18" s="680" t="s">
        <v>15</v>
      </c>
      <c r="AD18" s="41" t="s">
        <v>7</v>
      </c>
      <c r="AE18" s="677">
        <v>0.0</v>
      </c>
      <c r="AF18" s="41" t="s">
        <v>7</v>
      </c>
      <c r="AG18" s="41" t="s">
        <v>7</v>
      </c>
      <c r="AH18" s="41" t="s">
        <v>7</v>
      </c>
      <c r="AI18" s="41" t="s">
        <v>7</v>
      </c>
      <c r="AJ18" s="41" t="s">
        <v>7</v>
      </c>
      <c r="AK18" s="41" t="s">
        <v>7</v>
      </c>
      <c r="AL18" s="41" t="s">
        <v>7</v>
      </c>
      <c r="AM18" s="677">
        <v>0.0</v>
      </c>
      <c r="AN18" s="28" t="s">
        <v>6</v>
      </c>
      <c r="AO18" s="28" t="s">
        <v>6</v>
      </c>
      <c r="AP18" s="28" t="s">
        <v>6</v>
      </c>
      <c r="AQ18" s="28" t="s">
        <v>6</v>
      </c>
      <c r="AR18" s="28" t="s">
        <v>6</v>
      </c>
      <c r="AS18" s="29">
        <v>0.0</v>
      </c>
      <c r="AT18" s="28" t="s">
        <v>6</v>
      </c>
      <c r="AU18" s="28" t="s">
        <v>6</v>
      </c>
      <c r="AV18" s="28" t="s">
        <v>6</v>
      </c>
      <c r="AW18" s="28" t="s">
        <v>6</v>
      </c>
      <c r="AX18" s="28" t="s">
        <v>6</v>
      </c>
      <c r="AY18" s="28" t="s">
        <v>6</v>
      </c>
      <c r="AZ18" s="28" t="s">
        <v>6</v>
      </c>
      <c r="BA18" s="29">
        <v>0.0</v>
      </c>
      <c r="BB18" s="30" t="s">
        <v>10</v>
      </c>
      <c r="BC18" s="30" t="s">
        <v>10</v>
      </c>
      <c r="BD18" s="30" t="s">
        <v>10</v>
      </c>
      <c r="BE18" s="30" t="s">
        <v>10</v>
      </c>
      <c r="BF18" s="30" t="s">
        <v>10</v>
      </c>
      <c r="BG18" s="30" t="s">
        <v>10</v>
      </c>
      <c r="BH18" s="29">
        <v>0.0</v>
      </c>
      <c r="BI18" s="30" t="s">
        <v>10</v>
      </c>
      <c r="BJ18" s="30" t="s">
        <v>10</v>
      </c>
      <c r="BK18" s="30" t="s">
        <v>10</v>
      </c>
      <c r="BL18" s="30" t="s">
        <v>10</v>
      </c>
      <c r="BM18" s="30" t="s">
        <v>10</v>
      </c>
      <c r="BN18" s="30" t="s">
        <v>10</v>
      </c>
      <c r="BO18" s="29">
        <v>0.0</v>
      </c>
      <c r="BP18" s="30" t="s">
        <v>10</v>
      </c>
      <c r="BQ18" s="30" t="s">
        <v>10</v>
      </c>
      <c r="BR18" s="30" t="s">
        <v>10</v>
      </c>
      <c r="BS18" s="30" t="s">
        <v>10</v>
      </c>
      <c r="BT18" s="30" t="s">
        <v>10</v>
      </c>
      <c r="BU18" s="29">
        <v>0.0</v>
      </c>
      <c r="BV18" s="31"/>
      <c r="BW18" s="32" t="s">
        <v>15</v>
      </c>
      <c r="BX18" s="32" t="s">
        <v>15</v>
      </c>
      <c r="BY18" s="32" t="s">
        <v>15</v>
      </c>
      <c r="BZ18" s="32" t="s">
        <v>15</v>
      </c>
      <c r="CA18" s="32" t="s">
        <v>15</v>
      </c>
      <c r="CB18" s="31"/>
      <c r="CC18" s="29">
        <v>0.0</v>
      </c>
      <c r="CD18" s="33" t="s">
        <v>9</v>
      </c>
      <c r="CE18" s="33" t="s">
        <v>9</v>
      </c>
      <c r="CF18" s="33" t="s">
        <v>9</v>
      </c>
      <c r="CG18" s="33" t="s">
        <v>9</v>
      </c>
      <c r="CH18" s="33" t="s">
        <v>9</v>
      </c>
      <c r="CI18" s="8"/>
      <c r="CJ18" s="8"/>
      <c r="CK18" s="8"/>
      <c r="CL18" s="8"/>
      <c r="CM18" s="8"/>
      <c r="CN18" s="37">
        <f t="shared" si="4"/>
        <v>59</v>
      </c>
      <c r="CO18" s="37">
        <f t="shared" si="5"/>
        <v>11</v>
      </c>
      <c r="CP18" s="37">
        <f t="shared" ref="CP18:CT18" si="19">COUNTIF($F18:$CE18,CP$1)</f>
        <v>12</v>
      </c>
      <c r="CQ18" s="37">
        <f t="shared" si="19"/>
        <v>11</v>
      </c>
      <c r="CR18" s="37">
        <f t="shared" si="19"/>
        <v>17</v>
      </c>
      <c r="CS18" s="37">
        <f t="shared" si="19"/>
        <v>2</v>
      </c>
      <c r="CT18" s="37">
        <f t="shared" si="19"/>
        <v>17</v>
      </c>
    </row>
    <row r="19">
      <c r="A19" s="23">
        <v>16.0</v>
      </c>
      <c r="B19" s="24">
        <v>16.0</v>
      </c>
      <c r="C19" s="25" t="s">
        <v>32</v>
      </c>
      <c r="D19" s="26" t="s">
        <v>33</v>
      </c>
      <c r="E19" s="27" t="s">
        <v>14</v>
      </c>
      <c r="F19" s="676" t="s">
        <v>8</v>
      </c>
      <c r="G19" s="676" t="s">
        <v>8</v>
      </c>
      <c r="H19" s="676" t="s">
        <v>8</v>
      </c>
      <c r="I19" s="676" t="s">
        <v>8</v>
      </c>
      <c r="J19" s="676" t="s">
        <v>8</v>
      </c>
      <c r="K19" s="675">
        <v>0.0</v>
      </c>
      <c r="L19" s="676" t="s">
        <v>8</v>
      </c>
      <c r="M19" s="676" t="s">
        <v>8</v>
      </c>
      <c r="N19" s="676" t="s">
        <v>8</v>
      </c>
      <c r="O19" s="676" t="s">
        <v>8</v>
      </c>
      <c r="P19" s="676" t="s">
        <v>8</v>
      </c>
      <c r="Q19" s="676" t="s">
        <v>8</v>
      </c>
      <c r="R19" s="675">
        <v>0.0</v>
      </c>
      <c r="S19" s="674" t="s">
        <v>7</v>
      </c>
      <c r="T19" s="674" t="s">
        <v>7</v>
      </c>
      <c r="U19" s="674" t="s">
        <v>7</v>
      </c>
      <c r="V19" s="674" t="s">
        <v>7</v>
      </c>
      <c r="W19" s="674" t="s">
        <v>7</v>
      </c>
      <c r="X19" s="675">
        <v>0.0</v>
      </c>
      <c r="Y19" s="674" t="s">
        <v>7</v>
      </c>
      <c r="Z19" s="674" t="s">
        <v>7</v>
      </c>
      <c r="AA19" s="674" t="s">
        <v>7</v>
      </c>
      <c r="AB19" s="674" t="s">
        <v>7</v>
      </c>
      <c r="AC19" s="680" t="s">
        <v>15</v>
      </c>
      <c r="AD19" s="41" t="s">
        <v>7</v>
      </c>
      <c r="AE19" s="41" t="s">
        <v>7</v>
      </c>
      <c r="AF19" s="677">
        <v>0.0</v>
      </c>
      <c r="AG19" s="28" t="s">
        <v>6</v>
      </c>
      <c r="AH19" s="28" t="s">
        <v>6</v>
      </c>
      <c r="AI19" s="28" t="s">
        <v>6</v>
      </c>
      <c r="AJ19" s="28" t="s">
        <v>6</v>
      </c>
      <c r="AK19" s="28" t="s">
        <v>6</v>
      </c>
      <c r="AL19" s="677">
        <v>0.0</v>
      </c>
      <c r="AM19" s="28" t="s">
        <v>6</v>
      </c>
      <c r="AN19" s="28" t="s">
        <v>6</v>
      </c>
      <c r="AO19" s="28" t="s">
        <v>6</v>
      </c>
      <c r="AP19" s="28" t="s">
        <v>6</v>
      </c>
      <c r="AQ19" s="28" t="s">
        <v>6</v>
      </c>
      <c r="AR19" s="28" t="s">
        <v>6</v>
      </c>
      <c r="AS19" s="28" t="s">
        <v>6</v>
      </c>
      <c r="AT19" s="29">
        <v>0.0</v>
      </c>
      <c r="AU19" s="30" t="s">
        <v>10</v>
      </c>
      <c r="AV19" s="30" t="s">
        <v>10</v>
      </c>
      <c r="AW19" s="30" t="s">
        <v>10</v>
      </c>
      <c r="AX19" s="30" t="s">
        <v>10</v>
      </c>
      <c r="AY19" s="30" t="s">
        <v>10</v>
      </c>
      <c r="AZ19" s="29">
        <v>0.0</v>
      </c>
      <c r="BA19" s="30" t="s">
        <v>10</v>
      </c>
      <c r="BB19" s="30" t="s">
        <v>10</v>
      </c>
      <c r="BC19" s="30" t="s">
        <v>10</v>
      </c>
      <c r="BD19" s="30" t="s">
        <v>10</v>
      </c>
      <c r="BE19" s="30" t="s">
        <v>10</v>
      </c>
      <c r="BF19" s="30" t="s">
        <v>10</v>
      </c>
      <c r="BG19" s="30" t="s">
        <v>10</v>
      </c>
      <c r="BH19" s="29">
        <v>0.0</v>
      </c>
      <c r="BI19" s="30" t="s">
        <v>10</v>
      </c>
      <c r="BJ19" s="30" t="s">
        <v>10</v>
      </c>
      <c r="BK19" s="30" t="s">
        <v>10</v>
      </c>
      <c r="BL19" s="30" t="s">
        <v>10</v>
      </c>
      <c r="BM19" s="30" t="s">
        <v>10</v>
      </c>
      <c r="BN19" s="29">
        <v>0.0</v>
      </c>
      <c r="BO19" s="33" t="s">
        <v>9</v>
      </c>
      <c r="BP19" s="33" t="s">
        <v>9</v>
      </c>
      <c r="BQ19" s="33" t="s">
        <v>9</v>
      </c>
      <c r="BR19" s="33" t="s">
        <v>9</v>
      </c>
      <c r="BS19" s="33" t="s">
        <v>9</v>
      </c>
      <c r="BT19" s="31"/>
      <c r="BU19" s="31"/>
      <c r="BV19" s="29">
        <v>0.0</v>
      </c>
      <c r="BW19" s="32" t="s">
        <v>15</v>
      </c>
      <c r="BX19" s="32" t="s">
        <v>15</v>
      </c>
      <c r="BY19" s="32" t="s">
        <v>15</v>
      </c>
      <c r="BZ19" s="32" t="s">
        <v>15</v>
      </c>
      <c r="CA19" s="32" t="s">
        <v>15</v>
      </c>
      <c r="CB19" s="29">
        <v>0.0</v>
      </c>
      <c r="CC19" s="39" t="s">
        <v>8</v>
      </c>
      <c r="CD19" s="39" t="s">
        <v>8</v>
      </c>
      <c r="CE19" s="39" t="s">
        <v>8</v>
      </c>
      <c r="CF19" s="39" t="s">
        <v>8</v>
      </c>
      <c r="CG19" s="39" t="s">
        <v>8</v>
      </c>
      <c r="CH19" s="39" t="s">
        <v>8</v>
      </c>
      <c r="CI19" s="8"/>
      <c r="CJ19" s="8"/>
      <c r="CK19" s="8"/>
      <c r="CL19" s="8"/>
      <c r="CM19" s="8"/>
      <c r="CN19" s="37">
        <f t="shared" si="4"/>
        <v>59</v>
      </c>
      <c r="CO19" s="37">
        <f t="shared" si="5"/>
        <v>11</v>
      </c>
      <c r="CP19" s="37">
        <f t="shared" ref="CP19:CT19" si="20">COUNTIF($F19:$CE19,CP$1)</f>
        <v>12</v>
      </c>
      <c r="CQ19" s="37">
        <f t="shared" si="20"/>
        <v>11</v>
      </c>
      <c r="CR19" s="37">
        <f t="shared" si="20"/>
        <v>14</v>
      </c>
      <c r="CS19" s="37">
        <f t="shared" si="20"/>
        <v>5</v>
      </c>
      <c r="CT19" s="37">
        <f t="shared" si="20"/>
        <v>17</v>
      </c>
    </row>
    <row r="20">
      <c r="A20" s="23">
        <v>17.0</v>
      </c>
      <c r="B20" s="24">
        <v>17.0</v>
      </c>
      <c r="C20" s="25" t="s">
        <v>32</v>
      </c>
      <c r="D20" s="26" t="s">
        <v>34</v>
      </c>
      <c r="E20" s="27" t="s">
        <v>14</v>
      </c>
      <c r="F20" s="676" t="s">
        <v>8</v>
      </c>
      <c r="G20" s="676" t="s">
        <v>8</v>
      </c>
      <c r="H20" s="676" t="s">
        <v>8</v>
      </c>
      <c r="I20" s="676" t="s">
        <v>8</v>
      </c>
      <c r="J20" s="675">
        <v>0.0</v>
      </c>
      <c r="K20" s="676" t="s">
        <v>8</v>
      </c>
      <c r="L20" s="676" t="s">
        <v>8</v>
      </c>
      <c r="M20" s="676" t="s">
        <v>8</v>
      </c>
      <c r="N20" s="676" t="s">
        <v>8</v>
      </c>
      <c r="O20" s="676" t="s">
        <v>8</v>
      </c>
      <c r="P20" s="676" t="s">
        <v>8</v>
      </c>
      <c r="Q20" s="676" t="s">
        <v>8</v>
      </c>
      <c r="R20" s="675">
        <v>0.0</v>
      </c>
      <c r="S20" s="674" t="s">
        <v>7</v>
      </c>
      <c r="T20" s="674" t="s">
        <v>7</v>
      </c>
      <c r="U20" s="674" t="s">
        <v>7</v>
      </c>
      <c r="V20" s="674" t="s">
        <v>7</v>
      </c>
      <c r="W20" s="674" t="s">
        <v>7</v>
      </c>
      <c r="X20" s="675">
        <v>0.0</v>
      </c>
      <c r="Y20" s="674" t="s">
        <v>7</v>
      </c>
      <c r="Z20" s="674" t="s">
        <v>7</v>
      </c>
      <c r="AA20" s="674" t="s">
        <v>7</v>
      </c>
      <c r="AB20" s="674" t="s">
        <v>7</v>
      </c>
      <c r="AC20" s="680" t="s">
        <v>15</v>
      </c>
      <c r="AD20" s="41" t="s">
        <v>7</v>
      </c>
      <c r="AE20" s="41" t="s">
        <v>7</v>
      </c>
      <c r="AF20" s="677">
        <v>0.0</v>
      </c>
      <c r="AG20" s="28" t="s">
        <v>6</v>
      </c>
      <c r="AH20" s="28" t="s">
        <v>6</v>
      </c>
      <c r="AI20" s="28" t="s">
        <v>6</v>
      </c>
      <c r="AJ20" s="28" t="s">
        <v>6</v>
      </c>
      <c r="AK20" s="28" t="s">
        <v>6</v>
      </c>
      <c r="AL20" s="677">
        <v>0.0</v>
      </c>
      <c r="AM20" s="28" t="s">
        <v>6</v>
      </c>
      <c r="AN20" s="28" t="s">
        <v>6</v>
      </c>
      <c r="AO20" s="28" t="s">
        <v>6</v>
      </c>
      <c r="AP20" s="28" t="s">
        <v>6</v>
      </c>
      <c r="AQ20" s="28" t="s">
        <v>6</v>
      </c>
      <c r="AR20" s="28" t="s">
        <v>6</v>
      </c>
      <c r="AS20" s="28" t="s">
        <v>6</v>
      </c>
      <c r="AT20" s="29">
        <v>0.0</v>
      </c>
      <c r="AU20" s="30" t="s">
        <v>10</v>
      </c>
      <c r="AV20" s="30" t="s">
        <v>10</v>
      </c>
      <c r="AW20" s="30" t="s">
        <v>10</v>
      </c>
      <c r="AX20" s="30" t="s">
        <v>10</v>
      </c>
      <c r="AY20" s="30" t="s">
        <v>10</v>
      </c>
      <c r="AZ20" s="29">
        <v>0.0</v>
      </c>
      <c r="BA20" s="30" t="s">
        <v>10</v>
      </c>
      <c r="BB20" s="30" t="s">
        <v>10</v>
      </c>
      <c r="BC20" s="30" t="s">
        <v>10</v>
      </c>
      <c r="BD20" s="30" t="s">
        <v>10</v>
      </c>
      <c r="BE20" s="30" t="s">
        <v>10</v>
      </c>
      <c r="BF20" s="30" t="s">
        <v>10</v>
      </c>
      <c r="BG20" s="30" t="s">
        <v>10</v>
      </c>
      <c r="BH20" s="29">
        <v>0.0</v>
      </c>
      <c r="BI20" s="30" t="s">
        <v>10</v>
      </c>
      <c r="BJ20" s="30" t="s">
        <v>10</v>
      </c>
      <c r="BK20" s="30" t="s">
        <v>10</v>
      </c>
      <c r="BL20" s="30" t="s">
        <v>10</v>
      </c>
      <c r="BM20" s="30" t="s">
        <v>10</v>
      </c>
      <c r="BN20" s="29">
        <v>0.0</v>
      </c>
      <c r="BO20" s="33" t="s">
        <v>9</v>
      </c>
      <c r="BP20" s="33" t="s">
        <v>9</v>
      </c>
      <c r="BQ20" s="33" t="s">
        <v>9</v>
      </c>
      <c r="BR20" s="33" t="s">
        <v>9</v>
      </c>
      <c r="BS20" s="33" t="s">
        <v>9</v>
      </c>
      <c r="BT20" s="33" t="s">
        <v>9</v>
      </c>
      <c r="BU20" s="33" t="s">
        <v>9</v>
      </c>
      <c r="BV20" s="29">
        <v>0.0</v>
      </c>
      <c r="BW20" s="33" t="s">
        <v>9</v>
      </c>
      <c r="BX20" s="33" t="s">
        <v>9</v>
      </c>
      <c r="BY20" s="33" t="s">
        <v>9</v>
      </c>
      <c r="BZ20" s="33" t="s">
        <v>9</v>
      </c>
      <c r="CA20" s="33" t="s">
        <v>9</v>
      </c>
      <c r="CB20" s="31"/>
      <c r="CC20" s="31"/>
      <c r="CD20" s="29">
        <v>0.0</v>
      </c>
      <c r="CE20" s="31"/>
      <c r="CF20" s="31"/>
      <c r="CG20" s="31"/>
      <c r="CH20" s="31"/>
      <c r="CI20" s="8"/>
      <c r="CJ20" s="8"/>
      <c r="CK20" s="8"/>
      <c r="CL20" s="8"/>
      <c r="CM20" s="8"/>
      <c r="CN20" s="37">
        <f t="shared" si="4"/>
        <v>63</v>
      </c>
      <c r="CO20" s="37">
        <f t="shared" si="5"/>
        <v>11</v>
      </c>
      <c r="CP20" s="37">
        <f t="shared" ref="CP20:CT20" si="21">COUNTIF($F20:$CE20,CP$1)</f>
        <v>12</v>
      </c>
      <c r="CQ20" s="37">
        <f t="shared" si="21"/>
        <v>11</v>
      </c>
      <c r="CR20" s="37">
        <f t="shared" si="21"/>
        <v>11</v>
      </c>
      <c r="CS20" s="37">
        <f t="shared" si="21"/>
        <v>12</v>
      </c>
      <c r="CT20" s="37">
        <f t="shared" si="21"/>
        <v>17</v>
      </c>
    </row>
    <row r="21">
      <c r="A21" s="23">
        <v>18.0</v>
      </c>
      <c r="B21" s="24">
        <v>18.0</v>
      </c>
      <c r="C21" s="25" t="s">
        <v>32</v>
      </c>
      <c r="D21" s="26" t="s">
        <v>35</v>
      </c>
      <c r="E21" s="27" t="s">
        <v>14</v>
      </c>
      <c r="F21" s="674" t="s">
        <v>7</v>
      </c>
      <c r="G21" s="674" t="s">
        <v>7</v>
      </c>
      <c r="H21" s="674" t="s">
        <v>7</v>
      </c>
      <c r="I21" s="674" t="s">
        <v>7</v>
      </c>
      <c r="J21" s="675">
        <v>0.0</v>
      </c>
      <c r="K21" s="674" t="s">
        <v>7</v>
      </c>
      <c r="L21" s="674" t="s">
        <v>7</v>
      </c>
      <c r="M21" s="674" t="s">
        <v>7</v>
      </c>
      <c r="N21" s="674" t="s">
        <v>7</v>
      </c>
      <c r="O21" s="674" t="s">
        <v>7</v>
      </c>
      <c r="P21" s="674" t="s">
        <v>7</v>
      </c>
      <c r="Q21" s="674" t="s">
        <v>7</v>
      </c>
      <c r="R21" s="675">
        <v>0.0</v>
      </c>
      <c r="S21" s="674" t="s">
        <v>7</v>
      </c>
      <c r="T21" s="674" t="s">
        <v>7</v>
      </c>
      <c r="U21" s="674" t="s">
        <v>7</v>
      </c>
      <c r="V21" s="674" t="s">
        <v>7</v>
      </c>
      <c r="W21" s="674" t="s">
        <v>7</v>
      </c>
      <c r="X21" s="675">
        <v>0.0</v>
      </c>
      <c r="Y21" s="674" t="s">
        <v>7</v>
      </c>
      <c r="Z21" s="674" t="s">
        <v>7</v>
      </c>
      <c r="AA21" s="674" t="s">
        <v>7</v>
      </c>
      <c r="AB21" s="674" t="s">
        <v>7</v>
      </c>
      <c r="AC21" s="680" t="s">
        <v>15</v>
      </c>
      <c r="AD21" s="41" t="s">
        <v>7</v>
      </c>
      <c r="AE21" s="41" t="s">
        <v>7</v>
      </c>
      <c r="AF21" s="677">
        <v>0.0</v>
      </c>
      <c r="AG21" s="28" t="s">
        <v>6</v>
      </c>
      <c r="AH21" s="28" t="s">
        <v>6</v>
      </c>
      <c r="AI21" s="28" t="s">
        <v>6</v>
      </c>
      <c r="AJ21" s="28" t="s">
        <v>6</v>
      </c>
      <c r="AK21" s="28" t="s">
        <v>6</v>
      </c>
      <c r="AL21" s="677">
        <v>0.0</v>
      </c>
      <c r="AM21" s="28" t="s">
        <v>6</v>
      </c>
      <c r="AN21" s="28" t="s">
        <v>6</v>
      </c>
      <c r="AO21" s="28" t="s">
        <v>6</v>
      </c>
      <c r="AP21" s="28" t="s">
        <v>6</v>
      </c>
      <c r="AQ21" s="28" t="s">
        <v>6</v>
      </c>
      <c r="AR21" s="28" t="s">
        <v>6</v>
      </c>
      <c r="AS21" s="28" t="s">
        <v>6</v>
      </c>
      <c r="AT21" s="29">
        <v>0.0</v>
      </c>
      <c r="AU21" s="30" t="s">
        <v>10</v>
      </c>
      <c r="AV21" s="30" t="s">
        <v>10</v>
      </c>
      <c r="AW21" s="30" t="s">
        <v>10</v>
      </c>
      <c r="AX21" s="30" t="s">
        <v>10</v>
      </c>
      <c r="AY21" s="30" t="s">
        <v>10</v>
      </c>
      <c r="AZ21" s="29">
        <v>0.0</v>
      </c>
      <c r="BA21" s="30" t="s">
        <v>10</v>
      </c>
      <c r="BB21" s="30" t="s">
        <v>10</v>
      </c>
      <c r="BC21" s="30" t="s">
        <v>10</v>
      </c>
      <c r="BD21" s="30" t="s">
        <v>10</v>
      </c>
      <c r="BE21" s="30" t="s">
        <v>10</v>
      </c>
      <c r="BF21" s="30" t="s">
        <v>10</v>
      </c>
      <c r="BG21" s="29">
        <v>0.0</v>
      </c>
      <c r="BH21" s="30" t="s">
        <v>10</v>
      </c>
      <c r="BI21" s="30" t="s">
        <v>10</v>
      </c>
      <c r="BJ21" s="30" t="s">
        <v>10</v>
      </c>
      <c r="BK21" s="30" t="s">
        <v>10</v>
      </c>
      <c r="BL21" s="30" t="s">
        <v>10</v>
      </c>
      <c r="BM21" s="30" t="s">
        <v>10</v>
      </c>
      <c r="BN21" s="29">
        <v>0.0</v>
      </c>
      <c r="BO21" s="33" t="s">
        <v>9</v>
      </c>
      <c r="BP21" s="33" t="s">
        <v>9</v>
      </c>
      <c r="BQ21" s="33" t="s">
        <v>9</v>
      </c>
      <c r="BR21" s="33" t="s">
        <v>9</v>
      </c>
      <c r="BS21" s="33" t="s">
        <v>9</v>
      </c>
      <c r="BT21" s="33" t="s">
        <v>9</v>
      </c>
      <c r="BU21" s="33" t="s">
        <v>9</v>
      </c>
      <c r="BV21" s="29">
        <v>0.0</v>
      </c>
      <c r="BW21" s="32" t="s">
        <v>15</v>
      </c>
      <c r="BX21" s="32" t="s">
        <v>15</v>
      </c>
      <c r="BY21" s="32" t="s">
        <v>15</v>
      </c>
      <c r="BZ21" s="32" t="s">
        <v>15</v>
      </c>
      <c r="CA21" s="32" t="s">
        <v>15</v>
      </c>
      <c r="CB21" s="31"/>
      <c r="CC21" s="29">
        <v>0.0</v>
      </c>
      <c r="CD21" s="39" t="s">
        <v>8</v>
      </c>
      <c r="CE21" s="39" t="s">
        <v>8</v>
      </c>
      <c r="CF21" s="39" t="s">
        <v>8</v>
      </c>
      <c r="CG21" s="39" t="s">
        <v>8</v>
      </c>
      <c r="CH21" s="39" t="s">
        <v>8</v>
      </c>
      <c r="CI21" s="8"/>
      <c r="CJ21" s="8"/>
      <c r="CK21" s="8"/>
      <c r="CL21" s="8"/>
      <c r="CM21" s="8"/>
      <c r="CN21" s="37">
        <f t="shared" si="4"/>
        <v>60</v>
      </c>
      <c r="CO21" s="37">
        <f t="shared" si="5"/>
        <v>11</v>
      </c>
      <c r="CP21" s="37">
        <f t="shared" ref="CP21:CT21" si="22">COUNTIF($F21:$CE21,CP$1)</f>
        <v>12</v>
      </c>
      <c r="CQ21" s="37">
        <f t="shared" si="22"/>
        <v>22</v>
      </c>
      <c r="CR21" s="37">
        <f t="shared" si="22"/>
        <v>2</v>
      </c>
      <c r="CS21" s="37">
        <f t="shared" si="22"/>
        <v>7</v>
      </c>
      <c r="CT21" s="37">
        <f t="shared" si="22"/>
        <v>17</v>
      </c>
    </row>
    <row r="22">
      <c r="A22" s="23">
        <v>19.0</v>
      </c>
      <c r="B22" s="24">
        <v>19.0</v>
      </c>
      <c r="C22" s="25" t="s">
        <v>32</v>
      </c>
      <c r="D22" s="26" t="s">
        <v>863</v>
      </c>
      <c r="E22" s="27" t="s">
        <v>14</v>
      </c>
      <c r="F22" s="678" t="s">
        <v>10</v>
      </c>
      <c r="G22" s="678" t="s">
        <v>10</v>
      </c>
      <c r="H22" s="678" t="s">
        <v>10</v>
      </c>
      <c r="I22" s="678" t="s">
        <v>10</v>
      </c>
      <c r="J22" s="678" t="s">
        <v>10</v>
      </c>
      <c r="K22" s="675">
        <v>0.0</v>
      </c>
      <c r="L22" s="674" t="s">
        <v>7</v>
      </c>
      <c r="M22" s="674" t="s">
        <v>7</v>
      </c>
      <c r="N22" s="674" t="s">
        <v>7</v>
      </c>
      <c r="O22" s="674" t="s">
        <v>7</v>
      </c>
      <c r="P22" s="674" t="s">
        <v>7</v>
      </c>
      <c r="Q22" s="674" t="s">
        <v>7</v>
      </c>
      <c r="R22" s="675">
        <v>0.0</v>
      </c>
      <c r="S22" s="674" t="s">
        <v>7</v>
      </c>
      <c r="T22" s="674" t="s">
        <v>7</v>
      </c>
      <c r="U22" s="674" t="s">
        <v>7</v>
      </c>
      <c r="V22" s="674" t="s">
        <v>7</v>
      </c>
      <c r="W22" s="674" t="s">
        <v>7</v>
      </c>
      <c r="X22" s="674" t="s">
        <v>7</v>
      </c>
      <c r="Y22" s="675">
        <v>0.0</v>
      </c>
      <c r="Z22" s="674" t="s">
        <v>7</v>
      </c>
      <c r="AA22" s="674" t="s">
        <v>7</v>
      </c>
      <c r="AB22" s="674" t="s">
        <v>7</v>
      </c>
      <c r="AC22" s="680" t="s">
        <v>15</v>
      </c>
      <c r="AD22" s="41" t="s">
        <v>7</v>
      </c>
      <c r="AE22" s="41" t="s">
        <v>7</v>
      </c>
      <c r="AF22" s="677">
        <v>0.0</v>
      </c>
      <c r="AG22" s="28" t="s">
        <v>6</v>
      </c>
      <c r="AH22" s="28" t="s">
        <v>6</v>
      </c>
      <c r="AI22" s="28" t="s">
        <v>6</v>
      </c>
      <c r="AJ22" s="28" t="s">
        <v>6</v>
      </c>
      <c r="AK22" s="28" t="s">
        <v>6</v>
      </c>
      <c r="AL22" s="677">
        <v>0.0</v>
      </c>
      <c r="AM22" s="28" t="s">
        <v>6</v>
      </c>
      <c r="AN22" s="28" t="s">
        <v>6</v>
      </c>
      <c r="AO22" s="28" t="s">
        <v>6</v>
      </c>
      <c r="AP22" s="28" t="s">
        <v>6</v>
      </c>
      <c r="AQ22" s="28" t="s">
        <v>6</v>
      </c>
      <c r="AR22" s="28" t="s">
        <v>6</v>
      </c>
      <c r="AS22" s="28" t="s">
        <v>6</v>
      </c>
      <c r="AT22" s="29">
        <v>0.0</v>
      </c>
      <c r="AU22" s="30" t="s">
        <v>10</v>
      </c>
      <c r="AV22" s="30" t="s">
        <v>10</v>
      </c>
      <c r="AW22" s="30" t="s">
        <v>10</v>
      </c>
      <c r="AX22" s="30" t="s">
        <v>10</v>
      </c>
      <c r="AY22" s="30" t="s">
        <v>10</v>
      </c>
      <c r="AZ22" s="29">
        <v>0.0</v>
      </c>
      <c r="BA22" s="30" t="s">
        <v>10</v>
      </c>
      <c r="BB22" s="30" t="s">
        <v>10</v>
      </c>
      <c r="BC22" s="30" t="s">
        <v>10</v>
      </c>
      <c r="BD22" s="30" t="s">
        <v>10</v>
      </c>
      <c r="BE22" s="30" t="s">
        <v>10</v>
      </c>
      <c r="BF22" s="30" t="s">
        <v>10</v>
      </c>
      <c r="BG22" s="30" t="s">
        <v>10</v>
      </c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8"/>
      <c r="CJ22" s="8"/>
      <c r="CK22" s="8"/>
      <c r="CL22" s="8"/>
      <c r="CM22" s="8"/>
      <c r="CN22" s="37">
        <f t="shared" si="4"/>
        <v>46</v>
      </c>
      <c r="CO22" s="37">
        <f t="shared" si="5"/>
        <v>7</v>
      </c>
      <c r="CP22" s="37">
        <f t="shared" ref="CP22:CT22" si="23">COUNTIF($F22:$CE22,CP$1)</f>
        <v>12</v>
      </c>
      <c r="CQ22" s="37">
        <f t="shared" si="23"/>
        <v>17</v>
      </c>
      <c r="CR22" s="37">
        <f t="shared" si="23"/>
        <v>0</v>
      </c>
      <c r="CS22" s="37">
        <f t="shared" si="23"/>
        <v>0</v>
      </c>
      <c r="CT22" s="37">
        <f t="shared" si="23"/>
        <v>17</v>
      </c>
    </row>
    <row r="23">
      <c r="A23" s="23">
        <v>20.0</v>
      </c>
      <c r="B23" s="24">
        <v>20.0</v>
      </c>
      <c r="C23" s="25" t="s">
        <v>32</v>
      </c>
      <c r="D23" s="26" t="s">
        <v>36</v>
      </c>
      <c r="E23" s="27" t="s">
        <v>14</v>
      </c>
      <c r="F23" s="678" t="s">
        <v>10</v>
      </c>
      <c r="G23" s="678" t="s">
        <v>10</v>
      </c>
      <c r="H23" s="678" t="s">
        <v>10</v>
      </c>
      <c r="I23" s="678" t="s">
        <v>10</v>
      </c>
      <c r="J23" s="675">
        <v>0.0</v>
      </c>
      <c r="K23" s="674" t="s">
        <v>7</v>
      </c>
      <c r="L23" s="674" t="s">
        <v>7</v>
      </c>
      <c r="M23" s="674" t="s">
        <v>7</v>
      </c>
      <c r="N23" s="674" t="s">
        <v>7</v>
      </c>
      <c r="O23" s="674" t="s">
        <v>7</v>
      </c>
      <c r="P23" s="674" t="s">
        <v>7</v>
      </c>
      <c r="Q23" s="674" t="s">
        <v>7</v>
      </c>
      <c r="R23" s="675">
        <v>0.0</v>
      </c>
      <c r="S23" s="674" t="s">
        <v>7</v>
      </c>
      <c r="T23" s="674" t="s">
        <v>7</v>
      </c>
      <c r="U23" s="674" t="s">
        <v>7</v>
      </c>
      <c r="V23" s="674" t="s">
        <v>7</v>
      </c>
      <c r="W23" s="674" t="s">
        <v>7</v>
      </c>
      <c r="X23" s="675">
        <v>0.0</v>
      </c>
      <c r="Y23" s="674" t="s">
        <v>7</v>
      </c>
      <c r="Z23" s="674" t="s">
        <v>7</v>
      </c>
      <c r="AA23" s="674" t="s">
        <v>7</v>
      </c>
      <c r="AB23" s="674" t="s">
        <v>7</v>
      </c>
      <c r="AC23" s="680" t="s">
        <v>15</v>
      </c>
      <c r="AD23" s="41" t="s">
        <v>7</v>
      </c>
      <c r="AE23" s="41" t="s">
        <v>7</v>
      </c>
      <c r="AF23" s="677">
        <v>0.0</v>
      </c>
      <c r="AG23" s="28" t="s">
        <v>6</v>
      </c>
      <c r="AH23" s="28" t="s">
        <v>6</v>
      </c>
      <c r="AI23" s="28" t="s">
        <v>6</v>
      </c>
      <c r="AJ23" s="28" t="s">
        <v>6</v>
      </c>
      <c r="AK23" s="28" t="s">
        <v>6</v>
      </c>
      <c r="AL23" s="677">
        <v>0.0</v>
      </c>
      <c r="AM23" s="28" t="s">
        <v>6</v>
      </c>
      <c r="AN23" s="28" t="s">
        <v>6</v>
      </c>
      <c r="AO23" s="28" t="s">
        <v>6</v>
      </c>
      <c r="AP23" s="28" t="s">
        <v>6</v>
      </c>
      <c r="AQ23" s="28" t="s">
        <v>6</v>
      </c>
      <c r="AR23" s="28" t="s">
        <v>6</v>
      </c>
      <c r="AS23" s="28" t="s">
        <v>6</v>
      </c>
      <c r="AT23" s="29">
        <v>0.0</v>
      </c>
      <c r="AU23" s="30" t="s">
        <v>10</v>
      </c>
      <c r="AV23" s="30" t="s">
        <v>10</v>
      </c>
      <c r="AW23" s="30" t="s">
        <v>10</v>
      </c>
      <c r="AX23" s="30" t="s">
        <v>10</v>
      </c>
      <c r="AY23" s="30" t="s">
        <v>10</v>
      </c>
      <c r="AZ23" s="29">
        <v>0.0</v>
      </c>
      <c r="BA23" s="30" t="s">
        <v>10</v>
      </c>
      <c r="BB23" s="30" t="s">
        <v>10</v>
      </c>
      <c r="BC23" s="30" t="s">
        <v>10</v>
      </c>
      <c r="BD23" s="30" t="s">
        <v>10</v>
      </c>
      <c r="BE23" s="30" t="s">
        <v>10</v>
      </c>
      <c r="BF23" s="30" t="s">
        <v>10</v>
      </c>
      <c r="BG23" s="30" t="s">
        <v>10</v>
      </c>
      <c r="BH23" s="29">
        <v>0.0</v>
      </c>
      <c r="BI23" s="30" t="s">
        <v>10</v>
      </c>
      <c r="BJ23" s="30" t="s">
        <v>10</v>
      </c>
      <c r="BK23" s="30" t="s">
        <v>10</v>
      </c>
      <c r="BL23" s="30" t="s">
        <v>10</v>
      </c>
      <c r="BM23" s="30" t="s">
        <v>10</v>
      </c>
      <c r="BN23" s="29">
        <v>0.0</v>
      </c>
      <c r="BO23" s="33" t="s">
        <v>9</v>
      </c>
      <c r="BP23" s="33" t="s">
        <v>9</v>
      </c>
      <c r="BQ23" s="33" t="s">
        <v>9</v>
      </c>
      <c r="BR23" s="33" t="s">
        <v>9</v>
      </c>
      <c r="BS23" s="33" t="s">
        <v>9</v>
      </c>
      <c r="BT23" s="33" t="s">
        <v>9</v>
      </c>
      <c r="BU23" s="33" t="s">
        <v>9</v>
      </c>
      <c r="BV23" s="29">
        <v>0.0</v>
      </c>
      <c r="BW23" s="33" t="s">
        <v>9</v>
      </c>
      <c r="BX23" s="33" t="s">
        <v>9</v>
      </c>
      <c r="BY23" s="33" t="s">
        <v>9</v>
      </c>
      <c r="BZ23" s="33" t="s">
        <v>9</v>
      </c>
      <c r="CA23" s="33" t="s">
        <v>9</v>
      </c>
      <c r="CB23" s="33" t="s">
        <v>9</v>
      </c>
      <c r="CC23" s="33" t="s">
        <v>9</v>
      </c>
      <c r="CD23" s="29">
        <v>0.0</v>
      </c>
      <c r="CE23" s="39" t="s">
        <v>8</v>
      </c>
      <c r="CF23" s="39" t="s">
        <v>8</v>
      </c>
      <c r="CG23" s="39" t="s">
        <v>8</v>
      </c>
      <c r="CH23" s="39" t="s">
        <v>8</v>
      </c>
      <c r="CI23" s="8"/>
      <c r="CJ23" s="8"/>
      <c r="CK23" s="8"/>
      <c r="CL23" s="8"/>
      <c r="CM23" s="8"/>
      <c r="CN23" s="37">
        <f t="shared" si="4"/>
        <v>66</v>
      </c>
      <c r="CO23" s="37">
        <f t="shared" si="5"/>
        <v>11</v>
      </c>
      <c r="CP23" s="37">
        <f t="shared" ref="CP23:CT23" si="24">COUNTIF($F23:$CE23,CP$1)</f>
        <v>12</v>
      </c>
      <c r="CQ23" s="37">
        <f t="shared" si="24"/>
        <v>18</v>
      </c>
      <c r="CR23" s="37">
        <f t="shared" si="24"/>
        <v>1</v>
      </c>
      <c r="CS23" s="37">
        <f t="shared" si="24"/>
        <v>14</v>
      </c>
      <c r="CT23" s="37">
        <f t="shared" si="24"/>
        <v>21</v>
      </c>
    </row>
    <row r="24">
      <c r="A24" s="23">
        <v>21.0</v>
      </c>
      <c r="B24" s="24">
        <v>21.0</v>
      </c>
      <c r="C24" s="25" t="s">
        <v>37</v>
      </c>
      <c r="D24" s="26" t="s">
        <v>859</v>
      </c>
      <c r="E24" s="27" t="s">
        <v>14</v>
      </c>
      <c r="F24" s="678" t="s">
        <v>10</v>
      </c>
      <c r="G24" s="678" t="s">
        <v>10</v>
      </c>
      <c r="H24" s="678" t="s">
        <v>10</v>
      </c>
      <c r="I24" s="678" t="s">
        <v>10</v>
      </c>
      <c r="J24" s="678" t="s">
        <v>10</v>
      </c>
      <c r="K24" s="675">
        <v>0.0</v>
      </c>
      <c r="L24" s="678" t="s">
        <v>10</v>
      </c>
      <c r="M24" s="678" t="s">
        <v>10</v>
      </c>
      <c r="N24" s="678" t="s">
        <v>10</v>
      </c>
      <c r="O24" s="678" t="s">
        <v>10</v>
      </c>
      <c r="P24" s="678" t="s">
        <v>10</v>
      </c>
      <c r="Q24" s="675">
        <v>0.0</v>
      </c>
      <c r="R24" s="678" t="s">
        <v>10</v>
      </c>
      <c r="S24" s="678" t="s">
        <v>10</v>
      </c>
      <c r="T24" s="678" t="s">
        <v>10</v>
      </c>
      <c r="U24" s="678" t="s">
        <v>10</v>
      </c>
      <c r="V24" s="678" t="s">
        <v>10</v>
      </c>
      <c r="W24" s="678" t="s">
        <v>10</v>
      </c>
      <c r="X24" s="678" t="s">
        <v>10</v>
      </c>
      <c r="Y24" s="675">
        <v>0.0</v>
      </c>
      <c r="Z24" s="678" t="s">
        <v>10</v>
      </c>
      <c r="AA24" s="678" t="s">
        <v>10</v>
      </c>
      <c r="AB24" s="678" t="s">
        <v>10</v>
      </c>
      <c r="AC24" s="680" t="s">
        <v>15</v>
      </c>
      <c r="AD24" s="30" t="s">
        <v>10</v>
      </c>
      <c r="AE24" s="677">
        <v>0.0</v>
      </c>
      <c r="AF24" s="30" t="s">
        <v>10</v>
      </c>
      <c r="AG24" s="30" t="s">
        <v>10</v>
      </c>
      <c r="AH24" s="30" t="s">
        <v>10</v>
      </c>
      <c r="AI24" s="30" t="s">
        <v>10</v>
      </c>
      <c r="AJ24" s="30" t="s">
        <v>10</v>
      </c>
      <c r="AK24" s="30" t="s">
        <v>10</v>
      </c>
      <c r="AL24" s="30" t="s">
        <v>10</v>
      </c>
      <c r="AM24" s="677">
        <v>0.0</v>
      </c>
      <c r="AN24" s="30" t="s">
        <v>10</v>
      </c>
      <c r="AO24" s="30" t="s">
        <v>10</v>
      </c>
      <c r="AP24" s="30" t="s">
        <v>10</v>
      </c>
      <c r="AQ24" s="30" t="s">
        <v>10</v>
      </c>
      <c r="AR24" s="30" t="s">
        <v>10</v>
      </c>
      <c r="AS24" s="29">
        <v>0.0</v>
      </c>
      <c r="AT24" s="30" t="s">
        <v>10</v>
      </c>
      <c r="AU24" s="30" t="s">
        <v>10</v>
      </c>
      <c r="AV24" s="30" t="s">
        <v>10</v>
      </c>
      <c r="AW24" s="30" t="s">
        <v>10</v>
      </c>
      <c r="AX24" s="30" t="s">
        <v>10</v>
      </c>
      <c r="AY24" s="30" t="s">
        <v>10</v>
      </c>
      <c r="AZ24" s="30" t="s">
        <v>10</v>
      </c>
      <c r="BA24" s="29">
        <v>0.0</v>
      </c>
      <c r="BB24" s="30" t="s">
        <v>10</v>
      </c>
      <c r="BC24" s="30" t="s">
        <v>10</v>
      </c>
      <c r="BD24" s="30" t="s">
        <v>10</v>
      </c>
      <c r="BE24" s="30" t="s">
        <v>10</v>
      </c>
      <c r="BF24" s="30" t="s">
        <v>10</v>
      </c>
      <c r="BG24" s="29">
        <v>0.0</v>
      </c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8"/>
      <c r="CJ24" s="8"/>
      <c r="CK24" s="8"/>
      <c r="CL24" s="8"/>
      <c r="CM24" s="8"/>
      <c r="CN24" s="37">
        <f t="shared" si="4"/>
        <v>45</v>
      </c>
      <c r="CO24" s="37">
        <f t="shared" si="5"/>
        <v>8</v>
      </c>
      <c r="CP24" s="37">
        <f t="shared" ref="CP24:CT24" si="25">COUNTIF($F24:$CE24,CP$1)</f>
        <v>0</v>
      </c>
      <c r="CQ24" s="37">
        <f t="shared" si="25"/>
        <v>0</v>
      </c>
      <c r="CR24" s="37">
        <f t="shared" si="25"/>
        <v>0</v>
      </c>
      <c r="CS24" s="37">
        <f t="shared" si="25"/>
        <v>0</v>
      </c>
      <c r="CT24" s="37">
        <f t="shared" si="25"/>
        <v>45</v>
      </c>
    </row>
    <row r="25">
      <c r="A25" s="23">
        <v>22.0</v>
      </c>
      <c r="B25" s="24">
        <v>22.0</v>
      </c>
      <c r="C25" s="25" t="s">
        <v>37</v>
      </c>
      <c r="D25" s="26" t="s">
        <v>38</v>
      </c>
      <c r="E25" s="27" t="s">
        <v>14</v>
      </c>
      <c r="F25" s="676" t="s">
        <v>8</v>
      </c>
      <c r="G25" s="676" t="s">
        <v>8</v>
      </c>
      <c r="H25" s="676" t="s">
        <v>8</v>
      </c>
      <c r="I25" s="676" t="s">
        <v>8</v>
      </c>
      <c r="J25" s="675">
        <v>0.0</v>
      </c>
      <c r="K25" s="674" t="s">
        <v>7</v>
      </c>
      <c r="L25" s="674" t="s">
        <v>7</v>
      </c>
      <c r="M25" s="674" t="s">
        <v>7</v>
      </c>
      <c r="N25" s="674" t="s">
        <v>7</v>
      </c>
      <c r="O25" s="674" t="s">
        <v>7</v>
      </c>
      <c r="P25" s="674" t="s">
        <v>7</v>
      </c>
      <c r="Q25" s="675">
        <v>0.0</v>
      </c>
      <c r="R25" s="674" t="s">
        <v>7</v>
      </c>
      <c r="S25" s="674" t="s">
        <v>7</v>
      </c>
      <c r="T25" s="674" t="s">
        <v>7</v>
      </c>
      <c r="U25" s="674" t="s">
        <v>7</v>
      </c>
      <c r="V25" s="674" t="s">
        <v>7</v>
      </c>
      <c r="W25" s="674" t="s">
        <v>7</v>
      </c>
      <c r="X25" s="674" t="s">
        <v>7</v>
      </c>
      <c r="Y25" s="675">
        <v>0.0</v>
      </c>
      <c r="Z25" s="681" t="s">
        <v>6</v>
      </c>
      <c r="AA25" s="681" t="s">
        <v>6</v>
      </c>
      <c r="AB25" s="681" t="s">
        <v>6</v>
      </c>
      <c r="AC25" s="681" t="s">
        <v>6</v>
      </c>
      <c r="AD25" s="28" t="s">
        <v>6</v>
      </c>
      <c r="AE25" s="677">
        <v>0.0</v>
      </c>
      <c r="AF25" s="28" t="s">
        <v>6</v>
      </c>
      <c r="AG25" s="28" t="s">
        <v>6</v>
      </c>
      <c r="AH25" s="28" t="s">
        <v>6</v>
      </c>
      <c r="AI25" s="28" t="s">
        <v>6</v>
      </c>
      <c r="AJ25" s="28" t="s">
        <v>6</v>
      </c>
      <c r="AK25" s="28" t="s">
        <v>6</v>
      </c>
      <c r="AL25" s="28" t="s">
        <v>6</v>
      </c>
      <c r="AM25" s="677">
        <v>0.0</v>
      </c>
      <c r="AN25" s="30" t="s">
        <v>10</v>
      </c>
      <c r="AO25" s="30" t="s">
        <v>10</v>
      </c>
      <c r="AP25" s="30" t="s">
        <v>10</v>
      </c>
      <c r="AQ25" s="30" t="s">
        <v>10</v>
      </c>
      <c r="AR25" s="30" t="s">
        <v>10</v>
      </c>
      <c r="AS25" s="29">
        <v>0.0</v>
      </c>
      <c r="AT25" s="30" t="s">
        <v>10</v>
      </c>
      <c r="AU25" s="30" t="s">
        <v>10</v>
      </c>
      <c r="AV25" s="30" t="s">
        <v>10</v>
      </c>
      <c r="AW25" s="30" t="s">
        <v>10</v>
      </c>
      <c r="AX25" s="30" t="s">
        <v>10</v>
      </c>
      <c r="AY25" s="30" t="s">
        <v>10</v>
      </c>
      <c r="AZ25" s="30" t="s">
        <v>10</v>
      </c>
      <c r="BA25" s="29">
        <v>0.0</v>
      </c>
      <c r="BB25" s="30" t="s">
        <v>10</v>
      </c>
      <c r="BC25" s="30" t="s">
        <v>10</v>
      </c>
      <c r="BD25" s="30" t="s">
        <v>10</v>
      </c>
      <c r="BE25" s="30" t="s">
        <v>10</v>
      </c>
      <c r="BF25" s="30" t="s">
        <v>10</v>
      </c>
      <c r="BG25" s="29">
        <v>0.0</v>
      </c>
      <c r="BH25" s="33" t="s">
        <v>9</v>
      </c>
      <c r="BI25" s="33" t="s">
        <v>9</v>
      </c>
      <c r="BJ25" s="33" t="s">
        <v>9</v>
      </c>
      <c r="BK25" s="33" t="s">
        <v>9</v>
      </c>
      <c r="BL25" s="33" t="s">
        <v>9</v>
      </c>
      <c r="BM25" s="33" t="s">
        <v>9</v>
      </c>
      <c r="BN25" s="33" t="s">
        <v>9</v>
      </c>
      <c r="BO25" s="29">
        <v>0.0</v>
      </c>
      <c r="BP25" s="33" t="s">
        <v>9</v>
      </c>
      <c r="BQ25" s="33" t="s">
        <v>9</v>
      </c>
      <c r="BR25" s="33" t="s">
        <v>9</v>
      </c>
      <c r="BS25" s="33" t="s">
        <v>9</v>
      </c>
      <c r="BT25" s="33" t="s">
        <v>9</v>
      </c>
      <c r="BU25" s="33" t="s">
        <v>9</v>
      </c>
      <c r="BV25" s="33" t="s">
        <v>9</v>
      </c>
      <c r="BW25" s="29">
        <v>0.0</v>
      </c>
      <c r="BX25" s="39" t="s">
        <v>8</v>
      </c>
      <c r="BY25" s="39" t="s">
        <v>8</v>
      </c>
      <c r="BZ25" s="39" t="s">
        <v>8</v>
      </c>
      <c r="CA25" s="39" t="s">
        <v>8</v>
      </c>
      <c r="CB25" s="29">
        <v>0.0</v>
      </c>
      <c r="CC25" s="39" t="s">
        <v>8</v>
      </c>
      <c r="CD25" s="39" t="s">
        <v>8</v>
      </c>
      <c r="CE25" s="39" t="s">
        <v>8</v>
      </c>
      <c r="CF25" s="39" t="s">
        <v>8</v>
      </c>
      <c r="CG25" s="39" t="s">
        <v>8</v>
      </c>
      <c r="CH25" s="39" t="s">
        <v>8</v>
      </c>
      <c r="CI25" s="8"/>
      <c r="CJ25" s="8"/>
      <c r="CK25" s="8"/>
      <c r="CL25" s="8"/>
      <c r="CM25" s="8"/>
      <c r="CN25" s="37">
        <f t="shared" si="4"/>
        <v>67</v>
      </c>
      <c r="CO25" s="37">
        <f t="shared" si="5"/>
        <v>11</v>
      </c>
      <c r="CP25" s="37">
        <f t="shared" ref="CP25:CT25" si="26">COUNTIF($F25:$CE25,CP$1)</f>
        <v>12</v>
      </c>
      <c r="CQ25" s="37">
        <f t="shared" si="26"/>
        <v>13</v>
      </c>
      <c r="CR25" s="37">
        <f t="shared" si="26"/>
        <v>11</v>
      </c>
      <c r="CS25" s="37">
        <f t="shared" si="26"/>
        <v>14</v>
      </c>
      <c r="CT25" s="37">
        <f t="shared" si="26"/>
        <v>17</v>
      </c>
    </row>
    <row r="26">
      <c r="A26" s="23">
        <v>23.0</v>
      </c>
      <c r="B26" s="24">
        <v>23.0</v>
      </c>
      <c r="C26" s="25" t="s">
        <v>37</v>
      </c>
      <c r="D26" s="26" t="s">
        <v>39</v>
      </c>
      <c r="E26" s="27" t="s">
        <v>14</v>
      </c>
      <c r="F26" s="679" t="s">
        <v>9</v>
      </c>
      <c r="G26" s="679" t="s">
        <v>9</v>
      </c>
      <c r="H26" s="679" t="s">
        <v>9</v>
      </c>
      <c r="I26" s="679" t="s">
        <v>9</v>
      </c>
      <c r="J26" s="679" t="s">
        <v>9</v>
      </c>
      <c r="K26" s="675">
        <v>0.0</v>
      </c>
      <c r="L26" s="674" t="s">
        <v>7</v>
      </c>
      <c r="M26" s="674" t="s">
        <v>7</v>
      </c>
      <c r="N26" s="674" t="s">
        <v>7</v>
      </c>
      <c r="O26" s="674" t="s">
        <v>7</v>
      </c>
      <c r="P26" s="674" t="s">
        <v>7</v>
      </c>
      <c r="Q26" s="675">
        <v>0.0</v>
      </c>
      <c r="R26" s="674" t="s">
        <v>7</v>
      </c>
      <c r="S26" s="674" t="s">
        <v>7</v>
      </c>
      <c r="T26" s="674" t="s">
        <v>7</v>
      </c>
      <c r="U26" s="674" t="s">
        <v>7</v>
      </c>
      <c r="V26" s="674" t="s">
        <v>7</v>
      </c>
      <c r="W26" s="674" t="s">
        <v>7</v>
      </c>
      <c r="X26" s="675">
        <v>0.0</v>
      </c>
      <c r="Y26" s="681" t="s">
        <v>6</v>
      </c>
      <c r="Z26" s="681" t="s">
        <v>6</v>
      </c>
      <c r="AA26" s="681" t="s">
        <v>6</v>
      </c>
      <c r="AB26" s="681" t="s">
        <v>6</v>
      </c>
      <c r="AC26" s="680" t="s">
        <v>15</v>
      </c>
      <c r="AD26" s="28" t="s">
        <v>6</v>
      </c>
      <c r="AE26" s="677">
        <v>0.0</v>
      </c>
      <c r="AF26" s="28" t="s">
        <v>6</v>
      </c>
      <c r="AG26" s="28" t="s">
        <v>6</v>
      </c>
      <c r="AH26" s="28" t="s">
        <v>6</v>
      </c>
      <c r="AI26" s="28" t="s">
        <v>6</v>
      </c>
      <c r="AJ26" s="28" t="s">
        <v>6</v>
      </c>
      <c r="AK26" s="28" t="s">
        <v>6</v>
      </c>
      <c r="AL26" s="28" t="s">
        <v>6</v>
      </c>
      <c r="AM26" s="677">
        <v>0.0</v>
      </c>
      <c r="AN26" s="30" t="s">
        <v>10</v>
      </c>
      <c r="AO26" s="30" t="s">
        <v>10</v>
      </c>
      <c r="AP26" s="30" t="s">
        <v>10</v>
      </c>
      <c r="AQ26" s="30" t="s">
        <v>10</v>
      </c>
      <c r="AR26" s="30" t="s">
        <v>10</v>
      </c>
      <c r="AS26" s="29">
        <v>0.0</v>
      </c>
      <c r="AT26" s="30" t="s">
        <v>10</v>
      </c>
      <c r="AU26" s="30" t="s">
        <v>10</v>
      </c>
      <c r="AV26" s="30" t="s">
        <v>10</v>
      </c>
      <c r="AW26" s="30" t="s">
        <v>10</v>
      </c>
      <c r="AX26" s="30" t="s">
        <v>10</v>
      </c>
      <c r="AY26" s="30" t="s">
        <v>10</v>
      </c>
      <c r="AZ26" s="30" t="s">
        <v>10</v>
      </c>
      <c r="BA26" s="29">
        <v>0.0</v>
      </c>
      <c r="BB26" s="30" t="s">
        <v>10</v>
      </c>
      <c r="BC26" s="30" t="s">
        <v>10</v>
      </c>
      <c r="BD26" s="30" t="s">
        <v>10</v>
      </c>
      <c r="BE26" s="30" t="s">
        <v>10</v>
      </c>
      <c r="BF26" s="30" t="s">
        <v>10</v>
      </c>
      <c r="BG26" s="29">
        <v>0.0</v>
      </c>
      <c r="BH26" s="33" t="s">
        <v>9</v>
      </c>
      <c r="BI26" s="33" t="s">
        <v>9</v>
      </c>
      <c r="BJ26" s="33" t="s">
        <v>9</v>
      </c>
      <c r="BK26" s="33" t="s">
        <v>9</v>
      </c>
      <c r="BL26" s="33" t="s">
        <v>9</v>
      </c>
      <c r="BM26" s="33" t="s">
        <v>9</v>
      </c>
      <c r="BN26" s="33" t="s">
        <v>9</v>
      </c>
      <c r="BO26" s="29">
        <v>0.0</v>
      </c>
      <c r="BP26" s="33" t="s">
        <v>9</v>
      </c>
      <c r="BQ26" s="33" t="s">
        <v>9</v>
      </c>
      <c r="BR26" s="33" t="s">
        <v>9</v>
      </c>
      <c r="BS26" s="33" t="s">
        <v>9</v>
      </c>
      <c r="BT26" s="33" t="s">
        <v>9</v>
      </c>
      <c r="BU26" s="33" t="s">
        <v>9</v>
      </c>
      <c r="BV26" s="33" t="s">
        <v>9</v>
      </c>
      <c r="BW26" s="29">
        <v>0.0</v>
      </c>
      <c r="BX26" s="39" t="s">
        <v>8</v>
      </c>
      <c r="BY26" s="39" t="s">
        <v>8</v>
      </c>
      <c r="BZ26" s="39" t="s">
        <v>8</v>
      </c>
      <c r="CA26" s="39" t="s">
        <v>8</v>
      </c>
      <c r="CB26" s="29">
        <v>0.0</v>
      </c>
      <c r="CC26" s="39" t="s">
        <v>8</v>
      </c>
      <c r="CD26" s="39" t="s">
        <v>8</v>
      </c>
      <c r="CE26" s="39" t="s">
        <v>8</v>
      </c>
      <c r="CF26" s="39" t="s">
        <v>8</v>
      </c>
      <c r="CG26" s="39" t="s">
        <v>8</v>
      </c>
      <c r="CH26" s="39" t="s">
        <v>8</v>
      </c>
      <c r="CI26" s="8"/>
      <c r="CJ26" s="8"/>
      <c r="CK26" s="8"/>
      <c r="CL26" s="8"/>
      <c r="CM26" s="8"/>
      <c r="CN26" s="37">
        <f t="shared" si="4"/>
        <v>66</v>
      </c>
      <c r="CO26" s="37">
        <f t="shared" si="5"/>
        <v>11</v>
      </c>
      <c r="CP26" s="37">
        <f t="shared" ref="CP26:CT26" si="27">COUNTIF($F26:$CE26,CP$1)</f>
        <v>12</v>
      </c>
      <c r="CQ26" s="37">
        <f t="shared" si="27"/>
        <v>11</v>
      </c>
      <c r="CR26" s="37">
        <f t="shared" si="27"/>
        <v>7</v>
      </c>
      <c r="CS26" s="37">
        <f t="shared" si="27"/>
        <v>19</v>
      </c>
      <c r="CT26" s="37">
        <f t="shared" si="27"/>
        <v>17</v>
      </c>
    </row>
    <row r="27">
      <c r="A27" s="23">
        <v>24.0</v>
      </c>
      <c r="B27" s="24">
        <v>24.0</v>
      </c>
      <c r="C27" s="25" t="s">
        <v>37</v>
      </c>
      <c r="D27" s="26" t="s">
        <v>40</v>
      </c>
      <c r="E27" s="27" t="s">
        <v>14</v>
      </c>
      <c r="F27" s="678" t="s">
        <v>10</v>
      </c>
      <c r="G27" s="678" t="s">
        <v>10</v>
      </c>
      <c r="H27" s="678" t="s">
        <v>10</v>
      </c>
      <c r="I27" s="678" t="s">
        <v>10</v>
      </c>
      <c r="J27" s="675">
        <v>0.0</v>
      </c>
      <c r="K27" s="674" t="s">
        <v>7</v>
      </c>
      <c r="L27" s="674" t="s">
        <v>7</v>
      </c>
      <c r="M27" s="674" t="s">
        <v>7</v>
      </c>
      <c r="N27" s="674" t="s">
        <v>7</v>
      </c>
      <c r="O27" s="674" t="s">
        <v>7</v>
      </c>
      <c r="P27" s="674" t="s">
        <v>7</v>
      </c>
      <c r="Q27" s="675">
        <v>0.0</v>
      </c>
      <c r="R27" s="674" t="s">
        <v>7</v>
      </c>
      <c r="S27" s="674" t="s">
        <v>7</v>
      </c>
      <c r="T27" s="674" t="s">
        <v>7</v>
      </c>
      <c r="U27" s="674" t="s">
        <v>7</v>
      </c>
      <c r="V27" s="674" t="s">
        <v>7</v>
      </c>
      <c r="W27" s="674" t="s">
        <v>7</v>
      </c>
      <c r="X27" s="674" t="s">
        <v>7</v>
      </c>
      <c r="Y27" s="675">
        <v>0.0</v>
      </c>
      <c r="Z27" s="681" t="s">
        <v>6</v>
      </c>
      <c r="AA27" s="681" t="s">
        <v>6</v>
      </c>
      <c r="AB27" s="681" t="s">
        <v>6</v>
      </c>
      <c r="AC27" s="680" t="s">
        <v>15</v>
      </c>
      <c r="AD27" s="28" t="s">
        <v>6</v>
      </c>
      <c r="AE27" s="677">
        <v>0.0</v>
      </c>
      <c r="AF27" s="28" t="s">
        <v>6</v>
      </c>
      <c r="AG27" s="28" t="s">
        <v>6</v>
      </c>
      <c r="AH27" s="28" t="s">
        <v>6</v>
      </c>
      <c r="AI27" s="28" t="s">
        <v>6</v>
      </c>
      <c r="AJ27" s="28" t="s">
        <v>6</v>
      </c>
      <c r="AK27" s="28" t="s">
        <v>6</v>
      </c>
      <c r="AL27" s="28" t="s">
        <v>6</v>
      </c>
      <c r="AM27" s="677">
        <v>0.0</v>
      </c>
      <c r="AN27" s="30" t="s">
        <v>10</v>
      </c>
      <c r="AO27" s="30" t="s">
        <v>10</v>
      </c>
      <c r="AP27" s="30" t="s">
        <v>10</v>
      </c>
      <c r="AQ27" s="30" t="s">
        <v>10</v>
      </c>
      <c r="AR27" s="30" t="s">
        <v>10</v>
      </c>
      <c r="AS27" s="29">
        <v>0.0</v>
      </c>
      <c r="AT27" s="30" t="s">
        <v>10</v>
      </c>
      <c r="AU27" s="30" t="s">
        <v>10</v>
      </c>
      <c r="AV27" s="30" t="s">
        <v>10</v>
      </c>
      <c r="AW27" s="30" t="s">
        <v>10</v>
      </c>
      <c r="AX27" s="30" t="s">
        <v>10</v>
      </c>
      <c r="AY27" s="30" t="s">
        <v>10</v>
      </c>
      <c r="AZ27" s="30" t="s">
        <v>10</v>
      </c>
      <c r="BA27" s="29">
        <v>0.0</v>
      </c>
      <c r="BB27" s="30" t="s">
        <v>10</v>
      </c>
      <c r="BC27" s="30" t="s">
        <v>10</v>
      </c>
      <c r="BD27" s="30" t="s">
        <v>10</v>
      </c>
      <c r="BE27" s="30" t="s">
        <v>10</v>
      </c>
      <c r="BF27" s="30" t="s">
        <v>10</v>
      </c>
      <c r="BG27" s="29">
        <v>0.0</v>
      </c>
      <c r="BH27" s="33" t="s">
        <v>9</v>
      </c>
      <c r="BI27" s="33" t="s">
        <v>9</v>
      </c>
      <c r="BJ27" s="33" t="s">
        <v>9</v>
      </c>
      <c r="BK27" s="33" t="s">
        <v>9</v>
      </c>
      <c r="BL27" s="33" t="s">
        <v>9</v>
      </c>
      <c r="BM27" s="33" t="s">
        <v>9</v>
      </c>
      <c r="BN27" s="33" t="s">
        <v>9</v>
      </c>
      <c r="BO27" s="29">
        <v>0.0</v>
      </c>
      <c r="BP27" s="33" t="s">
        <v>9</v>
      </c>
      <c r="BQ27" s="33" t="s">
        <v>9</v>
      </c>
      <c r="BR27" s="33" t="s">
        <v>9</v>
      </c>
      <c r="BS27" s="33" t="s">
        <v>9</v>
      </c>
      <c r="BT27" s="33" t="s">
        <v>9</v>
      </c>
      <c r="BU27" s="33" t="s">
        <v>9</v>
      </c>
      <c r="BV27" s="33" t="s">
        <v>9</v>
      </c>
      <c r="BW27" s="29">
        <v>0.0</v>
      </c>
      <c r="BX27" s="39" t="s">
        <v>8</v>
      </c>
      <c r="BY27" s="39" t="s">
        <v>8</v>
      </c>
      <c r="BZ27" s="39" t="s">
        <v>8</v>
      </c>
      <c r="CA27" s="39" t="s">
        <v>8</v>
      </c>
      <c r="CB27" s="29">
        <v>0.0</v>
      </c>
      <c r="CC27" s="39" t="s">
        <v>8</v>
      </c>
      <c r="CD27" s="39" t="s">
        <v>8</v>
      </c>
      <c r="CE27" s="39" t="s">
        <v>8</v>
      </c>
      <c r="CF27" s="39" t="s">
        <v>8</v>
      </c>
      <c r="CG27" s="39" t="s">
        <v>8</v>
      </c>
      <c r="CH27" s="39" t="s">
        <v>8</v>
      </c>
      <c r="CI27" s="8"/>
      <c r="CJ27" s="8"/>
      <c r="CK27" s="8"/>
      <c r="CL27" s="8"/>
      <c r="CM27" s="8"/>
      <c r="CN27" s="37">
        <f t="shared" si="4"/>
        <v>66</v>
      </c>
      <c r="CO27" s="37">
        <f t="shared" si="5"/>
        <v>11</v>
      </c>
      <c r="CP27" s="37">
        <f t="shared" ref="CP27:CT27" si="28">COUNTIF($F27:$CE27,CP$1)</f>
        <v>11</v>
      </c>
      <c r="CQ27" s="37">
        <f t="shared" si="28"/>
        <v>13</v>
      </c>
      <c r="CR27" s="37">
        <f t="shared" si="28"/>
        <v>7</v>
      </c>
      <c r="CS27" s="37">
        <f t="shared" si="28"/>
        <v>14</v>
      </c>
      <c r="CT27" s="37">
        <f t="shared" si="28"/>
        <v>21</v>
      </c>
    </row>
    <row r="28">
      <c r="A28" s="23">
        <v>25.0</v>
      </c>
      <c r="B28" s="24">
        <v>25.0</v>
      </c>
      <c r="C28" s="25" t="s">
        <v>37</v>
      </c>
      <c r="D28" s="26" t="s">
        <v>41</v>
      </c>
      <c r="E28" s="27" t="s">
        <v>14</v>
      </c>
      <c r="F28" s="678" t="s">
        <v>10</v>
      </c>
      <c r="G28" s="678" t="s">
        <v>10</v>
      </c>
      <c r="H28" s="678" t="s">
        <v>10</v>
      </c>
      <c r="I28" s="678" t="s">
        <v>10</v>
      </c>
      <c r="J28" s="675">
        <v>0.0</v>
      </c>
      <c r="K28" s="674" t="s">
        <v>7</v>
      </c>
      <c r="L28" s="674" t="s">
        <v>7</v>
      </c>
      <c r="M28" s="674" t="s">
        <v>7</v>
      </c>
      <c r="N28" s="674" t="s">
        <v>7</v>
      </c>
      <c r="O28" s="674" t="s">
        <v>7</v>
      </c>
      <c r="P28" s="674" t="s">
        <v>7</v>
      </c>
      <c r="Q28" s="675">
        <v>0.0</v>
      </c>
      <c r="R28" s="674" t="s">
        <v>7</v>
      </c>
      <c r="S28" s="674" t="s">
        <v>7</v>
      </c>
      <c r="T28" s="674" t="s">
        <v>7</v>
      </c>
      <c r="U28" s="674" t="s">
        <v>7</v>
      </c>
      <c r="V28" s="674" t="s">
        <v>7</v>
      </c>
      <c r="W28" s="674" t="s">
        <v>7</v>
      </c>
      <c r="X28" s="674" t="s">
        <v>7</v>
      </c>
      <c r="Y28" s="675">
        <v>0.0</v>
      </c>
      <c r="Z28" s="681" t="s">
        <v>6</v>
      </c>
      <c r="AA28" s="681" t="s">
        <v>6</v>
      </c>
      <c r="AB28" s="681" t="s">
        <v>6</v>
      </c>
      <c r="AC28" s="683" t="s">
        <v>6</v>
      </c>
      <c r="AD28" s="28" t="s">
        <v>6</v>
      </c>
      <c r="AE28" s="677">
        <v>0.0</v>
      </c>
      <c r="AF28" s="28" t="s">
        <v>6</v>
      </c>
      <c r="AG28" s="28" t="s">
        <v>6</v>
      </c>
      <c r="AH28" s="28" t="s">
        <v>6</v>
      </c>
      <c r="AI28" s="28" t="s">
        <v>6</v>
      </c>
      <c r="AJ28" s="28" t="s">
        <v>6</v>
      </c>
      <c r="AK28" s="28" t="s">
        <v>6</v>
      </c>
      <c r="AL28" s="28" t="s">
        <v>6</v>
      </c>
      <c r="AM28" s="677">
        <v>0.0</v>
      </c>
      <c r="AN28" s="30" t="s">
        <v>10</v>
      </c>
      <c r="AO28" s="30" t="s">
        <v>10</v>
      </c>
      <c r="AP28" s="30" t="s">
        <v>10</v>
      </c>
      <c r="AQ28" s="30" t="s">
        <v>10</v>
      </c>
      <c r="AR28" s="30" t="s">
        <v>10</v>
      </c>
      <c r="AS28" s="29">
        <v>0.0</v>
      </c>
      <c r="AT28" s="30" t="s">
        <v>10</v>
      </c>
      <c r="AU28" s="30" t="s">
        <v>10</v>
      </c>
      <c r="AV28" s="30" t="s">
        <v>10</v>
      </c>
      <c r="AW28" s="30" t="s">
        <v>10</v>
      </c>
      <c r="AX28" s="30" t="s">
        <v>10</v>
      </c>
      <c r="AY28" s="30" t="s">
        <v>10</v>
      </c>
      <c r="AZ28" s="30" t="s">
        <v>10</v>
      </c>
      <c r="BA28" s="29">
        <v>0.0</v>
      </c>
      <c r="BB28" s="30" t="s">
        <v>10</v>
      </c>
      <c r="BC28" s="30" t="s">
        <v>10</v>
      </c>
      <c r="BD28" s="30" t="s">
        <v>10</v>
      </c>
      <c r="BE28" s="30" t="s">
        <v>10</v>
      </c>
      <c r="BF28" s="30" t="s">
        <v>10</v>
      </c>
      <c r="BG28" s="29">
        <v>0.0</v>
      </c>
      <c r="BH28" s="33" t="s">
        <v>9</v>
      </c>
      <c r="BI28" s="33" t="s">
        <v>9</v>
      </c>
      <c r="BJ28" s="33" t="s">
        <v>9</v>
      </c>
      <c r="BK28" s="33" t="s">
        <v>9</v>
      </c>
      <c r="BL28" s="33" t="s">
        <v>9</v>
      </c>
      <c r="BM28" s="33" t="s">
        <v>9</v>
      </c>
      <c r="BN28" s="33" t="s">
        <v>9</v>
      </c>
      <c r="BO28" s="29">
        <v>0.0</v>
      </c>
      <c r="BP28" s="33" t="s">
        <v>9</v>
      </c>
      <c r="BQ28" s="33" t="s">
        <v>9</v>
      </c>
      <c r="BR28" s="33" t="s">
        <v>9</v>
      </c>
      <c r="BS28" s="33" t="s">
        <v>9</v>
      </c>
      <c r="BT28" s="33" t="s">
        <v>9</v>
      </c>
      <c r="BU28" s="31"/>
      <c r="BV28" s="29">
        <v>0.0</v>
      </c>
      <c r="BW28" s="32" t="s">
        <v>15</v>
      </c>
      <c r="BX28" s="32" t="s">
        <v>15</v>
      </c>
      <c r="BY28" s="32" t="s">
        <v>15</v>
      </c>
      <c r="BZ28" s="32" t="s">
        <v>15</v>
      </c>
      <c r="CA28" s="32" t="s">
        <v>15</v>
      </c>
      <c r="CB28" s="29">
        <v>0.0</v>
      </c>
      <c r="CC28" s="39" t="s">
        <v>8</v>
      </c>
      <c r="CD28" s="39" t="s">
        <v>8</v>
      </c>
      <c r="CE28" s="39" t="s">
        <v>8</v>
      </c>
      <c r="CF28" s="39" t="s">
        <v>8</v>
      </c>
      <c r="CG28" s="39" t="s">
        <v>8</v>
      </c>
      <c r="CH28" s="39" t="s">
        <v>8</v>
      </c>
      <c r="CI28" s="8"/>
      <c r="CJ28" s="8"/>
      <c r="CK28" s="8"/>
      <c r="CL28" s="8"/>
      <c r="CM28" s="8"/>
      <c r="CN28" s="37">
        <f t="shared" si="4"/>
        <v>61</v>
      </c>
      <c r="CO28" s="37">
        <f t="shared" si="5"/>
        <v>11</v>
      </c>
      <c r="CP28" s="37">
        <f t="shared" ref="CP28:CT28" si="29">COUNTIF($F28:$CE28,CP$1)</f>
        <v>12</v>
      </c>
      <c r="CQ28" s="37">
        <f t="shared" si="29"/>
        <v>13</v>
      </c>
      <c r="CR28" s="37">
        <f t="shared" si="29"/>
        <v>3</v>
      </c>
      <c r="CS28" s="37">
        <f t="shared" si="29"/>
        <v>12</v>
      </c>
      <c r="CT28" s="37">
        <f t="shared" si="29"/>
        <v>21</v>
      </c>
    </row>
    <row r="29">
      <c r="A29" s="23">
        <v>26.0</v>
      </c>
      <c r="B29" s="24">
        <v>26.0</v>
      </c>
      <c r="C29" s="25" t="s">
        <v>42</v>
      </c>
      <c r="D29" s="26" t="s">
        <v>861</v>
      </c>
      <c r="E29" s="27" t="s">
        <v>14</v>
      </c>
      <c r="F29" s="674" t="s">
        <v>7</v>
      </c>
      <c r="G29" s="674" t="s">
        <v>7</v>
      </c>
      <c r="H29" s="674" t="s">
        <v>7</v>
      </c>
      <c r="I29" s="674" t="s">
        <v>7</v>
      </c>
      <c r="J29" s="674" t="s">
        <v>7</v>
      </c>
      <c r="K29" s="675">
        <v>0.0</v>
      </c>
      <c r="L29" s="674" t="s">
        <v>7</v>
      </c>
      <c r="M29" s="674" t="s">
        <v>7</v>
      </c>
      <c r="N29" s="674" t="s">
        <v>7</v>
      </c>
      <c r="O29" s="674" t="s">
        <v>7</v>
      </c>
      <c r="P29" s="674" t="s">
        <v>7</v>
      </c>
      <c r="Q29" s="674" t="s">
        <v>7</v>
      </c>
      <c r="R29" s="675">
        <v>0.0</v>
      </c>
      <c r="S29" s="681" t="s">
        <v>6</v>
      </c>
      <c r="T29" s="681" t="s">
        <v>6</v>
      </c>
      <c r="U29" s="681" t="s">
        <v>6</v>
      </c>
      <c r="V29" s="681" t="s">
        <v>6</v>
      </c>
      <c r="W29" s="681" t="s">
        <v>6</v>
      </c>
      <c r="X29" s="675">
        <v>0.0</v>
      </c>
      <c r="Y29" s="681" t="s">
        <v>6</v>
      </c>
      <c r="Z29" s="681" t="s">
        <v>6</v>
      </c>
      <c r="AA29" s="681" t="s">
        <v>6</v>
      </c>
      <c r="AB29" s="681" t="s">
        <v>6</v>
      </c>
      <c r="AC29" s="680" t="s">
        <v>15</v>
      </c>
      <c r="AD29" s="28" t="s">
        <v>6</v>
      </c>
      <c r="AE29" s="28" t="s">
        <v>6</v>
      </c>
      <c r="AF29" s="677">
        <v>0.0</v>
      </c>
      <c r="AG29" s="30" t="s">
        <v>10</v>
      </c>
      <c r="AH29" s="30" t="s">
        <v>10</v>
      </c>
      <c r="AI29" s="30" t="s">
        <v>10</v>
      </c>
      <c r="AJ29" s="30" t="s">
        <v>10</v>
      </c>
      <c r="AK29" s="30" t="s">
        <v>10</v>
      </c>
      <c r="AL29" s="677">
        <v>0.0</v>
      </c>
      <c r="AM29" s="30" t="s">
        <v>10</v>
      </c>
      <c r="AN29" s="30" t="s">
        <v>10</v>
      </c>
      <c r="AO29" s="30" t="s">
        <v>10</v>
      </c>
      <c r="AP29" s="30" t="s">
        <v>10</v>
      </c>
      <c r="AQ29" s="30" t="s">
        <v>10</v>
      </c>
      <c r="AR29" s="30" t="s">
        <v>10</v>
      </c>
      <c r="AS29" s="30" t="s">
        <v>10</v>
      </c>
      <c r="AT29" s="29">
        <v>0.0</v>
      </c>
      <c r="AU29" s="30" t="s">
        <v>10</v>
      </c>
      <c r="AV29" s="30" t="s">
        <v>10</v>
      </c>
      <c r="AW29" s="30" t="s">
        <v>10</v>
      </c>
      <c r="AX29" s="30" t="s">
        <v>10</v>
      </c>
      <c r="AY29" s="30" t="s">
        <v>10</v>
      </c>
      <c r="AZ29" s="29">
        <v>0.0</v>
      </c>
      <c r="BA29" s="33" t="s">
        <v>9</v>
      </c>
      <c r="BB29" s="33" t="s">
        <v>9</v>
      </c>
      <c r="BC29" s="33" t="s">
        <v>9</v>
      </c>
      <c r="BD29" s="33" t="s">
        <v>9</v>
      </c>
      <c r="BE29" s="33" t="s">
        <v>9</v>
      </c>
      <c r="BF29" s="33" t="s">
        <v>9</v>
      </c>
      <c r="BG29" s="33" t="s">
        <v>9</v>
      </c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8"/>
      <c r="CJ29" s="8"/>
      <c r="CK29" s="8"/>
      <c r="CL29" s="8"/>
      <c r="CM29" s="8"/>
      <c r="CN29" s="37">
        <f t="shared" si="4"/>
        <v>46</v>
      </c>
      <c r="CO29" s="37">
        <f t="shared" si="5"/>
        <v>7</v>
      </c>
      <c r="CP29" s="37">
        <f t="shared" ref="CP29:CT29" si="30">COUNTIF($F29:$CE29,CP$1)</f>
        <v>11</v>
      </c>
      <c r="CQ29" s="37">
        <f t="shared" si="30"/>
        <v>11</v>
      </c>
      <c r="CR29" s="37">
        <f t="shared" si="30"/>
        <v>0</v>
      </c>
      <c r="CS29" s="37">
        <f t="shared" si="30"/>
        <v>7</v>
      </c>
      <c r="CT29" s="37">
        <f t="shared" si="30"/>
        <v>17</v>
      </c>
    </row>
    <row r="30">
      <c r="A30" s="23">
        <v>27.0</v>
      </c>
      <c r="B30" s="24">
        <v>27.0</v>
      </c>
      <c r="C30" s="25" t="s">
        <v>42</v>
      </c>
      <c r="D30" s="26" t="s">
        <v>43</v>
      </c>
      <c r="E30" s="27" t="s">
        <v>14</v>
      </c>
      <c r="F30" s="679" t="s">
        <v>9</v>
      </c>
      <c r="G30" s="679" t="s">
        <v>9</v>
      </c>
      <c r="H30" s="679" t="s">
        <v>9</v>
      </c>
      <c r="I30" s="679" t="s">
        <v>9</v>
      </c>
      <c r="J30" s="679" t="s">
        <v>9</v>
      </c>
      <c r="K30" s="675">
        <v>0.0</v>
      </c>
      <c r="L30" s="679" t="s">
        <v>9</v>
      </c>
      <c r="M30" s="679" t="s">
        <v>9</v>
      </c>
      <c r="N30" s="679" t="s">
        <v>9</v>
      </c>
      <c r="O30" s="679" t="s">
        <v>9</v>
      </c>
      <c r="P30" s="679" t="s">
        <v>9</v>
      </c>
      <c r="Q30" s="679" t="s">
        <v>9</v>
      </c>
      <c r="R30" s="679" t="s">
        <v>9</v>
      </c>
      <c r="S30" s="675">
        <v>0.0</v>
      </c>
      <c r="T30" s="681" t="s">
        <v>6</v>
      </c>
      <c r="U30" s="681" t="s">
        <v>6</v>
      </c>
      <c r="V30" s="681" t="s">
        <v>6</v>
      </c>
      <c r="W30" s="681" t="s">
        <v>6</v>
      </c>
      <c r="X30" s="675">
        <v>0.0</v>
      </c>
      <c r="Y30" s="681" t="s">
        <v>6</v>
      </c>
      <c r="Z30" s="681" t="s">
        <v>6</v>
      </c>
      <c r="AA30" s="681" t="s">
        <v>6</v>
      </c>
      <c r="AB30" s="681" t="s">
        <v>6</v>
      </c>
      <c r="AC30" s="684" t="s">
        <v>15</v>
      </c>
      <c r="AD30" s="28" t="s">
        <v>6</v>
      </c>
      <c r="AE30" s="28" t="s">
        <v>6</v>
      </c>
      <c r="AF30" s="677">
        <v>0.0</v>
      </c>
      <c r="AG30" s="30" t="s">
        <v>10</v>
      </c>
      <c r="AH30" s="30" t="s">
        <v>10</v>
      </c>
      <c r="AI30" s="30" t="s">
        <v>10</v>
      </c>
      <c r="AJ30" s="30" t="s">
        <v>10</v>
      </c>
      <c r="AK30" s="30" t="s">
        <v>10</v>
      </c>
      <c r="AL30" s="677">
        <v>0.0</v>
      </c>
      <c r="AM30" s="30" t="s">
        <v>10</v>
      </c>
      <c r="AN30" s="30" t="s">
        <v>10</v>
      </c>
      <c r="AO30" s="30" t="s">
        <v>10</v>
      </c>
      <c r="AP30" s="30" t="s">
        <v>10</v>
      </c>
      <c r="AQ30" s="30" t="s">
        <v>10</v>
      </c>
      <c r="AR30" s="30" t="s">
        <v>10</v>
      </c>
      <c r="AS30" s="30" t="s">
        <v>10</v>
      </c>
      <c r="AT30" s="29">
        <v>0.0</v>
      </c>
      <c r="AU30" s="30" t="s">
        <v>10</v>
      </c>
      <c r="AV30" s="30" t="s">
        <v>10</v>
      </c>
      <c r="AW30" s="30" t="s">
        <v>10</v>
      </c>
      <c r="AX30" s="30" t="s">
        <v>10</v>
      </c>
      <c r="AY30" s="30" t="s">
        <v>10</v>
      </c>
      <c r="AZ30" s="29">
        <v>0.0</v>
      </c>
      <c r="BA30" s="33" t="s">
        <v>9</v>
      </c>
      <c r="BB30" s="33" t="s">
        <v>9</v>
      </c>
      <c r="BC30" s="33" t="s">
        <v>9</v>
      </c>
      <c r="BD30" s="33" t="s">
        <v>9</v>
      </c>
      <c r="BE30" s="33" t="s">
        <v>9</v>
      </c>
      <c r="BF30" s="33" t="s">
        <v>9</v>
      </c>
      <c r="BG30" s="33" t="s">
        <v>9</v>
      </c>
      <c r="BH30" s="29">
        <v>0.0</v>
      </c>
      <c r="BI30" s="33" t="s">
        <v>9</v>
      </c>
      <c r="BJ30" s="33" t="s">
        <v>9</v>
      </c>
      <c r="BK30" s="33" t="s">
        <v>9</v>
      </c>
      <c r="BL30" s="33" t="s">
        <v>9</v>
      </c>
      <c r="BM30" s="33" t="s">
        <v>9</v>
      </c>
      <c r="BN30" s="33" t="s">
        <v>9</v>
      </c>
      <c r="BO30" s="33" t="s">
        <v>9</v>
      </c>
      <c r="BP30" s="29">
        <v>0.0</v>
      </c>
      <c r="BQ30" s="39" t="s">
        <v>8</v>
      </c>
      <c r="BR30" s="39" t="s">
        <v>8</v>
      </c>
      <c r="BS30" s="39" t="s">
        <v>8</v>
      </c>
      <c r="BT30" s="39" t="s">
        <v>8</v>
      </c>
      <c r="BU30" s="29">
        <v>0.0</v>
      </c>
      <c r="BV30" s="39" t="s">
        <v>8</v>
      </c>
      <c r="BW30" s="39" t="s">
        <v>8</v>
      </c>
      <c r="BX30" s="39" t="s">
        <v>8</v>
      </c>
      <c r="BY30" s="39" t="s">
        <v>8</v>
      </c>
      <c r="BZ30" s="39" t="s">
        <v>8</v>
      </c>
      <c r="CA30" s="39" t="s">
        <v>8</v>
      </c>
      <c r="CB30" s="39" t="s">
        <v>8</v>
      </c>
      <c r="CC30" s="29">
        <v>0.0</v>
      </c>
      <c r="CD30" s="41" t="s">
        <v>7</v>
      </c>
      <c r="CE30" s="41" t="s">
        <v>7</v>
      </c>
      <c r="CF30" s="41" t="s">
        <v>7</v>
      </c>
      <c r="CG30" s="41" t="s">
        <v>7</v>
      </c>
      <c r="CH30" s="41" t="s">
        <v>7</v>
      </c>
      <c r="CI30" s="8"/>
      <c r="CJ30" s="8"/>
      <c r="CK30" s="8"/>
      <c r="CL30" s="8"/>
      <c r="CM30" s="8"/>
      <c r="CN30" s="37">
        <f t="shared" si="4"/>
        <v>66</v>
      </c>
      <c r="CO30" s="37">
        <f t="shared" si="5"/>
        <v>11</v>
      </c>
      <c r="CP30" s="37">
        <f t="shared" ref="CP30:CT30" si="31">COUNTIF($F30:$CE30,CP$1)</f>
        <v>10</v>
      </c>
      <c r="CQ30" s="37">
        <f t="shared" si="31"/>
        <v>2</v>
      </c>
      <c r="CR30" s="37">
        <f t="shared" si="31"/>
        <v>11</v>
      </c>
      <c r="CS30" s="37">
        <f t="shared" si="31"/>
        <v>26</v>
      </c>
      <c r="CT30" s="37">
        <f t="shared" si="31"/>
        <v>17</v>
      </c>
    </row>
    <row r="31">
      <c r="A31" s="23">
        <v>28.0</v>
      </c>
      <c r="B31" s="24">
        <v>28.0</v>
      </c>
      <c r="C31" s="25" t="s">
        <v>42</v>
      </c>
      <c r="D31" s="26" t="s">
        <v>44</v>
      </c>
      <c r="E31" s="27" t="s">
        <v>14</v>
      </c>
      <c r="F31" s="678" t="s">
        <v>10</v>
      </c>
      <c r="G31" s="678" t="s">
        <v>10</v>
      </c>
      <c r="H31" s="678" t="s">
        <v>10</v>
      </c>
      <c r="I31" s="678" t="s">
        <v>10</v>
      </c>
      <c r="J31" s="675">
        <v>0.0</v>
      </c>
      <c r="K31" s="681" t="s">
        <v>6</v>
      </c>
      <c r="L31" s="681" t="s">
        <v>6</v>
      </c>
      <c r="M31" s="681" t="s">
        <v>6</v>
      </c>
      <c r="N31" s="681" t="s">
        <v>6</v>
      </c>
      <c r="O31" s="681" t="s">
        <v>6</v>
      </c>
      <c r="P31" s="681" t="s">
        <v>6</v>
      </c>
      <c r="Q31" s="681" t="s">
        <v>6</v>
      </c>
      <c r="R31" s="675">
        <v>0.0</v>
      </c>
      <c r="S31" s="681" t="s">
        <v>6</v>
      </c>
      <c r="T31" s="681" t="s">
        <v>6</v>
      </c>
      <c r="U31" s="681" t="s">
        <v>6</v>
      </c>
      <c r="V31" s="681" t="s">
        <v>6</v>
      </c>
      <c r="W31" s="681" t="s">
        <v>6</v>
      </c>
      <c r="X31" s="675">
        <v>0.0</v>
      </c>
      <c r="Y31" s="681" t="s">
        <v>6</v>
      </c>
      <c r="Z31" s="681" t="s">
        <v>6</v>
      </c>
      <c r="AA31" s="681" t="s">
        <v>6</v>
      </c>
      <c r="AB31" s="681" t="s">
        <v>6</v>
      </c>
      <c r="AC31" s="680" t="s">
        <v>15</v>
      </c>
      <c r="AD31" s="28" t="s">
        <v>6</v>
      </c>
      <c r="AE31" s="28" t="s">
        <v>6</v>
      </c>
      <c r="AF31" s="677">
        <v>0.0</v>
      </c>
      <c r="AG31" s="30" t="s">
        <v>10</v>
      </c>
      <c r="AH31" s="30" t="s">
        <v>10</v>
      </c>
      <c r="AI31" s="30" t="s">
        <v>10</v>
      </c>
      <c r="AJ31" s="30" t="s">
        <v>10</v>
      </c>
      <c r="AK31" s="30" t="s">
        <v>10</v>
      </c>
      <c r="AL31" s="677">
        <v>0.0</v>
      </c>
      <c r="AM31" s="30" t="s">
        <v>10</v>
      </c>
      <c r="AN31" s="30" t="s">
        <v>10</v>
      </c>
      <c r="AO31" s="30" t="s">
        <v>10</v>
      </c>
      <c r="AP31" s="30" t="s">
        <v>10</v>
      </c>
      <c r="AQ31" s="30" t="s">
        <v>10</v>
      </c>
      <c r="AR31" s="30" t="s">
        <v>10</v>
      </c>
      <c r="AS31" s="30" t="s">
        <v>10</v>
      </c>
      <c r="AT31" s="29">
        <v>0.0</v>
      </c>
      <c r="AU31" s="30" t="s">
        <v>10</v>
      </c>
      <c r="AV31" s="30" t="s">
        <v>10</v>
      </c>
      <c r="AW31" s="30" t="s">
        <v>10</v>
      </c>
      <c r="AX31" s="30" t="s">
        <v>10</v>
      </c>
      <c r="AY31" s="30" t="s">
        <v>10</v>
      </c>
      <c r="AZ31" s="29">
        <v>0.0</v>
      </c>
      <c r="BA31" s="33" t="s">
        <v>9</v>
      </c>
      <c r="BB31" s="33" t="s">
        <v>9</v>
      </c>
      <c r="BC31" s="33" t="s">
        <v>9</v>
      </c>
      <c r="BD31" s="33" t="s">
        <v>9</v>
      </c>
      <c r="BE31" s="33" t="s">
        <v>9</v>
      </c>
      <c r="BF31" s="33" t="s">
        <v>9</v>
      </c>
      <c r="BG31" s="33" t="s">
        <v>9</v>
      </c>
      <c r="BH31" s="29">
        <v>0.0</v>
      </c>
      <c r="BI31" s="33" t="s">
        <v>9</v>
      </c>
      <c r="BJ31" s="33" t="s">
        <v>9</v>
      </c>
      <c r="BK31" s="33" t="s">
        <v>9</v>
      </c>
      <c r="BL31" s="33" t="s">
        <v>9</v>
      </c>
      <c r="BM31" s="33" t="s">
        <v>9</v>
      </c>
      <c r="BN31" s="33" t="s">
        <v>9</v>
      </c>
      <c r="BO31" s="33" t="s">
        <v>9</v>
      </c>
      <c r="BP31" s="29">
        <v>0.0</v>
      </c>
      <c r="BQ31" s="39" t="s">
        <v>8</v>
      </c>
      <c r="BR31" s="39" t="s">
        <v>8</v>
      </c>
      <c r="BS31" s="39" t="s">
        <v>8</v>
      </c>
      <c r="BT31" s="39" t="s">
        <v>8</v>
      </c>
      <c r="BU31" s="39" t="s">
        <v>8</v>
      </c>
      <c r="BV31" s="29">
        <v>0.0</v>
      </c>
      <c r="BW31" s="32" t="s">
        <v>15</v>
      </c>
      <c r="BX31" s="32" t="s">
        <v>15</v>
      </c>
      <c r="BY31" s="32" t="s">
        <v>15</v>
      </c>
      <c r="BZ31" s="32" t="s">
        <v>15</v>
      </c>
      <c r="CA31" s="32" t="s">
        <v>15</v>
      </c>
      <c r="CB31" s="29">
        <v>0.0</v>
      </c>
      <c r="CC31" s="41" t="s">
        <v>7</v>
      </c>
      <c r="CD31" s="41" t="s">
        <v>7</v>
      </c>
      <c r="CE31" s="41" t="s">
        <v>7</v>
      </c>
      <c r="CF31" s="41" t="s">
        <v>7</v>
      </c>
      <c r="CG31" s="41" t="s">
        <v>7</v>
      </c>
      <c r="CH31" s="41" t="s">
        <v>7</v>
      </c>
      <c r="CI31" s="8"/>
      <c r="CJ31" s="8"/>
      <c r="CK31" s="8"/>
      <c r="CL31" s="8"/>
      <c r="CM31" s="8"/>
      <c r="CN31" s="37">
        <f t="shared" si="4"/>
        <v>61</v>
      </c>
      <c r="CO31" s="37">
        <f t="shared" si="5"/>
        <v>11</v>
      </c>
      <c r="CP31" s="37">
        <f t="shared" ref="CP31:CT31" si="32">COUNTIF($F31:$CE31,CP$1)</f>
        <v>18</v>
      </c>
      <c r="CQ31" s="37">
        <f t="shared" si="32"/>
        <v>3</v>
      </c>
      <c r="CR31" s="37">
        <f t="shared" si="32"/>
        <v>5</v>
      </c>
      <c r="CS31" s="37">
        <f t="shared" si="32"/>
        <v>14</v>
      </c>
      <c r="CT31" s="37">
        <f t="shared" si="32"/>
        <v>21</v>
      </c>
    </row>
    <row r="32">
      <c r="A32" s="23">
        <v>29.0</v>
      </c>
      <c r="B32" s="24">
        <v>29.0</v>
      </c>
      <c r="C32" s="25" t="s">
        <v>42</v>
      </c>
      <c r="D32" s="26" t="s">
        <v>45</v>
      </c>
      <c r="E32" s="27" t="s">
        <v>14</v>
      </c>
      <c r="F32" s="676" t="s">
        <v>8</v>
      </c>
      <c r="G32" s="676" t="s">
        <v>8</v>
      </c>
      <c r="H32" s="676" t="s">
        <v>8</v>
      </c>
      <c r="I32" s="676" t="s">
        <v>8</v>
      </c>
      <c r="J32" s="676" t="s">
        <v>8</v>
      </c>
      <c r="K32" s="675">
        <v>0.0</v>
      </c>
      <c r="L32" s="681" t="s">
        <v>6</v>
      </c>
      <c r="M32" s="681" t="s">
        <v>6</v>
      </c>
      <c r="N32" s="681" t="s">
        <v>6</v>
      </c>
      <c r="O32" s="681" t="s">
        <v>6</v>
      </c>
      <c r="P32" s="681" t="s">
        <v>6</v>
      </c>
      <c r="Q32" s="681" t="s">
        <v>6</v>
      </c>
      <c r="R32" s="675">
        <v>0.0</v>
      </c>
      <c r="S32" s="681" t="s">
        <v>6</v>
      </c>
      <c r="T32" s="681" t="s">
        <v>6</v>
      </c>
      <c r="U32" s="681" t="s">
        <v>6</v>
      </c>
      <c r="V32" s="681" t="s">
        <v>6</v>
      </c>
      <c r="W32" s="681" t="s">
        <v>6</v>
      </c>
      <c r="X32" s="675">
        <v>0.0</v>
      </c>
      <c r="Y32" s="681" t="s">
        <v>6</v>
      </c>
      <c r="Z32" s="681" t="s">
        <v>6</v>
      </c>
      <c r="AA32" s="681" t="s">
        <v>6</v>
      </c>
      <c r="AB32" s="681" t="s">
        <v>6</v>
      </c>
      <c r="AC32" s="680" t="s">
        <v>15</v>
      </c>
      <c r="AD32" s="28" t="s">
        <v>6</v>
      </c>
      <c r="AE32" s="28" t="s">
        <v>6</v>
      </c>
      <c r="AF32" s="677">
        <v>0.0</v>
      </c>
      <c r="AG32" s="30" t="s">
        <v>10</v>
      </c>
      <c r="AH32" s="30" t="s">
        <v>10</v>
      </c>
      <c r="AI32" s="30" t="s">
        <v>10</v>
      </c>
      <c r="AJ32" s="30" t="s">
        <v>10</v>
      </c>
      <c r="AK32" s="30" t="s">
        <v>10</v>
      </c>
      <c r="AL32" s="30" t="s">
        <v>10</v>
      </c>
      <c r="AM32" s="677">
        <v>0.0</v>
      </c>
      <c r="AN32" s="30" t="s">
        <v>10</v>
      </c>
      <c r="AO32" s="30" t="s">
        <v>10</v>
      </c>
      <c r="AP32" s="30" t="s">
        <v>10</v>
      </c>
      <c r="AQ32" s="30" t="s">
        <v>10</v>
      </c>
      <c r="AR32" s="30" t="s">
        <v>10</v>
      </c>
      <c r="AS32" s="30" t="s">
        <v>10</v>
      </c>
      <c r="AT32" s="29">
        <v>0.0</v>
      </c>
      <c r="AU32" s="30" t="s">
        <v>10</v>
      </c>
      <c r="AV32" s="30" t="s">
        <v>10</v>
      </c>
      <c r="AW32" s="30" t="s">
        <v>10</v>
      </c>
      <c r="AX32" s="30" t="s">
        <v>10</v>
      </c>
      <c r="AY32" s="30" t="s">
        <v>10</v>
      </c>
      <c r="AZ32" s="29">
        <v>0.0</v>
      </c>
      <c r="BA32" s="33" t="s">
        <v>9</v>
      </c>
      <c r="BB32" s="33" t="s">
        <v>9</v>
      </c>
      <c r="BC32" s="33" t="s">
        <v>9</v>
      </c>
      <c r="BD32" s="33" t="s">
        <v>9</v>
      </c>
      <c r="BE32" s="33" t="s">
        <v>9</v>
      </c>
      <c r="BF32" s="33" t="s">
        <v>9</v>
      </c>
      <c r="BG32" s="33" t="s">
        <v>9</v>
      </c>
      <c r="BH32" s="29">
        <v>0.0</v>
      </c>
      <c r="BI32" s="33" t="s">
        <v>9</v>
      </c>
      <c r="BJ32" s="33" t="s">
        <v>9</v>
      </c>
      <c r="BK32" s="33" t="s">
        <v>9</v>
      </c>
      <c r="BL32" s="33" t="s">
        <v>9</v>
      </c>
      <c r="BM32" s="33" t="s">
        <v>9</v>
      </c>
      <c r="BN32" s="33" t="s">
        <v>9</v>
      </c>
      <c r="BO32" s="33" t="s">
        <v>9</v>
      </c>
      <c r="BP32" s="29">
        <v>0.0</v>
      </c>
      <c r="BQ32" s="39" t="s">
        <v>8</v>
      </c>
      <c r="BR32" s="39" t="s">
        <v>8</v>
      </c>
      <c r="BS32" s="39" t="s">
        <v>8</v>
      </c>
      <c r="BT32" s="39" t="s">
        <v>8</v>
      </c>
      <c r="BU32" s="39" t="s">
        <v>8</v>
      </c>
      <c r="BV32" s="29">
        <v>0.0</v>
      </c>
      <c r="BW32" s="32" t="s">
        <v>15</v>
      </c>
      <c r="BX32" s="32" t="s">
        <v>15</v>
      </c>
      <c r="BY32" s="32" t="s">
        <v>15</v>
      </c>
      <c r="BZ32" s="32" t="s">
        <v>15</v>
      </c>
      <c r="CA32" s="32" t="s">
        <v>15</v>
      </c>
      <c r="CB32" s="29">
        <v>0.0</v>
      </c>
      <c r="CC32" s="31"/>
      <c r="CD32" s="31"/>
      <c r="CE32" s="31"/>
      <c r="CF32" s="41" t="s">
        <v>7</v>
      </c>
      <c r="CG32" s="41" t="s">
        <v>7</v>
      </c>
      <c r="CH32" s="41" t="s">
        <v>7</v>
      </c>
      <c r="CI32" s="8"/>
      <c r="CJ32" s="8"/>
      <c r="CK32" s="8"/>
      <c r="CL32" s="8"/>
      <c r="CM32" s="8"/>
      <c r="CN32" s="37">
        <f t="shared" si="4"/>
        <v>58</v>
      </c>
      <c r="CO32" s="37">
        <f t="shared" si="5"/>
        <v>11</v>
      </c>
      <c r="CP32" s="37">
        <f t="shared" ref="CP32:CT32" si="33">COUNTIF($F32:$CE32,CP$1)</f>
        <v>17</v>
      </c>
      <c r="CQ32" s="37">
        <f t="shared" si="33"/>
        <v>0</v>
      </c>
      <c r="CR32" s="37">
        <f t="shared" si="33"/>
        <v>10</v>
      </c>
      <c r="CS32" s="37">
        <f t="shared" si="33"/>
        <v>14</v>
      </c>
      <c r="CT32" s="37">
        <f t="shared" si="33"/>
        <v>17</v>
      </c>
    </row>
    <row r="33">
      <c r="A33" s="23">
        <v>30.0</v>
      </c>
      <c r="B33" s="24">
        <v>30.0</v>
      </c>
      <c r="C33" s="25" t="s">
        <v>42</v>
      </c>
      <c r="D33" s="26" t="s">
        <v>46</v>
      </c>
      <c r="E33" s="27" t="s">
        <v>14</v>
      </c>
      <c r="F33" s="678" t="s">
        <v>10</v>
      </c>
      <c r="G33" s="678" t="s">
        <v>10</v>
      </c>
      <c r="H33" s="678" t="s">
        <v>10</v>
      </c>
      <c r="I33" s="678" t="s">
        <v>10</v>
      </c>
      <c r="J33" s="675">
        <v>0.0</v>
      </c>
      <c r="K33" s="681" t="s">
        <v>6</v>
      </c>
      <c r="L33" s="681" t="s">
        <v>6</v>
      </c>
      <c r="M33" s="681" t="s">
        <v>6</v>
      </c>
      <c r="N33" s="681" t="s">
        <v>6</v>
      </c>
      <c r="O33" s="681" t="s">
        <v>6</v>
      </c>
      <c r="P33" s="681" t="s">
        <v>6</v>
      </c>
      <c r="Q33" s="681" t="s">
        <v>6</v>
      </c>
      <c r="R33" s="675">
        <v>0.0</v>
      </c>
      <c r="S33" s="681" t="s">
        <v>6</v>
      </c>
      <c r="T33" s="681" t="s">
        <v>6</v>
      </c>
      <c r="U33" s="681" t="s">
        <v>6</v>
      </c>
      <c r="V33" s="681" t="s">
        <v>6</v>
      </c>
      <c r="W33" s="681" t="s">
        <v>6</v>
      </c>
      <c r="X33" s="675">
        <v>0.0</v>
      </c>
      <c r="Y33" s="681" t="s">
        <v>6</v>
      </c>
      <c r="Z33" s="681" t="s">
        <v>6</v>
      </c>
      <c r="AA33" s="681" t="s">
        <v>6</v>
      </c>
      <c r="AB33" s="681" t="s">
        <v>6</v>
      </c>
      <c r="AC33" s="683" t="s">
        <v>6</v>
      </c>
      <c r="AD33" s="28" t="s">
        <v>6</v>
      </c>
      <c r="AE33" s="28" t="s">
        <v>6</v>
      </c>
      <c r="AF33" s="677">
        <v>0.0</v>
      </c>
      <c r="AG33" s="30" t="s">
        <v>10</v>
      </c>
      <c r="AH33" s="30" t="s">
        <v>10</v>
      </c>
      <c r="AI33" s="30" t="s">
        <v>10</v>
      </c>
      <c r="AJ33" s="30" t="s">
        <v>10</v>
      </c>
      <c r="AK33" s="30" t="s">
        <v>10</v>
      </c>
      <c r="AL33" s="677">
        <v>0.0</v>
      </c>
      <c r="AM33" s="30" t="s">
        <v>10</v>
      </c>
      <c r="AN33" s="30" t="s">
        <v>10</v>
      </c>
      <c r="AO33" s="30" t="s">
        <v>10</v>
      </c>
      <c r="AP33" s="30" t="s">
        <v>10</v>
      </c>
      <c r="AQ33" s="30" t="s">
        <v>10</v>
      </c>
      <c r="AR33" s="30" t="s">
        <v>10</v>
      </c>
      <c r="AS33" s="30" t="s">
        <v>10</v>
      </c>
      <c r="AT33" s="29">
        <v>0.0</v>
      </c>
      <c r="AU33" s="30" t="s">
        <v>10</v>
      </c>
      <c r="AV33" s="30" t="s">
        <v>10</v>
      </c>
      <c r="AW33" s="30" t="s">
        <v>10</v>
      </c>
      <c r="AX33" s="30" t="s">
        <v>10</v>
      </c>
      <c r="AY33" s="30" t="s">
        <v>10</v>
      </c>
      <c r="AZ33" s="29">
        <v>0.0</v>
      </c>
      <c r="BA33" s="33" t="s">
        <v>9</v>
      </c>
      <c r="BB33" s="33" t="s">
        <v>9</v>
      </c>
      <c r="BC33" s="33" t="s">
        <v>9</v>
      </c>
      <c r="BD33" s="33" t="s">
        <v>9</v>
      </c>
      <c r="BE33" s="33" t="s">
        <v>9</v>
      </c>
      <c r="BF33" s="33" t="s">
        <v>9</v>
      </c>
      <c r="BG33" s="33" t="s">
        <v>9</v>
      </c>
      <c r="BH33" s="29">
        <v>0.0</v>
      </c>
      <c r="BI33" s="33" t="s">
        <v>9</v>
      </c>
      <c r="BJ33" s="33" t="s">
        <v>9</v>
      </c>
      <c r="BK33" s="33" t="s">
        <v>9</v>
      </c>
      <c r="BL33" s="33" t="s">
        <v>9</v>
      </c>
      <c r="BM33" s="33" t="s">
        <v>9</v>
      </c>
      <c r="BN33" s="33" t="s">
        <v>9</v>
      </c>
      <c r="BO33" s="33" t="s">
        <v>9</v>
      </c>
      <c r="BP33" s="29">
        <v>0.0</v>
      </c>
      <c r="BQ33" s="39" t="s">
        <v>8</v>
      </c>
      <c r="BR33" s="39" t="s">
        <v>8</v>
      </c>
      <c r="BS33" s="39" t="s">
        <v>8</v>
      </c>
      <c r="BT33" s="39" t="s">
        <v>8</v>
      </c>
      <c r="BU33" s="29">
        <v>0.0</v>
      </c>
      <c r="BV33" s="39" t="s">
        <v>8</v>
      </c>
      <c r="BW33" s="39" t="s">
        <v>8</v>
      </c>
      <c r="BX33" s="39" t="s">
        <v>8</v>
      </c>
      <c r="BY33" s="39" t="s">
        <v>8</v>
      </c>
      <c r="BZ33" s="39" t="s">
        <v>8</v>
      </c>
      <c r="CA33" s="39" t="s">
        <v>8</v>
      </c>
      <c r="CB33" s="39" t="s">
        <v>8</v>
      </c>
      <c r="CC33" s="29">
        <v>0.0</v>
      </c>
      <c r="CD33" s="41" t="s">
        <v>7</v>
      </c>
      <c r="CE33" s="41" t="s">
        <v>7</v>
      </c>
      <c r="CF33" s="41" t="s">
        <v>7</v>
      </c>
      <c r="CG33" s="41" t="s">
        <v>7</v>
      </c>
      <c r="CH33" s="41" t="s">
        <v>7</v>
      </c>
      <c r="CI33" s="8"/>
      <c r="CJ33" s="8"/>
      <c r="CK33" s="8"/>
      <c r="CL33" s="8"/>
      <c r="CM33" s="8"/>
      <c r="CN33" s="37">
        <f t="shared" si="4"/>
        <v>67</v>
      </c>
      <c r="CO33" s="37">
        <f t="shared" si="5"/>
        <v>11</v>
      </c>
      <c r="CP33" s="37">
        <f t="shared" ref="CP33:CT33" si="34">COUNTIF($F33:$CE33,CP$1)</f>
        <v>19</v>
      </c>
      <c r="CQ33" s="37">
        <f t="shared" si="34"/>
        <v>2</v>
      </c>
      <c r="CR33" s="37">
        <f t="shared" si="34"/>
        <v>11</v>
      </c>
      <c r="CS33" s="37">
        <f t="shared" si="34"/>
        <v>14</v>
      </c>
      <c r="CT33" s="37">
        <f t="shared" si="34"/>
        <v>21</v>
      </c>
    </row>
    <row r="34">
      <c r="A34" s="23">
        <v>31.0</v>
      </c>
      <c r="B34" s="24">
        <v>31.0</v>
      </c>
      <c r="C34" s="25" t="s">
        <v>47</v>
      </c>
      <c r="D34" s="26" t="s">
        <v>48</v>
      </c>
      <c r="E34" s="27" t="s">
        <v>14</v>
      </c>
      <c r="F34" s="674" t="s">
        <v>7</v>
      </c>
      <c r="G34" s="674" t="s">
        <v>7</v>
      </c>
      <c r="H34" s="674" t="s">
        <v>7</v>
      </c>
      <c r="I34" s="674" t="s">
        <v>7</v>
      </c>
      <c r="J34" s="674" t="s">
        <v>7</v>
      </c>
      <c r="K34" s="675">
        <v>0.0</v>
      </c>
      <c r="L34" s="681" t="s">
        <v>6</v>
      </c>
      <c r="M34" s="681" t="s">
        <v>6</v>
      </c>
      <c r="N34" s="681" t="s">
        <v>6</v>
      </c>
      <c r="O34" s="681" t="s">
        <v>6</v>
      </c>
      <c r="P34" s="681" t="s">
        <v>6</v>
      </c>
      <c r="Q34" s="675">
        <v>0.0</v>
      </c>
      <c r="R34" s="681" t="s">
        <v>6</v>
      </c>
      <c r="S34" s="681" t="s">
        <v>6</v>
      </c>
      <c r="T34" s="681" t="s">
        <v>6</v>
      </c>
      <c r="U34" s="681" t="s">
        <v>6</v>
      </c>
      <c r="V34" s="681" t="s">
        <v>6</v>
      </c>
      <c r="W34" s="681" t="s">
        <v>6</v>
      </c>
      <c r="X34" s="681" t="s">
        <v>6</v>
      </c>
      <c r="Y34" s="675">
        <v>0.0</v>
      </c>
      <c r="Z34" s="678" t="s">
        <v>10</v>
      </c>
      <c r="AA34" s="678" t="s">
        <v>10</v>
      </c>
      <c r="AB34" s="678" t="s">
        <v>10</v>
      </c>
      <c r="AC34" s="680" t="s">
        <v>15</v>
      </c>
      <c r="AD34" s="30" t="s">
        <v>10</v>
      </c>
      <c r="AE34" s="30" t="s">
        <v>10</v>
      </c>
      <c r="AF34" s="677">
        <v>0.0</v>
      </c>
      <c r="AG34" s="30" t="s">
        <v>10</v>
      </c>
      <c r="AH34" s="30" t="s">
        <v>10</v>
      </c>
      <c r="AI34" s="30" t="s">
        <v>10</v>
      </c>
      <c r="AJ34" s="30" t="s">
        <v>10</v>
      </c>
      <c r="AK34" s="30" t="s">
        <v>10</v>
      </c>
      <c r="AL34" s="30" t="s">
        <v>10</v>
      </c>
      <c r="AM34" s="677">
        <v>0.0</v>
      </c>
      <c r="AN34" s="30" t="s">
        <v>10</v>
      </c>
      <c r="AO34" s="30" t="s">
        <v>10</v>
      </c>
      <c r="AP34" s="30" t="s">
        <v>10</v>
      </c>
      <c r="AQ34" s="30" t="s">
        <v>10</v>
      </c>
      <c r="AR34" s="30" t="s">
        <v>10</v>
      </c>
      <c r="AS34" s="29">
        <v>0.0</v>
      </c>
      <c r="AT34" s="33" t="s">
        <v>9</v>
      </c>
      <c r="AU34" s="33" t="s">
        <v>9</v>
      </c>
      <c r="AV34" s="33" t="s">
        <v>9</v>
      </c>
      <c r="AW34" s="33" t="s">
        <v>9</v>
      </c>
      <c r="AX34" s="33" t="s">
        <v>9</v>
      </c>
      <c r="AY34" s="33" t="s">
        <v>9</v>
      </c>
      <c r="AZ34" s="33" t="s">
        <v>9</v>
      </c>
      <c r="BA34" s="29">
        <v>0.0</v>
      </c>
      <c r="BB34" s="33" t="s">
        <v>9</v>
      </c>
      <c r="BC34" s="33" t="s">
        <v>9</v>
      </c>
      <c r="BD34" s="33" t="s">
        <v>9</v>
      </c>
      <c r="BE34" s="33" t="s">
        <v>9</v>
      </c>
      <c r="BF34" s="33" t="s">
        <v>9</v>
      </c>
      <c r="BG34" s="33" t="s">
        <v>9</v>
      </c>
      <c r="BH34" s="33" t="s">
        <v>9</v>
      </c>
      <c r="BI34" s="29">
        <v>0.0</v>
      </c>
      <c r="BJ34" s="39" t="s">
        <v>8</v>
      </c>
      <c r="BK34" s="39" t="s">
        <v>8</v>
      </c>
      <c r="BL34" s="39" t="s">
        <v>8</v>
      </c>
      <c r="BM34" s="39" t="s">
        <v>8</v>
      </c>
      <c r="BN34" s="29">
        <v>0.0</v>
      </c>
      <c r="BO34" s="39" t="s">
        <v>8</v>
      </c>
      <c r="BP34" s="39" t="s">
        <v>8</v>
      </c>
      <c r="BQ34" s="39" t="s">
        <v>8</v>
      </c>
      <c r="BR34" s="39" t="s">
        <v>8</v>
      </c>
      <c r="BS34" s="39" t="s">
        <v>8</v>
      </c>
      <c r="BT34" s="39" t="s">
        <v>8</v>
      </c>
      <c r="BU34" s="39" t="s">
        <v>8</v>
      </c>
      <c r="BV34" s="29">
        <v>0.0</v>
      </c>
      <c r="BW34" s="41" t="s">
        <v>7</v>
      </c>
      <c r="BX34" s="41" t="s">
        <v>7</v>
      </c>
      <c r="BY34" s="41" t="s">
        <v>7</v>
      </c>
      <c r="BZ34" s="41" t="s">
        <v>7</v>
      </c>
      <c r="CA34" s="41" t="s">
        <v>7</v>
      </c>
      <c r="CB34" s="41" t="s">
        <v>7</v>
      </c>
      <c r="CC34" s="41" t="s">
        <v>7</v>
      </c>
      <c r="CD34" s="29">
        <v>0.0</v>
      </c>
      <c r="CE34" s="41" t="s">
        <v>7</v>
      </c>
      <c r="CF34" s="41" t="s">
        <v>7</v>
      </c>
      <c r="CG34" s="41" t="s">
        <v>7</v>
      </c>
      <c r="CH34" s="41" t="s">
        <v>7</v>
      </c>
      <c r="CI34" s="8"/>
      <c r="CJ34" s="8"/>
      <c r="CK34" s="8"/>
      <c r="CL34" s="8"/>
      <c r="CM34" s="8"/>
      <c r="CN34" s="37">
        <f t="shared" si="4"/>
        <v>66</v>
      </c>
      <c r="CO34" s="37">
        <f t="shared" si="5"/>
        <v>11</v>
      </c>
      <c r="CP34" s="37">
        <f t="shared" ref="CP34:CT34" si="35">COUNTIF($F34:$CE34,CP$1)</f>
        <v>12</v>
      </c>
      <c r="CQ34" s="37">
        <f t="shared" si="35"/>
        <v>13</v>
      </c>
      <c r="CR34" s="37">
        <f t="shared" si="35"/>
        <v>11</v>
      </c>
      <c r="CS34" s="37">
        <f t="shared" si="35"/>
        <v>14</v>
      </c>
      <c r="CT34" s="37">
        <f t="shared" si="35"/>
        <v>16</v>
      </c>
    </row>
    <row r="35">
      <c r="A35" s="23">
        <v>32.0</v>
      </c>
      <c r="B35" s="24">
        <v>32.0</v>
      </c>
      <c r="C35" s="25" t="s">
        <v>47</v>
      </c>
      <c r="D35" s="26" t="s">
        <v>49</v>
      </c>
      <c r="E35" s="27" t="s">
        <v>14</v>
      </c>
      <c r="F35" s="681" t="s">
        <v>6</v>
      </c>
      <c r="G35" s="681" t="s">
        <v>6</v>
      </c>
      <c r="H35" s="681" t="s">
        <v>6</v>
      </c>
      <c r="I35" s="681" t="s">
        <v>6</v>
      </c>
      <c r="J35" s="681" t="s">
        <v>6</v>
      </c>
      <c r="K35" s="675">
        <v>0.0</v>
      </c>
      <c r="L35" s="681" t="s">
        <v>6</v>
      </c>
      <c r="M35" s="681" t="s">
        <v>6</v>
      </c>
      <c r="N35" s="681" t="s">
        <v>6</v>
      </c>
      <c r="O35" s="681" t="s">
        <v>6</v>
      </c>
      <c r="P35" s="681" t="s">
        <v>6</v>
      </c>
      <c r="Q35" s="675">
        <v>0.0</v>
      </c>
      <c r="R35" s="681" t="s">
        <v>6</v>
      </c>
      <c r="S35" s="681" t="s">
        <v>6</v>
      </c>
      <c r="T35" s="681" t="s">
        <v>6</v>
      </c>
      <c r="U35" s="681" t="s">
        <v>6</v>
      </c>
      <c r="V35" s="681" t="s">
        <v>6</v>
      </c>
      <c r="W35" s="681" t="s">
        <v>6</v>
      </c>
      <c r="X35" s="681" t="s">
        <v>6</v>
      </c>
      <c r="Y35" s="675">
        <v>0.0</v>
      </c>
      <c r="Z35" s="678" t="s">
        <v>10</v>
      </c>
      <c r="AA35" s="678" t="s">
        <v>10</v>
      </c>
      <c r="AB35" s="678" t="s">
        <v>10</v>
      </c>
      <c r="AC35" s="684" t="s">
        <v>15</v>
      </c>
      <c r="AD35" s="30" t="s">
        <v>10</v>
      </c>
      <c r="AE35" s="30" t="s">
        <v>10</v>
      </c>
      <c r="AF35" s="677">
        <v>0.0</v>
      </c>
      <c r="AG35" s="30" t="s">
        <v>10</v>
      </c>
      <c r="AH35" s="30" t="s">
        <v>10</v>
      </c>
      <c r="AI35" s="30" t="s">
        <v>10</v>
      </c>
      <c r="AJ35" s="30" t="s">
        <v>10</v>
      </c>
      <c r="AK35" s="30" t="s">
        <v>10</v>
      </c>
      <c r="AL35" s="30" t="s">
        <v>10</v>
      </c>
      <c r="AM35" s="677">
        <v>0.0</v>
      </c>
      <c r="AN35" s="30" t="s">
        <v>10</v>
      </c>
      <c r="AO35" s="30" t="s">
        <v>10</v>
      </c>
      <c r="AP35" s="30" t="s">
        <v>10</v>
      </c>
      <c r="AQ35" s="30" t="s">
        <v>10</v>
      </c>
      <c r="AR35" s="30" t="s">
        <v>10</v>
      </c>
      <c r="AS35" s="29">
        <v>0.0</v>
      </c>
      <c r="AT35" s="33" t="s">
        <v>9</v>
      </c>
      <c r="AU35" s="33" t="s">
        <v>9</v>
      </c>
      <c r="AV35" s="33" t="s">
        <v>9</v>
      </c>
      <c r="AW35" s="33" t="s">
        <v>9</v>
      </c>
      <c r="AX35" s="33" t="s">
        <v>9</v>
      </c>
      <c r="AY35" s="33" t="s">
        <v>9</v>
      </c>
      <c r="AZ35" s="33" t="s">
        <v>9</v>
      </c>
      <c r="BA35" s="29">
        <v>0.0</v>
      </c>
      <c r="BB35" s="33" t="s">
        <v>9</v>
      </c>
      <c r="BC35" s="33" t="s">
        <v>9</v>
      </c>
      <c r="BD35" s="33" t="s">
        <v>9</v>
      </c>
      <c r="BE35" s="33" t="s">
        <v>9</v>
      </c>
      <c r="BF35" s="33" t="s">
        <v>9</v>
      </c>
      <c r="BG35" s="33" t="s">
        <v>9</v>
      </c>
      <c r="BH35" s="33" t="s">
        <v>9</v>
      </c>
      <c r="BI35" s="29">
        <v>0.0</v>
      </c>
      <c r="BJ35" s="39" t="s">
        <v>8</v>
      </c>
      <c r="BK35" s="39" t="s">
        <v>8</v>
      </c>
      <c r="BL35" s="39" t="s">
        <v>8</v>
      </c>
      <c r="BM35" s="39" t="s">
        <v>8</v>
      </c>
      <c r="BN35" s="29">
        <v>0.0</v>
      </c>
      <c r="BO35" s="39" t="s">
        <v>8</v>
      </c>
      <c r="BP35" s="39" t="s">
        <v>8</v>
      </c>
      <c r="BQ35" s="39" t="s">
        <v>8</v>
      </c>
      <c r="BR35" s="39" t="s">
        <v>8</v>
      </c>
      <c r="BS35" s="39" t="s">
        <v>8</v>
      </c>
      <c r="BT35" s="39" t="s">
        <v>8</v>
      </c>
      <c r="BU35" s="39" t="s">
        <v>8</v>
      </c>
      <c r="BV35" s="29">
        <v>0.0</v>
      </c>
      <c r="BW35" s="41" t="s">
        <v>7</v>
      </c>
      <c r="BX35" s="41" t="s">
        <v>7</v>
      </c>
      <c r="BY35" s="41" t="s">
        <v>7</v>
      </c>
      <c r="BZ35" s="41" t="s">
        <v>7</v>
      </c>
      <c r="CA35" s="41" t="s">
        <v>7</v>
      </c>
      <c r="CB35" s="41" t="s">
        <v>7</v>
      </c>
      <c r="CC35" s="41" t="s">
        <v>7</v>
      </c>
      <c r="CD35" s="29">
        <v>0.0</v>
      </c>
      <c r="CE35" s="41" t="s">
        <v>7</v>
      </c>
      <c r="CF35" s="41" t="s">
        <v>7</v>
      </c>
      <c r="CG35" s="41" t="s">
        <v>7</v>
      </c>
      <c r="CH35" s="41" t="s">
        <v>7</v>
      </c>
      <c r="CI35" s="8"/>
      <c r="CJ35" s="8"/>
      <c r="CK35" s="8"/>
      <c r="CL35" s="8"/>
      <c r="CM35" s="8"/>
      <c r="CN35" s="37">
        <f t="shared" si="4"/>
        <v>66</v>
      </c>
      <c r="CO35" s="37">
        <f t="shared" si="5"/>
        <v>11</v>
      </c>
      <c r="CP35" s="37">
        <f t="shared" ref="CP35:CT35" si="36">COUNTIF($F35:$CE35,CP$1)</f>
        <v>17</v>
      </c>
      <c r="CQ35" s="37">
        <f t="shared" si="36"/>
        <v>8</v>
      </c>
      <c r="CR35" s="37">
        <f t="shared" si="36"/>
        <v>11</v>
      </c>
      <c r="CS35" s="37">
        <f t="shared" si="36"/>
        <v>14</v>
      </c>
      <c r="CT35" s="37">
        <f t="shared" si="36"/>
        <v>16</v>
      </c>
    </row>
    <row r="36">
      <c r="A36" s="23">
        <v>33.0</v>
      </c>
      <c r="B36" s="24">
        <v>33.0</v>
      </c>
      <c r="C36" s="25" t="s">
        <v>47</v>
      </c>
      <c r="D36" s="26" t="s">
        <v>50</v>
      </c>
      <c r="E36" s="27" t="s">
        <v>14</v>
      </c>
      <c r="F36" s="679" t="s">
        <v>9</v>
      </c>
      <c r="G36" s="679" t="s">
        <v>9</v>
      </c>
      <c r="H36" s="679" t="s">
        <v>9</v>
      </c>
      <c r="I36" s="679" t="s">
        <v>9</v>
      </c>
      <c r="J36" s="679" t="s">
        <v>9</v>
      </c>
      <c r="K36" s="679" t="s">
        <v>9</v>
      </c>
      <c r="L36" s="675">
        <v>0.0</v>
      </c>
      <c r="M36" s="681" t="s">
        <v>6</v>
      </c>
      <c r="N36" s="681" t="s">
        <v>6</v>
      </c>
      <c r="O36" s="681" t="s">
        <v>6</v>
      </c>
      <c r="P36" s="681" t="s">
        <v>6</v>
      </c>
      <c r="Q36" s="675">
        <v>0.0</v>
      </c>
      <c r="R36" s="681" t="s">
        <v>6</v>
      </c>
      <c r="S36" s="681" t="s">
        <v>6</v>
      </c>
      <c r="T36" s="681" t="s">
        <v>6</v>
      </c>
      <c r="U36" s="681" t="s">
        <v>6</v>
      </c>
      <c r="V36" s="681" t="s">
        <v>6</v>
      </c>
      <c r="W36" s="681" t="s">
        <v>6</v>
      </c>
      <c r="X36" s="681" t="s">
        <v>6</v>
      </c>
      <c r="Y36" s="675">
        <v>0.0</v>
      </c>
      <c r="Z36" s="678" t="s">
        <v>10</v>
      </c>
      <c r="AA36" s="678" t="s">
        <v>10</v>
      </c>
      <c r="AB36" s="678" t="s">
        <v>10</v>
      </c>
      <c r="AC36" s="685" t="s">
        <v>10</v>
      </c>
      <c r="AD36" s="30" t="s">
        <v>10</v>
      </c>
      <c r="AE36" s="677">
        <v>0.0</v>
      </c>
      <c r="AF36" s="30" t="s">
        <v>10</v>
      </c>
      <c r="AG36" s="30" t="s">
        <v>10</v>
      </c>
      <c r="AH36" s="30" t="s">
        <v>10</v>
      </c>
      <c r="AI36" s="30" t="s">
        <v>10</v>
      </c>
      <c r="AJ36" s="30" t="s">
        <v>10</v>
      </c>
      <c r="AK36" s="30" t="s">
        <v>10</v>
      </c>
      <c r="AL36" s="30" t="s">
        <v>10</v>
      </c>
      <c r="AM36" s="677">
        <v>0.0</v>
      </c>
      <c r="AN36" s="30" t="s">
        <v>10</v>
      </c>
      <c r="AO36" s="30" t="s">
        <v>10</v>
      </c>
      <c r="AP36" s="30" t="s">
        <v>10</v>
      </c>
      <c r="AQ36" s="30" t="s">
        <v>10</v>
      </c>
      <c r="AR36" s="30" t="s">
        <v>10</v>
      </c>
      <c r="AS36" s="29">
        <v>0.0</v>
      </c>
      <c r="AT36" s="33" t="s">
        <v>9</v>
      </c>
      <c r="AU36" s="33" t="s">
        <v>9</v>
      </c>
      <c r="AV36" s="33" t="s">
        <v>9</v>
      </c>
      <c r="AW36" s="33" t="s">
        <v>9</v>
      </c>
      <c r="AX36" s="33" t="s">
        <v>9</v>
      </c>
      <c r="AY36" s="33" t="s">
        <v>9</v>
      </c>
      <c r="AZ36" s="33" t="s">
        <v>9</v>
      </c>
      <c r="BA36" s="29">
        <v>0.0</v>
      </c>
      <c r="BB36" s="33" t="s">
        <v>9</v>
      </c>
      <c r="BC36" s="33" t="s">
        <v>9</v>
      </c>
      <c r="BD36" s="33" t="s">
        <v>9</v>
      </c>
      <c r="BE36" s="33" t="s">
        <v>9</v>
      </c>
      <c r="BF36" s="33" t="s">
        <v>9</v>
      </c>
      <c r="BG36" s="33" t="s">
        <v>9</v>
      </c>
      <c r="BH36" s="33" t="s">
        <v>9</v>
      </c>
      <c r="BI36" s="29">
        <v>0.0</v>
      </c>
      <c r="BJ36" s="39" t="s">
        <v>8</v>
      </c>
      <c r="BK36" s="39" t="s">
        <v>8</v>
      </c>
      <c r="BL36" s="39" t="s">
        <v>8</v>
      </c>
      <c r="BM36" s="39" t="s">
        <v>8</v>
      </c>
      <c r="BN36" s="29">
        <v>0.0</v>
      </c>
      <c r="BO36" s="39" t="s">
        <v>8</v>
      </c>
      <c r="BP36" s="39" t="s">
        <v>8</v>
      </c>
      <c r="BQ36" s="39" t="s">
        <v>8</v>
      </c>
      <c r="BR36" s="39" t="s">
        <v>8</v>
      </c>
      <c r="BS36" s="39" t="s">
        <v>8</v>
      </c>
      <c r="BT36" s="39" t="s">
        <v>8</v>
      </c>
      <c r="BU36" s="39" t="s">
        <v>8</v>
      </c>
      <c r="BV36" s="29">
        <v>0.0</v>
      </c>
      <c r="BW36" s="41" t="s">
        <v>7</v>
      </c>
      <c r="BX36" s="41" t="s">
        <v>7</v>
      </c>
      <c r="BY36" s="41" t="s">
        <v>7</v>
      </c>
      <c r="BZ36" s="41" t="s">
        <v>7</v>
      </c>
      <c r="CA36" s="41" t="s">
        <v>7</v>
      </c>
      <c r="CB36" s="41" t="s">
        <v>7</v>
      </c>
      <c r="CC36" s="41" t="s">
        <v>7</v>
      </c>
      <c r="CD36" s="29">
        <v>0.0</v>
      </c>
      <c r="CE36" s="41" t="s">
        <v>7</v>
      </c>
      <c r="CF36" s="41" t="s">
        <v>7</v>
      </c>
      <c r="CG36" s="41" t="s">
        <v>7</v>
      </c>
      <c r="CH36" s="41" t="s">
        <v>7</v>
      </c>
      <c r="CI36" s="8"/>
      <c r="CJ36" s="8"/>
      <c r="CK36" s="8"/>
      <c r="CL36" s="8"/>
      <c r="CM36" s="8"/>
      <c r="CN36" s="37">
        <f t="shared" si="4"/>
        <v>67</v>
      </c>
      <c r="CO36" s="37">
        <f t="shared" si="5"/>
        <v>11</v>
      </c>
      <c r="CP36" s="37">
        <f t="shared" ref="CP36:CT36" si="37">COUNTIF($F36:$CE36,CP$1)</f>
        <v>11</v>
      </c>
      <c r="CQ36" s="37">
        <f t="shared" si="37"/>
        <v>8</v>
      </c>
      <c r="CR36" s="37">
        <f t="shared" si="37"/>
        <v>11</v>
      </c>
      <c r="CS36" s="37">
        <f t="shared" si="37"/>
        <v>20</v>
      </c>
      <c r="CT36" s="37">
        <f t="shared" si="37"/>
        <v>17</v>
      </c>
    </row>
    <row r="37">
      <c r="A37" s="23">
        <v>34.0</v>
      </c>
      <c r="B37" s="24">
        <v>34.0</v>
      </c>
      <c r="C37" s="25" t="s">
        <v>47</v>
      </c>
      <c r="D37" s="26" t="s">
        <v>51</v>
      </c>
      <c r="E37" s="27" t="s">
        <v>14</v>
      </c>
      <c r="F37" s="678" t="s">
        <v>10</v>
      </c>
      <c r="G37" s="678" t="s">
        <v>10</v>
      </c>
      <c r="H37" s="678" t="s">
        <v>10</v>
      </c>
      <c r="I37" s="678" t="s">
        <v>10</v>
      </c>
      <c r="J37" s="675">
        <v>0.0</v>
      </c>
      <c r="K37" s="678" t="s">
        <v>10</v>
      </c>
      <c r="L37" s="678" t="s">
        <v>10</v>
      </c>
      <c r="M37" s="678" t="s">
        <v>10</v>
      </c>
      <c r="N37" s="678" t="s">
        <v>10</v>
      </c>
      <c r="O37" s="678" t="s">
        <v>10</v>
      </c>
      <c r="P37" s="678" t="s">
        <v>10</v>
      </c>
      <c r="Q37" s="675">
        <v>0.0</v>
      </c>
      <c r="R37" s="678" t="s">
        <v>10</v>
      </c>
      <c r="S37" s="678" t="s">
        <v>10</v>
      </c>
      <c r="T37" s="678" t="s">
        <v>10</v>
      </c>
      <c r="U37" s="678" t="s">
        <v>10</v>
      </c>
      <c r="V37" s="678" t="s">
        <v>10</v>
      </c>
      <c r="W37" s="678" t="s">
        <v>10</v>
      </c>
      <c r="X37" s="678" t="s">
        <v>10</v>
      </c>
      <c r="Y37" s="675">
        <v>0.0</v>
      </c>
      <c r="Z37" s="678" t="s">
        <v>10</v>
      </c>
      <c r="AA37" s="678" t="s">
        <v>10</v>
      </c>
      <c r="AB37" s="678" t="s">
        <v>10</v>
      </c>
      <c r="AC37" s="680" t="s">
        <v>15</v>
      </c>
      <c r="AD37" s="30" t="s">
        <v>10</v>
      </c>
      <c r="AE37" s="677">
        <v>0.0</v>
      </c>
      <c r="AF37" s="30" t="s">
        <v>10</v>
      </c>
      <c r="AG37" s="30" t="s">
        <v>10</v>
      </c>
      <c r="AH37" s="30" t="s">
        <v>10</v>
      </c>
      <c r="AI37" s="30" t="s">
        <v>10</v>
      </c>
      <c r="AJ37" s="30" t="s">
        <v>10</v>
      </c>
      <c r="AK37" s="30" t="s">
        <v>10</v>
      </c>
      <c r="AL37" s="30" t="s">
        <v>10</v>
      </c>
      <c r="AM37" s="677">
        <v>0.0</v>
      </c>
      <c r="AN37" s="30" t="s">
        <v>10</v>
      </c>
      <c r="AO37" s="30" t="s">
        <v>10</v>
      </c>
      <c r="AP37" s="30" t="s">
        <v>10</v>
      </c>
      <c r="AQ37" s="30" t="s">
        <v>10</v>
      </c>
      <c r="AR37" s="30" t="s">
        <v>10</v>
      </c>
      <c r="AS37" s="29">
        <v>0.0</v>
      </c>
      <c r="AT37" s="33" t="s">
        <v>9</v>
      </c>
      <c r="AU37" s="33" t="s">
        <v>9</v>
      </c>
      <c r="AV37" s="33" t="s">
        <v>9</v>
      </c>
      <c r="AW37" s="33" t="s">
        <v>9</v>
      </c>
      <c r="AX37" s="33" t="s">
        <v>9</v>
      </c>
      <c r="AY37" s="33" t="s">
        <v>9</v>
      </c>
      <c r="AZ37" s="33" t="s">
        <v>9</v>
      </c>
      <c r="BA37" s="29">
        <v>0.0</v>
      </c>
      <c r="BB37" s="33" t="s">
        <v>9</v>
      </c>
      <c r="BC37" s="33" t="s">
        <v>9</v>
      </c>
      <c r="BD37" s="33" t="s">
        <v>9</v>
      </c>
      <c r="BE37" s="33" t="s">
        <v>9</v>
      </c>
      <c r="BF37" s="33" t="s">
        <v>9</v>
      </c>
      <c r="BG37" s="33" t="s">
        <v>9</v>
      </c>
      <c r="BH37" s="33" t="s">
        <v>9</v>
      </c>
      <c r="BI37" s="29">
        <v>0.0</v>
      </c>
      <c r="BJ37" s="39" t="s">
        <v>8</v>
      </c>
      <c r="BK37" s="39" t="s">
        <v>8</v>
      </c>
      <c r="BL37" s="39" t="s">
        <v>8</v>
      </c>
      <c r="BM37" s="39" t="s">
        <v>8</v>
      </c>
      <c r="BN37" s="29">
        <v>0.0</v>
      </c>
      <c r="BO37" s="39" t="s">
        <v>8</v>
      </c>
      <c r="BP37" s="39" t="s">
        <v>8</v>
      </c>
      <c r="BQ37" s="39" t="s">
        <v>8</v>
      </c>
      <c r="BR37" s="39" t="s">
        <v>8</v>
      </c>
      <c r="BS37" s="39" t="s">
        <v>8</v>
      </c>
      <c r="BT37" s="39" t="s">
        <v>8</v>
      </c>
      <c r="BU37" s="31"/>
      <c r="BV37" s="29">
        <v>0.0</v>
      </c>
      <c r="BW37" s="32" t="s">
        <v>15</v>
      </c>
      <c r="BX37" s="32" t="s">
        <v>15</v>
      </c>
      <c r="BY37" s="32" t="s">
        <v>15</v>
      </c>
      <c r="BZ37" s="32" t="s">
        <v>15</v>
      </c>
      <c r="CA37" s="32" t="s">
        <v>15</v>
      </c>
      <c r="CB37" s="29">
        <v>0.0</v>
      </c>
      <c r="CC37" s="31"/>
      <c r="CD37" s="41" t="s">
        <v>7</v>
      </c>
      <c r="CE37" s="41" t="s">
        <v>7</v>
      </c>
      <c r="CF37" s="41" t="s">
        <v>7</v>
      </c>
      <c r="CG37" s="41" t="s">
        <v>7</v>
      </c>
      <c r="CH37" s="41" t="s">
        <v>7</v>
      </c>
      <c r="CI37" s="8"/>
      <c r="CJ37" s="8"/>
      <c r="CK37" s="8"/>
      <c r="CL37" s="8"/>
      <c r="CM37" s="8"/>
      <c r="CN37" s="37">
        <f t="shared" si="4"/>
        <v>59</v>
      </c>
      <c r="CO37" s="37">
        <f t="shared" si="5"/>
        <v>11</v>
      </c>
      <c r="CP37" s="37">
        <f t="shared" ref="CP37:CT37" si="38">COUNTIF($F37:$CE37,CP$1)</f>
        <v>0</v>
      </c>
      <c r="CQ37" s="37">
        <f t="shared" si="38"/>
        <v>2</v>
      </c>
      <c r="CR37" s="37">
        <f t="shared" si="38"/>
        <v>10</v>
      </c>
      <c r="CS37" s="37">
        <f t="shared" si="38"/>
        <v>14</v>
      </c>
      <c r="CT37" s="37">
        <f t="shared" si="38"/>
        <v>33</v>
      </c>
    </row>
    <row r="38">
      <c r="A38" s="23">
        <v>35.0</v>
      </c>
      <c r="B38" s="24">
        <v>35.0</v>
      </c>
      <c r="C38" s="25" t="s">
        <v>47</v>
      </c>
      <c r="D38" s="26" t="s">
        <v>52</v>
      </c>
      <c r="E38" s="27" t="s">
        <v>14</v>
      </c>
      <c r="F38" s="678" t="s">
        <v>10</v>
      </c>
      <c r="G38" s="678" t="s">
        <v>10</v>
      </c>
      <c r="H38" s="678" t="s">
        <v>10</v>
      </c>
      <c r="I38" s="678" t="s">
        <v>10</v>
      </c>
      <c r="J38" s="675">
        <v>0.0</v>
      </c>
      <c r="K38" s="681" t="s">
        <v>6</v>
      </c>
      <c r="L38" s="681" t="s">
        <v>6</v>
      </c>
      <c r="M38" s="681" t="s">
        <v>6</v>
      </c>
      <c r="N38" s="681" t="s">
        <v>6</v>
      </c>
      <c r="O38" s="681" t="s">
        <v>6</v>
      </c>
      <c r="P38" s="681" t="s">
        <v>6</v>
      </c>
      <c r="Q38" s="675">
        <v>0.0</v>
      </c>
      <c r="R38" s="681" t="s">
        <v>6</v>
      </c>
      <c r="S38" s="681" t="s">
        <v>6</v>
      </c>
      <c r="T38" s="681" t="s">
        <v>6</v>
      </c>
      <c r="U38" s="681" t="s">
        <v>6</v>
      </c>
      <c r="V38" s="681" t="s">
        <v>6</v>
      </c>
      <c r="W38" s="681" t="s">
        <v>6</v>
      </c>
      <c r="X38" s="681" t="s">
        <v>6</v>
      </c>
      <c r="Y38" s="675">
        <v>0.0</v>
      </c>
      <c r="Z38" s="678" t="s">
        <v>10</v>
      </c>
      <c r="AA38" s="678" t="s">
        <v>10</v>
      </c>
      <c r="AB38" s="678" t="s">
        <v>10</v>
      </c>
      <c r="AC38" s="685" t="s">
        <v>10</v>
      </c>
      <c r="AD38" s="30" t="s">
        <v>10</v>
      </c>
      <c r="AE38" s="677">
        <v>0.0</v>
      </c>
      <c r="AF38" s="30" t="s">
        <v>10</v>
      </c>
      <c r="AG38" s="30" t="s">
        <v>10</v>
      </c>
      <c r="AH38" s="30" t="s">
        <v>10</v>
      </c>
      <c r="AI38" s="30" t="s">
        <v>10</v>
      </c>
      <c r="AJ38" s="30" t="s">
        <v>10</v>
      </c>
      <c r="AK38" s="30" t="s">
        <v>10</v>
      </c>
      <c r="AL38" s="677">
        <v>0.0</v>
      </c>
      <c r="AM38" s="30" t="s">
        <v>10</v>
      </c>
      <c r="AN38" s="30" t="s">
        <v>10</v>
      </c>
      <c r="AO38" s="30" t="s">
        <v>10</v>
      </c>
      <c r="AP38" s="30" t="s">
        <v>10</v>
      </c>
      <c r="AQ38" s="30" t="s">
        <v>10</v>
      </c>
      <c r="AR38" s="30" t="s">
        <v>10</v>
      </c>
      <c r="AS38" s="29">
        <v>0.0</v>
      </c>
      <c r="AT38" s="33" t="s">
        <v>9</v>
      </c>
      <c r="AU38" s="33" t="s">
        <v>9</v>
      </c>
      <c r="AV38" s="33" t="s">
        <v>9</v>
      </c>
      <c r="AW38" s="33" t="s">
        <v>9</v>
      </c>
      <c r="AX38" s="33" t="s">
        <v>9</v>
      </c>
      <c r="AY38" s="33" t="s">
        <v>9</v>
      </c>
      <c r="AZ38" s="33" t="s">
        <v>9</v>
      </c>
      <c r="BA38" s="29">
        <v>0.0</v>
      </c>
      <c r="BB38" s="33" t="s">
        <v>9</v>
      </c>
      <c r="BC38" s="33" t="s">
        <v>9</v>
      </c>
      <c r="BD38" s="33" t="s">
        <v>9</v>
      </c>
      <c r="BE38" s="33" t="s">
        <v>9</v>
      </c>
      <c r="BF38" s="33" t="s">
        <v>9</v>
      </c>
      <c r="BG38" s="33" t="s">
        <v>9</v>
      </c>
      <c r="BH38" s="33" t="s">
        <v>9</v>
      </c>
      <c r="BI38" s="29">
        <v>0.0</v>
      </c>
      <c r="BJ38" s="39" t="s">
        <v>8</v>
      </c>
      <c r="BK38" s="39" t="s">
        <v>8</v>
      </c>
      <c r="BL38" s="39" t="s">
        <v>8</v>
      </c>
      <c r="BM38" s="39" t="s">
        <v>8</v>
      </c>
      <c r="BN38" s="29">
        <v>0.0</v>
      </c>
      <c r="BO38" s="39" t="s">
        <v>8</v>
      </c>
      <c r="BP38" s="39" t="s">
        <v>8</v>
      </c>
      <c r="BQ38" s="39" t="s">
        <v>8</v>
      </c>
      <c r="BR38" s="39" t="s">
        <v>8</v>
      </c>
      <c r="BS38" s="39" t="s">
        <v>8</v>
      </c>
      <c r="BT38" s="39" t="s">
        <v>8</v>
      </c>
      <c r="BU38" s="39" t="s">
        <v>8</v>
      </c>
      <c r="BV38" s="29">
        <v>0.0</v>
      </c>
      <c r="BW38" s="32" t="s">
        <v>15</v>
      </c>
      <c r="BX38" s="32" t="s">
        <v>15</v>
      </c>
      <c r="BY38" s="32" t="s">
        <v>15</v>
      </c>
      <c r="BZ38" s="32" t="s">
        <v>15</v>
      </c>
      <c r="CA38" s="32" t="s">
        <v>15</v>
      </c>
      <c r="CB38" s="29">
        <v>0.0</v>
      </c>
      <c r="CC38" s="31"/>
      <c r="CD38" s="31"/>
      <c r="CE38" s="41" t="s">
        <v>7</v>
      </c>
      <c r="CF38" s="41" t="s">
        <v>7</v>
      </c>
      <c r="CG38" s="41" t="s">
        <v>7</v>
      </c>
      <c r="CH38" s="41" t="s">
        <v>7</v>
      </c>
      <c r="CI38" s="8"/>
      <c r="CJ38" s="8"/>
      <c r="CK38" s="8"/>
      <c r="CL38" s="8"/>
      <c r="CM38" s="8"/>
      <c r="CN38" s="37">
        <f t="shared" si="4"/>
        <v>60</v>
      </c>
      <c r="CO38" s="37">
        <f t="shared" si="5"/>
        <v>11</v>
      </c>
      <c r="CP38" s="37">
        <f t="shared" ref="CP38:CT38" si="39">COUNTIF($F38:$CE38,CP$1)</f>
        <v>13</v>
      </c>
      <c r="CQ38" s="37">
        <f t="shared" si="39"/>
        <v>1</v>
      </c>
      <c r="CR38" s="37">
        <f t="shared" si="39"/>
        <v>11</v>
      </c>
      <c r="CS38" s="37">
        <f t="shared" si="39"/>
        <v>14</v>
      </c>
      <c r="CT38" s="37">
        <f t="shared" si="39"/>
        <v>21</v>
      </c>
    </row>
    <row r="39">
      <c r="A39" s="23">
        <v>36.0</v>
      </c>
      <c r="B39" s="24">
        <v>36.0</v>
      </c>
      <c r="C39" s="25" t="s">
        <v>53</v>
      </c>
      <c r="D39" s="26" t="s">
        <v>54</v>
      </c>
      <c r="E39" s="27" t="s">
        <v>14</v>
      </c>
      <c r="F39" s="679" t="s">
        <v>9</v>
      </c>
      <c r="G39" s="679" t="s">
        <v>9</v>
      </c>
      <c r="H39" s="679" t="s">
        <v>9</v>
      </c>
      <c r="I39" s="679" t="s">
        <v>9</v>
      </c>
      <c r="J39" s="679" t="s">
        <v>9</v>
      </c>
      <c r="K39" s="675">
        <v>0.0</v>
      </c>
      <c r="L39" s="679" t="s">
        <v>9</v>
      </c>
      <c r="M39" s="679" t="s">
        <v>9</v>
      </c>
      <c r="N39" s="679" t="s">
        <v>9</v>
      </c>
      <c r="O39" s="679" t="s">
        <v>9</v>
      </c>
      <c r="P39" s="679" t="s">
        <v>9</v>
      </c>
      <c r="Q39" s="679" t="s">
        <v>9</v>
      </c>
      <c r="R39" s="679" t="s">
        <v>9</v>
      </c>
      <c r="S39" s="675">
        <v>0.0</v>
      </c>
      <c r="T39" s="678" t="s">
        <v>10</v>
      </c>
      <c r="U39" s="678" t="s">
        <v>10</v>
      </c>
      <c r="V39" s="678" t="s">
        <v>10</v>
      </c>
      <c r="W39" s="678" t="s">
        <v>10</v>
      </c>
      <c r="X39" s="675">
        <v>0.0</v>
      </c>
      <c r="Y39" s="678" t="s">
        <v>10</v>
      </c>
      <c r="Z39" s="678" t="s">
        <v>10</v>
      </c>
      <c r="AA39" s="678" t="s">
        <v>10</v>
      </c>
      <c r="AB39" s="678" t="s">
        <v>10</v>
      </c>
      <c r="AC39" s="684" t="s">
        <v>15</v>
      </c>
      <c r="AD39" s="30" t="s">
        <v>10</v>
      </c>
      <c r="AE39" s="30" t="s">
        <v>10</v>
      </c>
      <c r="AF39" s="677">
        <v>0.0</v>
      </c>
      <c r="AG39" s="30" t="s">
        <v>10</v>
      </c>
      <c r="AH39" s="30" t="s">
        <v>10</v>
      </c>
      <c r="AI39" s="30" t="s">
        <v>10</v>
      </c>
      <c r="AJ39" s="30" t="s">
        <v>10</v>
      </c>
      <c r="AK39" s="30" t="s">
        <v>10</v>
      </c>
      <c r="AL39" s="677">
        <v>0.0</v>
      </c>
      <c r="AM39" s="33" t="s">
        <v>9</v>
      </c>
      <c r="AN39" s="33" t="s">
        <v>9</v>
      </c>
      <c r="AO39" s="33" t="s">
        <v>9</v>
      </c>
      <c r="AP39" s="33" t="s">
        <v>9</v>
      </c>
      <c r="AQ39" s="33" t="s">
        <v>9</v>
      </c>
      <c r="AR39" s="33" t="s">
        <v>9</v>
      </c>
      <c r="AS39" s="33" t="s">
        <v>9</v>
      </c>
      <c r="AT39" s="29">
        <v>0.0</v>
      </c>
      <c r="AU39" s="33" t="s">
        <v>9</v>
      </c>
      <c r="AV39" s="33" t="s">
        <v>9</v>
      </c>
      <c r="AW39" s="33" t="s">
        <v>9</v>
      </c>
      <c r="AX39" s="33" t="s">
        <v>9</v>
      </c>
      <c r="AY39" s="33" t="s">
        <v>9</v>
      </c>
      <c r="AZ39" s="33" t="s">
        <v>9</v>
      </c>
      <c r="BA39" s="33" t="s">
        <v>9</v>
      </c>
      <c r="BB39" s="29">
        <v>0.0</v>
      </c>
      <c r="BC39" s="39" t="s">
        <v>8</v>
      </c>
      <c r="BD39" s="39" t="s">
        <v>8</v>
      </c>
      <c r="BE39" s="39" t="s">
        <v>8</v>
      </c>
      <c r="BF39" s="39" t="s">
        <v>8</v>
      </c>
      <c r="BG39" s="29">
        <v>0.0</v>
      </c>
      <c r="BH39" s="39" t="s">
        <v>8</v>
      </c>
      <c r="BI39" s="39" t="s">
        <v>8</v>
      </c>
      <c r="BJ39" s="39" t="s">
        <v>8</v>
      </c>
      <c r="BK39" s="39" t="s">
        <v>8</v>
      </c>
      <c r="BL39" s="39" t="s">
        <v>8</v>
      </c>
      <c r="BM39" s="39" t="s">
        <v>8</v>
      </c>
      <c r="BN39" s="39" t="s">
        <v>8</v>
      </c>
      <c r="BO39" s="29">
        <v>0.0</v>
      </c>
      <c r="BP39" s="41" t="s">
        <v>7</v>
      </c>
      <c r="BQ39" s="41" t="s">
        <v>7</v>
      </c>
      <c r="BR39" s="41" t="s">
        <v>7</v>
      </c>
      <c r="BS39" s="41" t="s">
        <v>7</v>
      </c>
      <c r="BT39" s="41" t="s">
        <v>7</v>
      </c>
      <c r="BU39" s="41" t="s">
        <v>7</v>
      </c>
      <c r="BV39" s="29">
        <v>0.0</v>
      </c>
      <c r="BW39" s="32" t="s">
        <v>15</v>
      </c>
      <c r="BX39" s="32" t="s">
        <v>15</v>
      </c>
      <c r="BY39" s="32" t="s">
        <v>15</v>
      </c>
      <c r="BZ39" s="32" t="s">
        <v>15</v>
      </c>
      <c r="CA39" s="32" t="s">
        <v>15</v>
      </c>
      <c r="CB39" s="29">
        <v>0.0</v>
      </c>
      <c r="CC39" s="31"/>
      <c r="CD39" s="28" t="s">
        <v>6</v>
      </c>
      <c r="CE39" s="28" t="s">
        <v>6</v>
      </c>
      <c r="CF39" s="28" t="s">
        <v>6</v>
      </c>
      <c r="CG39" s="28" t="s">
        <v>6</v>
      </c>
      <c r="CH39" s="28" t="s">
        <v>6</v>
      </c>
      <c r="CI39" s="8"/>
      <c r="CJ39" s="8"/>
      <c r="CK39" s="8"/>
      <c r="CL39" s="8"/>
      <c r="CM39" s="8"/>
      <c r="CN39" s="37">
        <f t="shared" si="4"/>
        <v>60</v>
      </c>
      <c r="CO39" s="37">
        <f t="shared" si="5"/>
        <v>11</v>
      </c>
      <c r="CP39" s="37">
        <f t="shared" ref="CP39:CT39" si="40">COUNTIF($F39:$CE39,CP$1)</f>
        <v>2</v>
      </c>
      <c r="CQ39" s="37">
        <f t="shared" si="40"/>
        <v>6</v>
      </c>
      <c r="CR39" s="37">
        <f t="shared" si="40"/>
        <v>11</v>
      </c>
      <c r="CS39" s="37">
        <f t="shared" si="40"/>
        <v>26</v>
      </c>
      <c r="CT39" s="37">
        <f t="shared" si="40"/>
        <v>15</v>
      </c>
    </row>
    <row r="40">
      <c r="A40" s="23">
        <v>37.0</v>
      </c>
      <c r="B40" s="24">
        <v>37.0</v>
      </c>
      <c r="C40" s="25" t="s">
        <v>53</v>
      </c>
      <c r="D40" s="26" t="s">
        <v>55</v>
      </c>
      <c r="E40" s="27" t="s">
        <v>14</v>
      </c>
      <c r="F40" s="678" t="s">
        <v>10</v>
      </c>
      <c r="G40" s="678" t="s">
        <v>10</v>
      </c>
      <c r="H40" s="678" t="s">
        <v>10</v>
      </c>
      <c r="I40" s="678" t="s">
        <v>10</v>
      </c>
      <c r="J40" s="678" t="s">
        <v>10</v>
      </c>
      <c r="K40" s="675">
        <v>0.0</v>
      </c>
      <c r="L40" s="678" t="s">
        <v>10</v>
      </c>
      <c r="M40" s="678" t="s">
        <v>10</v>
      </c>
      <c r="N40" s="678" t="s">
        <v>10</v>
      </c>
      <c r="O40" s="678" t="s">
        <v>10</v>
      </c>
      <c r="P40" s="678" t="s">
        <v>10</v>
      </c>
      <c r="Q40" s="678" t="s">
        <v>10</v>
      </c>
      <c r="R40" s="675">
        <v>0.0</v>
      </c>
      <c r="S40" s="678" t="s">
        <v>10</v>
      </c>
      <c r="T40" s="678" t="s">
        <v>10</v>
      </c>
      <c r="U40" s="678" t="s">
        <v>10</v>
      </c>
      <c r="V40" s="678" t="s">
        <v>10</v>
      </c>
      <c r="W40" s="678" t="s">
        <v>10</v>
      </c>
      <c r="X40" s="675">
        <v>0.0</v>
      </c>
      <c r="Y40" s="678" t="s">
        <v>10</v>
      </c>
      <c r="Z40" s="678" t="s">
        <v>10</v>
      </c>
      <c r="AA40" s="678" t="s">
        <v>10</v>
      </c>
      <c r="AB40" s="678" t="s">
        <v>10</v>
      </c>
      <c r="AC40" s="680" t="s">
        <v>15</v>
      </c>
      <c r="AD40" s="30" t="s">
        <v>10</v>
      </c>
      <c r="AE40" s="30" t="s">
        <v>10</v>
      </c>
      <c r="AF40" s="677">
        <v>0.0</v>
      </c>
      <c r="AG40" s="30" t="s">
        <v>10</v>
      </c>
      <c r="AH40" s="30" t="s">
        <v>10</v>
      </c>
      <c r="AI40" s="30" t="s">
        <v>10</v>
      </c>
      <c r="AJ40" s="30" t="s">
        <v>10</v>
      </c>
      <c r="AK40" s="30" t="s">
        <v>10</v>
      </c>
      <c r="AL40" s="677">
        <v>0.0</v>
      </c>
      <c r="AM40" s="33" t="s">
        <v>9</v>
      </c>
      <c r="AN40" s="33" t="s">
        <v>9</v>
      </c>
      <c r="AO40" s="33" t="s">
        <v>9</v>
      </c>
      <c r="AP40" s="33" t="s">
        <v>9</v>
      </c>
      <c r="AQ40" s="33" t="s">
        <v>9</v>
      </c>
      <c r="AR40" s="33" t="s">
        <v>9</v>
      </c>
      <c r="AS40" s="33" t="s">
        <v>9</v>
      </c>
      <c r="AT40" s="29">
        <v>0.0</v>
      </c>
      <c r="AU40" s="33" t="s">
        <v>9</v>
      </c>
      <c r="AV40" s="33" t="s">
        <v>9</v>
      </c>
      <c r="AW40" s="33" t="s">
        <v>9</v>
      </c>
      <c r="AX40" s="33" t="s">
        <v>9</v>
      </c>
      <c r="AY40" s="33" t="s">
        <v>9</v>
      </c>
      <c r="AZ40" s="33" t="s">
        <v>9</v>
      </c>
      <c r="BA40" s="33" t="s">
        <v>9</v>
      </c>
      <c r="BB40" s="29">
        <v>0.0</v>
      </c>
      <c r="BC40" s="39" t="s">
        <v>8</v>
      </c>
      <c r="BD40" s="39" t="s">
        <v>8</v>
      </c>
      <c r="BE40" s="39" t="s">
        <v>8</v>
      </c>
      <c r="BF40" s="39" t="s">
        <v>8</v>
      </c>
      <c r="BG40" s="29">
        <v>0.0</v>
      </c>
      <c r="BH40" s="39" t="s">
        <v>8</v>
      </c>
      <c r="BI40" s="39" t="s">
        <v>8</v>
      </c>
      <c r="BJ40" s="39" t="s">
        <v>8</v>
      </c>
      <c r="BK40" s="39" t="s">
        <v>8</v>
      </c>
      <c r="BL40" s="39" t="s">
        <v>8</v>
      </c>
      <c r="BM40" s="39" t="s">
        <v>8</v>
      </c>
      <c r="BN40" s="39" t="s">
        <v>8</v>
      </c>
      <c r="BO40" s="29">
        <v>0.0</v>
      </c>
      <c r="BP40" s="41" t="s">
        <v>7</v>
      </c>
      <c r="BQ40" s="41" t="s">
        <v>7</v>
      </c>
      <c r="BR40" s="41" t="s">
        <v>7</v>
      </c>
      <c r="BS40" s="41" t="s">
        <v>7</v>
      </c>
      <c r="BT40" s="41" t="s">
        <v>7</v>
      </c>
      <c r="BU40" s="29">
        <v>0.0</v>
      </c>
      <c r="BV40" s="41" t="s">
        <v>7</v>
      </c>
      <c r="BW40" s="41" t="s">
        <v>7</v>
      </c>
      <c r="BX40" s="41" t="s">
        <v>7</v>
      </c>
      <c r="BY40" s="41" t="s">
        <v>7</v>
      </c>
      <c r="BZ40" s="41" t="s">
        <v>7</v>
      </c>
      <c r="CA40" s="41" t="s">
        <v>7</v>
      </c>
      <c r="CB40" s="41" t="s">
        <v>7</v>
      </c>
      <c r="CC40" s="29">
        <v>0.0</v>
      </c>
      <c r="CD40" s="28" t="s">
        <v>6</v>
      </c>
      <c r="CE40" s="28" t="s">
        <v>6</v>
      </c>
      <c r="CF40" s="28" t="s">
        <v>6</v>
      </c>
      <c r="CG40" s="28" t="s">
        <v>6</v>
      </c>
      <c r="CH40" s="28" t="s">
        <v>6</v>
      </c>
      <c r="CI40" s="8"/>
      <c r="CJ40" s="8"/>
      <c r="CK40" s="8"/>
      <c r="CL40" s="8"/>
      <c r="CM40" s="8"/>
      <c r="CN40" s="37">
        <f t="shared" si="4"/>
        <v>66</v>
      </c>
      <c r="CO40" s="37">
        <f t="shared" si="5"/>
        <v>11</v>
      </c>
      <c r="CP40" s="37">
        <f t="shared" ref="CP40:CT40" si="41">COUNTIF($F40:$CE40,CP$1)</f>
        <v>2</v>
      </c>
      <c r="CQ40" s="37">
        <f t="shared" si="41"/>
        <v>12</v>
      </c>
      <c r="CR40" s="37">
        <f t="shared" si="41"/>
        <v>11</v>
      </c>
      <c r="CS40" s="37">
        <f t="shared" si="41"/>
        <v>14</v>
      </c>
      <c r="CT40" s="37">
        <f t="shared" si="41"/>
        <v>27</v>
      </c>
    </row>
    <row r="41">
      <c r="A41" s="23">
        <v>38.0</v>
      </c>
      <c r="B41" s="24">
        <v>38.0</v>
      </c>
      <c r="C41" s="25" t="s">
        <v>53</v>
      </c>
      <c r="D41" s="26" t="s">
        <v>56</v>
      </c>
      <c r="E41" s="27" t="s">
        <v>14</v>
      </c>
      <c r="F41" s="674" t="s">
        <v>7</v>
      </c>
      <c r="G41" s="674" t="s">
        <v>7</v>
      </c>
      <c r="H41" s="674" t="s">
        <v>7</v>
      </c>
      <c r="I41" s="674" t="s">
        <v>7</v>
      </c>
      <c r="J41" s="675">
        <v>0.0</v>
      </c>
      <c r="K41" s="674" t="s">
        <v>7</v>
      </c>
      <c r="L41" s="674" t="s">
        <v>7</v>
      </c>
      <c r="M41" s="674" t="s">
        <v>7</v>
      </c>
      <c r="N41" s="674" t="s">
        <v>7</v>
      </c>
      <c r="O41" s="674" t="s">
        <v>7</v>
      </c>
      <c r="P41" s="674" t="s">
        <v>7</v>
      </c>
      <c r="Q41" s="674" t="s">
        <v>7</v>
      </c>
      <c r="R41" s="675">
        <v>0.0</v>
      </c>
      <c r="S41" s="678" t="s">
        <v>10</v>
      </c>
      <c r="T41" s="678" t="s">
        <v>10</v>
      </c>
      <c r="U41" s="678" t="s">
        <v>10</v>
      </c>
      <c r="V41" s="678" t="s">
        <v>10</v>
      </c>
      <c r="W41" s="678" t="s">
        <v>10</v>
      </c>
      <c r="X41" s="675">
        <v>0.0</v>
      </c>
      <c r="Y41" s="678" t="s">
        <v>10</v>
      </c>
      <c r="Z41" s="678" t="s">
        <v>10</v>
      </c>
      <c r="AA41" s="678" t="s">
        <v>10</v>
      </c>
      <c r="AB41" s="678" t="s">
        <v>10</v>
      </c>
      <c r="AC41" s="685" t="s">
        <v>10</v>
      </c>
      <c r="AD41" s="30" t="s">
        <v>10</v>
      </c>
      <c r="AE41" s="30" t="s">
        <v>10</v>
      </c>
      <c r="AF41" s="677">
        <v>0.0</v>
      </c>
      <c r="AG41" s="30" t="s">
        <v>10</v>
      </c>
      <c r="AH41" s="30" t="s">
        <v>10</v>
      </c>
      <c r="AI41" s="30" t="s">
        <v>10</v>
      </c>
      <c r="AJ41" s="30" t="s">
        <v>10</v>
      </c>
      <c r="AK41" s="30" t="s">
        <v>10</v>
      </c>
      <c r="AL41" s="677">
        <v>0.0</v>
      </c>
      <c r="AM41" s="33" t="s">
        <v>9</v>
      </c>
      <c r="AN41" s="33" t="s">
        <v>9</v>
      </c>
      <c r="AO41" s="33" t="s">
        <v>9</v>
      </c>
      <c r="AP41" s="33" t="s">
        <v>9</v>
      </c>
      <c r="AQ41" s="33" t="s">
        <v>9</v>
      </c>
      <c r="AR41" s="33" t="s">
        <v>9</v>
      </c>
      <c r="AS41" s="33" t="s">
        <v>9</v>
      </c>
      <c r="AT41" s="29">
        <v>0.0</v>
      </c>
      <c r="AU41" s="33" t="s">
        <v>9</v>
      </c>
      <c r="AV41" s="33" t="s">
        <v>9</v>
      </c>
      <c r="AW41" s="33" t="s">
        <v>9</v>
      </c>
      <c r="AX41" s="33" t="s">
        <v>9</v>
      </c>
      <c r="AY41" s="33" t="s">
        <v>9</v>
      </c>
      <c r="AZ41" s="33" t="s">
        <v>9</v>
      </c>
      <c r="BA41" s="33" t="s">
        <v>9</v>
      </c>
      <c r="BB41" s="29">
        <v>0.0</v>
      </c>
      <c r="BC41" s="39" t="s">
        <v>8</v>
      </c>
      <c r="BD41" s="39" t="s">
        <v>8</v>
      </c>
      <c r="BE41" s="39" t="s">
        <v>8</v>
      </c>
      <c r="BF41" s="39" t="s">
        <v>8</v>
      </c>
      <c r="BG41" s="29">
        <v>0.0</v>
      </c>
      <c r="BH41" s="39" t="s">
        <v>8</v>
      </c>
      <c r="BI41" s="39" t="s">
        <v>8</v>
      </c>
      <c r="BJ41" s="39" t="s">
        <v>8</v>
      </c>
      <c r="BK41" s="39" t="s">
        <v>8</v>
      </c>
      <c r="BL41" s="39" t="s">
        <v>8</v>
      </c>
      <c r="BM41" s="39" t="s">
        <v>8</v>
      </c>
      <c r="BN41" s="39" t="s">
        <v>8</v>
      </c>
      <c r="BO41" s="29">
        <v>0.0</v>
      </c>
      <c r="BP41" s="41" t="s">
        <v>7</v>
      </c>
      <c r="BQ41" s="41" t="s">
        <v>7</v>
      </c>
      <c r="BR41" s="41" t="s">
        <v>7</v>
      </c>
      <c r="BS41" s="41" t="s">
        <v>7</v>
      </c>
      <c r="BT41" s="41" t="s">
        <v>7</v>
      </c>
      <c r="BU41" s="29">
        <v>0.0</v>
      </c>
      <c r="BV41" s="41" t="s">
        <v>7</v>
      </c>
      <c r="BW41" s="41" t="s">
        <v>7</v>
      </c>
      <c r="BX41" s="41" t="s">
        <v>7</v>
      </c>
      <c r="BY41" s="41" t="s">
        <v>7</v>
      </c>
      <c r="BZ41" s="41" t="s">
        <v>7</v>
      </c>
      <c r="CA41" s="41" t="s">
        <v>7</v>
      </c>
      <c r="CB41" s="29">
        <v>0.0</v>
      </c>
      <c r="CC41" s="31"/>
      <c r="CD41" s="31"/>
      <c r="CE41" s="31"/>
      <c r="CF41" s="31"/>
      <c r="CG41" s="28" t="s">
        <v>6</v>
      </c>
      <c r="CH41" s="28" t="s">
        <v>6</v>
      </c>
      <c r="CI41" s="8"/>
      <c r="CJ41" s="8"/>
      <c r="CK41" s="8"/>
      <c r="CL41" s="8"/>
      <c r="CM41" s="8"/>
      <c r="CN41" s="37">
        <f t="shared" si="4"/>
        <v>64</v>
      </c>
      <c r="CO41" s="37">
        <f t="shared" si="5"/>
        <v>11</v>
      </c>
      <c r="CP41" s="37">
        <f t="shared" ref="CP41:CT41" si="42">COUNTIF($F41:$CE41,CP$1)</f>
        <v>0</v>
      </c>
      <c r="CQ41" s="37">
        <f t="shared" si="42"/>
        <v>22</v>
      </c>
      <c r="CR41" s="37">
        <f t="shared" si="42"/>
        <v>11</v>
      </c>
      <c r="CS41" s="37">
        <f t="shared" si="42"/>
        <v>14</v>
      </c>
      <c r="CT41" s="37">
        <f t="shared" si="42"/>
        <v>17</v>
      </c>
    </row>
    <row r="42">
      <c r="A42" s="23">
        <v>39.0</v>
      </c>
      <c r="B42" s="24">
        <v>39.0</v>
      </c>
      <c r="C42" s="25" t="s">
        <v>53</v>
      </c>
      <c r="D42" s="26" t="s">
        <v>57</v>
      </c>
      <c r="E42" s="27" t="s">
        <v>14</v>
      </c>
      <c r="F42" s="681" t="s">
        <v>6</v>
      </c>
      <c r="G42" s="681" t="s">
        <v>6</v>
      </c>
      <c r="H42" s="681" t="s">
        <v>6</v>
      </c>
      <c r="I42" s="681" t="s">
        <v>6</v>
      </c>
      <c r="J42" s="681" t="s">
        <v>6</v>
      </c>
      <c r="K42" s="675">
        <v>0.0</v>
      </c>
      <c r="L42" s="681" t="s">
        <v>6</v>
      </c>
      <c r="M42" s="681" t="s">
        <v>6</v>
      </c>
      <c r="N42" s="681" t="s">
        <v>6</v>
      </c>
      <c r="O42" s="681" t="s">
        <v>6</v>
      </c>
      <c r="P42" s="681" t="s">
        <v>6</v>
      </c>
      <c r="Q42" s="681" t="s">
        <v>6</v>
      </c>
      <c r="R42" s="675">
        <v>0.0</v>
      </c>
      <c r="S42" s="678" t="s">
        <v>10</v>
      </c>
      <c r="T42" s="678" t="s">
        <v>10</v>
      </c>
      <c r="U42" s="678" t="s">
        <v>10</v>
      </c>
      <c r="V42" s="678" t="s">
        <v>10</v>
      </c>
      <c r="W42" s="678" t="s">
        <v>10</v>
      </c>
      <c r="X42" s="675">
        <v>0.0</v>
      </c>
      <c r="Y42" s="678" t="s">
        <v>10</v>
      </c>
      <c r="Z42" s="678" t="s">
        <v>10</v>
      </c>
      <c r="AA42" s="678" t="s">
        <v>10</v>
      </c>
      <c r="AB42" s="678" t="s">
        <v>10</v>
      </c>
      <c r="AC42" s="685" t="s">
        <v>10</v>
      </c>
      <c r="AD42" s="30" t="s">
        <v>10</v>
      </c>
      <c r="AE42" s="30" t="s">
        <v>10</v>
      </c>
      <c r="AF42" s="677">
        <v>0.0</v>
      </c>
      <c r="AG42" s="30" t="s">
        <v>10</v>
      </c>
      <c r="AH42" s="30" t="s">
        <v>10</v>
      </c>
      <c r="AI42" s="30" t="s">
        <v>10</v>
      </c>
      <c r="AJ42" s="30" t="s">
        <v>10</v>
      </c>
      <c r="AK42" s="30" t="s">
        <v>10</v>
      </c>
      <c r="AL42" s="677">
        <v>0.0</v>
      </c>
      <c r="AM42" s="33" t="s">
        <v>9</v>
      </c>
      <c r="AN42" s="33" t="s">
        <v>9</v>
      </c>
      <c r="AO42" s="33" t="s">
        <v>9</v>
      </c>
      <c r="AP42" s="33" t="s">
        <v>9</v>
      </c>
      <c r="AQ42" s="33" t="s">
        <v>9</v>
      </c>
      <c r="AR42" s="33" t="s">
        <v>9</v>
      </c>
      <c r="AS42" s="33" t="s">
        <v>9</v>
      </c>
      <c r="AT42" s="29">
        <v>0.0</v>
      </c>
      <c r="AU42" s="33" t="s">
        <v>9</v>
      </c>
      <c r="AV42" s="33" t="s">
        <v>9</v>
      </c>
      <c r="AW42" s="33" t="s">
        <v>9</v>
      </c>
      <c r="AX42" s="33" t="s">
        <v>9</v>
      </c>
      <c r="AY42" s="33" t="s">
        <v>9</v>
      </c>
      <c r="AZ42" s="33" t="s">
        <v>9</v>
      </c>
      <c r="BA42" s="33" t="s">
        <v>9</v>
      </c>
      <c r="BB42" s="29">
        <v>0.0</v>
      </c>
      <c r="BC42" s="39" t="s">
        <v>8</v>
      </c>
      <c r="BD42" s="39" t="s">
        <v>8</v>
      </c>
      <c r="BE42" s="39" t="s">
        <v>8</v>
      </c>
      <c r="BF42" s="39" t="s">
        <v>8</v>
      </c>
      <c r="BG42" s="29">
        <v>0.0</v>
      </c>
      <c r="BH42" s="39" t="s">
        <v>8</v>
      </c>
      <c r="BI42" s="39" t="s">
        <v>8</v>
      </c>
      <c r="BJ42" s="39" t="s">
        <v>8</v>
      </c>
      <c r="BK42" s="39" t="s">
        <v>8</v>
      </c>
      <c r="BL42" s="39" t="s">
        <v>8</v>
      </c>
      <c r="BM42" s="39" t="s">
        <v>8</v>
      </c>
      <c r="BN42" s="39" t="s">
        <v>8</v>
      </c>
      <c r="BO42" s="29">
        <v>0.0</v>
      </c>
      <c r="BP42" s="41" t="s">
        <v>7</v>
      </c>
      <c r="BQ42" s="41" t="s">
        <v>7</v>
      </c>
      <c r="BR42" s="41" t="s">
        <v>7</v>
      </c>
      <c r="BS42" s="41" t="s">
        <v>7</v>
      </c>
      <c r="BT42" s="41" t="s">
        <v>7</v>
      </c>
      <c r="BU42" s="29">
        <v>0.0</v>
      </c>
      <c r="BV42" s="41" t="s">
        <v>7</v>
      </c>
      <c r="BW42" s="41" t="s">
        <v>7</v>
      </c>
      <c r="BX42" s="32" t="s">
        <v>15</v>
      </c>
      <c r="BY42" s="32" t="s">
        <v>15</v>
      </c>
      <c r="BZ42" s="41" t="s">
        <v>7</v>
      </c>
      <c r="CA42" s="41" t="s">
        <v>7</v>
      </c>
      <c r="CB42" s="41" t="s">
        <v>7</v>
      </c>
      <c r="CC42" s="29">
        <v>0.0</v>
      </c>
      <c r="CD42" s="28" t="s">
        <v>6</v>
      </c>
      <c r="CE42" s="28" t="s">
        <v>6</v>
      </c>
      <c r="CF42" s="28" t="s">
        <v>6</v>
      </c>
      <c r="CG42" s="28" t="s">
        <v>6</v>
      </c>
      <c r="CH42" s="28" t="s">
        <v>6</v>
      </c>
      <c r="CI42" s="8"/>
      <c r="CJ42" s="8"/>
      <c r="CK42" s="8"/>
      <c r="CL42" s="8"/>
      <c r="CM42" s="8"/>
      <c r="CN42" s="37">
        <f t="shared" si="4"/>
        <v>65</v>
      </c>
      <c r="CO42" s="37">
        <f t="shared" si="5"/>
        <v>11</v>
      </c>
      <c r="CP42" s="37">
        <f t="shared" ref="CP42:CT42" si="43">COUNTIF($F42:$CE42,CP$1)</f>
        <v>13</v>
      </c>
      <c r="CQ42" s="37">
        <f t="shared" si="43"/>
        <v>10</v>
      </c>
      <c r="CR42" s="37">
        <f t="shared" si="43"/>
        <v>11</v>
      </c>
      <c r="CS42" s="37">
        <f t="shared" si="43"/>
        <v>14</v>
      </c>
      <c r="CT42" s="37">
        <f t="shared" si="43"/>
        <v>17</v>
      </c>
    </row>
    <row r="43">
      <c r="A43" s="23">
        <v>40.0</v>
      </c>
      <c r="B43" s="24">
        <v>40.0</v>
      </c>
      <c r="C43" s="25" t="s">
        <v>53</v>
      </c>
      <c r="D43" s="26" t="s">
        <v>58</v>
      </c>
      <c r="E43" s="27" t="s">
        <v>14</v>
      </c>
      <c r="F43" s="679" t="s">
        <v>9</v>
      </c>
      <c r="G43" s="679" t="s">
        <v>9</v>
      </c>
      <c r="H43" s="679" t="s">
        <v>9</v>
      </c>
      <c r="I43" s="679" t="s">
        <v>9</v>
      </c>
      <c r="J43" s="679" t="s">
        <v>9</v>
      </c>
      <c r="K43" s="675">
        <v>0.0</v>
      </c>
      <c r="L43" s="679" t="s">
        <v>9</v>
      </c>
      <c r="M43" s="679" t="s">
        <v>9</v>
      </c>
      <c r="N43" s="679" t="s">
        <v>9</v>
      </c>
      <c r="O43" s="679" t="s">
        <v>9</v>
      </c>
      <c r="P43" s="679" t="s">
        <v>9</v>
      </c>
      <c r="Q43" s="679" t="s">
        <v>9</v>
      </c>
      <c r="R43" s="679" t="s">
        <v>9</v>
      </c>
      <c r="S43" s="675">
        <v>0.0</v>
      </c>
      <c r="T43" s="678" t="s">
        <v>10</v>
      </c>
      <c r="U43" s="678" t="s">
        <v>10</v>
      </c>
      <c r="V43" s="678" t="s">
        <v>10</v>
      </c>
      <c r="W43" s="678" t="s">
        <v>10</v>
      </c>
      <c r="X43" s="678" t="s">
        <v>10</v>
      </c>
      <c r="Y43" s="675">
        <v>0.0</v>
      </c>
      <c r="Z43" s="678" t="s">
        <v>10</v>
      </c>
      <c r="AA43" s="678" t="s">
        <v>10</v>
      </c>
      <c r="AB43" s="678" t="s">
        <v>10</v>
      </c>
      <c r="AC43" s="680" t="s">
        <v>15</v>
      </c>
      <c r="AD43" s="30" t="s">
        <v>10</v>
      </c>
      <c r="AE43" s="30" t="s">
        <v>10</v>
      </c>
      <c r="AF43" s="677">
        <v>0.0</v>
      </c>
      <c r="AG43" s="30" t="s">
        <v>10</v>
      </c>
      <c r="AH43" s="30" t="s">
        <v>10</v>
      </c>
      <c r="AI43" s="30" t="s">
        <v>10</v>
      </c>
      <c r="AJ43" s="30" t="s">
        <v>10</v>
      </c>
      <c r="AK43" s="30" t="s">
        <v>10</v>
      </c>
      <c r="AL43" s="677">
        <v>0.0</v>
      </c>
      <c r="AM43" s="33" t="s">
        <v>9</v>
      </c>
      <c r="AN43" s="33" t="s">
        <v>9</v>
      </c>
      <c r="AO43" s="33" t="s">
        <v>9</v>
      </c>
      <c r="AP43" s="33" t="s">
        <v>9</v>
      </c>
      <c r="AQ43" s="33" t="s">
        <v>9</v>
      </c>
      <c r="AR43" s="33" t="s">
        <v>9</v>
      </c>
      <c r="AS43" s="33" t="s">
        <v>9</v>
      </c>
      <c r="AT43" s="29">
        <v>0.0</v>
      </c>
      <c r="AU43" s="33" t="s">
        <v>9</v>
      </c>
      <c r="AV43" s="33" t="s">
        <v>9</v>
      </c>
      <c r="AW43" s="33" t="s">
        <v>9</v>
      </c>
      <c r="AX43" s="33" t="s">
        <v>9</v>
      </c>
      <c r="AY43" s="33" t="s">
        <v>9</v>
      </c>
      <c r="AZ43" s="33" t="s">
        <v>9</v>
      </c>
      <c r="BA43" s="33" t="s">
        <v>9</v>
      </c>
      <c r="BB43" s="29">
        <v>0.0</v>
      </c>
      <c r="BC43" s="39" t="s">
        <v>8</v>
      </c>
      <c r="BD43" s="39" t="s">
        <v>8</v>
      </c>
      <c r="BE43" s="39" t="s">
        <v>8</v>
      </c>
      <c r="BF43" s="39" t="s">
        <v>8</v>
      </c>
      <c r="BG43" s="29">
        <v>0.0</v>
      </c>
      <c r="BH43" s="39" t="s">
        <v>8</v>
      </c>
      <c r="BI43" s="39" t="s">
        <v>8</v>
      </c>
      <c r="BJ43" s="39" t="s">
        <v>8</v>
      </c>
      <c r="BK43" s="39" t="s">
        <v>8</v>
      </c>
      <c r="BL43" s="39" t="s">
        <v>8</v>
      </c>
      <c r="BM43" s="39" t="s">
        <v>8</v>
      </c>
      <c r="BN43" s="39" t="s">
        <v>8</v>
      </c>
      <c r="BO43" s="29">
        <v>0.0</v>
      </c>
      <c r="BP43" s="41" t="s">
        <v>7</v>
      </c>
      <c r="BQ43" s="41" t="s">
        <v>7</v>
      </c>
      <c r="BR43" s="41" t="s">
        <v>7</v>
      </c>
      <c r="BS43" s="41" t="s">
        <v>7</v>
      </c>
      <c r="BT43" s="41" t="s">
        <v>7</v>
      </c>
      <c r="BU43" s="41" t="s">
        <v>7</v>
      </c>
      <c r="BV43" s="29">
        <v>0.0</v>
      </c>
      <c r="BW43" s="41" t="s">
        <v>7</v>
      </c>
      <c r="BX43" s="41" t="s">
        <v>7</v>
      </c>
      <c r="BY43" s="41" t="s">
        <v>7</v>
      </c>
      <c r="BZ43" s="41" t="s">
        <v>7</v>
      </c>
      <c r="CA43" s="41" t="s">
        <v>7</v>
      </c>
      <c r="CB43" s="29">
        <v>0.0</v>
      </c>
      <c r="CC43" s="31"/>
      <c r="CD43" s="31"/>
      <c r="CE43" s="31"/>
      <c r="CF43" s="31"/>
      <c r="CG43" s="31"/>
      <c r="CH43" s="31"/>
      <c r="CI43" s="8"/>
      <c r="CJ43" s="8"/>
      <c r="CK43" s="8"/>
      <c r="CL43" s="8"/>
      <c r="CM43" s="8"/>
      <c r="CN43" s="37">
        <f t="shared" si="4"/>
        <v>63</v>
      </c>
      <c r="CO43" s="37">
        <f t="shared" si="5"/>
        <v>11</v>
      </c>
      <c r="CP43" s="37">
        <f t="shared" ref="CP43:CT43" si="44">COUNTIF($F43:$CE43,CP$1)</f>
        <v>0</v>
      </c>
      <c r="CQ43" s="37">
        <f t="shared" si="44"/>
        <v>11</v>
      </c>
      <c r="CR43" s="37">
        <f t="shared" si="44"/>
        <v>11</v>
      </c>
      <c r="CS43" s="37">
        <f t="shared" si="44"/>
        <v>26</v>
      </c>
      <c r="CT43" s="37">
        <f t="shared" si="44"/>
        <v>15</v>
      </c>
    </row>
    <row r="44">
      <c r="A44" s="23">
        <v>41.0</v>
      </c>
      <c r="B44" s="24">
        <v>41.0</v>
      </c>
      <c r="C44" s="25" t="s">
        <v>59</v>
      </c>
      <c r="D44" s="26" t="s">
        <v>857</v>
      </c>
      <c r="E44" s="27" t="s">
        <v>14</v>
      </c>
      <c r="F44" s="678" t="s">
        <v>10</v>
      </c>
      <c r="G44" s="678" t="s">
        <v>10</v>
      </c>
      <c r="H44" s="678" t="s">
        <v>10</v>
      </c>
      <c r="I44" s="678" t="s">
        <v>10</v>
      </c>
      <c r="J44" s="678" t="s">
        <v>10</v>
      </c>
      <c r="K44" s="675">
        <v>0.0</v>
      </c>
      <c r="L44" s="678" t="s">
        <v>10</v>
      </c>
      <c r="M44" s="678" t="s">
        <v>10</v>
      </c>
      <c r="N44" s="678" t="s">
        <v>10</v>
      </c>
      <c r="O44" s="678" t="s">
        <v>10</v>
      </c>
      <c r="P44" s="678" t="s">
        <v>10</v>
      </c>
      <c r="Q44" s="675">
        <v>0.0</v>
      </c>
      <c r="R44" s="678" t="s">
        <v>10</v>
      </c>
      <c r="S44" s="678" t="s">
        <v>10</v>
      </c>
      <c r="T44" s="678" t="s">
        <v>10</v>
      </c>
      <c r="U44" s="678" t="s">
        <v>10</v>
      </c>
      <c r="V44" s="678" t="s">
        <v>10</v>
      </c>
      <c r="W44" s="678" t="s">
        <v>10</v>
      </c>
      <c r="X44" s="675">
        <v>0.0</v>
      </c>
      <c r="Y44" s="678" t="s">
        <v>10</v>
      </c>
      <c r="Z44" s="678" t="s">
        <v>10</v>
      </c>
      <c r="AA44" s="678" t="s">
        <v>10</v>
      </c>
      <c r="AB44" s="678" t="s">
        <v>10</v>
      </c>
      <c r="AC44" s="684" t="s">
        <v>15</v>
      </c>
      <c r="AD44" s="30" t="s">
        <v>10</v>
      </c>
      <c r="AE44" s="677">
        <v>0.0</v>
      </c>
      <c r="AF44" s="33" t="s">
        <v>9</v>
      </c>
      <c r="AG44" s="33" t="s">
        <v>9</v>
      </c>
      <c r="AH44" s="33" t="s">
        <v>9</v>
      </c>
      <c r="AI44" s="33" t="s">
        <v>9</v>
      </c>
      <c r="AJ44" s="33" t="s">
        <v>9</v>
      </c>
      <c r="AK44" s="33" t="s">
        <v>9</v>
      </c>
      <c r="AL44" s="33" t="s">
        <v>9</v>
      </c>
      <c r="AM44" s="677">
        <v>0.0</v>
      </c>
      <c r="AN44" s="33" t="s">
        <v>9</v>
      </c>
      <c r="AO44" s="33" t="s">
        <v>9</v>
      </c>
      <c r="AP44" s="33" t="s">
        <v>9</v>
      </c>
      <c r="AQ44" s="33" t="s">
        <v>9</v>
      </c>
      <c r="AR44" s="33" t="s">
        <v>9</v>
      </c>
      <c r="AS44" s="33" t="s">
        <v>9</v>
      </c>
      <c r="AT44" s="33" t="s">
        <v>9</v>
      </c>
      <c r="AU44" s="29">
        <v>0.0</v>
      </c>
      <c r="AV44" s="39" t="s">
        <v>8</v>
      </c>
      <c r="AW44" s="39" t="s">
        <v>8</v>
      </c>
      <c r="AX44" s="39" t="s">
        <v>8</v>
      </c>
      <c r="AY44" s="39" t="s">
        <v>8</v>
      </c>
      <c r="AZ44" s="29">
        <v>0.0</v>
      </c>
      <c r="BA44" s="39" t="s">
        <v>8</v>
      </c>
      <c r="BB44" s="39" t="s">
        <v>8</v>
      </c>
      <c r="BC44" s="39" t="s">
        <v>8</v>
      </c>
      <c r="BD44" s="39" t="s">
        <v>8</v>
      </c>
      <c r="BE44" s="39" t="s">
        <v>8</v>
      </c>
      <c r="BF44" s="39" t="s">
        <v>8</v>
      </c>
      <c r="BG44" s="39" t="s">
        <v>8</v>
      </c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8"/>
      <c r="CJ44" s="8"/>
      <c r="CK44" s="8"/>
      <c r="CL44" s="8"/>
      <c r="CM44" s="8"/>
      <c r="CN44" s="37">
        <f t="shared" si="4"/>
        <v>46</v>
      </c>
      <c r="CO44" s="37">
        <f t="shared" si="5"/>
        <v>7</v>
      </c>
      <c r="CP44" s="37">
        <f t="shared" ref="CP44:CT44" si="45">COUNTIF($F44:$CE44,CP$1)</f>
        <v>0</v>
      </c>
      <c r="CQ44" s="37">
        <f t="shared" si="45"/>
        <v>0</v>
      </c>
      <c r="CR44" s="37">
        <f t="shared" si="45"/>
        <v>11</v>
      </c>
      <c r="CS44" s="37">
        <f t="shared" si="45"/>
        <v>14</v>
      </c>
      <c r="CT44" s="37">
        <f t="shared" si="45"/>
        <v>21</v>
      </c>
    </row>
    <row r="45">
      <c r="A45" s="23">
        <v>42.0</v>
      </c>
      <c r="B45" s="24">
        <v>42.0</v>
      </c>
      <c r="C45" s="25" t="s">
        <v>59</v>
      </c>
      <c r="D45" s="26" t="s">
        <v>60</v>
      </c>
      <c r="E45" s="27" t="s">
        <v>14</v>
      </c>
      <c r="F45" s="676" t="s">
        <v>8</v>
      </c>
      <c r="G45" s="676" t="s">
        <v>8</v>
      </c>
      <c r="H45" s="676" t="s">
        <v>8</v>
      </c>
      <c r="I45" s="676" t="s">
        <v>8</v>
      </c>
      <c r="J45" s="676" t="s">
        <v>8</v>
      </c>
      <c r="K45" s="675">
        <v>0.0</v>
      </c>
      <c r="L45" s="678" t="s">
        <v>10</v>
      </c>
      <c r="M45" s="678" t="s">
        <v>10</v>
      </c>
      <c r="N45" s="678" t="s">
        <v>10</v>
      </c>
      <c r="O45" s="678" t="s">
        <v>10</v>
      </c>
      <c r="P45" s="678" t="s">
        <v>10</v>
      </c>
      <c r="Q45" s="678" t="s">
        <v>10</v>
      </c>
      <c r="R45" s="675">
        <v>0.0</v>
      </c>
      <c r="S45" s="678" t="s">
        <v>10</v>
      </c>
      <c r="T45" s="678" t="s">
        <v>10</v>
      </c>
      <c r="U45" s="678" t="s">
        <v>10</v>
      </c>
      <c r="V45" s="678" t="s">
        <v>10</v>
      </c>
      <c r="W45" s="678" t="s">
        <v>10</v>
      </c>
      <c r="X45" s="678" t="s">
        <v>10</v>
      </c>
      <c r="Y45" s="675">
        <v>0.0</v>
      </c>
      <c r="Z45" s="678" t="s">
        <v>10</v>
      </c>
      <c r="AA45" s="678" t="s">
        <v>10</v>
      </c>
      <c r="AB45" s="678" t="s">
        <v>10</v>
      </c>
      <c r="AC45" s="678" t="s">
        <v>10</v>
      </c>
      <c r="AD45" s="30" t="s">
        <v>10</v>
      </c>
      <c r="AE45" s="677">
        <v>0.0</v>
      </c>
      <c r="AF45" s="33" t="s">
        <v>9</v>
      </c>
      <c r="AG45" s="33" t="s">
        <v>9</v>
      </c>
      <c r="AH45" s="33" t="s">
        <v>9</v>
      </c>
      <c r="AI45" s="33" t="s">
        <v>9</v>
      </c>
      <c r="AJ45" s="33" t="s">
        <v>9</v>
      </c>
      <c r="AK45" s="33" t="s">
        <v>9</v>
      </c>
      <c r="AL45" s="33" t="s">
        <v>9</v>
      </c>
      <c r="AM45" s="677">
        <v>0.0</v>
      </c>
      <c r="AN45" s="33" t="s">
        <v>9</v>
      </c>
      <c r="AO45" s="33" t="s">
        <v>9</v>
      </c>
      <c r="AP45" s="33" t="s">
        <v>9</v>
      </c>
      <c r="AQ45" s="33" t="s">
        <v>9</v>
      </c>
      <c r="AR45" s="33" t="s">
        <v>9</v>
      </c>
      <c r="AS45" s="33" t="s">
        <v>9</v>
      </c>
      <c r="AT45" s="33" t="s">
        <v>9</v>
      </c>
      <c r="AU45" s="29">
        <v>0.0</v>
      </c>
      <c r="AV45" s="39" t="s">
        <v>8</v>
      </c>
      <c r="AW45" s="39" t="s">
        <v>8</v>
      </c>
      <c r="AX45" s="39" t="s">
        <v>8</v>
      </c>
      <c r="AY45" s="39" t="s">
        <v>8</v>
      </c>
      <c r="AZ45" s="29">
        <v>0.0</v>
      </c>
      <c r="BA45" s="39" t="s">
        <v>8</v>
      </c>
      <c r="BB45" s="39" t="s">
        <v>8</v>
      </c>
      <c r="BC45" s="39" t="s">
        <v>8</v>
      </c>
      <c r="BD45" s="39" t="s">
        <v>8</v>
      </c>
      <c r="BE45" s="39" t="s">
        <v>8</v>
      </c>
      <c r="BF45" s="39" t="s">
        <v>8</v>
      </c>
      <c r="BG45" s="39" t="s">
        <v>8</v>
      </c>
      <c r="BH45" s="29">
        <v>0.0</v>
      </c>
      <c r="BI45" s="41" t="s">
        <v>7</v>
      </c>
      <c r="BJ45" s="41" t="s">
        <v>7</v>
      </c>
      <c r="BK45" s="41" t="s">
        <v>7</v>
      </c>
      <c r="BL45" s="41" t="s">
        <v>7</v>
      </c>
      <c r="BM45" s="41" t="s">
        <v>7</v>
      </c>
      <c r="BN45" s="29">
        <v>0.0</v>
      </c>
      <c r="BO45" s="41" t="s">
        <v>7</v>
      </c>
      <c r="BP45" s="41" t="s">
        <v>7</v>
      </c>
      <c r="BQ45" s="41" t="s">
        <v>7</v>
      </c>
      <c r="BR45" s="41" t="s">
        <v>7</v>
      </c>
      <c r="BS45" s="41" t="s">
        <v>7</v>
      </c>
      <c r="BT45" s="41" t="s">
        <v>7</v>
      </c>
      <c r="BU45" s="29">
        <v>0.0</v>
      </c>
      <c r="BV45" s="41" t="s">
        <v>7</v>
      </c>
      <c r="BW45" s="41" t="s">
        <v>7</v>
      </c>
      <c r="BX45" s="41" t="s">
        <v>7</v>
      </c>
      <c r="BY45" s="41" t="s">
        <v>7</v>
      </c>
      <c r="BZ45" s="41" t="s">
        <v>7</v>
      </c>
      <c r="CA45" s="41" t="s">
        <v>7</v>
      </c>
      <c r="CB45" s="29">
        <v>0.0</v>
      </c>
      <c r="CC45" s="28" t="s">
        <v>6</v>
      </c>
      <c r="CD45" s="28" t="s">
        <v>6</v>
      </c>
      <c r="CE45" s="28" t="s">
        <v>6</v>
      </c>
      <c r="CF45" s="28" t="s">
        <v>6</v>
      </c>
      <c r="CG45" s="28" t="s">
        <v>6</v>
      </c>
      <c r="CH45" s="28" t="s">
        <v>6</v>
      </c>
      <c r="CI45" s="8"/>
      <c r="CJ45" s="8"/>
      <c r="CK45" s="8"/>
      <c r="CL45" s="8"/>
      <c r="CM45" s="8"/>
      <c r="CN45" s="37">
        <f t="shared" si="4"/>
        <v>67</v>
      </c>
      <c r="CO45" s="37">
        <f t="shared" si="5"/>
        <v>11</v>
      </c>
      <c r="CP45" s="37">
        <f t="shared" ref="CP45:CT45" si="46">COUNTIF($F45:$CE45,CP$1)</f>
        <v>3</v>
      </c>
      <c r="CQ45" s="37">
        <f t="shared" si="46"/>
        <v>17</v>
      </c>
      <c r="CR45" s="37">
        <f t="shared" si="46"/>
        <v>16</v>
      </c>
      <c r="CS45" s="37">
        <f t="shared" si="46"/>
        <v>14</v>
      </c>
      <c r="CT45" s="37">
        <f t="shared" si="46"/>
        <v>17</v>
      </c>
    </row>
    <row r="46">
      <c r="A46" s="23">
        <v>43.0</v>
      </c>
      <c r="B46" s="24">
        <v>43.0</v>
      </c>
      <c r="C46" s="25" t="s">
        <v>59</v>
      </c>
      <c r="D46" s="26" t="s">
        <v>61</v>
      </c>
      <c r="E46" s="27" t="s">
        <v>14</v>
      </c>
      <c r="F46" s="674" t="s">
        <v>7</v>
      </c>
      <c r="G46" s="674" t="s">
        <v>7</v>
      </c>
      <c r="H46" s="674" t="s">
        <v>7</v>
      </c>
      <c r="I46" s="674" t="s">
        <v>7</v>
      </c>
      <c r="J46" s="674" t="s">
        <v>7</v>
      </c>
      <c r="K46" s="675">
        <v>0.0</v>
      </c>
      <c r="L46" s="678" t="s">
        <v>10</v>
      </c>
      <c r="M46" s="678" t="s">
        <v>10</v>
      </c>
      <c r="N46" s="678" t="s">
        <v>10</v>
      </c>
      <c r="O46" s="678" t="s">
        <v>10</v>
      </c>
      <c r="P46" s="678" t="s">
        <v>10</v>
      </c>
      <c r="Q46" s="675">
        <v>0.0</v>
      </c>
      <c r="R46" s="678" t="s">
        <v>10</v>
      </c>
      <c r="S46" s="678" t="s">
        <v>10</v>
      </c>
      <c r="T46" s="678" t="s">
        <v>10</v>
      </c>
      <c r="U46" s="678" t="s">
        <v>10</v>
      </c>
      <c r="V46" s="678" t="s">
        <v>10</v>
      </c>
      <c r="W46" s="678" t="s">
        <v>10</v>
      </c>
      <c r="X46" s="678" t="s">
        <v>10</v>
      </c>
      <c r="Y46" s="675">
        <v>0.0</v>
      </c>
      <c r="Z46" s="678" t="s">
        <v>10</v>
      </c>
      <c r="AA46" s="678" t="s">
        <v>10</v>
      </c>
      <c r="AB46" s="678" t="s">
        <v>10</v>
      </c>
      <c r="AC46" s="685" t="s">
        <v>10</v>
      </c>
      <c r="AD46" s="30" t="s">
        <v>10</v>
      </c>
      <c r="AE46" s="677">
        <v>0.0</v>
      </c>
      <c r="AF46" s="33" t="s">
        <v>9</v>
      </c>
      <c r="AG46" s="33" t="s">
        <v>9</v>
      </c>
      <c r="AH46" s="33" t="s">
        <v>9</v>
      </c>
      <c r="AI46" s="33" t="s">
        <v>9</v>
      </c>
      <c r="AJ46" s="33" t="s">
        <v>9</v>
      </c>
      <c r="AK46" s="33" t="s">
        <v>9</v>
      </c>
      <c r="AL46" s="33" t="s">
        <v>9</v>
      </c>
      <c r="AM46" s="677">
        <v>0.0</v>
      </c>
      <c r="AN46" s="33" t="s">
        <v>9</v>
      </c>
      <c r="AO46" s="33" t="s">
        <v>9</v>
      </c>
      <c r="AP46" s="33" t="s">
        <v>9</v>
      </c>
      <c r="AQ46" s="33" t="s">
        <v>9</v>
      </c>
      <c r="AR46" s="33" t="s">
        <v>9</v>
      </c>
      <c r="AS46" s="33" t="s">
        <v>9</v>
      </c>
      <c r="AT46" s="33" t="s">
        <v>9</v>
      </c>
      <c r="AU46" s="29">
        <v>0.0</v>
      </c>
      <c r="AV46" s="39" t="s">
        <v>8</v>
      </c>
      <c r="AW46" s="39" t="s">
        <v>8</v>
      </c>
      <c r="AX46" s="39" t="s">
        <v>8</v>
      </c>
      <c r="AY46" s="39" t="s">
        <v>8</v>
      </c>
      <c r="AZ46" s="29">
        <v>0.0</v>
      </c>
      <c r="BA46" s="39" t="s">
        <v>8</v>
      </c>
      <c r="BB46" s="39" t="s">
        <v>8</v>
      </c>
      <c r="BC46" s="39" t="s">
        <v>8</v>
      </c>
      <c r="BD46" s="39" t="s">
        <v>8</v>
      </c>
      <c r="BE46" s="39" t="s">
        <v>8</v>
      </c>
      <c r="BF46" s="39" t="s">
        <v>8</v>
      </c>
      <c r="BG46" s="39" t="s">
        <v>8</v>
      </c>
      <c r="BH46" s="29">
        <v>0.0</v>
      </c>
      <c r="BI46" s="41" t="s">
        <v>7</v>
      </c>
      <c r="BJ46" s="41" t="s">
        <v>7</v>
      </c>
      <c r="BK46" s="41" t="s">
        <v>7</v>
      </c>
      <c r="BL46" s="41" t="s">
        <v>7</v>
      </c>
      <c r="BM46" s="41" t="s">
        <v>7</v>
      </c>
      <c r="BN46" s="29">
        <v>0.0</v>
      </c>
      <c r="BO46" s="41" t="s">
        <v>7</v>
      </c>
      <c r="BP46" s="41" t="s">
        <v>7</v>
      </c>
      <c r="BQ46" s="41" t="s">
        <v>7</v>
      </c>
      <c r="BR46" s="41" t="s">
        <v>7</v>
      </c>
      <c r="BS46" s="41" t="s">
        <v>7</v>
      </c>
      <c r="BT46" s="41" t="s">
        <v>7</v>
      </c>
      <c r="BU46" s="41" t="s">
        <v>7</v>
      </c>
      <c r="BV46" s="29">
        <v>0.0</v>
      </c>
      <c r="BW46" s="41" t="s">
        <v>7</v>
      </c>
      <c r="BX46" s="41" t="s">
        <v>7</v>
      </c>
      <c r="BY46" s="41" t="s">
        <v>7</v>
      </c>
      <c r="BZ46" s="41" t="s">
        <v>7</v>
      </c>
      <c r="CA46" s="41" t="s">
        <v>7</v>
      </c>
      <c r="CB46" s="29">
        <v>0.0</v>
      </c>
      <c r="CC46" s="31"/>
      <c r="CD46" s="31"/>
      <c r="CE46" s="31"/>
      <c r="CF46" s="31"/>
      <c r="CG46" s="28" t="s">
        <v>6</v>
      </c>
      <c r="CH46" s="28" t="s">
        <v>6</v>
      </c>
      <c r="CI46" s="8"/>
      <c r="CJ46" s="8"/>
      <c r="CK46" s="8"/>
      <c r="CL46" s="8"/>
      <c r="CM46" s="8"/>
      <c r="CN46" s="37">
        <f t="shared" si="4"/>
        <v>64</v>
      </c>
      <c r="CO46" s="37">
        <f t="shared" si="5"/>
        <v>11</v>
      </c>
      <c r="CP46" s="37">
        <f t="shared" ref="CP46:CT46" si="47">COUNTIF($F46:$CE46,CP$1)</f>
        <v>0</v>
      </c>
      <c r="CQ46" s="37">
        <f t="shared" si="47"/>
        <v>22</v>
      </c>
      <c r="CR46" s="37">
        <f t="shared" si="47"/>
        <v>11</v>
      </c>
      <c r="CS46" s="37">
        <f t="shared" si="47"/>
        <v>14</v>
      </c>
      <c r="CT46" s="37">
        <f t="shared" si="47"/>
        <v>17</v>
      </c>
    </row>
    <row r="47">
      <c r="A47" s="23">
        <v>44.0</v>
      </c>
      <c r="B47" s="24">
        <v>44.0</v>
      </c>
      <c r="C47" s="25" t="s">
        <v>59</v>
      </c>
      <c r="D47" s="26" t="s">
        <v>62</v>
      </c>
      <c r="E47" s="27" t="s">
        <v>14</v>
      </c>
      <c r="F47" s="676" t="s">
        <v>8</v>
      </c>
      <c r="G47" s="676" t="s">
        <v>8</v>
      </c>
      <c r="H47" s="676" t="s">
        <v>8</v>
      </c>
      <c r="I47" s="676" t="s">
        <v>8</v>
      </c>
      <c r="J47" s="676" t="s">
        <v>8</v>
      </c>
      <c r="K47" s="675">
        <v>0.0</v>
      </c>
      <c r="L47" s="678" t="s">
        <v>10</v>
      </c>
      <c r="M47" s="678" t="s">
        <v>10</v>
      </c>
      <c r="N47" s="678" t="s">
        <v>10</v>
      </c>
      <c r="O47" s="678" t="s">
        <v>10</v>
      </c>
      <c r="P47" s="678" t="s">
        <v>10</v>
      </c>
      <c r="Q47" s="675">
        <v>0.0</v>
      </c>
      <c r="R47" s="678" t="s">
        <v>10</v>
      </c>
      <c r="S47" s="678" t="s">
        <v>10</v>
      </c>
      <c r="T47" s="678" t="s">
        <v>10</v>
      </c>
      <c r="U47" s="678" t="s">
        <v>10</v>
      </c>
      <c r="V47" s="678" t="s">
        <v>10</v>
      </c>
      <c r="W47" s="678" t="s">
        <v>10</v>
      </c>
      <c r="X47" s="678" t="s">
        <v>10</v>
      </c>
      <c r="Y47" s="675">
        <v>0.0</v>
      </c>
      <c r="Z47" s="678" t="s">
        <v>10</v>
      </c>
      <c r="AA47" s="678" t="s">
        <v>10</v>
      </c>
      <c r="AB47" s="678" t="s">
        <v>10</v>
      </c>
      <c r="AC47" s="685" t="s">
        <v>10</v>
      </c>
      <c r="AD47" s="30" t="s">
        <v>10</v>
      </c>
      <c r="AE47" s="677">
        <v>0.0</v>
      </c>
      <c r="AF47" s="33" t="s">
        <v>9</v>
      </c>
      <c r="AG47" s="33" t="s">
        <v>9</v>
      </c>
      <c r="AH47" s="33" t="s">
        <v>9</v>
      </c>
      <c r="AI47" s="33" t="s">
        <v>9</v>
      </c>
      <c r="AJ47" s="33" t="s">
        <v>9</v>
      </c>
      <c r="AK47" s="33" t="s">
        <v>9</v>
      </c>
      <c r="AL47" s="33" t="s">
        <v>9</v>
      </c>
      <c r="AM47" s="677">
        <v>0.0</v>
      </c>
      <c r="AN47" s="33" t="s">
        <v>9</v>
      </c>
      <c r="AO47" s="33" t="s">
        <v>9</v>
      </c>
      <c r="AP47" s="33" t="s">
        <v>9</v>
      </c>
      <c r="AQ47" s="33" t="s">
        <v>9</v>
      </c>
      <c r="AR47" s="33" t="s">
        <v>9</v>
      </c>
      <c r="AS47" s="33" t="s">
        <v>9</v>
      </c>
      <c r="AT47" s="29">
        <v>0.0</v>
      </c>
      <c r="AU47" s="30" t="s">
        <v>10</v>
      </c>
      <c r="AV47" s="30" t="s">
        <v>10</v>
      </c>
      <c r="AW47" s="30" t="s">
        <v>10</v>
      </c>
      <c r="AX47" s="30" t="s">
        <v>10</v>
      </c>
      <c r="AY47" s="30" t="s">
        <v>10</v>
      </c>
      <c r="AZ47" s="29">
        <v>0.0</v>
      </c>
      <c r="BA47" s="30" t="s">
        <v>10</v>
      </c>
      <c r="BB47" s="30" t="s">
        <v>10</v>
      </c>
      <c r="BC47" s="30" t="s">
        <v>10</v>
      </c>
      <c r="BD47" s="30" t="s">
        <v>10</v>
      </c>
      <c r="BE47" s="30" t="s">
        <v>10</v>
      </c>
      <c r="BF47" s="38" t="s">
        <v>10</v>
      </c>
      <c r="BG47" s="38" t="s">
        <v>10</v>
      </c>
      <c r="BH47" s="29">
        <v>0.0</v>
      </c>
      <c r="BI47" s="38" t="s">
        <v>10</v>
      </c>
      <c r="BJ47" s="38" t="s">
        <v>10</v>
      </c>
      <c r="BK47" s="38" t="s">
        <v>10</v>
      </c>
      <c r="BL47" s="38" t="s">
        <v>10</v>
      </c>
      <c r="BM47" s="38" t="s">
        <v>10</v>
      </c>
      <c r="BN47" s="38" t="s">
        <v>10</v>
      </c>
      <c r="BO47" s="29">
        <v>0.0</v>
      </c>
      <c r="BP47" s="38" t="s">
        <v>10</v>
      </c>
      <c r="BQ47" s="38" t="s">
        <v>10</v>
      </c>
      <c r="BR47" s="38" t="s">
        <v>10</v>
      </c>
      <c r="BS47" s="38" t="s">
        <v>10</v>
      </c>
      <c r="BT47" s="38" t="s">
        <v>10</v>
      </c>
      <c r="BU47" s="29">
        <v>0.0</v>
      </c>
      <c r="BV47" s="38" t="s">
        <v>10</v>
      </c>
      <c r="BW47" s="38" t="s">
        <v>10</v>
      </c>
      <c r="BX47" s="38" t="s">
        <v>10</v>
      </c>
      <c r="BY47" s="38" t="s">
        <v>10</v>
      </c>
      <c r="BZ47" s="38" t="s">
        <v>10</v>
      </c>
      <c r="CA47" s="38" t="s">
        <v>10</v>
      </c>
      <c r="CB47" s="38" t="s">
        <v>10</v>
      </c>
      <c r="CC47" s="29">
        <v>0.0</v>
      </c>
      <c r="CD47" s="38" t="s">
        <v>10</v>
      </c>
      <c r="CE47" s="38" t="s">
        <v>10</v>
      </c>
      <c r="CF47" s="38" t="s">
        <v>10</v>
      </c>
      <c r="CG47" s="38" t="s">
        <v>10</v>
      </c>
      <c r="CH47" s="38" t="s">
        <v>10</v>
      </c>
      <c r="CI47" s="8"/>
      <c r="CJ47" s="8"/>
      <c r="CK47" s="8"/>
      <c r="CL47" s="8"/>
      <c r="CM47" s="8"/>
      <c r="CN47" s="37">
        <f t="shared" si="4"/>
        <v>67</v>
      </c>
      <c r="CO47" s="37">
        <f t="shared" si="5"/>
        <v>11</v>
      </c>
      <c r="CP47" s="37">
        <f t="shared" ref="CP47:CT47" si="48">COUNTIF($F47:$CE47,CP$1)</f>
        <v>0</v>
      </c>
      <c r="CQ47" s="37">
        <f t="shared" si="48"/>
        <v>0</v>
      </c>
      <c r="CR47" s="37">
        <f t="shared" si="48"/>
        <v>5</v>
      </c>
      <c r="CS47" s="37">
        <f t="shared" si="48"/>
        <v>13</v>
      </c>
      <c r="CT47" s="37">
        <f t="shared" si="48"/>
        <v>49</v>
      </c>
    </row>
    <row r="48">
      <c r="A48" s="23">
        <v>45.0</v>
      </c>
      <c r="B48" s="24">
        <v>45.0</v>
      </c>
      <c r="C48" s="25" t="s">
        <v>59</v>
      </c>
      <c r="D48" s="26" t="s">
        <v>63</v>
      </c>
      <c r="E48" s="27" t="s">
        <v>14</v>
      </c>
      <c r="F48" s="676" t="s">
        <v>8</v>
      </c>
      <c r="G48" s="676" t="s">
        <v>8</v>
      </c>
      <c r="H48" s="676" t="s">
        <v>8</v>
      </c>
      <c r="I48" s="676" t="s">
        <v>8</v>
      </c>
      <c r="J48" s="676" t="s">
        <v>8</v>
      </c>
      <c r="K48" s="675">
        <v>0.0</v>
      </c>
      <c r="L48" s="678" t="s">
        <v>10</v>
      </c>
      <c r="M48" s="678" t="s">
        <v>10</v>
      </c>
      <c r="N48" s="678" t="s">
        <v>10</v>
      </c>
      <c r="O48" s="678" t="s">
        <v>10</v>
      </c>
      <c r="P48" s="678" t="s">
        <v>10</v>
      </c>
      <c r="Q48" s="675">
        <v>0.0</v>
      </c>
      <c r="R48" s="678" t="s">
        <v>10</v>
      </c>
      <c r="S48" s="678" t="s">
        <v>10</v>
      </c>
      <c r="T48" s="678" t="s">
        <v>10</v>
      </c>
      <c r="U48" s="678" t="s">
        <v>10</v>
      </c>
      <c r="V48" s="678" t="s">
        <v>10</v>
      </c>
      <c r="W48" s="678" t="s">
        <v>10</v>
      </c>
      <c r="X48" s="678" t="s">
        <v>10</v>
      </c>
      <c r="Y48" s="675">
        <v>0.0</v>
      </c>
      <c r="Z48" s="678" t="s">
        <v>10</v>
      </c>
      <c r="AA48" s="678" t="s">
        <v>10</v>
      </c>
      <c r="AB48" s="678" t="s">
        <v>10</v>
      </c>
      <c r="AC48" s="685" t="s">
        <v>10</v>
      </c>
      <c r="AD48" s="30" t="s">
        <v>10</v>
      </c>
      <c r="AE48" s="677">
        <v>0.0</v>
      </c>
      <c r="AF48" s="33" t="s">
        <v>9</v>
      </c>
      <c r="AG48" s="33" t="s">
        <v>9</v>
      </c>
      <c r="AH48" s="33" t="s">
        <v>9</v>
      </c>
      <c r="AI48" s="33" t="s">
        <v>9</v>
      </c>
      <c r="AJ48" s="33" t="s">
        <v>9</v>
      </c>
      <c r="AK48" s="33" t="s">
        <v>9</v>
      </c>
      <c r="AL48" s="33" t="s">
        <v>9</v>
      </c>
      <c r="AM48" s="677">
        <v>0.0</v>
      </c>
      <c r="AN48" s="33" t="s">
        <v>9</v>
      </c>
      <c r="AO48" s="33" t="s">
        <v>9</v>
      </c>
      <c r="AP48" s="33" t="s">
        <v>9</v>
      </c>
      <c r="AQ48" s="33" t="s">
        <v>9</v>
      </c>
      <c r="AR48" s="33" t="s">
        <v>9</v>
      </c>
      <c r="AS48" s="33" t="s">
        <v>9</v>
      </c>
      <c r="AT48" s="33" t="s">
        <v>9</v>
      </c>
      <c r="AU48" s="29">
        <v>0.0</v>
      </c>
      <c r="AV48" s="39" t="s">
        <v>8</v>
      </c>
      <c r="AW48" s="39" t="s">
        <v>8</v>
      </c>
      <c r="AX48" s="39" t="s">
        <v>8</v>
      </c>
      <c r="AY48" s="39" t="s">
        <v>8</v>
      </c>
      <c r="AZ48" s="29">
        <v>0.0</v>
      </c>
      <c r="BA48" s="39" t="s">
        <v>8</v>
      </c>
      <c r="BB48" s="39" t="s">
        <v>8</v>
      </c>
      <c r="BC48" s="39" t="s">
        <v>8</v>
      </c>
      <c r="BD48" s="39" t="s">
        <v>8</v>
      </c>
      <c r="BE48" s="39" t="s">
        <v>8</v>
      </c>
      <c r="BF48" s="39" t="s">
        <v>8</v>
      </c>
      <c r="BG48" s="39" t="s">
        <v>8</v>
      </c>
      <c r="BH48" s="29">
        <v>0.0</v>
      </c>
      <c r="BI48" s="41" t="s">
        <v>7</v>
      </c>
      <c r="BJ48" s="41" t="s">
        <v>7</v>
      </c>
      <c r="BK48" s="41" t="s">
        <v>7</v>
      </c>
      <c r="BL48" s="41" t="s">
        <v>7</v>
      </c>
      <c r="BM48" s="41" t="s">
        <v>7</v>
      </c>
      <c r="BN48" s="29">
        <v>0.0</v>
      </c>
      <c r="BO48" s="41" t="s">
        <v>7</v>
      </c>
      <c r="BP48" s="41" t="s">
        <v>7</v>
      </c>
      <c r="BQ48" s="41" t="s">
        <v>7</v>
      </c>
      <c r="BR48" s="41" t="s">
        <v>7</v>
      </c>
      <c r="BS48" s="41" t="s">
        <v>7</v>
      </c>
      <c r="BT48" s="41" t="s">
        <v>7</v>
      </c>
      <c r="BU48" s="31"/>
      <c r="BV48" s="29">
        <v>0.0</v>
      </c>
      <c r="BW48" s="32" t="s">
        <v>15</v>
      </c>
      <c r="BX48" s="41" t="s">
        <v>7</v>
      </c>
      <c r="BY48" s="41" t="s">
        <v>7</v>
      </c>
      <c r="BZ48" s="41" t="s">
        <v>7</v>
      </c>
      <c r="CA48" s="41" t="s">
        <v>7</v>
      </c>
      <c r="CB48" s="29">
        <v>0.0</v>
      </c>
      <c r="CC48" s="28" t="s">
        <v>6</v>
      </c>
      <c r="CD48" s="28" t="s">
        <v>6</v>
      </c>
      <c r="CE48" s="28" t="s">
        <v>6</v>
      </c>
      <c r="CF48" s="28" t="s">
        <v>6</v>
      </c>
      <c r="CG48" s="28" t="s">
        <v>6</v>
      </c>
      <c r="CH48" s="28" t="s">
        <v>6</v>
      </c>
      <c r="CI48" s="8"/>
      <c r="CJ48" s="8"/>
      <c r="CK48" s="8"/>
      <c r="CL48" s="8"/>
      <c r="CM48" s="8"/>
      <c r="CN48" s="37">
        <f t="shared" si="4"/>
        <v>65</v>
      </c>
      <c r="CO48" s="37">
        <f t="shared" si="5"/>
        <v>11</v>
      </c>
      <c r="CP48" s="37">
        <f t="shared" ref="CP48:CT48" si="49">COUNTIF($F48:$CE48,CP$1)</f>
        <v>3</v>
      </c>
      <c r="CQ48" s="37">
        <f t="shared" si="49"/>
        <v>15</v>
      </c>
      <c r="CR48" s="37">
        <f t="shared" si="49"/>
        <v>16</v>
      </c>
      <c r="CS48" s="37">
        <f t="shared" si="49"/>
        <v>14</v>
      </c>
      <c r="CT48" s="37">
        <f t="shared" si="49"/>
        <v>17</v>
      </c>
    </row>
    <row r="49">
      <c r="A49" s="23">
        <v>46.0</v>
      </c>
      <c r="B49" s="24">
        <v>46.0</v>
      </c>
      <c r="C49" s="25" t="s">
        <v>64</v>
      </c>
      <c r="D49" s="26" t="s">
        <v>73</v>
      </c>
      <c r="E49" s="27" t="s">
        <v>14</v>
      </c>
      <c r="F49" s="678" t="s">
        <v>10</v>
      </c>
      <c r="G49" s="678" t="s">
        <v>10</v>
      </c>
      <c r="H49" s="678" t="s">
        <v>10</v>
      </c>
      <c r="I49" s="678" t="s">
        <v>10</v>
      </c>
      <c r="J49" s="675">
        <v>0.0</v>
      </c>
      <c r="K49" s="678" t="s">
        <v>10</v>
      </c>
      <c r="L49" s="678" t="s">
        <v>10</v>
      </c>
      <c r="M49" s="678" t="s">
        <v>10</v>
      </c>
      <c r="N49" s="678" t="s">
        <v>10</v>
      </c>
      <c r="O49" s="678" t="s">
        <v>10</v>
      </c>
      <c r="P49" s="678" t="s">
        <v>10</v>
      </c>
      <c r="Q49" s="675">
        <v>0.0</v>
      </c>
      <c r="R49" s="679" t="s">
        <v>9</v>
      </c>
      <c r="S49" s="679" t="s">
        <v>9</v>
      </c>
      <c r="T49" s="679" t="s">
        <v>9</v>
      </c>
      <c r="U49" s="679" t="s">
        <v>9</v>
      </c>
      <c r="V49" s="679" t="s">
        <v>9</v>
      </c>
      <c r="W49" s="679" t="s">
        <v>9</v>
      </c>
      <c r="X49" s="675">
        <v>0.0</v>
      </c>
      <c r="Y49" s="679" t="s">
        <v>9</v>
      </c>
      <c r="Z49" s="679" t="s">
        <v>9</v>
      </c>
      <c r="AA49" s="679" t="s">
        <v>9</v>
      </c>
      <c r="AB49" s="679" t="s">
        <v>9</v>
      </c>
      <c r="AC49" s="680" t="s">
        <v>15</v>
      </c>
      <c r="AD49" s="33" t="s">
        <v>9</v>
      </c>
      <c r="AE49" s="33" t="s">
        <v>9</v>
      </c>
      <c r="AF49" s="677">
        <v>0.0</v>
      </c>
      <c r="AG49" s="33" t="s">
        <v>9</v>
      </c>
      <c r="AH49" s="33" t="s">
        <v>9</v>
      </c>
      <c r="AI49" s="33" t="s">
        <v>9</v>
      </c>
      <c r="AJ49" s="33" t="s">
        <v>9</v>
      </c>
      <c r="AK49" s="33" t="s">
        <v>9</v>
      </c>
      <c r="AL49" s="33" t="s">
        <v>9</v>
      </c>
      <c r="AM49" s="33" t="s">
        <v>9</v>
      </c>
      <c r="AN49" s="677">
        <v>0.0</v>
      </c>
      <c r="AO49" s="39" t="s">
        <v>8</v>
      </c>
      <c r="AP49" s="39" t="s">
        <v>8</v>
      </c>
      <c r="AQ49" s="39" t="s">
        <v>8</v>
      </c>
      <c r="AR49" s="39" t="s">
        <v>8</v>
      </c>
      <c r="AS49" s="29">
        <v>0.0</v>
      </c>
      <c r="AT49" s="39" t="s">
        <v>8</v>
      </c>
      <c r="AU49" s="39" t="s">
        <v>8</v>
      </c>
      <c r="AV49" s="39" t="s">
        <v>8</v>
      </c>
      <c r="AW49" s="39" t="s">
        <v>8</v>
      </c>
      <c r="AX49" s="39" t="s">
        <v>8</v>
      </c>
      <c r="AY49" s="39" t="s">
        <v>8</v>
      </c>
      <c r="AZ49" s="39" t="s">
        <v>8</v>
      </c>
      <c r="BA49" s="29">
        <v>0.0</v>
      </c>
      <c r="BB49" s="41" t="s">
        <v>7</v>
      </c>
      <c r="BC49" s="41" t="s">
        <v>7</v>
      </c>
      <c r="BD49" s="41" t="s">
        <v>7</v>
      </c>
      <c r="BE49" s="41" t="s">
        <v>7</v>
      </c>
      <c r="BF49" s="41" t="s">
        <v>7</v>
      </c>
      <c r="BG49" s="29">
        <v>0.0</v>
      </c>
      <c r="BH49" s="41" t="s">
        <v>7</v>
      </c>
      <c r="BI49" s="41" t="s">
        <v>7</v>
      </c>
      <c r="BJ49" s="41" t="s">
        <v>7</v>
      </c>
      <c r="BK49" s="41" t="s">
        <v>7</v>
      </c>
      <c r="BL49" s="41" t="s">
        <v>7</v>
      </c>
      <c r="BM49" s="41" t="s">
        <v>7</v>
      </c>
      <c r="BN49" s="41" t="s">
        <v>7</v>
      </c>
      <c r="BO49" s="29">
        <v>0.0</v>
      </c>
      <c r="BP49" s="28" t="s">
        <v>6</v>
      </c>
      <c r="BQ49" s="28" t="s">
        <v>6</v>
      </c>
      <c r="BR49" s="28" t="s">
        <v>6</v>
      </c>
      <c r="BS49" s="28" t="s">
        <v>6</v>
      </c>
      <c r="BT49" s="28" t="s">
        <v>6</v>
      </c>
      <c r="BU49" s="29">
        <v>0.0</v>
      </c>
      <c r="BV49" s="28" t="s">
        <v>6</v>
      </c>
      <c r="BW49" s="28" t="s">
        <v>6</v>
      </c>
      <c r="BX49" s="28" t="s">
        <v>6</v>
      </c>
      <c r="BY49" s="28" t="s">
        <v>6</v>
      </c>
      <c r="BZ49" s="28" t="s">
        <v>6</v>
      </c>
      <c r="CA49" s="28" t="s">
        <v>6</v>
      </c>
      <c r="CB49" s="29">
        <v>0.0</v>
      </c>
      <c r="CC49" s="31"/>
      <c r="CD49" s="31"/>
      <c r="CE49" s="31"/>
      <c r="CF49" s="31"/>
      <c r="CG49" s="31"/>
      <c r="CH49" s="31"/>
      <c r="CI49" s="8"/>
      <c r="CJ49" s="8"/>
      <c r="CK49" s="8"/>
      <c r="CL49" s="8"/>
      <c r="CM49" s="8"/>
      <c r="CN49" s="37">
        <f t="shared" si="4"/>
        <v>63</v>
      </c>
      <c r="CO49" s="37">
        <f t="shared" si="5"/>
        <v>11</v>
      </c>
      <c r="CP49" s="37">
        <f t="shared" ref="CP49:CT49" si="50">COUNTIF($F49:$CE49,CP$1)</f>
        <v>11</v>
      </c>
      <c r="CQ49" s="37">
        <f t="shared" si="50"/>
        <v>12</v>
      </c>
      <c r="CR49" s="37">
        <f t="shared" si="50"/>
        <v>11</v>
      </c>
      <c r="CS49" s="37">
        <f t="shared" si="50"/>
        <v>19</v>
      </c>
      <c r="CT49" s="37">
        <f t="shared" si="50"/>
        <v>10</v>
      </c>
    </row>
    <row r="50">
      <c r="A50" s="23">
        <v>47.0</v>
      </c>
      <c r="B50" s="24">
        <v>47.0</v>
      </c>
      <c r="C50" s="25" t="s">
        <v>64</v>
      </c>
      <c r="D50" s="26" t="s">
        <v>65</v>
      </c>
      <c r="E50" s="27" t="s">
        <v>14</v>
      </c>
      <c r="F50" s="678" t="s">
        <v>10</v>
      </c>
      <c r="G50" s="678" t="s">
        <v>10</v>
      </c>
      <c r="H50" s="678" t="s">
        <v>10</v>
      </c>
      <c r="I50" s="678" t="s">
        <v>10</v>
      </c>
      <c r="J50" s="678" t="s">
        <v>10</v>
      </c>
      <c r="K50" s="675">
        <v>0.0</v>
      </c>
      <c r="L50" s="678" t="s">
        <v>10</v>
      </c>
      <c r="M50" s="678" t="s">
        <v>10</v>
      </c>
      <c r="N50" s="678" t="s">
        <v>10</v>
      </c>
      <c r="O50" s="678" t="s">
        <v>10</v>
      </c>
      <c r="P50" s="678" t="s">
        <v>10</v>
      </c>
      <c r="Q50" s="675">
        <v>0.0</v>
      </c>
      <c r="R50" s="679" t="s">
        <v>9</v>
      </c>
      <c r="S50" s="679" t="s">
        <v>9</v>
      </c>
      <c r="T50" s="679" t="s">
        <v>9</v>
      </c>
      <c r="U50" s="679" t="s">
        <v>9</v>
      </c>
      <c r="V50" s="679" t="s">
        <v>9</v>
      </c>
      <c r="W50" s="679" t="s">
        <v>9</v>
      </c>
      <c r="X50" s="679" t="s">
        <v>9</v>
      </c>
      <c r="Y50" s="675">
        <v>0.0</v>
      </c>
      <c r="Z50" s="679" t="s">
        <v>9</v>
      </c>
      <c r="AA50" s="679" t="s">
        <v>9</v>
      </c>
      <c r="AB50" s="679" t="s">
        <v>9</v>
      </c>
      <c r="AC50" s="680" t="s">
        <v>15</v>
      </c>
      <c r="AD50" s="33" t="s">
        <v>9</v>
      </c>
      <c r="AE50" s="33" t="s">
        <v>9</v>
      </c>
      <c r="AF50" s="677">
        <v>0.0</v>
      </c>
      <c r="AG50" s="33" t="s">
        <v>9</v>
      </c>
      <c r="AH50" s="33" t="s">
        <v>9</v>
      </c>
      <c r="AI50" s="33" t="s">
        <v>9</v>
      </c>
      <c r="AJ50" s="33" t="s">
        <v>9</v>
      </c>
      <c r="AK50" s="33" t="s">
        <v>9</v>
      </c>
      <c r="AL50" s="33" t="s">
        <v>9</v>
      </c>
      <c r="AM50" s="33" t="s">
        <v>9</v>
      </c>
      <c r="AN50" s="677">
        <v>0.0</v>
      </c>
      <c r="AO50" s="39" t="s">
        <v>8</v>
      </c>
      <c r="AP50" s="39" t="s">
        <v>8</v>
      </c>
      <c r="AQ50" s="39" t="s">
        <v>8</v>
      </c>
      <c r="AR50" s="39" t="s">
        <v>8</v>
      </c>
      <c r="AS50" s="29">
        <v>0.0</v>
      </c>
      <c r="AT50" s="39" t="s">
        <v>8</v>
      </c>
      <c r="AU50" s="39" t="s">
        <v>8</v>
      </c>
      <c r="AV50" s="39" t="s">
        <v>8</v>
      </c>
      <c r="AW50" s="39" t="s">
        <v>8</v>
      </c>
      <c r="AX50" s="39" t="s">
        <v>8</v>
      </c>
      <c r="AY50" s="39" t="s">
        <v>8</v>
      </c>
      <c r="AZ50" s="39" t="s">
        <v>8</v>
      </c>
      <c r="BA50" s="29">
        <v>0.0</v>
      </c>
      <c r="BB50" s="41" t="s">
        <v>7</v>
      </c>
      <c r="BC50" s="41" t="s">
        <v>7</v>
      </c>
      <c r="BD50" s="41" t="s">
        <v>7</v>
      </c>
      <c r="BE50" s="41" t="s">
        <v>7</v>
      </c>
      <c r="BF50" s="41" t="s">
        <v>7</v>
      </c>
      <c r="BG50" s="29">
        <v>0.0</v>
      </c>
      <c r="BH50" s="41" t="s">
        <v>7</v>
      </c>
      <c r="BI50" s="41" t="s">
        <v>7</v>
      </c>
      <c r="BJ50" s="41" t="s">
        <v>7</v>
      </c>
      <c r="BK50" s="41" t="s">
        <v>7</v>
      </c>
      <c r="BL50" s="41" t="s">
        <v>7</v>
      </c>
      <c r="BM50" s="41" t="s">
        <v>7</v>
      </c>
      <c r="BN50" s="41" t="s">
        <v>7</v>
      </c>
      <c r="BO50" s="29">
        <v>0.0</v>
      </c>
      <c r="BP50" s="28" t="s">
        <v>6</v>
      </c>
      <c r="BQ50" s="28" t="s">
        <v>6</v>
      </c>
      <c r="BR50" s="28" t="s">
        <v>6</v>
      </c>
      <c r="BS50" s="28" t="s">
        <v>6</v>
      </c>
      <c r="BT50" s="28" t="s">
        <v>6</v>
      </c>
      <c r="BU50" s="29">
        <v>0.0</v>
      </c>
      <c r="BV50" s="28" t="s">
        <v>6</v>
      </c>
      <c r="BW50" s="28" t="s">
        <v>6</v>
      </c>
      <c r="BX50" s="28" t="s">
        <v>6</v>
      </c>
      <c r="BY50" s="28" t="s">
        <v>6</v>
      </c>
      <c r="BZ50" s="28" t="s">
        <v>6</v>
      </c>
      <c r="CA50" s="28" t="s">
        <v>6</v>
      </c>
      <c r="CB50" s="29">
        <v>0.0</v>
      </c>
      <c r="CC50" s="30" t="s">
        <v>10</v>
      </c>
      <c r="CD50" s="30" t="s">
        <v>10</v>
      </c>
      <c r="CE50" s="30" t="s">
        <v>10</v>
      </c>
      <c r="CF50" s="30" t="s">
        <v>10</v>
      </c>
      <c r="CG50" s="30" t="s">
        <v>10</v>
      </c>
      <c r="CH50" s="30" t="s">
        <v>10</v>
      </c>
      <c r="CI50" s="8"/>
      <c r="CJ50" s="8"/>
      <c r="CK50" s="8"/>
      <c r="CL50" s="8"/>
      <c r="CM50" s="8"/>
      <c r="CN50" s="37">
        <f t="shared" si="4"/>
        <v>66</v>
      </c>
      <c r="CO50" s="37">
        <f t="shared" si="5"/>
        <v>11</v>
      </c>
      <c r="CP50" s="37">
        <f t="shared" ref="CP50:CT50" si="51">COUNTIF($F50:$CE50,CP$1)</f>
        <v>11</v>
      </c>
      <c r="CQ50" s="37">
        <f t="shared" si="51"/>
        <v>12</v>
      </c>
      <c r="CR50" s="37">
        <f t="shared" si="51"/>
        <v>11</v>
      </c>
      <c r="CS50" s="37">
        <f t="shared" si="51"/>
        <v>19</v>
      </c>
      <c r="CT50" s="37">
        <f t="shared" si="51"/>
        <v>13</v>
      </c>
    </row>
    <row r="51">
      <c r="A51" s="23">
        <v>48.0</v>
      </c>
      <c r="B51" s="24">
        <v>48.0</v>
      </c>
      <c r="C51" s="25" t="s">
        <v>64</v>
      </c>
      <c r="D51" s="26" t="s">
        <v>74</v>
      </c>
      <c r="E51" s="27" t="s">
        <v>14</v>
      </c>
      <c r="F51" s="674" t="s">
        <v>7</v>
      </c>
      <c r="G51" s="674" t="s">
        <v>7</v>
      </c>
      <c r="H51" s="674" t="s">
        <v>7</v>
      </c>
      <c r="I51" s="674" t="s">
        <v>7</v>
      </c>
      <c r="J51" s="674" t="s">
        <v>7</v>
      </c>
      <c r="K51" s="675">
        <v>0.0</v>
      </c>
      <c r="L51" s="678" t="s">
        <v>10</v>
      </c>
      <c r="M51" s="678" t="s">
        <v>10</v>
      </c>
      <c r="N51" s="678" t="s">
        <v>10</v>
      </c>
      <c r="O51" s="678" t="s">
        <v>10</v>
      </c>
      <c r="P51" s="678" t="s">
        <v>10</v>
      </c>
      <c r="Q51" s="675">
        <v>0.0</v>
      </c>
      <c r="R51" s="678" t="s">
        <v>10</v>
      </c>
      <c r="S51" s="678" t="s">
        <v>10</v>
      </c>
      <c r="T51" s="678" t="s">
        <v>10</v>
      </c>
      <c r="U51" s="678" t="s">
        <v>10</v>
      </c>
      <c r="V51" s="678" t="s">
        <v>10</v>
      </c>
      <c r="W51" s="678" t="s">
        <v>10</v>
      </c>
      <c r="X51" s="675">
        <v>0.0</v>
      </c>
      <c r="Y51" s="679" t="s">
        <v>9</v>
      </c>
      <c r="Z51" s="679" t="s">
        <v>9</v>
      </c>
      <c r="AA51" s="679" t="s">
        <v>9</v>
      </c>
      <c r="AB51" s="679" t="s">
        <v>9</v>
      </c>
      <c r="AC51" s="686" t="s">
        <v>9</v>
      </c>
      <c r="AD51" s="33" t="s">
        <v>9</v>
      </c>
      <c r="AE51" s="33" t="s">
        <v>9</v>
      </c>
      <c r="AF51" s="677">
        <v>0.0</v>
      </c>
      <c r="AG51" s="33" t="s">
        <v>9</v>
      </c>
      <c r="AH51" s="33" t="s">
        <v>9</v>
      </c>
      <c r="AI51" s="33" t="s">
        <v>9</v>
      </c>
      <c r="AJ51" s="33" t="s">
        <v>9</v>
      </c>
      <c r="AK51" s="33" t="s">
        <v>9</v>
      </c>
      <c r="AL51" s="33" t="s">
        <v>9</v>
      </c>
      <c r="AM51" s="33" t="s">
        <v>9</v>
      </c>
      <c r="AN51" s="677">
        <v>0.0</v>
      </c>
      <c r="AO51" s="39" t="s">
        <v>8</v>
      </c>
      <c r="AP51" s="39" t="s">
        <v>8</v>
      </c>
      <c r="AQ51" s="39" t="s">
        <v>8</v>
      </c>
      <c r="AR51" s="39" t="s">
        <v>8</v>
      </c>
      <c r="AS51" s="29">
        <v>0.0</v>
      </c>
      <c r="AT51" s="39" t="s">
        <v>8</v>
      </c>
      <c r="AU51" s="39" t="s">
        <v>8</v>
      </c>
      <c r="AV51" s="39" t="s">
        <v>8</v>
      </c>
      <c r="AW51" s="39" t="s">
        <v>8</v>
      </c>
      <c r="AX51" s="39" t="s">
        <v>8</v>
      </c>
      <c r="AY51" s="39" t="s">
        <v>8</v>
      </c>
      <c r="AZ51" s="39" t="s">
        <v>8</v>
      </c>
      <c r="BA51" s="29">
        <v>0.0</v>
      </c>
      <c r="BB51" s="41" t="s">
        <v>7</v>
      </c>
      <c r="BC51" s="41" t="s">
        <v>7</v>
      </c>
      <c r="BD51" s="41" t="s">
        <v>7</v>
      </c>
      <c r="BE51" s="41" t="s">
        <v>7</v>
      </c>
      <c r="BF51" s="41" t="s">
        <v>7</v>
      </c>
      <c r="BG51" s="29">
        <v>0.0</v>
      </c>
      <c r="BH51" s="41" t="s">
        <v>7</v>
      </c>
      <c r="BI51" s="41" t="s">
        <v>7</v>
      </c>
      <c r="BJ51" s="41" t="s">
        <v>7</v>
      </c>
      <c r="BK51" s="41" t="s">
        <v>7</v>
      </c>
      <c r="BL51" s="41" t="s">
        <v>7</v>
      </c>
      <c r="BM51" s="41" t="s">
        <v>7</v>
      </c>
      <c r="BN51" s="41" t="s">
        <v>7</v>
      </c>
      <c r="BO51" s="29">
        <v>0.0</v>
      </c>
      <c r="BP51" s="28" t="s">
        <v>6</v>
      </c>
      <c r="BQ51" s="28" t="s">
        <v>6</v>
      </c>
      <c r="BR51" s="28" t="s">
        <v>6</v>
      </c>
      <c r="BS51" s="28" t="s">
        <v>6</v>
      </c>
      <c r="BT51" s="28" t="s">
        <v>6</v>
      </c>
      <c r="BU51" s="28" t="s">
        <v>6</v>
      </c>
      <c r="BV51" s="29">
        <v>0.0</v>
      </c>
      <c r="BW51" s="28" t="s">
        <v>6</v>
      </c>
      <c r="BX51" s="28" t="s">
        <v>6</v>
      </c>
      <c r="BY51" s="28" t="s">
        <v>6</v>
      </c>
      <c r="BZ51" s="28" t="s">
        <v>6</v>
      </c>
      <c r="CA51" s="28" t="s">
        <v>6</v>
      </c>
      <c r="CB51" s="29">
        <v>0.0</v>
      </c>
      <c r="CC51" s="31"/>
      <c r="CD51" s="31"/>
      <c r="CE51" s="31"/>
      <c r="CF51" s="31"/>
      <c r="CG51" s="31"/>
      <c r="CH51" s="31"/>
      <c r="CI51" s="8"/>
      <c r="CJ51" s="8"/>
      <c r="CK51" s="8"/>
      <c r="CL51" s="8"/>
      <c r="CM51" s="8"/>
      <c r="CN51" s="37">
        <f t="shared" si="4"/>
        <v>64</v>
      </c>
      <c r="CO51" s="37">
        <f t="shared" si="5"/>
        <v>11</v>
      </c>
      <c r="CP51" s="37">
        <f t="shared" ref="CP51:CT51" si="52">COUNTIF($F51:$CE51,CP$1)</f>
        <v>11</v>
      </c>
      <c r="CQ51" s="37">
        <f t="shared" si="52"/>
        <v>17</v>
      </c>
      <c r="CR51" s="37">
        <f t="shared" si="52"/>
        <v>11</v>
      </c>
      <c r="CS51" s="37">
        <f t="shared" si="52"/>
        <v>14</v>
      </c>
      <c r="CT51" s="37">
        <f t="shared" si="52"/>
        <v>11</v>
      </c>
    </row>
    <row r="52">
      <c r="A52" s="23">
        <v>49.0</v>
      </c>
      <c r="B52" s="24">
        <v>49.0</v>
      </c>
      <c r="C52" s="25" t="s">
        <v>64</v>
      </c>
      <c r="D52" s="26" t="s">
        <v>66</v>
      </c>
      <c r="E52" s="27" t="s">
        <v>14</v>
      </c>
      <c r="F52" s="674" t="s">
        <v>7</v>
      </c>
      <c r="G52" s="674" t="s">
        <v>7</v>
      </c>
      <c r="H52" s="674" t="s">
        <v>7</v>
      </c>
      <c r="I52" s="674" t="s">
        <v>7</v>
      </c>
      <c r="J52" s="674" t="s">
        <v>7</v>
      </c>
      <c r="K52" s="675">
        <v>0.0</v>
      </c>
      <c r="L52" s="678" t="s">
        <v>10</v>
      </c>
      <c r="M52" s="678" t="s">
        <v>10</v>
      </c>
      <c r="N52" s="678" t="s">
        <v>10</v>
      </c>
      <c r="O52" s="678" t="s">
        <v>10</v>
      </c>
      <c r="P52" s="678" t="s">
        <v>10</v>
      </c>
      <c r="Q52" s="678" t="s">
        <v>10</v>
      </c>
      <c r="R52" s="675">
        <v>0.0</v>
      </c>
      <c r="S52" s="678" t="s">
        <v>10</v>
      </c>
      <c r="T52" s="678" t="s">
        <v>10</v>
      </c>
      <c r="U52" s="678" t="s">
        <v>10</v>
      </c>
      <c r="V52" s="678" t="s">
        <v>10</v>
      </c>
      <c r="W52" s="678" t="s">
        <v>10</v>
      </c>
      <c r="X52" s="675">
        <v>0.0</v>
      </c>
      <c r="Y52" s="679" t="s">
        <v>9</v>
      </c>
      <c r="Z52" s="679" t="s">
        <v>9</v>
      </c>
      <c r="AA52" s="679" t="s">
        <v>9</v>
      </c>
      <c r="AB52" s="679" t="s">
        <v>9</v>
      </c>
      <c r="AC52" s="680" t="s">
        <v>15</v>
      </c>
      <c r="AD52" s="33" t="s">
        <v>9</v>
      </c>
      <c r="AE52" s="33" t="s">
        <v>9</v>
      </c>
      <c r="AF52" s="677">
        <v>0.0</v>
      </c>
      <c r="AG52" s="33" t="s">
        <v>9</v>
      </c>
      <c r="AH52" s="33" t="s">
        <v>9</v>
      </c>
      <c r="AI52" s="33" t="s">
        <v>9</v>
      </c>
      <c r="AJ52" s="33" t="s">
        <v>9</v>
      </c>
      <c r="AK52" s="33" t="s">
        <v>9</v>
      </c>
      <c r="AL52" s="33" t="s">
        <v>9</v>
      </c>
      <c r="AM52" s="33" t="s">
        <v>9</v>
      </c>
      <c r="AN52" s="677">
        <v>0.0</v>
      </c>
      <c r="AO52" s="39" t="s">
        <v>8</v>
      </c>
      <c r="AP52" s="39" t="s">
        <v>8</v>
      </c>
      <c r="AQ52" s="39" t="s">
        <v>8</v>
      </c>
      <c r="AR52" s="39" t="s">
        <v>8</v>
      </c>
      <c r="AS52" s="29">
        <v>0.0</v>
      </c>
      <c r="AT52" s="39" t="s">
        <v>8</v>
      </c>
      <c r="AU52" s="39" t="s">
        <v>8</v>
      </c>
      <c r="AV52" s="39" t="s">
        <v>8</v>
      </c>
      <c r="AW52" s="39" t="s">
        <v>8</v>
      </c>
      <c r="AX52" s="39" t="s">
        <v>8</v>
      </c>
      <c r="AY52" s="39" t="s">
        <v>8</v>
      </c>
      <c r="AZ52" s="39" t="s">
        <v>8</v>
      </c>
      <c r="BA52" s="29">
        <v>0.0</v>
      </c>
      <c r="BB52" s="41" t="s">
        <v>7</v>
      </c>
      <c r="BC52" s="41" t="s">
        <v>7</v>
      </c>
      <c r="BD52" s="41" t="s">
        <v>7</v>
      </c>
      <c r="BE52" s="41" t="s">
        <v>7</v>
      </c>
      <c r="BF52" s="41" t="s">
        <v>7</v>
      </c>
      <c r="BG52" s="29">
        <v>0.0</v>
      </c>
      <c r="BH52" s="41" t="s">
        <v>7</v>
      </c>
      <c r="BI52" s="41" t="s">
        <v>7</v>
      </c>
      <c r="BJ52" s="41" t="s">
        <v>7</v>
      </c>
      <c r="BK52" s="41" t="s">
        <v>7</v>
      </c>
      <c r="BL52" s="41" t="s">
        <v>7</v>
      </c>
      <c r="BM52" s="41" t="s">
        <v>7</v>
      </c>
      <c r="BN52" s="41" t="s">
        <v>7</v>
      </c>
      <c r="BO52" s="29">
        <v>0.0</v>
      </c>
      <c r="BP52" s="28" t="s">
        <v>6</v>
      </c>
      <c r="BQ52" s="28" t="s">
        <v>6</v>
      </c>
      <c r="BR52" s="28" t="s">
        <v>6</v>
      </c>
      <c r="BS52" s="28" t="s">
        <v>6</v>
      </c>
      <c r="BT52" s="28" t="s">
        <v>6</v>
      </c>
      <c r="BU52" s="29">
        <v>0.0</v>
      </c>
      <c r="BV52" s="28" t="s">
        <v>6</v>
      </c>
      <c r="BW52" s="28" t="s">
        <v>6</v>
      </c>
      <c r="BX52" s="28" t="s">
        <v>6</v>
      </c>
      <c r="BY52" s="28" t="s">
        <v>6</v>
      </c>
      <c r="BZ52" s="28" t="s">
        <v>6</v>
      </c>
      <c r="CA52" s="28" t="s">
        <v>6</v>
      </c>
      <c r="CB52" s="28" t="s">
        <v>6</v>
      </c>
      <c r="CC52" s="29">
        <v>0.0</v>
      </c>
      <c r="CD52" s="30" t="s">
        <v>10</v>
      </c>
      <c r="CE52" s="30" t="s">
        <v>10</v>
      </c>
      <c r="CF52" s="30" t="s">
        <v>10</v>
      </c>
      <c r="CG52" s="30" t="s">
        <v>10</v>
      </c>
      <c r="CH52" s="30" t="s">
        <v>10</v>
      </c>
      <c r="CI52" s="8"/>
      <c r="CJ52" s="8"/>
      <c r="CK52" s="8"/>
      <c r="CL52" s="8"/>
      <c r="CM52" s="8"/>
      <c r="CN52" s="37">
        <f t="shared" si="4"/>
        <v>66</v>
      </c>
      <c r="CO52" s="37">
        <f t="shared" si="5"/>
        <v>11</v>
      </c>
      <c r="CP52" s="37">
        <f t="shared" ref="CP52:CT52" si="53">COUNTIF($F52:$CE52,CP$1)</f>
        <v>12</v>
      </c>
      <c r="CQ52" s="37">
        <f t="shared" si="53"/>
        <v>17</v>
      </c>
      <c r="CR52" s="37">
        <f t="shared" si="53"/>
        <v>11</v>
      </c>
      <c r="CS52" s="37">
        <f t="shared" si="53"/>
        <v>13</v>
      </c>
      <c r="CT52" s="37">
        <f t="shared" si="53"/>
        <v>13</v>
      </c>
    </row>
    <row r="53">
      <c r="A53" s="23">
        <v>50.0</v>
      </c>
      <c r="B53" s="24">
        <v>50.0</v>
      </c>
      <c r="C53" s="25" t="s">
        <v>64</v>
      </c>
      <c r="D53" s="26" t="s">
        <v>67</v>
      </c>
      <c r="E53" s="27" t="s">
        <v>14</v>
      </c>
      <c r="F53" s="678" t="s">
        <v>10</v>
      </c>
      <c r="G53" s="678" t="s">
        <v>10</v>
      </c>
      <c r="H53" s="678" t="s">
        <v>10</v>
      </c>
      <c r="I53" s="678" t="s">
        <v>10</v>
      </c>
      <c r="J53" s="675">
        <v>0.0</v>
      </c>
      <c r="K53" s="678" t="s">
        <v>10</v>
      </c>
      <c r="L53" s="678" t="s">
        <v>10</v>
      </c>
      <c r="M53" s="678" t="s">
        <v>10</v>
      </c>
      <c r="N53" s="678" t="s">
        <v>10</v>
      </c>
      <c r="O53" s="678" t="s">
        <v>10</v>
      </c>
      <c r="P53" s="678" t="s">
        <v>10</v>
      </c>
      <c r="Q53" s="675">
        <v>0.0</v>
      </c>
      <c r="R53" s="679" t="s">
        <v>9</v>
      </c>
      <c r="S53" s="679" t="s">
        <v>9</v>
      </c>
      <c r="T53" s="679" t="s">
        <v>9</v>
      </c>
      <c r="U53" s="679" t="s">
        <v>9</v>
      </c>
      <c r="V53" s="679" t="s">
        <v>9</v>
      </c>
      <c r="W53" s="679" t="s">
        <v>9</v>
      </c>
      <c r="X53" s="675">
        <v>0.0</v>
      </c>
      <c r="Y53" s="679" t="s">
        <v>9</v>
      </c>
      <c r="Z53" s="679" t="s">
        <v>9</v>
      </c>
      <c r="AA53" s="679" t="s">
        <v>9</v>
      </c>
      <c r="AB53" s="679" t="s">
        <v>9</v>
      </c>
      <c r="AC53" s="680" t="s">
        <v>15</v>
      </c>
      <c r="AD53" s="33" t="s">
        <v>9</v>
      </c>
      <c r="AE53" s="33" t="s">
        <v>9</v>
      </c>
      <c r="AF53" s="677">
        <v>0.0</v>
      </c>
      <c r="AG53" s="33" t="s">
        <v>9</v>
      </c>
      <c r="AH53" s="33" t="s">
        <v>9</v>
      </c>
      <c r="AI53" s="33" t="s">
        <v>9</v>
      </c>
      <c r="AJ53" s="33" t="s">
        <v>9</v>
      </c>
      <c r="AK53" s="33" t="s">
        <v>9</v>
      </c>
      <c r="AL53" s="33" t="s">
        <v>9</v>
      </c>
      <c r="AM53" s="33" t="s">
        <v>9</v>
      </c>
      <c r="AN53" s="677">
        <v>0.0</v>
      </c>
      <c r="AO53" s="39" t="s">
        <v>8</v>
      </c>
      <c r="AP53" s="39" t="s">
        <v>8</v>
      </c>
      <c r="AQ53" s="39" t="s">
        <v>8</v>
      </c>
      <c r="AR53" s="39" t="s">
        <v>8</v>
      </c>
      <c r="AS53" s="29">
        <v>0.0</v>
      </c>
      <c r="AT53" s="39" t="s">
        <v>8</v>
      </c>
      <c r="AU53" s="39" t="s">
        <v>8</v>
      </c>
      <c r="AV53" s="39" t="s">
        <v>8</v>
      </c>
      <c r="AW53" s="39" t="s">
        <v>8</v>
      </c>
      <c r="AX53" s="39" t="s">
        <v>8</v>
      </c>
      <c r="AY53" s="39" t="s">
        <v>8</v>
      </c>
      <c r="AZ53" s="39" t="s">
        <v>8</v>
      </c>
      <c r="BA53" s="29">
        <v>0.0</v>
      </c>
      <c r="BB53" s="41" t="s">
        <v>7</v>
      </c>
      <c r="BC53" s="41" t="s">
        <v>7</v>
      </c>
      <c r="BD53" s="41" t="s">
        <v>7</v>
      </c>
      <c r="BE53" s="41" t="s">
        <v>7</v>
      </c>
      <c r="BF53" s="41" t="s">
        <v>7</v>
      </c>
      <c r="BG53" s="29">
        <v>0.0</v>
      </c>
      <c r="BH53" s="41" t="s">
        <v>7</v>
      </c>
      <c r="BI53" s="41" t="s">
        <v>7</v>
      </c>
      <c r="BJ53" s="41" t="s">
        <v>7</v>
      </c>
      <c r="BK53" s="41" t="s">
        <v>7</v>
      </c>
      <c r="BL53" s="41" t="s">
        <v>7</v>
      </c>
      <c r="BM53" s="41" t="s">
        <v>7</v>
      </c>
      <c r="BN53" s="41" t="s">
        <v>7</v>
      </c>
      <c r="BO53" s="29">
        <v>0.0</v>
      </c>
      <c r="BP53" s="28" t="s">
        <v>6</v>
      </c>
      <c r="BQ53" s="28" t="s">
        <v>6</v>
      </c>
      <c r="BR53" s="28" t="s">
        <v>6</v>
      </c>
      <c r="BS53" s="28" t="s">
        <v>6</v>
      </c>
      <c r="BT53" s="28" t="s">
        <v>6</v>
      </c>
      <c r="BU53" s="29">
        <v>0.0</v>
      </c>
      <c r="BV53" s="28" t="s">
        <v>6</v>
      </c>
      <c r="BW53" s="28" t="s">
        <v>6</v>
      </c>
      <c r="BX53" s="28" t="s">
        <v>6</v>
      </c>
      <c r="BY53" s="28" t="s">
        <v>6</v>
      </c>
      <c r="BZ53" s="28" t="s">
        <v>6</v>
      </c>
      <c r="CA53" s="28" t="s">
        <v>6</v>
      </c>
      <c r="CB53" s="28" t="s">
        <v>6</v>
      </c>
      <c r="CC53" s="29">
        <v>0.0</v>
      </c>
      <c r="CD53" s="30" t="s">
        <v>10</v>
      </c>
      <c r="CE53" s="30" t="s">
        <v>10</v>
      </c>
      <c r="CF53" s="30" t="s">
        <v>10</v>
      </c>
      <c r="CG53" s="30" t="s">
        <v>10</v>
      </c>
      <c r="CH53" s="30" t="s">
        <v>10</v>
      </c>
      <c r="CI53" s="8"/>
      <c r="CJ53" s="8"/>
      <c r="CK53" s="8"/>
      <c r="CL53" s="8"/>
      <c r="CM53" s="8"/>
      <c r="CN53" s="37">
        <f t="shared" si="4"/>
        <v>66</v>
      </c>
      <c r="CO53" s="37">
        <f t="shared" si="5"/>
        <v>11</v>
      </c>
      <c r="CP53" s="37">
        <f t="shared" ref="CP53:CT53" si="54">COUNTIF($F53:$CE53,CP$1)</f>
        <v>12</v>
      </c>
      <c r="CQ53" s="37">
        <f t="shared" si="54"/>
        <v>12</v>
      </c>
      <c r="CR53" s="37">
        <f t="shared" si="54"/>
        <v>11</v>
      </c>
      <c r="CS53" s="37">
        <f t="shared" si="54"/>
        <v>19</v>
      </c>
      <c r="CT53" s="37">
        <f t="shared" si="54"/>
        <v>12</v>
      </c>
    </row>
    <row r="54">
      <c r="A54" s="23">
        <v>51.0</v>
      </c>
      <c r="B54" s="24">
        <v>51.0</v>
      </c>
      <c r="C54" s="25" t="s">
        <v>68</v>
      </c>
      <c r="D54" s="26" t="s">
        <v>69</v>
      </c>
      <c r="E54" s="27" t="s">
        <v>14</v>
      </c>
      <c r="F54" s="678" t="s">
        <v>10</v>
      </c>
      <c r="G54" s="678" t="s">
        <v>10</v>
      </c>
      <c r="H54" s="678" t="s">
        <v>10</v>
      </c>
      <c r="I54" s="678" t="s">
        <v>10</v>
      </c>
      <c r="J54" s="675">
        <v>0.0</v>
      </c>
      <c r="K54" s="678" t="s">
        <v>10</v>
      </c>
      <c r="L54" s="678" t="s">
        <v>10</v>
      </c>
      <c r="M54" s="678" t="s">
        <v>10</v>
      </c>
      <c r="N54" s="678" t="s">
        <v>10</v>
      </c>
      <c r="O54" s="678" t="s">
        <v>10</v>
      </c>
      <c r="P54" s="678" t="s">
        <v>10</v>
      </c>
      <c r="Q54" s="675">
        <v>0.0</v>
      </c>
      <c r="R54" s="679" t="s">
        <v>9</v>
      </c>
      <c r="S54" s="679" t="s">
        <v>9</v>
      </c>
      <c r="T54" s="679" t="s">
        <v>9</v>
      </c>
      <c r="U54" s="679" t="s">
        <v>9</v>
      </c>
      <c r="V54" s="679" t="s">
        <v>9</v>
      </c>
      <c r="W54" s="679" t="s">
        <v>9</v>
      </c>
      <c r="X54" s="679" t="s">
        <v>9</v>
      </c>
      <c r="Y54" s="675">
        <v>0.0</v>
      </c>
      <c r="Z54" s="679" t="s">
        <v>9</v>
      </c>
      <c r="AA54" s="679" t="s">
        <v>9</v>
      </c>
      <c r="AB54" s="679" t="s">
        <v>9</v>
      </c>
      <c r="AC54" s="684" t="s">
        <v>15</v>
      </c>
      <c r="AD54" s="33" t="s">
        <v>9</v>
      </c>
      <c r="AE54" s="33" t="s">
        <v>9</v>
      </c>
      <c r="AF54" s="33" t="s">
        <v>9</v>
      </c>
      <c r="AG54" s="677">
        <v>0.0</v>
      </c>
      <c r="AH54" s="39" t="s">
        <v>8</v>
      </c>
      <c r="AI54" s="39" t="s">
        <v>8</v>
      </c>
      <c r="AJ54" s="39" t="s">
        <v>8</v>
      </c>
      <c r="AK54" s="39" t="s">
        <v>8</v>
      </c>
      <c r="AL54" s="677">
        <v>0.0</v>
      </c>
      <c r="AM54" s="39" t="s">
        <v>8</v>
      </c>
      <c r="AN54" s="39" t="s">
        <v>8</v>
      </c>
      <c r="AO54" s="39" t="s">
        <v>8</v>
      </c>
      <c r="AP54" s="39" t="s">
        <v>8</v>
      </c>
      <c r="AQ54" s="39" t="s">
        <v>8</v>
      </c>
      <c r="AR54" s="39" t="s">
        <v>8</v>
      </c>
      <c r="AS54" s="39" t="s">
        <v>8</v>
      </c>
      <c r="AT54" s="29">
        <v>0.0</v>
      </c>
      <c r="AU54" s="41" t="s">
        <v>7</v>
      </c>
      <c r="AV54" s="41" t="s">
        <v>7</v>
      </c>
      <c r="AW54" s="41" t="s">
        <v>7</v>
      </c>
      <c r="AX54" s="41" t="s">
        <v>7</v>
      </c>
      <c r="AY54" s="41" t="s">
        <v>7</v>
      </c>
      <c r="AZ54" s="29">
        <v>0.0</v>
      </c>
      <c r="BA54" s="41" t="s">
        <v>7</v>
      </c>
      <c r="BB54" s="41" t="s">
        <v>7</v>
      </c>
      <c r="BC54" s="41" t="s">
        <v>7</v>
      </c>
      <c r="BD54" s="41" t="s">
        <v>7</v>
      </c>
      <c r="BE54" s="41" t="s">
        <v>7</v>
      </c>
      <c r="BF54" s="41" t="s">
        <v>7</v>
      </c>
      <c r="BG54" s="41" t="s">
        <v>7</v>
      </c>
      <c r="BH54" s="29">
        <v>0.0</v>
      </c>
      <c r="BI54" s="28" t="s">
        <v>6</v>
      </c>
      <c r="BJ54" s="28" t="s">
        <v>6</v>
      </c>
      <c r="BK54" s="28" t="s">
        <v>6</v>
      </c>
      <c r="BL54" s="28" t="s">
        <v>6</v>
      </c>
      <c r="BM54" s="28" t="s">
        <v>6</v>
      </c>
      <c r="BN54" s="29">
        <v>0.0</v>
      </c>
      <c r="BO54" s="28" t="s">
        <v>6</v>
      </c>
      <c r="BP54" s="28" t="s">
        <v>6</v>
      </c>
      <c r="BQ54" s="28" t="s">
        <v>6</v>
      </c>
      <c r="BR54" s="28" t="s">
        <v>6</v>
      </c>
      <c r="BS54" s="28" t="s">
        <v>6</v>
      </c>
      <c r="BT54" s="28" t="s">
        <v>6</v>
      </c>
      <c r="BU54" s="28" t="s">
        <v>6</v>
      </c>
      <c r="BV54" s="29">
        <v>0.0</v>
      </c>
      <c r="BW54" s="33" t="s">
        <v>9</v>
      </c>
      <c r="BX54" s="33" t="s">
        <v>9</v>
      </c>
      <c r="BY54" s="33" t="s">
        <v>9</v>
      </c>
      <c r="BZ54" s="33" t="s">
        <v>9</v>
      </c>
      <c r="CA54" s="33" t="s">
        <v>9</v>
      </c>
      <c r="CB54" s="33" t="s">
        <v>9</v>
      </c>
      <c r="CC54" s="29">
        <v>0.0</v>
      </c>
      <c r="CD54" s="33" t="s">
        <v>9</v>
      </c>
      <c r="CE54" s="33" t="s">
        <v>9</v>
      </c>
      <c r="CF54" s="33" t="s">
        <v>9</v>
      </c>
      <c r="CG54" s="33" t="s">
        <v>9</v>
      </c>
      <c r="CH54" s="33" t="s">
        <v>9</v>
      </c>
      <c r="CI54" s="8"/>
      <c r="CJ54" s="8"/>
      <c r="CK54" s="8"/>
      <c r="CL54" s="8"/>
      <c r="CM54" s="8"/>
      <c r="CN54" s="37">
        <f t="shared" si="4"/>
        <v>66</v>
      </c>
      <c r="CO54" s="37">
        <f t="shared" si="5"/>
        <v>11</v>
      </c>
      <c r="CP54" s="37">
        <f t="shared" ref="CP54:CT54" si="55">COUNTIF($F54:$CE54,CP$1)</f>
        <v>12</v>
      </c>
      <c r="CQ54" s="37">
        <f t="shared" si="55"/>
        <v>12</v>
      </c>
      <c r="CR54" s="37">
        <f t="shared" si="55"/>
        <v>11</v>
      </c>
      <c r="CS54" s="37">
        <f t="shared" si="55"/>
        <v>21</v>
      </c>
      <c r="CT54" s="37">
        <f t="shared" si="55"/>
        <v>10</v>
      </c>
    </row>
    <row r="55">
      <c r="A55" s="23">
        <v>52.0</v>
      </c>
      <c r="B55" s="27">
        <v>52.0</v>
      </c>
      <c r="C55" s="25" t="s">
        <v>68</v>
      </c>
      <c r="D55" s="26" t="s">
        <v>70</v>
      </c>
      <c r="E55" s="27" t="s">
        <v>14</v>
      </c>
      <c r="F55" s="678" t="s">
        <v>10</v>
      </c>
      <c r="G55" s="678" t="s">
        <v>10</v>
      </c>
      <c r="H55" s="678" t="s">
        <v>10</v>
      </c>
      <c r="I55" s="678" t="s">
        <v>10</v>
      </c>
      <c r="J55" s="678" t="s">
        <v>10</v>
      </c>
      <c r="K55" s="675">
        <v>0.0</v>
      </c>
      <c r="L55" s="678" t="s">
        <v>10</v>
      </c>
      <c r="M55" s="678" t="s">
        <v>10</v>
      </c>
      <c r="N55" s="678" t="s">
        <v>10</v>
      </c>
      <c r="O55" s="678" t="s">
        <v>10</v>
      </c>
      <c r="P55" s="678" t="s">
        <v>10</v>
      </c>
      <c r="Q55" s="678" t="s">
        <v>10</v>
      </c>
      <c r="R55" s="675">
        <v>0.0</v>
      </c>
      <c r="S55" s="679" t="s">
        <v>9</v>
      </c>
      <c r="T55" s="679" t="s">
        <v>9</v>
      </c>
      <c r="U55" s="679" t="s">
        <v>9</v>
      </c>
      <c r="V55" s="679" t="s">
        <v>9</v>
      </c>
      <c r="W55" s="679" t="s">
        <v>9</v>
      </c>
      <c r="X55" s="679" t="s">
        <v>9</v>
      </c>
      <c r="Y55" s="675">
        <v>0.0</v>
      </c>
      <c r="Z55" s="679" t="s">
        <v>9</v>
      </c>
      <c r="AA55" s="679" t="s">
        <v>9</v>
      </c>
      <c r="AB55" s="679" t="s">
        <v>9</v>
      </c>
      <c r="AC55" s="684" t="s">
        <v>15</v>
      </c>
      <c r="AD55" s="33" t="s">
        <v>9</v>
      </c>
      <c r="AE55" s="33" t="s">
        <v>9</v>
      </c>
      <c r="AF55" s="677">
        <v>0.0</v>
      </c>
      <c r="AG55" s="39" t="s">
        <v>8</v>
      </c>
      <c r="AH55" s="39" t="s">
        <v>8</v>
      </c>
      <c r="AI55" s="39" t="s">
        <v>8</v>
      </c>
      <c r="AJ55" s="39" t="s">
        <v>8</v>
      </c>
      <c r="AK55" s="39" t="s">
        <v>8</v>
      </c>
      <c r="AL55" s="677">
        <v>0.0</v>
      </c>
      <c r="AM55" s="39" t="s">
        <v>8</v>
      </c>
      <c r="AN55" s="39" t="s">
        <v>8</v>
      </c>
      <c r="AO55" s="39" t="s">
        <v>8</v>
      </c>
      <c r="AP55" s="39" t="s">
        <v>8</v>
      </c>
      <c r="AQ55" s="39" t="s">
        <v>8</v>
      </c>
      <c r="AR55" s="39" t="s">
        <v>8</v>
      </c>
      <c r="AS55" s="39" t="s">
        <v>8</v>
      </c>
      <c r="AT55" s="29">
        <v>0.0</v>
      </c>
      <c r="AU55" s="41" t="s">
        <v>7</v>
      </c>
      <c r="AV55" s="41" t="s">
        <v>7</v>
      </c>
      <c r="AW55" s="41" t="s">
        <v>7</v>
      </c>
      <c r="AX55" s="41" t="s">
        <v>7</v>
      </c>
      <c r="AY55" s="41" t="s">
        <v>7</v>
      </c>
      <c r="AZ55" s="29">
        <v>0.0</v>
      </c>
      <c r="BA55" s="41" t="s">
        <v>7</v>
      </c>
      <c r="BB55" s="41" t="s">
        <v>7</v>
      </c>
      <c r="BC55" s="41" t="s">
        <v>7</v>
      </c>
      <c r="BD55" s="41" t="s">
        <v>7</v>
      </c>
      <c r="BE55" s="41" t="s">
        <v>7</v>
      </c>
      <c r="BF55" s="41" t="s">
        <v>7</v>
      </c>
      <c r="BG55" s="41" t="s">
        <v>7</v>
      </c>
      <c r="BH55" s="29">
        <v>0.0</v>
      </c>
      <c r="BI55" s="28" t="s">
        <v>6</v>
      </c>
      <c r="BJ55" s="28" t="s">
        <v>6</v>
      </c>
      <c r="BK55" s="28" t="s">
        <v>6</v>
      </c>
      <c r="BL55" s="28" t="s">
        <v>6</v>
      </c>
      <c r="BM55" s="28" t="s">
        <v>6</v>
      </c>
      <c r="BN55" s="29">
        <v>0.0</v>
      </c>
      <c r="BO55" s="28" t="s">
        <v>6</v>
      </c>
      <c r="BP55" s="28" t="s">
        <v>6</v>
      </c>
      <c r="BQ55" s="28" t="s">
        <v>6</v>
      </c>
      <c r="BR55" s="28" t="s">
        <v>6</v>
      </c>
      <c r="BS55" s="28" t="s">
        <v>6</v>
      </c>
      <c r="BT55" s="31"/>
      <c r="BU55" s="31"/>
      <c r="BV55" s="29">
        <v>0.0</v>
      </c>
      <c r="BW55" s="32" t="s">
        <v>15</v>
      </c>
      <c r="BX55" s="32" t="s">
        <v>15</v>
      </c>
      <c r="BY55" s="32" t="s">
        <v>15</v>
      </c>
      <c r="BZ55" s="32" t="s">
        <v>15</v>
      </c>
      <c r="CA55" s="32" t="s">
        <v>15</v>
      </c>
      <c r="CB55" s="29">
        <v>0.0</v>
      </c>
      <c r="CC55" s="30" t="s">
        <v>10</v>
      </c>
      <c r="CD55" s="30" t="s">
        <v>10</v>
      </c>
      <c r="CE55" s="30" t="s">
        <v>10</v>
      </c>
      <c r="CF55" s="30" t="s">
        <v>10</v>
      </c>
      <c r="CG55" s="30" t="s">
        <v>10</v>
      </c>
      <c r="CH55" s="30" t="s">
        <v>10</v>
      </c>
      <c r="CI55" s="8"/>
      <c r="CJ55" s="8"/>
      <c r="CK55" s="8"/>
      <c r="CL55" s="8"/>
      <c r="CM55" s="8"/>
      <c r="CN55" s="37">
        <f t="shared" si="4"/>
        <v>59</v>
      </c>
      <c r="CO55" s="37">
        <f t="shared" si="5"/>
        <v>11</v>
      </c>
      <c r="CP55" s="37">
        <f t="shared" ref="CP55:CT55" si="56">COUNTIF($F55:$CE55,CP$1)</f>
        <v>10</v>
      </c>
      <c r="CQ55" s="37">
        <f t="shared" si="56"/>
        <v>12</v>
      </c>
      <c r="CR55" s="37">
        <f t="shared" si="56"/>
        <v>12</v>
      </c>
      <c r="CS55" s="37">
        <f t="shared" si="56"/>
        <v>11</v>
      </c>
      <c r="CT55" s="37">
        <f t="shared" si="56"/>
        <v>14</v>
      </c>
    </row>
    <row r="56">
      <c r="A56" s="23">
        <v>53.0</v>
      </c>
      <c r="B56" s="27">
        <v>53.0</v>
      </c>
      <c r="C56" s="25" t="s">
        <v>68</v>
      </c>
      <c r="D56" s="26" t="s">
        <v>855</v>
      </c>
      <c r="E56" s="27" t="s">
        <v>14</v>
      </c>
      <c r="F56" s="679" t="s">
        <v>9</v>
      </c>
      <c r="G56" s="679" t="s">
        <v>9</v>
      </c>
      <c r="H56" s="679" t="s">
        <v>9</v>
      </c>
      <c r="I56" s="679" t="s">
        <v>9</v>
      </c>
      <c r="J56" s="679" t="s">
        <v>9</v>
      </c>
      <c r="K56" s="675">
        <v>0.0</v>
      </c>
      <c r="L56" s="679" t="s">
        <v>9</v>
      </c>
      <c r="M56" s="679" t="s">
        <v>9</v>
      </c>
      <c r="N56" s="679" t="s">
        <v>9</v>
      </c>
      <c r="O56" s="679" t="s">
        <v>9</v>
      </c>
      <c r="P56" s="679" t="s">
        <v>9</v>
      </c>
      <c r="Q56" s="679" t="s">
        <v>9</v>
      </c>
      <c r="R56" s="675">
        <v>0.0</v>
      </c>
      <c r="S56" s="679" t="s">
        <v>9</v>
      </c>
      <c r="T56" s="679" t="s">
        <v>9</v>
      </c>
      <c r="U56" s="679" t="s">
        <v>9</v>
      </c>
      <c r="V56" s="679" t="s">
        <v>9</v>
      </c>
      <c r="W56" s="679" t="s">
        <v>9</v>
      </c>
      <c r="X56" s="679" t="s">
        <v>9</v>
      </c>
      <c r="Y56" s="675">
        <v>0.0</v>
      </c>
      <c r="Z56" s="679" t="s">
        <v>9</v>
      </c>
      <c r="AA56" s="679" t="s">
        <v>9</v>
      </c>
      <c r="AB56" s="679" t="s">
        <v>9</v>
      </c>
      <c r="AC56" s="679" t="s">
        <v>9</v>
      </c>
      <c r="AD56" s="33" t="s">
        <v>9</v>
      </c>
      <c r="AE56" s="33" t="s">
        <v>9</v>
      </c>
      <c r="AF56" s="677">
        <v>0.0</v>
      </c>
      <c r="AG56" s="39" t="s">
        <v>8</v>
      </c>
      <c r="AH56" s="39" t="s">
        <v>8</v>
      </c>
      <c r="AI56" s="39" t="s">
        <v>8</v>
      </c>
      <c r="AJ56" s="39" t="s">
        <v>8</v>
      </c>
      <c r="AK56" s="39" t="s">
        <v>8</v>
      </c>
      <c r="AL56" s="677">
        <v>0.0</v>
      </c>
      <c r="AM56" s="39" t="s">
        <v>8</v>
      </c>
      <c r="AN56" s="39" t="s">
        <v>8</v>
      </c>
      <c r="AO56" s="39" t="s">
        <v>8</v>
      </c>
      <c r="AP56" s="39" t="s">
        <v>8</v>
      </c>
      <c r="AQ56" s="39" t="s">
        <v>8</v>
      </c>
      <c r="AR56" s="39" t="s">
        <v>8</v>
      </c>
      <c r="AS56" s="39" t="s">
        <v>8</v>
      </c>
      <c r="AT56" s="29">
        <v>0.0</v>
      </c>
      <c r="AU56" s="41" t="s">
        <v>7</v>
      </c>
      <c r="AV56" s="41" t="s">
        <v>7</v>
      </c>
      <c r="AW56" s="41" t="s">
        <v>7</v>
      </c>
      <c r="AX56" s="41" t="s">
        <v>7</v>
      </c>
      <c r="AY56" s="41" t="s">
        <v>7</v>
      </c>
      <c r="AZ56" s="29">
        <v>0.0</v>
      </c>
      <c r="BA56" s="41" t="s">
        <v>7</v>
      </c>
      <c r="BB56" s="41" t="s">
        <v>7</v>
      </c>
      <c r="BC56" s="41" t="s">
        <v>7</v>
      </c>
      <c r="BD56" s="41" t="s">
        <v>7</v>
      </c>
      <c r="BE56" s="41" t="s">
        <v>7</v>
      </c>
      <c r="BF56" s="41" t="s">
        <v>7</v>
      </c>
      <c r="BG56" s="41" t="s">
        <v>7</v>
      </c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8"/>
      <c r="CJ56" s="8"/>
      <c r="CK56" s="8"/>
      <c r="CL56" s="8"/>
      <c r="CM56" s="8"/>
      <c r="CN56" s="37">
        <f t="shared" si="4"/>
        <v>47</v>
      </c>
      <c r="CO56" s="37">
        <f t="shared" si="5"/>
        <v>7</v>
      </c>
      <c r="CP56" s="37">
        <f t="shared" ref="CP56:CT56" si="57">COUNTIF($F56:$CE56,CP$1)</f>
        <v>0</v>
      </c>
      <c r="CQ56" s="37">
        <f t="shared" si="57"/>
        <v>12</v>
      </c>
      <c r="CR56" s="37">
        <f t="shared" si="57"/>
        <v>12</v>
      </c>
      <c r="CS56" s="37">
        <f t="shared" si="57"/>
        <v>23</v>
      </c>
      <c r="CT56" s="37">
        <f t="shared" si="57"/>
        <v>0</v>
      </c>
    </row>
    <row r="57">
      <c r="A57" s="23">
        <v>54.0</v>
      </c>
      <c r="B57" s="27">
        <v>54.0</v>
      </c>
      <c r="C57" s="25" t="s">
        <v>68</v>
      </c>
      <c r="D57" s="26" t="s">
        <v>71</v>
      </c>
      <c r="E57" s="27" t="s">
        <v>14</v>
      </c>
      <c r="F57" s="681" t="s">
        <v>6</v>
      </c>
      <c r="G57" s="681" t="s">
        <v>6</v>
      </c>
      <c r="H57" s="681" t="s">
        <v>6</v>
      </c>
      <c r="I57" s="681" t="s">
        <v>6</v>
      </c>
      <c r="J57" s="681" t="s">
        <v>6</v>
      </c>
      <c r="K57" s="675">
        <v>0.0</v>
      </c>
      <c r="L57" s="678" t="s">
        <v>10</v>
      </c>
      <c r="M57" s="678" t="s">
        <v>10</v>
      </c>
      <c r="N57" s="678" t="s">
        <v>10</v>
      </c>
      <c r="O57" s="678" t="s">
        <v>10</v>
      </c>
      <c r="P57" s="678" t="s">
        <v>10</v>
      </c>
      <c r="Q57" s="675">
        <v>0.0</v>
      </c>
      <c r="R57" s="679" t="s">
        <v>9</v>
      </c>
      <c r="S57" s="679" t="s">
        <v>9</v>
      </c>
      <c r="T57" s="679" t="s">
        <v>9</v>
      </c>
      <c r="U57" s="679" t="s">
        <v>9</v>
      </c>
      <c r="V57" s="679" t="s">
        <v>9</v>
      </c>
      <c r="W57" s="679" t="s">
        <v>9</v>
      </c>
      <c r="X57" s="675">
        <v>0.0</v>
      </c>
      <c r="Y57" s="679" t="s">
        <v>9</v>
      </c>
      <c r="Z57" s="679" t="s">
        <v>9</v>
      </c>
      <c r="AA57" s="679" t="s">
        <v>9</v>
      </c>
      <c r="AB57" s="679" t="s">
        <v>9</v>
      </c>
      <c r="AC57" s="679" t="s">
        <v>9</v>
      </c>
      <c r="AD57" s="33" t="s">
        <v>9</v>
      </c>
      <c r="AE57" s="33" t="s">
        <v>9</v>
      </c>
      <c r="AF57" s="677">
        <v>0.0</v>
      </c>
      <c r="AG57" s="39" t="s">
        <v>8</v>
      </c>
      <c r="AH57" s="39" t="s">
        <v>8</v>
      </c>
      <c r="AI57" s="39" t="s">
        <v>8</v>
      </c>
      <c r="AJ57" s="39" t="s">
        <v>8</v>
      </c>
      <c r="AK57" s="39" t="s">
        <v>8</v>
      </c>
      <c r="AL57" s="677">
        <v>0.0</v>
      </c>
      <c r="AM57" s="39" t="s">
        <v>8</v>
      </c>
      <c r="AN57" s="39" t="s">
        <v>8</v>
      </c>
      <c r="AO57" s="39" t="s">
        <v>8</v>
      </c>
      <c r="AP57" s="39" t="s">
        <v>8</v>
      </c>
      <c r="AQ57" s="39" t="s">
        <v>8</v>
      </c>
      <c r="AR57" s="39" t="s">
        <v>8</v>
      </c>
      <c r="AS57" s="39" t="s">
        <v>8</v>
      </c>
      <c r="AT57" s="29">
        <v>0.0</v>
      </c>
      <c r="AU57" s="41" t="s">
        <v>7</v>
      </c>
      <c r="AV57" s="41" t="s">
        <v>7</v>
      </c>
      <c r="AW57" s="41" t="s">
        <v>7</v>
      </c>
      <c r="AX57" s="41" t="s">
        <v>7</v>
      </c>
      <c r="AY57" s="41" t="s">
        <v>7</v>
      </c>
      <c r="AZ57" s="29">
        <v>0.0</v>
      </c>
      <c r="BA57" s="41" t="s">
        <v>7</v>
      </c>
      <c r="BB57" s="41" t="s">
        <v>7</v>
      </c>
      <c r="BC57" s="41" t="s">
        <v>7</v>
      </c>
      <c r="BD57" s="41" t="s">
        <v>7</v>
      </c>
      <c r="BE57" s="41" t="s">
        <v>7</v>
      </c>
      <c r="BF57" s="41" t="s">
        <v>7</v>
      </c>
      <c r="BG57" s="41" t="s">
        <v>7</v>
      </c>
      <c r="BH57" s="29">
        <v>0.0</v>
      </c>
      <c r="BI57" s="28" t="s">
        <v>6</v>
      </c>
      <c r="BJ57" s="28" t="s">
        <v>6</v>
      </c>
      <c r="BK57" s="28" t="s">
        <v>6</v>
      </c>
      <c r="BL57" s="28" t="s">
        <v>6</v>
      </c>
      <c r="BM57" s="28" t="s">
        <v>6</v>
      </c>
      <c r="BN57" s="29">
        <v>0.0</v>
      </c>
      <c r="BO57" s="28" t="s">
        <v>6</v>
      </c>
      <c r="BP57" s="28" t="s">
        <v>6</v>
      </c>
      <c r="BQ57" s="28" t="s">
        <v>6</v>
      </c>
      <c r="BR57" s="28" t="s">
        <v>6</v>
      </c>
      <c r="BS57" s="28" t="s">
        <v>6</v>
      </c>
      <c r="BT57" s="28" t="s">
        <v>6</v>
      </c>
      <c r="BU57" s="28" t="s">
        <v>6</v>
      </c>
      <c r="BV57" s="29">
        <v>0.0</v>
      </c>
      <c r="BW57" s="32" t="s">
        <v>15</v>
      </c>
      <c r="BX57" s="32" t="s">
        <v>15</v>
      </c>
      <c r="BY57" s="33" t="s">
        <v>9</v>
      </c>
      <c r="BZ57" s="33" t="s">
        <v>9</v>
      </c>
      <c r="CA57" s="33" t="s">
        <v>9</v>
      </c>
      <c r="CB57" s="33" t="s">
        <v>9</v>
      </c>
      <c r="CC57" s="29">
        <v>0.0</v>
      </c>
      <c r="CD57" s="33" t="s">
        <v>9</v>
      </c>
      <c r="CE57" s="33" t="s">
        <v>9</v>
      </c>
      <c r="CF57" s="33" t="s">
        <v>9</v>
      </c>
      <c r="CG57" s="33" t="s">
        <v>9</v>
      </c>
      <c r="CH57" s="33" t="s">
        <v>9</v>
      </c>
      <c r="CI57" s="8"/>
      <c r="CJ57" s="8"/>
      <c r="CK57" s="8"/>
      <c r="CL57" s="8"/>
      <c r="CM57" s="8"/>
      <c r="CN57" s="37">
        <f t="shared" si="4"/>
        <v>65</v>
      </c>
      <c r="CO57" s="37">
        <f t="shared" si="5"/>
        <v>11</v>
      </c>
      <c r="CP57" s="37">
        <f t="shared" ref="CP57:CT57" si="58">COUNTIF($F57:$CE57,CP$1)</f>
        <v>17</v>
      </c>
      <c r="CQ57" s="37">
        <f t="shared" si="58"/>
        <v>12</v>
      </c>
      <c r="CR57" s="37">
        <f t="shared" si="58"/>
        <v>12</v>
      </c>
      <c r="CS57" s="37">
        <f t="shared" si="58"/>
        <v>19</v>
      </c>
      <c r="CT57" s="37">
        <f t="shared" si="58"/>
        <v>5</v>
      </c>
    </row>
    <row r="58">
      <c r="A58" s="23">
        <v>55.0</v>
      </c>
      <c r="B58" s="27">
        <v>55.0</v>
      </c>
      <c r="C58" s="25" t="s">
        <v>68</v>
      </c>
      <c r="D58" s="26" t="s">
        <v>72</v>
      </c>
      <c r="E58" s="27" t="s">
        <v>14</v>
      </c>
      <c r="F58" s="676" t="s">
        <v>8</v>
      </c>
      <c r="G58" s="676" t="s">
        <v>8</v>
      </c>
      <c r="H58" s="676" t="s">
        <v>8</v>
      </c>
      <c r="I58" s="676" t="s">
        <v>8</v>
      </c>
      <c r="J58" s="676" t="s">
        <v>8</v>
      </c>
      <c r="K58" s="675">
        <v>0.0</v>
      </c>
      <c r="L58" s="676" t="s">
        <v>8</v>
      </c>
      <c r="M58" s="676" t="s">
        <v>8</v>
      </c>
      <c r="N58" s="676" t="s">
        <v>8</v>
      </c>
      <c r="O58" s="676" t="s">
        <v>8</v>
      </c>
      <c r="P58" s="676" t="s">
        <v>8</v>
      </c>
      <c r="Q58" s="676" t="s">
        <v>8</v>
      </c>
      <c r="R58" s="675">
        <v>0.0</v>
      </c>
      <c r="S58" s="676" t="s">
        <v>8</v>
      </c>
      <c r="T58" s="676" t="s">
        <v>8</v>
      </c>
      <c r="U58" s="676" t="s">
        <v>8</v>
      </c>
      <c r="V58" s="676" t="s">
        <v>8</v>
      </c>
      <c r="W58" s="676" t="s">
        <v>8</v>
      </c>
      <c r="X58" s="676" t="s">
        <v>8</v>
      </c>
      <c r="Y58" s="675">
        <v>0.0</v>
      </c>
      <c r="Z58" s="676" t="s">
        <v>8</v>
      </c>
      <c r="AA58" s="676" t="s">
        <v>8</v>
      </c>
      <c r="AB58" s="676" t="s">
        <v>8</v>
      </c>
      <c r="AC58" s="676" t="s">
        <v>8</v>
      </c>
      <c r="AD58" s="39" t="s">
        <v>8</v>
      </c>
      <c r="AE58" s="39" t="s">
        <v>8</v>
      </c>
      <c r="AF58" s="39" t="s">
        <v>8</v>
      </c>
      <c r="AG58" s="677">
        <v>0.0</v>
      </c>
      <c r="AH58" s="39" t="s">
        <v>8</v>
      </c>
      <c r="AI58" s="39" t="s">
        <v>8</v>
      </c>
      <c r="AJ58" s="39" t="s">
        <v>8</v>
      </c>
      <c r="AK58" s="39" t="s">
        <v>8</v>
      </c>
      <c r="AL58" s="677">
        <v>0.0</v>
      </c>
      <c r="AM58" s="39" t="s">
        <v>8</v>
      </c>
      <c r="AN58" s="39" t="s">
        <v>8</v>
      </c>
      <c r="AO58" s="39" t="s">
        <v>8</v>
      </c>
      <c r="AP58" s="39" t="s">
        <v>8</v>
      </c>
      <c r="AQ58" s="39" t="s">
        <v>8</v>
      </c>
      <c r="AR58" s="39" t="s">
        <v>8</v>
      </c>
      <c r="AS58" s="39" t="s">
        <v>8</v>
      </c>
      <c r="AT58" s="29">
        <v>0.0</v>
      </c>
      <c r="AU58" s="41" t="s">
        <v>7</v>
      </c>
      <c r="AV58" s="41" t="s">
        <v>7</v>
      </c>
      <c r="AW58" s="41" t="s">
        <v>7</v>
      </c>
      <c r="AX58" s="41" t="s">
        <v>7</v>
      </c>
      <c r="AY58" s="41" t="s">
        <v>7</v>
      </c>
      <c r="AZ58" s="29">
        <v>0.0</v>
      </c>
      <c r="BA58" s="41" t="s">
        <v>7</v>
      </c>
      <c r="BB58" s="41" t="s">
        <v>7</v>
      </c>
      <c r="BC58" s="41" t="s">
        <v>7</v>
      </c>
      <c r="BD58" s="41" t="s">
        <v>7</v>
      </c>
      <c r="BE58" s="41" t="s">
        <v>7</v>
      </c>
      <c r="BF58" s="41" t="s">
        <v>7</v>
      </c>
      <c r="BG58" s="41" t="s">
        <v>7</v>
      </c>
      <c r="BH58" s="29">
        <v>0.0</v>
      </c>
      <c r="BI58" s="28" t="s">
        <v>6</v>
      </c>
      <c r="BJ58" s="28" t="s">
        <v>6</v>
      </c>
      <c r="BK58" s="28" t="s">
        <v>6</v>
      </c>
      <c r="BL58" s="28" t="s">
        <v>6</v>
      </c>
      <c r="BM58" s="28" t="s">
        <v>6</v>
      </c>
      <c r="BN58" s="29">
        <v>0.0</v>
      </c>
      <c r="BO58" s="28" t="s">
        <v>6</v>
      </c>
      <c r="BP58" s="28" t="s">
        <v>6</v>
      </c>
      <c r="BQ58" s="28" t="s">
        <v>6</v>
      </c>
      <c r="BR58" s="28" t="s">
        <v>6</v>
      </c>
      <c r="BS58" s="28" t="s">
        <v>6</v>
      </c>
      <c r="BT58" s="28" t="s">
        <v>6</v>
      </c>
      <c r="BU58" s="28" t="s">
        <v>6</v>
      </c>
      <c r="BV58" s="29">
        <v>0.0</v>
      </c>
      <c r="BW58" s="32" t="s">
        <v>15</v>
      </c>
      <c r="BX58" s="32" t="s">
        <v>15</v>
      </c>
      <c r="BY58" s="32" t="s">
        <v>15</v>
      </c>
      <c r="BZ58" s="32" t="s">
        <v>15</v>
      </c>
      <c r="CA58" s="30" t="s">
        <v>10</v>
      </c>
      <c r="CB58" s="30" t="s">
        <v>10</v>
      </c>
      <c r="CC58" s="29">
        <v>0.0</v>
      </c>
      <c r="CD58" s="30" t="s">
        <v>10</v>
      </c>
      <c r="CE58" s="30" t="s">
        <v>10</v>
      </c>
      <c r="CF58" s="30" t="s">
        <v>10</v>
      </c>
      <c r="CG58" s="30" t="s">
        <v>10</v>
      </c>
      <c r="CH58" s="30" t="s">
        <v>10</v>
      </c>
      <c r="CI58" s="8"/>
      <c r="CJ58" s="8"/>
      <c r="CK58" s="8"/>
      <c r="CL58" s="8"/>
      <c r="CM58" s="8"/>
      <c r="CN58" s="37">
        <f t="shared" si="4"/>
        <v>63</v>
      </c>
      <c r="CO58" s="37">
        <f t="shared" si="5"/>
        <v>11</v>
      </c>
      <c r="CP58" s="37">
        <f t="shared" ref="CP58:CT58" si="59">COUNTIF($F58:$CE58,CP$1)</f>
        <v>12</v>
      </c>
      <c r="CQ58" s="37">
        <f t="shared" si="59"/>
        <v>12</v>
      </c>
      <c r="CR58" s="37">
        <f t="shared" si="59"/>
        <v>35</v>
      </c>
      <c r="CS58" s="37">
        <f t="shared" si="59"/>
        <v>0</v>
      </c>
      <c r="CT58" s="37">
        <f t="shared" si="59"/>
        <v>4</v>
      </c>
    </row>
    <row r="59" hidden="1">
      <c r="A59" s="23">
        <v>74.0</v>
      </c>
      <c r="B59" s="27"/>
      <c r="C59" s="25" t="s">
        <v>68</v>
      </c>
      <c r="D59" s="26" t="s">
        <v>875</v>
      </c>
      <c r="E59" s="27" t="s">
        <v>1241</v>
      </c>
      <c r="F59" s="678" t="s">
        <v>10</v>
      </c>
      <c r="G59" s="678" t="s">
        <v>10</v>
      </c>
      <c r="H59" s="678" t="s">
        <v>10</v>
      </c>
      <c r="I59" s="678" t="s">
        <v>10</v>
      </c>
      <c r="J59" s="678" t="s">
        <v>10</v>
      </c>
      <c r="K59" s="675">
        <v>0.0</v>
      </c>
      <c r="L59" s="678" t="s">
        <v>10</v>
      </c>
      <c r="M59" s="678" t="s">
        <v>10</v>
      </c>
      <c r="N59" s="678" t="s">
        <v>10</v>
      </c>
      <c r="O59" s="678" t="s">
        <v>10</v>
      </c>
      <c r="P59" s="678" t="s">
        <v>10</v>
      </c>
      <c r="Q59" s="678" t="s">
        <v>10</v>
      </c>
      <c r="R59" s="675">
        <v>0.0</v>
      </c>
      <c r="S59" s="679" t="s">
        <v>9</v>
      </c>
      <c r="T59" s="679" t="s">
        <v>9</v>
      </c>
      <c r="U59" s="679" t="s">
        <v>9</v>
      </c>
      <c r="V59" s="679" t="s">
        <v>9</v>
      </c>
      <c r="W59" s="679" t="s">
        <v>9</v>
      </c>
      <c r="X59" s="679" t="s">
        <v>9</v>
      </c>
      <c r="Y59" s="675">
        <v>0.0</v>
      </c>
      <c r="Z59" s="679" t="s">
        <v>9</v>
      </c>
      <c r="AA59" s="679" t="s">
        <v>9</v>
      </c>
      <c r="AB59" s="679" t="s">
        <v>9</v>
      </c>
      <c r="AC59" s="684" t="s">
        <v>15</v>
      </c>
      <c r="AD59" s="33" t="s">
        <v>9</v>
      </c>
      <c r="AE59" s="33" t="s">
        <v>9</v>
      </c>
      <c r="AF59" s="677">
        <v>0.0</v>
      </c>
      <c r="AG59" s="39" t="s">
        <v>8</v>
      </c>
      <c r="AH59" s="39" t="s">
        <v>8</v>
      </c>
      <c r="AI59" s="39" t="s">
        <v>8</v>
      </c>
      <c r="AJ59" s="39" t="s">
        <v>8</v>
      </c>
      <c r="AK59" s="39" t="s">
        <v>8</v>
      </c>
      <c r="AL59" s="677">
        <v>0.0</v>
      </c>
      <c r="AM59" s="39" t="s">
        <v>8</v>
      </c>
      <c r="AN59" s="39" t="s">
        <v>8</v>
      </c>
      <c r="AO59" s="39" t="s">
        <v>8</v>
      </c>
      <c r="AP59" s="39" t="s">
        <v>8</v>
      </c>
      <c r="AQ59" s="39" t="s">
        <v>8</v>
      </c>
      <c r="AR59" s="39" t="s">
        <v>8</v>
      </c>
      <c r="AS59" s="39" t="s">
        <v>8</v>
      </c>
      <c r="AT59" s="29">
        <v>0.0</v>
      </c>
      <c r="AU59" s="41" t="s">
        <v>7</v>
      </c>
      <c r="AV59" s="41" t="s">
        <v>7</v>
      </c>
      <c r="AW59" s="41" t="s">
        <v>7</v>
      </c>
      <c r="AX59" s="41" t="s">
        <v>7</v>
      </c>
      <c r="AY59" s="41" t="s">
        <v>7</v>
      </c>
      <c r="AZ59" s="29">
        <v>0.0</v>
      </c>
      <c r="BA59" s="41" t="s">
        <v>7</v>
      </c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8"/>
      <c r="CJ59" s="8"/>
      <c r="CK59" s="8"/>
      <c r="CL59" s="8"/>
      <c r="CM59" s="8"/>
      <c r="CN59" s="37">
        <f t="shared" si="4"/>
        <v>40</v>
      </c>
      <c r="CO59" s="37">
        <f t="shared" si="5"/>
        <v>7</v>
      </c>
      <c r="CP59" s="37">
        <f t="shared" ref="CP59:CT59" si="60">COUNTIF($F59:$CE59,CP$1)</f>
        <v>0</v>
      </c>
      <c r="CQ59" s="37">
        <f t="shared" si="60"/>
        <v>6</v>
      </c>
      <c r="CR59" s="37">
        <f t="shared" si="60"/>
        <v>12</v>
      </c>
      <c r="CS59" s="37">
        <f t="shared" si="60"/>
        <v>11</v>
      </c>
      <c r="CT59" s="37">
        <f t="shared" si="60"/>
        <v>11</v>
      </c>
    </row>
    <row r="60" hidden="1">
      <c r="A60" s="23">
        <v>6.0</v>
      </c>
      <c r="B60" s="24"/>
      <c r="C60" s="25" t="s">
        <v>12</v>
      </c>
      <c r="D60" s="26" t="s">
        <v>889</v>
      </c>
      <c r="E60" s="27" t="s">
        <v>1241</v>
      </c>
      <c r="F60" s="678" t="s">
        <v>10</v>
      </c>
      <c r="G60" s="678" t="s">
        <v>10</v>
      </c>
      <c r="H60" s="678" t="s">
        <v>10</v>
      </c>
      <c r="I60" s="678" t="s">
        <v>10</v>
      </c>
      <c r="J60" s="675">
        <v>0.0</v>
      </c>
      <c r="K60" s="679" t="s">
        <v>9</v>
      </c>
      <c r="L60" s="679" t="s">
        <v>9</v>
      </c>
      <c r="M60" s="679" t="s">
        <v>9</v>
      </c>
      <c r="N60" s="679" t="s">
        <v>9</v>
      </c>
      <c r="O60" s="679" t="s">
        <v>9</v>
      </c>
      <c r="P60" s="679" t="s">
        <v>9</v>
      </c>
      <c r="Q60" s="679" t="s">
        <v>9</v>
      </c>
      <c r="R60" s="675">
        <v>0.0</v>
      </c>
      <c r="S60" s="679" t="s">
        <v>9</v>
      </c>
      <c r="T60" s="679" t="s">
        <v>9</v>
      </c>
      <c r="U60" s="679" t="s">
        <v>9</v>
      </c>
      <c r="V60" s="679" t="s">
        <v>9</v>
      </c>
      <c r="W60" s="679" t="s">
        <v>9</v>
      </c>
      <c r="X60" s="679" t="s">
        <v>9</v>
      </c>
      <c r="Y60" s="679" t="s">
        <v>9</v>
      </c>
      <c r="Z60" s="675">
        <v>0.0</v>
      </c>
      <c r="AA60" s="676" t="s">
        <v>8</v>
      </c>
      <c r="AB60" s="676" t="s">
        <v>8</v>
      </c>
      <c r="AC60" s="680" t="s">
        <v>15</v>
      </c>
      <c r="AD60" s="39" t="s">
        <v>8</v>
      </c>
      <c r="AE60" s="677">
        <v>0.0</v>
      </c>
      <c r="AF60" s="39" t="s">
        <v>8</v>
      </c>
      <c r="AG60" s="39" t="s">
        <v>8</v>
      </c>
      <c r="AH60" s="39" t="s">
        <v>8</v>
      </c>
      <c r="AI60" s="39" t="s">
        <v>8</v>
      </c>
      <c r="AJ60" s="39" t="s">
        <v>8</v>
      </c>
      <c r="AK60" s="39" t="s">
        <v>8</v>
      </c>
      <c r="AL60" s="39" t="s">
        <v>8</v>
      </c>
      <c r="AM60" s="677">
        <v>0.0</v>
      </c>
      <c r="AN60" s="41" t="s">
        <v>7</v>
      </c>
      <c r="AO60" s="41" t="s">
        <v>7</v>
      </c>
      <c r="AP60" s="41" t="s">
        <v>7</v>
      </c>
      <c r="AQ60" s="41" t="s">
        <v>7</v>
      </c>
      <c r="AR60" s="41" t="s">
        <v>7</v>
      </c>
      <c r="AS60" s="29">
        <v>0.0</v>
      </c>
      <c r="AT60" s="41" t="s">
        <v>7</v>
      </c>
      <c r="AU60" s="41" t="s">
        <v>7</v>
      </c>
      <c r="AV60" s="41" t="s">
        <v>7</v>
      </c>
      <c r="AW60" s="41" t="s">
        <v>7</v>
      </c>
      <c r="AX60" s="41" t="s">
        <v>7</v>
      </c>
      <c r="AY60" s="41" t="s">
        <v>7</v>
      </c>
      <c r="AZ60" s="41" t="s">
        <v>7</v>
      </c>
      <c r="BA60" s="29">
        <v>0.0</v>
      </c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8"/>
      <c r="CJ60" s="8"/>
      <c r="CK60" s="8"/>
      <c r="CL60" s="8"/>
      <c r="CM60" s="8"/>
      <c r="CN60" s="37">
        <f t="shared" si="4"/>
        <v>40</v>
      </c>
      <c r="CO60" s="37">
        <f t="shared" si="5"/>
        <v>7</v>
      </c>
      <c r="CP60" s="37">
        <f t="shared" ref="CP60:CT60" si="61">COUNTIF($F60:$CE60,CP$1)</f>
        <v>0</v>
      </c>
      <c r="CQ60" s="37">
        <f t="shared" si="61"/>
        <v>12</v>
      </c>
      <c r="CR60" s="37">
        <f t="shared" si="61"/>
        <v>10</v>
      </c>
      <c r="CS60" s="37">
        <f t="shared" si="61"/>
        <v>14</v>
      </c>
      <c r="CT60" s="37">
        <f t="shared" si="61"/>
        <v>4</v>
      </c>
    </row>
    <row r="61" hidden="1">
      <c r="A61" s="23">
        <v>62.0</v>
      </c>
      <c r="B61" s="24"/>
      <c r="C61" s="25" t="s">
        <v>59</v>
      </c>
      <c r="D61" s="26" t="s">
        <v>869</v>
      </c>
      <c r="E61" s="27" t="s">
        <v>1241</v>
      </c>
      <c r="F61" s="674" t="s">
        <v>7</v>
      </c>
      <c r="G61" s="674" t="s">
        <v>7</v>
      </c>
      <c r="H61" s="674" t="s">
        <v>7</v>
      </c>
      <c r="I61" s="674" t="s">
        <v>7</v>
      </c>
      <c r="J61" s="674" t="s">
        <v>7</v>
      </c>
      <c r="K61" s="675">
        <v>0.0</v>
      </c>
      <c r="L61" s="678" t="s">
        <v>10</v>
      </c>
      <c r="M61" s="678" t="s">
        <v>10</v>
      </c>
      <c r="N61" s="678" t="s">
        <v>10</v>
      </c>
      <c r="O61" s="678" t="s">
        <v>10</v>
      </c>
      <c r="P61" s="678" t="s">
        <v>10</v>
      </c>
      <c r="Q61" s="675">
        <v>0.0</v>
      </c>
      <c r="R61" s="678" t="s">
        <v>10</v>
      </c>
      <c r="S61" s="678" t="s">
        <v>10</v>
      </c>
      <c r="T61" s="678" t="s">
        <v>10</v>
      </c>
      <c r="U61" s="678" t="s">
        <v>10</v>
      </c>
      <c r="V61" s="678" t="s">
        <v>10</v>
      </c>
      <c r="W61" s="678" t="s">
        <v>10</v>
      </c>
      <c r="X61" s="675">
        <v>0.0</v>
      </c>
      <c r="Y61" s="678" t="s">
        <v>10</v>
      </c>
      <c r="Z61" s="678" t="s">
        <v>10</v>
      </c>
      <c r="AA61" s="678" t="s">
        <v>10</v>
      </c>
      <c r="AB61" s="678" t="s">
        <v>10</v>
      </c>
      <c r="AC61" s="684" t="s">
        <v>15</v>
      </c>
      <c r="AD61" s="30" t="s">
        <v>10</v>
      </c>
      <c r="AE61" s="677">
        <v>0.0</v>
      </c>
      <c r="AF61" s="33" t="s">
        <v>9</v>
      </c>
      <c r="AG61" s="33" t="s">
        <v>9</v>
      </c>
      <c r="AH61" s="33" t="s">
        <v>9</v>
      </c>
      <c r="AI61" s="33" t="s">
        <v>9</v>
      </c>
      <c r="AJ61" s="33" t="s">
        <v>9</v>
      </c>
      <c r="AK61" s="33" t="s">
        <v>9</v>
      </c>
      <c r="AL61" s="33" t="s">
        <v>9</v>
      </c>
      <c r="AM61" s="677">
        <v>0.0</v>
      </c>
      <c r="AN61" s="33" t="s">
        <v>9</v>
      </c>
      <c r="AO61" s="33" t="s">
        <v>9</v>
      </c>
      <c r="AP61" s="33" t="s">
        <v>9</v>
      </c>
      <c r="AQ61" s="33" t="s">
        <v>9</v>
      </c>
      <c r="AR61" s="33" t="s">
        <v>9</v>
      </c>
      <c r="AS61" s="33" t="s">
        <v>9</v>
      </c>
      <c r="AT61" s="33" t="s">
        <v>9</v>
      </c>
      <c r="AU61" s="29">
        <v>0.0</v>
      </c>
      <c r="AV61" s="39" t="s">
        <v>8</v>
      </c>
      <c r="AW61" s="39" t="s">
        <v>8</v>
      </c>
      <c r="AX61" s="39" t="s">
        <v>8</v>
      </c>
      <c r="AY61" s="39" t="s">
        <v>8</v>
      </c>
      <c r="AZ61" s="29">
        <v>0.0</v>
      </c>
      <c r="BA61" s="39" t="s">
        <v>8</v>
      </c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8"/>
      <c r="CJ61" s="8"/>
      <c r="CK61" s="8"/>
      <c r="CL61" s="8"/>
      <c r="CM61" s="8"/>
      <c r="CN61" s="37">
        <f t="shared" si="4"/>
        <v>40</v>
      </c>
      <c r="CO61" s="37">
        <f t="shared" si="5"/>
        <v>7</v>
      </c>
      <c r="CP61" s="37">
        <f t="shared" ref="CP61:CT61" si="62">COUNTIF($F61:$CE61,CP$1)</f>
        <v>0</v>
      </c>
      <c r="CQ61" s="37">
        <f t="shared" si="62"/>
        <v>5</v>
      </c>
      <c r="CR61" s="37">
        <f t="shared" si="62"/>
        <v>5</v>
      </c>
      <c r="CS61" s="37">
        <f t="shared" si="62"/>
        <v>14</v>
      </c>
      <c r="CT61" s="37">
        <f t="shared" si="62"/>
        <v>16</v>
      </c>
    </row>
    <row r="62" hidden="1">
      <c r="A62" s="23">
        <v>68.0</v>
      </c>
      <c r="B62" s="24"/>
      <c r="C62" s="25" t="s">
        <v>64</v>
      </c>
      <c r="D62" s="26" t="s">
        <v>879</v>
      </c>
      <c r="E62" s="27" t="s">
        <v>1241</v>
      </c>
      <c r="F62" s="678" t="s">
        <v>10</v>
      </c>
      <c r="G62" s="678" t="s">
        <v>10</v>
      </c>
      <c r="H62" s="678" t="s">
        <v>10</v>
      </c>
      <c r="I62" s="678" t="s">
        <v>10</v>
      </c>
      <c r="J62" s="675">
        <v>0.0</v>
      </c>
      <c r="K62" s="678" t="s">
        <v>10</v>
      </c>
      <c r="L62" s="678" t="s">
        <v>10</v>
      </c>
      <c r="M62" s="678" t="s">
        <v>10</v>
      </c>
      <c r="N62" s="678" t="s">
        <v>10</v>
      </c>
      <c r="O62" s="678" t="s">
        <v>10</v>
      </c>
      <c r="P62" s="678" t="s">
        <v>10</v>
      </c>
      <c r="Q62" s="675">
        <v>0.0</v>
      </c>
      <c r="R62" s="679" t="s">
        <v>9</v>
      </c>
      <c r="S62" s="679" t="s">
        <v>9</v>
      </c>
      <c r="T62" s="679" t="s">
        <v>9</v>
      </c>
      <c r="U62" s="679" t="s">
        <v>9</v>
      </c>
      <c r="V62" s="679" t="s">
        <v>9</v>
      </c>
      <c r="W62" s="679" t="s">
        <v>9</v>
      </c>
      <c r="X62" s="679" t="s">
        <v>9</v>
      </c>
      <c r="Y62" s="675">
        <v>0.0</v>
      </c>
      <c r="Z62" s="679" t="s">
        <v>9</v>
      </c>
      <c r="AA62" s="679" t="s">
        <v>9</v>
      </c>
      <c r="AB62" s="679" t="s">
        <v>9</v>
      </c>
      <c r="AC62" s="684" t="s">
        <v>15</v>
      </c>
      <c r="AD62" s="33" t="s">
        <v>9</v>
      </c>
      <c r="AE62" s="33" t="s">
        <v>9</v>
      </c>
      <c r="AF62" s="33" t="s">
        <v>9</v>
      </c>
      <c r="AG62" s="677">
        <v>0.0</v>
      </c>
      <c r="AH62" s="33" t="s">
        <v>9</v>
      </c>
      <c r="AI62" s="33" t="s">
        <v>9</v>
      </c>
      <c r="AJ62" s="33" t="s">
        <v>9</v>
      </c>
      <c r="AK62" s="33" t="s">
        <v>9</v>
      </c>
      <c r="AL62" s="33" t="s">
        <v>9</v>
      </c>
      <c r="AM62" s="33" t="s">
        <v>9</v>
      </c>
      <c r="AN62" s="677">
        <v>0.0</v>
      </c>
      <c r="AO62" s="39" t="s">
        <v>8</v>
      </c>
      <c r="AP62" s="39" t="s">
        <v>8</v>
      </c>
      <c r="AQ62" s="39" t="s">
        <v>8</v>
      </c>
      <c r="AR62" s="39" t="s">
        <v>8</v>
      </c>
      <c r="AS62" s="29">
        <v>0.0</v>
      </c>
      <c r="AT62" s="39" t="s">
        <v>8</v>
      </c>
      <c r="AU62" s="39" t="s">
        <v>8</v>
      </c>
      <c r="AV62" s="39" t="s">
        <v>8</v>
      </c>
      <c r="AW62" s="39" t="s">
        <v>8</v>
      </c>
      <c r="AX62" s="39" t="s">
        <v>8</v>
      </c>
      <c r="AY62" s="39" t="s">
        <v>8</v>
      </c>
      <c r="AZ62" s="39" t="s">
        <v>8</v>
      </c>
      <c r="BA62" s="29">
        <v>0.0</v>
      </c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8"/>
      <c r="CJ62" s="8"/>
      <c r="CK62" s="8"/>
      <c r="CL62" s="8"/>
      <c r="CM62" s="8"/>
      <c r="CN62" s="37">
        <f t="shared" si="4"/>
        <v>40</v>
      </c>
      <c r="CO62" s="37">
        <f t="shared" si="5"/>
        <v>7</v>
      </c>
      <c r="CP62" s="37">
        <f t="shared" ref="CP62:CT62" si="63">COUNTIF($F62:$CE62,CP$1)</f>
        <v>0</v>
      </c>
      <c r="CQ62" s="37">
        <f t="shared" si="63"/>
        <v>0</v>
      </c>
      <c r="CR62" s="37">
        <f t="shared" si="63"/>
        <v>11</v>
      </c>
      <c r="CS62" s="37">
        <f t="shared" si="63"/>
        <v>19</v>
      </c>
      <c r="CT62" s="37">
        <f t="shared" si="63"/>
        <v>10</v>
      </c>
    </row>
    <row r="63" hidden="1">
      <c r="A63" s="23">
        <v>7.0</v>
      </c>
      <c r="B63" s="24"/>
      <c r="C63" s="25" t="s">
        <v>12</v>
      </c>
      <c r="D63" s="26" t="s">
        <v>871</v>
      </c>
      <c r="E63" s="27" t="s">
        <v>1241</v>
      </c>
      <c r="F63" s="681" t="s">
        <v>6</v>
      </c>
      <c r="G63" s="681" t="s">
        <v>6</v>
      </c>
      <c r="H63" s="681" t="s">
        <v>6</v>
      </c>
      <c r="I63" s="681" t="s">
        <v>6</v>
      </c>
      <c r="J63" s="681" t="s">
        <v>6</v>
      </c>
      <c r="K63" s="675">
        <v>0.0</v>
      </c>
      <c r="L63" s="676" t="s">
        <v>8</v>
      </c>
      <c r="M63" s="676" t="s">
        <v>8</v>
      </c>
      <c r="N63" s="676" t="s">
        <v>8</v>
      </c>
      <c r="O63" s="676" t="s">
        <v>8</v>
      </c>
      <c r="P63" s="676" t="s">
        <v>8</v>
      </c>
      <c r="Q63" s="676" t="s">
        <v>8</v>
      </c>
      <c r="R63" s="675">
        <v>0.0</v>
      </c>
      <c r="S63" s="676" t="s">
        <v>8</v>
      </c>
      <c r="T63" s="676" t="s">
        <v>8</v>
      </c>
      <c r="U63" s="676" t="s">
        <v>8</v>
      </c>
      <c r="V63" s="676" t="s">
        <v>8</v>
      </c>
      <c r="W63" s="676" t="s">
        <v>8</v>
      </c>
      <c r="X63" s="676" t="s">
        <v>8</v>
      </c>
      <c r="Y63" s="675">
        <v>0.0</v>
      </c>
      <c r="Z63" s="676" t="s">
        <v>8</v>
      </c>
      <c r="AA63" s="676" t="s">
        <v>8</v>
      </c>
      <c r="AB63" s="676" t="s">
        <v>8</v>
      </c>
      <c r="AC63" s="680" t="s">
        <v>15</v>
      </c>
      <c r="AD63" s="39" t="s">
        <v>8</v>
      </c>
      <c r="AE63" s="677">
        <v>0.0</v>
      </c>
      <c r="AF63" s="39" t="s">
        <v>8</v>
      </c>
      <c r="AG63" s="39" t="s">
        <v>8</v>
      </c>
      <c r="AH63" s="39" t="s">
        <v>8</v>
      </c>
      <c r="AI63" s="39" t="s">
        <v>8</v>
      </c>
      <c r="AJ63" s="39" t="s">
        <v>8</v>
      </c>
      <c r="AK63" s="39" t="s">
        <v>8</v>
      </c>
      <c r="AL63" s="39" t="s">
        <v>8</v>
      </c>
      <c r="AM63" s="677">
        <v>0.0</v>
      </c>
      <c r="AN63" s="41" t="s">
        <v>7</v>
      </c>
      <c r="AO63" s="41" t="s">
        <v>7</v>
      </c>
      <c r="AP63" s="41" t="s">
        <v>7</v>
      </c>
      <c r="AQ63" s="41" t="s">
        <v>7</v>
      </c>
      <c r="AR63" s="41" t="s">
        <v>7</v>
      </c>
      <c r="AS63" s="29">
        <v>0.0</v>
      </c>
      <c r="AT63" s="41" t="s">
        <v>7</v>
      </c>
      <c r="AU63" s="41" t="s">
        <v>7</v>
      </c>
      <c r="AV63" s="41" t="s">
        <v>7</v>
      </c>
      <c r="AW63" s="41" t="s">
        <v>7</v>
      </c>
      <c r="AX63" s="41" t="s">
        <v>7</v>
      </c>
      <c r="AY63" s="41" t="s">
        <v>7</v>
      </c>
      <c r="AZ63" s="41" t="s">
        <v>7</v>
      </c>
      <c r="BA63" s="29">
        <v>0.0</v>
      </c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8"/>
      <c r="CJ63" s="8"/>
      <c r="CK63" s="8"/>
      <c r="CL63" s="8"/>
      <c r="CM63" s="8"/>
      <c r="CN63" s="37">
        <f t="shared" si="4"/>
        <v>40</v>
      </c>
      <c r="CO63" s="37">
        <f t="shared" si="5"/>
        <v>7</v>
      </c>
      <c r="CP63" s="37">
        <f t="shared" ref="CP63:CT63" si="64">COUNTIF($F63:$CE63,CP$1)</f>
        <v>5</v>
      </c>
      <c r="CQ63" s="37">
        <f t="shared" si="64"/>
        <v>12</v>
      </c>
      <c r="CR63" s="37">
        <f t="shared" si="64"/>
        <v>23</v>
      </c>
      <c r="CS63" s="37">
        <f t="shared" si="64"/>
        <v>0</v>
      </c>
      <c r="CT63" s="37">
        <f t="shared" si="64"/>
        <v>0</v>
      </c>
    </row>
    <row r="64" hidden="1">
      <c r="A64" s="23">
        <v>13.0</v>
      </c>
      <c r="B64" s="24"/>
      <c r="C64" s="25" t="s">
        <v>20</v>
      </c>
      <c r="D64" s="26" t="s">
        <v>883</v>
      </c>
      <c r="E64" s="27" t="s">
        <v>1241</v>
      </c>
      <c r="F64" s="678" t="s">
        <v>10</v>
      </c>
      <c r="G64" s="678" t="s">
        <v>10</v>
      </c>
      <c r="H64" s="678" t="s">
        <v>10</v>
      </c>
      <c r="I64" s="678" t="s">
        <v>10</v>
      </c>
      <c r="J64" s="675">
        <v>0.0</v>
      </c>
      <c r="K64" s="679" t="s">
        <v>9</v>
      </c>
      <c r="L64" s="679" t="s">
        <v>9</v>
      </c>
      <c r="M64" s="679" t="s">
        <v>9</v>
      </c>
      <c r="N64" s="679" t="s">
        <v>9</v>
      </c>
      <c r="O64" s="679" t="s">
        <v>9</v>
      </c>
      <c r="P64" s="679" t="s">
        <v>9</v>
      </c>
      <c r="Q64" s="679" t="s">
        <v>9</v>
      </c>
      <c r="R64" s="675">
        <v>0.0</v>
      </c>
      <c r="S64" s="676" t="s">
        <v>8</v>
      </c>
      <c r="T64" s="676" t="s">
        <v>8</v>
      </c>
      <c r="U64" s="676" t="s">
        <v>8</v>
      </c>
      <c r="V64" s="676" t="s">
        <v>8</v>
      </c>
      <c r="W64" s="676" t="s">
        <v>8</v>
      </c>
      <c r="X64" s="675">
        <v>0.0</v>
      </c>
      <c r="Y64" s="676" t="s">
        <v>8</v>
      </c>
      <c r="Z64" s="676" t="s">
        <v>8</v>
      </c>
      <c r="AA64" s="676" t="s">
        <v>8</v>
      </c>
      <c r="AB64" s="676" t="s">
        <v>8</v>
      </c>
      <c r="AC64" s="680" t="s">
        <v>15</v>
      </c>
      <c r="AD64" s="39" t="s">
        <v>8</v>
      </c>
      <c r="AE64" s="39" t="s">
        <v>8</v>
      </c>
      <c r="AF64" s="677">
        <v>0.0</v>
      </c>
      <c r="AG64" s="41" t="s">
        <v>7</v>
      </c>
      <c r="AH64" s="41" t="s">
        <v>7</v>
      </c>
      <c r="AI64" s="41" t="s">
        <v>7</v>
      </c>
      <c r="AJ64" s="41" t="s">
        <v>7</v>
      </c>
      <c r="AK64" s="41" t="s">
        <v>7</v>
      </c>
      <c r="AL64" s="677">
        <v>0.0</v>
      </c>
      <c r="AM64" s="41" t="s">
        <v>7</v>
      </c>
      <c r="AN64" s="41" t="s">
        <v>7</v>
      </c>
      <c r="AO64" s="41" t="s">
        <v>7</v>
      </c>
      <c r="AP64" s="41" t="s">
        <v>7</v>
      </c>
      <c r="AQ64" s="41" t="s">
        <v>7</v>
      </c>
      <c r="AR64" s="41" t="s">
        <v>7</v>
      </c>
      <c r="AS64" s="41" t="s">
        <v>7</v>
      </c>
      <c r="AT64" s="29">
        <v>0.0</v>
      </c>
      <c r="AU64" s="28" t="s">
        <v>6</v>
      </c>
      <c r="AV64" s="28" t="s">
        <v>6</v>
      </c>
      <c r="AW64" s="28" t="s">
        <v>6</v>
      </c>
      <c r="AX64" s="28" t="s">
        <v>6</v>
      </c>
      <c r="AY64" s="28" t="s">
        <v>6</v>
      </c>
      <c r="AZ64" s="29">
        <v>0.0</v>
      </c>
      <c r="BA64" s="28" t="s">
        <v>6</v>
      </c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8"/>
      <c r="CJ64" s="8"/>
      <c r="CK64" s="8"/>
      <c r="CL64" s="8"/>
      <c r="CM64" s="8"/>
      <c r="CN64" s="37">
        <f t="shared" si="4"/>
        <v>40</v>
      </c>
      <c r="CO64" s="37">
        <f t="shared" si="5"/>
        <v>7</v>
      </c>
      <c r="CP64" s="37">
        <f t="shared" ref="CP64:CT64" si="65">COUNTIF($F64:$CE64,CP$1)</f>
        <v>6</v>
      </c>
      <c r="CQ64" s="37">
        <f t="shared" si="65"/>
        <v>12</v>
      </c>
      <c r="CR64" s="37">
        <f t="shared" si="65"/>
        <v>11</v>
      </c>
      <c r="CS64" s="37">
        <f t="shared" si="65"/>
        <v>7</v>
      </c>
      <c r="CT64" s="37">
        <f t="shared" si="65"/>
        <v>4</v>
      </c>
    </row>
    <row r="65" hidden="1">
      <c r="A65" s="23">
        <v>14.0</v>
      </c>
      <c r="B65" s="24"/>
      <c r="C65" s="25" t="s">
        <v>20</v>
      </c>
      <c r="D65" s="26" t="s">
        <v>865</v>
      </c>
      <c r="E65" s="27" t="s">
        <v>1241</v>
      </c>
      <c r="F65" s="681" t="s">
        <v>6</v>
      </c>
      <c r="G65" s="681" t="s">
        <v>6</v>
      </c>
      <c r="H65" s="681" t="s">
        <v>6</v>
      </c>
      <c r="I65" s="681" t="s">
        <v>6</v>
      </c>
      <c r="J65" s="681" t="s">
        <v>6</v>
      </c>
      <c r="K65" s="675">
        <v>0.0</v>
      </c>
      <c r="L65" s="681" t="s">
        <v>6</v>
      </c>
      <c r="M65" s="681" t="s">
        <v>6</v>
      </c>
      <c r="N65" s="681" t="s">
        <v>6</v>
      </c>
      <c r="O65" s="681" t="s">
        <v>6</v>
      </c>
      <c r="P65" s="681" t="s">
        <v>6</v>
      </c>
      <c r="Q65" s="681" t="s">
        <v>6</v>
      </c>
      <c r="R65" s="675">
        <v>0.0</v>
      </c>
      <c r="S65" s="676" t="s">
        <v>8</v>
      </c>
      <c r="T65" s="676" t="s">
        <v>8</v>
      </c>
      <c r="U65" s="676" t="s">
        <v>8</v>
      </c>
      <c r="V65" s="676" t="s">
        <v>8</v>
      </c>
      <c r="W65" s="676" t="s">
        <v>8</v>
      </c>
      <c r="X65" s="675">
        <v>0.0</v>
      </c>
      <c r="Y65" s="676" t="s">
        <v>8</v>
      </c>
      <c r="Z65" s="676" t="s">
        <v>8</v>
      </c>
      <c r="AA65" s="676" t="s">
        <v>8</v>
      </c>
      <c r="AB65" s="676" t="s">
        <v>8</v>
      </c>
      <c r="AC65" s="684" t="s">
        <v>15</v>
      </c>
      <c r="AD65" s="39" t="s">
        <v>8</v>
      </c>
      <c r="AE65" s="39" t="s">
        <v>8</v>
      </c>
      <c r="AF65" s="677">
        <v>0.0</v>
      </c>
      <c r="AG65" s="41" t="s">
        <v>7</v>
      </c>
      <c r="AH65" s="41" t="s">
        <v>7</v>
      </c>
      <c r="AI65" s="41" t="s">
        <v>7</v>
      </c>
      <c r="AJ65" s="41" t="s">
        <v>7</v>
      </c>
      <c r="AK65" s="41" t="s">
        <v>7</v>
      </c>
      <c r="AL65" s="41" t="s">
        <v>7</v>
      </c>
      <c r="AM65" s="677">
        <v>0.0</v>
      </c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8"/>
      <c r="CJ65" s="8"/>
      <c r="CK65" s="8"/>
      <c r="CL65" s="8"/>
      <c r="CM65" s="8"/>
      <c r="CN65" s="37">
        <f t="shared" si="4"/>
        <v>28</v>
      </c>
      <c r="CO65" s="37">
        <f t="shared" si="5"/>
        <v>5</v>
      </c>
      <c r="CP65" s="37">
        <f t="shared" ref="CP65:CT65" si="66">COUNTIF($F65:$CE65,CP$1)</f>
        <v>11</v>
      </c>
      <c r="CQ65" s="37">
        <f t="shared" si="66"/>
        <v>6</v>
      </c>
      <c r="CR65" s="37">
        <f t="shared" si="66"/>
        <v>11</v>
      </c>
      <c r="CS65" s="37">
        <f t="shared" si="66"/>
        <v>0</v>
      </c>
      <c r="CT65" s="37">
        <f t="shared" si="66"/>
        <v>0</v>
      </c>
    </row>
    <row r="66" hidden="1">
      <c r="A66" s="23">
        <v>20.0</v>
      </c>
      <c r="B66" s="24"/>
      <c r="C66" s="25" t="s">
        <v>26</v>
      </c>
      <c r="D66" s="26" t="s">
        <v>901</v>
      </c>
      <c r="E66" s="27" t="s">
        <v>1241</v>
      </c>
      <c r="F66" s="674" t="s">
        <v>7</v>
      </c>
      <c r="G66" s="674" t="s">
        <v>7</v>
      </c>
      <c r="H66" s="674" t="s">
        <v>7</v>
      </c>
      <c r="I66" s="674" t="s">
        <v>7</v>
      </c>
      <c r="J66" s="675">
        <v>0.0</v>
      </c>
      <c r="K66" s="676" t="s">
        <v>8</v>
      </c>
      <c r="L66" s="676" t="s">
        <v>8</v>
      </c>
      <c r="M66" s="676" t="s">
        <v>8</v>
      </c>
      <c r="N66" s="676" t="s">
        <v>8</v>
      </c>
      <c r="O66" s="676" t="s">
        <v>8</v>
      </c>
      <c r="P66" s="676" t="s">
        <v>8</v>
      </c>
      <c r="Q66" s="675">
        <v>0.0</v>
      </c>
      <c r="R66" s="676" t="s">
        <v>8</v>
      </c>
      <c r="S66" s="676" t="s">
        <v>8</v>
      </c>
      <c r="T66" s="676" t="s">
        <v>8</v>
      </c>
      <c r="U66" s="676" t="s">
        <v>8</v>
      </c>
      <c r="V66" s="676" t="s">
        <v>8</v>
      </c>
      <c r="W66" s="676" t="s">
        <v>8</v>
      </c>
      <c r="X66" s="676" t="s">
        <v>8</v>
      </c>
      <c r="Y66" s="675">
        <v>0.0</v>
      </c>
      <c r="Z66" s="674" t="s">
        <v>7</v>
      </c>
      <c r="AA66" s="674" t="s">
        <v>7</v>
      </c>
      <c r="AB66" s="674" t="s">
        <v>7</v>
      </c>
      <c r="AC66" s="680" t="s">
        <v>15</v>
      </c>
      <c r="AD66" s="41" t="s">
        <v>7</v>
      </c>
      <c r="AE66" s="677">
        <v>0.0</v>
      </c>
      <c r="AF66" s="41" t="s">
        <v>7</v>
      </c>
      <c r="AG66" s="41" t="s">
        <v>7</v>
      </c>
      <c r="AH66" s="41" t="s">
        <v>7</v>
      </c>
      <c r="AI66" s="41" t="s">
        <v>7</v>
      </c>
      <c r="AJ66" s="41" t="s">
        <v>7</v>
      </c>
      <c r="AK66" s="41" t="s">
        <v>7</v>
      </c>
      <c r="AL66" s="41" t="s">
        <v>7</v>
      </c>
      <c r="AM66" s="677">
        <v>0.0</v>
      </c>
      <c r="AN66" s="28" t="s">
        <v>6</v>
      </c>
      <c r="AO66" s="28" t="s">
        <v>6</v>
      </c>
      <c r="AP66" s="28" t="s">
        <v>6</v>
      </c>
      <c r="AQ66" s="28" t="s">
        <v>6</v>
      </c>
      <c r="AR66" s="28" t="s">
        <v>6</v>
      </c>
      <c r="AS66" s="29">
        <v>0.0</v>
      </c>
      <c r="AT66" s="28" t="s">
        <v>6</v>
      </c>
      <c r="AU66" s="28" t="s">
        <v>6</v>
      </c>
      <c r="AV66" s="28" t="s">
        <v>6</v>
      </c>
      <c r="AW66" s="28" t="s">
        <v>6</v>
      </c>
      <c r="AX66" s="28" t="s">
        <v>6</v>
      </c>
      <c r="AY66" s="28" t="s">
        <v>6</v>
      </c>
      <c r="AZ66" s="28" t="s">
        <v>6</v>
      </c>
      <c r="BA66" s="29">
        <v>0.0</v>
      </c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8"/>
      <c r="CJ66" s="8"/>
      <c r="CK66" s="8"/>
      <c r="CL66" s="8"/>
      <c r="CM66" s="8"/>
      <c r="CN66" s="37">
        <f t="shared" si="4"/>
        <v>40</v>
      </c>
      <c r="CO66" s="37">
        <f t="shared" si="5"/>
        <v>7</v>
      </c>
      <c r="CP66" s="37">
        <f t="shared" ref="CP66:CT66" si="67">COUNTIF($F66:$CE66,CP$1)</f>
        <v>12</v>
      </c>
      <c r="CQ66" s="37">
        <f t="shared" si="67"/>
        <v>15</v>
      </c>
      <c r="CR66" s="37">
        <f t="shared" si="67"/>
        <v>13</v>
      </c>
      <c r="CS66" s="37">
        <f t="shared" si="67"/>
        <v>0</v>
      </c>
      <c r="CT66" s="37">
        <f t="shared" si="67"/>
        <v>0</v>
      </c>
    </row>
    <row r="67" hidden="1">
      <c r="A67" s="23">
        <v>41.0</v>
      </c>
      <c r="B67" s="24"/>
      <c r="C67" s="25" t="s">
        <v>42</v>
      </c>
      <c r="D67" s="26" t="s">
        <v>899</v>
      </c>
      <c r="E67" s="27" t="s">
        <v>1241</v>
      </c>
      <c r="F67" s="678" t="s">
        <v>10</v>
      </c>
      <c r="G67" s="678" t="s">
        <v>10</v>
      </c>
      <c r="H67" s="678" t="s">
        <v>10</v>
      </c>
      <c r="I67" s="678" t="s">
        <v>10</v>
      </c>
      <c r="J67" s="675">
        <v>0.0</v>
      </c>
      <c r="K67" s="681" t="s">
        <v>6</v>
      </c>
      <c r="L67" s="681" t="s">
        <v>6</v>
      </c>
      <c r="M67" s="681" t="s">
        <v>6</v>
      </c>
      <c r="N67" s="681" t="s">
        <v>6</v>
      </c>
      <c r="O67" s="681" t="s">
        <v>6</v>
      </c>
      <c r="P67" s="681" t="s">
        <v>6</v>
      </c>
      <c r="Q67" s="681" t="s">
        <v>6</v>
      </c>
      <c r="R67" s="675">
        <v>0.0</v>
      </c>
      <c r="S67" s="681" t="s">
        <v>6</v>
      </c>
      <c r="T67" s="681" t="s">
        <v>6</v>
      </c>
      <c r="U67" s="681" t="s">
        <v>6</v>
      </c>
      <c r="V67" s="681" t="s">
        <v>6</v>
      </c>
      <c r="W67" s="681" t="s">
        <v>6</v>
      </c>
      <c r="X67" s="675">
        <v>0.0</v>
      </c>
      <c r="Y67" s="681" t="s">
        <v>6</v>
      </c>
      <c r="Z67" s="681" t="s">
        <v>6</v>
      </c>
      <c r="AA67" s="681" t="s">
        <v>6</v>
      </c>
      <c r="AB67" s="681" t="s">
        <v>6</v>
      </c>
      <c r="AC67" s="680" t="s">
        <v>15</v>
      </c>
      <c r="AD67" s="28" t="s">
        <v>6</v>
      </c>
      <c r="AE67" s="28" t="s">
        <v>6</v>
      </c>
      <c r="AF67" s="677">
        <v>0.0</v>
      </c>
      <c r="AG67" s="30" t="s">
        <v>10</v>
      </c>
      <c r="AH67" s="30" t="s">
        <v>10</v>
      </c>
      <c r="AI67" s="30" t="s">
        <v>10</v>
      </c>
      <c r="AJ67" s="30" t="s">
        <v>10</v>
      </c>
      <c r="AK67" s="30" t="s">
        <v>10</v>
      </c>
      <c r="AL67" s="677">
        <v>0.0</v>
      </c>
      <c r="AM67" s="30" t="s">
        <v>10</v>
      </c>
      <c r="AN67" s="30" t="s">
        <v>10</v>
      </c>
      <c r="AO67" s="30" t="s">
        <v>10</v>
      </c>
      <c r="AP67" s="30" t="s">
        <v>10</v>
      </c>
      <c r="AQ67" s="30" t="s">
        <v>10</v>
      </c>
      <c r="AR67" s="30" t="s">
        <v>10</v>
      </c>
      <c r="AS67" s="30" t="s">
        <v>10</v>
      </c>
      <c r="AT67" s="29">
        <v>0.0</v>
      </c>
      <c r="AU67" s="30" t="s">
        <v>10</v>
      </c>
      <c r="AV67" s="30" t="s">
        <v>10</v>
      </c>
      <c r="AW67" s="30" t="s">
        <v>10</v>
      </c>
      <c r="AX67" s="30" t="s">
        <v>10</v>
      </c>
      <c r="AY67" s="30" t="s">
        <v>10</v>
      </c>
      <c r="AZ67" s="29">
        <v>0.0</v>
      </c>
      <c r="BA67" s="33" t="s">
        <v>9</v>
      </c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8"/>
      <c r="CJ67" s="8"/>
      <c r="CK67" s="8"/>
      <c r="CL67" s="8"/>
      <c r="CM67" s="8"/>
      <c r="CN67" s="37">
        <f t="shared" si="4"/>
        <v>40</v>
      </c>
      <c r="CO67" s="37">
        <f t="shared" si="5"/>
        <v>7</v>
      </c>
      <c r="CP67" s="37">
        <f t="shared" ref="CP67:CT67" si="68">COUNTIF($F67:$CE67,CP$1)</f>
        <v>18</v>
      </c>
      <c r="CQ67" s="37">
        <f t="shared" si="68"/>
        <v>0</v>
      </c>
      <c r="CR67" s="37">
        <f t="shared" si="68"/>
        <v>0</v>
      </c>
      <c r="CS67" s="37">
        <f t="shared" si="68"/>
        <v>1</v>
      </c>
      <c r="CT67" s="37">
        <f t="shared" si="68"/>
        <v>21</v>
      </c>
    </row>
    <row r="68" hidden="1">
      <c r="A68" s="23">
        <v>42.0</v>
      </c>
      <c r="B68" s="24"/>
      <c r="C68" s="25" t="s">
        <v>42</v>
      </c>
      <c r="D68" s="26" t="s">
        <v>867</v>
      </c>
      <c r="E68" s="27" t="s">
        <v>1241</v>
      </c>
      <c r="F68" s="678" t="s">
        <v>10</v>
      </c>
      <c r="G68" s="678" t="s">
        <v>10</v>
      </c>
      <c r="H68" s="678" t="s">
        <v>10</v>
      </c>
      <c r="I68" s="678" t="s">
        <v>10</v>
      </c>
      <c r="J68" s="675">
        <v>0.0</v>
      </c>
      <c r="K68" s="681" t="s">
        <v>6</v>
      </c>
      <c r="L68" s="681" t="s">
        <v>6</v>
      </c>
      <c r="M68" s="681" t="s">
        <v>6</v>
      </c>
      <c r="N68" s="681" t="s">
        <v>6</v>
      </c>
      <c r="O68" s="681" t="s">
        <v>6</v>
      </c>
      <c r="P68" s="681" t="s">
        <v>6</v>
      </c>
      <c r="Q68" s="681" t="s">
        <v>6</v>
      </c>
      <c r="R68" s="675">
        <v>0.0</v>
      </c>
      <c r="S68" s="681" t="s">
        <v>6</v>
      </c>
      <c r="T68" s="681" t="s">
        <v>6</v>
      </c>
      <c r="U68" s="681" t="s">
        <v>6</v>
      </c>
      <c r="V68" s="681" t="s">
        <v>6</v>
      </c>
      <c r="W68" s="681" t="s">
        <v>6</v>
      </c>
      <c r="X68" s="675">
        <v>0.0</v>
      </c>
      <c r="Y68" s="681" t="s">
        <v>6</v>
      </c>
      <c r="Z68" s="681" t="s">
        <v>6</v>
      </c>
      <c r="AA68" s="681" t="s">
        <v>6</v>
      </c>
      <c r="AB68" s="681" t="s">
        <v>6</v>
      </c>
      <c r="AC68" s="684" t="s">
        <v>15</v>
      </c>
      <c r="AD68" s="28" t="s">
        <v>6</v>
      </c>
      <c r="AE68" s="28" t="s">
        <v>6</v>
      </c>
      <c r="AF68" s="677">
        <v>0.0</v>
      </c>
      <c r="AG68" s="30" t="s">
        <v>10</v>
      </c>
      <c r="AH68" s="30" t="s">
        <v>10</v>
      </c>
      <c r="AI68" s="30" t="s">
        <v>10</v>
      </c>
      <c r="AJ68" s="30" t="s">
        <v>10</v>
      </c>
      <c r="AK68" s="30" t="s">
        <v>10</v>
      </c>
      <c r="AL68" s="677">
        <v>0.0</v>
      </c>
      <c r="AM68" s="30" t="s">
        <v>10</v>
      </c>
      <c r="AN68" s="30" t="s">
        <v>10</v>
      </c>
      <c r="AO68" s="30" t="s">
        <v>10</v>
      </c>
      <c r="AP68" s="30" t="s">
        <v>10</v>
      </c>
      <c r="AQ68" s="30" t="s">
        <v>10</v>
      </c>
      <c r="AR68" s="30" t="s">
        <v>10</v>
      </c>
      <c r="AS68" s="30" t="s">
        <v>10</v>
      </c>
      <c r="AT68" s="29">
        <v>0.0</v>
      </c>
      <c r="AU68" s="30" t="s">
        <v>10</v>
      </c>
      <c r="AV68" s="30" t="s">
        <v>10</v>
      </c>
      <c r="AW68" s="30" t="s">
        <v>10</v>
      </c>
      <c r="AX68" s="30" t="s">
        <v>10</v>
      </c>
      <c r="AY68" s="30" t="s">
        <v>10</v>
      </c>
      <c r="AZ68" s="29">
        <v>0.0</v>
      </c>
      <c r="BA68" s="33" t="s">
        <v>9</v>
      </c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8"/>
      <c r="CJ68" s="8"/>
      <c r="CK68" s="8"/>
      <c r="CL68" s="8"/>
      <c r="CM68" s="8"/>
      <c r="CN68" s="37">
        <f t="shared" si="4"/>
        <v>40</v>
      </c>
      <c r="CO68" s="37">
        <f t="shared" si="5"/>
        <v>7</v>
      </c>
      <c r="CP68" s="37">
        <f t="shared" ref="CP68:CT68" si="69">COUNTIF($F68:$CE68,CP$1)</f>
        <v>18</v>
      </c>
      <c r="CQ68" s="37">
        <f t="shared" si="69"/>
        <v>0</v>
      </c>
      <c r="CR68" s="37">
        <f t="shared" si="69"/>
        <v>0</v>
      </c>
      <c r="CS68" s="37">
        <f t="shared" si="69"/>
        <v>1</v>
      </c>
      <c r="CT68" s="37">
        <f t="shared" si="69"/>
        <v>21</v>
      </c>
    </row>
    <row r="69" hidden="1">
      <c r="A69" s="23">
        <v>21.0</v>
      </c>
      <c r="B69" s="24"/>
      <c r="C69" s="25" t="s">
        <v>26</v>
      </c>
      <c r="D69" s="26" t="s">
        <v>895</v>
      </c>
      <c r="E69" s="27" t="s">
        <v>1241</v>
      </c>
      <c r="F69" s="678" t="s">
        <v>10</v>
      </c>
      <c r="G69" s="678" t="s">
        <v>10</v>
      </c>
      <c r="H69" s="678" t="s">
        <v>10</v>
      </c>
      <c r="I69" s="678" t="s">
        <v>10</v>
      </c>
      <c r="J69" s="675">
        <v>0.0</v>
      </c>
      <c r="K69" s="676" t="s">
        <v>8</v>
      </c>
      <c r="L69" s="676" t="s">
        <v>8</v>
      </c>
      <c r="M69" s="676" t="s">
        <v>8</v>
      </c>
      <c r="N69" s="676" t="s">
        <v>8</v>
      </c>
      <c r="O69" s="676" t="s">
        <v>8</v>
      </c>
      <c r="P69" s="676" t="s">
        <v>8</v>
      </c>
      <c r="Q69" s="675">
        <v>0.0</v>
      </c>
      <c r="R69" s="676" t="s">
        <v>8</v>
      </c>
      <c r="S69" s="676" t="s">
        <v>8</v>
      </c>
      <c r="T69" s="676" t="s">
        <v>8</v>
      </c>
      <c r="U69" s="676" t="s">
        <v>8</v>
      </c>
      <c r="V69" s="676" t="s">
        <v>8</v>
      </c>
      <c r="W69" s="676" t="s">
        <v>8</v>
      </c>
      <c r="X69" s="676" t="s">
        <v>8</v>
      </c>
      <c r="Y69" s="675">
        <v>0.0</v>
      </c>
      <c r="Z69" s="674" t="s">
        <v>7</v>
      </c>
      <c r="AA69" s="674" t="s">
        <v>7</v>
      </c>
      <c r="AB69" s="674" t="s">
        <v>7</v>
      </c>
      <c r="AC69" s="680" t="s">
        <v>15</v>
      </c>
      <c r="AD69" s="41" t="s">
        <v>7</v>
      </c>
      <c r="AE69" s="677">
        <v>0.0</v>
      </c>
      <c r="AF69" s="41" t="s">
        <v>7</v>
      </c>
      <c r="AG69" s="41" t="s">
        <v>7</v>
      </c>
      <c r="AH69" s="41" t="s">
        <v>7</v>
      </c>
      <c r="AI69" s="41" t="s">
        <v>7</v>
      </c>
      <c r="AJ69" s="41" t="s">
        <v>7</v>
      </c>
      <c r="AK69" s="41" t="s">
        <v>7</v>
      </c>
      <c r="AL69" s="41" t="s">
        <v>7</v>
      </c>
      <c r="AM69" s="677">
        <v>0.0</v>
      </c>
      <c r="AN69" s="28" t="s">
        <v>6</v>
      </c>
      <c r="AO69" s="28" t="s">
        <v>6</v>
      </c>
      <c r="AP69" s="28" t="s">
        <v>6</v>
      </c>
      <c r="AQ69" s="28" t="s">
        <v>6</v>
      </c>
      <c r="AR69" s="28" t="s">
        <v>6</v>
      </c>
      <c r="AS69" s="29">
        <v>0.0</v>
      </c>
      <c r="AT69" s="28" t="s">
        <v>6</v>
      </c>
      <c r="AU69" s="28" t="s">
        <v>6</v>
      </c>
      <c r="AV69" s="28" t="s">
        <v>6</v>
      </c>
      <c r="AW69" s="28" t="s">
        <v>6</v>
      </c>
      <c r="AX69" s="28" t="s">
        <v>6</v>
      </c>
      <c r="AY69" s="28" t="s">
        <v>6</v>
      </c>
      <c r="AZ69" s="28" t="s">
        <v>6</v>
      </c>
      <c r="BA69" s="29">
        <v>0.0</v>
      </c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8"/>
      <c r="CJ69" s="8"/>
      <c r="CK69" s="8"/>
      <c r="CL69" s="8"/>
      <c r="CM69" s="8"/>
      <c r="CN69" s="37">
        <f t="shared" si="4"/>
        <v>40</v>
      </c>
      <c r="CO69" s="37">
        <f t="shared" si="5"/>
        <v>7</v>
      </c>
      <c r="CP69" s="37">
        <f t="shared" ref="CP69:CT69" si="70">COUNTIF($F69:$CE69,CP$1)</f>
        <v>12</v>
      </c>
      <c r="CQ69" s="37">
        <f t="shared" si="70"/>
        <v>11</v>
      </c>
      <c r="CR69" s="37">
        <f t="shared" si="70"/>
        <v>13</v>
      </c>
      <c r="CS69" s="37">
        <f t="shared" si="70"/>
        <v>0</v>
      </c>
      <c r="CT69" s="37">
        <f t="shared" si="70"/>
        <v>4</v>
      </c>
    </row>
    <row r="70" hidden="1">
      <c r="A70" s="23">
        <v>27.0</v>
      </c>
      <c r="B70" s="24"/>
      <c r="C70" s="25" t="s">
        <v>32</v>
      </c>
      <c r="D70" s="26" t="s">
        <v>887</v>
      </c>
      <c r="E70" s="27" t="s">
        <v>1241</v>
      </c>
      <c r="F70" s="678" t="s">
        <v>10</v>
      </c>
      <c r="G70" s="678" t="s">
        <v>10</v>
      </c>
      <c r="H70" s="678" t="s">
        <v>10</v>
      </c>
      <c r="I70" s="678" t="s">
        <v>10</v>
      </c>
      <c r="J70" s="675">
        <v>0.0</v>
      </c>
      <c r="K70" s="674" t="s">
        <v>7</v>
      </c>
      <c r="L70" s="674" t="s">
        <v>7</v>
      </c>
      <c r="M70" s="674" t="s">
        <v>7</v>
      </c>
      <c r="N70" s="674" t="s">
        <v>7</v>
      </c>
      <c r="O70" s="674" t="s">
        <v>7</v>
      </c>
      <c r="P70" s="674" t="s">
        <v>7</v>
      </c>
      <c r="Q70" s="674" t="s">
        <v>7</v>
      </c>
      <c r="R70" s="675">
        <v>0.0</v>
      </c>
      <c r="S70" s="674" t="s">
        <v>7</v>
      </c>
      <c r="T70" s="674" t="s">
        <v>7</v>
      </c>
      <c r="U70" s="674" t="s">
        <v>7</v>
      </c>
      <c r="V70" s="674" t="s">
        <v>7</v>
      </c>
      <c r="W70" s="674" t="s">
        <v>7</v>
      </c>
      <c r="X70" s="675">
        <v>0.0</v>
      </c>
      <c r="Y70" s="674" t="s">
        <v>7</v>
      </c>
      <c r="Z70" s="674" t="s">
        <v>7</v>
      </c>
      <c r="AA70" s="674" t="s">
        <v>7</v>
      </c>
      <c r="AB70" s="674" t="s">
        <v>7</v>
      </c>
      <c r="AC70" s="684" t="s">
        <v>15</v>
      </c>
      <c r="AD70" s="41" t="s">
        <v>7</v>
      </c>
      <c r="AE70" s="41" t="s">
        <v>7</v>
      </c>
      <c r="AF70" s="677">
        <v>0.0</v>
      </c>
      <c r="AG70" s="28" t="s">
        <v>6</v>
      </c>
      <c r="AH70" s="28" t="s">
        <v>6</v>
      </c>
      <c r="AI70" s="28" t="s">
        <v>6</v>
      </c>
      <c r="AJ70" s="28" t="s">
        <v>6</v>
      </c>
      <c r="AK70" s="28" t="s">
        <v>6</v>
      </c>
      <c r="AL70" s="677">
        <v>0.0</v>
      </c>
      <c r="AM70" s="28" t="s">
        <v>6</v>
      </c>
      <c r="AN70" s="28" t="s">
        <v>6</v>
      </c>
      <c r="AO70" s="28" t="s">
        <v>6</v>
      </c>
      <c r="AP70" s="28" t="s">
        <v>6</v>
      </c>
      <c r="AQ70" s="28" t="s">
        <v>6</v>
      </c>
      <c r="AR70" s="28" t="s">
        <v>6</v>
      </c>
      <c r="AS70" s="28" t="s">
        <v>6</v>
      </c>
      <c r="AT70" s="29">
        <v>0.0</v>
      </c>
      <c r="AU70" s="30" t="s">
        <v>10</v>
      </c>
      <c r="AV70" s="30" t="s">
        <v>10</v>
      </c>
      <c r="AW70" s="31"/>
      <c r="AX70" s="31"/>
      <c r="AY70" s="31"/>
      <c r="AZ70" s="31"/>
      <c r="BA70" s="3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8"/>
      <c r="CJ70" s="8"/>
      <c r="CK70" s="8"/>
      <c r="CL70" s="8"/>
      <c r="CM70" s="8"/>
      <c r="CN70" s="37">
        <f t="shared" si="4"/>
        <v>36</v>
      </c>
      <c r="CO70" s="37">
        <f t="shared" si="5"/>
        <v>6</v>
      </c>
      <c r="CP70" s="37">
        <f t="shared" ref="CP70:CT70" si="71">COUNTIF($F70:$CE70,CP$1)</f>
        <v>12</v>
      </c>
      <c r="CQ70" s="37">
        <f t="shared" si="71"/>
        <v>18</v>
      </c>
      <c r="CR70" s="37">
        <f t="shared" si="71"/>
        <v>0</v>
      </c>
      <c r="CS70" s="37">
        <f t="shared" si="71"/>
        <v>0</v>
      </c>
      <c r="CT70" s="37">
        <f t="shared" si="71"/>
        <v>6</v>
      </c>
    </row>
    <row r="71" hidden="1">
      <c r="A71" s="23">
        <v>28.0</v>
      </c>
      <c r="B71" s="24"/>
      <c r="C71" s="25" t="s">
        <v>32</v>
      </c>
      <c r="D71" s="26" t="s">
        <v>891</v>
      </c>
      <c r="E71" s="27" t="s">
        <v>1241</v>
      </c>
      <c r="F71" s="678" t="s">
        <v>10</v>
      </c>
      <c r="G71" s="678" t="s">
        <v>10</v>
      </c>
      <c r="H71" s="678" t="s">
        <v>10</v>
      </c>
      <c r="I71" s="678" t="s">
        <v>10</v>
      </c>
      <c r="J71" s="678" t="s">
        <v>10</v>
      </c>
      <c r="K71" s="675">
        <v>0.0</v>
      </c>
      <c r="L71" s="674" t="s">
        <v>7</v>
      </c>
      <c r="M71" s="674" t="s">
        <v>7</v>
      </c>
      <c r="N71" s="674" t="s">
        <v>7</v>
      </c>
      <c r="O71" s="674" t="s">
        <v>7</v>
      </c>
      <c r="P71" s="674" t="s">
        <v>7</v>
      </c>
      <c r="Q71" s="674" t="s">
        <v>7</v>
      </c>
      <c r="R71" s="675">
        <v>0.0</v>
      </c>
      <c r="S71" s="674" t="s">
        <v>7</v>
      </c>
      <c r="T71" s="674" t="s">
        <v>7</v>
      </c>
      <c r="U71" s="674" t="s">
        <v>7</v>
      </c>
      <c r="V71" s="674" t="s">
        <v>7</v>
      </c>
      <c r="W71" s="674" t="s">
        <v>7</v>
      </c>
      <c r="X71" s="675">
        <v>0.0</v>
      </c>
      <c r="Y71" s="674" t="s">
        <v>7</v>
      </c>
      <c r="Z71" s="674" t="s">
        <v>7</v>
      </c>
      <c r="AA71" s="674" t="s">
        <v>7</v>
      </c>
      <c r="AB71" s="674" t="s">
        <v>7</v>
      </c>
      <c r="AC71" s="680" t="s">
        <v>15</v>
      </c>
      <c r="AD71" s="41" t="s">
        <v>7</v>
      </c>
      <c r="AE71" s="41" t="s">
        <v>7</v>
      </c>
      <c r="AF71" s="677">
        <v>0.0</v>
      </c>
      <c r="AG71" s="28" t="s">
        <v>6</v>
      </c>
      <c r="AH71" s="28" t="s">
        <v>6</v>
      </c>
      <c r="AI71" s="28" t="s">
        <v>6</v>
      </c>
      <c r="AJ71" s="28" t="s">
        <v>6</v>
      </c>
      <c r="AK71" s="28" t="s">
        <v>6</v>
      </c>
      <c r="AL71" s="677">
        <v>0.0</v>
      </c>
      <c r="AM71" s="28" t="s">
        <v>6</v>
      </c>
      <c r="AN71" s="28" t="s">
        <v>6</v>
      </c>
      <c r="AO71" s="28" t="s">
        <v>6</v>
      </c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8"/>
      <c r="CJ71" s="8"/>
      <c r="CK71" s="8"/>
      <c r="CL71" s="8"/>
      <c r="CM71" s="8"/>
      <c r="CN71" s="37">
        <f t="shared" si="4"/>
        <v>30</v>
      </c>
      <c r="CO71" s="37">
        <f t="shared" si="5"/>
        <v>5</v>
      </c>
      <c r="CP71" s="37">
        <f t="shared" ref="CP71:CT71" si="72">COUNTIF($F71:$CE71,CP$1)</f>
        <v>8</v>
      </c>
      <c r="CQ71" s="37">
        <f t="shared" si="72"/>
        <v>17</v>
      </c>
      <c r="CR71" s="37">
        <f t="shared" si="72"/>
        <v>0</v>
      </c>
      <c r="CS71" s="37">
        <f t="shared" si="72"/>
        <v>0</v>
      </c>
      <c r="CT71" s="37">
        <f t="shared" si="72"/>
        <v>5</v>
      </c>
    </row>
    <row r="72" hidden="1">
      <c r="A72" s="23">
        <v>34.0</v>
      </c>
      <c r="B72" s="24"/>
      <c r="C72" s="25" t="s">
        <v>37</v>
      </c>
      <c r="D72" s="26" t="s">
        <v>881</v>
      </c>
      <c r="E72" s="27" t="s">
        <v>1241</v>
      </c>
      <c r="F72" s="678" t="s">
        <v>10</v>
      </c>
      <c r="G72" s="678" t="s">
        <v>10</v>
      </c>
      <c r="H72" s="678" t="s">
        <v>10</v>
      </c>
      <c r="I72" s="678" t="s">
        <v>10</v>
      </c>
      <c r="J72" s="675">
        <v>0.0</v>
      </c>
      <c r="K72" s="674" t="s">
        <v>7</v>
      </c>
      <c r="L72" s="674" t="s">
        <v>7</v>
      </c>
      <c r="M72" s="674" t="s">
        <v>7</v>
      </c>
      <c r="N72" s="674" t="s">
        <v>7</v>
      </c>
      <c r="O72" s="674" t="s">
        <v>7</v>
      </c>
      <c r="P72" s="674" t="s">
        <v>7</v>
      </c>
      <c r="Q72" s="675">
        <v>0.0</v>
      </c>
      <c r="R72" s="674" t="s">
        <v>7</v>
      </c>
      <c r="S72" s="674" t="s">
        <v>7</v>
      </c>
      <c r="T72" s="674" t="s">
        <v>7</v>
      </c>
      <c r="U72" s="674" t="s">
        <v>7</v>
      </c>
      <c r="V72" s="674" t="s">
        <v>7</v>
      </c>
      <c r="W72" s="674" t="s">
        <v>7</v>
      </c>
      <c r="X72" s="674" t="s">
        <v>7</v>
      </c>
      <c r="Y72" s="675">
        <v>0.0</v>
      </c>
      <c r="Z72" s="681" t="s">
        <v>6</v>
      </c>
      <c r="AA72" s="681" t="s">
        <v>6</v>
      </c>
      <c r="AB72" s="681" t="s">
        <v>6</v>
      </c>
      <c r="AC72" s="680" t="s">
        <v>15</v>
      </c>
      <c r="AD72" s="28" t="s">
        <v>6</v>
      </c>
      <c r="AE72" s="677">
        <v>0.0</v>
      </c>
      <c r="AF72" s="28" t="s">
        <v>6</v>
      </c>
      <c r="AG72" s="28" t="s">
        <v>6</v>
      </c>
      <c r="AH72" s="28" t="s">
        <v>6</v>
      </c>
      <c r="AI72" s="28" t="s">
        <v>6</v>
      </c>
      <c r="AJ72" s="28" t="s">
        <v>6</v>
      </c>
      <c r="AK72" s="28" t="s">
        <v>6</v>
      </c>
      <c r="AL72" s="28" t="s">
        <v>6</v>
      </c>
      <c r="AM72" s="677">
        <v>0.0</v>
      </c>
      <c r="AN72" s="30" t="s">
        <v>10</v>
      </c>
      <c r="AO72" s="30" t="s">
        <v>10</v>
      </c>
      <c r="AP72" s="30" t="s">
        <v>10</v>
      </c>
      <c r="AQ72" s="30" t="s">
        <v>10</v>
      </c>
      <c r="AR72" s="30" t="s">
        <v>10</v>
      </c>
      <c r="AS72" s="29">
        <v>0.0</v>
      </c>
      <c r="AT72" s="30" t="s">
        <v>10</v>
      </c>
      <c r="AU72" s="30" t="s">
        <v>10</v>
      </c>
      <c r="AV72" s="30" t="s">
        <v>10</v>
      </c>
      <c r="AW72" s="30" t="s">
        <v>10</v>
      </c>
      <c r="AX72" s="30" t="s">
        <v>10</v>
      </c>
      <c r="AY72" s="30" t="s">
        <v>10</v>
      </c>
      <c r="AZ72" s="30" t="s">
        <v>10</v>
      </c>
      <c r="BA72" s="29">
        <v>0.0</v>
      </c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8"/>
      <c r="CJ72" s="8"/>
      <c r="CK72" s="8"/>
      <c r="CL72" s="8"/>
      <c r="CM72" s="8"/>
      <c r="CN72" s="37">
        <f t="shared" si="4"/>
        <v>40</v>
      </c>
      <c r="CO72" s="37">
        <f t="shared" si="5"/>
        <v>7</v>
      </c>
      <c r="CP72" s="37">
        <f t="shared" ref="CP72:CT72" si="73">COUNTIF($F72:$CE72,CP$1)</f>
        <v>11</v>
      </c>
      <c r="CQ72" s="37">
        <f t="shared" si="73"/>
        <v>13</v>
      </c>
      <c r="CR72" s="37">
        <f t="shared" si="73"/>
        <v>0</v>
      </c>
      <c r="CS72" s="37">
        <f t="shared" si="73"/>
        <v>0</v>
      </c>
      <c r="CT72" s="37">
        <f t="shared" si="73"/>
        <v>16</v>
      </c>
    </row>
    <row r="73" hidden="1">
      <c r="A73" s="23">
        <v>48.0</v>
      </c>
      <c r="B73" s="24"/>
      <c r="C73" s="25" t="s">
        <v>47</v>
      </c>
      <c r="D73" s="26" t="s">
        <v>893</v>
      </c>
      <c r="E73" s="27" t="s">
        <v>1241</v>
      </c>
      <c r="F73" s="678" t="s">
        <v>10</v>
      </c>
      <c r="G73" s="678" t="s">
        <v>10</v>
      </c>
      <c r="H73" s="678" t="s">
        <v>10</v>
      </c>
      <c r="I73" s="678" t="s">
        <v>10</v>
      </c>
      <c r="J73" s="678" t="s">
        <v>10</v>
      </c>
      <c r="K73" s="675">
        <v>0.0</v>
      </c>
      <c r="L73" s="681" t="s">
        <v>6</v>
      </c>
      <c r="M73" s="681" t="s">
        <v>6</v>
      </c>
      <c r="N73" s="681" t="s">
        <v>6</v>
      </c>
      <c r="O73" s="681" t="s">
        <v>6</v>
      </c>
      <c r="P73" s="681" t="s">
        <v>6</v>
      </c>
      <c r="Q73" s="675">
        <v>0.0</v>
      </c>
      <c r="R73" s="681" t="s">
        <v>6</v>
      </c>
      <c r="S73" s="681" t="s">
        <v>6</v>
      </c>
      <c r="T73" s="681" t="s">
        <v>6</v>
      </c>
      <c r="U73" s="681" t="s">
        <v>6</v>
      </c>
      <c r="V73" s="681" t="s">
        <v>6</v>
      </c>
      <c r="W73" s="681" t="s">
        <v>6</v>
      </c>
      <c r="X73" s="681" t="s">
        <v>6</v>
      </c>
      <c r="Y73" s="675">
        <v>0.0</v>
      </c>
      <c r="Z73" s="678" t="s">
        <v>10</v>
      </c>
      <c r="AA73" s="678" t="s">
        <v>10</v>
      </c>
      <c r="AB73" s="678" t="s">
        <v>10</v>
      </c>
      <c r="AC73" s="680" t="s">
        <v>15</v>
      </c>
      <c r="AD73" s="30" t="s">
        <v>10</v>
      </c>
      <c r="AE73" s="30" t="s">
        <v>10</v>
      </c>
      <c r="AF73" s="677">
        <v>0.0</v>
      </c>
      <c r="AG73" s="30" t="s">
        <v>10</v>
      </c>
      <c r="AH73" s="30" t="s">
        <v>10</v>
      </c>
      <c r="AI73" s="30" t="s">
        <v>10</v>
      </c>
      <c r="AJ73" s="30" t="s">
        <v>10</v>
      </c>
      <c r="AK73" s="30" t="s">
        <v>10</v>
      </c>
      <c r="AL73" s="30" t="s">
        <v>10</v>
      </c>
      <c r="AM73" s="677">
        <v>0.0</v>
      </c>
      <c r="AN73" s="30" t="s">
        <v>10</v>
      </c>
      <c r="AO73" s="30" t="s">
        <v>10</v>
      </c>
      <c r="AP73" s="30" t="s">
        <v>10</v>
      </c>
      <c r="AQ73" s="30" t="s">
        <v>10</v>
      </c>
      <c r="AR73" s="30" t="s">
        <v>10</v>
      </c>
      <c r="AS73" s="29">
        <v>0.0</v>
      </c>
      <c r="AT73" s="33" t="s">
        <v>9</v>
      </c>
      <c r="AU73" s="33" t="s">
        <v>9</v>
      </c>
      <c r="AV73" s="33" t="s">
        <v>9</v>
      </c>
      <c r="AW73" s="33" t="s">
        <v>9</v>
      </c>
      <c r="AX73" s="33" t="s">
        <v>9</v>
      </c>
      <c r="AY73" s="33" t="s">
        <v>9</v>
      </c>
      <c r="AZ73" s="33" t="s">
        <v>9</v>
      </c>
      <c r="BA73" s="29">
        <v>0.0</v>
      </c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8"/>
      <c r="CJ73" s="8"/>
      <c r="CK73" s="8"/>
      <c r="CL73" s="8"/>
      <c r="CM73" s="8"/>
      <c r="CN73" s="37">
        <f t="shared" si="4"/>
        <v>40</v>
      </c>
      <c r="CO73" s="37">
        <f t="shared" si="5"/>
        <v>7</v>
      </c>
      <c r="CP73" s="37">
        <f t="shared" ref="CP73:CT73" si="74">COUNTIF($F73:$CE73,CP$1)</f>
        <v>12</v>
      </c>
      <c r="CQ73" s="37">
        <f t="shared" si="74"/>
        <v>0</v>
      </c>
      <c r="CR73" s="37">
        <f t="shared" si="74"/>
        <v>0</v>
      </c>
      <c r="CS73" s="37">
        <f t="shared" si="74"/>
        <v>7</v>
      </c>
      <c r="CT73" s="37">
        <f t="shared" si="74"/>
        <v>21</v>
      </c>
    </row>
    <row r="74" hidden="1">
      <c r="A74" s="23">
        <v>49.0</v>
      </c>
      <c r="B74" s="24"/>
      <c r="C74" s="25" t="s">
        <v>47</v>
      </c>
      <c r="D74" s="26" t="s">
        <v>877</v>
      </c>
      <c r="E74" s="27" t="s">
        <v>1241</v>
      </c>
      <c r="F74" s="674" t="s">
        <v>7</v>
      </c>
      <c r="G74" s="674" t="s">
        <v>7</v>
      </c>
      <c r="H74" s="674" t="s">
        <v>7</v>
      </c>
      <c r="I74" s="674" t="s">
        <v>7</v>
      </c>
      <c r="J74" s="674" t="s">
        <v>7</v>
      </c>
      <c r="K74" s="675">
        <v>0.0</v>
      </c>
      <c r="L74" s="681" t="s">
        <v>6</v>
      </c>
      <c r="M74" s="681" t="s">
        <v>6</v>
      </c>
      <c r="N74" s="681" t="s">
        <v>6</v>
      </c>
      <c r="O74" s="681" t="s">
        <v>6</v>
      </c>
      <c r="P74" s="681" t="s">
        <v>6</v>
      </c>
      <c r="Q74" s="675">
        <v>0.0</v>
      </c>
      <c r="R74" s="681" t="s">
        <v>6</v>
      </c>
      <c r="S74" s="681" t="s">
        <v>6</v>
      </c>
      <c r="T74" s="681" t="s">
        <v>6</v>
      </c>
      <c r="U74" s="681" t="s">
        <v>6</v>
      </c>
      <c r="V74" s="681" t="s">
        <v>6</v>
      </c>
      <c r="W74" s="681" t="s">
        <v>6</v>
      </c>
      <c r="X74" s="681" t="s">
        <v>6</v>
      </c>
      <c r="Y74" s="675">
        <v>0.0</v>
      </c>
      <c r="Z74" s="678" t="s">
        <v>10</v>
      </c>
      <c r="AA74" s="678" t="s">
        <v>10</v>
      </c>
      <c r="AB74" s="678" t="s">
        <v>10</v>
      </c>
      <c r="AC74" s="684" t="s">
        <v>15</v>
      </c>
      <c r="AD74" s="30" t="s">
        <v>10</v>
      </c>
      <c r="AE74" s="677">
        <v>0.0</v>
      </c>
      <c r="AF74" s="30" t="s">
        <v>10</v>
      </c>
      <c r="AG74" s="30" t="s">
        <v>10</v>
      </c>
      <c r="AH74" s="30" t="s">
        <v>10</v>
      </c>
      <c r="AI74" s="30" t="s">
        <v>10</v>
      </c>
      <c r="AJ74" s="30" t="s">
        <v>10</v>
      </c>
      <c r="AK74" s="30" t="s">
        <v>10</v>
      </c>
      <c r="AL74" s="30" t="s">
        <v>10</v>
      </c>
      <c r="AM74" s="677">
        <v>0.0</v>
      </c>
      <c r="AN74" s="30" t="s">
        <v>10</v>
      </c>
      <c r="AO74" s="30" t="s">
        <v>10</v>
      </c>
      <c r="AP74" s="30" t="s">
        <v>10</v>
      </c>
      <c r="AQ74" s="30" t="s">
        <v>10</v>
      </c>
      <c r="AR74" s="30" t="s">
        <v>10</v>
      </c>
      <c r="AS74" s="29">
        <v>0.0</v>
      </c>
      <c r="AT74" s="33" t="s">
        <v>9</v>
      </c>
      <c r="AU74" s="33" t="s">
        <v>9</v>
      </c>
      <c r="AV74" s="33" t="s">
        <v>9</v>
      </c>
      <c r="AW74" s="33" t="s">
        <v>9</v>
      </c>
      <c r="AX74" s="33" t="s">
        <v>9</v>
      </c>
      <c r="AY74" s="33" t="s">
        <v>9</v>
      </c>
      <c r="AZ74" s="33" t="s">
        <v>9</v>
      </c>
      <c r="BA74" s="29">
        <v>0.0</v>
      </c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8"/>
      <c r="CJ74" s="8"/>
      <c r="CK74" s="8"/>
      <c r="CL74" s="8"/>
      <c r="CM74" s="8"/>
      <c r="CN74" s="37">
        <f t="shared" si="4"/>
        <v>40</v>
      </c>
      <c r="CO74" s="37">
        <f t="shared" si="5"/>
        <v>7</v>
      </c>
      <c r="CP74" s="37">
        <f t="shared" ref="CP74:CT74" si="75">COUNTIF($F74:$CE74,CP$1)</f>
        <v>12</v>
      </c>
      <c r="CQ74" s="37">
        <f t="shared" si="75"/>
        <v>5</v>
      </c>
      <c r="CR74" s="37">
        <f t="shared" si="75"/>
        <v>0</v>
      </c>
      <c r="CS74" s="37">
        <f t="shared" si="75"/>
        <v>7</v>
      </c>
      <c r="CT74" s="37">
        <f t="shared" si="75"/>
        <v>16</v>
      </c>
    </row>
    <row r="75" hidden="1">
      <c r="A75" s="23">
        <v>35.0</v>
      </c>
      <c r="B75" s="24"/>
      <c r="C75" s="25" t="s">
        <v>37</v>
      </c>
      <c r="D75" s="26" t="s">
        <v>873</v>
      </c>
      <c r="E75" s="27" t="s">
        <v>1241</v>
      </c>
      <c r="F75" s="678" t="s">
        <v>10</v>
      </c>
      <c r="G75" s="678" t="s">
        <v>10</v>
      </c>
      <c r="H75" s="678" t="s">
        <v>10</v>
      </c>
      <c r="I75" s="678" t="s">
        <v>10</v>
      </c>
      <c r="J75" s="675">
        <v>0.0</v>
      </c>
      <c r="K75" s="674" t="s">
        <v>7</v>
      </c>
      <c r="L75" s="674" t="s">
        <v>7</v>
      </c>
      <c r="M75" s="674" t="s">
        <v>7</v>
      </c>
      <c r="N75" s="674" t="s">
        <v>7</v>
      </c>
      <c r="O75" s="674" t="s">
        <v>7</v>
      </c>
      <c r="P75" s="674" t="s">
        <v>7</v>
      </c>
      <c r="Q75" s="675">
        <v>0.0</v>
      </c>
      <c r="R75" s="674" t="s">
        <v>7</v>
      </c>
      <c r="S75" s="674" t="s">
        <v>7</v>
      </c>
      <c r="T75" s="674" t="s">
        <v>7</v>
      </c>
      <c r="U75" s="674" t="s">
        <v>7</v>
      </c>
      <c r="V75" s="674" t="s">
        <v>7</v>
      </c>
      <c r="W75" s="674" t="s">
        <v>7</v>
      </c>
      <c r="X75" s="674" t="s">
        <v>7</v>
      </c>
      <c r="Y75" s="675">
        <v>0.0</v>
      </c>
      <c r="Z75" s="681" t="s">
        <v>6</v>
      </c>
      <c r="AA75" s="681" t="s">
        <v>6</v>
      </c>
      <c r="AB75" s="681" t="s">
        <v>6</v>
      </c>
      <c r="AC75" s="680" t="s">
        <v>15</v>
      </c>
      <c r="AD75" s="28" t="s">
        <v>6</v>
      </c>
      <c r="AE75" s="677">
        <v>0.0</v>
      </c>
      <c r="AF75" s="28" t="s">
        <v>6</v>
      </c>
      <c r="AG75" s="28" t="s">
        <v>6</v>
      </c>
      <c r="AH75" s="28" t="s">
        <v>6</v>
      </c>
      <c r="AI75" s="28" t="s">
        <v>6</v>
      </c>
      <c r="AJ75" s="28" t="s">
        <v>6</v>
      </c>
      <c r="AK75" s="28" t="s">
        <v>6</v>
      </c>
      <c r="AL75" s="28" t="s">
        <v>6</v>
      </c>
      <c r="AM75" s="677">
        <v>0.0</v>
      </c>
      <c r="AN75" s="30" t="s">
        <v>10</v>
      </c>
      <c r="AO75" s="30" t="s">
        <v>10</v>
      </c>
      <c r="AP75" s="30" t="s">
        <v>10</v>
      </c>
      <c r="AQ75" s="30" t="s">
        <v>10</v>
      </c>
      <c r="AR75" s="30" t="s">
        <v>10</v>
      </c>
      <c r="AS75" s="29">
        <v>0.0</v>
      </c>
      <c r="AT75" s="30" t="s">
        <v>10</v>
      </c>
      <c r="AU75" s="30" t="s">
        <v>10</v>
      </c>
      <c r="AV75" s="30" t="s">
        <v>10</v>
      </c>
      <c r="AW75" s="30" t="s">
        <v>10</v>
      </c>
      <c r="AX75" s="30" t="s">
        <v>10</v>
      </c>
      <c r="AY75" s="30" t="s">
        <v>10</v>
      </c>
      <c r="AZ75" s="30" t="s">
        <v>10</v>
      </c>
      <c r="BA75" s="29">
        <v>0.0</v>
      </c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8"/>
      <c r="CJ75" s="8"/>
      <c r="CK75" s="8"/>
      <c r="CL75" s="8"/>
      <c r="CM75" s="8"/>
      <c r="CN75" s="37">
        <f t="shared" si="4"/>
        <v>40</v>
      </c>
      <c r="CO75" s="37">
        <f t="shared" si="5"/>
        <v>7</v>
      </c>
      <c r="CP75" s="37">
        <f t="shared" ref="CP75:CT75" si="76">COUNTIF($F75:$CE75,CP$1)</f>
        <v>11</v>
      </c>
      <c r="CQ75" s="37">
        <f t="shared" si="76"/>
        <v>13</v>
      </c>
      <c r="CR75" s="37">
        <f t="shared" si="76"/>
        <v>0</v>
      </c>
      <c r="CS75" s="37">
        <f t="shared" si="76"/>
        <v>0</v>
      </c>
      <c r="CT75" s="37">
        <f t="shared" si="76"/>
        <v>16</v>
      </c>
    </row>
    <row r="76" hidden="1">
      <c r="A76" s="23">
        <v>55.0</v>
      </c>
      <c r="B76" s="24"/>
      <c r="C76" s="25" t="s">
        <v>53</v>
      </c>
      <c r="D76" s="26" t="s">
        <v>897</v>
      </c>
      <c r="E76" s="27" t="s">
        <v>1241</v>
      </c>
      <c r="F76" s="678" t="s">
        <v>10</v>
      </c>
      <c r="G76" s="678" t="s">
        <v>10</v>
      </c>
      <c r="H76" s="678" t="s">
        <v>10</v>
      </c>
      <c r="I76" s="678" t="s">
        <v>10</v>
      </c>
      <c r="J76" s="675">
        <v>0.0</v>
      </c>
      <c r="K76" s="678" t="s">
        <v>10</v>
      </c>
      <c r="L76" s="678" t="s">
        <v>10</v>
      </c>
      <c r="M76" s="678" t="s">
        <v>10</v>
      </c>
      <c r="N76" s="678" t="s">
        <v>10</v>
      </c>
      <c r="O76" s="678" t="s">
        <v>10</v>
      </c>
      <c r="P76" s="678" t="s">
        <v>10</v>
      </c>
      <c r="Q76" s="678" t="s">
        <v>10</v>
      </c>
      <c r="R76" s="675">
        <v>0.0</v>
      </c>
      <c r="S76" s="678" t="s">
        <v>10</v>
      </c>
      <c r="T76" s="678" t="s">
        <v>10</v>
      </c>
      <c r="U76" s="678" t="s">
        <v>10</v>
      </c>
      <c r="V76" s="678" t="s">
        <v>10</v>
      </c>
      <c r="W76" s="678" t="s">
        <v>10</v>
      </c>
      <c r="X76" s="678" t="s">
        <v>10</v>
      </c>
      <c r="Y76" s="675">
        <v>0.0</v>
      </c>
      <c r="Z76" s="678" t="s">
        <v>10</v>
      </c>
      <c r="AA76" s="678" t="s">
        <v>10</v>
      </c>
      <c r="AB76" s="678" t="s">
        <v>10</v>
      </c>
      <c r="AC76" s="684" t="s">
        <v>15</v>
      </c>
      <c r="AD76" s="30" t="s">
        <v>10</v>
      </c>
      <c r="AE76" s="677">
        <v>0.0</v>
      </c>
      <c r="AF76" s="30" t="s">
        <v>10</v>
      </c>
      <c r="AG76" s="30" t="s">
        <v>10</v>
      </c>
      <c r="AH76" s="30" t="s">
        <v>10</v>
      </c>
      <c r="AI76" s="30" t="s">
        <v>10</v>
      </c>
      <c r="AJ76" s="30" t="s">
        <v>10</v>
      </c>
      <c r="AK76" s="30" t="s">
        <v>10</v>
      </c>
      <c r="AL76" s="677">
        <v>0.0</v>
      </c>
      <c r="AM76" s="33" t="s">
        <v>9</v>
      </c>
      <c r="AN76" s="33" t="s">
        <v>9</v>
      </c>
      <c r="AO76" s="33" t="s">
        <v>9</v>
      </c>
      <c r="AP76" s="33" t="s">
        <v>9</v>
      </c>
      <c r="AQ76" s="33" t="s">
        <v>9</v>
      </c>
      <c r="AR76" s="33" t="s">
        <v>9</v>
      </c>
      <c r="AS76" s="33" t="s">
        <v>9</v>
      </c>
      <c r="AT76" s="29">
        <v>0.0</v>
      </c>
      <c r="AU76" s="33" t="s">
        <v>9</v>
      </c>
      <c r="AV76" s="33" t="s">
        <v>9</v>
      </c>
      <c r="AW76" s="33" t="s">
        <v>9</v>
      </c>
      <c r="AX76" s="33" t="s">
        <v>9</v>
      </c>
      <c r="AY76" s="33" t="s">
        <v>9</v>
      </c>
      <c r="AZ76" s="33" t="s">
        <v>9</v>
      </c>
      <c r="BA76" s="33" t="s">
        <v>9</v>
      </c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8"/>
      <c r="CJ76" s="8"/>
      <c r="CK76" s="8"/>
      <c r="CL76" s="8"/>
      <c r="CM76" s="8"/>
      <c r="CN76" s="37">
        <f t="shared" si="4"/>
        <v>41</v>
      </c>
      <c r="CO76" s="37">
        <f t="shared" si="5"/>
        <v>6</v>
      </c>
      <c r="CP76" s="37">
        <f t="shared" ref="CP76:CT76" si="77">COUNTIF($F76:$CE76,CP$1)</f>
        <v>0</v>
      </c>
      <c r="CQ76" s="37">
        <f t="shared" si="77"/>
        <v>0</v>
      </c>
      <c r="CR76" s="37">
        <f t="shared" si="77"/>
        <v>0</v>
      </c>
      <c r="CS76" s="37">
        <f t="shared" si="77"/>
        <v>14</v>
      </c>
      <c r="CT76" s="37">
        <f t="shared" si="77"/>
        <v>27</v>
      </c>
    </row>
    <row r="77" hidden="1">
      <c r="A77" s="23">
        <v>56.0</v>
      </c>
      <c r="B77" s="24"/>
      <c r="C77" s="25" t="s">
        <v>53</v>
      </c>
      <c r="D77" s="26" t="s">
        <v>885</v>
      </c>
      <c r="E77" s="27" t="s">
        <v>1241</v>
      </c>
      <c r="F77" s="678" t="s">
        <v>10</v>
      </c>
      <c r="G77" s="678" t="s">
        <v>10</v>
      </c>
      <c r="H77" s="678" t="s">
        <v>10</v>
      </c>
      <c r="I77" s="678" t="s">
        <v>10</v>
      </c>
      <c r="J77" s="678" t="s">
        <v>10</v>
      </c>
      <c r="K77" s="675">
        <v>0.0</v>
      </c>
      <c r="L77" s="678" t="s">
        <v>10</v>
      </c>
      <c r="M77" s="678" t="s">
        <v>10</v>
      </c>
      <c r="N77" s="678" t="s">
        <v>10</v>
      </c>
      <c r="O77" s="678" t="s">
        <v>10</v>
      </c>
      <c r="P77" s="678" t="s">
        <v>10</v>
      </c>
      <c r="Q77" s="678" t="s">
        <v>10</v>
      </c>
      <c r="R77" s="675">
        <v>0.0</v>
      </c>
      <c r="S77" s="678" t="s">
        <v>10</v>
      </c>
      <c r="T77" s="678" t="s">
        <v>10</v>
      </c>
      <c r="U77" s="678" t="s">
        <v>10</v>
      </c>
      <c r="V77" s="678" t="s">
        <v>10</v>
      </c>
      <c r="W77" s="678" t="s">
        <v>10</v>
      </c>
      <c r="X77" s="678" t="s">
        <v>10</v>
      </c>
      <c r="Y77" s="675">
        <v>0.0</v>
      </c>
      <c r="Z77" s="678" t="s">
        <v>10</v>
      </c>
      <c r="AA77" s="678" t="s">
        <v>10</v>
      </c>
      <c r="AB77" s="678" t="s">
        <v>10</v>
      </c>
      <c r="AC77" s="684" t="s">
        <v>15</v>
      </c>
      <c r="AD77" s="30" t="s">
        <v>10</v>
      </c>
      <c r="AE77" s="677">
        <v>0.0</v>
      </c>
      <c r="AF77" s="30" t="s">
        <v>10</v>
      </c>
      <c r="AG77" s="30" t="s">
        <v>10</v>
      </c>
      <c r="AH77" s="30" t="s">
        <v>10</v>
      </c>
      <c r="AI77" s="30" t="s">
        <v>10</v>
      </c>
      <c r="AJ77" s="30" t="s">
        <v>10</v>
      </c>
      <c r="AK77" s="30" t="s">
        <v>10</v>
      </c>
      <c r="AL77" s="677">
        <v>0.0</v>
      </c>
      <c r="AM77" s="33" t="s">
        <v>9</v>
      </c>
      <c r="AN77" s="33" t="s">
        <v>9</v>
      </c>
      <c r="AO77" s="33" t="s">
        <v>9</v>
      </c>
      <c r="AP77" s="33" t="s">
        <v>9</v>
      </c>
      <c r="AQ77" s="33" t="s">
        <v>9</v>
      </c>
      <c r="AR77" s="33" t="s">
        <v>9</v>
      </c>
      <c r="AS77" s="33" t="s">
        <v>9</v>
      </c>
      <c r="AT77" s="29">
        <v>0.0</v>
      </c>
      <c r="AU77" s="33" t="s">
        <v>9</v>
      </c>
      <c r="AV77" s="33" t="s">
        <v>9</v>
      </c>
      <c r="AW77" s="33" t="s">
        <v>9</v>
      </c>
      <c r="AX77" s="33" t="s">
        <v>9</v>
      </c>
      <c r="AY77" s="33" t="s">
        <v>9</v>
      </c>
      <c r="AZ77" s="33" t="s">
        <v>9</v>
      </c>
      <c r="BA77" s="33" t="s">
        <v>9</v>
      </c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8"/>
      <c r="CJ77" s="8"/>
      <c r="CK77" s="8"/>
      <c r="CL77" s="8"/>
      <c r="CM77" s="8"/>
      <c r="CN77" s="37">
        <f t="shared" si="4"/>
        <v>41</v>
      </c>
      <c r="CO77" s="37">
        <f t="shared" si="5"/>
        <v>6</v>
      </c>
      <c r="CP77" s="37">
        <f t="shared" ref="CP77:CT77" si="78">COUNTIF($F77:$CE77,CP$1)</f>
        <v>0</v>
      </c>
      <c r="CQ77" s="37">
        <f t="shared" si="78"/>
        <v>0</v>
      </c>
      <c r="CR77" s="37">
        <f t="shared" si="78"/>
        <v>0</v>
      </c>
      <c r="CS77" s="37">
        <f t="shared" si="78"/>
        <v>14</v>
      </c>
      <c r="CT77" s="37">
        <f t="shared" si="78"/>
        <v>27</v>
      </c>
    </row>
    <row r="78">
      <c r="A78" s="23"/>
      <c r="B78" s="56"/>
      <c r="C78" s="54"/>
      <c r="D78" s="55"/>
      <c r="E78" s="56"/>
      <c r="F78" s="687"/>
      <c r="G78" s="687"/>
      <c r="H78" s="687"/>
      <c r="I78" s="687"/>
      <c r="J78" s="687"/>
      <c r="K78" s="688"/>
      <c r="L78" s="687"/>
      <c r="M78" s="687"/>
      <c r="N78" s="687"/>
      <c r="O78" s="687"/>
      <c r="P78" s="689"/>
      <c r="Q78" s="689"/>
      <c r="R78" s="112"/>
      <c r="S78" s="689"/>
      <c r="T78" s="689"/>
      <c r="U78" s="689"/>
      <c r="V78" s="689"/>
      <c r="W78" s="689"/>
      <c r="X78" s="689"/>
      <c r="Y78" s="112"/>
      <c r="Z78" s="689"/>
      <c r="AA78" s="689"/>
      <c r="AB78" s="689"/>
      <c r="AC78" s="689"/>
      <c r="AD78" s="690"/>
      <c r="AE78" s="691"/>
      <c r="AF78" s="690"/>
      <c r="AG78" s="690"/>
      <c r="AH78" s="690"/>
      <c r="AI78" s="690"/>
      <c r="AJ78" s="690"/>
      <c r="AK78" s="690"/>
      <c r="AL78" s="691"/>
      <c r="AM78" s="690"/>
      <c r="AN78" s="690"/>
      <c r="AO78" s="690"/>
      <c r="AP78" s="690"/>
      <c r="AQ78" s="690"/>
      <c r="AR78" s="690"/>
      <c r="AS78" s="690"/>
      <c r="AT78" s="691"/>
      <c r="AU78" s="690"/>
      <c r="AV78" s="690"/>
      <c r="AW78" s="690"/>
      <c r="AX78" s="690"/>
      <c r="AY78" s="690"/>
      <c r="AZ78" s="690"/>
      <c r="BA78" s="690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8"/>
      <c r="CJ78" s="77"/>
      <c r="CK78" s="77"/>
      <c r="CL78" s="77"/>
      <c r="CM78" s="77"/>
      <c r="CN78" s="230"/>
      <c r="CO78" s="692"/>
      <c r="CP78" s="692"/>
      <c r="CQ78" s="692"/>
      <c r="CR78" s="692"/>
      <c r="CS78" s="692"/>
      <c r="CT78" s="692"/>
    </row>
    <row r="79">
      <c r="A79" s="23">
        <v>56.0</v>
      </c>
      <c r="B79" s="27">
        <v>12.0</v>
      </c>
      <c r="C79" s="25" t="s">
        <v>12</v>
      </c>
      <c r="D79" s="26" t="s">
        <v>75</v>
      </c>
      <c r="E79" s="27" t="s">
        <v>76</v>
      </c>
      <c r="F79" s="674" t="s">
        <v>7</v>
      </c>
      <c r="G79" s="674" t="s">
        <v>7</v>
      </c>
      <c r="H79" s="674" t="s">
        <v>7</v>
      </c>
      <c r="I79" s="674" t="s">
        <v>7</v>
      </c>
      <c r="J79" s="674" t="s">
        <v>7</v>
      </c>
      <c r="K79" s="675">
        <v>0.0</v>
      </c>
      <c r="L79" s="676" t="s">
        <v>8</v>
      </c>
      <c r="M79" s="676" t="s">
        <v>8</v>
      </c>
      <c r="N79" s="676" t="s">
        <v>8</v>
      </c>
      <c r="O79" s="676" t="s">
        <v>8</v>
      </c>
      <c r="P79" s="676" t="s">
        <v>8</v>
      </c>
      <c r="Q79" s="676" t="s">
        <v>8</v>
      </c>
      <c r="R79" s="675">
        <v>0.0</v>
      </c>
      <c r="S79" s="676" t="s">
        <v>8</v>
      </c>
      <c r="T79" s="676" t="s">
        <v>8</v>
      </c>
      <c r="U79" s="676" t="s">
        <v>8</v>
      </c>
      <c r="V79" s="676" t="s">
        <v>8</v>
      </c>
      <c r="W79" s="676" t="s">
        <v>8</v>
      </c>
      <c r="X79" s="676" t="s">
        <v>8</v>
      </c>
      <c r="Y79" s="675">
        <v>0.0</v>
      </c>
      <c r="Z79" s="676" t="s">
        <v>8</v>
      </c>
      <c r="AA79" s="676" t="s">
        <v>8</v>
      </c>
      <c r="AB79" s="676" t="s">
        <v>8</v>
      </c>
      <c r="AC79" s="676" t="s">
        <v>8</v>
      </c>
      <c r="AD79" s="39" t="s">
        <v>8</v>
      </c>
      <c r="AE79" s="29">
        <v>0.0</v>
      </c>
      <c r="AF79" s="39" t="s">
        <v>8</v>
      </c>
      <c r="AG79" s="39" t="s">
        <v>8</v>
      </c>
      <c r="AH79" s="39" t="s">
        <v>8</v>
      </c>
      <c r="AI79" s="39" t="s">
        <v>8</v>
      </c>
      <c r="AJ79" s="39" t="s">
        <v>8</v>
      </c>
      <c r="AK79" s="39" t="s">
        <v>8</v>
      </c>
      <c r="AL79" s="29">
        <v>0.0</v>
      </c>
      <c r="AM79" s="39" t="s">
        <v>8</v>
      </c>
      <c r="AN79" s="39" t="s">
        <v>8</v>
      </c>
      <c r="AO79" s="39" t="s">
        <v>8</v>
      </c>
      <c r="AP79" s="39" t="s">
        <v>8</v>
      </c>
      <c r="AQ79" s="39" t="s">
        <v>8</v>
      </c>
      <c r="AR79" s="39" t="s">
        <v>8</v>
      </c>
      <c r="AS79" s="39" t="s">
        <v>8</v>
      </c>
      <c r="AT79" s="29">
        <v>0.0</v>
      </c>
      <c r="AU79" s="41" t="s">
        <v>7</v>
      </c>
      <c r="AV79" s="41" t="s">
        <v>7</v>
      </c>
      <c r="AW79" s="41" t="s">
        <v>7</v>
      </c>
      <c r="AX79" s="41" t="s">
        <v>7</v>
      </c>
      <c r="AY79" s="41" t="s">
        <v>7</v>
      </c>
      <c r="AZ79" s="41" t="s">
        <v>7</v>
      </c>
      <c r="BA79" s="41" t="s">
        <v>7</v>
      </c>
      <c r="BB79" s="29">
        <v>0.0</v>
      </c>
      <c r="BC79" s="41" t="s">
        <v>7</v>
      </c>
      <c r="BD79" s="41" t="s">
        <v>7</v>
      </c>
      <c r="BE79" s="41" t="s">
        <v>7</v>
      </c>
      <c r="BF79" s="41" t="s">
        <v>7</v>
      </c>
      <c r="BG79" s="29">
        <v>0.0</v>
      </c>
      <c r="BH79" s="41" t="s">
        <v>7</v>
      </c>
      <c r="BI79" s="41" t="s">
        <v>7</v>
      </c>
      <c r="BJ79" s="41" t="s">
        <v>7</v>
      </c>
      <c r="BK79" s="41" t="s">
        <v>7</v>
      </c>
      <c r="BL79" s="41" t="s">
        <v>7</v>
      </c>
      <c r="BM79" s="41" t="s">
        <v>7</v>
      </c>
      <c r="BN79" s="41" t="s">
        <v>7</v>
      </c>
      <c r="BO79" s="29">
        <v>0.0</v>
      </c>
      <c r="BP79" s="28" t="s">
        <v>6</v>
      </c>
      <c r="BQ79" s="28" t="s">
        <v>6</v>
      </c>
      <c r="BR79" s="28" t="s">
        <v>6</v>
      </c>
      <c r="BS79" s="28" t="s">
        <v>6</v>
      </c>
      <c r="BT79" s="28" t="s">
        <v>6</v>
      </c>
      <c r="BU79" s="29">
        <v>0.0</v>
      </c>
      <c r="BV79" s="28" t="s">
        <v>6</v>
      </c>
      <c r="BW79" s="28" t="s">
        <v>6</v>
      </c>
      <c r="BX79" s="28" t="s">
        <v>6</v>
      </c>
      <c r="BY79" s="28" t="s">
        <v>6</v>
      </c>
      <c r="BZ79" s="28" t="s">
        <v>6</v>
      </c>
      <c r="CA79" s="28" t="s">
        <v>6</v>
      </c>
      <c r="CB79" s="31"/>
      <c r="CC79" s="29">
        <v>0.0</v>
      </c>
      <c r="CD79" s="31"/>
      <c r="CE79" s="31"/>
      <c r="CF79" s="31"/>
      <c r="CG79" s="31"/>
      <c r="CH79" s="31"/>
      <c r="CI79" s="8"/>
      <c r="CJ79" s="77"/>
      <c r="CK79" s="77"/>
      <c r="CL79" s="77"/>
      <c r="CM79" s="77"/>
      <c r="CN79" s="237">
        <f t="shared" ref="CN79:CN136" si="80">SUM(CP79:CT79)</f>
        <v>64</v>
      </c>
      <c r="CO79" s="37">
        <f t="shared" ref="CO79:CO137" si="81">COUNTIF($F79:$CE79,"0")</f>
        <v>11</v>
      </c>
      <c r="CP79" s="37">
        <f t="shared" ref="CP79:CT79" si="79">COUNTIF($F79:$CE79,CP$1)</f>
        <v>11</v>
      </c>
      <c r="CQ79" s="37">
        <f t="shared" si="79"/>
        <v>23</v>
      </c>
      <c r="CR79" s="37">
        <f t="shared" si="79"/>
        <v>30</v>
      </c>
      <c r="CS79" s="37">
        <f t="shared" si="79"/>
        <v>0</v>
      </c>
      <c r="CT79" s="37">
        <f t="shared" si="79"/>
        <v>0</v>
      </c>
    </row>
    <row r="80">
      <c r="A80" s="23">
        <v>57.0</v>
      </c>
      <c r="B80" s="27">
        <v>13.0</v>
      </c>
      <c r="C80" s="25" t="s">
        <v>12</v>
      </c>
      <c r="D80" s="26" t="s">
        <v>77</v>
      </c>
      <c r="E80" s="27" t="s">
        <v>76</v>
      </c>
      <c r="F80" s="679" t="s">
        <v>9</v>
      </c>
      <c r="G80" s="679" t="s">
        <v>9</v>
      </c>
      <c r="H80" s="679" t="s">
        <v>9</v>
      </c>
      <c r="I80" s="679" t="s">
        <v>9</v>
      </c>
      <c r="J80" s="679" t="s">
        <v>9</v>
      </c>
      <c r="K80" s="675">
        <v>0.0</v>
      </c>
      <c r="L80" s="679" t="s">
        <v>9</v>
      </c>
      <c r="M80" s="679" t="s">
        <v>9</v>
      </c>
      <c r="N80" s="679" t="s">
        <v>9</v>
      </c>
      <c r="O80" s="679" t="s">
        <v>9</v>
      </c>
      <c r="P80" s="679" t="s">
        <v>9</v>
      </c>
      <c r="Q80" s="679" t="s">
        <v>9</v>
      </c>
      <c r="R80" s="679" t="s">
        <v>9</v>
      </c>
      <c r="S80" s="675">
        <v>0.0</v>
      </c>
      <c r="T80" s="679" t="s">
        <v>9</v>
      </c>
      <c r="U80" s="679" t="s">
        <v>9</v>
      </c>
      <c r="V80" s="679" t="s">
        <v>9</v>
      </c>
      <c r="W80" s="679" t="s">
        <v>9</v>
      </c>
      <c r="X80" s="679" t="s">
        <v>9</v>
      </c>
      <c r="Y80" s="679" t="s">
        <v>9</v>
      </c>
      <c r="Z80" s="675">
        <v>0.0</v>
      </c>
      <c r="AA80" s="676" t="s">
        <v>8</v>
      </c>
      <c r="AB80" s="676" t="s">
        <v>8</v>
      </c>
      <c r="AC80" s="676" t="s">
        <v>8</v>
      </c>
      <c r="AD80" s="39" t="s">
        <v>8</v>
      </c>
      <c r="AE80" s="29">
        <v>0.0</v>
      </c>
      <c r="AF80" s="39" t="s">
        <v>8</v>
      </c>
      <c r="AG80" s="39" t="s">
        <v>8</v>
      </c>
      <c r="AH80" s="39" t="s">
        <v>8</v>
      </c>
      <c r="AI80" s="39" t="s">
        <v>8</v>
      </c>
      <c r="AJ80" s="39" t="s">
        <v>8</v>
      </c>
      <c r="AK80" s="39" t="s">
        <v>8</v>
      </c>
      <c r="AL80" s="29">
        <v>0.0</v>
      </c>
      <c r="AM80" s="30" t="s">
        <v>10</v>
      </c>
      <c r="AN80" s="30" t="s">
        <v>10</v>
      </c>
      <c r="AO80" s="30" t="s">
        <v>10</v>
      </c>
      <c r="AP80" s="30" t="s">
        <v>10</v>
      </c>
      <c r="AQ80" s="30" t="s">
        <v>10</v>
      </c>
      <c r="AR80" s="30" t="s">
        <v>10</v>
      </c>
      <c r="AS80" s="30" t="s">
        <v>10</v>
      </c>
      <c r="AT80" s="29">
        <v>0.0</v>
      </c>
      <c r="AU80" s="30" t="s">
        <v>10</v>
      </c>
      <c r="AV80" s="30" t="s">
        <v>10</v>
      </c>
      <c r="AW80" s="30" t="s">
        <v>10</v>
      </c>
      <c r="AX80" s="30" t="s">
        <v>10</v>
      </c>
      <c r="AY80" s="38" t="s">
        <v>10</v>
      </c>
      <c r="AZ80" s="38" t="s">
        <v>10</v>
      </c>
      <c r="BA80" s="29">
        <v>0.0</v>
      </c>
      <c r="BB80" s="38" t="s">
        <v>10</v>
      </c>
      <c r="BC80" s="38" t="s">
        <v>10</v>
      </c>
      <c r="BD80" s="38" t="s">
        <v>10</v>
      </c>
      <c r="BE80" s="38" t="s">
        <v>10</v>
      </c>
      <c r="BF80" s="38" t="s">
        <v>10</v>
      </c>
      <c r="BG80" s="29">
        <v>0.0</v>
      </c>
      <c r="BH80" s="38" t="s">
        <v>10</v>
      </c>
      <c r="BI80" s="38" t="s">
        <v>10</v>
      </c>
      <c r="BJ80" s="38" t="s">
        <v>10</v>
      </c>
      <c r="BK80" s="38" t="s">
        <v>10</v>
      </c>
      <c r="BL80" s="38" t="s">
        <v>10</v>
      </c>
      <c r="BM80" s="38" t="s">
        <v>10</v>
      </c>
      <c r="BN80" s="29">
        <v>0.0</v>
      </c>
      <c r="BO80" s="38" t="s">
        <v>10</v>
      </c>
      <c r="BP80" s="38" t="s">
        <v>10</v>
      </c>
      <c r="BQ80" s="38" t="s">
        <v>10</v>
      </c>
      <c r="BR80" s="38" t="s">
        <v>10</v>
      </c>
      <c r="BS80" s="38" t="s">
        <v>10</v>
      </c>
      <c r="BT80" s="38" t="s">
        <v>10</v>
      </c>
      <c r="BU80" s="29">
        <v>0.0</v>
      </c>
      <c r="BV80" s="38" t="s">
        <v>10</v>
      </c>
      <c r="BW80" s="38" t="s">
        <v>10</v>
      </c>
      <c r="BX80" s="32" t="s">
        <v>15</v>
      </c>
      <c r="BY80" s="38" t="s">
        <v>10</v>
      </c>
      <c r="BZ80" s="38" t="s">
        <v>10</v>
      </c>
      <c r="CA80" s="38" t="s">
        <v>10</v>
      </c>
      <c r="CB80" s="29">
        <v>0.0</v>
      </c>
      <c r="CC80" s="30" t="s">
        <v>10</v>
      </c>
      <c r="CD80" s="30" t="s">
        <v>10</v>
      </c>
      <c r="CE80" s="30" t="s">
        <v>10</v>
      </c>
      <c r="CF80" s="30" t="s">
        <v>10</v>
      </c>
      <c r="CG80" s="30" t="s">
        <v>10</v>
      </c>
      <c r="CH80" s="30" t="s">
        <v>10</v>
      </c>
      <c r="CI80" s="8"/>
      <c r="CJ80" s="8"/>
      <c r="CK80" s="8"/>
      <c r="CL80" s="8"/>
      <c r="CM80" s="8"/>
      <c r="CN80" s="37">
        <f t="shared" si="80"/>
        <v>66</v>
      </c>
      <c r="CO80" s="37">
        <f t="shared" si="81"/>
        <v>11</v>
      </c>
      <c r="CP80" s="37">
        <f t="shared" ref="CP80:CT80" si="82">COUNTIF($F80:$CE80,CP$1)</f>
        <v>0</v>
      </c>
      <c r="CQ80" s="37">
        <f t="shared" si="82"/>
        <v>0</v>
      </c>
      <c r="CR80" s="37">
        <f t="shared" si="82"/>
        <v>10</v>
      </c>
      <c r="CS80" s="37">
        <f t="shared" si="82"/>
        <v>18</v>
      </c>
      <c r="CT80" s="37">
        <f t="shared" si="82"/>
        <v>38</v>
      </c>
    </row>
    <row r="81">
      <c r="A81" s="23">
        <v>58.0</v>
      </c>
      <c r="B81" s="27">
        <v>14.0</v>
      </c>
      <c r="C81" s="25" t="s">
        <v>12</v>
      </c>
      <c r="D81" s="26" t="s">
        <v>78</v>
      </c>
      <c r="E81" s="27" t="s">
        <v>76</v>
      </c>
      <c r="F81" s="679" t="s">
        <v>9</v>
      </c>
      <c r="G81" s="679" t="s">
        <v>9</v>
      </c>
      <c r="H81" s="679" t="s">
        <v>9</v>
      </c>
      <c r="I81" s="679" t="s">
        <v>9</v>
      </c>
      <c r="J81" s="679" t="s">
        <v>9</v>
      </c>
      <c r="K81" s="679" t="s">
        <v>9</v>
      </c>
      <c r="L81" s="675">
        <v>0.0</v>
      </c>
      <c r="M81" s="679" t="s">
        <v>9</v>
      </c>
      <c r="N81" s="679" t="s">
        <v>9</v>
      </c>
      <c r="O81" s="679" t="s">
        <v>9</v>
      </c>
      <c r="P81" s="679" t="s">
        <v>9</v>
      </c>
      <c r="Q81" s="679" t="s">
        <v>9</v>
      </c>
      <c r="R81" s="675">
        <v>0.0</v>
      </c>
      <c r="S81" s="679" t="s">
        <v>9</v>
      </c>
      <c r="T81" s="679" t="s">
        <v>9</v>
      </c>
      <c r="U81" s="679" t="s">
        <v>9</v>
      </c>
      <c r="V81" s="679" t="s">
        <v>9</v>
      </c>
      <c r="W81" s="679" t="s">
        <v>9</v>
      </c>
      <c r="X81" s="679" t="s">
        <v>9</v>
      </c>
      <c r="Y81" s="679" t="s">
        <v>9</v>
      </c>
      <c r="Z81" s="675">
        <v>0.0</v>
      </c>
      <c r="AA81" s="676" t="s">
        <v>8</v>
      </c>
      <c r="AB81" s="676" t="s">
        <v>8</v>
      </c>
      <c r="AC81" s="676" t="s">
        <v>8</v>
      </c>
      <c r="AD81" s="39" t="s">
        <v>8</v>
      </c>
      <c r="AE81" s="39" t="s">
        <v>8</v>
      </c>
      <c r="AF81" s="39" t="s">
        <v>8</v>
      </c>
      <c r="AG81" s="29">
        <v>0.0</v>
      </c>
      <c r="AH81" s="39" t="s">
        <v>8</v>
      </c>
      <c r="AI81" s="39" t="s">
        <v>8</v>
      </c>
      <c r="AJ81" s="39" t="s">
        <v>8</v>
      </c>
      <c r="AK81" s="39" t="s">
        <v>8</v>
      </c>
      <c r="AL81" s="29">
        <v>0.0</v>
      </c>
      <c r="AM81" s="39" t="s">
        <v>8</v>
      </c>
      <c r="AN81" s="39" t="s">
        <v>8</v>
      </c>
      <c r="AO81" s="39" t="s">
        <v>8</v>
      </c>
      <c r="AP81" s="39" t="s">
        <v>8</v>
      </c>
      <c r="AQ81" s="39" t="s">
        <v>8</v>
      </c>
      <c r="AR81" s="39" t="s">
        <v>8</v>
      </c>
      <c r="AS81" s="39" t="s">
        <v>8</v>
      </c>
      <c r="AT81" s="29">
        <v>0.0</v>
      </c>
      <c r="AU81" s="41" t="s">
        <v>7</v>
      </c>
      <c r="AV81" s="41" t="s">
        <v>7</v>
      </c>
      <c r="AW81" s="41" t="s">
        <v>7</v>
      </c>
      <c r="AX81" s="41" t="s">
        <v>7</v>
      </c>
      <c r="AY81" s="41" t="s">
        <v>7</v>
      </c>
      <c r="AZ81" s="41" t="s">
        <v>7</v>
      </c>
      <c r="BA81" s="41" t="s">
        <v>7</v>
      </c>
      <c r="BB81" s="29">
        <v>0.0</v>
      </c>
      <c r="BC81" s="41" t="s">
        <v>7</v>
      </c>
      <c r="BD81" s="41" t="s">
        <v>7</v>
      </c>
      <c r="BE81" s="41" t="s">
        <v>7</v>
      </c>
      <c r="BF81" s="41" t="s">
        <v>7</v>
      </c>
      <c r="BG81" s="29">
        <v>0.0</v>
      </c>
      <c r="BH81" s="41" t="s">
        <v>7</v>
      </c>
      <c r="BI81" s="41" t="s">
        <v>7</v>
      </c>
      <c r="BJ81" s="41" t="s">
        <v>7</v>
      </c>
      <c r="BK81" s="41" t="s">
        <v>7</v>
      </c>
      <c r="BL81" s="41" t="s">
        <v>7</v>
      </c>
      <c r="BM81" s="41" t="s">
        <v>7</v>
      </c>
      <c r="BN81" s="41" t="s">
        <v>7</v>
      </c>
      <c r="BO81" s="29">
        <v>0.0</v>
      </c>
      <c r="BP81" s="28" t="s">
        <v>6</v>
      </c>
      <c r="BQ81" s="28" t="s">
        <v>6</v>
      </c>
      <c r="BR81" s="28" t="s">
        <v>6</v>
      </c>
      <c r="BS81" s="28" t="s">
        <v>6</v>
      </c>
      <c r="BT81" s="28" t="s">
        <v>6</v>
      </c>
      <c r="BU81" s="29">
        <v>0.0</v>
      </c>
      <c r="BV81" s="28" t="s">
        <v>6</v>
      </c>
      <c r="BW81" s="28" t="s">
        <v>6</v>
      </c>
      <c r="BX81" s="28" t="s">
        <v>6</v>
      </c>
      <c r="BY81" s="28" t="s">
        <v>6</v>
      </c>
      <c r="BZ81" s="28" t="s">
        <v>6</v>
      </c>
      <c r="CA81" s="28" t="s">
        <v>6</v>
      </c>
      <c r="CB81" s="28" t="s">
        <v>6</v>
      </c>
      <c r="CC81" s="29">
        <v>0.0</v>
      </c>
      <c r="CD81" s="30" t="s">
        <v>10</v>
      </c>
      <c r="CE81" s="30" t="s">
        <v>10</v>
      </c>
      <c r="CF81" s="30" t="s">
        <v>10</v>
      </c>
      <c r="CG81" s="30" t="s">
        <v>10</v>
      </c>
      <c r="CH81" s="30" t="s">
        <v>10</v>
      </c>
      <c r="CI81" s="8"/>
      <c r="CJ81" s="8"/>
      <c r="CK81" s="8"/>
      <c r="CL81" s="8"/>
      <c r="CM81" s="8"/>
      <c r="CN81" s="37">
        <f t="shared" si="80"/>
        <v>67</v>
      </c>
      <c r="CO81" s="37">
        <f t="shared" si="81"/>
        <v>11</v>
      </c>
      <c r="CP81" s="37">
        <f t="shared" ref="CP81:CT81" si="83">COUNTIF($F81:$CE81,CP$1)</f>
        <v>12</v>
      </c>
      <c r="CQ81" s="37">
        <f t="shared" si="83"/>
        <v>18</v>
      </c>
      <c r="CR81" s="37">
        <f t="shared" si="83"/>
        <v>17</v>
      </c>
      <c r="CS81" s="37">
        <f t="shared" si="83"/>
        <v>18</v>
      </c>
      <c r="CT81" s="37">
        <f t="shared" si="83"/>
        <v>2</v>
      </c>
    </row>
    <row r="82">
      <c r="A82" s="23">
        <v>59.0</v>
      </c>
      <c r="B82" s="27">
        <v>15.0</v>
      </c>
      <c r="C82" s="25" t="s">
        <v>12</v>
      </c>
      <c r="D82" s="26" t="s">
        <v>134</v>
      </c>
      <c r="E82" s="27" t="s">
        <v>76</v>
      </c>
      <c r="F82" s="674" t="s">
        <v>7</v>
      </c>
      <c r="G82" s="674" t="s">
        <v>7</v>
      </c>
      <c r="H82" s="674" t="s">
        <v>7</v>
      </c>
      <c r="I82" s="674" t="s">
        <v>7</v>
      </c>
      <c r="J82" s="674" t="s">
        <v>7</v>
      </c>
      <c r="K82" s="675">
        <v>0.0</v>
      </c>
      <c r="L82" s="676" t="s">
        <v>8</v>
      </c>
      <c r="M82" s="676" t="s">
        <v>8</v>
      </c>
      <c r="N82" s="676" t="s">
        <v>8</v>
      </c>
      <c r="O82" s="676" t="s">
        <v>8</v>
      </c>
      <c r="P82" s="676" t="s">
        <v>8</v>
      </c>
      <c r="Q82" s="676" t="s">
        <v>8</v>
      </c>
      <c r="R82" s="675">
        <v>0.0</v>
      </c>
      <c r="S82" s="676" t="s">
        <v>8</v>
      </c>
      <c r="T82" s="676" t="s">
        <v>8</v>
      </c>
      <c r="U82" s="676" t="s">
        <v>8</v>
      </c>
      <c r="V82" s="676" t="s">
        <v>8</v>
      </c>
      <c r="W82" s="676" t="s">
        <v>8</v>
      </c>
      <c r="X82" s="676" t="s">
        <v>8</v>
      </c>
      <c r="Y82" s="676" t="s">
        <v>8</v>
      </c>
      <c r="Z82" s="675">
        <v>0.0</v>
      </c>
      <c r="AA82" s="676" t="s">
        <v>8</v>
      </c>
      <c r="AB82" s="676" t="s">
        <v>8</v>
      </c>
      <c r="AC82" s="676" t="s">
        <v>8</v>
      </c>
      <c r="AD82" s="39" t="s">
        <v>8</v>
      </c>
      <c r="AE82" s="39" t="s">
        <v>8</v>
      </c>
      <c r="AF82" s="39" t="s">
        <v>8</v>
      </c>
      <c r="AG82" s="29">
        <v>0.0</v>
      </c>
      <c r="AH82" s="39" t="s">
        <v>8</v>
      </c>
      <c r="AI82" s="39" t="s">
        <v>8</v>
      </c>
      <c r="AJ82" s="39" t="s">
        <v>8</v>
      </c>
      <c r="AK82" s="39" t="s">
        <v>8</v>
      </c>
      <c r="AL82" s="29">
        <v>0.0</v>
      </c>
      <c r="AM82" s="39" t="s">
        <v>8</v>
      </c>
      <c r="AN82" s="39" t="s">
        <v>8</v>
      </c>
      <c r="AO82" s="39" t="s">
        <v>8</v>
      </c>
      <c r="AP82" s="39" t="s">
        <v>8</v>
      </c>
      <c r="AQ82" s="39" t="s">
        <v>8</v>
      </c>
      <c r="AR82" s="39" t="s">
        <v>8</v>
      </c>
      <c r="AS82" s="39" t="s">
        <v>8</v>
      </c>
      <c r="AT82" s="29">
        <v>0.0</v>
      </c>
      <c r="AU82" s="41" t="s">
        <v>7</v>
      </c>
      <c r="AV82" s="41" t="s">
        <v>7</v>
      </c>
      <c r="AW82" s="41" t="s">
        <v>7</v>
      </c>
      <c r="AX82" s="41" t="s">
        <v>7</v>
      </c>
      <c r="AY82" s="41" t="s">
        <v>7</v>
      </c>
      <c r="AZ82" s="41" t="s">
        <v>7</v>
      </c>
      <c r="BA82" s="41" t="s">
        <v>7</v>
      </c>
      <c r="BB82" s="29">
        <v>0.0</v>
      </c>
      <c r="BC82" s="41" t="s">
        <v>7</v>
      </c>
      <c r="BD82" s="41" t="s">
        <v>7</v>
      </c>
      <c r="BE82" s="41" t="s">
        <v>7</v>
      </c>
      <c r="BF82" s="41" t="s">
        <v>7</v>
      </c>
      <c r="BG82" s="29">
        <v>0.0</v>
      </c>
      <c r="BH82" s="41" t="s">
        <v>7</v>
      </c>
      <c r="BI82" s="41" t="s">
        <v>7</v>
      </c>
      <c r="BJ82" s="41" t="s">
        <v>7</v>
      </c>
      <c r="BK82" s="41" t="s">
        <v>7</v>
      </c>
      <c r="BL82" s="41" t="s">
        <v>7</v>
      </c>
      <c r="BM82" s="41" t="s">
        <v>7</v>
      </c>
      <c r="BN82" s="41" t="s">
        <v>7</v>
      </c>
      <c r="BO82" s="29">
        <v>0.0</v>
      </c>
      <c r="BP82" s="28" t="s">
        <v>6</v>
      </c>
      <c r="BQ82" s="28" t="s">
        <v>6</v>
      </c>
      <c r="BR82" s="28" t="s">
        <v>6</v>
      </c>
      <c r="BS82" s="28" t="s">
        <v>6</v>
      </c>
      <c r="BT82" s="28" t="s">
        <v>6</v>
      </c>
      <c r="BU82" s="31"/>
      <c r="BV82" s="29">
        <v>0.0</v>
      </c>
      <c r="BW82" s="32" t="s">
        <v>15</v>
      </c>
      <c r="BX82" s="32" t="s">
        <v>15</v>
      </c>
      <c r="BY82" s="32" t="s">
        <v>15</v>
      </c>
      <c r="BZ82" s="32" t="s">
        <v>15</v>
      </c>
      <c r="CA82" s="32" t="s">
        <v>15</v>
      </c>
      <c r="CB82" s="29">
        <v>0.0</v>
      </c>
      <c r="CC82" s="31"/>
      <c r="CD82" s="30" t="s">
        <v>10</v>
      </c>
      <c r="CE82" s="30" t="s">
        <v>10</v>
      </c>
      <c r="CF82" s="30" t="s">
        <v>10</v>
      </c>
      <c r="CG82" s="30" t="s">
        <v>10</v>
      </c>
      <c r="CH82" s="30" t="s">
        <v>10</v>
      </c>
      <c r="CI82" s="8"/>
      <c r="CJ82" s="8"/>
      <c r="CK82" s="8"/>
      <c r="CL82" s="8"/>
      <c r="CM82" s="8"/>
      <c r="CN82" s="37">
        <f t="shared" si="80"/>
        <v>60</v>
      </c>
      <c r="CO82" s="37">
        <f t="shared" si="81"/>
        <v>11</v>
      </c>
      <c r="CP82" s="37">
        <f t="shared" ref="CP82:CT82" si="84">COUNTIF($F82:$CE82,CP$1)</f>
        <v>5</v>
      </c>
      <c r="CQ82" s="37">
        <f t="shared" si="84"/>
        <v>23</v>
      </c>
      <c r="CR82" s="37">
        <f t="shared" si="84"/>
        <v>30</v>
      </c>
      <c r="CS82" s="37">
        <f t="shared" si="84"/>
        <v>0</v>
      </c>
      <c r="CT82" s="37">
        <f t="shared" si="84"/>
        <v>2</v>
      </c>
    </row>
    <row r="83">
      <c r="A83" s="23">
        <v>60.0</v>
      </c>
      <c r="B83" s="24">
        <v>1.0</v>
      </c>
      <c r="C83" s="25" t="s">
        <v>12</v>
      </c>
      <c r="D83" s="26" t="s">
        <v>79</v>
      </c>
      <c r="E83" s="27" t="s">
        <v>80</v>
      </c>
      <c r="F83" s="674" t="s">
        <v>7</v>
      </c>
      <c r="G83" s="674" t="s">
        <v>7</v>
      </c>
      <c r="H83" s="674" t="s">
        <v>7</v>
      </c>
      <c r="I83" s="674" t="s">
        <v>7</v>
      </c>
      <c r="J83" s="675">
        <v>0.0</v>
      </c>
      <c r="K83" s="676" t="s">
        <v>8</v>
      </c>
      <c r="L83" s="676" t="s">
        <v>8</v>
      </c>
      <c r="M83" s="676" t="s">
        <v>8</v>
      </c>
      <c r="N83" s="676" t="s">
        <v>8</v>
      </c>
      <c r="O83" s="676" t="s">
        <v>8</v>
      </c>
      <c r="P83" s="676" t="s">
        <v>8</v>
      </c>
      <c r="Q83" s="675">
        <v>0.0</v>
      </c>
      <c r="R83" s="676" t="s">
        <v>8</v>
      </c>
      <c r="S83" s="676" t="s">
        <v>8</v>
      </c>
      <c r="T83" s="676" t="s">
        <v>8</v>
      </c>
      <c r="U83" s="676" t="s">
        <v>8</v>
      </c>
      <c r="V83" s="676" t="s">
        <v>8</v>
      </c>
      <c r="W83" s="676" t="s">
        <v>8</v>
      </c>
      <c r="X83" s="675">
        <v>0.0</v>
      </c>
      <c r="Y83" s="676" t="s">
        <v>8</v>
      </c>
      <c r="Z83" s="676" t="s">
        <v>8</v>
      </c>
      <c r="AA83" s="676" t="s">
        <v>8</v>
      </c>
      <c r="AB83" s="676" t="s">
        <v>8</v>
      </c>
      <c r="AC83" s="676" t="s">
        <v>8</v>
      </c>
      <c r="AD83" s="39" t="s">
        <v>8</v>
      </c>
      <c r="AE83" s="29">
        <v>0.0</v>
      </c>
      <c r="AF83" s="39" t="s">
        <v>8</v>
      </c>
      <c r="AG83" s="39" t="s">
        <v>8</v>
      </c>
      <c r="AH83" s="39" t="s">
        <v>8</v>
      </c>
      <c r="AI83" s="39" t="s">
        <v>8</v>
      </c>
      <c r="AJ83" s="39" t="s">
        <v>8</v>
      </c>
      <c r="AK83" s="39" t="s">
        <v>8</v>
      </c>
      <c r="AL83" s="29">
        <v>0.0</v>
      </c>
      <c r="AM83" s="39" t="s">
        <v>8</v>
      </c>
      <c r="AN83" s="39" t="s">
        <v>8</v>
      </c>
      <c r="AO83" s="39" t="s">
        <v>8</v>
      </c>
      <c r="AP83" s="39" t="s">
        <v>8</v>
      </c>
      <c r="AQ83" s="39" t="s">
        <v>8</v>
      </c>
      <c r="AR83" s="39" t="s">
        <v>8</v>
      </c>
      <c r="AS83" s="29">
        <v>0.0</v>
      </c>
      <c r="AT83" s="41" t="s">
        <v>7</v>
      </c>
      <c r="AU83" s="41" t="s">
        <v>7</v>
      </c>
      <c r="AV83" s="41" t="s">
        <v>7</v>
      </c>
      <c r="AW83" s="41" t="s">
        <v>7</v>
      </c>
      <c r="AX83" s="41" t="s">
        <v>7</v>
      </c>
      <c r="AY83" s="41" t="s">
        <v>7</v>
      </c>
      <c r="AZ83" s="29">
        <v>0.0</v>
      </c>
      <c r="BA83" s="41" t="s">
        <v>7</v>
      </c>
      <c r="BB83" s="41" t="s">
        <v>7</v>
      </c>
      <c r="BC83" s="41" t="s">
        <v>7</v>
      </c>
      <c r="BD83" s="41" t="s">
        <v>7</v>
      </c>
      <c r="BE83" s="41" t="s">
        <v>7</v>
      </c>
      <c r="BF83" s="41" t="s">
        <v>7</v>
      </c>
      <c r="BG83" s="41" t="s">
        <v>7</v>
      </c>
      <c r="BH83" s="29">
        <v>0.0</v>
      </c>
      <c r="BI83" s="41" t="s">
        <v>7</v>
      </c>
      <c r="BJ83" s="41" t="s">
        <v>7</v>
      </c>
      <c r="BK83" s="41" t="s">
        <v>7</v>
      </c>
      <c r="BL83" s="41" t="s">
        <v>7</v>
      </c>
      <c r="BM83" s="41" t="s">
        <v>7</v>
      </c>
      <c r="BN83" s="41" t="s">
        <v>7</v>
      </c>
      <c r="BO83" s="29">
        <v>0.0</v>
      </c>
      <c r="BP83" s="28" t="s">
        <v>6</v>
      </c>
      <c r="BQ83" s="28" t="s">
        <v>6</v>
      </c>
      <c r="BR83" s="28" t="s">
        <v>6</v>
      </c>
      <c r="BS83" s="28" t="s">
        <v>6</v>
      </c>
      <c r="BT83" s="28" t="s">
        <v>6</v>
      </c>
      <c r="BU83" s="28" t="s">
        <v>6</v>
      </c>
      <c r="BV83" s="29">
        <v>0.0</v>
      </c>
      <c r="BW83" s="32" t="s">
        <v>15</v>
      </c>
      <c r="BX83" s="32" t="s">
        <v>15</v>
      </c>
      <c r="BY83" s="28" t="s">
        <v>6</v>
      </c>
      <c r="BZ83" s="28" t="s">
        <v>6</v>
      </c>
      <c r="CA83" s="28" t="s">
        <v>6</v>
      </c>
      <c r="CB83" s="28" t="s">
        <v>6</v>
      </c>
      <c r="CC83" s="29">
        <v>0.0</v>
      </c>
      <c r="CD83" s="30" t="s">
        <v>10</v>
      </c>
      <c r="CE83" s="30" t="s">
        <v>10</v>
      </c>
      <c r="CF83" s="30" t="s">
        <v>10</v>
      </c>
      <c r="CG83" s="30" t="s">
        <v>10</v>
      </c>
      <c r="CH83" s="30" t="s">
        <v>10</v>
      </c>
      <c r="CI83" s="8"/>
      <c r="CJ83" s="8"/>
      <c r="CK83" s="8"/>
      <c r="CL83" s="8"/>
      <c r="CM83" s="8"/>
      <c r="CN83" s="37">
        <f t="shared" si="80"/>
        <v>65</v>
      </c>
      <c r="CO83" s="37">
        <f t="shared" si="81"/>
        <v>11</v>
      </c>
      <c r="CP83" s="37">
        <f t="shared" ref="CP83:CT83" si="85">COUNTIF($F83:$CE83,CP$1)</f>
        <v>10</v>
      </c>
      <c r="CQ83" s="37">
        <f t="shared" si="85"/>
        <v>23</v>
      </c>
      <c r="CR83" s="37">
        <f t="shared" si="85"/>
        <v>30</v>
      </c>
      <c r="CS83" s="37">
        <f t="shared" si="85"/>
        <v>0</v>
      </c>
      <c r="CT83" s="37">
        <f t="shared" si="85"/>
        <v>2</v>
      </c>
    </row>
    <row r="84">
      <c r="A84" s="23">
        <v>61.0</v>
      </c>
      <c r="B84" s="24">
        <v>16.0</v>
      </c>
      <c r="C84" s="25" t="s">
        <v>20</v>
      </c>
      <c r="D84" s="26" t="s">
        <v>81</v>
      </c>
      <c r="E84" s="27" t="s">
        <v>76</v>
      </c>
      <c r="F84" s="679" t="s">
        <v>9</v>
      </c>
      <c r="G84" s="679" t="s">
        <v>9</v>
      </c>
      <c r="H84" s="679" t="s">
        <v>9</v>
      </c>
      <c r="I84" s="679" t="s">
        <v>9</v>
      </c>
      <c r="J84" s="679" t="s">
        <v>9</v>
      </c>
      <c r="K84" s="679" t="s">
        <v>9</v>
      </c>
      <c r="L84" s="675">
        <v>0.0</v>
      </c>
      <c r="M84" s="679" t="s">
        <v>9</v>
      </c>
      <c r="N84" s="679" t="s">
        <v>9</v>
      </c>
      <c r="O84" s="679" t="s">
        <v>9</v>
      </c>
      <c r="P84" s="679" t="s">
        <v>9</v>
      </c>
      <c r="Q84" s="679" t="s">
        <v>9</v>
      </c>
      <c r="R84" s="679" t="s">
        <v>9</v>
      </c>
      <c r="S84" s="675">
        <v>0.0</v>
      </c>
      <c r="T84" s="676" t="s">
        <v>8</v>
      </c>
      <c r="U84" s="676" t="s">
        <v>8</v>
      </c>
      <c r="V84" s="676" t="s">
        <v>8</v>
      </c>
      <c r="W84" s="676" t="s">
        <v>8</v>
      </c>
      <c r="X84" s="676" t="s">
        <v>8</v>
      </c>
      <c r="Y84" s="676" t="s">
        <v>8</v>
      </c>
      <c r="Z84" s="675">
        <v>0.0</v>
      </c>
      <c r="AA84" s="676" t="s">
        <v>8</v>
      </c>
      <c r="AB84" s="676" t="s">
        <v>8</v>
      </c>
      <c r="AC84" s="676" t="s">
        <v>8</v>
      </c>
      <c r="AD84" s="39" t="s">
        <v>8</v>
      </c>
      <c r="AE84" s="29">
        <v>0.0</v>
      </c>
      <c r="AF84" s="39" t="s">
        <v>8</v>
      </c>
      <c r="AG84" s="39" t="s">
        <v>8</v>
      </c>
      <c r="AH84" s="39" t="s">
        <v>8</v>
      </c>
      <c r="AI84" s="39" t="s">
        <v>8</v>
      </c>
      <c r="AJ84" s="39" t="s">
        <v>8</v>
      </c>
      <c r="AK84" s="39" t="s">
        <v>8</v>
      </c>
      <c r="AL84" s="39" t="s">
        <v>8</v>
      </c>
      <c r="AM84" s="29">
        <v>0.0</v>
      </c>
      <c r="AN84" s="41" t="s">
        <v>7</v>
      </c>
      <c r="AO84" s="41" t="s">
        <v>7</v>
      </c>
      <c r="AP84" s="41" t="s">
        <v>7</v>
      </c>
      <c r="AQ84" s="41" t="s">
        <v>7</v>
      </c>
      <c r="AR84" s="41" t="s">
        <v>7</v>
      </c>
      <c r="AS84" s="41" t="s">
        <v>7</v>
      </c>
      <c r="AT84" s="29">
        <v>0.0</v>
      </c>
      <c r="AU84" s="41" t="s">
        <v>7</v>
      </c>
      <c r="AV84" s="41" t="s">
        <v>7</v>
      </c>
      <c r="AW84" s="41" t="s">
        <v>7</v>
      </c>
      <c r="AX84" s="41" t="s">
        <v>7</v>
      </c>
      <c r="AY84" s="41" t="s">
        <v>7</v>
      </c>
      <c r="AZ84" s="41" t="s">
        <v>7</v>
      </c>
      <c r="BA84" s="29">
        <v>0.0</v>
      </c>
      <c r="BB84" s="41" t="s">
        <v>7</v>
      </c>
      <c r="BC84" s="41" t="s">
        <v>7</v>
      </c>
      <c r="BD84" s="41" t="s">
        <v>7</v>
      </c>
      <c r="BE84" s="41" t="s">
        <v>7</v>
      </c>
      <c r="BF84" s="41" t="s">
        <v>7</v>
      </c>
      <c r="BG84" s="41" t="s">
        <v>7</v>
      </c>
      <c r="BH84" s="29">
        <v>0.0</v>
      </c>
      <c r="BI84" s="28" t="s">
        <v>6</v>
      </c>
      <c r="BJ84" s="28" t="s">
        <v>6</v>
      </c>
      <c r="BK84" s="28" t="s">
        <v>6</v>
      </c>
      <c r="BL84" s="28" t="s">
        <v>6</v>
      </c>
      <c r="BM84" s="28" t="s">
        <v>6</v>
      </c>
      <c r="BN84" s="29">
        <v>0.0</v>
      </c>
      <c r="BO84" s="28" t="s">
        <v>6</v>
      </c>
      <c r="BP84" s="28" t="s">
        <v>6</v>
      </c>
      <c r="BQ84" s="28" t="s">
        <v>6</v>
      </c>
      <c r="BR84" s="28" t="s">
        <v>6</v>
      </c>
      <c r="BS84" s="28" t="s">
        <v>6</v>
      </c>
      <c r="BT84" s="28" t="s">
        <v>6</v>
      </c>
      <c r="BU84" s="29">
        <v>0.0</v>
      </c>
      <c r="BV84" s="33" t="s">
        <v>9</v>
      </c>
      <c r="BW84" s="33" t="s">
        <v>9</v>
      </c>
      <c r="BX84" s="33" t="s">
        <v>9</v>
      </c>
      <c r="BY84" s="33" t="s">
        <v>9</v>
      </c>
      <c r="BZ84" s="33" t="s">
        <v>9</v>
      </c>
      <c r="CA84" s="33" t="s">
        <v>9</v>
      </c>
      <c r="CB84" s="29">
        <v>0.0</v>
      </c>
      <c r="CC84" s="31"/>
      <c r="CD84" s="31"/>
      <c r="CE84" s="31"/>
      <c r="CF84" s="31"/>
      <c r="CG84" s="33" t="s">
        <v>9</v>
      </c>
      <c r="CH84" s="33" t="s">
        <v>9</v>
      </c>
      <c r="CI84" s="8"/>
      <c r="CJ84" s="8"/>
      <c r="CK84" s="8"/>
      <c r="CL84" s="8"/>
      <c r="CM84" s="8"/>
      <c r="CN84" s="37">
        <f t="shared" si="80"/>
        <v>64</v>
      </c>
      <c r="CO84" s="37">
        <f t="shared" si="81"/>
        <v>11</v>
      </c>
      <c r="CP84" s="37">
        <f t="shared" ref="CP84:CT84" si="86">COUNTIF($F84:$CE84,CP$1)</f>
        <v>11</v>
      </c>
      <c r="CQ84" s="37">
        <f t="shared" si="86"/>
        <v>18</v>
      </c>
      <c r="CR84" s="37">
        <f t="shared" si="86"/>
        <v>17</v>
      </c>
      <c r="CS84" s="37">
        <f t="shared" si="86"/>
        <v>18</v>
      </c>
      <c r="CT84" s="37">
        <f t="shared" si="86"/>
        <v>0</v>
      </c>
    </row>
    <row r="85">
      <c r="A85" s="23">
        <v>62.0</v>
      </c>
      <c r="B85" s="24">
        <v>17.0</v>
      </c>
      <c r="C85" s="25" t="s">
        <v>20</v>
      </c>
      <c r="D85" s="26" t="s">
        <v>82</v>
      </c>
      <c r="E85" s="27" t="s">
        <v>76</v>
      </c>
      <c r="F85" s="678" t="s">
        <v>10</v>
      </c>
      <c r="G85" s="678" t="s">
        <v>10</v>
      </c>
      <c r="H85" s="678" t="s">
        <v>10</v>
      </c>
      <c r="I85" s="678" t="s">
        <v>10</v>
      </c>
      <c r="J85" s="675">
        <v>0.0</v>
      </c>
      <c r="K85" s="679" t="s">
        <v>9</v>
      </c>
      <c r="L85" s="679" t="s">
        <v>9</v>
      </c>
      <c r="M85" s="679" t="s">
        <v>9</v>
      </c>
      <c r="N85" s="679" t="s">
        <v>9</v>
      </c>
      <c r="O85" s="679" t="s">
        <v>9</v>
      </c>
      <c r="P85" s="679" t="s">
        <v>9</v>
      </c>
      <c r="Q85" s="675">
        <v>0.0</v>
      </c>
      <c r="R85" s="676" t="s">
        <v>8</v>
      </c>
      <c r="S85" s="676" t="s">
        <v>8</v>
      </c>
      <c r="T85" s="676" t="s">
        <v>8</v>
      </c>
      <c r="U85" s="676" t="s">
        <v>8</v>
      </c>
      <c r="V85" s="676" t="s">
        <v>8</v>
      </c>
      <c r="W85" s="676" t="s">
        <v>8</v>
      </c>
      <c r="X85" s="676" t="s">
        <v>8</v>
      </c>
      <c r="Y85" s="675">
        <v>0.0</v>
      </c>
      <c r="Z85" s="676" t="s">
        <v>8</v>
      </c>
      <c r="AA85" s="676" t="s">
        <v>8</v>
      </c>
      <c r="AB85" s="676" t="s">
        <v>8</v>
      </c>
      <c r="AC85" s="676" t="s">
        <v>8</v>
      </c>
      <c r="AD85" s="39" t="s">
        <v>8</v>
      </c>
      <c r="AE85" s="29">
        <v>0.0</v>
      </c>
      <c r="AF85" s="39" t="s">
        <v>8</v>
      </c>
      <c r="AG85" s="39" t="s">
        <v>8</v>
      </c>
      <c r="AH85" s="39" t="s">
        <v>8</v>
      </c>
      <c r="AI85" s="39" t="s">
        <v>8</v>
      </c>
      <c r="AJ85" s="39" t="s">
        <v>8</v>
      </c>
      <c r="AK85" s="39" t="s">
        <v>8</v>
      </c>
      <c r="AL85" s="39" t="s">
        <v>8</v>
      </c>
      <c r="AM85" s="29">
        <v>0.0</v>
      </c>
      <c r="AN85" s="41" t="s">
        <v>7</v>
      </c>
      <c r="AO85" s="41" t="s">
        <v>7</v>
      </c>
      <c r="AP85" s="41" t="s">
        <v>7</v>
      </c>
      <c r="AQ85" s="41" t="s">
        <v>7</v>
      </c>
      <c r="AR85" s="41" t="s">
        <v>7</v>
      </c>
      <c r="AS85" s="41" t="s">
        <v>7</v>
      </c>
      <c r="AT85" s="41" t="s">
        <v>7</v>
      </c>
      <c r="AU85" s="29">
        <v>0.0</v>
      </c>
      <c r="AV85" s="41" t="s">
        <v>7</v>
      </c>
      <c r="AW85" s="41" t="s">
        <v>7</v>
      </c>
      <c r="AX85" s="41" t="s">
        <v>7</v>
      </c>
      <c r="AY85" s="41" t="s">
        <v>7</v>
      </c>
      <c r="AZ85" s="41" t="s">
        <v>7</v>
      </c>
      <c r="BA85" s="29">
        <v>0.0</v>
      </c>
      <c r="BB85" s="41" t="s">
        <v>7</v>
      </c>
      <c r="BC85" s="41" t="s">
        <v>7</v>
      </c>
      <c r="BD85" s="41" t="s">
        <v>7</v>
      </c>
      <c r="BE85" s="41" t="s">
        <v>7</v>
      </c>
      <c r="BF85" s="41" t="s">
        <v>7</v>
      </c>
      <c r="BG85" s="41" t="s">
        <v>7</v>
      </c>
      <c r="BH85" s="29">
        <v>0.0</v>
      </c>
      <c r="BI85" s="28" t="s">
        <v>6</v>
      </c>
      <c r="BJ85" s="28" t="s">
        <v>6</v>
      </c>
      <c r="BK85" s="28" t="s">
        <v>6</v>
      </c>
      <c r="BL85" s="28" t="s">
        <v>6</v>
      </c>
      <c r="BM85" s="28" t="s">
        <v>6</v>
      </c>
      <c r="BN85" s="29">
        <v>0.0</v>
      </c>
      <c r="BO85" s="28" t="s">
        <v>6</v>
      </c>
      <c r="BP85" s="28" t="s">
        <v>6</v>
      </c>
      <c r="BQ85" s="28" t="s">
        <v>6</v>
      </c>
      <c r="BR85" s="28" t="s">
        <v>6</v>
      </c>
      <c r="BS85" s="28" t="s">
        <v>6</v>
      </c>
      <c r="BT85" s="28" t="s">
        <v>6</v>
      </c>
      <c r="BU85" s="28" t="s">
        <v>6</v>
      </c>
      <c r="BV85" s="29">
        <v>0.0</v>
      </c>
      <c r="BW85" s="33" t="s">
        <v>9</v>
      </c>
      <c r="BX85" s="33" t="s">
        <v>9</v>
      </c>
      <c r="BY85" s="33" t="s">
        <v>9</v>
      </c>
      <c r="BZ85" s="33" t="s">
        <v>9</v>
      </c>
      <c r="CA85" s="33" t="s">
        <v>9</v>
      </c>
      <c r="CB85" s="33" t="s">
        <v>9</v>
      </c>
      <c r="CC85" s="29">
        <v>0.0</v>
      </c>
      <c r="CD85" s="33" t="s">
        <v>9</v>
      </c>
      <c r="CE85" s="33" t="s">
        <v>9</v>
      </c>
      <c r="CF85" s="33" t="s">
        <v>9</v>
      </c>
      <c r="CG85" s="33" t="s">
        <v>9</v>
      </c>
      <c r="CH85" s="33" t="s">
        <v>9</v>
      </c>
      <c r="CI85" s="8"/>
      <c r="CJ85" s="8"/>
      <c r="CK85" s="8"/>
      <c r="CL85" s="8"/>
      <c r="CM85" s="8"/>
      <c r="CN85" s="37">
        <f t="shared" si="80"/>
        <v>67</v>
      </c>
      <c r="CO85" s="37">
        <f t="shared" si="81"/>
        <v>11</v>
      </c>
      <c r="CP85" s="37">
        <f t="shared" ref="CP85:CT85" si="87">COUNTIF($F85:$CE85,CP$1)</f>
        <v>12</v>
      </c>
      <c r="CQ85" s="37">
        <f t="shared" si="87"/>
        <v>18</v>
      </c>
      <c r="CR85" s="37">
        <f t="shared" si="87"/>
        <v>19</v>
      </c>
      <c r="CS85" s="37">
        <f t="shared" si="87"/>
        <v>14</v>
      </c>
      <c r="CT85" s="37">
        <f t="shared" si="87"/>
        <v>4</v>
      </c>
    </row>
    <row r="86">
      <c r="A86" s="23">
        <v>63.0</v>
      </c>
      <c r="B86" s="24">
        <v>18.0</v>
      </c>
      <c r="C86" s="25" t="s">
        <v>20</v>
      </c>
      <c r="D86" s="26" t="s">
        <v>83</v>
      </c>
      <c r="E86" s="27" t="s">
        <v>76</v>
      </c>
      <c r="F86" s="676" t="s">
        <v>8</v>
      </c>
      <c r="G86" s="676" t="s">
        <v>8</v>
      </c>
      <c r="H86" s="676" t="s">
        <v>8</v>
      </c>
      <c r="I86" s="676" t="s">
        <v>8</v>
      </c>
      <c r="J86" s="676" t="s">
        <v>8</v>
      </c>
      <c r="K86" s="675">
        <v>0.0</v>
      </c>
      <c r="L86" s="676" t="s">
        <v>8</v>
      </c>
      <c r="M86" s="676" t="s">
        <v>8</v>
      </c>
      <c r="N86" s="676" t="s">
        <v>8</v>
      </c>
      <c r="O86" s="676" t="s">
        <v>8</v>
      </c>
      <c r="P86" s="676" t="s">
        <v>8</v>
      </c>
      <c r="Q86" s="676" t="s">
        <v>8</v>
      </c>
      <c r="R86" s="676" t="s">
        <v>8</v>
      </c>
      <c r="S86" s="675">
        <v>0.0</v>
      </c>
      <c r="T86" s="676" t="s">
        <v>8</v>
      </c>
      <c r="U86" s="676" t="s">
        <v>8</v>
      </c>
      <c r="V86" s="676" t="s">
        <v>8</v>
      </c>
      <c r="W86" s="676" t="s">
        <v>8</v>
      </c>
      <c r="X86" s="676" t="s">
        <v>8</v>
      </c>
      <c r="Y86" s="676" t="s">
        <v>8</v>
      </c>
      <c r="Z86" s="675">
        <v>0.0</v>
      </c>
      <c r="AA86" s="676" t="s">
        <v>8</v>
      </c>
      <c r="AB86" s="676" t="s">
        <v>8</v>
      </c>
      <c r="AC86" s="676" t="s">
        <v>8</v>
      </c>
      <c r="AD86" s="39" t="s">
        <v>8</v>
      </c>
      <c r="AE86" s="29">
        <v>0.0</v>
      </c>
      <c r="AF86" s="39" t="s">
        <v>8</v>
      </c>
      <c r="AG86" s="39" t="s">
        <v>8</v>
      </c>
      <c r="AH86" s="39" t="s">
        <v>8</v>
      </c>
      <c r="AI86" s="39" t="s">
        <v>8</v>
      </c>
      <c r="AJ86" s="39" t="s">
        <v>8</v>
      </c>
      <c r="AK86" s="39" t="s">
        <v>8</v>
      </c>
      <c r="AL86" s="39" t="s">
        <v>8</v>
      </c>
      <c r="AM86" s="29">
        <v>0.0</v>
      </c>
      <c r="AN86" s="41" t="s">
        <v>7</v>
      </c>
      <c r="AO86" s="41" t="s">
        <v>7</v>
      </c>
      <c r="AP86" s="41" t="s">
        <v>7</v>
      </c>
      <c r="AQ86" s="41" t="s">
        <v>7</v>
      </c>
      <c r="AR86" s="41" t="s">
        <v>7</v>
      </c>
      <c r="AS86" s="41" t="s">
        <v>7</v>
      </c>
      <c r="AT86" s="41" t="s">
        <v>7</v>
      </c>
      <c r="AU86" s="29">
        <v>0.0</v>
      </c>
      <c r="AV86" s="41" t="s">
        <v>7</v>
      </c>
      <c r="AW86" s="41" t="s">
        <v>7</v>
      </c>
      <c r="AX86" s="41" t="s">
        <v>7</v>
      </c>
      <c r="AY86" s="41" t="s">
        <v>7</v>
      </c>
      <c r="AZ86" s="41" t="s">
        <v>7</v>
      </c>
      <c r="BA86" s="29">
        <v>0.0</v>
      </c>
      <c r="BB86" s="41" t="s">
        <v>7</v>
      </c>
      <c r="BC86" s="41" t="s">
        <v>7</v>
      </c>
      <c r="BD86" s="41" t="s">
        <v>7</v>
      </c>
      <c r="BE86" s="41" t="s">
        <v>7</v>
      </c>
      <c r="BF86" s="41" t="s">
        <v>7</v>
      </c>
      <c r="BG86" s="41" t="s">
        <v>7</v>
      </c>
      <c r="BH86" s="29">
        <v>0.0</v>
      </c>
      <c r="BI86" s="28" t="s">
        <v>6</v>
      </c>
      <c r="BJ86" s="28" t="s">
        <v>6</v>
      </c>
      <c r="BK86" s="28" t="s">
        <v>6</v>
      </c>
      <c r="BL86" s="28" t="s">
        <v>6</v>
      </c>
      <c r="BM86" s="28" t="s">
        <v>6</v>
      </c>
      <c r="BN86" s="29">
        <v>0.0</v>
      </c>
      <c r="BO86" s="28" t="s">
        <v>6</v>
      </c>
      <c r="BP86" s="28" t="s">
        <v>6</v>
      </c>
      <c r="BQ86" s="28" t="s">
        <v>6</v>
      </c>
      <c r="BR86" s="28" t="s">
        <v>6</v>
      </c>
      <c r="BS86" s="28" t="s">
        <v>6</v>
      </c>
      <c r="BT86" s="28" t="s">
        <v>6</v>
      </c>
      <c r="BU86" s="28" t="s">
        <v>6</v>
      </c>
      <c r="BV86" s="29">
        <v>0.0</v>
      </c>
      <c r="BW86" s="32" t="s">
        <v>15</v>
      </c>
      <c r="BX86" s="30" t="s">
        <v>10</v>
      </c>
      <c r="BY86" s="30" t="s">
        <v>10</v>
      </c>
      <c r="BZ86" s="30" t="s">
        <v>10</v>
      </c>
      <c r="CA86" s="30" t="s">
        <v>10</v>
      </c>
      <c r="CB86" s="30" t="s">
        <v>10</v>
      </c>
      <c r="CC86" s="29">
        <v>0.0</v>
      </c>
      <c r="CD86" s="33" t="s">
        <v>9</v>
      </c>
      <c r="CE86" s="33" t="s">
        <v>9</v>
      </c>
      <c r="CF86" s="33" t="s">
        <v>9</v>
      </c>
      <c r="CG86" s="33" t="s">
        <v>9</v>
      </c>
      <c r="CH86" s="33" t="s">
        <v>9</v>
      </c>
      <c r="CI86" s="8"/>
      <c r="CJ86" s="8"/>
      <c r="CK86" s="8"/>
      <c r="CL86" s="8"/>
      <c r="CM86" s="8"/>
      <c r="CN86" s="37">
        <f t="shared" si="80"/>
        <v>66</v>
      </c>
      <c r="CO86" s="37">
        <f t="shared" si="81"/>
        <v>11</v>
      </c>
      <c r="CP86" s="37">
        <f t="shared" ref="CP86:CT86" si="88">COUNTIF($F86:$CE86,CP$1)</f>
        <v>12</v>
      </c>
      <c r="CQ86" s="37">
        <f t="shared" si="88"/>
        <v>18</v>
      </c>
      <c r="CR86" s="37">
        <f t="shared" si="88"/>
        <v>29</v>
      </c>
      <c r="CS86" s="37">
        <f t="shared" si="88"/>
        <v>2</v>
      </c>
      <c r="CT86" s="37">
        <f t="shared" si="88"/>
        <v>5</v>
      </c>
    </row>
    <row r="87">
      <c r="A87" s="23">
        <v>64.0</v>
      </c>
      <c r="B87" s="24">
        <v>19.0</v>
      </c>
      <c r="C87" s="25" t="s">
        <v>20</v>
      </c>
      <c r="D87" s="26" t="s">
        <v>84</v>
      </c>
      <c r="E87" s="27" t="s">
        <v>76</v>
      </c>
      <c r="F87" s="679" t="s">
        <v>9</v>
      </c>
      <c r="G87" s="679" t="s">
        <v>9</v>
      </c>
      <c r="H87" s="679" t="s">
        <v>9</v>
      </c>
      <c r="I87" s="679" t="s">
        <v>9</v>
      </c>
      <c r="J87" s="679" t="s">
        <v>9</v>
      </c>
      <c r="K87" s="675">
        <v>0.0</v>
      </c>
      <c r="L87" s="679" t="s">
        <v>9</v>
      </c>
      <c r="M87" s="679" t="s">
        <v>9</v>
      </c>
      <c r="N87" s="679" t="s">
        <v>9</v>
      </c>
      <c r="O87" s="679" t="s">
        <v>9</v>
      </c>
      <c r="P87" s="679" t="s">
        <v>9</v>
      </c>
      <c r="Q87" s="679" t="s">
        <v>9</v>
      </c>
      <c r="R87" s="679" t="s">
        <v>9</v>
      </c>
      <c r="S87" s="675">
        <v>0.0</v>
      </c>
      <c r="T87" s="676" t="s">
        <v>8</v>
      </c>
      <c r="U87" s="676" t="s">
        <v>8</v>
      </c>
      <c r="V87" s="676" t="s">
        <v>8</v>
      </c>
      <c r="W87" s="676" t="s">
        <v>8</v>
      </c>
      <c r="X87" s="676" t="s">
        <v>8</v>
      </c>
      <c r="Y87" s="676" t="s">
        <v>8</v>
      </c>
      <c r="Z87" s="675">
        <v>0.0</v>
      </c>
      <c r="AA87" s="676" t="s">
        <v>8</v>
      </c>
      <c r="AB87" s="676" t="s">
        <v>8</v>
      </c>
      <c r="AC87" s="676" t="s">
        <v>8</v>
      </c>
      <c r="AD87" s="39" t="s">
        <v>8</v>
      </c>
      <c r="AE87" s="39" t="s">
        <v>8</v>
      </c>
      <c r="AF87" s="29">
        <v>0.0</v>
      </c>
      <c r="AG87" s="39" t="s">
        <v>8</v>
      </c>
      <c r="AH87" s="39" t="s">
        <v>8</v>
      </c>
      <c r="AI87" s="39" t="s">
        <v>8</v>
      </c>
      <c r="AJ87" s="39" t="s">
        <v>8</v>
      </c>
      <c r="AK87" s="39" t="s">
        <v>8</v>
      </c>
      <c r="AL87" s="39" t="s">
        <v>8</v>
      </c>
      <c r="AM87" s="29">
        <v>0.0</v>
      </c>
      <c r="AN87" s="41" t="s">
        <v>7</v>
      </c>
      <c r="AO87" s="41" t="s">
        <v>7</v>
      </c>
      <c r="AP87" s="41" t="s">
        <v>7</v>
      </c>
      <c r="AQ87" s="41" t="s">
        <v>7</v>
      </c>
      <c r="AR87" s="41" t="s">
        <v>7</v>
      </c>
      <c r="AS87" s="41" t="s">
        <v>7</v>
      </c>
      <c r="AT87" s="41" t="s">
        <v>7</v>
      </c>
      <c r="AU87" s="29">
        <v>0.0</v>
      </c>
      <c r="AV87" s="41" t="s">
        <v>7</v>
      </c>
      <c r="AW87" s="41" t="s">
        <v>7</v>
      </c>
      <c r="AX87" s="41" t="s">
        <v>7</v>
      </c>
      <c r="AY87" s="41" t="s">
        <v>7</v>
      </c>
      <c r="AZ87" s="41" t="s">
        <v>7</v>
      </c>
      <c r="BA87" s="29">
        <v>0.0</v>
      </c>
      <c r="BB87" s="41" t="s">
        <v>7</v>
      </c>
      <c r="BC87" s="41" t="s">
        <v>7</v>
      </c>
      <c r="BD87" s="41" t="s">
        <v>7</v>
      </c>
      <c r="BE87" s="41" t="s">
        <v>7</v>
      </c>
      <c r="BF87" s="41" t="s">
        <v>7</v>
      </c>
      <c r="BG87" s="41" t="s">
        <v>7</v>
      </c>
      <c r="BH87" s="29">
        <v>0.0</v>
      </c>
      <c r="BI87" s="28" t="s">
        <v>6</v>
      </c>
      <c r="BJ87" s="28" t="s">
        <v>6</v>
      </c>
      <c r="BK87" s="28" t="s">
        <v>6</v>
      </c>
      <c r="BL87" s="28" t="s">
        <v>6</v>
      </c>
      <c r="BM87" s="28" t="s">
        <v>6</v>
      </c>
      <c r="BN87" s="29">
        <v>0.0</v>
      </c>
      <c r="BO87" s="28" t="s">
        <v>6</v>
      </c>
      <c r="BP87" s="28" t="s">
        <v>6</v>
      </c>
      <c r="BQ87" s="28" t="s">
        <v>6</v>
      </c>
      <c r="BR87" s="28" t="s">
        <v>6</v>
      </c>
      <c r="BS87" s="28" t="s">
        <v>6</v>
      </c>
      <c r="BT87" s="31"/>
      <c r="BU87" s="31"/>
      <c r="BV87" s="29">
        <v>0.0</v>
      </c>
      <c r="BW87" s="32" t="s">
        <v>15</v>
      </c>
      <c r="BX87" s="32" t="s">
        <v>15</v>
      </c>
      <c r="BY87" s="32" t="s">
        <v>15</v>
      </c>
      <c r="BZ87" s="32" t="s">
        <v>15</v>
      </c>
      <c r="CA87" s="32" t="s">
        <v>15</v>
      </c>
      <c r="CB87" s="29">
        <v>0.0</v>
      </c>
      <c r="CC87" s="33" t="s">
        <v>9</v>
      </c>
      <c r="CD87" s="33" t="s">
        <v>9</v>
      </c>
      <c r="CE87" s="33" t="s">
        <v>9</v>
      </c>
      <c r="CF87" s="33" t="s">
        <v>9</v>
      </c>
      <c r="CG87" s="33" t="s">
        <v>9</v>
      </c>
      <c r="CH87" s="33" t="s">
        <v>9</v>
      </c>
      <c r="CI87" s="8"/>
      <c r="CJ87" s="8"/>
      <c r="CK87" s="8"/>
      <c r="CL87" s="8"/>
      <c r="CM87" s="8"/>
      <c r="CN87" s="37">
        <f t="shared" si="80"/>
        <v>60</v>
      </c>
      <c r="CO87" s="37">
        <f t="shared" si="81"/>
        <v>11</v>
      </c>
      <c r="CP87" s="37">
        <f t="shared" ref="CP87:CT87" si="89">COUNTIF($F87:$CE87,CP$1)</f>
        <v>10</v>
      </c>
      <c r="CQ87" s="37">
        <f t="shared" si="89"/>
        <v>18</v>
      </c>
      <c r="CR87" s="37">
        <f t="shared" si="89"/>
        <v>17</v>
      </c>
      <c r="CS87" s="37">
        <f t="shared" si="89"/>
        <v>15</v>
      </c>
      <c r="CT87" s="37">
        <f t="shared" si="89"/>
        <v>0</v>
      </c>
    </row>
    <row r="88">
      <c r="A88" s="23">
        <v>65.0</v>
      </c>
      <c r="B88" s="24">
        <v>20.0</v>
      </c>
      <c r="C88" s="25" t="s">
        <v>20</v>
      </c>
      <c r="D88" s="26" t="s">
        <v>85</v>
      </c>
      <c r="E88" s="27" t="s">
        <v>76</v>
      </c>
      <c r="F88" s="674" t="s">
        <v>7</v>
      </c>
      <c r="G88" s="674" t="s">
        <v>7</v>
      </c>
      <c r="H88" s="674" t="s">
        <v>7</v>
      </c>
      <c r="I88" s="674" t="s">
        <v>7</v>
      </c>
      <c r="J88" s="674" t="s">
        <v>7</v>
      </c>
      <c r="K88" s="675">
        <v>0.0</v>
      </c>
      <c r="L88" s="676" t="s">
        <v>8</v>
      </c>
      <c r="M88" s="676" t="s">
        <v>8</v>
      </c>
      <c r="N88" s="676" t="s">
        <v>8</v>
      </c>
      <c r="O88" s="676" t="s">
        <v>8</v>
      </c>
      <c r="P88" s="676" t="s">
        <v>8</v>
      </c>
      <c r="Q88" s="676" t="s">
        <v>8</v>
      </c>
      <c r="R88" s="675">
        <v>0.0</v>
      </c>
      <c r="S88" s="676" t="s">
        <v>8</v>
      </c>
      <c r="T88" s="676" t="s">
        <v>8</v>
      </c>
      <c r="U88" s="676" t="s">
        <v>8</v>
      </c>
      <c r="V88" s="676" t="s">
        <v>8</v>
      </c>
      <c r="W88" s="676" t="s">
        <v>8</v>
      </c>
      <c r="X88" s="676" t="s">
        <v>8</v>
      </c>
      <c r="Y88" s="675">
        <v>0.0</v>
      </c>
      <c r="Z88" s="676" t="s">
        <v>8</v>
      </c>
      <c r="AA88" s="676" t="s">
        <v>8</v>
      </c>
      <c r="AB88" s="676" t="s">
        <v>8</v>
      </c>
      <c r="AC88" s="676" t="s">
        <v>8</v>
      </c>
      <c r="AD88" s="39" t="s">
        <v>8</v>
      </c>
      <c r="AE88" s="39" t="s">
        <v>8</v>
      </c>
      <c r="AF88" s="677">
        <v>0.0</v>
      </c>
      <c r="AG88" s="39" t="s">
        <v>8</v>
      </c>
      <c r="AH88" s="39" t="s">
        <v>8</v>
      </c>
      <c r="AI88" s="39" t="s">
        <v>8</v>
      </c>
      <c r="AJ88" s="39" t="s">
        <v>8</v>
      </c>
      <c r="AK88" s="39" t="s">
        <v>8</v>
      </c>
      <c r="AL88" s="39" t="s">
        <v>8</v>
      </c>
      <c r="AM88" s="29">
        <v>0.0</v>
      </c>
      <c r="AN88" s="41" t="s">
        <v>7</v>
      </c>
      <c r="AO88" s="41" t="s">
        <v>7</v>
      </c>
      <c r="AP88" s="41" t="s">
        <v>7</v>
      </c>
      <c r="AQ88" s="41" t="s">
        <v>7</v>
      </c>
      <c r="AR88" s="41" t="s">
        <v>7</v>
      </c>
      <c r="AS88" s="41" t="s">
        <v>7</v>
      </c>
      <c r="AT88" s="41" t="s">
        <v>7</v>
      </c>
      <c r="AU88" s="29">
        <v>0.0</v>
      </c>
      <c r="AV88" s="41" t="s">
        <v>7</v>
      </c>
      <c r="AW88" s="41" t="s">
        <v>7</v>
      </c>
      <c r="AX88" s="41" t="s">
        <v>7</v>
      </c>
      <c r="AY88" s="41" t="s">
        <v>7</v>
      </c>
      <c r="AZ88" s="41" t="s">
        <v>7</v>
      </c>
      <c r="BA88" s="29">
        <v>0.0</v>
      </c>
      <c r="BB88" s="41" t="s">
        <v>7</v>
      </c>
      <c r="BC88" s="41" t="s">
        <v>7</v>
      </c>
      <c r="BD88" s="41" t="s">
        <v>7</v>
      </c>
      <c r="BE88" s="41" t="s">
        <v>7</v>
      </c>
      <c r="BF88" s="41" t="s">
        <v>7</v>
      </c>
      <c r="BG88" s="41" t="s">
        <v>7</v>
      </c>
      <c r="BH88" s="29">
        <v>0.0</v>
      </c>
      <c r="BI88" s="28" t="s">
        <v>6</v>
      </c>
      <c r="BJ88" s="28" t="s">
        <v>6</v>
      </c>
      <c r="BK88" s="28" t="s">
        <v>6</v>
      </c>
      <c r="BL88" s="28" t="s">
        <v>6</v>
      </c>
      <c r="BM88" s="28" t="s">
        <v>6</v>
      </c>
      <c r="BN88" s="28" t="s">
        <v>6</v>
      </c>
      <c r="BO88" s="29">
        <v>0.0</v>
      </c>
      <c r="BP88" s="28" t="s">
        <v>6</v>
      </c>
      <c r="BQ88" s="28" t="s">
        <v>6</v>
      </c>
      <c r="BR88" s="28" t="s">
        <v>6</v>
      </c>
      <c r="BS88" s="28" t="s">
        <v>6</v>
      </c>
      <c r="BT88" s="28" t="s">
        <v>6</v>
      </c>
      <c r="BU88" s="31"/>
      <c r="BV88" s="29">
        <v>0.0</v>
      </c>
      <c r="BW88" s="32" t="s">
        <v>15</v>
      </c>
      <c r="BX88" s="32" t="s">
        <v>15</v>
      </c>
      <c r="BY88" s="32" t="s">
        <v>15</v>
      </c>
      <c r="BZ88" s="30" t="s">
        <v>10</v>
      </c>
      <c r="CA88" s="30" t="s">
        <v>10</v>
      </c>
      <c r="CB88" s="30" t="s">
        <v>10</v>
      </c>
      <c r="CC88" s="29">
        <v>0.0</v>
      </c>
      <c r="CD88" s="33" t="s">
        <v>9</v>
      </c>
      <c r="CE88" s="33" t="s">
        <v>9</v>
      </c>
      <c r="CF88" s="33" t="s">
        <v>9</v>
      </c>
      <c r="CG88" s="33" t="s">
        <v>9</v>
      </c>
      <c r="CH88" s="33" t="s">
        <v>9</v>
      </c>
      <c r="CI88" s="8"/>
      <c r="CJ88" s="8"/>
      <c r="CK88" s="8"/>
      <c r="CL88" s="8"/>
      <c r="CM88" s="8"/>
      <c r="CN88" s="37">
        <f t="shared" si="80"/>
        <v>63</v>
      </c>
      <c r="CO88" s="37">
        <f t="shared" si="81"/>
        <v>11</v>
      </c>
      <c r="CP88" s="37">
        <f t="shared" ref="CP88:CT88" si="90">COUNTIF($F88:$CE88,CP$1)</f>
        <v>11</v>
      </c>
      <c r="CQ88" s="37">
        <f t="shared" si="90"/>
        <v>23</v>
      </c>
      <c r="CR88" s="37">
        <f t="shared" si="90"/>
        <v>24</v>
      </c>
      <c r="CS88" s="37">
        <f t="shared" si="90"/>
        <v>2</v>
      </c>
      <c r="CT88" s="37">
        <f t="shared" si="90"/>
        <v>3</v>
      </c>
    </row>
    <row r="89">
      <c r="A89" s="23">
        <v>66.0</v>
      </c>
      <c r="B89" s="24">
        <v>2.0</v>
      </c>
      <c r="C89" s="25" t="s">
        <v>20</v>
      </c>
      <c r="D89" s="26" t="s">
        <v>86</v>
      </c>
      <c r="E89" s="27" t="s">
        <v>80</v>
      </c>
      <c r="F89" s="678" t="s">
        <v>10</v>
      </c>
      <c r="G89" s="678" t="s">
        <v>10</v>
      </c>
      <c r="H89" s="678" t="s">
        <v>10</v>
      </c>
      <c r="I89" s="678" t="s">
        <v>10</v>
      </c>
      <c r="J89" s="678" t="s">
        <v>10</v>
      </c>
      <c r="K89" s="675">
        <v>0.0</v>
      </c>
      <c r="L89" s="679" t="s">
        <v>9</v>
      </c>
      <c r="M89" s="679" t="s">
        <v>9</v>
      </c>
      <c r="N89" s="679" t="s">
        <v>9</v>
      </c>
      <c r="O89" s="679" t="s">
        <v>9</v>
      </c>
      <c r="P89" s="679" t="s">
        <v>9</v>
      </c>
      <c r="Q89" s="675">
        <v>0.0</v>
      </c>
      <c r="R89" s="679" t="s">
        <v>9</v>
      </c>
      <c r="S89" s="679" t="s">
        <v>9</v>
      </c>
      <c r="T89" s="679" t="s">
        <v>9</v>
      </c>
      <c r="U89" s="679" t="s">
        <v>9</v>
      </c>
      <c r="V89" s="679" t="s">
        <v>9</v>
      </c>
      <c r="W89" s="679" t="s">
        <v>9</v>
      </c>
      <c r="X89" s="679" t="s">
        <v>9</v>
      </c>
      <c r="Y89" s="675">
        <v>0.0</v>
      </c>
      <c r="Z89" s="676" t="s">
        <v>8</v>
      </c>
      <c r="AA89" s="676" t="s">
        <v>8</v>
      </c>
      <c r="AB89" s="676" t="s">
        <v>8</v>
      </c>
      <c r="AC89" s="676" t="s">
        <v>8</v>
      </c>
      <c r="AD89" s="39" t="s">
        <v>8</v>
      </c>
      <c r="AE89" s="39" t="s">
        <v>8</v>
      </c>
      <c r="AF89" s="677">
        <v>0.0</v>
      </c>
      <c r="AG89" s="39" t="s">
        <v>8</v>
      </c>
      <c r="AH89" s="39" t="s">
        <v>8</v>
      </c>
      <c r="AI89" s="39" t="s">
        <v>8</v>
      </c>
      <c r="AJ89" s="39" t="s">
        <v>8</v>
      </c>
      <c r="AK89" s="39" t="s">
        <v>8</v>
      </c>
      <c r="AL89" s="29">
        <v>0.0</v>
      </c>
      <c r="AM89" s="41" t="s">
        <v>7</v>
      </c>
      <c r="AN89" s="41" t="s">
        <v>7</v>
      </c>
      <c r="AO89" s="41" t="s">
        <v>7</v>
      </c>
      <c r="AP89" s="41" t="s">
        <v>7</v>
      </c>
      <c r="AQ89" s="41" t="s">
        <v>7</v>
      </c>
      <c r="AR89" s="41" t="s">
        <v>7</v>
      </c>
      <c r="AS89" s="41" t="s">
        <v>7</v>
      </c>
      <c r="AT89" s="29">
        <v>0.0</v>
      </c>
      <c r="AU89" s="41" t="s">
        <v>7</v>
      </c>
      <c r="AV89" s="41" t="s">
        <v>7</v>
      </c>
      <c r="AW89" s="41" t="s">
        <v>7</v>
      </c>
      <c r="AX89" s="41" t="s">
        <v>7</v>
      </c>
      <c r="AY89" s="41" t="s">
        <v>7</v>
      </c>
      <c r="AZ89" s="41" t="s">
        <v>7</v>
      </c>
      <c r="BA89" s="29">
        <v>0.0</v>
      </c>
      <c r="BB89" s="41" t="s">
        <v>7</v>
      </c>
      <c r="BC89" s="41" t="s">
        <v>7</v>
      </c>
      <c r="BD89" s="41" t="s">
        <v>7</v>
      </c>
      <c r="BE89" s="41" t="s">
        <v>7</v>
      </c>
      <c r="BF89" s="41" t="s">
        <v>7</v>
      </c>
      <c r="BG89" s="41" t="s">
        <v>7</v>
      </c>
      <c r="BH89" s="29">
        <v>0.0</v>
      </c>
      <c r="BI89" s="28" t="s">
        <v>6</v>
      </c>
      <c r="BJ89" s="28" t="s">
        <v>6</v>
      </c>
      <c r="BK89" s="28" t="s">
        <v>6</v>
      </c>
      <c r="BL89" s="28" t="s">
        <v>6</v>
      </c>
      <c r="BM89" s="28" t="s">
        <v>6</v>
      </c>
      <c r="BN89" s="29">
        <v>0.0</v>
      </c>
      <c r="BO89" s="28" t="s">
        <v>6</v>
      </c>
      <c r="BP89" s="28" t="s">
        <v>6</v>
      </c>
      <c r="BQ89" s="28" t="s">
        <v>6</v>
      </c>
      <c r="BR89" s="28" t="s">
        <v>6</v>
      </c>
      <c r="BS89" s="28" t="s">
        <v>6</v>
      </c>
      <c r="BT89" s="28" t="s">
        <v>6</v>
      </c>
      <c r="BU89" s="28" t="s">
        <v>6</v>
      </c>
      <c r="BV89" s="29">
        <v>0.0</v>
      </c>
      <c r="BW89" s="32" t="s">
        <v>15</v>
      </c>
      <c r="BX89" s="32" t="s">
        <v>15</v>
      </c>
      <c r="BY89" s="32" t="s">
        <v>15</v>
      </c>
      <c r="BZ89" s="32" t="s">
        <v>15</v>
      </c>
      <c r="CA89" s="32" t="s">
        <v>15</v>
      </c>
      <c r="CB89" s="29">
        <v>0.0</v>
      </c>
      <c r="CC89" s="33" t="s">
        <v>9</v>
      </c>
      <c r="CD89" s="33" t="s">
        <v>9</v>
      </c>
      <c r="CE89" s="33" t="s">
        <v>9</v>
      </c>
      <c r="CF89" s="33" t="s">
        <v>9</v>
      </c>
      <c r="CG89" s="33" t="s">
        <v>9</v>
      </c>
      <c r="CH89" s="33" t="s">
        <v>9</v>
      </c>
      <c r="CI89" s="8"/>
      <c r="CJ89" s="8"/>
      <c r="CK89" s="8"/>
      <c r="CL89" s="8"/>
      <c r="CM89" s="8"/>
      <c r="CN89" s="37">
        <f t="shared" si="80"/>
        <v>62</v>
      </c>
      <c r="CO89" s="37">
        <f t="shared" si="81"/>
        <v>11</v>
      </c>
      <c r="CP89" s="37">
        <f t="shared" ref="CP89:CT89" si="91">COUNTIF($F89:$CE89,CP$1)</f>
        <v>12</v>
      </c>
      <c r="CQ89" s="37">
        <f t="shared" si="91"/>
        <v>19</v>
      </c>
      <c r="CR89" s="37">
        <f t="shared" si="91"/>
        <v>11</v>
      </c>
      <c r="CS89" s="37">
        <f t="shared" si="91"/>
        <v>15</v>
      </c>
      <c r="CT89" s="37">
        <f t="shared" si="91"/>
        <v>5</v>
      </c>
    </row>
    <row r="90">
      <c r="A90" s="23">
        <v>67.0</v>
      </c>
      <c r="B90" s="24">
        <v>21.0</v>
      </c>
      <c r="C90" s="25" t="s">
        <v>26</v>
      </c>
      <c r="D90" s="26" t="s">
        <v>87</v>
      </c>
      <c r="E90" s="27" t="s">
        <v>76</v>
      </c>
      <c r="F90" s="676" t="s">
        <v>8</v>
      </c>
      <c r="G90" s="676" t="s">
        <v>8</v>
      </c>
      <c r="H90" s="676" t="s">
        <v>8</v>
      </c>
      <c r="I90" s="676" t="s">
        <v>8</v>
      </c>
      <c r="J90" s="675">
        <v>0.0</v>
      </c>
      <c r="K90" s="676" t="s">
        <v>8</v>
      </c>
      <c r="L90" s="676" t="s">
        <v>8</v>
      </c>
      <c r="M90" s="676" t="s">
        <v>8</v>
      </c>
      <c r="N90" s="676" t="s">
        <v>8</v>
      </c>
      <c r="O90" s="676" t="s">
        <v>8</v>
      </c>
      <c r="P90" s="676" t="s">
        <v>8</v>
      </c>
      <c r="Q90" s="676" t="s">
        <v>8</v>
      </c>
      <c r="R90" s="675">
        <v>0.0</v>
      </c>
      <c r="S90" s="676" t="s">
        <v>8</v>
      </c>
      <c r="T90" s="676" t="s">
        <v>8</v>
      </c>
      <c r="U90" s="676" t="s">
        <v>8</v>
      </c>
      <c r="V90" s="676" t="s">
        <v>8</v>
      </c>
      <c r="W90" s="676" t="s">
        <v>8</v>
      </c>
      <c r="X90" s="675">
        <v>0.0</v>
      </c>
      <c r="Y90" s="676" t="s">
        <v>8</v>
      </c>
      <c r="Z90" s="676" t="s">
        <v>8</v>
      </c>
      <c r="AA90" s="676" t="s">
        <v>8</v>
      </c>
      <c r="AB90" s="676" t="s">
        <v>8</v>
      </c>
      <c r="AC90" s="676" t="s">
        <v>8</v>
      </c>
      <c r="AD90" s="39" t="s">
        <v>8</v>
      </c>
      <c r="AE90" s="677">
        <v>0.0</v>
      </c>
      <c r="AF90" s="41" t="s">
        <v>7</v>
      </c>
      <c r="AG90" s="41" t="s">
        <v>7</v>
      </c>
      <c r="AH90" s="41" t="s">
        <v>7</v>
      </c>
      <c r="AI90" s="41" t="s">
        <v>7</v>
      </c>
      <c r="AJ90" s="41" t="s">
        <v>7</v>
      </c>
      <c r="AK90" s="41" t="s">
        <v>7</v>
      </c>
      <c r="AL90" s="29">
        <v>0.0</v>
      </c>
      <c r="AM90" s="41" t="s">
        <v>7</v>
      </c>
      <c r="AN90" s="41" t="s">
        <v>7</v>
      </c>
      <c r="AO90" s="41" t="s">
        <v>7</v>
      </c>
      <c r="AP90" s="41" t="s">
        <v>7</v>
      </c>
      <c r="AQ90" s="41" t="s">
        <v>7</v>
      </c>
      <c r="AR90" s="41" t="s">
        <v>7</v>
      </c>
      <c r="AS90" s="41" t="s">
        <v>7</v>
      </c>
      <c r="AT90" s="29">
        <v>0.0</v>
      </c>
      <c r="AU90" s="41" t="s">
        <v>7</v>
      </c>
      <c r="AV90" s="41" t="s">
        <v>7</v>
      </c>
      <c r="AW90" s="41" t="s">
        <v>7</v>
      </c>
      <c r="AX90" s="41" t="s">
        <v>7</v>
      </c>
      <c r="AY90" s="41" t="s">
        <v>7</v>
      </c>
      <c r="AZ90" s="29">
        <v>0.0</v>
      </c>
      <c r="BA90" s="28" t="s">
        <v>6</v>
      </c>
      <c r="BB90" s="28" t="s">
        <v>6</v>
      </c>
      <c r="BC90" s="28" t="s">
        <v>6</v>
      </c>
      <c r="BD90" s="28" t="s">
        <v>6</v>
      </c>
      <c r="BE90" s="28" t="s">
        <v>6</v>
      </c>
      <c r="BF90" s="28" t="s">
        <v>6</v>
      </c>
      <c r="BG90" s="29">
        <v>0.0</v>
      </c>
      <c r="BH90" s="28" t="s">
        <v>6</v>
      </c>
      <c r="BI90" s="28" t="s">
        <v>6</v>
      </c>
      <c r="BJ90" s="28" t="s">
        <v>6</v>
      </c>
      <c r="BK90" s="28" t="s">
        <v>6</v>
      </c>
      <c r="BL90" s="28" t="s">
        <v>6</v>
      </c>
      <c r="BM90" s="28" t="s">
        <v>6</v>
      </c>
      <c r="BN90" s="29">
        <v>0.0</v>
      </c>
      <c r="BO90" s="30" t="s">
        <v>10</v>
      </c>
      <c r="BP90" s="30" t="s">
        <v>10</v>
      </c>
      <c r="BQ90" s="30" t="s">
        <v>10</v>
      </c>
      <c r="BR90" s="30" t="s">
        <v>10</v>
      </c>
      <c r="BS90" s="30" t="s">
        <v>10</v>
      </c>
      <c r="BT90" s="30" t="s">
        <v>10</v>
      </c>
      <c r="BU90" s="29">
        <v>0.0</v>
      </c>
      <c r="BV90" s="31"/>
      <c r="BW90" s="32" t="s">
        <v>15</v>
      </c>
      <c r="BX90" s="32" t="s">
        <v>15</v>
      </c>
      <c r="BY90" s="33" t="s">
        <v>9</v>
      </c>
      <c r="BZ90" s="33" t="s">
        <v>9</v>
      </c>
      <c r="CA90" s="33" t="s">
        <v>9</v>
      </c>
      <c r="CB90" s="33" t="s">
        <v>9</v>
      </c>
      <c r="CC90" s="33" t="s">
        <v>9</v>
      </c>
      <c r="CD90" s="29">
        <v>0.0</v>
      </c>
      <c r="CE90" s="33" t="s">
        <v>9</v>
      </c>
      <c r="CF90" s="33" t="s">
        <v>9</v>
      </c>
      <c r="CG90" s="33" t="s">
        <v>9</v>
      </c>
      <c r="CH90" s="33" t="s">
        <v>9</v>
      </c>
      <c r="CI90" s="8"/>
      <c r="CJ90" s="8"/>
      <c r="CK90" s="8"/>
      <c r="CL90" s="8"/>
      <c r="CM90" s="8"/>
      <c r="CN90" s="37">
        <f t="shared" si="80"/>
        <v>64</v>
      </c>
      <c r="CO90" s="37">
        <f t="shared" si="81"/>
        <v>11</v>
      </c>
      <c r="CP90" s="37">
        <f t="shared" ref="CP90:CT90" si="92">COUNTIF($F90:$CE90,CP$1)</f>
        <v>12</v>
      </c>
      <c r="CQ90" s="37">
        <f t="shared" si="92"/>
        <v>18</v>
      </c>
      <c r="CR90" s="37">
        <f t="shared" si="92"/>
        <v>22</v>
      </c>
      <c r="CS90" s="37">
        <f t="shared" si="92"/>
        <v>6</v>
      </c>
      <c r="CT90" s="37">
        <f t="shared" si="92"/>
        <v>6</v>
      </c>
    </row>
    <row r="91">
      <c r="A91" s="23">
        <v>68.0</v>
      </c>
      <c r="B91" s="24">
        <v>22.0</v>
      </c>
      <c r="C91" s="25" t="s">
        <v>26</v>
      </c>
      <c r="D91" s="26" t="s">
        <v>88</v>
      </c>
      <c r="E91" s="27" t="s">
        <v>76</v>
      </c>
      <c r="F91" s="674" t="s">
        <v>7</v>
      </c>
      <c r="G91" s="674" t="s">
        <v>7</v>
      </c>
      <c r="H91" s="674" t="s">
        <v>7</v>
      </c>
      <c r="I91" s="674" t="s">
        <v>7</v>
      </c>
      <c r="J91" s="674" t="s">
        <v>7</v>
      </c>
      <c r="K91" s="675">
        <v>0.0</v>
      </c>
      <c r="L91" s="676" t="s">
        <v>8</v>
      </c>
      <c r="M91" s="676" t="s">
        <v>8</v>
      </c>
      <c r="N91" s="676" t="s">
        <v>8</v>
      </c>
      <c r="O91" s="676" t="s">
        <v>8</v>
      </c>
      <c r="P91" s="676" t="s">
        <v>8</v>
      </c>
      <c r="Q91" s="676" t="s">
        <v>8</v>
      </c>
      <c r="R91" s="676" t="s">
        <v>8</v>
      </c>
      <c r="S91" s="675">
        <v>0.0</v>
      </c>
      <c r="T91" s="676" t="s">
        <v>8</v>
      </c>
      <c r="U91" s="676" t="s">
        <v>8</v>
      </c>
      <c r="V91" s="676" t="s">
        <v>8</v>
      </c>
      <c r="W91" s="676" t="s">
        <v>8</v>
      </c>
      <c r="X91" s="675">
        <v>0.0</v>
      </c>
      <c r="Y91" s="676" t="s">
        <v>8</v>
      </c>
      <c r="Z91" s="676" t="s">
        <v>8</v>
      </c>
      <c r="AA91" s="676" t="s">
        <v>8</v>
      </c>
      <c r="AB91" s="676" t="s">
        <v>8</v>
      </c>
      <c r="AC91" s="676" t="s">
        <v>8</v>
      </c>
      <c r="AD91" s="39" t="s">
        <v>8</v>
      </c>
      <c r="AE91" s="677">
        <v>0.0</v>
      </c>
      <c r="AF91" s="41" t="s">
        <v>7</v>
      </c>
      <c r="AG91" s="41" t="s">
        <v>7</v>
      </c>
      <c r="AH91" s="41" t="s">
        <v>7</v>
      </c>
      <c r="AI91" s="41" t="s">
        <v>7</v>
      </c>
      <c r="AJ91" s="41" t="s">
        <v>7</v>
      </c>
      <c r="AK91" s="41" t="s">
        <v>7</v>
      </c>
      <c r="AL91" s="29">
        <v>0.0</v>
      </c>
      <c r="AM91" s="41" t="s">
        <v>7</v>
      </c>
      <c r="AN91" s="41" t="s">
        <v>7</v>
      </c>
      <c r="AO91" s="41" t="s">
        <v>7</v>
      </c>
      <c r="AP91" s="41" t="s">
        <v>7</v>
      </c>
      <c r="AQ91" s="41" t="s">
        <v>7</v>
      </c>
      <c r="AR91" s="41" t="s">
        <v>7</v>
      </c>
      <c r="AS91" s="41" t="s">
        <v>7</v>
      </c>
      <c r="AT91" s="29">
        <v>0.0</v>
      </c>
      <c r="AU91" s="41" t="s">
        <v>7</v>
      </c>
      <c r="AV91" s="41" t="s">
        <v>7</v>
      </c>
      <c r="AW91" s="41" t="s">
        <v>7</v>
      </c>
      <c r="AX91" s="41" t="s">
        <v>7</v>
      </c>
      <c r="AY91" s="41" t="s">
        <v>7</v>
      </c>
      <c r="AZ91" s="29">
        <v>0.0</v>
      </c>
      <c r="BA91" s="28" t="s">
        <v>6</v>
      </c>
      <c r="BB91" s="28" t="s">
        <v>6</v>
      </c>
      <c r="BC91" s="28" t="s">
        <v>6</v>
      </c>
      <c r="BD91" s="28" t="s">
        <v>6</v>
      </c>
      <c r="BE91" s="28" t="s">
        <v>6</v>
      </c>
      <c r="BF91" s="28" t="s">
        <v>6</v>
      </c>
      <c r="BG91" s="29">
        <v>0.0</v>
      </c>
      <c r="BH91" s="28" t="s">
        <v>6</v>
      </c>
      <c r="BI91" s="28" t="s">
        <v>6</v>
      </c>
      <c r="BJ91" s="28" t="s">
        <v>6</v>
      </c>
      <c r="BK91" s="28" t="s">
        <v>6</v>
      </c>
      <c r="BL91" s="28" t="s">
        <v>6</v>
      </c>
      <c r="BM91" s="28" t="s">
        <v>6</v>
      </c>
      <c r="BN91" s="28" t="s">
        <v>6</v>
      </c>
      <c r="BO91" s="29">
        <v>0.0</v>
      </c>
      <c r="BP91" s="30" t="s">
        <v>10</v>
      </c>
      <c r="BQ91" s="30" t="s">
        <v>10</v>
      </c>
      <c r="BR91" s="30" t="s">
        <v>10</v>
      </c>
      <c r="BS91" s="30" t="s">
        <v>10</v>
      </c>
      <c r="BT91" s="30" t="s">
        <v>10</v>
      </c>
      <c r="BU91" s="29">
        <v>0.0</v>
      </c>
      <c r="BV91" s="31"/>
      <c r="BW91" s="32" t="s">
        <v>15</v>
      </c>
      <c r="BX91" s="32" t="s">
        <v>15</v>
      </c>
      <c r="BY91" s="32" t="s">
        <v>15</v>
      </c>
      <c r="BZ91" s="32" t="s">
        <v>15</v>
      </c>
      <c r="CA91" s="32" t="s">
        <v>15</v>
      </c>
      <c r="CB91" s="29">
        <v>0.0</v>
      </c>
      <c r="CC91" s="33" t="s">
        <v>9</v>
      </c>
      <c r="CD91" s="33" t="s">
        <v>9</v>
      </c>
      <c r="CE91" s="33" t="s">
        <v>9</v>
      </c>
      <c r="CF91" s="33" t="s">
        <v>9</v>
      </c>
      <c r="CG91" s="33" t="s">
        <v>9</v>
      </c>
      <c r="CH91" s="33" t="s">
        <v>9</v>
      </c>
      <c r="CI91" s="8"/>
      <c r="CJ91" s="8"/>
      <c r="CK91" s="8"/>
      <c r="CL91" s="8"/>
      <c r="CM91" s="8"/>
      <c r="CN91" s="37">
        <f t="shared" si="80"/>
        <v>61</v>
      </c>
      <c r="CO91" s="37">
        <f t="shared" si="81"/>
        <v>11</v>
      </c>
      <c r="CP91" s="37">
        <f t="shared" ref="CP91:CT91" si="93">COUNTIF($F91:$CE91,CP$1)</f>
        <v>13</v>
      </c>
      <c r="CQ91" s="37">
        <f t="shared" si="93"/>
        <v>23</v>
      </c>
      <c r="CR91" s="37">
        <f t="shared" si="93"/>
        <v>17</v>
      </c>
      <c r="CS91" s="37">
        <f t="shared" si="93"/>
        <v>3</v>
      </c>
      <c r="CT91" s="37">
        <f t="shared" si="93"/>
        <v>5</v>
      </c>
    </row>
    <row r="92">
      <c r="A92" s="23">
        <v>69.0</v>
      </c>
      <c r="B92" s="24">
        <v>23.0</v>
      </c>
      <c r="C92" s="25" t="s">
        <v>26</v>
      </c>
      <c r="D92" s="26" t="s">
        <v>89</v>
      </c>
      <c r="E92" s="27" t="s">
        <v>76</v>
      </c>
      <c r="F92" s="679" t="s">
        <v>9</v>
      </c>
      <c r="G92" s="679" t="s">
        <v>9</v>
      </c>
      <c r="H92" s="679" t="s">
        <v>9</v>
      </c>
      <c r="I92" s="679" t="s">
        <v>9</v>
      </c>
      <c r="J92" s="679" t="s">
        <v>9</v>
      </c>
      <c r="K92" s="679" t="s">
        <v>9</v>
      </c>
      <c r="L92" s="675">
        <v>0.0</v>
      </c>
      <c r="M92" s="676" t="s">
        <v>8</v>
      </c>
      <c r="N92" s="676" t="s">
        <v>8</v>
      </c>
      <c r="O92" s="676" t="s">
        <v>8</v>
      </c>
      <c r="P92" s="676" t="s">
        <v>8</v>
      </c>
      <c r="Q92" s="676" t="s">
        <v>8</v>
      </c>
      <c r="R92" s="676" t="s">
        <v>8</v>
      </c>
      <c r="S92" s="675">
        <v>0.0</v>
      </c>
      <c r="T92" s="676" t="s">
        <v>8</v>
      </c>
      <c r="U92" s="676" t="s">
        <v>8</v>
      </c>
      <c r="V92" s="676" t="s">
        <v>8</v>
      </c>
      <c r="W92" s="676" t="s">
        <v>8</v>
      </c>
      <c r="X92" s="675">
        <v>0.0</v>
      </c>
      <c r="Y92" s="676" t="s">
        <v>8</v>
      </c>
      <c r="Z92" s="676" t="s">
        <v>8</v>
      </c>
      <c r="AA92" s="676" t="s">
        <v>8</v>
      </c>
      <c r="AB92" s="676" t="s">
        <v>8</v>
      </c>
      <c r="AC92" s="676" t="s">
        <v>8</v>
      </c>
      <c r="AD92" s="39" t="s">
        <v>8</v>
      </c>
      <c r="AE92" s="677">
        <v>0.0</v>
      </c>
      <c r="AF92" s="41" t="s">
        <v>7</v>
      </c>
      <c r="AG92" s="41" t="s">
        <v>7</v>
      </c>
      <c r="AH92" s="41" t="s">
        <v>7</v>
      </c>
      <c r="AI92" s="41" t="s">
        <v>7</v>
      </c>
      <c r="AJ92" s="41" t="s">
        <v>7</v>
      </c>
      <c r="AK92" s="41" t="s">
        <v>7</v>
      </c>
      <c r="AL92" s="29">
        <v>0.0</v>
      </c>
      <c r="AM92" s="41" t="s">
        <v>7</v>
      </c>
      <c r="AN92" s="41" t="s">
        <v>7</v>
      </c>
      <c r="AO92" s="41" t="s">
        <v>7</v>
      </c>
      <c r="AP92" s="41" t="s">
        <v>7</v>
      </c>
      <c r="AQ92" s="41" t="s">
        <v>7</v>
      </c>
      <c r="AR92" s="41" t="s">
        <v>7</v>
      </c>
      <c r="AS92" s="41" t="s">
        <v>7</v>
      </c>
      <c r="AT92" s="29">
        <v>0.0</v>
      </c>
      <c r="AU92" s="41" t="s">
        <v>7</v>
      </c>
      <c r="AV92" s="41" t="s">
        <v>7</v>
      </c>
      <c r="AW92" s="41" t="s">
        <v>7</v>
      </c>
      <c r="AX92" s="41" t="s">
        <v>7</v>
      </c>
      <c r="AY92" s="41" t="s">
        <v>7</v>
      </c>
      <c r="AZ92" s="29">
        <v>0.0</v>
      </c>
      <c r="BA92" s="28" t="s">
        <v>6</v>
      </c>
      <c r="BB92" s="28" t="s">
        <v>6</v>
      </c>
      <c r="BC92" s="28" t="s">
        <v>6</v>
      </c>
      <c r="BD92" s="28" t="s">
        <v>6</v>
      </c>
      <c r="BE92" s="28" t="s">
        <v>6</v>
      </c>
      <c r="BF92" s="28" t="s">
        <v>6</v>
      </c>
      <c r="BG92" s="29">
        <v>0.0</v>
      </c>
      <c r="BH92" s="28" t="s">
        <v>6</v>
      </c>
      <c r="BI92" s="28" t="s">
        <v>6</v>
      </c>
      <c r="BJ92" s="28" t="s">
        <v>6</v>
      </c>
      <c r="BK92" s="28" t="s">
        <v>6</v>
      </c>
      <c r="BL92" s="28" t="s">
        <v>6</v>
      </c>
      <c r="BM92" s="28" t="s">
        <v>6</v>
      </c>
      <c r="BN92" s="28" t="s">
        <v>6</v>
      </c>
      <c r="BO92" s="29">
        <v>0.0</v>
      </c>
      <c r="BP92" s="30" t="s">
        <v>10</v>
      </c>
      <c r="BQ92" s="30" t="s">
        <v>10</v>
      </c>
      <c r="BR92" s="30" t="s">
        <v>10</v>
      </c>
      <c r="BS92" s="30" t="s">
        <v>10</v>
      </c>
      <c r="BT92" s="31"/>
      <c r="BU92" s="31"/>
      <c r="BV92" s="29">
        <v>0.0</v>
      </c>
      <c r="BW92" s="33" t="s">
        <v>9</v>
      </c>
      <c r="BX92" s="33" t="s">
        <v>9</v>
      </c>
      <c r="BY92" s="33" t="s">
        <v>9</v>
      </c>
      <c r="BZ92" s="33" t="s">
        <v>9</v>
      </c>
      <c r="CA92" s="33" t="s">
        <v>9</v>
      </c>
      <c r="CB92" s="33" t="s">
        <v>9</v>
      </c>
      <c r="CC92" s="33" t="s">
        <v>9</v>
      </c>
      <c r="CD92" s="29">
        <v>0.0</v>
      </c>
      <c r="CE92" s="33" t="s">
        <v>9</v>
      </c>
      <c r="CF92" s="33" t="s">
        <v>9</v>
      </c>
      <c r="CG92" s="33" t="s">
        <v>9</v>
      </c>
      <c r="CH92" s="33" t="s">
        <v>9</v>
      </c>
      <c r="CI92" s="8"/>
      <c r="CJ92" s="8"/>
      <c r="CK92" s="8"/>
      <c r="CL92" s="8"/>
      <c r="CM92" s="8"/>
      <c r="CN92" s="37">
        <f t="shared" si="80"/>
        <v>65</v>
      </c>
      <c r="CO92" s="37">
        <f t="shared" si="81"/>
        <v>11</v>
      </c>
      <c r="CP92" s="37">
        <f t="shared" ref="CP92:CT92" si="94">COUNTIF($F92:$CE92,CP$1)</f>
        <v>13</v>
      </c>
      <c r="CQ92" s="37">
        <f t="shared" si="94"/>
        <v>18</v>
      </c>
      <c r="CR92" s="37">
        <f t="shared" si="94"/>
        <v>16</v>
      </c>
      <c r="CS92" s="37">
        <f t="shared" si="94"/>
        <v>14</v>
      </c>
      <c r="CT92" s="37">
        <f t="shared" si="94"/>
        <v>4</v>
      </c>
    </row>
    <row r="93">
      <c r="A93" s="23">
        <v>70.0</v>
      </c>
      <c r="B93" s="24">
        <v>24.0</v>
      </c>
      <c r="C93" s="25" t="s">
        <v>26</v>
      </c>
      <c r="D93" s="26" t="s">
        <v>90</v>
      </c>
      <c r="E93" s="27" t="s">
        <v>76</v>
      </c>
      <c r="F93" s="681" t="s">
        <v>6</v>
      </c>
      <c r="G93" s="681" t="s">
        <v>6</v>
      </c>
      <c r="H93" s="681" t="s">
        <v>6</v>
      </c>
      <c r="I93" s="681" t="s">
        <v>6</v>
      </c>
      <c r="J93" s="675">
        <v>0.0</v>
      </c>
      <c r="K93" s="676" t="s">
        <v>8</v>
      </c>
      <c r="L93" s="676" t="s">
        <v>8</v>
      </c>
      <c r="M93" s="676" t="s">
        <v>8</v>
      </c>
      <c r="N93" s="676" t="s">
        <v>8</v>
      </c>
      <c r="O93" s="676" t="s">
        <v>8</v>
      </c>
      <c r="P93" s="676" t="s">
        <v>8</v>
      </c>
      <c r="Q93" s="676" t="s">
        <v>8</v>
      </c>
      <c r="R93" s="675">
        <v>0.0</v>
      </c>
      <c r="S93" s="676" t="s">
        <v>8</v>
      </c>
      <c r="T93" s="676" t="s">
        <v>8</v>
      </c>
      <c r="U93" s="676" t="s">
        <v>8</v>
      </c>
      <c r="V93" s="676" t="s">
        <v>8</v>
      </c>
      <c r="W93" s="676" t="s">
        <v>8</v>
      </c>
      <c r="X93" s="675">
        <v>0.0</v>
      </c>
      <c r="Y93" s="676" t="s">
        <v>8</v>
      </c>
      <c r="Z93" s="676" t="s">
        <v>8</v>
      </c>
      <c r="AA93" s="676" t="s">
        <v>8</v>
      </c>
      <c r="AB93" s="676" t="s">
        <v>8</v>
      </c>
      <c r="AC93" s="676" t="s">
        <v>8</v>
      </c>
      <c r="AD93" s="39" t="s">
        <v>8</v>
      </c>
      <c r="AE93" s="39" t="s">
        <v>8</v>
      </c>
      <c r="AF93" s="677">
        <v>0.0</v>
      </c>
      <c r="AG93" s="41" t="s">
        <v>7</v>
      </c>
      <c r="AH93" s="41" t="s">
        <v>7</v>
      </c>
      <c r="AI93" s="41" t="s">
        <v>7</v>
      </c>
      <c r="AJ93" s="41" t="s">
        <v>7</v>
      </c>
      <c r="AK93" s="41" t="s">
        <v>7</v>
      </c>
      <c r="AL93" s="41" t="s">
        <v>7</v>
      </c>
      <c r="AM93" s="41" t="s">
        <v>7</v>
      </c>
      <c r="AN93" s="29">
        <v>0.0</v>
      </c>
      <c r="AO93" s="41" t="s">
        <v>7</v>
      </c>
      <c r="AP93" s="41" t="s">
        <v>7</v>
      </c>
      <c r="AQ93" s="41" t="s">
        <v>7</v>
      </c>
      <c r="AR93" s="41" t="s">
        <v>7</v>
      </c>
      <c r="AS93" s="41" t="s">
        <v>7</v>
      </c>
      <c r="AT93" s="41" t="s">
        <v>7</v>
      </c>
      <c r="AU93" s="29">
        <v>0.0</v>
      </c>
      <c r="AV93" s="41" t="s">
        <v>7</v>
      </c>
      <c r="AW93" s="41" t="s">
        <v>7</v>
      </c>
      <c r="AX93" s="41" t="s">
        <v>7</v>
      </c>
      <c r="AY93" s="41" t="s">
        <v>7</v>
      </c>
      <c r="AZ93" s="29">
        <v>0.0</v>
      </c>
      <c r="BA93" s="28" t="s">
        <v>6</v>
      </c>
      <c r="BB93" s="28" t="s">
        <v>6</v>
      </c>
      <c r="BC93" s="28" t="s">
        <v>6</v>
      </c>
      <c r="BD93" s="28" t="s">
        <v>6</v>
      </c>
      <c r="BE93" s="28" t="s">
        <v>6</v>
      </c>
      <c r="BF93" s="28" t="s">
        <v>6</v>
      </c>
      <c r="BG93" s="29">
        <v>0.0</v>
      </c>
      <c r="BH93" s="28" t="s">
        <v>6</v>
      </c>
      <c r="BI93" s="28" t="s">
        <v>6</v>
      </c>
      <c r="BJ93" s="28" t="s">
        <v>6</v>
      </c>
      <c r="BK93" s="28" t="s">
        <v>6</v>
      </c>
      <c r="BL93" s="28" t="s">
        <v>6</v>
      </c>
      <c r="BM93" s="28" t="s">
        <v>6</v>
      </c>
      <c r="BN93" s="28" t="s">
        <v>6</v>
      </c>
      <c r="BO93" s="29">
        <v>0.0</v>
      </c>
      <c r="BP93" s="30" t="s">
        <v>10</v>
      </c>
      <c r="BQ93" s="30" t="s">
        <v>10</v>
      </c>
      <c r="BR93" s="30" t="s">
        <v>10</v>
      </c>
      <c r="BS93" s="30" t="s">
        <v>10</v>
      </c>
      <c r="BT93" s="30" t="s">
        <v>10</v>
      </c>
      <c r="BU93" s="30" t="s">
        <v>10</v>
      </c>
      <c r="BV93" s="29">
        <v>0.0</v>
      </c>
      <c r="BW93" s="33" t="s">
        <v>9</v>
      </c>
      <c r="BX93" s="32" t="s">
        <v>15</v>
      </c>
      <c r="BY93" s="32" t="s">
        <v>15</v>
      </c>
      <c r="BZ93" s="32" t="s">
        <v>15</v>
      </c>
      <c r="CA93" s="32" t="s">
        <v>15</v>
      </c>
      <c r="CB93" s="29">
        <v>0.0</v>
      </c>
      <c r="CC93" s="31"/>
      <c r="CD93" s="31"/>
      <c r="CE93" s="31"/>
      <c r="CF93" s="33" t="s">
        <v>9</v>
      </c>
      <c r="CG93" s="33" t="s">
        <v>9</v>
      </c>
      <c r="CH93" s="33" t="s">
        <v>9</v>
      </c>
      <c r="CI93" s="8"/>
      <c r="CJ93" s="8"/>
      <c r="CK93" s="8"/>
      <c r="CL93" s="8"/>
      <c r="CM93" s="8"/>
      <c r="CN93" s="37">
        <f t="shared" si="80"/>
        <v>60</v>
      </c>
      <c r="CO93" s="37">
        <f t="shared" si="81"/>
        <v>11</v>
      </c>
      <c r="CP93" s="37">
        <f t="shared" ref="CP93:CT93" si="95">COUNTIF($F93:$CE93,CP$1)</f>
        <v>17</v>
      </c>
      <c r="CQ93" s="37">
        <f t="shared" si="95"/>
        <v>17</v>
      </c>
      <c r="CR93" s="37">
        <f t="shared" si="95"/>
        <v>19</v>
      </c>
      <c r="CS93" s="37">
        <f t="shared" si="95"/>
        <v>1</v>
      </c>
      <c r="CT93" s="37">
        <f t="shared" si="95"/>
        <v>6</v>
      </c>
    </row>
    <row r="94">
      <c r="A94" s="23">
        <v>71.0</v>
      </c>
      <c r="B94" s="24">
        <v>25.0</v>
      </c>
      <c r="C94" s="25" t="s">
        <v>26</v>
      </c>
      <c r="D94" s="26" t="s">
        <v>91</v>
      </c>
      <c r="E94" s="27" t="s">
        <v>76</v>
      </c>
      <c r="F94" s="674" t="s">
        <v>7</v>
      </c>
      <c r="G94" s="674" t="s">
        <v>7</v>
      </c>
      <c r="H94" s="674" t="s">
        <v>7</v>
      </c>
      <c r="I94" s="674" t="s">
        <v>7</v>
      </c>
      <c r="J94" s="674" t="s">
        <v>7</v>
      </c>
      <c r="K94" s="675">
        <v>0.0</v>
      </c>
      <c r="L94" s="676" t="s">
        <v>8</v>
      </c>
      <c r="M94" s="676" t="s">
        <v>8</v>
      </c>
      <c r="N94" s="676" t="s">
        <v>8</v>
      </c>
      <c r="O94" s="676" t="s">
        <v>8</v>
      </c>
      <c r="P94" s="676" t="s">
        <v>8</v>
      </c>
      <c r="Q94" s="676" t="s">
        <v>8</v>
      </c>
      <c r="R94" s="675">
        <v>0.0</v>
      </c>
      <c r="S94" s="676" t="s">
        <v>8</v>
      </c>
      <c r="T94" s="676" t="s">
        <v>8</v>
      </c>
      <c r="U94" s="676" t="s">
        <v>8</v>
      </c>
      <c r="V94" s="676" t="s">
        <v>8</v>
      </c>
      <c r="W94" s="676" t="s">
        <v>8</v>
      </c>
      <c r="X94" s="676" t="s">
        <v>8</v>
      </c>
      <c r="Y94" s="675">
        <v>0.0</v>
      </c>
      <c r="Z94" s="676" t="s">
        <v>8</v>
      </c>
      <c r="AA94" s="676" t="s">
        <v>8</v>
      </c>
      <c r="AB94" s="676" t="s">
        <v>8</v>
      </c>
      <c r="AC94" s="676" t="s">
        <v>8</v>
      </c>
      <c r="AD94" s="39" t="s">
        <v>8</v>
      </c>
      <c r="AE94" s="39" t="s">
        <v>8</v>
      </c>
      <c r="AF94" s="677">
        <v>0.0</v>
      </c>
      <c r="AG94" s="41" t="s">
        <v>7</v>
      </c>
      <c r="AH94" s="41" t="s">
        <v>7</v>
      </c>
      <c r="AI94" s="41" t="s">
        <v>7</v>
      </c>
      <c r="AJ94" s="41" t="s">
        <v>7</v>
      </c>
      <c r="AK94" s="41" t="s">
        <v>7</v>
      </c>
      <c r="AL94" s="41" t="s">
        <v>7</v>
      </c>
      <c r="AM94" s="29">
        <v>0.0</v>
      </c>
      <c r="AN94" s="41" t="s">
        <v>7</v>
      </c>
      <c r="AO94" s="41" t="s">
        <v>7</v>
      </c>
      <c r="AP94" s="41" t="s">
        <v>7</v>
      </c>
      <c r="AQ94" s="41" t="s">
        <v>7</v>
      </c>
      <c r="AR94" s="41" t="s">
        <v>7</v>
      </c>
      <c r="AS94" s="41" t="s">
        <v>7</v>
      </c>
      <c r="AT94" s="29">
        <v>0.0</v>
      </c>
      <c r="AU94" s="41" t="s">
        <v>7</v>
      </c>
      <c r="AV94" s="41" t="s">
        <v>7</v>
      </c>
      <c r="AW94" s="41" t="s">
        <v>7</v>
      </c>
      <c r="AX94" s="41" t="s">
        <v>7</v>
      </c>
      <c r="AY94" s="41" t="s">
        <v>7</v>
      </c>
      <c r="AZ94" s="41" t="s">
        <v>7</v>
      </c>
      <c r="BA94" s="29">
        <v>0.0</v>
      </c>
      <c r="BB94" s="28" t="s">
        <v>6</v>
      </c>
      <c r="BC94" s="28" t="s">
        <v>6</v>
      </c>
      <c r="BD94" s="28" t="s">
        <v>6</v>
      </c>
      <c r="BE94" s="28" t="s">
        <v>6</v>
      </c>
      <c r="BF94" s="28" t="s">
        <v>6</v>
      </c>
      <c r="BG94" s="29">
        <v>0.0</v>
      </c>
      <c r="BH94" s="28" t="s">
        <v>6</v>
      </c>
      <c r="BI94" s="28" t="s">
        <v>6</v>
      </c>
      <c r="BJ94" s="28" t="s">
        <v>6</v>
      </c>
      <c r="BK94" s="28" t="s">
        <v>6</v>
      </c>
      <c r="BL94" s="28" t="s">
        <v>6</v>
      </c>
      <c r="BM94" s="28" t="s">
        <v>6</v>
      </c>
      <c r="BN94" s="28" t="s">
        <v>6</v>
      </c>
      <c r="BO94" s="29">
        <v>0.0</v>
      </c>
      <c r="BP94" s="30" t="s">
        <v>10</v>
      </c>
      <c r="BQ94" s="30" t="s">
        <v>10</v>
      </c>
      <c r="BR94" s="30" t="s">
        <v>10</v>
      </c>
      <c r="BS94" s="30" t="s">
        <v>10</v>
      </c>
      <c r="BT94" s="30" t="s">
        <v>10</v>
      </c>
      <c r="BU94" s="30" t="s">
        <v>10</v>
      </c>
      <c r="BV94" s="29">
        <v>0.0</v>
      </c>
      <c r="BW94" s="33" t="s">
        <v>9</v>
      </c>
      <c r="BX94" s="32" t="s">
        <v>15</v>
      </c>
      <c r="BY94" s="32" t="s">
        <v>15</v>
      </c>
      <c r="BZ94" s="32" t="s">
        <v>15</v>
      </c>
      <c r="CA94" s="32" t="s">
        <v>15</v>
      </c>
      <c r="CB94" s="29">
        <v>0.0</v>
      </c>
      <c r="CC94" s="31"/>
      <c r="CD94" s="31"/>
      <c r="CE94" s="31"/>
      <c r="CF94" s="31"/>
      <c r="CG94" s="33" t="s">
        <v>9</v>
      </c>
      <c r="CH94" s="33" t="s">
        <v>9</v>
      </c>
      <c r="CI94" s="8"/>
      <c r="CJ94" s="8"/>
      <c r="CK94" s="8"/>
      <c r="CL94" s="8"/>
      <c r="CM94" s="8"/>
      <c r="CN94" s="37">
        <f t="shared" si="80"/>
        <v>60</v>
      </c>
      <c r="CO94" s="37">
        <f t="shared" si="81"/>
        <v>11</v>
      </c>
      <c r="CP94" s="37">
        <f t="shared" ref="CP94:CT94" si="96">COUNTIF($F94:$CE94,CP$1)</f>
        <v>12</v>
      </c>
      <c r="CQ94" s="37">
        <f t="shared" si="96"/>
        <v>23</v>
      </c>
      <c r="CR94" s="37">
        <f t="shared" si="96"/>
        <v>18</v>
      </c>
      <c r="CS94" s="37">
        <f t="shared" si="96"/>
        <v>1</v>
      </c>
      <c r="CT94" s="37">
        <f t="shared" si="96"/>
        <v>6</v>
      </c>
    </row>
    <row r="95">
      <c r="A95" s="23">
        <v>72.0</v>
      </c>
      <c r="B95" s="24">
        <v>3.0</v>
      </c>
      <c r="C95" s="25" t="s">
        <v>26</v>
      </c>
      <c r="D95" s="26" t="s">
        <v>92</v>
      </c>
      <c r="E95" s="27" t="s">
        <v>80</v>
      </c>
      <c r="F95" s="676" t="s">
        <v>8</v>
      </c>
      <c r="G95" s="676" t="s">
        <v>8</v>
      </c>
      <c r="H95" s="676" t="s">
        <v>8</v>
      </c>
      <c r="I95" s="676" t="s">
        <v>8</v>
      </c>
      <c r="J95" s="676" t="s">
        <v>8</v>
      </c>
      <c r="K95" s="675">
        <v>0.0</v>
      </c>
      <c r="L95" s="676" t="s">
        <v>8</v>
      </c>
      <c r="M95" s="676" t="s">
        <v>8</v>
      </c>
      <c r="N95" s="676" t="s">
        <v>8</v>
      </c>
      <c r="O95" s="676" t="s">
        <v>8</v>
      </c>
      <c r="P95" s="676" t="s">
        <v>8</v>
      </c>
      <c r="Q95" s="675">
        <v>0.0</v>
      </c>
      <c r="R95" s="676" t="s">
        <v>8</v>
      </c>
      <c r="S95" s="676" t="s">
        <v>8</v>
      </c>
      <c r="T95" s="676" t="s">
        <v>8</v>
      </c>
      <c r="U95" s="676" t="s">
        <v>8</v>
      </c>
      <c r="V95" s="676" t="s">
        <v>8</v>
      </c>
      <c r="W95" s="676" t="s">
        <v>8</v>
      </c>
      <c r="X95" s="676" t="s">
        <v>8</v>
      </c>
      <c r="Y95" s="675">
        <v>0.0</v>
      </c>
      <c r="Z95" s="676" t="s">
        <v>8</v>
      </c>
      <c r="AA95" s="676" t="s">
        <v>8</v>
      </c>
      <c r="AB95" s="676" t="s">
        <v>8</v>
      </c>
      <c r="AC95" s="676" t="s">
        <v>8</v>
      </c>
      <c r="AD95" s="39" t="s">
        <v>8</v>
      </c>
      <c r="AE95" s="39" t="s">
        <v>8</v>
      </c>
      <c r="AF95" s="677">
        <v>0.0</v>
      </c>
      <c r="AG95" s="41" t="s">
        <v>7</v>
      </c>
      <c r="AH95" s="41" t="s">
        <v>7</v>
      </c>
      <c r="AI95" s="41" t="s">
        <v>7</v>
      </c>
      <c r="AJ95" s="41" t="s">
        <v>7</v>
      </c>
      <c r="AK95" s="41" t="s">
        <v>7</v>
      </c>
      <c r="AL95" s="41" t="s">
        <v>7</v>
      </c>
      <c r="AM95" s="29">
        <v>0.0</v>
      </c>
      <c r="AN95" s="41" t="s">
        <v>7</v>
      </c>
      <c r="AO95" s="41" t="s">
        <v>7</v>
      </c>
      <c r="AP95" s="41" t="s">
        <v>7</v>
      </c>
      <c r="AQ95" s="41" t="s">
        <v>7</v>
      </c>
      <c r="AR95" s="41" t="s">
        <v>7</v>
      </c>
      <c r="AS95" s="29">
        <v>0.0</v>
      </c>
      <c r="AT95" s="41" t="s">
        <v>7</v>
      </c>
      <c r="AU95" s="41" t="s">
        <v>7</v>
      </c>
      <c r="AV95" s="41" t="s">
        <v>7</v>
      </c>
      <c r="AW95" s="41" t="s">
        <v>7</v>
      </c>
      <c r="AX95" s="41" t="s">
        <v>7</v>
      </c>
      <c r="AY95" s="41" t="s">
        <v>7</v>
      </c>
      <c r="AZ95" s="29">
        <v>0.0</v>
      </c>
      <c r="BA95" s="28" t="s">
        <v>6</v>
      </c>
      <c r="BB95" s="28" t="s">
        <v>6</v>
      </c>
      <c r="BC95" s="28" t="s">
        <v>6</v>
      </c>
      <c r="BD95" s="28" t="s">
        <v>6</v>
      </c>
      <c r="BE95" s="28" t="s">
        <v>6</v>
      </c>
      <c r="BF95" s="28" t="s">
        <v>6</v>
      </c>
      <c r="BG95" s="28" t="s">
        <v>6</v>
      </c>
      <c r="BH95" s="29">
        <v>0.0</v>
      </c>
      <c r="BI95" s="28" t="s">
        <v>6</v>
      </c>
      <c r="BJ95" s="28" t="s">
        <v>6</v>
      </c>
      <c r="BK95" s="28" t="s">
        <v>6</v>
      </c>
      <c r="BL95" s="28" t="s">
        <v>6</v>
      </c>
      <c r="BM95" s="28" t="s">
        <v>6</v>
      </c>
      <c r="BN95" s="29">
        <v>0.0</v>
      </c>
      <c r="BO95" s="30" t="s">
        <v>10</v>
      </c>
      <c r="BP95" s="30" t="s">
        <v>10</v>
      </c>
      <c r="BQ95" s="30" t="s">
        <v>10</v>
      </c>
      <c r="BR95" s="30" t="s">
        <v>10</v>
      </c>
      <c r="BS95" s="30" t="s">
        <v>10</v>
      </c>
      <c r="BT95" s="30" t="s">
        <v>10</v>
      </c>
      <c r="BU95" s="29">
        <v>0.0</v>
      </c>
      <c r="BV95" s="33" t="s">
        <v>9</v>
      </c>
      <c r="BW95" s="33" t="s">
        <v>9</v>
      </c>
      <c r="BX95" s="33" t="s">
        <v>9</v>
      </c>
      <c r="BY95" s="33" t="s">
        <v>9</v>
      </c>
      <c r="BZ95" s="33" t="s">
        <v>9</v>
      </c>
      <c r="CA95" s="33" t="s">
        <v>9</v>
      </c>
      <c r="CB95" s="29">
        <v>0.0</v>
      </c>
      <c r="CC95" s="33" t="s">
        <v>9</v>
      </c>
      <c r="CD95" s="33" t="s">
        <v>9</v>
      </c>
      <c r="CE95" s="33" t="s">
        <v>9</v>
      </c>
      <c r="CF95" s="33" t="s">
        <v>9</v>
      </c>
      <c r="CG95" s="33" t="s">
        <v>9</v>
      </c>
      <c r="CH95" s="33" t="s">
        <v>9</v>
      </c>
      <c r="CI95" s="8"/>
      <c r="CJ95" s="8"/>
      <c r="CK95" s="8"/>
      <c r="CL95" s="8"/>
      <c r="CM95" s="8"/>
      <c r="CN95" s="37">
        <f t="shared" si="80"/>
        <v>67</v>
      </c>
      <c r="CO95" s="37">
        <f t="shared" si="81"/>
        <v>11</v>
      </c>
      <c r="CP95" s="37">
        <f t="shared" ref="CP95:CT95" si="97">COUNTIF($F95:$CE95,CP$1)</f>
        <v>12</v>
      </c>
      <c r="CQ95" s="37">
        <f t="shared" si="97"/>
        <v>17</v>
      </c>
      <c r="CR95" s="37">
        <f t="shared" si="97"/>
        <v>23</v>
      </c>
      <c r="CS95" s="37">
        <f t="shared" si="97"/>
        <v>9</v>
      </c>
      <c r="CT95" s="37">
        <f t="shared" si="97"/>
        <v>6</v>
      </c>
    </row>
    <row r="96">
      <c r="A96" s="23">
        <v>73.0</v>
      </c>
      <c r="B96" s="24">
        <v>26.0</v>
      </c>
      <c r="C96" s="25" t="s">
        <v>32</v>
      </c>
      <c r="D96" s="26" t="s">
        <v>93</v>
      </c>
      <c r="E96" s="27" t="s">
        <v>76</v>
      </c>
      <c r="F96" s="681" t="s">
        <v>6</v>
      </c>
      <c r="G96" s="681" t="s">
        <v>6</v>
      </c>
      <c r="H96" s="681" t="s">
        <v>6</v>
      </c>
      <c r="I96" s="681" t="s">
        <v>6</v>
      </c>
      <c r="J96" s="675">
        <v>0.0</v>
      </c>
      <c r="K96" s="676" t="s">
        <v>8</v>
      </c>
      <c r="L96" s="676" t="s">
        <v>8</v>
      </c>
      <c r="M96" s="676" t="s">
        <v>8</v>
      </c>
      <c r="N96" s="676" t="s">
        <v>8</v>
      </c>
      <c r="O96" s="676" t="s">
        <v>8</v>
      </c>
      <c r="P96" s="676" t="s">
        <v>8</v>
      </c>
      <c r="Q96" s="675">
        <v>0.0</v>
      </c>
      <c r="R96" s="676" t="s">
        <v>8</v>
      </c>
      <c r="S96" s="676" t="s">
        <v>8</v>
      </c>
      <c r="T96" s="676" t="s">
        <v>8</v>
      </c>
      <c r="U96" s="676" t="s">
        <v>8</v>
      </c>
      <c r="V96" s="676" t="s">
        <v>8</v>
      </c>
      <c r="W96" s="676" t="s">
        <v>8</v>
      </c>
      <c r="X96" s="676" t="s">
        <v>8</v>
      </c>
      <c r="Y96" s="675">
        <v>0.0</v>
      </c>
      <c r="Z96" s="674" t="s">
        <v>7</v>
      </c>
      <c r="AA96" s="674" t="s">
        <v>7</v>
      </c>
      <c r="AB96" s="674" t="s">
        <v>7</v>
      </c>
      <c r="AC96" s="674" t="s">
        <v>7</v>
      </c>
      <c r="AD96" s="41" t="s">
        <v>7</v>
      </c>
      <c r="AE96" s="41" t="s">
        <v>7</v>
      </c>
      <c r="AF96" s="41" t="s">
        <v>7</v>
      </c>
      <c r="AG96" s="677">
        <v>0.0</v>
      </c>
      <c r="AH96" s="41" t="s">
        <v>7</v>
      </c>
      <c r="AI96" s="41" t="s">
        <v>7</v>
      </c>
      <c r="AJ96" s="41" t="s">
        <v>7</v>
      </c>
      <c r="AK96" s="41" t="s">
        <v>7</v>
      </c>
      <c r="AL96" s="41" t="s">
        <v>7</v>
      </c>
      <c r="AM96" s="29">
        <v>0.0</v>
      </c>
      <c r="AN96" s="41" t="s">
        <v>7</v>
      </c>
      <c r="AO96" s="41" t="s">
        <v>7</v>
      </c>
      <c r="AP96" s="41" t="s">
        <v>7</v>
      </c>
      <c r="AQ96" s="41" t="s">
        <v>7</v>
      </c>
      <c r="AR96" s="41" t="s">
        <v>7</v>
      </c>
      <c r="AS96" s="29">
        <v>0.0</v>
      </c>
      <c r="AT96" s="28" t="s">
        <v>6</v>
      </c>
      <c r="AU96" s="28" t="s">
        <v>6</v>
      </c>
      <c r="AV96" s="28" t="s">
        <v>6</v>
      </c>
      <c r="AW96" s="28" t="s">
        <v>6</v>
      </c>
      <c r="AX96" s="28" t="s">
        <v>6</v>
      </c>
      <c r="AY96" s="28" t="s">
        <v>6</v>
      </c>
      <c r="AZ96" s="28" t="s">
        <v>6</v>
      </c>
      <c r="BA96" s="29">
        <v>0.0</v>
      </c>
      <c r="BB96" s="28" t="s">
        <v>6</v>
      </c>
      <c r="BC96" s="28" t="s">
        <v>6</v>
      </c>
      <c r="BD96" s="28" t="s">
        <v>6</v>
      </c>
      <c r="BE96" s="28" t="s">
        <v>6</v>
      </c>
      <c r="BF96" s="28" t="s">
        <v>6</v>
      </c>
      <c r="BG96" s="29">
        <v>0.0</v>
      </c>
      <c r="BH96" s="30" t="s">
        <v>10</v>
      </c>
      <c r="BI96" s="30" t="s">
        <v>10</v>
      </c>
      <c r="BJ96" s="30" t="s">
        <v>10</v>
      </c>
      <c r="BK96" s="30" t="s">
        <v>10</v>
      </c>
      <c r="BL96" s="30" t="s">
        <v>10</v>
      </c>
      <c r="BM96" s="30" t="s">
        <v>10</v>
      </c>
      <c r="BN96" s="29">
        <v>0.0</v>
      </c>
      <c r="BO96" s="33" t="s">
        <v>9</v>
      </c>
      <c r="BP96" s="33" t="s">
        <v>9</v>
      </c>
      <c r="BQ96" s="33" t="s">
        <v>9</v>
      </c>
      <c r="BR96" s="33" t="s">
        <v>9</v>
      </c>
      <c r="BS96" s="33" t="s">
        <v>9</v>
      </c>
      <c r="BT96" s="33" t="s">
        <v>9</v>
      </c>
      <c r="BU96" s="29">
        <v>0.0</v>
      </c>
      <c r="BV96" s="33" t="s">
        <v>9</v>
      </c>
      <c r="BW96" s="33" t="s">
        <v>9</v>
      </c>
      <c r="BX96" s="33" t="s">
        <v>9</v>
      </c>
      <c r="BY96" s="33" t="s">
        <v>9</v>
      </c>
      <c r="BZ96" s="33" t="s">
        <v>9</v>
      </c>
      <c r="CA96" s="33" t="s">
        <v>9</v>
      </c>
      <c r="CB96" s="33" t="s">
        <v>9</v>
      </c>
      <c r="CC96" s="29">
        <v>0.0</v>
      </c>
      <c r="CD96" s="39" t="s">
        <v>8</v>
      </c>
      <c r="CE96" s="39" t="s">
        <v>8</v>
      </c>
      <c r="CF96" s="39" t="s">
        <v>8</v>
      </c>
      <c r="CG96" s="39" t="s">
        <v>8</v>
      </c>
      <c r="CH96" s="39" t="s">
        <v>8</v>
      </c>
      <c r="CI96" s="8"/>
      <c r="CJ96" s="8"/>
      <c r="CK96" s="8"/>
      <c r="CL96" s="8"/>
      <c r="CM96" s="8"/>
      <c r="CN96" s="37">
        <f t="shared" si="80"/>
        <v>67</v>
      </c>
      <c r="CO96" s="37">
        <f t="shared" si="81"/>
        <v>11</v>
      </c>
      <c r="CP96" s="37">
        <f t="shared" ref="CP96:CT96" si="98">COUNTIF($F96:$CE96,CP$1)</f>
        <v>16</v>
      </c>
      <c r="CQ96" s="37">
        <f t="shared" si="98"/>
        <v>17</v>
      </c>
      <c r="CR96" s="37">
        <f t="shared" si="98"/>
        <v>15</v>
      </c>
      <c r="CS96" s="37">
        <f t="shared" si="98"/>
        <v>13</v>
      </c>
      <c r="CT96" s="37">
        <f t="shared" si="98"/>
        <v>6</v>
      </c>
    </row>
    <row r="97">
      <c r="A97" s="23">
        <v>74.0</v>
      </c>
      <c r="B97" s="24" t="s">
        <v>15</v>
      </c>
      <c r="C97" s="25" t="s">
        <v>32</v>
      </c>
      <c r="D97" s="26" t="s">
        <v>94</v>
      </c>
      <c r="E97" s="27" t="s">
        <v>76</v>
      </c>
      <c r="F97" s="676" t="s">
        <v>8</v>
      </c>
      <c r="G97" s="676" t="s">
        <v>8</v>
      </c>
      <c r="H97" s="676" t="s">
        <v>8</v>
      </c>
      <c r="I97" s="676" t="s">
        <v>8</v>
      </c>
      <c r="J97" s="675">
        <v>0.0</v>
      </c>
      <c r="K97" s="676" t="s">
        <v>8</v>
      </c>
      <c r="L97" s="676" t="s">
        <v>8</v>
      </c>
      <c r="M97" s="676" t="s">
        <v>8</v>
      </c>
      <c r="N97" s="676" t="s">
        <v>8</v>
      </c>
      <c r="O97" s="676" t="s">
        <v>8</v>
      </c>
      <c r="P97" s="676" t="s">
        <v>8</v>
      </c>
      <c r="Q97" s="675">
        <v>0.0</v>
      </c>
      <c r="R97" s="676" t="s">
        <v>8</v>
      </c>
      <c r="S97" s="676" t="s">
        <v>8</v>
      </c>
      <c r="T97" s="676" t="s">
        <v>8</v>
      </c>
      <c r="U97" s="676" t="s">
        <v>8</v>
      </c>
      <c r="V97" s="676" t="s">
        <v>8</v>
      </c>
      <c r="W97" s="676" t="s">
        <v>8</v>
      </c>
      <c r="X97" s="676" t="s">
        <v>8</v>
      </c>
      <c r="Y97" s="675">
        <v>0.0</v>
      </c>
      <c r="Z97" s="674" t="s">
        <v>7</v>
      </c>
      <c r="AA97" s="674" t="s">
        <v>7</v>
      </c>
      <c r="AB97" s="674" t="s">
        <v>7</v>
      </c>
      <c r="AC97" s="674" t="s">
        <v>7</v>
      </c>
      <c r="AD97" s="41" t="s">
        <v>7</v>
      </c>
      <c r="AE97" s="41" t="s">
        <v>7</v>
      </c>
      <c r="AF97" s="677">
        <v>0.0</v>
      </c>
      <c r="AG97" s="41" t="s">
        <v>7</v>
      </c>
      <c r="AH97" s="41" t="s">
        <v>7</v>
      </c>
      <c r="AI97" s="41" t="s">
        <v>7</v>
      </c>
      <c r="AJ97" s="41" t="s">
        <v>7</v>
      </c>
      <c r="AK97" s="41" t="s">
        <v>7</v>
      </c>
      <c r="AL97" s="41" t="s">
        <v>7</v>
      </c>
      <c r="AM97" s="41" t="s">
        <v>7</v>
      </c>
      <c r="AN97" s="29">
        <v>0.0</v>
      </c>
      <c r="AO97" s="41" t="s">
        <v>7</v>
      </c>
      <c r="AP97" s="41" t="s">
        <v>7</v>
      </c>
      <c r="AQ97" s="41" t="s">
        <v>7</v>
      </c>
      <c r="AR97" s="41" t="s">
        <v>7</v>
      </c>
      <c r="AS97" s="29">
        <v>0.0</v>
      </c>
      <c r="AT97" s="28" t="s">
        <v>6</v>
      </c>
      <c r="AU97" s="28" t="s">
        <v>6</v>
      </c>
      <c r="AV97" s="28" t="s">
        <v>6</v>
      </c>
      <c r="AW97" s="28" t="s">
        <v>6</v>
      </c>
      <c r="AX97" s="28" t="s">
        <v>6</v>
      </c>
      <c r="AY97" s="28" t="s">
        <v>6</v>
      </c>
      <c r="AZ97" s="28" t="s">
        <v>6</v>
      </c>
      <c r="BA97" s="29">
        <v>0.0</v>
      </c>
      <c r="BB97" s="28" t="s">
        <v>6</v>
      </c>
      <c r="BC97" s="28" t="s">
        <v>6</v>
      </c>
      <c r="BD97" s="28" t="s">
        <v>6</v>
      </c>
      <c r="BE97" s="28" t="s">
        <v>6</v>
      </c>
      <c r="BF97" s="28" t="s">
        <v>6</v>
      </c>
      <c r="BG97" s="28" t="s">
        <v>6</v>
      </c>
      <c r="BH97" s="29">
        <v>0.0</v>
      </c>
      <c r="BI97" s="30" t="s">
        <v>10</v>
      </c>
      <c r="BJ97" s="30" t="s">
        <v>10</v>
      </c>
      <c r="BK97" s="30" t="s">
        <v>10</v>
      </c>
      <c r="BL97" s="30" t="s">
        <v>10</v>
      </c>
      <c r="BM97" s="30" t="s">
        <v>10</v>
      </c>
      <c r="BN97" s="29">
        <v>0.0</v>
      </c>
      <c r="BO97" s="33" t="s">
        <v>9</v>
      </c>
      <c r="BP97" s="33" t="s">
        <v>9</v>
      </c>
      <c r="BQ97" s="33" t="s">
        <v>9</v>
      </c>
      <c r="BR97" s="33" t="s">
        <v>9</v>
      </c>
      <c r="BS97" s="33" t="s">
        <v>9</v>
      </c>
      <c r="BT97" s="33" t="s">
        <v>9</v>
      </c>
      <c r="BU97" s="29">
        <v>0.0</v>
      </c>
      <c r="BV97" s="33" t="s">
        <v>9</v>
      </c>
      <c r="BW97" s="33" t="s">
        <v>9</v>
      </c>
      <c r="BX97" s="33" t="s">
        <v>9</v>
      </c>
      <c r="BY97" s="33" t="s">
        <v>9</v>
      </c>
      <c r="BZ97" s="33" t="s">
        <v>9</v>
      </c>
      <c r="CA97" s="32" t="s">
        <v>15</v>
      </c>
      <c r="CB97" s="31"/>
      <c r="CC97" s="29">
        <v>0.0</v>
      </c>
      <c r="CD97" s="39" t="s">
        <v>8</v>
      </c>
      <c r="CE97" s="39" t="s">
        <v>8</v>
      </c>
      <c r="CF97" s="39" t="s">
        <v>8</v>
      </c>
      <c r="CG97" s="39" t="s">
        <v>8</v>
      </c>
      <c r="CH97" s="39" t="s">
        <v>8</v>
      </c>
      <c r="CI97" s="8"/>
      <c r="CJ97" s="8"/>
      <c r="CK97" s="8"/>
      <c r="CL97" s="8"/>
      <c r="CM97" s="8"/>
      <c r="CN97" s="37">
        <f t="shared" si="80"/>
        <v>65</v>
      </c>
      <c r="CO97" s="37">
        <f t="shared" si="81"/>
        <v>11</v>
      </c>
      <c r="CP97" s="37">
        <f t="shared" ref="CP97:CT97" si="99">COUNTIF($F97:$CE97,CP$1)</f>
        <v>13</v>
      </c>
      <c r="CQ97" s="37">
        <f t="shared" si="99"/>
        <v>17</v>
      </c>
      <c r="CR97" s="37">
        <f t="shared" si="99"/>
        <v>19</v>
      </c>
      <c r="CS97" s="37">
        <f t="shared" si="99"/>
        <v>11</v>
      </c>
      <c r="CT97" s="37">
        <f t="shared" si="99"/>
        <v>5</v>
      </c>
    </row>
    <row r="98">
      <c r="A98" s="23">
        <v>75.0</v>
      </c>
      <c r="B98" s="24">
        <v>28.0</v>
      </c>
      <c r="C98" s="25" t="s">
        <v>32</v>
      </c>
      <c r="D98" s="26" t="s">
        <v>95</v>
      </c>
      <c r="E98" s="27" t="s">
        <v>76</v>
      </c>
      <c r="F98" s="681" t="s">
        <v>6</v>
      </c>
      <c r="G98" s="681" t="s">
        <v>6</v>
      </c>
      <c r="H98" s="681" t="s">
        <v>6</v>
      </c>
      <c r="I98" s="681" t="s">
        <v>6</v>
      </c>
      <c r="J98" s="681" t="s">
        <v>6</v>
      </c>
      <c r="K98" s="675">
        <v>0.0</v>
      </c>
      <c r="L98" s="676" t="s">
        <v>8</v>
      </c>
      <c r="M98" s="676" t="s">
        <v>8</v>
      </c>
      <c r="N98" s="676" t="s">
        <v>8</v>
      </c>
      <c r="O98" s="676" t="s">
        <v>8</v>
      </c>
      <c r="P98" s="676" t="s">
        <v>8</v>
      </c>
      <c r="Q98" s="675">
        <v>0.0</v>
      </c>
      <c r="R98" s="676" t="s">
        <v>8</v>
      </c>
      <c r="S98" s="676" t="s">
        <v>8</v>
      </c>
      <c r="T98" s="676" t="s">
        <v>8</v>
      </c>
      <c r="U98" s="676" t="s">
        <v>8</v>
      </c>
      <c r="V98" s="676" t="s">
        <v>8</v>
      </c>
      <c r="W98" s="676" t="s">
        <v>8</v>
      </c>
      <c r="X98" s="675">
        <v>0.0</v>
      </c>
      <c r="Y98" s="674" t="s">
        <v>7</v>
      </c>
      <c r="Z98" s="674" t="s">
        <v>7</v>
      </c>
      <c r="AA98" s="674" t="s">
        <v>7</v>
      </c>
      <c r="AB98" s="674" t="s">
        <v>7</v>
      </c>
      <c r="AC98" s="674" t="s">
        <v>7</v>
      </c>
      <c r="AD98" s="41" t="s">
        <v>7</v>
      </c>
      <c r="AE98" s="41" t="s">
        <v>7</v>
      </c>
      <c r="AF98" s="677">
        <v>0.0</v>
      </c>
      <c r="AG98" s="41" t="s">
        <v>7</v>
      </c>
      <c r="AH98" s="41" t="s">
        <v>7</v>
      </c>
      <c r="AI98" s="41" t="s">
        <v>7</v>
      </c>
      <c r="AJ98" s="41" t="s">
        <v>7</v>
      </c>
      <c r="AK98" s="41" t="s">
        <v>7</v>
      </c>
      <c r="AL98" s="41" t="s">
        <v>7</v>
      </c>
      <c r="AM98" s="41" t="s">
        <v>7</v>
      </c>
      <c r="AN98" s="29">
        <v>0.0</v>
      </c>
      <c r="AO98" s="41" t="s">
        <v>7</v>
      </c>
      <c r="AP98" s="41" t="s">
        <v>7</v>
      </c>
      <c r="AQ98" s="41" t="s">
        <v>7</v>
      </c>
      <c r="AR98" s="41" t="s">
        <v>7</v>
      </c>
      <c r="AS98" s="29">
        <v>0.0</v>
      </c>
      <c r="AT98" s="28" t="s">
        <v>6</v>
      </c>
      <c r="AU98" s="28" t="s">
        <v>6</v>
      </c>
      <c r="AV98" s="28" t="s">
        <v>6</v>
      </c>
      <c r="AW98" s="28" t="s">
        <v>6</v>
      </c>
      <c r="AX98" s="28" t="s">
        <v>6</v>
      </c>
      <c r="AY98" s="28" t="s">
        <v>6</v>
      </c>
      <c r="AZ98" s="28" t="s">
        <v>6</v>
      </c>
      <c r="BA98" s="29">
        <v>0.0</v>
      </c>
      <c r="BB98" s="28" t="s">
        <v>6</v>
      </c>
      <c r="BC98" s="28" t="s">
        <v>6</v>
      </c>
      <c r="BD98" s="28" t="s">
        <v>6</v>
      </c>
      <c r="BE98" s="28" t="s">
        <v>6</v>
      </c>
      <c r="BF98" s="28" t="s">
        <v>6</v>
      </c>
      <c r="BG98" s="28" t="s">
        <v>6</v>
      </c>
      <c r="BH98" s="29">
        <v>0.0</v>
      </c>
      <c r="BI98" s="30" t="s">
        <v>10</v>
      </c>
      <c r="BJ98" s="30" t="s">
        <v>10</v>
      </c>
      <c r="BK98" s="30" t="s">
        <v>10</v>
      </c>
      <c r="BL98" s="30" t="s">
        <v>10</v>
      </c>
      <c r="BM98" s="30" t="s">
        <v>10</v>
      </c>
      <c r="BN98" s="29">
        <v>0.0</v>
      </c>
      <c r="BO98" s="33" t="s">
        <v>9</v>
      </c>
      <c r="BP98" s="33" t="s">
        <v>9</v>
      </c>
      <c r="BQ98" s="33" t="s">
        <v>9</v>
      </c>
      <c r="BR98" s="33" t="s">
        <v>9</v>
      </c>
      <c r="BS98" s="33" t="s">
        <v>9</v>
      </c>
      <c r="BT98" s="33" t="s">
        <v>9</v>
      </c>
      <c r="BU98" s="31"/>
      <c r="BV98" s="29">
        <v>0.0</v>
      </c>
      <c r="BW98" s="32" t="s">
        <v>15</v>
      </c>
      <c r="BX98" s="32" t="s">
        <v>15</v>
      </c>
      <c r="BY98" s="32" t="s">
        <v>15</v>
      </c>
      <c r="BZ98" s="32" t="s">
        <v>15</v>
      </c>
      <c r="CA98" s="32" t="s">
        <v>15</v>
      </c>
      <c r="CB98" s="29">
        <v>0.0</v>
      </c>
      <c r="CC98" s="31"/>
      <c r="CD98" s="39" t="s">
        <v>8</v>
      </c>
      <c r="CE98" s="39" t="s">
        <v>8</v>
      </c>
      <c r="CF98" s="39" t="s">
        <v>8</v>
      </c>
      <c r="CG98" s="39" t="s">
        <v>8</v>
      </c>
      <c r="CH98" s="39" t="s">
        <v>8</v>
      </c>
      <c r="CI98" s="8"/>
      <c r="CJ98" s="8"/>
      <c r="CK98" s="8"/>
      <c r="CL98" s="8"/>
      <c r="CM98" s="8"/>
      <c r="CN98" s="37">
        <f t="shared" si="80"/>
        <v>60</v>
      </c>
      <c r="CO98" s="37">
        <f t="shared" si="81"/>
        <v>11</v>
      </c>
      <c r="CP98" s="37">
        <f t="shared" ref="CP98:CT98" si="100">COUNTIF($F98:$CE98,CP$1)</f>
        <v>18</v>
      </c>
      <c r="CQ98" s="37">
        <f t="shared" si="100"/>
        <v>18</v>
      </c>
      <c r="CR98" s="37">
        <f t="shared" si="100"/>
        <v>13</v>
      </c>
      <c r="CS98" s="37">
        <f t="shared" si="100"/>
        <v>6</v>
      </c>
      <c r="CT98" s="37">
        <f t="shared" si="100"/>
        <v>5</v>
      </c>
    </row>
    <row r="99">
      <c r="A99" s="23">
        <v>76.0</v>
      </c>
      <c r="B99" s="24">
        <v>29.0</v>
      </c>
      <c r="C99" s="25" t="s">
        <v>32</v>
      </c>
      <c r="D99" s="26" t="s">
        <v>96</v>
      </c>
      <c r="E99" s="27" t="s">
        <v>76</v>
      </c>
      <c r="F99" s="674" t="s">
        <v>7</v>
      </c>
      <c r="G99" s="674" t="s">
        <v>7</v>
      </c>
      <c r="H99" s="674" t="s">
        <v>7</v>
      </c>
      <c r="I99" s="674" t="s">
        <v>7</v>
      </c>
      <c r="J99" s="675">
        <v>0.0</v>
      </c>
      <c r="K99" s="676" t="s">
        <v>8</v>
      </c>
      <c r="L99" s="676" t="s">
        <v>8</v>
      </c>
      <c r="M99" s="676" t="s">
        <v>8</v>
      </c>
      <c r="N99" s="676" t="s">
        <v>8</v>
      </c>
      <c r="O99" s="676" t="s">
        <v>8</v>
      </c>
      <c r="P99" s="676" t="s">
        <v>8</v>
      </c>
      <c r="Q99" s="675">
        <v>0.0</v>
      </c>
      <c r="R99" s="676" t="s">
        <v>8</v>
      </c>
      <c r="S99" s="676" t="s">
        <v>8</v>
      </c>
      <c r="T99" s="676" t="s">
        <v>8</v>
      </c>
      <c r="U99" s="676" t="s">
        <v>8</v>
      </c>
      <c r="V99" s="676" t="s">
        <v>8</v>
      </c>
      <c r="W99" s="676" t="s">
        <v>8</v>
      </c>
      <c r="X99" s="675">
        <v>0.0</v>
      </c>
      <c r="Y99" s="674" t="s">
        <v>7</v>
      </c>
      <c r="Z99" s="674" t="s">
        <v>7</v>
      </c>
      <c r="AA99" s="674" t="s">
        <v>7</v>
      </c>
      <c r="AB99" s="674" t="s">
        <v>7</v>
      </c>
      <c r="AC99" s="674" t="s">
        <v>7</v>
      </c>
      <c r="AD99" s="41" t="s">
        <v>7</v>
      </c>
      <c r="AE99" s="41" t="s">
        <v>7</v>
      </c>
      <c r="AF99" s="677">
        <v>0.0</v>
      </c>
      <c r="AG99" s="41" t="s">
        <v>7</v>
      </c>
      <c r="AH99" s="41" t="s">
        <v>7</v>
      </c>
      <c r="AI99" s="41" t="s">
        <v>7</v>
      </c>
      <c r="AJ99" s="41" t="s">
        <v>7</v>
      </c>
      <c r="AK99" s="41" t="s">
        <v>7</v>
      </c>
      <c r="AL99" s="41" t="s">
        <v>7</v>
      </c>
      <c r="AM99" s="41" t="s">
        <v>7</v>
      </c>
      <c r="AN99" s="29">
        <v>0.0</v>
      </c>
      <c r="AO99" s="41" t="s">
        <v>7</v>
      </c>
      <c r="AP99" s="41" t="s">
        <v>7</v>
      </c>
      <c r="AQ99" s="41" t="s">
        <v>7</v>
      </c>
      <c r="AR99" s="41" t="s">
        <v>7</v>
      </c>
      <c r="AS99" s="29">
        <v>0.0</v>
      </c>
      <c r="AT99" s="28" t="s">
        <v>6</v>
      </c>
      <c r="AU99" s="28" t="s">
        <v>6</v>
      </c>
      <c r="AV99" s="28" t="s">
        <v>6</v>
      </c>
      <c r="AW99" s="28" t="s">
        <v>6</v>
      </c>
      <c r="AX99" s="28" t="s">
        <v>6</v>
      </c>
      <c r="AY99" s="28" t="s">
        <v>6</v>
      </c>
      <c r="AZ99" s="29">
        <v>0.0</v>
      </c>
      <c r="BA99" s="28" t="s">
        <v>6</v>
      </c>
      <c r="BB99" s="28" t="s">
        <v>6</v>
      </c>
      <c r="BC99" s="28" t="s">
        <v>6</v>
      </c>
      <c r="BD99" s="28" t="s">
        <v>6</v>
      </c>
      <c r="BE99" s="28" t="s">
        <v>6</v>
      </c>
      <c r="BF99" s="28" t="s">
        <v>6</v>
      </c>
      <c r="BG99" s="28" t="s">
        <v>6</v>
      </c>
      <c r="BH99" s="29">
        <v>0.0</v>
      </c>
      <c r="BI99" s="30" t="s">
        <v>10</v>
      </c>
      <c r="BJ99" s="30" t="s">
        <v>10</v>
      </c>
      <c r="BK99" s="30" t="s">
        <v>10</v>
      </c>
      <c r="BL99" s="30" t="s">
        <v>10</v>
      </c>
      <c r="BM99" s="30" t="s">
        <v>10</v>
      </c>
      <c r="BN99" s="29">
        <v>0.0</v>
      </c>
      <c r="BO99" s="33" t="s">
        <v>9</v>
      </c>
      <c r="BP99" s="33" t="s">
        <v>9</v>
      </c>
      <c r="BQ99" s="33" t="s">
        <v>9</v>
      </c>
      <c r="BR99" s="33" t="s">
        <v>9</v>
      </c>
      <c r="BS99" s="33" t="s">
        <v>9</v>
      </c>
      <c r="BT99" s="33" t="s">
        <v>9</v>
      </c>
      <c r="BU99" s="31"/>
      <c r="BV99" s="29">
        <v>0.0</v>
      </c>
      <c r="BW99" s="32" t="s">
        <v>15</v>
      </c>
      <c r="BX99" s="32" t="s">
        <v>15</v>
      </c>
      <c r="BY99" s="32" t="s">
        <v>15</v>
      </c>
      <c r="BZ99" s="32" t="s">
        <v>15</v>
      </c>
      <c r="CA99" s="32" t="s">
        <v>15</v>
      </c>
      <c r="CB99" s="29">
        <v>0.0</v>
      </c>
      <c r="CC99" s="31"/>
      <c r="CD99" s="39" t="s">
        <v>8</v>
      </c>
      <c r="CE99" s="39" t="s">
        <v>8</v>
      </c>
      <c r="CF99" s="39" t="s">
        <v>8</v>
      </c>
      <c r="CG99" s="39" t="s">
        <v>8</v>
      </c>
      <c r="CH99" s="39" t="s">
        <v>8</v>
      </c>
      <c r="CI99" s="8"/>
      <c r="CJ99" s="8"/>
      <c r="CK99" s="8"/>
      <c r="CL99" s="8"/>
      <c r="CM99" s="8"/>
      <c r="CN99" s="37">
        <f t="shared" si="80"/>
        <v>60</v>
      </c>
      <c r="CO99" s="37">
        <f t="shared" si="81"/>
        <v>11</v>
      </c>
      <c r="CP99" s="37">
        <f t="shared" ref="CP99:CT99" si="101">COUNTIF($F99:$CE99,CP$1)</f>
        <v>13</v>
      </c>
      <c r="CQ99" s="37">
        <f t="shared" si="101"/>
        <v>22</v>
      </c>
      <c r="CR99" s="37">
        <f t="shared" si="101"/>
        <v>14</v>
      </c>
      <c r="CS99" s="37">
        <f t="shared" si="101"/>
        <v>6</v>
      </c>
      <c r="CT99" s="37">
        <f t="shared" si="101"/>
        <v>5</v>
      </c>
    </row>
    <row r="100">
      <c r="A100" s="23">
        <v>77.0</v>
      </c>
      <c r="B100" s="24">
        <v>30.0</v>
      </c>
      <c r="C100" s="25" t="s">
        <v>32</v>
      </c>
      <c r="D100" s="26" t="s">
        <v>97</v>
      </c>
      <c r="E100" s="27" t="s">
        <v>76</v>
      </c>
      <c r="F100" s="676" t="s">
        <v>8</v>
      </c>
      <c r="G100" s="676" t="s">
        <v>8</v>
      </c>
      <c r="H100" s="676" t="s">
        <v>8</v>
      </c>
      <c r="I100" s="676" t="s">
        <v>8</v>
      </c>
      <c r="J100" s="675">
        <v>0.0</v>
      </c>
      <c r="K100" s="676" t="s">
        <v>8</v>
      </c>
      <c r="L100" s="676" t="s">
        <v>8</v>
      </c>
      <c r="M100" s="676" t="s">
        <v>8</v>
      </c>
      <c r="N100" s="676" t="s">
        <v>8</v>
      </c>
      <c r="O100" s="676" t="s">
        <v>8</v>
      </c>
      <c r="P100" s="676" t="s">
        <v>8</v>
      </c>
      <c r="Q100" s="675">
        <v>0.0</v>
      </c>
      <c r="R100" s="676" t="s">
        <v>8</v>
      </c>
      <c r="S100" s="676" t="s">
        <v>8</v>
      </c>
      <c r="T100" s="676" t="s">
        <v>8</v>
      </c>
      <c r="U100" s="676" t="s">
        <v>8</v>
      </c>
      <c r="V100" s="676" t="s">
        <v>8</v>
      </c>
      <c r="W100" s="676" t="s">
        <v>8</v>
      </c>
      <c r="X100" s="675">
        <v>0.0</v>
      </c>
      <c r="Y100" s="674" t="s">
        <v>7</v>
      </c>
      <c r="Z100" s="674" t="s">
        <v>7</v>
      </c>
      <c r="AA100" s="674" t="s">
        <v>7</v>
      </c>
      <c r="AB100" s="674" t="s">
        <v>7</v>
      </c>
      <c r="AC100" s="674" t="s">
        <v>7</v>
      </c>
      <c r="AD100" s="41" t="s">
        <v>7</v>
      </c>
      <c r="AE100" s="41" t="s">
        <v>7</v>
      </c>
      <c r="AF100" s="677">
        <v>0.0</v>
      </c>
      <c r="AG100" s="41" t="s">
        <v>7</v>
      </c>
      <c r="AH100" s="41" t="s">
        <v>7</v>
      </c>
      <c r="AI100" s="41" t="s">
        <v>7</v>
      </c>
      <c r="AJ100" s="41" t="s">
        <v>7</v>
      </c>
      <c r="AK100" s="41" t="s">
        <v>7</v>
      </c>
      <c r="AL100" s="41" t="s">
        <v>7</v>
      </c>
      <c r="AM100" s="41" t="s">
        <v>7</v>
      </c>
      <c r="AN100" s="29">
        <v>0.0</v>
      </c>
      <c r="AO100" s="41" t="s">
        <v>7</v>
      </c>
      <c r="AP100" s="41" t="s">
        <v>7</v>
      </c>
      <c r="AQ100" s="41" t="s">
        <v>7</v>
      </c>
      <c r="AR100" s="41" t="s">
        <v>7</v>
      </c>
      <c r="AS100" s="29">
        <v>0.0</v>
      </c>
      <c r="AT100" s="28" t="s">
        <v>6</v>
      </c>
      <c r="AU100" s="28" t="s">
        <v>6</v>
      </c>
      <c r="AV100" s="28" t="s">
        <v>6</v>
      </c>
      <c r="AW100" s="28" t="s">
        <v>6</v>
      </c>
      <c r="AX100" s="28" t="s">
        <v>6</v>
      </c>
      <c r="AY100" s="28" t="s">
        <v>6</v>
      </c>
      <c r="AZ100" s="28" t="s">
        <v>6</v>
      </c>
      <c r="BA100" s="29">
        <v>0.0</v>
      </c>
      <c r="BB100" s="28" t="s">
        <v>6</v>
      </c>
      <c r="BC100" s="28" t="s">
        <v>6</v>
      </c>
      <c r="BD100" s="28" t="s">
        <v>6</v>
      </c>
      <c r="BE100" s="28" t="s">
        <v>6</v>
      </c>
      <c r="BF100" s="28" t="s">
        <v>6</v>
      </c>
      <c r="BG100" s="28" t="s">
        <v>6</v>
      </c>
      <c r="BH100" s="29">
        <v>0.0</v>
      </c>
      <c r="BI100" s="30" t="s">
        <v>10</v>
      </c>
      <c r="BJ100" s="30" t="s">
        <v>10</v>
      </c>
      <c r="BK100" s="30" t="s">
        <v>10</v>
      </c>
      <c r="BL100" s="30" t="s">
        <v>10</v>
      </c>
      <c r="BM100" s="30" t="s">
        <v>10</v>
      </c>
      <c r="BN100" s="30" t="s">
        <v>10</v>
      </c>
      <c r="BO100" s="29">
        <v>0.0</v>
      </c>
      <c r="BP100" s="33" t="s">
        <v>9</v>
      </c>
      <c r="BQ100" s="33" t="s">
        <v>9</v>
      </c>
      <c r="BR100" s="33" t="s">
        <v>9</v>
      </c>
      <c r="BS100" s="33" t="s">
        <v>9</v>
      </c>
      <c r="BT100" s="31"/>
      <c r="BU100" s="31"/>
      <c r="BV100" s="29">
        <v>0.0</v>
      </c>
      <c r="BW100" s="32" t="s">
        <v>15</v>
      </c>
      <c r="BX100" s="32" t="s">
        <v>15</v>
      </c>
      <c r="BY100" s="32" t="s">
        <v>15</v>
      </c>
      <c r="BZ100" s="32" t="s">
        <v>15</v>
      </c>
      <c r="CA100" s="32" t="s">
        <v>15</v>
      </c>
      <c r="CB100" s="31"/>
      <c r="CC100" s="29">
        <v>0.0</v>
      </c>
      <c r="CD100" s="39" t="s">
        <v>8</v>
      </c>
      <c r="CE100" s="39" t="s">
        <v>8</v>
      </c>
      <c r="CF100" s="39" t="s">
        <v>8</v>
      </c>
      <c r="CG100" s="39" t="s">
        <v>8</v>
      </c>
      <c r="CH100" s="39" t="s">
        <v>8</v>
      </c>
      <c r="CI100" s="8"/>
      <c r="CJ100" s="8"/>
      <c r="CK100" s="8"/>
      <c r="CL100" s="8"/>
      <c r="CM100" s="8"/>
      <c r="CN100" s="37">
        <f t="shared" si="80"/>
        <v>59</v>
      </c>
      <c r="CO100" s="37">
        <f t="shared" si="81"/>
        <v>11</v>
      </c>
      <c r="CP100" s="37">
        <f t="shared" ref="CP100:CT100" si="102">COUNTIF($F100:$CE100,CP$1)</f>
        <v>13</v>
      </c>
      <c r="CQ100" s="37">
        <f t="shared" si="102"/>
        <v>18</v>
      </c>
      <c r="CR100" s="37">
        <f t="shared" si="102"/>
        <v>18</v>
      </c>
      <c r="CS100" s="37">
        <f t="shared" si="102"/>
        <v>4</v>
      </c>
      <c r="CT100" s="37">
        <f t="shared" si="102"/>
        <v>6</v>
      </c>
    </row>
    <row r="101">
      <c r="A101" s="23">
        <v>78.0</v>
      </c>
      <c r="B101" s="24">
        <v>4.0</v>
      </c>
      <c r="C101" s="25" t="s">
        <v>32</v>
      </c>
      <c r="D101" s="26" t="s">
        <v>98</v>
      </c>
      <c r="E101" s="27" t="s">
        <v>80</v>
      </c>
      <c r="F101" s="679" t="s">
        <v>9</v>
      </c>
      <c r="G101" s="679" t="s">
        <v>9</v>
      </c>
      <c r="H101" s="679" t="s">
        <v>9</v>
      </c>
      <c r="I101" s="679" t="s">
        <v>9</v>
      </c>
      <c r="J101" s="679" t="s">
        <v>9</v>
      </c>
      <c r="K101" s="675">
        <v>0.0</v>
      </c>
      <c r="L101" s="676" t="s">
        <v>8</v>
      </c>
      <c r="M101" s="676" t="s">
        <v>8</v>
      </c>
      <c r="N101" s="676" t="s">
        <v>8</v>
      </c>
      <c r="O101" s="676" t="s">
        <v>8</v>
      </c>
      <c r="P101" s="676" t="s">
        <v>8</v>
      </c>
      <c r="Q101" s="676" t="s">
        <v>8</v>
      </c>
      <c r="R101" s="675">
        <v>0.0</v>
      </c>
      <c r="S101" s="676" t="s">
        <v>8</v>
      </c>
      <c r="T101" s="676" t="s">
        <v>8</v>
      </c>
      <c r="U101" s="676" t="s">
        <v>8</v>
      </c>
      <c r="V101" s="676" t="s">
        <v>8</v>
      </c>
      <c r="W101" s="676" t="s">
        <v>8</v>
      </c>
      <c r="X101" s="676" t="s">
        <v>8</v>
      </c>
      <c r="Y101" s="675">
        <v>0.0</v>
      </c>
      <c r="Z101" s="674" t="s">
        <v>7</v>
      </c>
      <c r="AA101" s="674" t="s">
        <v>7</v>
      </c>
      <c r="AB101" s="674" t="s">
        <v>7</v>
      </c>
      <c r="AC101" s="674" t="s">
        <v>7</v>
      </c>
      <c r="AD101" s="41" t="s">
        <v>7</v>
      </c>
      <c r="AE101" s="41" t="s">
        <v>7</v>
      </c>
      <c r="AF101" s="677">
        <v>0.0</v>
      </c>
      <c r="AG101" s="41" t="s">
        <v>7</v>
      </c>
      <c r="AH101" s="41" t="s">
        <v>7</v>
      </c>
      <c r="AI101" s="41" t="s">
        <v>7</v>
      </c>
      <c r="AJ101" s="41" t="s">
        <v>7</v>
      </c>
      <c r="AK101" s="41" t="s">
        <v>7</v>
      </c>
      <c r="AL101" s="29">
        <v>0.0</v>
      </c>
      <c r="AM101" s="41" t="s">
        <v>7</v>
      </c>
      <c r="AN101" s="41" t="s">
        <v>7</v>
      </c>
      <c r="AO101" s="41" t="s">
        <v>7</v>
      </c>
      <c r="AP101" s="41" t="s">
        <v>7</v>
      </c>
      <c r="AQ101" s="41" t="s">
        <v>7</v>
      </c>
      <c r="AR101" s="41" t="s">
        <v>7</v>
      </c>
      <c r="AS101" s="41" t="s">
        <v>7</v>
      </c>
      <c r="AT101" s="29">
        <v>0.0</v>
      </c>
      <c r="AU101" s="28" t="s">
        <v>6</v>
      </c>
      <c r="AV101" s="28" t="s">
        <v>6</v>
      </c>
      <c r="AW101" s="28" t="s">
        <v>6</v>
      </c>
      <c r="AX101" s="28" t="s">
        <v>6</v>
      </c>
      <c r="AY101" s="28" t="s">
        <v>6</v>
      </c>
      <c r="AZ101" s="28" t="s">
        <v>6</v>
      </c>
      <c r="BA101" s="29">
        <v>0.0</v>
      </c>
      <c r="BB101" s="28" t="s">
        <v>6</v>
      </c>
      <c r="BC101" s="28" t="s">
        <v>6</v>
      </c>
      <c r="BD101" s="28" t="s">
        <v>6</v>
      </c>
      <c r="BE101" s="28" t="s">
        <v>6</v>
      </c>
      <c r="BF101" s="28" t="s">
        <v>6</v>
      </c>
      <c r="BG101" s="29">
        <v>0.0</v>
      </c>
      <c r="BH101" s="30" t="s">
        <v>10</v>
      </c>
      <c r="BI101" s="30" t="s">
        <v>10</v>
      </c>
      <c r="BJ101" s="30" t="s">
        <v>10</v>
      </c>
      <c r="BK101" s="30" t="s">
        <v>10</v>
      </c>
      <c r="BL101" s="30" t="s">
        <v>10</v>
      </c>
      <c r="BM101" s="30" t="s">
        <v>10</v>
      </c>
      <c r="BN101" s="30" t="s">
        <v>10</v>
      </c>
      <c r="BO101" s="29">
        <v>0.0</v>
      </c>
      <c r="BP101" s="33" t="s">
        <v>9</v>
      </c>
      <c r="BQ101" s="33" t="s">
        <v>9</v>
      </c>
      <c r="BR101" s="33" t="s">
        <v>9</v>
      </c>
      <c r="BS101" s="33" t="s">
        <v>9</v>
      </c>
      <c r="BT101" s="33" t="s">
        <v>9</v>
      </c>
      <c r="BU101" s="29">
        <v>0.0</v>
      </c>
      <c r="BV101" s="33" t="s">
        <v>9</v>
      </c>
      <c r="BW101" s="33" t="s">
        <v>9</v>
      </c>
      <c r="BX101" s="33" t="s">
        <v>9</v>
      </c>
      <c r="BY101" s="33" t="s">
        <v>9</v>
      </c>
      <c r="BZ101" s="33" t="s">
        <v>9</v>
      </c>
      <c r="CA101" s="33" t="s">
        <v>9</v>
      </c>
      <c r="CB101" s="33" t="s">
        <v>9</v>
      </c>
      <c r="CC101" s="29">
        <v>0.0</v>
      </c>
      <c r="CD101" s="39" t="s">
        <v>8</v>
      </c>
      <c r="CE101" s="39" t="s">
        <v>8</v>
      </c>
      <c r="CF101" s="39" t="s">
        <v>8</v>
      </c>
      <c r="CG101" s="39" t="s">
        <v>8</v>
      </c>
      <c r="CH101" s="39" t="s">
        <v>8</v>
      </c>
      <c r="CI101" s="8"/>
      <c r="CJ101" s="8"/>
      <c r="CK101" s="8"/>
      <c r="CL101" s="8"/>
      <c r="CM101" s="8"/>
      <c r="CN101" s="37">
        <f t="shared" si="80"/>
        <v>67</v>
      </c>
      <c r="CO101" s="37">
        <f t="shared" si="81"/>
        <v>11</v>
      </c>
      <c r="CP101" s="37">
        <f t="shared" ref="CP101:CT101" si="103">COUNTIF($F101:$CE101,CP$1)</f>
        <v>11</v>
      </c>
      <c r="CQ101" s="37">
        <f t="shared" si="103"/>
        <v>18</v>
      </c>
      <c r="CR101" s="37">
        <f t="shared" si="103"/>
        <v>14</v>
      </c>
      <c r="CS101" s="37">
        <f t="shared" si="103"/>
        <v>17</v>
      </c>
      <c r="CT101" s="37">
        <f t="shared" si="103"/>
        <v>7</v>
      </c>
    </row>
    <row r="102">
      <c r="A102" s="23">
        <v>79.0</v>
      </c>
      <c r="B102" s="24">
        <v>31.0</v>
      </c>
      <c r="C102" s="25" t="s">
        <v>37</v>
      </c>
      <c r="D102" s="26" t="s">
        <v>99</v>
      </c>
      <c r="E102" s="27" t="s">
        <v>76</v>
      </c>
      <c r="F102" s="674" t="s">
        <v>7</v>
      </c>
      <c r="G102" s="674" t="s">
        <v>7</v>
      </c>
      <c r="H102" s="674" t="s">
        <v>7</v>
      </c>
      <c r="I102" s="674" t="s">
        <v>7</v>
      </c>
      <c r="J102" s="675">
        <v>0.0</v>
      </c>
      <c r="K102" s="674" t="s">
        <v>7</v>
      </c>
      <c r="L102" s="674" t="s">
        <v>7</v>
      </c>
      <c r="M102" s="674" t="s">
        <v>7</v>
      </c>
      <c r="N102" s="674" t="s">
        <v>7</v>
      </c>
      <c r="O102" s="674" t="s">
        <v>7</v>
      </c>
      <c r="P102" s="674" t="s">
        <v>7</v>
      </c>
      <c r="Q102" s="674" t="s">
        <v>7</v>
      </c>
      <c r="R102" s="675">
        <v>0.0</v>
      </c>
      <c r="S102" s="674" t="s">
        <v>7</v>
      </c>
      <c r="T102" s="674" t="s">
        <v>7</v>
      </c>
      <c r="U102" s="674" t="s">
        <v>7</v>
      </c>
      <c r="V102" s="674" t="s">
        <v>7</v>
      </c>
      <c r="W102" s="674" t="s">
        <v>7</v>
      </c>
      <c r="X102" s="674" t="s">
        <v>7</v>
      </c>
      <c r="Y102" s="675">
        <v>0.0</v>
      </c>
      <c r="Z102" s="674" t="s">
        <v>7</v>
      </c>
      <c r="AA102" s="674" t="s">
        <v>7</v>
      </c>
      <c r="AB102" s="674" t="s">
        <v>7</v>
      </c>
      <c r="AC102" s="674" t="s">
        <v>7</v>
      </c>
      <c r="AD102" s="41" t="s">
        <v>7</v>
      </c>
      <c r="AE102" s="41" t="s">
        <v>7</v>
      </c>
      <c r="AF102" s="677">
        <v>0.0</v>
      </c>
      <c r="AG102" s="41" t="s">
        <v>7</v>
      </c>
      <c r="AH102" s="41" t="s">
        <v>7</v>
      </c>
      <c r="AI102" s="41" t="s">
        <v>7</v>
      </c>
      <c r="AJ102" s="41" t="s">
        <v>7</v>
      </c>
      <c r="AK102" s="41" t="s">
        <v>7</v>
      </c>
      <c r="AL102" s="29">
        <v>0.0</v>
      </c>
      <c r="AM102" s="28" t="s">
        <v>6</v>
      </c>
      <c r="AN102" s="28" t="s">
        <v>6</v>
      </c>
      <c r="AO102" s="28" t="s">
        <v>6</v>
      </c>
      <c r="AP102" s="28" t="s">
        <v>6</v>
      </c>
      <c r="AQ102" s="28" t="s">
        <v>6</v>
      </c>
      <c r="AR102" s="28" t="s">
        <v>6</v>
      </c>
      <c r="AS102" s="28" t="s">
        <v>6</v>
      </c>
      <c r="AT102" s="29">
        <v>0.0</v>
      </c>
      <c r="AU102" s="28" t="s">
        <v>6</v>
      </c>
      <c r="AV102" s="28" t="s">
        <v>6</v>
      </c>
      <c r="AW102" s="28" t="s">
        <v>6</v>
      </c>
      <c r="AX102" s="28" t="s">
        <v>6</v>
      </c>
      <c r="AY102" s="28" t="s">
        <v>6</v>
      </c>
      <c r="AZ102" s="29">
        <v>0.0</v>
      </c>
      <c r="BA102" s="30" t="s">
        <v>10</v>
      </c>
      <c r="BB102" s="30" t="s">
        <v>10</v>
      </c>
      <c r="BC102" s="30" t="s">
        <v>10</v>
      </c>
      <c r="BD102" s="30" t="s">
        <v>10</v>
      </c>
      <c r="BE102" s="30" t="s">
        <v>10</v>
      </c>
      <c r="BF102" s="30" t="s">
        <v>10</v>
      </c>
      <c r="BG102" s="29">
        <v>0.0</v>
      </c>
      <c r="BH102" s="33" t="s">
        <v>9</v>
      </c>
      <c r="BI102" s="33" t="s">
        <v>9</v>
      </c>
      <c r="BJ102" s="33" t="s">
        <v>9</v>
      </c>
      <c r="BK102" s="33" t="s">
        <v>9</v>
      </c>
      <c r="BL102" s="33" t="s">
        <v>9</v>
      </c>
      <c r="BM102" s="33" t="s">
        <v>9</v>
      </c>
      <c r="BN102" s="33" t="s">
        <v>9</v>
      </c>
      <c r="BO102" s="29">
        <v>0.0</v>
      </c>
      <c r="BP102" s="33" t="s">
        <v>9</v>
      </c>
      <c r="BQ102" s="33" t="s">
        <v>9</v>
      </c>
      <c r="BR102" s="33" t="s">
        <v>9</v>
      </c>
      <c r="BS102" s="33" t="s">
        <v>9</v>
      </c>
      <c r="BT102" s="33" t="s">
        <v>9</v>
      </c>
      <c r="BU102" s="33" t="s">
        <v>9</v>
      </c>
      <c r="BV102" s="33" t="s">
        <v>9</v>
      </c>
      <c r="BW102" s="29">
        <v>0.0</v>
      </c>
      <c r="BX102" s="39" t="s">
        <v>8</v>
      </c>
      <c r="BY102" s="39" t="s">
        <v>8</v>
      </c>
      <c r="BZ102" s="39" t="s">
        <v>8</v>
      </c>
      <c r="CA102" s="39" t="s">
        <v>8</v>
      </c>
      <c r="CB102" s="29">
        <v>0.0</v>
      </c>
      <c r="CC102" s="31"/>
      <c r="CD102" s="31"/>
      <c r="CE102" s="31"/>
      <c r="CF102" s="31"/>
      <c r="CG102" s="39" t="s">
        <v>8</v>
      </c>
      <c r="CH102" s="39" t="s">
        <v>8</v>
      </c>
      <c r="CI102" s="8"/>
      <c r="CJ102" s="8"/>
      <c r="CK102" s="8"/>
      <c r="CL102" s="8"/>
      <c r="CM102" s="8"/>
      <c r="CN102" s="37">
        <f t="shared" si="80"/>
        <v>64</v>
      </c>
      <c r="CO102" s="37">
        <f t="shared" si="81"/>
        <v>11</v>
      </c>
      <c r="CP102" s="37">
        <f t="shared" ref="CP102:CT102" si="104">COUNTIF($F102:$CE102,CP$1)</f>
        <v>12</v>
      </c>
      <c r="CQ102" s="37">
        <f t="shared" si="104"/>
        <v>28</v>
      </c>
      <c r="CR102" s="37">
        <f t="shared" si="104"/>
        <v>4</v>
      </c>
      <c r="CS102" s="37">
        <f t="shared" si="104"/>
        <v>14</v>
      </c>
      <c r="CT102" s="37">
        <f t="shared" si="104"/>
        <v>6</v>
      </c>
    </row>
    <row r="103">
      <c r="A103" s="23">
        <v>80.0</v>
      </c>
      <c r="B103" s="24">
        <v>32.0</v>
      </c>
      <c r="C103" s="25" t="s">
        <v>37</v>
      </c>
      <c r="D103" s="26" t="s">
        <v>100</v>
      </c>
      <c r="E103" s="27" t="s">
        <v>76</v>
      </c>
      <c r="F103" s="681" t="s">
        <v>6</v>
      </c>
      <c r="G103" s="681" t="s">
        <v>6</v>
      </c>
      <c r="H103" s="681" t="s">
        <v>6</v>
      </c>
      <c r="I103" s="681" t="s">
        <v>6</v>
      </c>
      <c r="J103" s="675">
        <v>0.0</v>
      </c>
      <c r="K103" s="674" t="s">
        <v>7</v>
      </c>
      <c r="L103" s="674" t="s">
        <v>7</v>
      </c>
      <c r="M103" s="674" t="s">
        <v>7</v>
      </c>
      <c r="N103" s="674" t="s">
        <v>7</v>
      </c>
      <c r="O103" s="674" t="s">
        <v>7</v>
      </c>
      <c r="P103" s="674" t="s">
        <v>7</v>
      </c>
      <c r="Q103" s="674" t="s">
        <v>7</v>
      </c>
      <c r="R103" s="675">
        <v>0.0</v>
      </c>
      <c r="S103" s="674" t="s">
        <v>7</v>
      </c>
      <c r="T103" s="674" t="s">
        <v>7</v>
      </c>
      <c r="U103" s="674" t="s">
        <v>7</v>
      </c>
      <c r="V103" s="674" t="s">
        <v>7</v>
      </c>
      <c r="W103" s="674" t="s">
        <v>7</v>
      </c>
      <c r="X103" s="674" t="s">
        <v>7</v>
      </c>
      <c r="Y103" s="675">
        <v>0.0</v>
      </c>
      <c r="Z103" s="674" t="s">
        <v>7</v>
      </c>
      <c r="AA103" s="674" t="s">
        <v>7</v>
      </c>
      <c r="AB103" s="674" t="s">
        <v>7</v>
      </c>
      <c r="AC103" s="674" t="s">
        <v>7</v>
      </c>
      <c r="AD103" s="41" t="s">
        <v>7</v>
      </c>
      <c r="AE103" s="41" t="s">
        <v>7</v>
      </c>
      <c r="AF103" s="41" t="s">
        <v>7</v>
      </c>
      <c r="AG103" s="677">
        <v>0.0</v>
      </c>
      <c r="AH103" s="41" t="s">
        <v>7</v>
      </c>
      <c r="AI103" s="41" t="s">
        <v>7</v>
      </c>
      <c r="AJ103" s="41" t="s">
        <v>7</v>
      </c>
      <c r="AK103" s="41" t="s">
        <v>7</v>
      </c>
      <c r="AL103" s="29">
        <v>0.0</v>
      </c>
      <c r="AM103" s="28" t="s">
        <v>6</v>
      </c>
      <c r="AN103" s="28" t="s">
        <v>6</v>
      </c>
      <c r="AO103" s="28" t="s">
        <v>6</v>
      </c>
      <c r="AP103" s="28" t="s">
        <v>6</v>
      </c>
      <c r="AQ103" s="28" t="s">
        <v>6</v>
      </c>
      <c r="AR103" s="28" t="s">
        <v>6</v>
      </c>
      <c r="AS103" s="28" t="s">
        <v>6</v>
      </c>
      <c r="AT103" s="29">
        <v>0.0</v>
      </c>
      <c r="AU103" s="28" t="s">
        <v>6</v>
      </c>
      <c r="AV103" s="28" t="s">
        <v>6</v>
      </c>
      <c r="AW103" s="28" t="s">
        <v>6</v>
      </c>
      <c r="AX103" s="28" t="s">
        <v>6</v>
      </c>
      <c r="AY103" s="28" t="s">
        <v>6</v>
      </c>
      <c r="AZ103" s="28" t="s">
        <v>6</v>
      </c>
      <c r="BA103" s="29">
        <v>0.0</v>
      </c>
      <c r="BB103" s="30" t="s">
        <v>10</v>
      </c>
      <c r="BC103" s="30" t="s">
        <v>10</v>
      </c>
      <c r="BD103" s="30" t="s">
        <v>10</v>
      </c>
      <c r="BE103" s="30" t="s">
        <v>10</v>
      </c>
      <c r="BF103" s="30" t="s">
        <v>10</v>
      </c>
      <c r="BG103" s="29">
        <v>0.0</v>
      </c>
      <c r="BH103" s="33" t="s">
        <v>9</v>
      </c>
      <c r="BI103" s="33" t="s">
        <v>9</v>
      </c>
      <c r="BJ103" s="33" t="s">
        <v>9</v>
      </c>
      <c r="BK103" s="33" t="s">
        <v>9</v>
      </c>
      <c r="BL103" s="33" t="s">
        <v>9</v>
      </c>
      <c r="BM103" s="33" t="s">
        <v>9</v>
      </c>
      <c r="BN103" s="33" t="s">
        <v>9</v>
      </c>
      <c r="BO103" s="33" t="s">
        <v>9</v>
      </c>
      <c r="BP103" s="29">
        <v>0.0</v>
      </c>
      <c r="BQ103" s="33" t="s">
        <v>9</v>
      </c>
      <c r="BR103" s="33" t="s">
        <v>9</v>
      </c>
      <c r="BS103" s="33" t="s">
        <v>9</v>
      </c>
      <c r="BT103" s="33" t="s">
        <v>9</v>
      </c>
      <c r="BU103" s="33" t="s">
        <v>9</v>
      </c>
      <c r="BV103" s="33" t="s">
        <v>9</v>
      </c>
      <c r="BW103" s="29">
        <v>0.0</v>
      </c>
      <c r="BX103" s="39" t="s">
        <v>8</v>
      </c>
      <c r="BY103" s="39" t="s">
        <v>8</v>
      </c>
      <c r="BZ103" s="39" t="s">
        <v>8</v>
      </c>
      <c r="CA103" s="39" t="s">
        <v>8</v>
      </c>
      <c r="CB103" s="39" t="s">
        <v>8</v>
      </c>
      <c r="CC103" s="39" t="s">
        <v>8</v>
      </c>
      <c r="CD103" s="29">
        <v>0.0</v>
      </c>
      <c r="CE103" s="39" t="s">
        <v>8</v>
      </c>
      <c r="CF103" s="39" t="s">
        <v>8</v>
      </c>
      <c r="CG103" s="39" t="s">
        <v>8</v>
      </c>
      <c r="CH103" s="39" t="s">
        <v>8</v>
      </c>
      <c r="CI103" s="8"/>
      <c r="CJ103" s="8"/>
      <c r="CK103" s="8"/>
      <c r="CL103" s="8"/>
      <c r="CM103" s="8"/>
      <c r="CN103" s="37">
        <f t="shared" si="80"/>
        <v>67</v>
      </c>
      <c r="CO103" s="37">
        <f t="shared" si="81"/>
        <v>11</v>
      </c>
      <c r="CP103" s="37">
        <f t="shared" ref="CP103:CT103" si="105">COUNTIF($F103:$CE103,CP$1)</f>
        <v>17</v>
      </c>
      <c r="CQ103" s="37">
        <f t="shared" si="105"/>
        <v>24</v>
      </c>
      <c r="CR103" s="37">
        <f t="shared" si="105"/>
        <v>7</v>
      </c>
      <c r="CS103" s="37">
        <f t="shared" si="105"/>
        <v>14</v>
      </c>
      <c r="CT103" s="37">
        <f t="shared" si="105"/>
        <v>5</v>
      </c>
    </row>
    <row r="104">
      <c r="A104" s="23">
        <v>81.0</v>
      </c>
      <c r="B104" s="24">
        <v>33.0</v>
      </c>
      <c r="C104" s="25" t="s">
        <v>37</v>
      </c>
      <c r="D104" s="26" t="s">
        <v>101</v>
      </c>
      <c r="E104" s="27" t="s">
        <v>76</v>
      </c>
      <c r="F104" s="674" t="s">
        <v>7</v>
      </c>
      <c r="G104" s="674" t="s">
        <v>7</v>
      </c>
      <c r="H104" s="674" t="s">
        <v>7</v>
      </c>
      <c r="I104" s="674" t="s">
        <v>7</v>
      </c>
      <c r="J104" s="675">
        <v>0.0</v>
      </c>
      <c r="K104" s="674" t="s">
        <v>7</v>
      </c>
      <c r="L104" s="674" t="s">
        <v>7</v>
      </c>
      <c r="M104" s="674" t="s">
        <v>7</v>
      </c>
      <c r="N104" s="674" t="s">
        <v>7</v>
      </c>
      <c r="O104" s="674" t="s">
        <v>7</v>
      </c>
      <c r="P104" s="674" t="s">
        <v>7</v>
      </c>
      <c r="Q104" s="674" t="s">
        <v>7</v>
      </c>
      <c r="R104" s="675">
        <v>0.0</v>
      </c>
      <c r="S104" s="674" t="s">
        <v>7</v>
      </c>
      <c r="T104" s="674" t="s">
        <v>7</v>
      </c>
      <c r="U104" s="674" t="s">
        <v>7</v>
      </c>
      <c r="V104" s="674" t="s">
        <v>7</v>
      </c>
      <c r="W104" s="674" t="s">
        <v>7</v>
      </c>
      <c r="X104" s="674" t="s">
        <v>7</v>
      </c>
      <c r="Y104" s="675">
        <v>0.0</v>
      </c>
      <c r="Z104" s="674" t="s">
        <v>7</v>
      </c>
      <c r="AA104" s="674" t="s">
        <v>7</v>
      </c>
      <c r="AB104" s="674" t="s">
        <v>7</v>
      </c>
      <c r="AC104" s="674" t="s">
        <v>7</v>
      </c>
      <c r="AD104" s="41" t="s">
        <v>7</v>
      </c>
      <c r="AE104" s="677">
        <v>0.0</v>
      </c>
      <c r="AF104" s="41" t="s">
        <v>7</v>
      </c>
      <c r="AG104" s="41" t="s">
        <v>7</v>
      </c>
      <c r="AH104" s="41" t="s">
        <v>7</v>
      </c>
      <c r="AI104" s="41" t="s">
        <v>7</v>
      </c>
      <c r="AJ104" s="41" t="s">
        <v>7</v>
      </c>
      <c r="AK104" s="41" t="s">
        <v>7</v>
      </c>
      <c r="AL104" s="29">
        <v>0.0</v>
      </c>
      <c r="AM104" s="28" t="s">
        <v>6</v>
      </c>
      <c r="AN104" s="28" t="s">
        <v>6</v>
      </c>
      <c r="AO104" s="28" t="s">
        <v>6</v>
      </c>
      <c r="AP104" s="28" t="s">
        <v>6</v>
      </c>
      <c r="AQ104" s="28" t="s">
        <v>6</v>
      </c>
      <c r="AR104" s="28" t="s">
        <v>6</v>
      </c>
      <c r="AS104" s="28" t="s">
        <v>6</v>
      </c>
      <c r="AT104" s="29">
        <v>0.0</v>
      </c>
      <c r="AU104" s="28" t="s">
        <v>6</v>
      </c>
      <c r="AV104" s="28" t="s">
        <v>6</v>
      </c>
      <c r="AW104" s="28" t="s">
        <v>6</v>
      </c>
      <c r="AX104" s="28" t="s">
        <v>6</v>
      </c>
      <c r="AY104" s="28" t="s">
        <v>6</v>
      </c>
      <c r="AZ104" s="28" t="s">
        <v>6</v>
      </c>
      <c r="BA104" s="29">
        <v>0.0</v>
      </c>
      <c r="BB104" s="30" t="s">
        <v>10</v>
      </c>
      <c r="BC104" s="30" t="s">
        <v>10</v>
      </c>
      <c r="BD104" s="30" t="s">
        <v>10</v>
      </c>
      <c r="BE104" s="30" t="s">
        <v>10</v>
      </c>
      <c r="BF104" s="30" t="s">
        <v>10</v>
      </c>
      <c r="BG104" s="30" t="s">
        <v>10</v>
      </c>
      <c r="BH104" s="29">
        <v>0.0</v>
      </c>
      <c r="BI104" s="33" t="s">
        <v>9</v>
      </c>
      <c r="BJ104" s="33" t="s">
        <v>9</v>
      </c>
      <c r="BK104" s="33" t="s">
        <v>9</v>
      </c>
      <c r="BL104" s="33" t="s">
        <v>9</v>
      </c>
      <c r="BM104" s="33" t="s">
        <v>9</v>
      </c>
      <c r="BN104" s="33" t="s">
        <v>9</v>
      </c>
      <c r="BO104" s="33" t="s">
        <v>9</v>
      </c>
      <c r="BP104" s="29">
        <v>0.0</v>
      </c>
      <c r="BQ104" s="33" t="s">
        <v>9</v>
      </c>
      <c r="BR104" s="33" t="s">
        <v>9</v>
      </c>
      <c r="BS104" s="33" t="s">
        <v>9</v>
      </c>
      <c r="BT104" s="33" t="s">
        <v>9</v>
      </c>
      <c r="BU104" s="33" t="s">
        <v>9</v>
      </c>
      <c r="BV104" s="29">
        <v>0.0</v>
      </c>
      <c r="BW104" s="32" t="s">
        <v>15</v>
      </c>
      <c r="BX104" s="32" t="s">
        <v>15</v>
      </c>
      <c r="BY104" s="32" t="s">
        <v>15</v>
      </c>
      <c r="BZ104" s="32" t="s">
        <v>15</v>
      </c>
      <c r="CA104" s="32" t="s">
        <v>15</v>
      </c>
      <c r="CB104" s="29">
        <v>0.0</v>
      </c>
      <c r="CC104" s="31"/>
      <c r="CD104" s="39" t="s">
        <v>8</v>
      </c>
      <c r="CE104" s="39" t="s">
        <v>8</v>
      </c>
      <c r="CF104" s="39" t="s">
        <v>8</v>
      </c>
      <c r="CG104" s="39" t="s">
        <v>8</v>
      </c>
      <c r="CH104" s="39" t="s">
        <v>8</v>
      </c>
      <c r="CI104" s="8"/>
      <c r="CJ104" s="8"/>
      <c r="CK104" s="8"/>
      <c r="CL104" s="8"/>
      <c r="CM104" s="8"/>
      <c r="CN104" s="37">
        <f t="shared" si="80"/>
        <v>61</v>
      </c>
      <c r="CO104" s="37">
        <f t="shared" si="81"/>
        <v>11</v>
      </c>
      <c r="CP104" s="37">
        <f t="shared" ref="CP104:CT104" si="106">COUNTIF($F104:$CE104,CP$1)</f>
        <v>13</v>
      </c>
      <c r="CQ104" s="37">
        <f t="shared" si="106"/>
        <v>28</v>
      </c>
      <c r="CR104" s="37">
        <f t="shared" si="106"/>
        <v>2</v>
      </c>
      <c r="CS104" s="37">
        <f t="shared" si="106"/>
        <v>12</v>
      </c>
      <c r="CT104" s="37">
        <f t="shared" si="106"/>
        <v>6</v>
      </c>
    </row>
    <row r="105">
      <c r="A105" s="23">
        <v>82.0</v>
      </c>
      <c r="B105" s="24">
        <v>34.0</v>
      </c>
      <c r="C105" s="25" t="s">
        <v>37</v>
      </c>
      <c r="D105" s="26" t="s">
        <v>102</v>
      </c>
      <c r="E105" s="27" t="s">
        <v>76</v>
      </c>
      <c r="F105" s="674" t="s">
        <v>7</v>
      </c>
      <c r="G105" s="674" t="s">
        <v>7</v>
      </c>
      <c r="H105" s="674" t="s">
        <v>7</v>
      </c>
      <c r="I105" s="674" t="s">
        <v>7</v>
      </c>
      <c r="J105" s="675">
        <v>0.0</v>
      </c>
      <c r="K105" s="674" t="s">
        <v>7</v>
      </c>
      <c r="L105" s="674" t="s">
        <v>7</v>
      </c>
      <c r="M105" s="674" t="s">
        <v>7</v>
      </c>
      <c r="N105" s="674" t="s">
        <v>7</v>
      </c>
      <c r="O105" s="674" t="s">
        <v>7</v>
      </c>
      <c r="P105" s="674" t="s">
        <v>7</v>
      </c>
      <c r="Q105" s="674" t="s">
        <v>7</v>
      </c>
      <c r="R105" s="675">
        <v>0.0</v>
      </c>
      <c r="S105" s="674" t="s">
        <v>7</v>
      </c>
      <c r="T105" s="674" t="s">
        <v>7</v>
      </c>
      <c r="U105" s="674" t="s">
        <v>7</v>
      </c>
      <c r="V105" s="674" t="s">
        <v>7</v>
      </c>
      <c r="W105" s="674" t="s">
        <v>7</v>
      </c>
      <c r="X105" s="674" t="s">
        <v>7</v>
      </c>
      <c r="Y105" s="675">
        <v>0.0</v>
      </c>
      <c r="Z105" s="674" t="s">
        <v>7</v>
      </c>
      <c r="AA105" s="674" t="s">
        <v>7</v>
      </c>
      <c r="AB105" s="674" t="s">
        <v>7</v>
      </c>
      <c r="AC105" s="674" t="s">
        <v>7</v>
      </c>
      <c r="AD105" s="41" t="s">
        <v>7</v>
      </c>
      <c r="AE105" s="41" t="s">
        <v>7</v>
      </c>
      <c r="AF105" s="41" t="s">
        <v>7</v>
      </c>
      <c r="AG105" s="677">
        <v>0.0</v>
      </c>
      <c r="AH105" s="41" t="s">
        <v>7</v>
      </c>
      <c r="AI105" s="41" t="s">
        <v>7</v>
      </c>
      <c r="AJ105" s="41" t="s">
        <v>7</v>
      </c>
      <c r="AK105" s="41" t="s">
        <v>7</v>
      </c>
      <c r="AL105" s="29">
        <v>0.0</v>
      </c>
      <c r="AM105" s="28" t="s">
        <v>6</v>
      </c>
      <c r="AN105" s="28" t="s">
        <v>6</v>
      </c>
      <c r="AO105" s="28" t="s">
        <v>6</v>
      </c>
      <c r="AP105" s="28" t="s">
        <v>6</v>
      </c>
      <c r="AQ105" s="28" t="s">
        <v>6</v>
      </c>
      <c r="AR105" s="28" t="s">
        <v>6</v>
      </c>
      <c r="AS105" s="28" t="s">
        <v>6</v>
      </c>
      <c r="AT105" s="29">
        <v>0.0</v>
      </c>
      <c r="AU105" s="28" t="s">
        <v>6</v>
      </c>
      <c r="AV105" s="28" t="s">
        <v>6</v>
      </c>
      <c r="AW105" s="28" t="s">
        <v>6</v>
      </c>
      <c r="AX105" s="28" t="s">
        <v>6</v>
      </c>
      <c r="AY105" s="28" t="s">
        <v>6</v>
      </c>
      <c r="AZ105" s="29">
        <v>0.0</v>
      </c>
      <c r="BA105" s="30" t="s">
        <v>10</v>
      </c>
      <c r="BB105" s="30" t="s">
        <v>10</v>
      </c>
      <c r="BC105" s="30" t="s">
        <v>10</v>
      </c>
      <c r="BD105" s="30" t="s">
        <v>10</v>
      </c>
      <c r="BE105" s="30" t="s">
        <v>10</v>
      </c>
      <c r="BF105" s="30" t="s">
        <v>10</v>
      </c>
      <c r="BG105" s="29">
        <v>0.0</v>
      </c>
      <c r="BH105" s="33" t="s">
        <v>9</v>
      </c>
      <c r="BI105" s="33" t="s">
        <v>9</v>
      </c>
      <c r="BJ105" s="33" t="s">
        <v>9</v>
      </c>
      <c r="BK105" s="33" t="s">
        <v>9</v>
      </c>
      <c r="BL105" s="33" t="s">
        <v>9</v>
      </c>
      <c r="BM105" s="33" t="s">
        <v>9</v>
      </c>
      <c r="BN105" s="33" t="s">
        <v>9</v>
      </c>
      <c r="BO105" s="29">
        <v>0.0</v>
      </c>
      <c r="BP105" s="33" t="s">
        <v>9</v>
      </c>
      <c r="BQ105" s="33" t="s">
        <v>9</v>
      </c>
      <c r="BR105" s="33" t="s">
        <v>9</v>
      </c>
      <c r="BS105" s="33" t="s">
        <v>9</v>
      </c>
      <c r="BT105" s="33" t="s">
        <v>9</v>
      </c>
      <c r="BU105" s="29">
        <v>0.0</v>
      </c>
      <c r="BV105" s="31"/>
      <c r="BW105" s="32" t="s">
        <v>15</v>
      </c>
      <c r="BX105" s="32" t="s">
        <v>15</v>
      </c>
      <c r="BY105" s="32" t="s">
        <v>15</v>
      </c>
      <c r="BZ105" s="32" t="s">
        <v>15</v>
      </c>
      <c r="CA105" s="32" t="s">
        <v>15</v>
      </c>
      <c r="CB105" s="29">
        <v>0.0</v>
      </c>
      <c r="CC105" s="31"/>
      <c r="CD105" s="39" t="s">
        <v>8</v>
      </c>
      <c r="CE105" s="39" t="s">
        <v>8</v>
      </c>
      <c r="CF105" s="39" t="s">
        <v>8</v>
      </c>
      <c r="CG105" s="39" t="s">
        <v>8</v>
      </c>
      <c r="CH105" s="39" t="s">
        <v>8</v>
      </c>
      <c r="CI105" s="8"/>
      <c r="CJ105" s="8"/>
      <c r="CK105" s="8"/>
      <c r="CL105" s="8"/>
      <c r="CM105" s="8"/>
      <c r="CN105" s="37">
        <f t="shared" si="80"/>
        <v>60</v>
      </c>
      <c r="CO105" s="37">
        <f t="shared" si="81"/>
        <v>11</v>
      </c>
      <c r="CP105" s="37">
        <f t="shared" ref="CP105:CT105" si="107">COUNTIF($F105:$CE105,CP$1)</f>
        <v>12</v>
      </c>
      <c r="CQ105" s="37">
        <f t="shared" si="107"/>
        <v>28</v>
      </c>
      <c r="CR105" s="37">
        <f t="shared" si="107"/>
        <v>2</v>
      </c>
      <c r="CS105" s="37">
        <f t="shared" si="107"/>
        <v>12</v>
      </c>
      <c r="CT105" s="37">
        <f t="shared" si="107"/>
        <v>6</v>
      </c>
    </row>
    <row r="106">
      <c r="A106" s="23">
        <v>83.0</v>
      </c>
      <c r="B106" s="24">
        <v>5.0</v>
      </c>
      <c r="C106" s="25" t="s">
        <v>37</v>
      </c>
      <c r="D106" s="26" t="s">
        <v>103</v>
      </c>
      <c r="E106" s="27" t="s">
        <v>80</v>
      </c>
      <c r="F106" s="681" t="s">
        <v>6</v>
      </c>
      <c r="G106" s="681" t="s">
        <v>6</v>
      </c>
      <c r="H106" s="681" t="s">
        <v>6</v>
      </c>
      <c r="I106" s="681" t="s">
        <v>6</v>
      </c>
      <c r="J106" s="681" t="s">
        <v>6</v>
      </c>
      <c r="K106" s="675">
        <v>0.0</v>
      </c>
      <c r="L106" s="681" t="s">
        <v>6</v>
      </c>
      <c r="M106" s="681" t="s">
        <v>6</v>
      </c>
      <c r="N106" s="681" t="s">
        <v>6</v>
      </c>
      <c r="O106" s="681" t="s">
        <v>6</v>
      </c>
      <c r="P106" s="681" t="s">
        <v>6</v>
      </c>
      <c r="Q106" s="681" t="s">
        <v>6</v>
      </c>
      <c r="R106" s="675">
        <v>0.0</v>
      </c>
      <c r="S106" s="674" t="s">
        <v>7</v>
      </c>
      <c r="T106" s="674" t="s">
        <v>7</v>
      </c>
      <c r="U106" s="674" t="s">
        <v>7</v>
      </c>
      <c r="V106" s="674" t="s">
        <v>7</v>
      </c>
      <c r="W106" s="674" t="s">
        <v>7</v>
      </c>
      <c r="X106" s="674" t="s">
        <v>7</v>
      </c>
      <c r="Y106" s="675">
        <v>0.0</v>
      </c>
      <c r="Z106" s="674" t="s">
        <v>7</v>
      </c>
      <c r="AA106" s="674" t="s">
        <v>7</v>
      </c>
      <c r="AB106" s="674" t="s">
        <v>7</v>
      </c>
      <c r="AC106" s="674" t="s">
        <v>7</v>
      </c>
      <c r="AD106" s="41" t="s">
        <v>7</v>
      </c>
      <c r="AE106" s="677">
        <v>0.0</v>
      </c>
      <c r="AF106" s="41" t="s">
        <v>7</v>
      </c>
      <c r="AG106" s="41" t="s">
        <v>7</v>
      </c>
      <c r="AH106" s="41" t="s">
        <v>7</v>
      </c>
      <c r="AI106" s="41" t="s">
        <v>7</v>
      </c>
      <c r="AJ106" s="41" t="s">
        <v>7</v>
      </c>
      <c r="AK106" s="41" t="s">
        <v>7</v>
      </c>
      <c r="AL106" s="41" t="s">
        <v>7</v>
      </c>
      <c r="AM106" s="29">
        <v>0.0</v>
      </c>
      <c r="AN106" s="28" t="s">
        <v>6</v>
      </c>
      <c r="AO106" s="28" t="s">
        <v>6</v>
      </c>
      <c r="AP106" s="28" t="s">
        <v>6</v>
      </c>
      <c r="AQ106" s="28" t="s">
        <v>6</v>
      </c>
      <c r="AR106" s="28" t="s">
        <v>6</v>
      </c>
      <c r="AS106" s="28" t="s">
        <v>6</v>
      </c>
      <c r="AT106" s="29">
        <v>0.0</v>
      </c>
      <c r="AU106" s="28" t="s">
        <v>6</v>
      </c>
      <c r="AV106" s="28" t="s">
        <v>6</v>
      </c>
      <c r="AW106" s="28" t="s">
        <v>6</v>
      </c>
      <c r="AX106" s="28" t="s">
        <v>6</v>
      </c>
      <c r="AY106" s="28" t="s">
        <v>6</v>
      </c>
      <c r="AZ106" s="29">
        <v>0.0</v>
      </c>
      <c r="BA106" s="30" t="s">
        <v>10</v>
      </c>
      <c r="BB106" s="30" t="s">
        <v>10</v>
      </c>
      <c r="BC106" s="30" t="s">
        <v>10</v>
      </c>
      <c r="BD106" s="30" t="s">
        <v>10</v>
      </c>
      <c r="BE106" s="30" t="s">
        <v>10</v>
      </c>
      <c r="BF106" s="30" t="s">
        <v>10</v>
      </c>
      <c r="BG106" s="30" t="s">
        <v>10</v>
      </c>
      <c r="BH106" s="29">
        <v>0.0</v>
      </c>
      <c r="BI106" s="33" t="s">
        <v>9</v>
      </c>
      <c r="BJ106" s="33" t="s">
        <v>9</v>
      </c>
      <c r="BK106" s="33" t="s">
        <v>9</v>
      </c>
      <c r="BL106" s="33" t="s">
        <v>9</v>
      </c>
      <c r="BM106" s="33" t="s">
        <v>9</v>
      </c>
      <c r="BN106" s="29">
        <v>0.0</v>
      </c>
      <c r="BO106" s="33" t="s">
        <v>9</v>
      </c>
      <c r="BP106" s="33" t="s">
        <v>9</v>
      </c>
      <c r="BQ106" s="33" t="s">
        <v>9</v>
      </c>
      <c r="BR106" s="33" t="s">
        <v>9</v>
      </c>
      <c r="BS106" s="31"/>
      <c r="BT106" s="31"/>
      <c r="BU106" s="31"/>
      <c r="BV106" s="29">
        <v>0.0</v>
      </c>
      <c r="BW106" s="32" t="s">
        <v>15</v>
      </c>
      <c r="BX106" s="32" t="s">
        <v>15</v>
      </c>
      <c r="BY106" s="32" t="s">
        <v>15</v>
      </c>
      <c r="BZ106" s="32" t="s">
        <v>15</v>
      </c>
      <c r="CA106" s="32" t="s">
        <v>15</v>
      </c>
      <c r="CB106" s="29">
        <v>0.0</v>
      </c>
      <c r="CC106" s="31"/>
      <c r="CD106" s="31"/>
      <c r="CE106" s="39" t="s">
        <v>8</v>
      </c>
      <c r="CF106" s="39" t="s">
        <v>8</v>
      </c>
      <c r="CG106" s="39" t="s">
        <v>8</v>
      </c>
      <c r="CH106" s="39" t="s">
        <v>8</v>
      </c>
      <c r="CI106" s="8"/>
      <c r="CJ106" s="8"/>
      <c r="CK106" s="8"/>
      <c r="CL106" s="8"/>
      <c r="CM106" s="8"/>
      <c r="CN106" s="37">
        <f t="shared" si="80"/>
        <v>57</v>
      </c>
      <c r="CO106" s="37">
        <f t="shared" si="81"/>
        <v>11</v>
      </c>
      <c r="CP106" s="37">
        <f t="shared" ref="CP106:CT106" si="108">COUNTIF($F106:$CE106,CP$1)</f>
        <v>22</v>
      </c>
      <c r="CQ106" s="37">
        <f t="shared" si="108"/>
        <v>18</v>
      </c>
      <c r="CR106" s="37">
        <f t="shared" si="108"/>
        <v>1</v>
      </c>
      <c r="CS106" s="37">
        <f t="shared" si="108"/>
        <v>9</v>
      </c>
      <c r="CT106" s="37">
        <f t="shared" si="108"/>
        <v>7</v>
      </c>
    </row>
    <row r="107">
      <c r="A107" s="23">
        <v>84.0</v>
      </c>
      <c r="B107" s="24">
        <v>35.0</v>
      </c>
      <c r="C107" s="25" t="s">
        <v>42</v>
      </c>
      <c r="D107" s="26" t="s">
        <v>104</v>
      </c>
      <c r="E107" s="27" t="s">
        <v>76</v>
      </c>
      <c r="F107" s="678" t="s">
        <v>10</v>
      </c>
      <c r="G107" s="678" t="s">
        <v>10</v>
      </c>
      <c r="H107" s="678" t="s">
        <v>10</v>
      </c>
      <c r="I107" s="678" t="s">
        <v>10</v>
      </c>
      <c r="J107" s="678" t="s">
        <v>10</v>
      </c>
      <c r="K107" s="675">
        <v>0.0</v>
      </c>
      <c r="L107" s="674" t="s">
        <v>7</v>
      </c>
      <c r="M107" s="674" t="s">
        <v>7</v>
      </c>
      <c r="N107" s="674" t="s">
        <v>7</v>
      </c>
      <c r="O107" s="674" t="s">
        <v>7</v>
      </c>
      <c r="P107" s="674" t="s">
        <v>7</v>
      </c>
      <c r="Q107" s="674" t="s">
        <v>7</v>
      </c>
      <c r="R107" s="675">
        <v>0.0</v>
      </c>
      <c r="S107" s="674" t="s">
        <v>7</v>
      </c>
      <c r="T107" s="674" t="s">
        <v>7</v>
      </c>
      <c r="U107" s="674" t="s">
        <v>7</v>
      </c>
      <c r="V107" s="674" t="s">
        <v>7</v>
      </c>
      <c r="W107" s="674" t="s">
        <v>7</v>
      </c>
      <c r="X107" s="674" t="s">
        <v>7</v>
      </c>
      <c r="Y107" s="674" t="s">
        <v>7</v>
      </c>
      <c r="Z107" s="675">
        <v>0.0</v>
      </c>
      <c r="AA107" s="674" t="s">
        <v>7</v>
      </c>
      <c r="AB107" s="674" t="s">
        <v>7</v>
      </c>
      <c r="AC107" s="674" t="s">
        <v>7</v>
      </c>
      <c r="AD107" s="41" t="s">
        <v>7</v>
      </c>
      <c r="AE107" s="677">
        <v>0.0</v>
      </c>
      <c r="AF107" s="28" t="s">
        <v>6</v>
      </c>
      <c r="AG107" s="28" t="s">
        <v>6</v>
      </c>
      <c r="AH107" s="28" t="s">
        <v>6</v>
      </c>
      <c r="AI107" s="28" t="s">
        <v>6</v>
      </c>
      <c r="AJ107" s="28" t="s">
        <v>6</v>
      </c>
      <c r="AK107" s="28" t="s">
        <v>6</v>
      </c>
      <c r="AL107" s="28" t="s">
        <v>6</v>
      </c>
      <c r="AM107" s="29">
        <v>0.0</v>
      </c>
      <c r="AN107" s="28" t="s">
        <v>6</v>
      </c>
      <c r="AO107" s="28" t="s">
        <v>6</v>
      </c>
      <c r="AP107" s="28" t="s">
        <v>6</v>
      </c>
      <c r="AQ107" s="28" t="s">
        <v>6</v>
      </c>
      <c r="AR107" s="28" t="s">
        <v>6</v>
      </c>
      <c r="AS107" s="28" t="s">
        <v>6</v>
      </c>
      <c r="AT107" s="29">
        <v>0.0</v>
      </c>
      <c r="AU107" s="30" t="s">
        <v>10</v>
      </c>
      <c r="AV107" s="30" t="s">
        <v>10</v>
      </c>
      <c r="AW107" s="30" t="s">
        <v>10</v>
      </c>
      <c r="AX107" s="30" t="s">
        <v>10</v>
      </c>
      <c r="AY107" s="30" t="s">
        <v>10</v>
      </c>
      <c r="AZ107" s="30" t="s">
        <v>10</v>
      </c>
      <c r="BA107" s="29">
        <v>0.0</v>
      </c>
      <c r="BB107" s="33" t="s">
        <v>9</v>
      </c>
      <c r="BC107" s="33" t="s">
        <v>9</v>
      </c>
      <c r="BD107" s="33" t="s">
        <v>9</v>
      </c>
      <c r="BE107" s="33" t="s">
        <v>9</v>
      </c>
      <c r="BF107" s="33" t="s">
        <v>9</v>
      </c>
      <c r="BG107" s="33" t="s">
        <v>9</v>
      </c>
      <c r="BH107" s="33" t="s">
        <v>9</v>
      </c>
      <c r="BI107" s="29">
        <v>0.0</v>
      </c>
      <c r="BJ107" s="33" t="s">
        <v>9</v>
      </c>
      <c r="BK107" s="33" t="s">
        <v>9</v>
      </c>
      <c r="BL107" s="33" t="s">
        <v>9</v>
      </c>
      <c r="BM107" s="33" t="s">
        <v>9</v>
      </c>
      <c r="BN107" s="33" t="s">
        <v>9</v>
      </c>
      <c r="BO107" s="33" t="s">
        <v>9</v>
      </c>
      <c r="BP107" s="29">
        <v>0.0</v>
      </c>
      <c r="BQ107" s="39" t="s">
        <v>8</v>
      </c>
      <c r="BR107" s="39" t="s">
        <v>8</v>
      </c>
      <c r="BS107" s="39" t="s">
        <v>8</v>
      </c>
      <c r="BT107" s="39" t="s">
        <v>8</v>
      </c>
      <c r="BU107" s="29">
        <v>0.0</v>
      </c>
      <c r="BV107" s="39" t="s">
        <v>8</v>
      </c>
      <c r="BW107" s="39" t="s">
        <v>8</v>
      </c>
      <c r="BX107" s="39" t="s">
        <v>8</v>
      </c>
      <c r="BY107" s="39" t="s">
        <v>8</v>
      </c>
      <c r="BZ107" s="39" t="s">
        <v>8</v>
      </c>
      <c r="CA107" s="39" t="s">
        <v>8</v>
      </c>
      <c r="CB107" s="39" t="s">
        <v>8</v>
      </c>
      <c r="CC107" s="29">
        <v>0.0</v>
      </c>
      <c r="CD107" s="39" t="s">
        <v>8</v>
      </c>
      <c r="CE107" s="39" t="s">
        <v>8</v>
      </c>
      <c r="CF107" s="39" t="s">
        <v>8</v>
      </c>
      <c r="CG107" s="39" t="s">
        <v>8</v>
      </c>
      <c r="CH107" s="39" t="s">
        <v>8</v>
      </c>
      <c r="CI107" s="8"/>
      <c r="CJ107" s="8"/>
      <c r="CK107" s="8"/>
      <c r="CL107" s="8"/>
      <c r="CM107" s="8"/>
      <c r="CN107" s="37">
        <f t="shared" si="80"/>
        <v>67</v>
      </c>
      <c r="CO107" s="37">
        <f t="shared" si="81"/>
        <v>11</v>
      </c>
      <c r="CP107" s="37">
        <f t="shared" ref="CP107:CT107" si="109">COUNTIF($F107:$CE107,CP$1)</f>
        <v>13</v>
      </c>
      <c r="CQ107" s="37">
        <f t="shared" si="109"/>
        <v>17</v>
      </c>
      <c r="CR107" s="37">
        <f t="shared" si="109"/>
        <v>13</v>
      </c>
      <c r="CS107" s="37">
        <f t="shared" si="109"/>
        <v>13</v>
      </c>
      <c r="CT107" s="37">
        <f t="shared" si="109"/>
        <v>11</v>
      </c>
    </row>
    <row r="108">
      <c r="A108" s="23">
        <v>85.0</v>
      </c>
      <c r="B108" s="24">
        <v>36.0</v>
      </c>
      <c r="C108" s="25" t="s">
        <v>42</v>
      </c>
      <c r="D108" s="26" t="s">
        <v>105</v>
      </c>
      <c r="E108" s="27" t="s">
        <v>76</v>
      </c>
      <c r="F108" s="674" t="s">
        <v>7</v>
      </c>
      <c r="G108" s="674" t="s">
        <v>7</v>
      </c>
      <c r="H108" s="674" t="s">
        <v>7</v>
      </c>
      <c r="I108" s="674" t="s">
        <v>7</v>
      </c>
      <c r="J108" s="675">
        <v>0.0</v>
      </c>
      <c r="K108" s="674" t="s">
        <v>7</v>
      </c>
      <c r="L108" s="674" t="s">
        <v>7</v>
      </c>
      <c r="M108" s="674" t="s">
        <v>7</v>
      </c>
      <c r="N108" s="674" t="s">
        <v>7</v>
      </c>
      <c r="O108" s="674" t="s">
        <v>7</v>
      </c>
      <c r="P108" s="674" t="s">
        <v>7</v>
      </c>
      <c r="Q108" s="674" t="s">
        <v>7</v>
      </c>
      <c r="R108" s="675">
        <v>0.0</v>
      </c>
      <c r="S108" s="674" t="s">
        <v>7</v>
      </c>
      <c r="T108" s="674" t="s">
        <v>7</v>
      </c>
      <c r="U108" s="674" t="s">
        <v>7</v>
      </c>
      <c r="V108" s="674" t="s">
        <v>7</v>
      </c>
      <c r="W108" s="674" t="s">
        <v>7</v>
      </c>
      <c r="X108" s="674" t="s">
        <v>7</v>
      </c>
      <c r="Y108" s="674" t="s">
        <v>7</v>
      </c>
      <c r="Z108" s="675">
        <v>0.0</v>
      </c>
      <c r="AA108" s="674" t="s">
        <v>7</v>
      </c>
      <c r="AB108" s="674" t="s">
        <v>7</v>
      </c>
      <c r="AC108" s="674" t="s">
        <v>7</v>
      </c>
      <c r="AD108" s="41" t="s">
        <v>7</v>
      </c>
      <c r="AE108" s="677">
        <v>0.0</v>
      </c>
      <c r="AF108" s="28" t="s">
        <v>6</v>
      </c>
      <c r="AG108" s="28" t="s">
        <v>6</v>
      </c>
      <c r="AH108" s="28" t="s">
        <v>6</v>
      </c>
      <c r="AI108" s="28" t="s">
        <v>6</v>
      </c>
      <c r="AJ108" s="28" t="s">
        <v>6</v>
      </c>
      <c r="AK108" s="28" t="s">
        <v>6</v>
      </c>
      <c r="AL108" s="28" t="s">
        <v>6</v>
      </c>
      <c r="AM108" s="29">
        <v>0.0</v>
      </c>
      <c r="AN108" s="28" t="s">
        <v>6</v>
      </c>
      <c r="AO108" s="28" t="s">
        <v>6</v>
      </c>
      <c r="AP108" s="28" t="s">
        <v>6</v>
      </c>
      <c r="AQ108" s="28" t="s">
        <v>6</v>
      </c>
      <c r="AR108" s="28" t="s">
        <v>6</v>
      </c>
      <c r="AS108" s="28" t="s">
        <v>6</v>
      </c>
      <c r="AT108" s="29">
        <v>0.0</v>
      </c>
      <c r="AU108" s="30" t="s">
        <v>10</v>
      </c>
      <c r="AV108" s="30" t="s">
        <v>10</v>
      </c>
      <c r="AW108" s="30" t="s">
        <v>10</v>
      </c>
      <c r="AX108" s="30" t="s">
        <v>10</v>
      </c>
      <c r="AY108" s="30" t="s">
        <v>10</v>
      </c>
      <c r="AZ108" s="29">
        <v>0.0</v>
      </c>
      <c r="BA108" s="33" t="s">
        <v>9</v>
      </c>
      <c r="BB108" s="33" t="s">
        <v>9</v>
      </c>
      <c r="BC108" s="33" t="s">
        <v>9</v>
      </c>
      <c r="BD108" s="33" t="s">
        <v>9</v>
      </c>
      <c r="BE108" s="33" t="s">
        <v>9</v>
      </c>
      <c r="BF108" s="33" t="s">
        <v>9</v>
      </c>
      <c r="BG108" s="33" t="s">
        <v>9</v>
      </c>
      <c r="BH108" s="29">
        <v>0.0</v>
      </c>
      <c r="BI108" s="33" t="s">
        <v>9</v>
      </c>
      <c r="BJ108" s="33" t="s">
        <v>9</v>
      </c>
      <c r="BK108" s="33" t="s">
        <v>9</v>
      </c>
      <c r="BL108" s="33" t="s">
        <v>9</v>
      </c>
      <c r="BM108" s="33" t="s">
        <v>9</v>
      </c>
      <c r="BN108" s="33" t="s">
        <v>9</v>
      </c>
      <c r="BO108" s="33" t="s">
        <v>9</v>
      </c>
      <c r="BP108" s="29">
        <v>0.0</v>
      </c>
      <c r="BQ108" s="39" t="s">
        <v>8</v>
      </c>
      <c r="BR108" s="39" t="s">
        <v>8</v>
      </c>
      <c r="BS108" s="39" t="s">
        <v>8</v>
      </c>
      <c r="BT108" s="39" t="s">
        <v>8</v>
      </c>
      <c r="BU108" s="31"/>
      <c r="BV108" s="29">
        <v>0.0</v>
      </c>
      <c r="BW108" s="32" t="s">
        <v>15</v>
      </c>
      <c r="BX108" s="32" t="s">
        <v>15</v>
      </c>
      <c r="BY108" s="32" t="s">
        <v>15</v>
      </c>
      <c r="BZ108" s="32" t="s">
        <v>15</v>
      </c>
      <c r="CA108" s="32" t="s">
        <v>15</v>
      </c>
      <c r="CB108" s="29">
        <v>0.0</v>
      </c>
      <c r="CC108" s="39" t="s">
        <v>8</v>
      </c>
      <c r="CD108" s="39" t="s">
        <v>8</v>
      </c>
      <c r="CE108" s="39" t="s">
        <v>8</v>
      </c>
      <c r="CF108" s="39" t="s">
        <v>8</v>
      </c>
      <c r="CG108" s="39" t="s">
        <v>8</v>
      </c>
      <c r="CH108" s="39" t="s">
        <v>8</v>
      </c>
      <c r="CI108" s="8"/>
      <c r="CJ108" s="8"/>
      <c r="CK108" s="8"/>
      <c r="CL108" s="8"/>
      <c r="CM108" s="8"/>
      <c r="CN108" s="37">
        <f t="shared" si="80"/>
        <v>61</v>
      </c>
      <c r="CO108" s="37">
        <f t="shared" si="81"/>
        <v>11</v>
      </c>
      <c r="CP108" s="37">
        <f t="shared" ref="CP108:CT108" si="110">COUNTIF($F108:$CE108,CP$1)</f>
        <v>13</v>
      </c>
      <c r="CQ108" s="37">
        <f t="shared" si="110"/>
        <v>22</v>
      </c>
      <c r="CR108" s="37">
        <f t="shared" si="110"/>
        <v>7</v>
      </c>
      <c r="CS108" s="37">
        <f t="shared" si="110"/>
        <v>14</v>
      </c>
      <c r="CT108" s="37">
        <f t="shared" si="110"/>
        <v>5</v>
      </c>
    </row>
    <row r="109">
      <c r="A109" s="23">
        <v>86.0</v>
      </c>
      <c r="B109" s="24">
        <v>37.0</v>
      </c>
      <c r="C109" s="25" t="s">
        <v>42</v>
      </c>
      <c r="D109" s="26" t="s">
        <v>106</v>
      </c>
      <c r="E109" s="27" t="s">
        <v>76</v>
      </c>
      <c r="F109" s="681" t="s">
        <v>6</v>
      </c>
      <c r="G109" s="681" t="s">
        <v>6</v>
      </c>
      <c r="H109" s="681" t="s">
        <v>6</v>
      </c>
      <c r="I109" s="681" t="s">
        <v>6</v>
      </c>
      <c r="J109" s="675">
        <v>0.0</v>
      </c>
      <c r="K109" s="674" t="s">
        <v>7</v>
      </c>
      <c r="L109" s="674" t="s">
        <v>7</v>
      </c>
      <c r="M109" s="674" t="s">
        <v>7</v>
      </c>
      <c r="N109" s="674" t="s">
        <v>7</v>
      </c>
      <c r="O109" s="674" t="s">
        <v>7</v>
      </c>
      <c r="P109" s="674" t="s">
        <v>7</v>
      </c>
      <c r="Q109" s="674" t="s">
        <v>7</v>
      </c>
      <c r="R109" s="675">
        <v>0.0</v>
      </c>
      <c r="S109" s="674" t="s">
        <v>7</v>
      </c>
      <c r="T109" s="674" t="s">
        <v>7</v>
      </c>
      <c r="U109" s="674" t="s">
        <v>7</v>
      </c>
      <c r="V109" s="674" t="s">
        <v>7</v>
      </c>
      <c r="W109" s="674" t="s">
        <v>7</v>
      </c>
      <c r="X109" s="674" t="s">
        <v>7</v>
      </c>
      <c r="Y109" s="674" t="s">
        <v>7</v>
      </c>
      <c r="Z109" s="675">
        <v>0.0</v>
      </c>
      <c r="AA109" s="674" t="s">
        <v>7</v>
      </c>
      <c r="AB109" s="674" t="s">
        <v>7</v>
      </c>
      <c r="AC109" s="674" t="s">
        <v>7</v>
      </c>
      <c r="AD109" s="41" t="s">
        <v>7</v>
      </c>
      <c r="AE109" s="677">
        <v>0.0</v>
      </c>
      <c r="AF109" s="28" t="s">
        <v>6</v>
      </c>
      <c r="AG109" s="28" t="s">
        <v>6</v>
      </c>
      <c r="AH109" s="28" t="s">
        <v>6</v>
      </c>
      <c r="AI109" s="28" t="s">
        <v>6</v>
      </c>
      <c r="AJ109" s="28" t="s">
        <v>6</v>
      </c>
      <c r="AK109" s="28" t="s">
        <v>6</v>
      </c>
      <c r="AL109" s="28" t="s">
        <v>6</v>
      </c>
      <c r="AM109" s="29">
        <v>0.0</v>
      </c>
      <c r="AN109" s="28" t="s">
        <v>6</v>
      </c>
      <c r="AO109" s="28" t="s">
        <v>6</v>
      </c>
      <c r="AP109" s="28" t="s">
        <v>6</v>
      </c>
      <c r="AQ109" s="28" t="s">
        <v>6</v>
      </c>
      <c r="AR109" s="28" t="s">
        <v>6</v>
      </c>
      <c r="AS109" s="29">
        <v>0.0</v>
      </c>
      <c r="AT109" s="30" t="s">
        <v>10</v>
      </c>
      <c r="AU109" s="30" t="s">
        <v>10</v>
      </c>
      <c r="AV109" s="30" t="s">
        <v>10</v>
      </c>
      <c r="AW109" s="30" t="s">
        <v>10</v>
      </c>
      <c r="AX109" s="30" t="s">
        <v>10</v>
      </c>
      <c r="AY109" s="30" t="s">
        <v>10</v>
      </c>
      <c r="AZ109" s="29">
        <v>0.0</v>
      </c>
      <c r="BA109" s="33" t="s">
        <v>9</v>
      </c>
      <c r="BB109" s="33" t="s">
        <v>9</v>
      </c>
      <c r="BC109" s="33" t="s">
        <v>9</v>
      </c>
      <c r="BD109" s="33" t="s">
        <v>9</v>
      </c>
      <c r="BE109" s="33" t="s">
        <v>9</v>
      </c>
      <c r="BF109" s="33" t="s">
        <v>9</v>
      </c>
      <c r="BG109" s="33" t="s">
        <v>9</v>
      </c>
      <c r="BH109" s="29">
        <v>0.0</v>
      </c>
      <c r="BI109" s="33" t="s">
        <v>9</v>
      </c>
      <c r="BJ109" s="33" t="s">
        <v>9</v>
      </c>
      <c r="BK109" s="33" t="s">
        <v>9</v>
      </c>
      <c r="BL109" s="33" t="s">
        <v>9</v>
      </c>
      <c r="BM109" s="33" t="s">
        <v>9</v>
      </c>
      <c r="BN109" s="33" t="s">
        <v>9</v>
      </c>
      <c r="BO109" s="33" t="s">
        <v>9</v>
      </c>
      <c r="BP109" s="29">
        <v>0.0</v>
      </c>
      <c r="BQ109" s="39" t="s">
        <v>8</v>
      </c>
      <c r="BR109" s="39" t="s">
        <v>8</v>
      </c>
      <c r="BS109" s="39" t="s">
        <v>8</v>
      </c>
      <c r="BT109" s="39" t="s">
        <v>8</v>
      </c>
      <c r="BU109" s="31"/>
      <c r="BV109" s="29">
        <v>0.0</v>
      </c>
      <c r="BW109" s="32" t="s">
        <v>15</v>
      </c>
      <c r="BX109" s="32" t="s">
        <v>15</v>
      </c>
      <c r="BY109" s="32" t="s">
        <v>15</v>
      </c>
      <c r="BZ109" s="32" t="s">
        <v>15</v>
      </c>
      <c r="CA109" s="32" t="s">
        <v>15</v>
      </c>
      <c r="CB109" s="29">
        <v>0.0</v>
      </c>
      <c r="CC109" s="39" t="s">
        <v>8</v>
      </c>
      <c r="CD109" s="39" t="s">
        <v>8</v>
      </c>
      <c r="CE109" s="39" t="s">
        <v>8</v>
      </c>
      <c r="CF109" s="39" t="s">
        <v>8</v>
      </c>
      <c r="CG109" s="39" t="s">
        <v>8</v>
      </c>
      <c r="CH109" s="39" t="s">
        <v>8</v>
      </c>
      <c r="CI109" s="8"/>
      <c r="CJ109" s="8"/>
      <c r="CK109" s="8"/>
      <c r="CL109" s="8"/>
      <c r="CM109" s="8"/>
      <c r="CN109" s="37">
        <f t="shared" si="80"/>
        <v>61</v>
      </c>
      <c r="CO109" s="37">
        <f t="shared" si="81"/>
        <v>11</v>
      </c>
      <c r="CP109" s="37">
        <f t="shared" ref="CP109:CT109" si="111">COUNTIF($F109:$CE109,CP$1)</f>
        <v>16</v>
      </c>
      <c r="CQ109" s="37">
        <f t="shared" si="111"/>
        <v>18</v>
      </c>
      <c r="CR109" s="37">
        <f t="shared" si="111"/>
        <v>7</v>
      </c>
      <c r="CS109" s="37">
        <f t="shared" si="111"/>
        <v>14</v>
      </c>
      <c r="CT109" s="37">
        <f t="shared" si="111"/>
        <v>6</v>
      </c>
    </row>
    <row r="110">
      <c r="A110" s="23">
        <v>87.0</v>
      </c>
      <c r="B110" s="24">
        <v>38.0</v>
      </c>
      <c r="C110" s="25" t="s">
        <v>42</v>
      </c>
      <c r="D110" s="26" t="s">
        <v>107</v>
      </c>
      <c r="E110" s="27" t="s">
        <v>76</v>
      </c>
      <c r="F110" s="676" t="s">
        <v>8</v>
      </c>
      <c r="G110" s="676" t="s">
        <v>8</v>
      </c>
      <c r="H110" s="676" t="s">
        <v>8</v>
      </c>
      <c r="I110" s="676" t="s">
        <v>8</v>
      </c>
      <c r="J110" s="676" t="s">
        <v>8</v>
      </c>
      <c r="K110" s="675">
        <v>0.0</v>
      </c>
      <c r="L110" s="674" t="s">
        <v>7</v>
      </c>
      <c r="M110" s="674" t="s">
        <v>7</v>
      </c>
      <c r="N110" s="674" t="s">
        <v>7</v>
      </c>
      <c r="O110" s="674" t="s">
        <v>7</v>
      </c>
      <c r="P110" s="674" t="s">
        <v>7</v>
      </c>
      <c r="Q110" s="674" t="s">
        <v>7</v>
      </c>
      <c r="R110" s="675">
        <v>0.0</v>
      </c>
      <c r="S110" s="674" t="s">
        <v>7</v>
      </c>
      <c r="T110" s="674" t="s">
        <v>7</v>
      </c>
      <c r="U110" s="674" t="s">
        <v>7</v>
      </c>
      <c r="V110" s="674" t="s">
        <v>7</v>
      </c>
      <c r="W110" s="674" t="s">
        <v>7</v>
      </c>
      <c r="X110" s="674" t="s">
        <v>7</v>
      </c>
      <c r="Y110" s="675">
        <v>0.0</v>
      </c>
      <c r="Z110" s="674" t="s">
        <v>7</v>
      </c>
      <c r="AA110" s="674" t="s">
        <v>7</v>
      </c>
      <c r="AB110" s="674" t="s">
        <v>7</v>
      </c>
      <c r="AC110" s="674" t="s">
        <v>7</v>
      </c>
      <c r="AD110" s="41" t="s">
        <v>7</v>
      </c>
      <c r="AE110" s="677">
        <v>0.0</v>
      </c>
      <c r="AF110" s="28" t="s">
        <v>6</v>
      </c>
      <c r="AG110" s="28" t="s">
        <v>6</v>
      </c>
      <c r="AH110" s="28" t="s">
        <v>6</v>
      </c>
      <c r="AI110" s="28" t="s">
        <v>6</v>
      </c>
      <c r="AJ110" s="28" t="s">
        <v>6</v>
      </c>
      <c r="AK110" s="28" t="s">
        <v>6</v>
      </c>
      <c r="AL110" s="28" t="s">
        <v>6</v>
      </c>
      <c r="AM110" s="29">
        <v>0.0</v>
      </c>
      <c r="AN110" s="28" t="s">
        <v>6</v>
      </c>
      <c r="AO110" s="28" t="s">
        <v>6</v>
      </c>
      <c r="AP110" s="28" t="s">
        <v>6</v>
      </c>
      <c r="AQ110" s="28" t="s">
        <v>6</v>
      </c>
      <c r="AR110" s="28" t="s">
        <v>6</v>
      </c>
      <c r="AS110" s="29">
        <v>0.0</v>
      </c>
      <c r="AT110" s="30" t="s">
        <v>10</v>
      </c>
      <c r="AU110" s="30" t="s">
        <v>10</v>
      </c>
      <c r="AV110" s="30" t="s">
        <v>10</v>
      </c>
      <c r="AW110" s="30" t="s">
        <v>10</v>
      </c>
      <c r="AX110" s="30" t="s">
        <v>10</v>
      </c>
      <c r="AY110" s="30" t="s">
        <v>10</v>
      </c>
      <c r="AZ110" s="29">
        <v>0.0</v>
      </c>
      <c r="BA110" s="33" t="s">
        <v>9</v>
      </c>
      <c r="BB110" s="33" t="s">
        <v>9</v>
      </c>
      <c r="BC110" s="33" t="s">
        <v>9</v>
      </c>
      <c r="BD110" s="33" t="s">
        <v>9</v>
      </c>
      <c r="BE110" s="33" t="s">
        <v>9</v>
      </c>
      <c r="BF110" s="33" t="s">
        <v>9</v>
      </c>
      <c r="BG110" s="33" t="s">
        <v>9</v>
      </c>
      <c r="BH110" s="29">
        <v>0.0</v>
      </c>
      <c r="BI110" s="33" t="s">
        <v>9</v>
      </c>
      <c r="BJ110" s="33" t="s">
        <v>9</v>
      </c>
      <c r="BK110" s="33" t="s">
        <v>9</v>
      </c>
      <c r="BL110" s="33" t="s">
        <v>9</v>
      </c>
      <c r="BM110" s="33" t="s">
        <v>9</v>
      </c>
      <c r="BN110" s="33" t="s">
        <v>9</v>
      </c>
      <c r="BO110" s="33" t="s">
        <v>9</v>
      </c>
      <c r="BP110" s="29">
        <v>0.0</v>
      </c>
      <c r="BQ110" s="31"/>
      <c r="BR110" s="31"/>
      <c r="BS110" s="31"/>
      <c r="BT110" s="31"/>
      <c r="BU110" s="31"/>
      <c r="BV110" s="29">
        <v>0.0</v>
      </c>
      <c r="BW110" s="32" t="s">
        <v>15</v>
      </c>
      <c r="BX110" s="32" t="s">
        <v>15</v>
      </c>
      <c r="BY110" s="32" t="s">
        <v>15</v>
      </c>
      <c r="BZ110" s="39" t="s">
        <v>8</v>
      </c>
      <c r="CA110" s="39" t="s">
        <v>8</v>
      </c>
      <c r="CB110" s="39" t="s">
        <v>8</v>
      </c>
      <c r="CC110" s="29">
        <v>0.0</v>
      </c>
      <c r="CD110" s="39" t="s">
        <v>8</v>
      </c>
      <c r="CE110" s="39" t="s">
        <v>8</v>
      </c>
      <c r="CF110" s="39" t="s">
        <v>8</v>
      </c>
      <c r="CG110" s="39" t="s">
        <v>8</v>
      </c>
      <c r="CH110" s="39" t="s">
        <v>8</v>
      </c>
      <c r="CI110" s="8"/>
      <c r="CJ110" s="8"/>
      <c r="CK110" s="8"/>
      <c r="CL110" s="8"/>
      <c r="CM110" s="8"/>
      <c r="CN110" s="37">
        <f t="shared" si="80"/>
        <v>59</v>
      </c>
      <c r="CO110" s="37">
        <f t="shared" si="81"/>
        <v>11</v>
      </c>
      <c r="CP110" s="37">
        <f t="shared" ref="CP110:CT110" si="112">COUNTIF($F110:$CE110,CP$1)</f>
        <v>12</v>
      </c>
      <c r="CQ110" s="37">
        <f t="shared" si="112"/>
        <v>17</v>
      </c>
      <c r="CR110" s="37">
        <f t="shared" si="112"/>
        <v>10</v>
      </c>
      <c r="CS110" s="37">
        <f t="shared" si="112"/>
        <v>14</v>
      </c>
      <c r="CT110" s="37">
        <f t="shared" si="112"/>
        <v>6</v>
      </c>
    </row>
    <row r="111">
      <c r="A111" s="23">
        <v>88.0</v>
      </c>
      <c r="B111" s="24">
        <v>6.0</v>
      </c>
      <c r="C111" s="25" t="s">
        <v>42</v>
      </c>
      <c r="D111" s="26" t="s">
        <v>108</v>
      </c>
      <c r="E111" s="27" t="s">
        <v>80</v>
      </c>
      <c r="F111" s="681" t="s">
        <v>6</v>
      </c>
      <c r="G111" s="681" t="s">
        <v>6</v>
      </c>
      <c r="H111" s="681" t="s">
        <v>6</v>
      </c>
      <c r="I111" s="681" t="s">
        <v>6</v>
      </c>
      <c r="J111" s="675">
        <v>0.0</v>
      </c>
      <c r="K111" s="674" t="s">
        <v>7</v>
      </c>
      <c r="L111" s="674" t="s">
        <v>7</v>
      </c>
      <c r="M111" s="674" t="s">
        <v>7</v>
      </c>
      <c r="N111" s="674" t="s">
        <v>7</v>
      </c>
      <c r="O111" s="674" t="s">
        <v>7</v>
      </c>
      <c r="P111" s="674" t="s">
        <v>7</v>
      </c>
      <c r="Q111" s="675">
        <v>0.0</v>
      </c>
      <c r="R111" s="674" t="s">
        <v>7</v>
      </c>
      <c r="S111" s="674" t="s">
        <v>7</v>
      </c>
      <c r="T111" s="674" t="s">
        <v>7</v>
      </c>
      <c r="U111" s="674" t="s">
        <v>7</v>
      </c>
      <c r="V111" s="674" t="s">
        <v>7</v>
      </c>
      <c r="W111" s="674" t="s">
        <v>7</v>
      </c>
      <c r="X111" s="675">
        <v>0.0</v>
      </c>
      <c r="Y111" s="674" t="s">
        <v>7</v>
      </c>
      <c r="Z111" s="674" t="s">
        <v>7</v>
      </c>
      <c r="AA111" s="674" t="s">
        <v>7</v>
      </c>
      <c r="AB111" s="674" t="s">
        <v>7</v>
      </c>
      <c r="AC111" s="674" t="s">
        <v>7</v>
      </c>
      <c r="AD111" s="41" t="s">
        <v>7</v>
      </c>
      <c r="AE111" s="677">
        <v>0.0</v>
      </c>
      <c r="AF111" s="28" t="s">
        <v>6</v>
      </c>
      <c r="AG111" s="28" t="s">
        <v>6</v>
      </c>
      <c r="AH111" s="28" t="s">
        <v>6</v>
      </c>
      <c r="AI111" s="28" t="s">
        <v>6</v>
      </c>
      <c r="AJ111" s="28" t="s">
        <v>6</v>
      </c>
      <c r="AK111" s="28" t="s">
        <v>6</v>
      </c>
      <c r="AL111" s="28" t="s">
        <v>6</v>
      </c>
      <c r="AM111" s="29">
        <v>0.0</v>
      </c>
      <c r="AN111" s="28" t="s">
        <v>6</v>
      </c>
      <c r="AO111" s="28" t="s">
        <v>6</v>
      </c>
      <c r="AP111" s="28" t="s">
        <v>6</v>
      </c>
      <c r="AQ111" s="28" t="s">
        <v>6</v>
      </c>
      <c r="AR111" s="28" t="s">
        <v>6</v>
      </c>
      <c r="AS111" s="29">
        <v>0.0</v>
      </c>
      <c r="AT111" s="30" t="s">
        <v>10</v>
      </c>
      <c r="AU111" s="30" t="s">
        <v>10</v>
      </c>
      <c r="AV111" s="30" t="s">
        <v>10</v>
      </c>
      <c r="AW111" s="30" t="s">
        <v>10</v>
      </c>
      <c r="AX111" s="30" t="s">
        <v>10</v>
      </c>
      <c r="AY111" s="30" t="s">
        <v>10</v>
      </c>
      <c r="AZ111" s="30" t="s">
        <v>10</v>
      </c>
      <c r="BA111" s="29">
        <v>0.0</v>
      </c>
      <c r="BB111" s="33" t="s">
        <v>9</v>
      </c>
      <c r="BC111" s="33" t="s">
        <v>9</v>
      </c>
      <c r="BD111" s="33" t="s">
        <v>9</v>
      </c>
      <c r="BE111" s="33" t="s">
        <v>9</v>
      </c>
      <c r="BF111" s="33" t="s">
        <v>9</v>
      </c>
      <c r="BG111" s="29">
        <v>0.0</v>
      </c>
      <c r="BH111" s="33" t="s">
        <v>9</v>
      </c>
      <c r="BI111" s="33" t="s">
        <v>9</v>
      </c>
      <c r="BJ111" s="33" t="s">
        <v>9</v>
      </c>
      <c r="BK111" s="33" t="s">
        <v>9</v>
      </c>
      <c r="BL111" s="33" t="s">
        <v>9</v>
      </c>
      <c r="BM111" s="33" t="s">
        <v>9</v>
      </c>
      <c r="BN111" s="33" t="s">
        <v>9</v>
      </c>
      <c r="BO111" s="29">
        <v>0.0</v>
      </c>
      <c r="BP111" s="39" t="s">
        <v>8</v>
      </c>
      <c r="BQ111" s="39" t="s">
        <v>8</v>
      </c>
      <c r="BR111" s="39" t="s">
        <v>8</v>
      </c>
      <c r="BS111" s="39" t="s">
        <v>8</v>
      </c>
      <c r="BT111" s="39" t="s">
        <v>8</v>
      </c>
      <c r="BU111" s="29">
        <v>0.0</v>
      </c>
      <c r="BV111" s="39" t="s">
        <v>8</v>
      </c>
      <c r="BW111" s="39" t="s">
        <v>8</v>
      </c>
      <c r="BX111" s="39" t="s">
        <v>8</v>
      </c>
      <c r="BY111" s="39" t="s">
        <v>8</v>
      </c>
      <c r="BZ111" s="39" t="s">
        <v>8</v>
      </c>
      <c r="CA111" s="39" t="s">
        <v>8</v>
      </c>
      <c r="CB111" s="29">
        <v>0.0</v>
      </c>
      <c r="CC111" s="31"/>
      <c r="CD111" s="31"/>
      <c r="CE111" s="31"/>
      <c r="CF111" s="31"/>
      <c r="CG111" s="39" t="s">
        <v>8</v>
      </c>
      <c r="CH111" s="39" t="s">
        <v>8</v>
      </c>
      <c r="CI111" s="8"/>
      <c r="CJ111" s="8"/>
      <c r="CK111" s="8"/>
      <c r="CL111" s="8"/>
      <c r="CM111" s="8"/>
      <c r="CN111" s="37">
        <f t="shared" si="80"/>
        <v>64</v>
      </c>
      <c r="CO111" s="37">
        <f t="shared" si="81"/>
        <v>11</v>
      </c>
      <c r="CP111" s="37">
        <f t="shared" ref="CP111:CT111" si="113">COUNTIF($F111:$CE111,CP$1)</f>
        <v>16</v>
      </c>
      <c r="CQ111" s="37">
        <f t="shared" si="113"/>
        <v>18</v>
      </c>
      <c r="CR111" s="37">
        <f t="shared" si="113"/>
        <v>11</v>
      </c>
      <c r="CS111" s="37">
        <f t="shared" si="113"/>
        <v>12</v>
      </c>
      <c r="CT111" s="37">
        <f t="shared" si="113"/>
        <v>7</v>
      </c>
    </row>
    <row r="112">
      <c r="A112" s="23">
        <v>89.0</v>
      </c>
      <c r="B112" s="24">
        <v>39.0</v>
      </c>
      <c r="C112" s="25" t="s">
        <v>47</v>
      </c>
      <c r="D112" s="26" t="s">
        <v>109</v>
      </c>
      <c r="E112" s="27" t="s">
        <v>76</v>
      </c>
      <c r="F112" s="681" t="s">
        <v>6</v>
      </c>
      <c r="G112" s="681" t="s">
        <v>6</v>
      </c>
      <c r="H112" s="681" t="s">
        <v>6</v>
      </c>
      <c r="I112" s="681" t="s">
        <v>6</v>
      </c>
      <c r="J112" s="681" t="s">
        <v>6</v>
      </c>
      <c r="K112" s="675">
        <v>0.0</v>
      </c>
      <c r="L112" s="674" t="s">
        <v>7</v>
      </c>
      <c r="M112" s="674" t="s">
        <v>7</v>
      </c>
      <c r="N112" s="674" t="s">
        <v>7</v>
      </c>
      <c r="O112" s="674" t="s">
        <v>7</v>
      </c>
      <c r="P112" s="674" t="s">
        <v>7</v>
      </c>
      <c r="Q112" s="674" t="s">
        <v>7</v>
      </c>
      <c r="R112" s="674" t="s">
        <v>7</v>
      </c>
      <c r="S112" s="675">
        <v>0.0</v>
      </c>
      <c r="T112" s="674" t="s">
        <v>7</v>
      </c>
      <c r="U112" s="674" t="s">
        <v>7</v>
      </c>
      <c r="V112" s="674" t="s">
        <v>7</v>
      </c>
      <c r="W112" s="674" t="s">
        <v>7</v>
      </c>
      <c r="X112" s="675">
        <v>0.0</v>
      </c>
      <c r="Y112" s="681" t="s">
        <v>6</v>
      </c>
      <c r="Z112" s="681" t="s">
        <v>6</v>
      </c>
      <c r="AA112" s="681" t="s">
        <v>6</v>
      </c>
      <c r="AB112" s="681" t="s">
        <v>6</v>
      </c>
      <c r="AC112" s="681" t="s">
        <v>6</v>
      </c>
      <c r="AD112" s="28" t="s">
        <v>6</v>
      </c>
      <c r="AE112" s="28" t="s">
        <v>6</v>
      </c>
      <c r="AF112" s="677">
        <v>0.0</v>
      </c>
      <c r="AG112" s="28" t="s">
        <v>6</v>
      </c>
      <c r="AH112" s="28" t="s">
        <v>6</v>
      </c>
      <c r="AI112" s="28" t="s">
        <v>6</v>
      </c>
      <c r="AJ112" s="28" t="s">
        <v>6</v>
      </c>
      <c r="AK112" s="28" t="s">
        <v>6</v>
      </c>
      <c r="AL112" s="28" t="s">
        <v>6</v>
      </c>
      <c r="AM112" s="29">
        <v>0.0</v>
      </c>
      <c r="AN112" s="30" t="s">
        <v>10</v>
      </c>
      <c r="AO112" s="30" t="s">
        <v>10</v>
      </c>
      <c r="AP112" s="30" t="s">
        <v>10</v>
      </c>
      <c r="AQ112" s="30" t="s">
        <v>10</v>
      </c>
      <c r="AR112" s="30" t="s">
        <v>10</v>
      </c>
      <c r="AS112" s="30" t="s">
        <v>10</v>
      </c>
      <c r="AT112" s="29">
        <v>0.0</v>
      </c>
      <c r="AU112" s="33" t="s">
        <v>9</v>
      </c>
      <c r="AV112" s="33" t="s">
        <v>9</v>
      </c>
      <c r="AW112" s="33" t="s">
        <v>9</v>
      </c>
      <c r="AX112" s="33" t="s">
        <v>9</v>
      </c>
      <c r="AY112" s="33" t="s">
        <v>9</v>
      </c>
      <c r="AZ112" s="33" t="s">
        <v>9</v>
      </c>
      <c r="BA112" s="33" t="s">
        <v>9</v>
      </c>
      <c r="BB112" s="29">
        <v>0.0</v>
      </c>
      <c r="BC112" s="33" t="s">
        <v>9</v>
      </c>
      <c r="BD112" s="33" t="s">
        <v>9</v>
      </c>
      <c r="BE112" s="33" t="s">
        <v>9</v>
      </c>
      <c r="BF112" s="33" t="s">
        <v>9</v>
      </c>
      <c r="BG112" s="33" t="s">
        <v>9</v>
      </c>
      <c r="BH112" s="33" t="s">
        <v>9</v>
      </c>
      <c r="BI112" s="29">
        <v>0.0</v>
      </c>
      <c r="BJ112" s="39" t="s">
        <v>8</v>
      </c>
      <c r="BK112" s="39" t="s">
        <v>8</v>
      </c>
      <c r="BL112" s="39" t="s">
        <v>8</v>
      </c>
      <c r="BM112" s="39" t="s">
        <v>8</v>
      </c>
      <c r="BN112" s="39" t="s">
        <v>8</v>
      </c>
      <c r="BO112" s="39" t="s">
        <v>8</v>
      </c>
      <c r="BP112" s="29">
        <v>0.0</v>
      </c>
      <c r="BQ112" s="39" t="s">
        <v>8</v>
      </c>
      <c r="BR112" s="39" t="s">
        <v>8</v>
      </c>
      <c r="BS112" s="39" t="s">
        <v>8</v>
      </c>
      <c r="BT112" s="39" t="s">
        <v>8</v>
      </c>
      <c r="BU112" s="39" t="s">
        <v>8</v>
      </c>
      <c r="BV112" s="29">
        <v>0.0</v>
      </c>
      <c r="BW112" s="32" t="s">
        <v>15</v>
      </c>
      <c r="BX112" s="39" t="s">
        <v>8</v>
      </c>
      <c r="BY112" s="39" t="s">
        <v>8</v>
      </c>
      <c r="BZ112" s="39" t="s">
        <v>8</v>
      </c>
      <c r="CA112" s="39" t="s">
        <v>8</v>
      </c>
      <c r="CB112" s="39" t="s">
        <v>8</v>
      </c>
      <c r="CC112" s="29">
        <v>0.0</v>
      </c>
      <c r="CD112" s="41" t="s">
        <v>7</v>
      </c>
      <c r="CE112" s="41" t="s">
        <v>7</v>
      </c>
      <c r="CF112" s="41" t="s">
        <v>7</v>
      </c>
      <c r="CG112" s="41" t="s">
        <v>7</v>
      </c>
      <c r="CH112" s="41" t="s">
        <v>7</v>
      </c>
      <c r="CI112" s="8"/>
      <c r="CJ112" s="8"/>
      <c r="CK112" s="8"/>
      <c r="CL112" s="8"/>
      <c r="CM112" s="8"/>
      <c r="CN112" s="37">
        <f t="shared" si="80"/>
        <v>66</v>
      </c>
      <c r="CO112" s="37">
        <f t="shared" si="81"/>
        <v>11</v>
      </c>
      <c r="CP112" s="37">
        <f t="shared" ref="CP112:CT112" si="114">COUNTIF($F112:$CE112,CP$1)</f>
        <v>18</v>
      </c>
      <c r="CQ112" s="37">
        <f t="shared" si="114"/>
        <v>13</v>
      </c>
      <c r="CR112" s="37">
        <f t="shared" si="114"/>
        <v>16</v>
      </c>
      <c r="CS112" s="37">
        <f t="shared" si="114"/>
        <v>13</v>
      </c>
      <c r="CT112" s="37">
        <f t="shared" si="114"/>
        <v>6</v>
      </c>
    </row>
    <row r="113">
      <c r="A113" s="23">
        <v>90.0</v>
      </c>
      <c r="B113" s="24">
        <v>40.0</v>
      </c>
      <c r="C113" s="25" t="s">
        <v>47</v>
      </c>
      <c r="D113" s="26" t="s">
        <v>110</v>
      </c>
      <c r="E113" s="27" t="s">
        <v>76</v>
      </c>
      <c r="F113" s="681" t="s">
        <v>6</v>
      </c>
      <c r="G113" s="681" t="s">
        <v>6</v>
      </c>
      <c r="H113" s="681" t="s">
        <v>6</v>
      </c>
      <c r="I113" s="681" t="s">
        <v>6</v>
      </c>
      <c r="J113" s="681" t="s">
        <v>6</v>
      </c>
      <c r="K113" s="675">
        <v>0.0</v>
      </c>
      <c r="L113" s="674" t="s">
        <v>7</v>
      </c>
      <c r="M113" s="674" t="s">
        <v>7</v>
      </c>
      <c r="N113" s="674" t="s">
        <v>7</v>
      </c>
      <c r="O113" s="674" t="s">
        <v>7</v>
      </c>
      <c r="P113" s="674" t="s">
        <v>7</v>
      </c>
      <c r="Q113" s="674" t="s">
        <v>7</v>
      </c>
      <c r="R113" s="674" t="s">
        <v>7</v>
      </c>
      <c r="S113" s="675">
        <v>0.0</v>
      </c>
      <c r="T113" s="674" t="s">
        <v>7</v>
      </c>
      <c r="U113" s="674" t="s">
        <v>7</v>
      </c>
      <c r="V113" s="674" t="s">
        <v>7</v>
      </c>
      <c r="W113" s="674" t="s">
        <v>7</v>
      </c>
      <c r="X113" s="675">
        <v>0.0</v>
      </c>
      <c r="Y113" s="681" t="s">
        <v>6</v>
      </c>
      <c r="Z113" s="681" t="s">
        <v>6</v>
      </c>
      <c r="AA113" s="681" t="s">
        <v>6</v>
      </c>
      <c r="AB113" s="681" t="s">
        <v>6</v>
      </c>
      <c r="AC113" s="681" t="s">
        <v>6</v>
      </c>
      <c r="AD113" s="28" t="s">
        <v>6</v>
      </c>
      <c r="AE113" s="28" t="s">
        <v>6</v>
      </c>
      <c r="AF113" s="677">
        <v>0.0</v>
      </c>
      <c r="AG113" s="28" t="s">
        <v>6</v>
      </c>
      <c r="AH113" s="28" t="s">
        <v>6</v>
      </c>
      <c r="AI113" s="28" t="s">
        <v>6</v>
      </c>
      <c r="AJ113" s="28" t="s">
        <v>6</v>
      </c>
      <c r="AK113" s="28" t="s">
        <v>6</v>
      </c>
      <c r="AL113" s="29">
        <v>0.0</v>
      </c>
      <c r="AM113" s="30" t="s">
        <v>10</v>
      </c>
      <c r="AN113" s="30" t="s">
        <v>10</v>
      </c>
      <c r="AO113" s="30" t="s">
        <v>10</v>
      </c>
      <c r="AP113" s="30" t="s">
        <v>10</v>
      </c>
      <c r="AQ113" s="30" t="s">
        <v>10</v>
      </c>
      <c r="AR113" s="30" t="s">
        <v>10</v>
      </c>
      <c r="AS113" s="29">
        <v>0.0</v>
      </c>
      <c r="AT113" s="33" t="s">
        <v>9</v>
      </c>
      <c r="AU113" s="33" t="s">
        <v>9</v>
      </c>
      <c r="AV113" s="33" t="s">
        <v>9</v>
      </c>
      <c r="AW113" s="33" t="s">
        <v>9</v>
      </c>
      <c r="AX113" s="33" t="s">
        <v>9</v>
      </c>
      <c r="AY113" s="33" t="s">
        <v>9</v>
      </c>
      <c r="AZ113" s="33" t="s">
        <v>9</v>
      </c>
      <c r="BA113" s="29">
        <v>0.0</v>
      </c>
      <c r="BB113" s="33" t="s">
        <v>9</v>
      </c>
      <c r="BC113" s="33" t="s">
        <v>9</v>
      </c>
      <c r="BD113" s="33" t="s">
        <v>9</v>
      </c>
      <c r="BE113" s="33" t="s">
        <v>9</v>
      </c>
      <c r="BF113" s="33" t="s">
        <v>9</v>
      </c>
      <c r="BG113" s="33" t="s">
        <v>9</v>
      </c>
      <c r="BH113" s="33" t="s">
        <v>9</v>
      </c>
      <c r="BI113" s="29">
        <v>0.0</v>
      </c>
      <c r="BJ113" s="39" t="s">
        <v>8</v>
      </c>
      <c r="BK113" s="39" t="s">
        <v>8</v>
      </c>
      <c r="BL113" s="39" t="s">
        <v>8</v>
      </c>
      <c r="BM113" s="39" t="s">
        <v>8</v>
      </c>
      <c r="BN113" s="39" t="s">
        <v>8</v>
      </c>
      <c r="BO113" s="39" t="s">
        <v>8</v>
      </c>
      <c r="BP113" s="29">
        <v>0.0</v>
      </c>
      <c r="BQ113" s="39" t="s">
        <v>8</v>
      </c>
      <c r="BR113" s="39" t="s">
        <v>8</v>
      </c>
      <c r="BS113" s="39" t="s">
        <v>8</v>
      </c>
      <c r="BT113" s="39" t="s">
        <v>8</v>
      </c>
      <c r="BU113" s="29">
        <v>0.0</v>
      </c>
      <c r="BV113" s="39" t="s">
        <v>8</v>
      </c>
      <c r="BW113" s="39" t="s">
        <v>8</v>
      </c>
      <c r="BX113" s="39" t="s">
        <v>8</v>
      </c>
      <c r="BY113" s="39" t="s">
        <v>8</v>
      </c>
      <c r="BZ113" s="39" t="s">
        <v>8</v>
      </c>
      <c r="CA113" s="39" t="s">
        <v>8</v>
      </c>
      <c r="CB113" s="39" t="s">
        <v>8</v>
      </c>
      <c r="CC113" s="29">
        <v>0.0</v>
      </c>
      <c r="CD113" s="41" t="s">
        <v>7</v>
      </c>
      <c r="CE113" s="41" t="s">
        <v>7</v>
      </c>
      <c r="CF113" s="41" t="s">
        <v>7</v>
      </c>
      <c r="CG113" s="41" t="s">
        <v>7</v>
      </c>
      <c r="CH113" s="41" t="s">
        <v>7</v>
      </c>
      <c r="CI113" s="8"/>
      <c r="CJ113" s="8"/>
      <c r="CK113" s="8"/>
      <c r="CL113" s="8"/>
      <c r="CM113" s="8"/>
      <c r="CN113" s="37">
        <f t="shared" si="80"/>
        <v>67</v>
      </c>
      <c r="CO113" s="37">
        <f t="shared" si="81"/>
        <v>11</v>
      </c>
      <c r="CP113" s="37">
        <f t="shared" ref="CP113:CT113" si="115">COUNTIF($F113:$CE113,CP$1)</f>
        <v>17</v>
      </c>
      <c r="CQ113" s="37">
        <f t="shared" si="115"/>
        <v>13</v>
      </c>
      <c r="CR113" s="37">
        <f t="shared" si="115"/>
        <v>17</v>
      </c>
      <c r="CS113" s="37">
        <f t="shared" si="115"/>
        <v>14</v>
      </c>
      <c r="CT113" s="37">
        <f t="shared" si="115"/>
        <v>6</v>
      </c>
    </row>
    <row r="114">
      <c r="A114" s="23">
        <v>91.0</v>
      </c>
      <c r="B114" s="24">
        <v>41.0</v>
      </c>
      <c r="C114" s="25" t="s">
        <v>47</v>
      </c>
      <c r="D114" s="26" t="s">
        <v>111</v>
      </c>
      <c r="E114" s="27" t="s">
        <v>76</v>
      </c>
      <c r="F114" s="681" t="s">
        <v>6</v>
      </c>
      <c r="G114" s="681" t="s">
        <v>6</v>
      </c>
      <c r="H114" s="681" t="s">
        <v>6</v>
      </c>
      <c r="I114" s="681" t="s">
        <v>6</v>
      </c>
      <c r="J114" s="681" t="s">
        <v>6</v>
      </c>
      <c r="K114" s="675">
        <v>0.0</v>
      </c>
      <c r="L114" s="674" t="s">
        <v>7</v>
      </c>
      <c r="M114" s="674" t="s">
        <v>7</v>
      </c>
      <c r="N114" s="674" t="s">
        <v>7</v>
      </c>
      <c r="O114" s="674" t="s">
        <v>7</v>
      </c>
      <c r="P114" s="674" t="s">
        <v>7</v>
      </c>
      <c r="Q114" s="674" t="s">
        <v>7</v>
      </c>
      <c r="R114" s="674" t="s">
        <v>7</v>
      </c>
      <c r="S114" s="675">
        <v>0.0</v>
      </c>
      <c r="T114" s="674" t="s">
        <v>7</v>
      </c>
      <c r="U114" s="674" t="s">
        <v>7</v>
      </c>
      <c r="V114" s="674" t="s">
        <v>7</v>
      </c>
      <c r="W114" s="674" t="s">
        <v>7</v>
      </c>
      <c r="X114" s="675">
        <v>0.0</v>
      </c>
      <c r="Y114" s="681" t="s">
        <v>6</v>
      </c>
      <c r="Z114" s="681" t="s">
        <v>6</v>
      </c>
      <c r="AA114" s="681" t="s">
        <v>6</v>
      </c>
      <c r="AB114" s="681" t="s">
        <v>6</v>
      </c>
      <c r="AC114" s="681" t="s">
        <v>6</v>
      </c>
      <c r="AD114" s="28" t="s">
        <v>6</v>
      </c>
      <c r="AE114" s="28" t="s">
        <v>6</v>
      </c>
      <c r="AF114" s="677">
        <v>0.0</v>
      </c>
      <c r="AG114" s="28" t="s">
        <v>6</v>
      </c>
      <c r="AH114" s="28" t="s">
        <v>6</v>
      </c>
      <c r="AI114" s="28" t="s">
        <v>6</v>
      </c>
      <c r="AJ114" s="28" t="s">
        <v>6</v>
      </c>
      <c r="AK114" s="28" t="s">
        <v>6</v>
      </c>
      <c r="AL114" s="29">
        <v>0.0</v>
      </c>
      <c r="AM114" s="30" t="s">
        <v>10</v>
      </c>
      <c r="AN114" s="30" t="s">
        <v>10</v>
      </c>
      <c r="AO114" s="30" t="s">
        <v>10</v>
      </c>
      <c r="AP114" s="30" t="s">
        <v>10</v>
      </c>
      <c r="AQ114" s="30" t="s">
        <v>10</v>
      </c>
      <c r="AR114" s="30" t="s">
        <v>10</v>
      </c>
      <c r="AS114" s="29">
        <v>0.0</v>
      </c>
      <c r="AT114" s="33" t="s">
        <v>9</v>
      </c>
      <c r="AU114" s="33" t="s">
        <v>9</v>
      </c>
      <c r="AV114" s="33" t="s">
        <v>9</v>
      </c>
      <c r="AW114" s="33" t="s">
        <v>9</v>
      </c>
      <c r="AX114" s="33" t="s">
        <v>9</v>
      </c>
      <c r="AY114" s="33" t="s">
        <v>9</v>
      </c>
      <c r="AZ114" s="33" t="s">
        <v>9</v>
      </c>
      <c r="BA114" s="29">
        <v>0.0</v>
      </c>
      <c r="BB114" s="33" t="s">
        <v>9</v>
      </c>
      <c r="BC114" s="33" t="s">
        <v>9</v>
      </c>
      <c r="BD114" s="33" t="s">
        <v>9</v>
      </c>
      <c r="BE114" s="33" t="s">
        <v>9</v>
      </c>
      <c r="BF114" s="33" t="s">
        <v>9</v>
      </c>
      <c r="BG114" s="33" t="s">
        <v>9</v>
      </c>
      <c r="BH114" s="33" t="s">
        <v>9</v>
      </c>
      <c r="BI114" s="29">
        <v>0.0</v>
      </c>
      <c r="BJ114" s="39" t="s">
        <v>8</v>
      </c>
      <c r="BK114" s="39" t="s">
        <v>8</v>
      </c>
      <c r="BL114" s="39" t="s">
        <v>8</v>
      </c>
      <c r="BM114" s="39" t="s">
        <v>8</v>
      </c>
      <c r="BN114" s="39" t="s">
        <v>8</v>
      </c>
      <c r="BO114" s="39" t="s">
        <v>8</v>
      </c>
      <c r="BP114" s="29">
        <v>0.0</v>
      </c>
      <c r="BQ114" s="39" t="s">
        <v>8</v>
      </c>
      <c r="BR114" s="39" t="s">
        <v>8</v>
      </c>
      <c r="BS114" s="39" t="s">
        <v>8</v>
      </c>
      <c r="BT114" s="39" t="s">
        <v>8</v>
      </c>
      <c r="BU114" s="29">
        <v>0.0</v>
      </c>
      <c r="BV114" s="39" t="s">
        <v>8</v>
      </c>
      <c r="BW114" s="39" t="s">
        <v>8</v>
      </c>
      <c r="BX114" s="39" t="s">
        <v>8</v>
      </c>
      <c r="BY114" s="39" t="s">
        <v>8</v>
      </c>
      <c r="BZ114" s="39" t="s">
        <v>8</v>
      </c>
      <c r="CA114" s="32" t="s">
        <v>15</v>
      </c>
      <c r="CB114" s="29">
        <v>0.0</v>
      </c>
      <c r="CC114" s="31"/>
      <c r="CD114" s="31"/>
      <c r="CE114" s="31"/>
      <c r="CF114" s="31"/>
      <c r="CG114" s="41" t="s">
        <v>7</v>
      </c>
      <c r="CH114" s="41" t="s">
        <v>7</v>
      </c>
      <c r="CI114" s="8"/>
      <c r="CJ114" s="8"/>
      <c r="CK114" s="8"/>
      <c r="CL114" s="8"/>
      <c r="CM114" s="8"/>
      <c r="CN114" s="37">
        <f t="shared" si="80"/>
        <v>63</v>
      </c>
      <c r="CO114" s="37">
        <f t="shared" si="81"/>
        <v>11</v>
      </c>
      <c r="CP114" s="37">
        <f t="shared" ref="CP114:CT114" si="116">COUNTIF($F114:$CE114,CP$1)</f>
        <v>17</v>
      </c>
      <c r="CQ114" s="37">
        <f t="shared" si="116"/>
        <v>11</v>
      </c>
      <c r="CR114" s="37">
        <f t="shared" si="116"/>
        <v>15</v>
      </c>
      <c r="CS114" s="37">
        <f t="shared" si="116"/>
        <v>14</v>
      </c>
      <c r="CT114" s="37">
        <f t="shared" si="116"/>
        <v>6</v>
      </c>
    </row>
    <row r="115">
      <c r="A115" s="23">
        <v>92.0</v>
      </c>
      <c r="B115" s="24">
        <v>42.0</v>
      </c>
      <c r="C115" s="25" t="s">
        <v>47</v>
      </c>
      <c r="D115" s="26" t="s">
        <v>112</v>
      </c>
      <c r="E115" s="27" t="s">
        <v>76</v>
      </c>
      <c r="F115" s="676" t="s">
        <v>8</v>
      </c>
      <c r="G115" s="676" t="s">
        <v>8</v>
      </c>
      <c r="H115" s="676" t="s">
        <v>8</v>
      </c>
      <c r="I115" s="676" t="s">
        <v>8</v>
      </c>
      <c r="J115" s="676" t="s">
        <v>8</v>
      </c>
      <c r="K115" s="675">
        <v>0.0</v>
      </c>
      <c r="L115" s="674" t="s">
        <v>7</v>
      </c>
      <c r="M115" s="674" t="s">
        <v>7</v>
      </c>
      <c r="N115" s="674" t="s">
        <v>7</v>
      </c>
      <c r="O115" s="674" t="s">
        <v>7</v>
      </c>
      <c r="P115" s="674" t="s">
        <v>7</v>
      </c>
      <c r="Q115" s="674" t="s">
        <v>7</v>
      </c>
      <c r="R115" s="674" t="s">
        <v>7</v>
      </c>
      <c r="S115" s="675">
        <v>0.0</v>
      </c>
      <c r="T115" s="674" t="s">
        <v>7</v>
      </c>
      <c r="U115" s="674" t="s">
        <v>7</v>
      </c>
      <c r="V115" s="674" t="s">
        <v>7</v>
      </c>
      <c r="W115" s="674" t="s">
        <v>7</v>
      </c>
      <c r="X115" s="675">
        <v>0.0</v>
      </c>
      <c r="Y115" s="681" t="s">
        <v>6</v>
      </c>
      <c r="Z115" s="681" t="s">
        <v>6</v>
      </c>
      <c r="AA115" s="681" t="s">
        <v>6</v>
      </c>
      <c r="AB115" s="681" t="s">
        <v>6</v>
      </c>
      <c r="AC115" s="681" t="s">
        <v>6</v>
      </c>
      <c r="AD115" s="28" t="s">
        <v>6</v>
      </c>
      <c r="AE115" s="28" t="s">
        <v>6</v>
      </c>
      <c r="AF115" s="677">
        <v>0.0</v>
      </c>
      <c r="AG115" s="28" t="s">
        <v>6</v>
      </c>
      <c r="AH115" s="28" t="s">
        <v>6</v>
      </c>
      <c r="AI115" s="28" t="s">
        <v>6</v>
      </c>
      <c r="AJ115" s="28" t="s">
        <v>6</v>
      </c>
      <c r="AK115" s="28" t="s">
        <v>6</v>
      </c>
      <c r="AL115" s="28" t="s">
        <v>6</v>
      </c>
      <c r="AM115" s="29">
        <v>0.0</v>
      </c>
      <c r="AN115" s="30" t="s">
        <v>10</v>
      </c>
      <c r="AO115" s="30" t="s">
        <v>10</v>
      </c>
      <c r="AP115" s="30" t="s">
        <v>10</v>
      </c>
      <c r="AQ115" s="30" t="s">
        <v>10</v>
      </c>
      <c r="AR115" s="30" t="s">
        <v>10</v>
      </c>
      <c r="AS115" s="29">
        <v>0.0</v>
      </c>
      <c r="AT115" s="33" t="s">
        <v>9</v>
      </c>
      <c r="AU115" s="33" t="s">
        <v>9</v>
      </c>
      <c r="AV115" s="33" t="s">
        <v>9</v>
      </c>
      <c r="AW115" s="33" t="s">
        <v>9</v>
      </c>
      <c r="AX115" s="33" t="s">
        <v>9</v>
      </c>
      <c r="AY115" s="33" t="s">
        <v>9</v>
      </c>
      <c r="AZ115" s="33" t="s">
        <v>9</v>
      </c>
      <c r="BA115" s="29">
        <v>0.0</v>
      </c>
      <c r="BB115" s="33" t="s">
        <v>9</v>
      </c>
      <c r="BC115" s="33" t="s">
        <v>9</v>
      </c>
      <c r="BD115" s="33" t="s">
        <v>9</v>
      </c>
      <c r="BE115" s="33" t="s">
        <v>9</v>
      </c>
      <c r="BF115" s="33" t="s">
        <v>9</v>
      </c>
      <c r="BG115" s="33" t="s">
        <v>9</v>
      </c>
      <c r="BH115" s="33" t="s">
        <v>9</v>
      </c>
      <c r="BI115" s="29">
        <v>0.0</v>
      </c>
      <c r="BJ115" s="39" t="s">
        <v>8</v>
      </c>
      <c r="BK115" s="39" t="s">
        <v>8</v>
      </c>
      <c r="BL115" s="39" t="s">
        <v>8</v>
      </c>
      <c r="BM115" s="39" t="s">
        <v>8</v>
      </c>
      <c r="BN115" s="39" t="s">
        <v>8</v>
      </c>
      <c r="BO115" s="39" t="s">
        <v>8</v>
      </c>
      <c r="BP115" s="29">
        <v>0.0</v>
      </c>
      <c r="BQ115" s="39" t="s">
        <v>8</v>
      </c>
      <c r="BR115" s="39" t="s">
        <v>8</v>
      </c>
      <c r="BS115" s="39" t="s">
        <v>8</v>
      </c>
      <c r="BT115" s="39" t="s">
        <v>8</v>
      </c>
      <c r="BU115" s="31"/>
      <c r="BV115" s="29">
        <v>0.0</v>
      </c>
      <c r="BW115" s="32" t="s">
        <v>15</v>
      </c>
      <c r="BX115" s="32" t="s">
        <v>15</v>
      </c>
      <c r="BY115" s="32" t="s">
        <v>15</v>
      </c>
      <c r="BZ115" s="32" t="s">
        <v>15</v>
      </c>
      <c r="CA115" s="32" t="s">
        <v>15</v>
      </c>
      <c r="CB115" s="29">
        <v>0.0</v>
      </c>
      <c r="CC115" s="41" t="s">
        <v>7</v>
      </c>
      <c r="CD115" s="41" t="s">
        <v>7</v>
      </c>
      <c r="CE115" s="41" t="s">
        <v>7</v>
      </c>
      <c r="CF115" s="41" t="s">
        <v>7</v>
      </c>
      <c r="CG115" s="41" t="s">
        <v>7</v>
      </c>
      <c r="CH115" s="41" t="s">
        <v>7</v>
      </c>
      <c r="CI115" s="8"/>
      <c r="CJ115" s="8"/>
      <c r="CK115" s="8"/>
      <c r="CL115" s="8"/>
      <c r="CM115" s="8"/>
      <c r="CN115" s="37">
        <f t="shared" si="80"/>
        <v>61</v>
      </c>
      <c r="CO115" s="37">
        <f t="shared" si="81"/>
        <v>11</v>
      </c>
      <c r="CP115" s="37">
        <f t="shared" ref="CP115:CT115" si="117">COUNTIF($F115:$CE115,CP$1)</f>
        <v>13</v>
      </c>
      <c r="CQ115" s="37">
        <f t="shared" si="117"/>
        <v>14</v>
      </c>
      <c r="CR115" s="37">
        <f t="shared" si="117"/>
        <v>15</v>
      </c>
      <c r="CS115" s="37">
        <f t="shared" si="117"/>
        <v>14</v>
      </c>
      <c r="CT115" s="37">
        <f t="shared" si="117"/>
        <v>5</v>
      </c>
    </row>
    <row r="116">
      <c r="A116" s="23">
        <v>93.0</v>
      </c>
      <c r="B116" s="24">
        <v>7.0</v>
      </c>
      <c r="C116" s="25" t="s">
        <v>47</v>
      </c>
      <c r="D116" s="26" t="s">
        <v>113</v>
      </c>
      <c r="E116" s="27" t="s">
        <v>80</v>
      </c>
      <c r="F116" s="679" t="s">
        <v>9</v>
      </c>
      <c r="G116" s="679" t="s">
        <v>9</v>
      </c>
      <c r="H116" s="679" t="s">
        <v>9</v>
      </c>
      <c r="I116" s="679" t="s">
        <v>9</v>
      </c>
      <c r="J116" s="679" t="s">
        <v>9</v>
      </c>
      <c r="K116" s="675">
        <v>0.0</v>
      </c>
      <c r="L116" s="679" t="s">
        <v>9</v>
      </c>
      <c r="M116" s="679" t="s">
        <v>9</v>
      </c>
      <c r="N116" s="679" t="s">
        <v>9</v>
      </c>
      <c r="O116" s="679" t="s">
        <v>9</v>
      </c>
      <c r="P116" s="679" t="s">
        <v>9</v>
      </c>
      <c r="Q116" s="679" t="s">
        <v>9</v>
      </c>
      <c r="R116" s="675">
        <v>0.0</v>
      </c>
      <c r="S116" s="679" t="s">
        <v>9</v>
      </c>
      <c r="T116" s="679" t="s">
        <v>9</v>
      </c>
      <c r="U116" s="679" t="s">
        <v>9</v>
      </c>
      <c r="V116" s="679" t="s">
        <v>9</v>
      </c>
      <c r="W116" s="679" t="s">
        <v>9</v>
      </c>
      <c r="X116" s="675">
        <v>0.0</v>
      </c>
      <c r="Y116" s="681" t="s">
        <v>6</v>
      </c>
      <c r="Z116" s="681" t="s">
        <v>6</v>
      </c>
      <c r="AA116" s="681" t="s">
        <v>6</v>
      </c>
      <c r="AB116" s="681" t="s">
        <v>6</v>
      </c>
      <c r="AC116" s="681" t="s">
        <v>6</v>
      </c>
      <c r="AD116" s="28" t="s">
        <v>6</v>
      </c>
      <c r="AE116" s="28" t="s">
        <v>6</v>
      </c>
      <c r="AF116" s="677">
        <v>0.0</v>
      </c>
      <c r="AG116" s="28" t="s">
        <v>6</v>
      </c>
      <c r="AH116" s="28" t="s">
        <v>6</v>
      </c>
      <c r="AI116" s="28" t="s">
        <v>6</v>
      </c>
      <c r="AJ116" s="28" t="s">
        <v>6</v>
      </c>
      <c r="AK116" s="28" t="s">
        <v>6</v>
      </c>
      <c r="AL116" s="29">
        <v>0.0</v>
      </c>
      <c r="AM116" s="30" t="s">
        <v>10</v>
      </c>
      <c r="AN116" s="30" t="s">
        <v>10</v>
      </c>
      <c r="AO116" s="30" t="s">
        <v>10</v>
      </c>
      <c r="AP116" s="30" t="s">
        <v>10</v>
      </c>
      <c r="AQ116" s="30" t="s">
        <v>10</v>
      </c>
      <c r="AR116" s="30" t="s">
        <v>10</v>
      </c>
      <c r="AS116" s="30" t="s">
        <v>10</v>
      </c>
      <c r="AT116" s="29">
        <v>0.0</v>
      </c>
      <c r="AU116" s="33" t="s">
        <v>9</v>
      </c>
      <c r="AV116" s="33" t="s">
        <v>9</v>
      </c>
      <c r="AW116" s="33" t="s">
        <v>9</v>
      </c>
      <c r="AX116" s="33" t="s">
        <v>9</v>
      </c>
      <c r="AY116" s="33" t="s">
        <v>9</v>
      </c>
      <c r="AZ116" s="29">
        <v>0.0</v>
      </c>
      <c r="BA116" s="33" t="s">
        <v>9</v>
      </c>
      <c r="BB116" s="33" t="s">
        <v>9</v>
      </c>
      <c r="BC116" s="33" t="s">
        <v>9</v>
      </c>
      <c r="BD116" s="33" t="s">
        <v>9</v>
      </c>
      <c r="BE116" s="33" t="s">
        <v>9</v>
      </c>
      <c r="BF116" s="33" t="s">
        <v>9</v>
      </c>
      <c r="BG116" s="33" t="s">
        <v>9</v>
      </c>
      <c r="BH116" s="29">
        <v>0.0</v>
      </c>
      <c r="BI116" s="39" t="s">
        <v>8</v>
      </c>
      <c r="BJ116" s="39" t="s">
        <v>8</v>
      </c>
      <c r="BK116" s="39" t="s">
        <v>8</v>
      </c>
      <c r="BL116" s="39" t="s">
        <v>8</v>
      </c>
      <c r="BM116" s="39" t="s">
        <v>8</v>
      </c>
      <c r="BN116" s="29">
        <v>0.0</v>
      </c>
      <c r="BO116" s="39" t="s">
        <v>8</v>
      </c>
      <c r="BP116" s="39" t="s">
        <v>8</v>
      </c>
      <c r="BQ116" s="39" t="s">
        <v>8</v>
      </c>
      <c r="BR116" s="39" t="s">
        <v>8</v>
      </c>
      <c r="BS116" s="39" t="s">
        <v>8</v>
      </c>
      <c r="BT116" s="39" t="s">
        <v>8</v>
      </c>
      <c r="BU116" s="39" t="s">
        <v>8</v>
      </c>
      <c r="BV116" s="29">
        <v>0.0</v>
      </c>
      <c r="BW116" s="39" t="s">
        <v>8</v>
      </c>
      <c r="BX116" s="39" t="s">
        <v>8</v>
      </c>
      <c r="BY116" s="39" t="s">
        <v>8</v>
      </c>
      <c r="BZ116" s="39" t="s">
        <v>8</v>
      </c>
      <c r="CA116" s="39" t="s">
        <v>8</v>
      </c>
      <c r="CB116" s="39" t="s">
        <v>8</v>
      </c>
      <c r="CC116" s="29">
        <v>0.0</v>
      </c>
      <c r="CD116" s="41" t="s">
        <v>7</v>
      </c>
      <c r="CE116" s="41" t="s">
        <v>7</v>
      </c>
      <c r="CF116" s="41" t="s">
        <v>7</v>
      </c>
      <c r="CG116" s="41" t="s">
        <v>7</v>
      </c>
      <c r="CH116" s="41" t="s">
        <v>7</v>
      </c>
      <c r="CI116" s="8"/>
      <c r="CJ116" s="8"/>
      <c r="CK116" s="8"/>
      <c r="CL116" s="8"/>
      <c r="CM116" s="8"/>
      <c r="CN116" s="37">
        <f t="shared" si="80"/>
        <v>67</v>
      </c>
      <c r="CO116" s="37">
        <f t="shared" si="81"/>
        <v>11</v>
      </c>
      <c r="CP116" s="37">
        <f t="shared" ref="CP116:CT116" si="118">COUNTIF($F116:$CE116,CP$1)</f>
        <v>12</v>
      </c>
      <c r="CQ116" s="37">
        <f t="shared" si="118"/>
        <v>2</v>
      </c>
      <c r="CR116" s="37">
        <f t="shared" si="118"/>
        <v>18</v>
      </c>
      <c r="CS116" s="37">
        <f t="shared" si="118"/>
        <v>28</v>
      </c>
      <c r="CT116" s="37">
        <f t="shared" si="118"/>
        <v>7</v>
      </c>
    </row>
    <row r="117">
      <c r="A117" s="23">
        <v>94.0</v>
      </c>
      <c r="B117" s="24">
        <v>43.0</v>
      </c>
      <c r="C117" s="25" t="s">
        <v>53</v>
      </c>
      <c r="D117" s="26" t="s">
        <v>114</v>
      </c>
      <c r="E117" s="27" t="s">
        <v>76</v>
      </c>
      <c r="F117" s="674" t="s">
        <v>7</v>
      </c>
      <c r="G117" s="674" t="s">
        <v>7</v>
      </c>
      <c r="H117" s="674" t="s">
        <v>7</v>
      </c>
      <c r="I117" s="674" t="s">
        <v>7</v>
      </c>
      <c r="J117" s="674" t="s">
        <v>7</v>
      </c>
      <c r="K117" s="675">
        <v>0.0</v>
      </c>
      <c r="L117" s="674" t="s">
        <v>7</v>
      </c>
      <c r="M117" s="674" t="s">
        <v>7</v>
      </c>
      <c r="N117" s="674" t="s">
        <v>7</v>
      </c>
      <c r="O117" s="674" t="s">
        <v>7</v>
      </c>
      <c r="P117" s="674" t="s">
        <v>7</v>
      </c>
      <c r="Q117" s="675">
        <v>0.0</v>
      </c>
      <c r="R117" s="681" t="s">
        <v>6</v>
      </c>
      <c r="S117" s="681" t="s">
        <v>6</v>
      </c>
      <c r="T117" s="681" t="s">
        <v>6</v>
      </c>
      <c r="U117" s="681" t="s">
        <v>6</v>
      </c>
      <c r="V117" s="681" t="s">
        <v>6</v>
      </c>
      <c r="W117" s="681" t="s">
        <v>6</v>
      </c>
      <c r="X117" s="681" t="s">
        <v>6</v>
      </c>
      <c r="Y117" s="675">
        <v>0.0</v>
      </c>
      <c r="Z117" s="681" t="s">
        <v>6</v>
      </c>
      <c r="AA117" s="681" t="s">
        <v>6</v>
      </c>
      <c r="AB117" s="681" t="s">
        <v>6</v>
      </c>
      <c r="AC117" s="681" t="s">
        <v>6</v>
      </c>
      <c r="AD117" s="28" t="s">
        <v>6</v>
      </c>
      <c r="AE117" s="28" t="s">
        <v>6</v>
      </c>
      <c r="AF117" s="677">
        <v>0.0</v>
      </c>
      <c r="AG117" s="30" t="s">
        <v>10</v>
      </c>
      <c r="AH117" s="30" t="s">
        <v>10</v>
      </c>
      <c r="AI117" s="30" t="s">
        <v>10</v>
      </c>
      <c r="AJ117" s="30" t="s">
        <v>10</v>
      </c>
      <c r="AK117" s="30" t="s">
        <v>10</v>
      </c>
      <c r="AL117" s="30" t="s">
        <v>10</v>
      </c>
      <c r="AM117" s="29">
        <v>0.0</v>
      </c>
      <c r="AN117" s="33" t="s">
        <v>9</v>
      </c>
      <c r="AO117" s="33" t="s">
        <v>9</v>
      </c>
      <c r="AP117" s="33" t="s">
        <v>9</v>
      </c>
      <c r="AQ117" s="33" t="s">
        <v>9</v>
      </c>
      <c r="AR117" s="33" t="s">
        <v>9</v>
      </c>
      <c r="AS117" s="33" t="s">
        <v>9</v>
      </c>
      <c r="AT117" s="29">
        <v>0.0</v>
      </c>
      <c r="AU117" s="33" t="s">
        <v>9</v>
      </c>
      <c r="AV117" s="33" t="s">
        <v>9</v>
      </c>
      <c r="AW117" s="33" t="s">
        <v>9</v>
      </c>
      <c r="AX117" s="33" t="s">
        <v>9</v>
      </c>
      <c r="AY117" s="33" t="s">
        <v>9</v>
      </c>
      <c r="AZ117" s="33" t="s">
        <v>9</v>
      </c>
      <c r="BA117" s="33" t="s">
        <v>9</v>
      </c>
      <c r="BB117" s="29">
        <v>0.0</v>
      </c>
      <c r="BC117" s="39" t="s">
        <v>8</v>
      </c>
      <c r="BD117" s="39" t="s">
        <v>8</v>
      </c>
      <c r="BE117" s="39" t="s">
        <v>8</v>
      </c>
      <c r="BF117" s="39" t="s">
        <v>8</v>
      </c>
      <c r="BG117" s="39" t="s">
        <v>8</v>
      </c>
      <c r="BH117" s="39" t="s">
        <v>8</v>
      </c>
      <c r="BI117" s="29">
        <v>0.0</v>
      </c>
      <c r="BJ117" s="39" t="s">
        <v>8</v>
      </c>
      <c r="BK117" s="39" t="s">
        <v>8</v>
      </c>
      <c r="BL117" s="39" t="s">
        <v>8</v>
      </c>
      <c r="BM117" s="39" t="s">
        <v>8</v>
      </c>
      <c r="BN117" s="29">
        <v>0.0</v>
      </c>
      <c r="BO117" s="39" t="s">
        <v>8</v>
      </c>
      <c r="BP117" s="39" t="s">
        <v>8</v>
      </c>
      <c r="BQ117" s="39" t="s">
        <v>8</v>
      </c>
      <c r="BR117" s="39" t="s">
        <v>8</v>
      </c>
      <c r="BS117" s="39" t="s">
        <v>8</v>
      </c>
      <c r="BT117" s="39" t="s">
        <v>8</v>
      </c>
      <c r="BU117" s="39" t="s">
        <v>8</v>
      </c>
      <c r="BV117" s="29">
        <v>0.0</v>
      </c>
      <c r="BW117" s="41" t="s">
        <v>7</v>
      </c>
      <c r="BX117" s="41" t="s">
        <v>7</v>
      </c>
      <c r="BY117" s="41" t="s">
        <v>7</v>
      </c>
      <c r="BZ117" s="41" t="s">
        <v>7</v>
      </c>
      <c r="CA117" s="41" t="s">
        <v>7</v>
      </c>
      <c r="CB117" s="29">
        <v>0.0</v>
      </c>
      <c r="CC117" s="31"/>
      <c r="CD117" s="31"/>
      <c r="CE117" s="31"/>
      <c r="CF117" s="31"/>
      <c r="CG117" s="31"/>
      <c r="CH117" s="31"/>
      <c r="CI117" s="8"/>
      <c r="CJ117" s="8"/>
      <c r="CK117" s="8"/>
      <c r="CL117" s="8"/>
      <c r="CM117" s="8"/>
      <c r="CN117" s="37">
        <f t="shared" si="80"/>
        <v>64</v>
      </c>
      <c r="CO117" s="37">
        <f t="shared" si="81"/>
        <v>11</v>
      </c>
      <c r="CP117" s="37">
        <f t="shared" ref="CP117:CT117" si="119">COUNTIF($F117:$CE117,CP$1)</f>
        <v>13</v>
      </c>
      <c r="CQ117" s="37">
        <f t="shared" si="119"/>
        <v>15</v>
      </c>
      <c r="CR117" s="37">
        <f t="shared" si="119"/>
        <v>17</v>
      </c>
      <c r="CS117" s="37">
        <f t="shared" si="119"/>
        <v>13</v>
      </c>
      <c r="CT117" s="37">
        <f t="shared" si="119"/>
        <v>6</v>
      </c>
    </row>
    <row r="118">
      <c r="A118" s="23">
        <v>95.0</v>
      </c>
      <c r="B118" s="24">
        <v>44.0</v>
      </c>
      <c r="C118" s="25" t="s">
        <v>53</v>
      </c>
      <c r="D118" s="26" t="s">
        <v>115</v>
      </c>
      <c r="E118" s="27" t="s">
        <v>76</v>
      </c>
      <c r="F118" s="676" t="s">
        <v>8</v>
      </c>
      <c r="G118" s="676" t="s">
        <v>8</v>
      </c>
      <c r="H118" s="676" t="s">
        <v>8</v>
      </c>
      <c r="I118" s="676" t="s">
        <v>8</v>
      </c>
      <c r="J118" s="675">
        <v>0.0</v>
      </c>
      <c r="K118" s="681" t="s">
        <v>6</v>
      </c>
      <c r="L118" s="681" t="s">
        <v>6</v>
      </c>
      <c r="M118" s="681" t="s">
        <v>6</v>
      </c>
      <c r="N118" s="681" t="s">
        <v>6</v>
      </c>
      <c r="O118" s="681" t="s">
        <v>6</v>
      </c>
      <c r="P118" s="681" t="s">
        <v>6</v>
      </c>
      <c r="Q118" s="675">
        <v>0.0</v>
      </c>
      <c r="R118" s="681" t="s">
        <v>6</v>
      </c>
      <c r="S118" s="681" t="s">
        <v>6</v>
      </c>
      <c r="T118" s="681" t="s">
        <v>6</v>
      </c>
      <c r="U118" s="681" t="s">
        <v>6</v>
      </c>
      <c r="V118" s="681" t="s">
        <v>6</v>
      </c>
      <c r="W118" s="681" t="s">
        <v>6</v>
      </c>
      <c r="X118" s="681" t="s">
        <v>6</v>
      </c>
      <c r="Y118" s="675">
        <v>0.0</v>
      </c>
      <c r="Z118" s="681" t="s">
        <v>6</v>
      </c>
      <c r="AA118" s="681" t="s">
        <v>6</v>
      </c>
      <c r="AB118" s="681" t="s">
        <v>6</v>
      </c>
      <c r="AC118" s="681" t="s">
        <v>6</v>
      </c>
      <c r="AD118" s="28" t="s">
        <v>6</v>
      </c>
      <c r="AE118" s="677">
        <v>0.0</v>
      </c>
      <c r="AF118" s="30" t="s">
        <v>10</v>
      </c>
      <c r="AG118" s="30" t="s">
        <v>10</v>
      </c>
      <c r="AH118" s="30" t="s">
        <v>10</v>
      </c>
      <c r="AI118" s="30" t="s">
        <v>10</v>
      </c>
      <c r="AJ118" s="30" t="s">
        <v>10</v>
      </c>
      <c r="AK118" s="30" t="s">
        <v>10</v>
      </c>
      <c r="AL118" s="29">
        <v>0.0</v>
      </c>
      <c r="AM118" s="33" t="s">
        <v>9</v>
      </c>
      <c r="AN118" s="33" t="s">
        <v>9</v>
      </c>
      <c r="AO118" s="33" t="s">
        <v>9</v>
      </c>
      <c r="AP118" s="33" t="s">
        <v>9</v>
      </c>
      <c r="AQ118" s="33" t="s">
        <v>9</v>
      </c>
      <c r="AR118" s="33" t="s">
        <v>9</v>
      </c>
      <c r="AS118" s="33" t="s">
        <v>9</v>
      </c>
      <c r="AT118" s="29">
        <v>0.0</v>
      </c>
      <c r="AU118" s="33" t="s">
        <v>9</v>
      </c>
      <c r="AV118" s="33" t="s">
        <v>9</v>
      </c>
      <c r="AW118" s="33" t="s">
        <v>9</v>
      </c>
      <c r="AX118" s="33" t="s">
        <v>9</v>
      </c>
      <c r="AY118" s="33" t="s">
        <v>9</v>
      </c>
      <c r="AZ118" s="33" t="s">
        <v>9</v>
      </c>
      <c r="BA118" s="33" t="s">
        <v>9</v>
      </c>
      <c r="BB118" s="29">
        <v>0.0</v>
      </c>
      <c r="BC118" s="39" t="s">
        <v>8</v>
      </c>
      <c r="BD118" s="39" t="s">
        <v>8</v>
      </c>
      <c r="BE118" s="39" t="s">
        <v>8</v>
      </c>
      <c r="BF118" s="39" t="s">
        <v>8</v>
      </c>
      <c r="BG118" s="39" t="s">
        <v>8</v>
      </c>
      <c r="BH118" s="39" t="s">
        <v>8</v>
      </c>
      <c r="BI118" s="29">
        <v>0.0</v>
      </c>
      <c r="BJ118" s="39" t="s">
        <v>8</v>
      </c>
      <c r="BK118" s="39" t="s">
        <v>8</v>
      </c>
      <c r="BL118" s="39" t="s">
        <v>8</v>
      </c>
      <c r="BM118" s="39" t="s">
        <v>8</v>
      </c>
      <c r="BN118" s="29">
        <v>0.0</v>
      </c>
      <c r="BO118" s="39" t="s">
        <v>8</v>
      </c>
      <c r="BP118" s="39" t="s">
        <v>8</v>
      </c>
      <c r="BQ118" s="39" t="s">
        <v>8</v>
      </c>
      <c r="BR118" s="39" t="s">
        <v>8</v>
      </c>
      <c r="BS118" s="39" t="s">
        <v>8</v>
      </c>
      <c r="BT118" s="39" t="s">
        <v>8</v>
      </c>
      <c r="BU118" s="39" t="s">
        <v>8</v>
      </c>
      <c r="BV118" s="29">
        <v>0.0</v>
      </c>
      <c r="BW118" s="41" t="s">
        <v>7</v>
      </c>
      <c r="BX118" s="41" t="s">
        <v>7</v>
      </c>
      <c r="BY118" s="41" t="s">
        <v>7</v>
      </c>
      <c r="BZ118" s="41" t="s">
        <v>7</v>
      </c>
      <c r="CA118" s="41" t="s">
        <v>7</v>
      </c>
      <c r="CB118" s="29">
        <v>0.0</v>
      </c>
      <c r="CC118" s="31"/>
      <c r="CD118" s="31"/>
      <c r="CE118" s="31"/>
      <c r="CF118" s="31"/>
      <c r="CG118" s="41" t="s">
        <v>7</v>
      </c>
      <c r="CH118" s="41" t="s">
        <v>7</v>
      </c>
      <c r="CI118" s="8"/>
      <c r="CJ118" s="8"/>
      <c r="CK118" s="8"/>
      <c r="CL118" s="8"/>
      <c r="CM118" s="8"/>
      <c r="CN118" s="37">
        <f t="shared" si="80"/>
        <v>64</v>
      </c>
      <c r="CO118" s="37">
        <f t="shared" si="81"/>
        <v>11</v>
      </c>
      <c r="CP118" s="37">
        <f t="shared" ref="CP118:CT118" si="120">COUNTIF($F118:$CE118,CP$1)</f>
        <v>18</v>
      </c>
      <c r="CQ118" s="37">
        <f t="shared" si="120"/>
        <v>5</v>
      </c>
      <c r="CR118" s="37">
        <f t="shared" si="120"/>
        <v>21</v>
      </c>
      <c r="CS118" s="37">
        <f t="shared" si="120"/>
        <v>14</v>
      </c>
      <c r="CT118" s="37">
        <f t="shared" si="120"/>
        <v>6</v>
      </c>
    </row>
    <row r="119">
      <c r="A119" s="23">
        <v>96.0</v>
      </c>
      <c r="B119" s="24">
        <v>45.0</v>
      </c>
      <c r="C119" s="25" t="s">
        <v>53</v>
      </c>
      <c r="D119" s="26" t="s">
        <v>116</v>
      </c>
      <c r="E119" s="27" t="s">
        <v>76</v>
      </c>
      <c r="F119" s="676" t="s">
        <v>8</v>
      </c>
      <c r="G119" s="676" t="s">
        <v>8</v>
      </c>
      <c r="H119" s="676" t="s">
        <v>8</v>
      </c>
      <c r="I119" s="676" t="s">
        <v>8</v>
      </c>
      <c r="J119" s="676" t="s">
        <v>8</v>
      </c>
      <c r="K119" s="675">
        <v>0.0</v>
      </c>
      <c r="L119" s="681" t="s">
        <v>6</v>
      </c>
      <c r="M119" s="681" t="s">
        <v>6</v>
      </c>
      <c r="N119" s="681" t="s">
        <v>6</v>
      </c>
      <c r="O119" s="681" t="s">
        <v>6</v>
      </c>
      <c r="P119" s="681" t="s">
        <v>6</v>
      </c>
      <c r="Q119" s="675">
        <v>0.0</v>
      </c>
      <c r="R119" s="681" t="s">
        <v>6</v>
      </c>
      <c r="S119" s="681" t="s">
        <v>6</v>
      </c>
      <c r="T119" s="681" t="s">
        <v>6</v>
      </c>
      <c r="U119" s="681" t="s">
        <v>6</v>
      </c>
      <c r="V119" s="681" t="s">
        <v>6</v>
      </c>
      <c r="W119" s="681" t="s">
        <v>6</v>
      </c>
      <c r="X119" s="681" t="s">
        <v>6</v>
      </c>
      <c r="Y119" s="675">
        <v>0.0</v>
      </c>
      <c r="Z119" s="681" t="s">
        <v>6</v>
      </c>
      <c r="AA119" s="681" t="s">
        <v>6</v>
      </c>
      <c r="AB119" s="681" t="s">
        <v>6</v>
      </c>
      <c r="AC119" s="681" t="s">
        <v>6</v>
      </c>
      <c r="AD119" s="28" t="s">
        <v>6</v>
      </c>
      <c r="AE119" s="28" t="s">
        <v>6</v>
      </c>
      <c r="AF119" s="677">
        <v>0.0</v>
      </c>
      <c r="AG119" s="30" t="s">
        <v>10</v>
      </c>
      <c r="AH119" s="30" t="s">
        <v>10</v>
      </c>
      <c r="AI119" s="30" t="s">
        <v>10</v>
      </c>
      <c r="AJ119" s="30" t="s">
        <v>10</v>
      </c>
      <c r="AK119" s="30" t="s">
        <v>10</v>
      </c>
      <c r="AL119" s="30" t="s">
        <v>10</v>
      </c>
      <c r="AM119" s="29">
        <v>0.0</v>
      </c>
      <c r="AN119" s="33" t="s">
        <v>9</v>
      </c>
      <c r="AO119" s="33" t="s">
        <v>9</v>
      </c>
      <c r="AP119" s="33" t="s">
        <v>9</v>
      </c>
      <c r="AQ119" s="33" t="s">
        <v>9</v>
      </c>
      <c r="AR119" s="33" t="s">
        <v>9</v>
      </c>
      <c r="AS119" s="33" t="s">
        <v>9</v>
      </c>
      <c r="AT119" s="29">
        <v>0.0</v>
      </c>
      <c r="AU119" s="33" t="s">
        <v>9</v>
      </c>
      <c r="AV119" s="33" t="s">
        <v>9</v>
      </c>
      <c r="AW119" s="33" t="s">
        <v>9</v>
      </c>
      <c r="AX119" s="33" t="s">
        <v>9</v>
      </c>
      <c r="AY119" s="33" t="s">
        <v>9</v>
      </c>
      <c r="AZ119" s="33" t="s">
        <v>9</v>
      </c>
      <c r="BA119" s="33" t="s">
        <v>9</v>
      </c>
      <c r="BB119" s="29">
        <v>0.0</v>
      </c>
      <c r="BC119" s="39" t="s">
        <v>8</v>
      </c>
      <c r="BD119" s="39" t="s">
        <v>8</v>
      </c>
      <c r="BE119" s="39" t="s">
        <v>8</v>
      </c>
      <c r="BF119" s="39" t="s">
        <v>8</v>
      </c>
      <c r="BG119" s="39" t="s">
        <v>8</v>
      </c>
      <c r="BH119" s="39" t="s">
        <v>8</v>
      </c>
      <c r="BI119" s="29">
        <v>0.0</v>
      </c>
      <c r="BJ119" s="39" t="s">
        <v>8</v>
      </c>
      <c r="BK119" s="39" t="s">
        <v>8</v>
      </c>
      <c r="BL119" s="39" t="s">
        <v>8</v>
      </c>
      <c r="BM119" s="39" t="s">
        <v>8</v>
      </c>
      <c r="BN119" s="29">
        <v>0.0</v>
      </c>
      <c r="BO119" s="39" t="s">
        <v>8</v>
      </c>
      <c r="BP119" s="39" t="s">
        <v>8</v>
      </c>
      <c r="BQ119" s="39" t="s">
        <v>8</v>
      </c>
      <c r="BR119" s="39" t="s">
        <v>8</v>
      </c>
      <c r="BS119" s="39" t="s">
        <v>8</v>
      </c>
      <c r="BT119" s="39" t="s">
        <v>8</v>
      </c>
      <c r="BU119" s="39" t="s">
        <v>8</v>
      </c>
      <c r="BV119" s="29">
        <v>0.0</v>
      </c>
      <c r="BW119" s="41" t="s">
        <v>7</v>
      </c>
      <c r="BX119" s="41" t="s">
        <v>7</v>
      </c>
      <c r="BY119" s="41" t="s">
        <v>7</v>
      </c>
      <c r="BZ119" s="41" t="s">
        <v>7</v>
      </c>
      <c r="CA119" s="41" t="s">
        <v>7</v>
      </c>
      <c r="CB119" s="41" t="s">
        <v>7</v>
      </c>
      <c r="CC119" s="41" t="s">
        <v>7</v>
      </c>
      <c r="CD119" s="29">
        <v>0.0</v>
      </c>
      <c r="CE119" s="41" t="s">
        <v>7</v>
      </c>
      <c r="CF119" s="41" t="s">
        <v>7</v>
      </c>
      <c r="CG119" s="41" t="s">
        <v>7</v>
      </c>
      <c r="CH119" s="41" t="s">
        <v>7</v>
      </c>
      <c r="CI119" s="8"/>
      <c r="CJ119" s="8"/>
      <c r="CK119" s="8"/>
      <c r="CL119" s="8"/>
      <c r="CM119" s="8"/>
      <c r="CN119" s="37">
        <f t="shared" si="80"/>
        <v>67</v>
      </c>
      <c r="CO119" s="37">
        <f t="shared" si="81"/>
        <v>11</v>
      </c>
      <c r="CP119" s="37">
        <f t="shared" ref="CP119:CT119" si="121">COUNTIF($F119:$CE119,CP$1)</f>
        <v>18</v>
      </c>
      <c r="CQ119" s="37">
        <f t="shared" si="121"/>
        <v>8</v>
      </c>
      <c r="CR119" s="37">
        <f t="shared" si="121"/>
        <v>22</v>
      </c>
      <c r="CS119" s="37">
        <f t="shared" si="121"/>
        <v>13</v>
      </c>
      <c r="CT119" s="37">
        <f t="shared" si="121"/>
        <v>6</v>
      </c>
    </row>
    <row r="120">
      <c r="A120" s="23">
        <v>97.0</v>
      </c>
      <c r="B120" s="24">
        <v>46.0</v>
      </c>
      <c r="C120" s="25" t="s">
        <v>53</v>
      </c>
      <c r="D120" s="26" t="s">
        <v>117</v>
      </c>
      <c r="E120" s="27" t="s">
        <v>76</v>
      </c>
      <c r="F120" s="681" t="s">
        <v>6</v>
      </c>
      <c r="G120" s="681" t="s">
        <v>6</v>
      </c>
      <c r="H120" s="681" t="s">
        <v>6</v>
      </c>
      <c r="I120" s="681" t="s">
        <v>6</v>
      </c>
      <c r="J120" s="675">
        <v>0.0</v>
      </c>
      <c r="K120" s="681" t="s">
        <v>6</v>
      </c>
      <c r="L120" s="681" t="s">
        <v>6</v>
      </c>
      <c r="M120" s="681" t="s">
        <v>6</v>
      </c>
      <c r="N120" s="681" t="s">
        <v>6</v>
      </c>
      <c r="O120" s="681" t="s">
        <v>6</v>
      </c>
      <c r="P120" s="681" t="s">
        <v>6</v>
      </c>
      <c r="Q120" s="675">
        <v>0.0</v>
      </c>
      <c r="R120" s="681" t="s">
        <v>6</v>
      </c>
      <c r="S120" s="681" t="s">
        <v>6</v>
      </c>
      <c r="T120" s="681" t="s">
        <v>6</v>
      </c>
      <c r="U120" s="681" t="s">
        <v>6</v>
      </c>
      <c r="V120" s="681" t="s">
        <v>6</v>
      </c>
      <c r="W120" s="681" t="s">
        <v>6</v>
      </c>
      <c r="X120" s="681" t="s">
        <v>6</v>
      </c>
      <c r="Y120" s="675">
        <v>0.0</v>
      </c>
      <c r="Z120" s="681" t="s">
        <v>6</v>
      </c>
      <c r="AA120" s="681" t="s">
        <v>6</v>
      </c>
      <c r="AB120" s="681" t="s">
        <v>6</v>
      </c>
      <c r="AC120" s="681" t="s">
        <v>6</v>
      </c>
      <c r="AD120" s="28" t="s">
        <v>6</v>
      </c>
      <c r="AE120" s="677">
        <v>0.0</v>
      </c>
      <c r="AF120" s="30" t="s">
        <v>10</v>
      </c>
      <c r="AG120" s="30" t="s">
        <v>10</v>
      </c>
      <c r="AH120" s="30" t="s">
        <v>10</v>
      </c>
      <c r="AI120" s="30" t="s">
        <v>10</v>
      </c>
      <c r="AJ120" s="30" t="s">
        <v>10</v>
      </c>
      <c r="AK120" s="30" t="s">
        <v>10</v>
      </c>
      <c r="AL120" s="29">
        <v>0.0</v>
      </c>
      <c r="AM120" s="33" t="s">
        <v>9</v>
      </c>
      <c r="AN120" s="33" t="s">
        <v>9</v>
      </c>
      <c r="AO120" s="33" t="s">
        <v>9</v>
      </c>
      <c r="AP120" s="33" t="s">
        <v>9</v>
      </c>
      <c r="AQ120" s="33" t="s">
        <v>9</v>
      </c>
      <c r="AR120" s="33" t="s">
        <v>9</v>
      </c>
      <c r="AS120" s="33" t="s">
        <v>9</v>
      </c>
      <c r="AT120" s="29">
        <v>0.0</v>
      </c>
      <c r="AU120" s="33" t="s">
        <v>9</v>
      </c>
      <c r="AV120" s="33" t="s">
        <v>9</v>
      </c>
      <c r="AW120" s="33" t="s">
        <v>9</v>
      </c>
      <c r="AX120" s="33" t="s">
        <v>9</v>
      </c>
      <c r="AY120" s="33" t="s">
        <v>9</v>
      </c>
      <c r="AZ120" s="33" t="s">
        <v>9</v>
      </c>
      <c r="BA120" s="33" t="s">
        <v>9</v>
      </c>
      <c r="BB120" s="29">
        <v>0.0</v>
      </c>
      <c r="BC120" s="39" t="s">
        <v>8</v>
      </c>
      <c r="BD120" s="39" t="s">
        <v>8</v>
      </c>
      <c r="BE120" s="39" t="s">
        <v>8</v>
      </c>
      <c r="BF120" s="39" t="s">
        <v>8</v>
      </c>
      <c r="BG120" s="39" t="s">
        <v>8</v>
      </c>
      <c r="BH120" s="39" t="s">
        <v>8</v>
      </c>
      <c r="BI120" s="29">
        <v>0.0</v>
      </c>
      <c r="BJ120" s="39" t="s">
        <v>8</v>
      </c>
      <c r="BK120" s="39" t="s">
        <v>8</v>
      </c>
      <c r="BL120" s="39" t="s">
        <v>8</v>
      </c>
      <c r="BM120" s="39" t="s">
        <v>8</v>
      </c>
      <c r="BN120" s="29">
        <v>0.0</v>
      </c>
      <c r="BO120" s="39" t="s">
        <v>8</v>
      </c>
      <c r="BP120" s="39" t="s">
        <v>8</v>
      </c>
      <c r="BQ120" s="39" t="s">
        <v>8</v>
      </c>
      <c r="BR120" s="39" t="s">
        <v>8</v>
      </c>
      <c r="BS120" s="39" t="s">
        <v>8</v>
      </c>
      <c r="BT120" s="39" t="s">
        <v>8</v>
      </c>
      <c r="BU120" s="39" t="s">
        <v>8</v>
      </c>
      <c r="BV120" s="29">
        <v>0.0</v>
      </c>
      <c r="BW120" s="41" t="s">
        <v>7</v>
      </c>
      <c r="BX120" s="41" t="s">
        <v>7</v>
      </c>
      <c r="BY120" s="41" t="s">
        <v>7</v>
      </c>
      <c r="BZ120" s="41" t="s">
        <v>7</v>
      </c>
      <c r="CA120" s="41" t="s">
        <v>7</v>
      </c>
      <c r="CB120" s="29">
        <v>0.0</v>
      </c>
      <c r="CC120" s="31"/>
      <c r="CD120" s="31"/>
      <c r="CE120" s="31"/>
      <c r="CF120" s="31"/>
      <c r="CG120" s="41" t="s">
        <v>7</v>
      </c>
      <c r="CH120" s="41" t="s">
        <v>7</v>
      </c>
      <c r="CI120" s="8"/>
      <c r="CJ120" s="8"/>
      <c r="CK120" s="8"/>
      <c r="CL120" s="8"/>
      <c r="CM120" s="8"/>
      <c r="CN120" s="37">
        <f t="shared" si="80"/>
        <v>64</v>
      </c>
      <c r="CO120" s="37">
        <f t="shared" si="81"/>
        <v>11</v>
      </c>
      <c r="CP120" s="37">
        <f t="shared" ref="CP120:CT120" si="122">COUNTIF($F120:$CE120,CP$1)</f>
        <v>22</v>
      </c>
      <c r="CQ120" s="37">
        <f t="shared" si="122"/>
        <v>5</v>
      </c>
      <c r="CR120" s="37">
        <f t="shared" si="122"/>
        <v>17</v>
      </c>
      <c r="CS120" s="37">
        <f t="shared" si="122"/>
        <v>14</v>
      </c>
      <c r="CT120" s="37">
        <f t="shared" si="122"/>
        <v>6</v>
      </c>
    </row>
    <row r="121">
      <c r="A121" s="23">
        <v>98.0</v>
      </c>
      <c r="B121" s="24">
        <v>8.0</v>
      </c>
      <c r="C121" s="25" t="s">
        <v>53</v>
      </c>
      <c r="D121" s="26" t="s">
        <v>118</v>
      </c>
      <c r="E121" s="27" t="s">
        <v>80</v>
      </c>
      <c r="F121" s="674" t="s">
        <v>7</v>
      </c>
      <c r="G121" s="674" t="s">
        <v>7</v>
      </c>
      <c r="H121" s="674" t="s">
        <v>7</v>
      </c>
      <c r="I121" s="674" t="s">
        <v>7</v>
      </c>
      <c r="J121" s="674" t="s">
        <v>7</v>
      </c>
      <c r="K121" s="675">
        <v>0.0</v>
      </c>
      <c r="L121" s="674" t="s">
        <v>7</v>
      </c>
      <c r="M121" s="674" t="s">
        <v>7</v>
      </c>
      <c r="N121" s="674" t="s">
        <v>7</v>
      </c>
      <c r="O121" s="674" t="s">
        <v>7</v>
      </c>
      <c r="P121" s="674" t="s">
        <v>7</v>
      </c>
      <c r="Q121" s="674" t="s">
        <v>7</v>
      </c>
      <c r="R121" s="675">
        <v>0.0</v>
      </c>
      <c r="S121" s="681" t="s">
        <v>6</v>
      </c>
      <c r="T121" s="681" t="s">
        <v>6</v>
      </c>
      <c r="U121" s="681" t="s">
        <v>6</v>
      </c>
      <c r="V121" s="681" t="s">
        <v>6</v>
      </c>
      <c r="W121" s="681" t="s">
        <v>6</v>
      </c>
      <c r="X121" s="681" t="s">
        <v>6</v>
      </c>
      <c r="Y121" s="675">
        <v>0.0</v>
      </c>
      <c r="Z121" s="681" t="s">
        <v>6</v>
      </c>
      <c r="AA121" s="681" t="s">
        <v>6</v>
      </c>
      <c r="AB121" s="681" t="s">
        <v>6</v>
      </c>
      <c r="AC121" s="681" t="s">
        <v>6</v>
      </c>
      <c r="AD121" s="28" t="s">
        <v>6</v>
      </c>
      <c r="AE121" s="28" t="s">
        <v>6</v>
      </c>
      <c r="AF121" s="677">
        <v>0.0</v>
      </c>
      <c r="AG121" s="30" t="s">
        <v>10</v>
      </c>
      <c r="AH121" s="30" t="s">
        <v>10</v>
      </c>
      <c r="AI121" s="30" t="s">
        <v>10</v>
      </c>
      <c r="AJ121" s="30" t="s">
        <v>10</v>
      </c>
      <c r="AK121" s="30" t="s">
        <v>10</v>
      </c>
      <c r="AL121" s="30" t="s">
        <v>10</v>
      </c>
      <c r="AM121" s="29">
        <v>0.0</v>
      </c>
      <c r="AN121" s="33" t="s">
        <v>9</v>
      </c>
      <c r="AO121" s="33" t="s">
        <v>9</v>
      </c>
      <c r="AP121" s="33" t="s">
        <v>9</v>
      </c>
      <c r="AQ121" s="33" t="s">
        <v>9</v>
      </c>
      <c r="AR121" s="33" t="s">
        <v>9</v>
      </c>
      <c r="AS121" s="29">
        <v>0.0</v>
      </c>
      <c r="AT121" s="33" t="s">
        <v>9</v>
      </c>
      <c r="AU121" s="33" t="s">
        <v>9</v>
      </c>
      <c r="AV121" s="33" t="s">
        <v>9</v>
      </c>
      <c r="AW121" s="33" t="s">
        <v>9</v>
      </c>
      <c r="AX121" s="33" t="s">
        <v>9</v>
      </c>
      <c r="AY121" s="33" t="s">
        <v>9</v>
      </c>
      <c r="AZ121" s="33" t="s">
        <v>9</v>
      </c>
      <c r="BA121" s="29">
        <v>0.0</v>
      </c>
      <c r="BB121" s="39" t="s">
        <v>8</v>
      </c>
      <c r="BC121" s="39" t="s">
        <v>8</v>
      </c>
      <c r="BD121" s="39" t="s">
        <v>8</v>
      </c>
      <c r="BE121" s="39" t="s">
        <v>8</v>
      </c>
      <c r="BF121" s="39" t="s">
        <v>8</v>
      </c>
      <c r="BG121" s="29">
        <v>0.0</v>
      </c>
      <c r="BH121" s="39" t="s">
        <v>8</v>
      </c>
      <c r="BI121" s="39" t="s">
        <v>8</v>
      </c>
      <c r="BJ121" s="39" t="s">
        <v>8</v>
      </c>
      <c r="BK121" s="39" t="s">
        <v>8</v>
      </c>
      <c r="BL121" s="39" t="s">
        <v>8</v>
      </c>
      <c r="BM121" s="39" t="s">
        <v>8</v>
      </c>
      <c r="BN121" s="39" t="s">
        <v>8</v>
      </c>
      <c r="BO121" s="29">
        <v>0.0</v>
      </c>
      <c r="BP121" s="39" t="s">
        <v>8</v>
      </c>
      <c r="BQ121" s="39" t="s">
        <v>8</v>
      </c>
      <c r="BR121" s="39" t="s">
        <v>8</v>
      </c>
      <c r="BS121" s="39" t="s">
        <v>8</v>
      </c>
      <c r="BT121" s="39" t="s">
        <v>8</v>
      </c>
      <c r="BU121" s="39" t="s">
        <v>8</v>
      </c>
      <c r="BV121" s="29">
        <v>0.0</v>
      </c>
      <c r="BW121" s="32" t="s">
        <v>15</v>
      </c>
      <c r="BX121" s="32" t="s">
        <v>15</v>
      </c>
      <c r="BY121" s="32" t="s">
        <v>15</v>
      </c>
      <c r="BZ121" s="32" t="s">
        <v>15</v>
      </c>
      <c r="CA121" s="32" t="s">
        <v>15</v>
      </c>
      <c r="CB121" s="29">
        <v>0.0</v>
      </c>
      <c r="CC121" s="31"/>
      <c r="CD121" s="41" t="s">
        <v>7</v>
      </c>
      <c r="CE121" s="41" t="s">
        <v>7</v>
      </c>
      <c r="CF121" s="41" t="s">
        <v>7</v>
      </c>
      <c r="CG121" s="41" t="s">
        <v>7</v>
      </c>
      <c r="CH121" s="41" t="s">
        <v>7</v>
      </c>
      <c r="CI121" s="8"/>
      <c r="CJ121" s="8"/>
      <c r="CK121" s="8"/>
      <c r="CL121" s="8"/>
      <c r="CM121" s="8"/>
      <c r="CN121" s="37">
        <f t="shared" si="80"/>
        <v>61</v>
      </c>
      <c r="CO121" s="37">
        <f t="shared" si="81"/>
        <v>11</v>
      </c>
      <c r="CP121" s="37">
        <f t="shared" ref="CP121:CT121" si="123">COUNTIF($F121:$CE121,CP$1)</f>
        <v>12</v>
      </c>
      <c r="CQ121" s="37">
        <f t="shared" si="123"/>
        <v>13</v>
      </c>
      <c r="CR121" s="37">
        <f t="shared" si="123"/>
        <v>18</v>
      </c>
      <c r="CS121" s="37">
        <f t="shared" si="123"/>
        <v>12</v>
      </c>
      <c r="CT121" s="37">
        <f t="shared" si="123"/>
        <v>6</v>
      </c>
    </row>
    <row r="122">
      <c r="A122" s="23">
        <v>99.0</v>
      </c>
      <c r="B122" s="24">
        <v>47.0</v>
      </c>
      <c r="C122" s="25" t="s">
        <v>59</v>
      </c>
      <c r="D122" s="26" t="s">
        <v>119</v>
      </c>
      <c r="E122" s="27" t="s">
        <v>76</v>
      </c>
      <c r="F122" s="676" t="s">
        <v>8</v>
      </c>
      <c r="G122" s="676" t="s">
        <v>8</v>
      </c>
      <c r="H122" s="676" t="s">
        <v>8</v>
      </c>
      <c r="I122" s="676" t="s">
        <v>8</v>
      </c>
      <c r="J122" s="675">
        <v>0.0</v>
      </c>
      <c r="K122" s="681" t="s">
        <v>6</v>
      </c>
      <c r="L122" s="681" t="s">
        <v>6</v>
      </c>
      <c r="M122" s="681" t="s">
        <v>6</v>
      </c>
      <c r="N122" s="681" t="s">
        <v>6</v>
      </c>
      <c r="O122" s="681" t="s">
        <v>6</v>
      </c>
      <c r="P122" s="681" t="s">
        <v>6</v>
      </c>
      <c r="Q122" s="681" t="s">
        <v>6</v>
      </c>
      <c r="R122" s="675">
        <v>0.0</v>
      </c>
      <c r="S122" s="681" t="s">
        <v>6</v>
      </c>
      <c r="T122" s="681" t="s">
        <v>6</v>
      </c>
      <c r="U122" s="681" t="s">
        <v>6</v>
      </c>
      <c r="V122" s="681" t="s">
        <v>6</v>
      </c>
      <c r="W122" s="681" t="s">
        <v>6</v>
      </c>
      <c r="X122" s="681" t="s">
        <v>6</v>
      </c>
      <c r="Y122" s="675">
        <v>0.0</v>
      </c>
      <c r="Z122" s="678" t="s">
        <v>10</v>
      </c>
      <c r="AA122" s="678" t="s">
        <v>10</v>
      </c>
      <c r="AB122" s="678" t="s">
        <v>10</v>
      </c>
      <c r="AC122" s="678" t="s">
        <v>10</v>
      </c>
      <c r="AD122" s="30" t="s">
        <v>10</v>
      </c>
      <c r="AE122" s="677">
        <v>0.0</v>
      </c>
      <c r="AF122" s="33" t="s">
        <v>9</v>
      </c>
      <c r="AG122" s="33" t="s">
        <v>9</v>
      </c>
      <c r="AH122" s="33" t="s">
        <v>9</v>
      </c>
      <c r="AI122" s="33" t="s">
        <v>9</v>
      </c>
      <c r="AJ122" s="33" t="s">
        <v>9</v>
      </c>
      <c r="AK122" s="33" t="s">
        <v>9</v>
      </c>
      <c r="AL122" s="33" t="s">
        <v>9</v>
      </c>
      <c r="AM122" s="29">
        <v>0.0</v>
      </c>
      <c r="AN122" s="33" t="s">
        <v>9</v>
      </c>
      <c r="AO122" s="33" t="s">
        <v>9</v>
      </c>
      <c r="AP122" s="33" t="s">
        <v>9</v>
      </c>
      <c r="AQ122" s="33" t="s">
        <v>9</v>
      </c>
      <c r="AR122" s="33" t="s">
        <v>9</v>
      </c>
      <c r="AS122" s="33" t="s">
        <v>9</v>
      </c>
      <c r="AT122" s="33" t="s">
        <v>9</v>
      </c>
      <c r="AU122" s="29">
        <v>0.0</v>
      </c>
      <c r="AV122" s="39" t="s">
        <v>8</v>
      </c>
      <c r="AW122" s="39" t="s">
        <v>8</v>
      </c>
      <c r="AX122" s="39" t="s">
        <v>8</v>
      </c>
      <c r="AY122" s="39" t="s">
        <v>8</v>
      </c>
      <c r="AZ122" s="39" t="s">
        <v>8</v>
      </c>
      <c r="BA122" s="39" t="s">
        <v>8</v>
      </c>
      <c r="BB122" s="29">
        <v>0.0</v>
      </c>
      <c r="BC122" s="39" t="s">
        <v>8</v>
      </c>
      <c r="BD122" s="39" t="s">
        <v>8</v>
      </c>
      <c r="BE122" s="39" t="s">
        <v>8</v>
      </c>
      <c r="BF122" s="39" t="s">
        <v>8</v>
      </c>
      <c r="BG122" s="29">
        <v>0.0</v>
      </c>
      <c r="BH122" s="39" t="s">
        <v>8</v>
      </c>
      <c r="BI122" s="39" t="s">
        <v>8</v>
      </c>
      <c r="BJ122" s="39" t="s">
        <v>8</v>
      </c>
      <c r="BK122" s="39" t="s">
        <v>8</v>
      </c>
      <c r="BL122" s="39" t="s">
        <v>8</v>
      </c>
      <c r="BM122" s="39" t="s">
        <v>8</v>
      </c>
      <c r="BN122" s="39" t="s">
        <v>8</v>
      </c>
      <c r="BO122" s="29">
        <v>0.0</v>
      </c>
      <c r="BP122" s="41" t="s">
        <v>7</v>
      </c>
      <c r="BQ122" s="41" t="s">
        <v>7</v>
      </c>
      <c r="BR122" s="41" t="s">
        <v>7</v>
      </c>
      <c r="BS122" s="41" t="s">
        <v>7</v>
      </c>
      <c r="BT122" s="41" t="s">
        <v>7</v>
      </c>
      <c r="BU122" s="41" t="s">
        <v>7</v>
      </c>
      <c r="BV122" s="41" t="s">
        <v>7</v>
      </c>
      <c r="BW122" s="29">
        <v>0.0</v>
      </c>
      <c r="BX122" s="41" t="s">
        <v>7</v>
      </c>
      <c r="BY122" s="32" t="s">
        <v>15</v>
      </c>
      <c r="BZ122" s="41" t="s">
        <v>7</v>
      </c>
      <c r="CA122" s="41" t="s">
        <v>7</v>
      </c>
      <c r="CB122" s="41" t="s">
        <v>7</v>
      </c>
      <c r="CC122" s="41" t="s">
        <v>7</v>
      </c>
      <c r="CD122" s="29">
        <v>0.0</v>
      </c>
      <c r="CE122" s="41" t="s">
        <v>7</v>
      </c>
      <c r="CF122" s="41" t="s">
        <v>7</v>
      </c>
      <c r="CG122" s="41" t="s">
        <v>7</v>
      </c>
      <c r="CH122" s="41" t="s">
        <v>7</v>
      </c>
      <c r="CI122" s="8"/>
      <c r="CJ122" s="8"/>
      <c r="CK122" s="8"/>
      <c r="CL122" s="8"/>
      <c r="CM122" s="8"/>
      <c r="CN122" s="37">
        <f t="shared" si="80"/>
        <v>66</v>
      </c>
      <c r="CO122" s="37">
        <f t="shared" si="81"/>
        <v>11</v>
      </c>
      <c r="CP122" s="37">
        <f t="shared" ref="CP122:CT122" si="124">COUNTIF($F122:$CE122,CP$1)</f>
        <v>13</v>
      </c>
      <c r="CQ122" s="37">
        <f t="shared" si="124"/>
        <v>13</v>
      </c>
      <c r="CR122" s="37">
        <f t="shared" si="124"/>
        <v>21</v>
      </c>
      <c r="CS122" s="37">
        <f t="shared" si="124"/>
        <v>14</v>
      </c>
      <c r="CT122" s="37">
        <f t="shared" si="124"/>
        <v>5</v>
      </c>
    </row>
    <row r="123">
      <c r="A123" s="23">
        <v>100.0</v>
      </c>
      <c r="B123" s="24">
        <v>48.0</v>
      </c>
      <c r="C123" s="25" t="s">
        <v>59</v>
      </c>
      <c r="D123" s="26" t="s">
        <v>120</v>
      </c>
      <c r="E123" s="27" t="s">
        <v>76</v>
      </c>
      <c r="F123" s="676" t="s">
        <v>8</v>
      </c>
      <c r="G123" s="676" t="s">
        <v>8</v>
      </c>
      <c r="H123" s="676" t="s">
        <v>8</v>
      </c>
      <c r="I123" s="676" t="s">
        <v>8</v>
      </c>
      <c r="J123" s="675">
        <v>0.0</v>
      </c>
      <c r="K123" s="681" t="s">
        <v>6</v>
      </c>
      <c r="L123" s="681" t="s">
        <v>6</v>
      </c>
      <c r="M123" s="681" t="s">
        <v>6</v>
      </c>
      <c r="N123" s="681" t="s">
        <v>6</v>
      </c>
      <c r="O123" s="681" t="s">
        <v>6</v>
      </c>
      <c r="P123" s="681" t="s">
        <v>6</v>
      </c>
      <c r="Q123" s="681" t="s">
        <v>6</v>
      </c>
      <c r="R123" s="675">
        <v>0.0</v>
      </c>
      <c r="S123" s="681" t="s">
        <v>6</v>
      </c>
      <c r="T123" s="681" t="s">
        <v>6</v>
      </c>
      <c r="U123" s="681" t="s">
        <v>6</v>
      </c>
      <c r="V123" s="681" t="s">
        <v>6</v>
      </c>
      <c r="W123" s="681" t="s">
        <v>6</v>
      </c>
      <c r="X123" s="675">
        <v>0.0</v>
      </c>
      <c r="Y123" s="678" t="s">
        <v>10</v>
      </c>
      <c r="Z123" s="678" t="s">
        <v>10</v>
      </c>
      <c r="AA123" s="678" t="s">
        <v>10</v>
      </c>
      <c r="AB123" s="678" t="s">
        <v>10</v>
      </c>
      <c r="AC123" s="678" t="s">
        <v>10</v>
      </c>
      <c r="AD123" s="30" t="s">
        <v>10</v>
      </c>
      <c r="AE123" s="677">
        <v>0.0</v>
      </c>
      <c r="AF123" s="33" t="s">
        <v>9</v>
      </c>
      <c r="AG123" s="33" t="s">
        <v>9</v>
      </c>
      <c r="AH123" s="33" t="s">
        <v>9</v>
      </c>
      <c r="AI123" s="33" t="s">
        <v>9</v>
      </c>
      <c r="AJ123" s="33" t="s">
        <v>9</v>
      </c>
      <c r="AK123" s="33" t="s">
        <v>9</v>
      </c>
      <c r="AL123" s="33" t="s">
        <v>9</v>
      </c>
      <c r="AM123" s="29">
        <v>0.0</v>
      </c>
      <c r="AN123" s="33" t="s">
        <v>9</v>
      </c>
      <c r="AO123" s="33" t="s">
        <v>9</v>
      </c>
      <c r="AP123" s="33" t="s">
        <v>9</v>
      </c>
      <c r="AQ123" s="33" t="s">
        <v>9</v>
      </c>
      <c r="AR123" s="33" t="s">
        <v>9</v>
      </c>
      <c r="AS123" s="33" t="s">
        <v>9</v>
      </c>
      <c r="AT123" s="33" t="s">
        <v>9</v>
      </c>
      <c r="AU123" s="29">
        <v>0.0</v>
      </c>
      <c r="AV123" s="39" t="s">
        <v>8</v>
      </c>
      <c r="AW123" s="39" t="s">
        <v>8</v>
      </c>
      <c r="AX123" s="39" t="s">
        <v>8</v>
      </c>
      <c r="AY123" s="39" t="s">
        <v>8</v>
      </c>
      <c r="AZ123" s="39" t="s">
        <v>8</v>
      </c>
      <c r="BA123" s="39" t="s">
        <v>8</v>
      </c>
      <c r="BB123" s="29">
        <v>0.0</v>
      </c>
      <c r="BC123" s="39" t="s">
        <v>8</v>
      </c>
      <c r="BD123" s="39" t="s">
        <v>8</v>
      </c>
      <c r="BE123" s="39" t="s">
        <v>8</v>
      </c>
      <c r="BF123" s="39" t="s">
        <v>8</v>
      </c>
      <c r="BG123" s="29">
        <v>0.0</v>
      </c>
      <c r="BH123" s="39" t="s">
        <v>8</v>
      </c>
      <c r="BI123" s="39" t="s">
        <v>8</v>
      </c>
      <c r="BJ123" s="39" t="s">
        <v>8</v>
      </c>
      <c r="BK123" s="39" t="s">
        <v>8</v>
      </c>
      <c r="BL123" s="39" t="s">
        <v>8</v>
      </c>
      <c r="BM123" s="39" t="s">
        <v>8</v>
      </c>
      <c r="BN123" s="39" t="s">
        <v>8</v>
      </c>
      <c r="BO123" s="29">
        <v>0.0</v>
      </c>
      <c r="BP123" s="41" t="s">
        <v>7</v>
      </c>
      <c r="BQ123" s="41" t="s">
        <v>7</v>
      </c>
      <c r="BR123" s="41" t="s">
        <v>7</v>
      </c>
      <c r="BS123" s="41" t="s">
        <v>7</v>
      </c>
      <c r="BT123" s="41" t="s">
        <v>7</v>
      </c>
      <c r="BU123" s="41" t="s">
        <v>7</v>
      </c>
      <c r="BV123" s="41" t="s">
        <v>7</v>
      </c>
      <c r="BW123" s="29">
        <v>0.0</v>
      </c>
      <c r="BX123" s="41" t="s">
        <v>7</v>
      </c>
      <c r="BY123" s="41" t="s">
        <v>7</v>
      </c>
      <c r="BZ123" s="41" t="s">
        <v>7</v>
      </c>
      <c r="CA123" s="41" t="s">
        <v>7</v>
      </c>
      <c r="CB123" s="41" t="s">
        <v>7</v>
      </c>
      <c r="CC123" s="41" t="s">
        <v>7</v>
      </c>
      <c r="CD123" s="29">
        <v>0.0</v>
      </c>
      <c r="CE123" s="41" t="s">
        <v>7</v>
      </c>
      <c r="CF123" s="41" t="s">
        <v>7</v>
      </c>
      <c r="CG123" s="41" t="s">
        <v>7</v>
      </c>
      <c r="CH123" s="41" t="s">
        <v>7</v>
      </c>
      <c r="CI123" s="8"/>
      <c r="CJ123" s="8"/>
      <c r="CK123" s="8"/>
      <c r="CL123" s="8"/>
      <c r="CM123" s="8"/>
      <c r="CN123" s="37">
        <f t="shared" si="80"/>
        <v>67</v>
      </c>
      <c r="CO123" s="37">
        <f t="shared" si="81"/>
        <v>11</v>
      </c>
      <c r="CP123" s="37">
        <f t="shared" ref="CP123:CT123" si="125">COUNTIF($F123:$CE123,CP$1)</f>
        <v>12</v>
      </c>
      <c r="CQ123" s="37">
        <f t="shared" si="125"/>
        <v>14</v>
      </c>
      <c r="CR123" s="37">
        <f t="shared" si="125"/>
        <v>21</v>
      </c>
      <c r="CS123" s="37">
        <f t="shared" si="125"/>
        <v>14</v>
      </c>
      <c r="CT123" s="37">
        <f t="shared" si="125"/>
        <v>6</v>
      </c>
    </row>
    <row r="124">
      <c r="A124" s="23">
        <v>101.0</v>
      </c>
      <c r="B124" s="24">
        <v>49.0</v>
      </c>
      <c r="C124" s="25" t="s">
        <v>59</v>
      </c>
      <c r="D124" s="26" t="s">
        <v>121</v>
      </c>
      <c r="E124" s="27" t="s">
        <v>76</v>
      </c>
      <c r="F124" s="676" t="s">
        <v>8</v>
      </c>
      <c r="G124" s="676" t="s">
        <v>8</v>
      </c>
      <c r="H124" s="676" t="s">
        <v>8</v>
      </c>
      <c r="I124" s="676" t="s">
        <v>8</v>
      </c>
      <c r="J124" s="676" t="s">
        <v>8</v>
      </c>
      <c r="K124" s="675">
        <v>0.0</v>
      </c>
      <c r="L124" s="681" t="s">
        <v>6</v>
      </c>
      <c r="M124" s="681" t="s">
        <v>6</v>
      </c>
      <c r="N124" s="681" t="s">
        <v>6</v>
      </c>
      <c r="O124" s="681" t="s">
        <v>6</v>
      </c>
      <c r="P124" s="681" t="s">
        <v>6</v>
      </c>
      <c r="Q124" s="681" t="s">
        <v>6</v>
      </c>
      <c r="R124" s="675">
        <v>0.0</v>
      </c>
      <c r="S124" s="681" t="s">
        <v>6</v>
      </c>
      <c r="T124" s="681" t="s">
        <v>6</v>
      </c>
      <c r="U124" s="681" t="s">
        <v>6</v>
      </c>
      <c r="V124" s="681" t="s">
        <v>6</v>
      </c>
      <c r="W124" s="681" t="s">
        <v>6</v>
      </c>
      <c r="X124" s="675">
        <v>0.0</v>
      </c>
      <c r="Y124" s="678" t="s">
        <v>10</v>
      </c>
      <c r="Z124" s="678" t="s">
        <v>10</v>
      </c>
      <c r="AA124" s="678" t="s">
        <v>10</v>
      </c>
      <c r="AB124" s="678" t="s">
        <v>10</v>
      </c>
      <c r="AC124" s="678" t="s">
        <v>10</v>
      </c>
      <c r="AD124" s="30" t="s">
        <v>10</v>
      </c>
      <c r="AE124" s="30" t="s">
        <v>10</v>
      </c>
      <c r="AF124" s="677">
        <v>0.0</v>
      </c>
      <c r="AG124" s="33" t="s">
        <v>9</v>
      </c>
      <c r="AH124" s="33" t="s">
        <v>9</v>
      </c>
      <c r="AI124" s="33" t="s">
        <v>9</v>
      </c>
      <c r="AJ124" s="33" t="s">
        <v>9</v>
      </c>
      <c r="AK124" s="33" t="s">
        <v>9</v>
      </c>
      <c r="AL124" s="33" t="s">
        <v>9</v>
      </c>
      <c r="AM124" s="29">
        <v>0.0</v>
      </c>
      <c r="AN124" s="33" t="s">
        <v>9</v>
      </c>
      <c r="AO124" s="33" t="s">
        <v>9</v>
      </c>
      <c r="AP124" s="33" t="s">
        <v>9</v>
      </c>
      <c r="AQ124" s="33" t="s">
        <v>9</v>
      </c>
      <c r="AR124" s="33" t="s">
        <v>9</v>
      </c>
      <c r="AS124" s="33" t="s">
        <v>9</v>
      </c>
      <c r="AT124" s="29">
        <v>0.0</v>
      </c>
      <c r="AU124" s="39" t="s">
        <v>8</v>
      </c>
      <c r="AV124" s="39" t="s">
        <v>8</v>
      </c>
      <c r="AW124" s="39" t="s">
        <v>8</v>
      </c>
      <c r="AX124" s="39" t="s">
        <v>8</v>
      </c>
      <c r="AY124" s="39" t="s">
        <v>8</v>
      </c>
      <c r="AZ124" s="39" t="s">
        <v>8</v>
      </c>
      <c r="BA124" s="39" t="s">
        <v>8</v>
      </c>
      <c r="BB124" s="29">
        <v>0.0</v>
      </c>
      <c r="BC124" s="39" t="s">
        <v>8</v>
      </c>
      <c r="BD124" s="39" t="s">
        <v>8</v>
      </c>
      <c r="BE124" s="39" t="s">
        <v>8</v>
      </c>
      <c r="BF124" s="39" t="s">
        <v>8</v>
      </c>
      <c r="BG124" s="29">
        <v>0.0</v>
      </c>
      <c r="BH124" s="39" t="s">
        <v>8</v>
      </c>
      <c r="BI124" s="39" t="s">
        <v>8</v>
      </c>
      <c r="BJ124" s="39" t="s">
        <v>8</v>
      </c>
      <c r="BK124" s="39" t="s">
        <v>8</v>
      </c>
      <c r="BL124" s="39" t="s">
        <v>8</v>
      </c>
      <c r="BM124" s="39" t="s">
        <v>8</v>
      </c>
      <c r="BN124" s="39" t="s">
        <v>8</v>
      </c>
      <c r="BO124" s="29">
        <v>0.0</v>
      </c>
      <c r="BP124" s="41" t="s">
        <v>7</v>
      </c>
      <c r="BQ124" s="41" t="s">
        <v>7</v>
      </c>
      <c r="BR124" s="41" t="s">
        <v>7</v>
      </c>
      <c r="BS124" s="41" t="s">
        <v>7</v>
      </c>
      <c r="BT124" s="41" t="s">
        <v>7</v>
      </c>
      <c r="BU124" s="41" t="s">
        <v>7</v>
      </c>
      <c r="BV124" s="41" t="s">
        <v>7</v>
      </c>
      <c r="BW124" s="29">
        <v>0.0</v>
      </c>
      <c r="BX124" s="41" t="s">
        <v>7</v>
      </c>
      <c r="BY124" s="41" t="s">
        <v>7</v>
      </c>
      <c r="BZ124" s="41" t="s">
        <v>7</v>
      </c>
      <c r="CA124" s="41" t="s">
        <v>7</v>
      </c>
      <c r="CB124" s="41" t="s">
        <v>7</v>
      </c>
      <c r="CC124" s="41" t="s">
        <v>7</v>
      </c>
      <c r="CD124" s="29">
        <v>0.0</v>
      </c>
      <c r="CE124" s="41" t="s">
        <v>7</v>
      </c>
      <c r="CF124" s="41" t="s">
        <v>7</v>
      </c>
      <c r="CG124" s="41" t="s">
        <v>7</v>
      </c>
      <c r="CH124" s="41" t="s">
        <v>7</v>
      </c>
      <c r="CI124" s="8"/>
      <c r="CJ124" s="8"/>
      <c r="CK124" s="8"/>
      <c r="CL124" s="8"/>
      <c r="CM124" s="8"/>
      <c r="CN124" s="37">
        <f t="shared" si="80"/>
        <v>67</v>
      </c>
      <c r="CO124" s="37">
        <f t="shared" si="81"/>
        <v>11</v>
      </c>
      <c r="CP124" s="37">
        <f t="shared" ref="CP124:CT124" si="126">COUNTIF($F124:$CE124,CP$1)</f>
        <v>11</v>
      </c>
      <c r="CQ124" s="37">
        <f t="shared" si="126"/>
        <v>14</v>
      </c>
      <c r="CR124" s="37">
        <f t="shared" si="126"/>
        <v>23</v>
      </c>
      <c r="CS124" s="37">
        <f t="shared" si="126"/>
        <v>12</v>
      </c>
      <c r="CT124" s="37">
        <f t="shared" si="126"/>
        <v>7</v>
      </c>
    </row>
    <row r="125">
      <c r="A125" s="23">
        <v>102.0</v>
      </c>
      <c r="B125" s="24">
        <v>50.0</v>
      </c>
      <c r="C125" s="25" t="s">
        <v>59</v>
      </c>
      <c r="D125" s="26" t="s">
        <v>122</v>
      </c>
      <c r="E125" s="27" t="s">
        <v>76</v>
      </c>
      <c r="F125" s="679" t="s">
        <v>9</v>
      </c>
      <c r="G125" s="679" t="s">
        <v>9</v>
      </c>
      <c r="H125" s="679" t="s">
        <v>9</v>
      </c>
      <c r="I125" s="679" t="s">
        <v>9</v>
      </c>
      <c r="J125" s="679" t="s">
        <v>9</v>
      </c>
      <c r="K125" s="679" t="s">
        <v>9</v>
      </c>
      <c r="L125" s="675">
        <v>0.0</v>
      </c>
      <c r="M125" s="679" t="s">
        <v>9</v>
      </c>
      <c r="N125" s="679" t="s">
        <v>9</v>
      </c>
      <c r="O125" s="679" t="s">
        <v>9</v>
      </c>
      <c r="P125" s="679" t="s">
        <v>9</v>
      </c>
      <c r="Q125" s="679" t="s">
        <v>9</v>
      </c>
      <c r="R125" s="675">
        <v>0.0</v>
      </c>
      <c r="S125" s="679" t="s">
        <v>9</v>
      </c>
      <c r="T125" s="679" t="s">
        <v>9</v>
      </c>
      <c r="U125" s="679" t="s">
        <v>9</v>
      </c>
      <c r="V125" s="679" t="s">
        <v>9</v>
      </c>
      <c r="W125" s="679" t="s">
        <v>9</v>
      </c>
      <c r="X125" s="679" t="s">
        <v>9</v>
      </c>
      <c r="Y125" s="679" t="s">
        <v>9</v>
      </c>
      <c r="Z125" s="675">
        <v>0.0</v>
      </c>
      <c r="AA125" s="679" t="s">
        <v>9</v>
      </c>
      <c r="AB125" s="679" t="s">
        <v>9</v>
      </c>
      <c r="AC125" s="679" t="s">
        <v>9</v>
      </c>
      <c r="AD125" s="33" t="s">
        <v>9</v>
      </c>
      <c r="AE125" s="33" t="s">
        <v>9</v>
      </c>
      <c r="AF125" s="33" t="s">
        <v>9</v>
      </c>
      <c r="AG125" s="677">
        <v>0.0</v>
      </c>
      <c r="AH125" s="33" t="s">
        <v>9</v>
      </c>
      <c r="AI125" s="33" t="s">
        <v>9</v>
      </c>
      <c r="AJ125" s="33" t="s">
        <v>9</v>
      </c>
      <c r="AK125" s="33" t="s">
        <v>9</v>
      </c>
      <c r="AL125" s="33" t="s">
        <v>9</v>
      </c>
      <c r="AM125" s="29">
        <v>0.0</v>
      </c>
      <c r="AN125" s="33" t="s">
        <v>9</v>
      </c>
      <c r="AO125" s="33" t="s">
        <v>9</v>
      </c>
      <c r="AP125" s="33" t="s">
        <v>9</v>
      </c>
      <c r="AQ125" s="33" t="s">
        <v>9</v>
      </c>
      <c r="AR125" s="33" t="s">
        <v>9</v>
      </c>
      <c r="AS125" s="33" t="s">
        <v>9</v>
      </c>
      <c r="AT125" s="33" t="s">
        <v>9</v>
      </c>
      <c r="AU125" s="29">
        <v>0.0</v>
      </c>
      <c r="AV125" s="39" t="s">
        <v>8</v>
      </c>
      <c r="AW125" s="39" t="s">
        <v>8</v>
      </c>
      <c r="AX125" s="39" t="s">
        <v>8</v>
      </c>
      <c r="AY125" s="39" t="s">
        <v>8</v>
      </c>
      <c r="AZ125" s="29">
        <v>0.0</v>
      </c>
      <c r="BA125" s="39" t="s">
        <v>8</v>
      </c>
      <c r="BB125" s="39" t="s">
        <v>8</v>
      </c>
      <c r="BC125" s="39" t="s">
        <v>8</v>
      </c>
      <c r="BD125" s="39" t="s">
        <v>8</v>
      </c>
      <c r="BE125" s="39" t="s">
        <v>8</v>
      </c>
      <c r="BF125" s="39" t="s">
        <v>8</v>
      </c>
      <c r="BG125" s="29">
        <v>0.0</v>
      </c>
      <c r="BH125" s="39" t="s">
        <v>8</v>
      </c>
      <c r="BI125" s="39" t="s">
        <v>8</v>
      </c>
      <c r="BJ125" s="39" t="s">
        <v>8</v>
      </c>
      <c r="BK125" s="39" t="s">
        <v>8</v>
      </c>
      <c r="BL125" s="39" t="s">
        <v>8</v>
      </c>
      <c r="BM125" s="39" t="s">
        <v>8</v>
      </c>
      <c r="BN125" s="39" t="s">
        <v>8</v>
      </c>
      <c r="BO125" s="29">
        <v>0.0</v>
      </c>
      <c r="BP125" s="41" t="s">
        <v>7</v>
      </c>
      <c r="BQ125" s="41" t="s">
        <v>7</v>
      </c>
      <c r="BR125" s="41" t="s">
        <v>7</v>
      </c>
      <c r="BS125" s="41" t="s">
        <v>7</v>
      </c>
      <c r="BT125" s="41" t="s">
        <v>7</v>
      </c>
      <c r="BU125" s="41" t="s">
        <v>7</v>
      </c>
      <c r="BV125" s="41" t="s">
        <v>7</v>
      </c>
      <c r="BW125" s="29">
        <v>0.0</v>
      </c>
      <c r="BX125" s="41" t="s">
        <v>7</v>
      </c>
      <c r="BY125" s="41" t="s">
        <v>7</v>
      </c>
      <c r="BZ125" s="41" t="s">
        <v>7</v>
      </c>
      <c r="CA125" s="41" t="s">
        <v>7</v>
      </c>
      <c r="CB125" s="41" t="s">
        <v>7</v>
      </c>
      <c r="CC125" s="41" t="s">
        <v>7</v>
      </c>
      <c r="CD125" s="29">
        <v>0.0</v>
      </c>
      <c r="CE125" s="41" t="s">
        <v>7</v>
      </c>
      <c r="CF125" s="41" t="s">
        <v>7</v>
      </c>
      <c r="CG125" s="41" t="s">
        <v>7</v>
      </c>
      <c r="CH125" s="41" t="s">
        <v>7</v>
      </c>
      <c r="CI125" s="8"/>
      <c r="CJ125" s="8"/>
      <c r="CK125" s="8"/>
      <c r="CL125" s="8"/>
      <c r="CM125" s="8"/>
      <c r="CN125" s="37">
        <f t="shared" si="80"/>
        <v>67</v>
      </c>
      <c r="CO125" s="37">
        <f t="shared" si="81"/>
        <v>11</v>
      </c>
      <c r="CP125" s="37">
        <f t="shared" ref="CP125:CT125" si="127">COUNTIF($F125:$CE125,CP$1)</f>
        <v>0</v>
      </c>
      <c r="CQ125" s="37">
        <f t="shared" si="127"/>
        <v>14</v>
      </c>
      <c r="CR125" s="37">
        <f t="shared" si="127"/>
        <v>17</v>
      </c>
      <c r="CS125" s="37">
        <f t="shared" si="127"/>
        <v>36</v>
      </c>
      <c r="CT125" s="37">
        <f t="shared" si="127"/>
        <v>0</v>
      </c>
    </row>
    <row r="126">
      <c r="A126" s="23">
        <v>103.0</v>
      </c>
      <c r="B126" s="24">
        <v>9.0</v>
      </c>
      <c r="C126" s="25" t="s">
        <v>59</v>
      </c>
      <c r="D126" s="26" t="s">
        <v>123</v>
      </c>
      <c r="E126" s="27" t="s">
        <v>80</v>
      </c>
      <c r="F126" s="676" t="s">
        <v>8</v>
      </c>
      <c r="G126" s="676" t="s">
        <v>8</v>
      </c>
      <c r="H126" s="676" t="s">
        <v>8</v>
      </c>
      <c r="I126" s="676" t="s">
        <v>8</v>
      </c>
      <c r="J126" s="675">
        <v>0.0</v>
      </c>
      <c r="K126" s="681" t="s">
        <v>6</v>
      </c>
      <c r="L126" s="681" t="s">
        <v>6</v>
      </c>
      <c r="M126" s="681" t="s">
        <v>6</v>
      </c>
      <c r="N126" s="681" t="s">
        <v>6</v>
      </c>
      <c r="O126" s="681" t="s">
        <v>6</v>
      </c>
      <c r="P126" s="681" t="s">
        <v>6</v>
      </c>
      <c r="Q126" s="675">
        <v>0.0</v>
      </c>
      <c r="R126" s="681" t="s">
        <v>6</v>
      </c>
      <c r="S126" s="681" t="s">
        <v>6</v>
      </c>
      <c r="T126" s="681" t="s">
        <v>6</v>
      </c>
      <c r="U126" s="681" t="s">
        <v>6</v>
      </c>
      <c r="V126" s="681" t="s">
        <v>6</v>
      </c>
      <c r="W126" s="681" t="s">
        <v>6</v>
      </c>
      <c r="X126" s="675">
        <v>0.0</v>
      </c>
      <c r="Y126" s="681" t="s">
        <v>6</v>
      </c>
      <c r="Z126" s="681" t="s">
        <v>6</v>
      </c>
      <c r="AA126" s="681" t="s">
        <v>6</v>
      </c>
      <c r="AB126" s="681" t="s">
        <v>6</v>
      </c>
      <c r="AC126" s="681" t="s">
        <v>6</v>
      </c>
      <c r="AD126" s="28" t="s">
        <v>6</v>
      </c>
      <c r="AE126" s="28" t="s">
        <v>6</v>
      </c>
      <c r="AF126" s="677">
        <v>0.0</v>
      </c>
      <c r="AG126" s="33" t="s">
        <v>9</v>
      </c>
      <c r="AH126" s="33" t="s">
        <v>9</v>
      </c>
      <c r="AI126" s="33" t="s">
        <v>9</v>
      </c>
      <c r="AJ126" s="33" t="s">
        <v>9</v>
      </c>
      <c r="AK126" s="33" t="s">
        <v>9</v>
      </c>
      <c r="AL126" s="29">
        <v>0.0</v>
      </c>
      <c r="AM126" s="33" t="s">
        <v>9</v>
      </c>
      <c r="AN126" s="33" t="s">
        <v>9</v>
      </c>
      <c r="AO126" s="33" t="s">
        <v>9</v>
      </c>
      <c r="AP126" s="33" t="s">
        <v>9</v>
      </c>
      <c r="AQ126" s="33" t="s">
        <v>9</v>
      </c>
      <c r="AR126" s="33" t="s">
        <v>9</v>
      </c>
      <c r="AS126" s="33" t="s">
        <v>9</v>
      </c>
      <c r="AT126" s="29">
        <v>0.0</v>
      </c>
      <c r="AU126" s="39" t="s">
        <v>8</v>
      </c>
      <c r="AV126" s="39" t="s">
        <v>8</v>
      </c>
      <c r="AW126" s="39" t="s">
        <v>8</v>
      </c>
      <c r="AX126" s="39" t="s">
        <v>8</v>
      </c>
      <c r="AY126" s="39" t="s">
        <v>8</v>
      </c>
      <c r="AZ126" s="29">
        <v>0.0</v>
      </c>
      <c r="BA126" s="39" t="s">
        <v>8</v>
      </c>
      <c r="BB126" s="39" t="s">
        <v>8</v>
      </c>
      <c r="BC126" s="39" t="s">
        <v>8</v>
      </c>
      <c r="BD126" s="39" t="s">
        <v>8</v>
      </c>
      <c r="BE126" s="39" t="s">
        <v>8</v>
      </c>
      <c r="BF126" s="39" t="s">
        <v>8</v>
      </c>
      <c r="BG126" s="39" t="s">
        <v>8</v>
      </c>
      <c r="BH126" s="29">
        <v>0.0</v>
      </c>
      <c r="BI126" s="39" t="s">
        <v>8</v>
      </c>
      <c r="BJ126" s="39" t="s">
        <v>8</v>
      </c>
      <c r="BK126" s="39" t="s">
        <v>8</v>
      </c>
      <c r="BL126" s="39" t="s">
        <v>8</v>
      </c>
      <c r="BM126" s="39" t="s">
        <v>8</v>
      </c>
      <c r="BN126" s="29">
        <v>0.0</v>
      </c>
      <c r="BO126" s="41" t="s">
        <v>7</v>
      </c>
      <c r="BP126" s="41" t="s">
        <v>7</v>
      </c>
      <c r="BQ126" s="41" t="s">
        <v>7</v>
      </c>
      <c r="BR126" s="41" t="s">
        <v>7</v>
      </c>
      <c r="BS126" s="41" t="s">
        <v>7</v>
      </c>
      <c r="BT126" s="41" t="s">
        <v>7</v>
      </c>
      <c r="BU126" s="41" t="s">
        <v>7</v>
      </c>
      <c r="BV126" s="29">
        <v>0.0</v>
      </c>
      <c r="BW126" s="41" t="s">
        <v>7</v>
      </c>
      <c r="BX126" s="32" t="s">
        <v>15</v>
      </c>
      <c r="BY126" s="41" t="s">
        <v>7</v>
      </c>
      <c r="BZ126" s="41" t="s">
        <v>7</v>
      </c>
      <c r="CA126" s="41" t="s">
        <v>7</v>
      </c>
      <c r="CB126" s="41" t="s">
        <v>7</v>
      </c>
      <c r="CC126" s="29">
        <v>0.0</v>
      </c>
      <c r="CD126" s="41" t="s">
        <v>7</v>
      </c>
      <c r="CE126" s="41" t="s">
        <v>7</v>
      </c>
      <c r="CF126" s="41" t="s">
        <v>7</v>
      </c>
      <c r="CG126" s="41" t="s">
        <v>7</v>
      </c>
      <c r="CH126" s="41" t="s">
        <v>7</v>
      </c>
      <c r="CI126" s="8"/>
      <c r="CJ126" s="8"/>
      <c r="CK126" s="8"/>
      <c r="CL126" s="8"/>
      <c r="CM126" s="8"/>
      <c r="CN126" s="37">
        <f t="shared" si="80"/>
        <v>66</v>
      </c>
      <c r="CO126" s="37">
        <f t="shared" si="81"/>
        <v>11</v>
      </c>
      <c r="CP126" s="37">
        <f t="shared" ref="CP126:CT126" si="128">COUNTIF($F126:$CE126,CP$1)</f>
        <v>19</v>
      </c>
      <c r="CQ126" s="37">
        <f t="shared" si="128"/>
        <v>14</v>
      </c>
      <c r="CR126" s="37">
        <f t="shared" si="128"/>
        <v>21</v>
      </c>
      <c r="CS126" s="37">
        <f t="shared" si="128"/>
        <v>12</v>
      </c>
      <c r="CT126" s="37">
        <f t="shared" si="128"/>
        <v>0</v>
      </c>
    </row>
    <row r="127">
      <c r="A127" s="23">
        <v>104.0</v>
      </c>
      <c r="B127" s="24">
        <v>51.0</v>
      </c>
      <c r="C127" s="25" t="s">
        <v>64</v>
      </c>
      <c r="D127" s="26" t="s">
        <v>124</v>
      </c>
      <c r="E127" s="27" t="s">
        <v>76</v>
      </c>
      <c r="F127" s="679" t="s">
        <v>9</v>
      </c>
      <c r="G127" s="679" t="s">
        <v>9</v>
      </c>
      <c r="H127" s="679" t="s">
        <v>9</v>
      </c>
      <c r="I127" s="679" t="s">
        <v>9</v>
      </c>
      <c r="J127" s="679" t="s">
        <v>9</v>
      </c>
      <c r="K127" s="675">
        <v>0.0</v>
      </c>
      <c r="L127" s="679" t="s">
        <v>9</v>
      </c>
      <c r="M127" s="679" t="s">
        <v>9</v>
      </c>
      <c r="N127" s="679" t="s">
        <v>9</v>
      </c>
      <c r="O127" s="679" t="s">
        <v>9</v>
      </c>
      <c r="P127" s="679" t="s">
        <v>9</v>
      </c>
      <c r="Q127" s="679" t="s">
        <v>9</v>
      </c>
      <c r="R127" s="675">
        <v>0.0</v>
      </c>
      <c r="S127" s="679" t="s">
        <v>9</v>
      </c>
      <c r="T127" s="679" t="s">
        <v>9</v>
      </c>
      <c r="U127" s="679" t="s">
        <v>9</v>
      </c>
      <c r="V127" s="679" t="s">
        <v>9</v>
      </c>
      <c r="W127" s="679" t="s">
        <v>9</v>
      </c>
      <c r="X127" s="679" t="s">
        <v>9</v>
      </c>
      <c r="Y127" s="675">
        <v>0.0</v>
      </c>
      <c r="Z127" s="679" t="s">
        <v>9</v>
      </c>
      <c r="AA127" s="679" t="s">
        <v>9</v>
      </c>
      <c r="AB127" s="679" t="s">
        <v>9</v>
      </c>
      <c r="AC127" s="679" t="s">
        <v>9</v>
      </c>
      <c r="AD127" s="33" t="s">
        <v>9</v>
      </c>
      <c r="AE127" s="33" t="s">
        <v>9</v>
      </c>
      <c r="AF127" s="677">
        <v>0.0</v>
      </c>
      <c r="AG127" s="33" t="s">
        <v>9</v>
      </c>
      <c r="AH127" s="33" t="s">
        <v>9</v>
      </c>
      <c r="AI127" s="33" t="s">
        <v>9</v>
      </c>
      <c r="AJ127" s="33" t="s">
        <v>9</v>
      </c>
      <c r="AK127" s="33" t="s">
        <v>9</v>
      </c>
      <c r="AL127" s="33" t="s">
        <v>9</v>
      </c>
      <c r="AM127" s="33" t="s">
        <v>9</v>
      </c>
      <c r="AN127" s="29">
        <v>0.0</v>
      </c>
      <c r="AO127" s="39" t="s">
        <v>8</v>
      </c>
      <c r="AP127" s="39" t="s">
        <v>8</v>
      </c>
      <c r="AQ127" s="39" t="s">
        <v>8</v>
      </c>
      <c r="AR127" s="39" t="s">
        <v>8</v>
      </c>
      <c r="AS127" s="39" t="s">
        <v>8</v>
      </c>
      <c r="AT127" s="39" t="s">
        <v>8</v>
      </c>
      <c r="AU127" s="29">
        <v>0.0</v>
      </c>
      <c r="AV127" s="39" t="s">
        <v>8</v>
      </c>
      <c r="AW127" s="39" t="s">
        <v>8</v>
      </c>
      <c r="AX127" s="39" t="s">
        <v>8</v>
      </c>
      <c r="AY127" s="39" t="s">
        <v>8</v>
      </c>
      <c r="AZ127" s="29">
        <v>0.0</v>
      </c>
      <c r="BA127" s="39" t="s">
        <v>8</v>
      </c>
      <c r="BB127" s="39" t="s">
        <v>8</v>
      </c>
      <c r="BC127" s="39" t="s">
        <v>8</v>
      </c>
      <c r="BD127" s="39" t="s">
        <v>8</v>
      </c>
      <c r="BE127" s="39" t="s">
        <v>8</v>
      </c>
      <c r="BF127" s="39" t="s">
        <v>8</v>
      </c>
      <c r="BG127" s="39" t="s">
        <v>8</v>
      </c>
      <c r="BH127" s="29">
        <v>0.0</v>
      </c>
      <c r="BI127" s="41" t="s">
        <v>7</v>
      </c>
      <c r="BJ127" s="41" t="s">
        <v>7</v>
      </c>
      <c r="BK127" s="41" t="s">
        <v>7</v>
      </c>
      <c r="BL127" s="41" t="s">
        <v>7</v>
      </c>
      <c r="BM127" s="41" t="s">
        <v>7</v>
      </c>
      <c r="BN127" s="29">
        <v>0.0</v>
      </c>
      <c r="BO127" s="41" t="s">
        <v>7</v>
      </c>
      <c r="BP127" s="41" t="s">
        <v>7</v>
      </c>
      <c r="BQ127" s="41" t="s">
        <v>7</v>
      </c>
      <c r="BR127" s="31"/>
      <c r="BS127" s="31"/>
      <c r="BT127" s="31"/>
      <c r="BU127" s="31"/>
      <c r="BV127" s="29">
        <v>0.0</v>
      </c>
      <c r="BW127" s="32" t="s">
        <v>15</v>
      </c>
      <c r="BX127" s="32" t="s">
        <v>15</v>
      </c>
      <c r="BY127" s="32" t="s">
        <v>15</v>
      </c>
      <c r="BZ127" s="41" t="s">
        <v>7</v>
      </c>
      <c r="CA127" s="41" t="s">
        <v>7</v>
      </c>
      <c r="CB127" s="41" t="s">
        <v>7</v>
      </c>
      <c r="CC127" s="29">
        <v>0.0</v>
      </c>
      <c r="CD127" s="28" t="s">
        <v>6</v>
      </c>
      <c r="CE127" s="28" t="s">
        <v>6</v>
      </c>
      <c r="CF127" s="28" t="s">
        <v>6</v>
      </c>
      <c r="CG127" s="28" t="s">
        <v>6</v>
      </c>
      <c r="CH127" s="28" t="s">
        <v>6</v>
      </c>
      <c r="CI127" s="8"/>
      <c r="CJ127" s="8"/>
      <c r="CK127" s="8"/>
      <c r="CL127" s="8"/>
      <c r="CM127" s="8"/>
      <c r="CN127" s="37">
        <f t="shared" si="80"/>
        <v>60</v>
      </c>
      <c r="CO127" s="37">
        <f t="shared" si="81"/>
        <v>11</v>
      </c>
      <c r="CP127" s="37">
        <f t="shared" ref="CP127:CT127" si="129">COUNTIF($F127:$CE127,CP$1)</f>
        <v>2</v>
      </c>
      <c r="CQ127" s="37">
        <f t="shared" si="129"/>
        <v>11</v>
      </c>
      <c r="CR127" s="37">
        <f t="shared" si="129"/>
        <v>17</v>
      </c>
      <c r="CS127" s="37">
        <f t="shared" si="129"/>
        <v>30</v>
      </c>
      <c r="CT127" s="37">
        <f t="shared" si="129"/>
        <v>0</v>
      </c>
    </row>
    <row r="128">
      <c r="A128" s="23">
        <v>105.0</v>
      </c>
      <c r="B128" s="24">
        <v>52.0</v>
      </c>
      <c r="C128" s="25" t="s">
        <v>64</v>
      </c>
      <c r="D128" s="26" t="s">
        <v>125</v>
      </c>
      <c r="E128" s="27" t="s">
        <v>76</v>
      </c>
      <c r="F128" s="678" t="s">
        <v>10</v>
      </c>
      <c r="G128" s="678" t="s">
        <v>10</v>
      </c>
      <c r="H128" s="678" t="s">
        <v>10</v>
      </c>
      <c r="I128" s="678" t="s">
        <v>10</v>
      </c>
      <c r="J128" s="678" t="s">
        <v>10</v>
      </c>
      <c r="K128" s="675">
        <v>0.0</v>
      </c>
      <c r="L128" s="678" t="s">
        <v>10</v>
      </c>
      <c r="M128" s="678" t="s">
        <v>10</v>
      </c>
      <c r="N128" s="678" t="s">
        <v>10</v>
      </c>
      <c r="O128" s="678" t="s">
        <v>10</v>
      </c>
      <c r="P128" s="678" t="s">
        <v>10</v>
      </c>
      <c r="Q128" s="678" t="s">
        <v>10</v>
      </c>
      <c r="R128" s="675">
        <v>0.0</v>
      </c>
      <c r="S128" s="678" t="s">
        <v>10</v>
      </c>
      <c r="T128" s="678" t="s">
        <v>10</v>
      </c>
      <c r="U128" s="678" t="s">
        <v>10</v>
      </c>
      <c r="V128" s="678" t="s">
        <v>10</v>
      </c>
      <c r="W128" s="678" t="s">
        <v>10</v>
      </c>
      <c r="X128" s="678" t="s">
        <v>10</v>
      </c>
      <c r="Y128" s="675">
        <v>0.0</v>
      </c>
      <c r="Z128" s="679" t="s">
        <v>9</v>
      </c>
      <c r="AA128" s="679" t="s">
        <v>9</v>
      </c>
      <c r="AB128" s="679" t="s">
        <v>9</v>
      </c>
      <c r="AC128" s="679" t="s">
        <v>9</v>
      </c>
      <c r="AD128" s="33" t="s">
        <v>9</v>
      </c>
      <c r="AE128" s="33" t="s">
        <v>9</v>
      </c>
      <c r="AF128" s="33" t="s">
        <v>9</v>
      </c>
      <c r="AG128" s="677">
        <v>0.0</v>
      </c>
      <c r="AH128" s="33" t="s">
        <v>9</v>
      </c>
      <c r="AI128" s="33" t="s">
        <v>9</v>
      </c>
      <c r="AJ128" s="33" t="s">
        <v>9</v>
      </c>
      <c r="AK128" s="33" t="s">
        <v>9</v>
      </c>
      <c r="AL128" s="33" t="s">
        <v>9</v>
      </c>
      <c r="AM128" s="33" t="s">
        <v>9</v>
      </c>
      <c r="AN128" s="29">
        <v>0.0</v>
      </c>
      <c r="AO128" s="39" t="s">
        <v>8</v>
      </c>
      <c r="AP128" s="39" t="s">
        <v>8</v>
      </c>
      <c r="AQ128" s="39" t="s">
        <v>8</v>
      </c>
      <c r="AR128" s="39" t="s">
        <v>8</v>
      </c>
      <c r="AS128" s="39" t="s">
        <v>8</v>
      </c>
      <c r="AT128" s="39" t="s">
        <v>8</v>
      </c>
      <c r="AU128" s="29">
        <v>0.0</v>
      </c>
      <c r="AV128" s="39" t="s">
        <v>8</v>
      </c>
      <c r="AW128" s="39" t="s">
        <v>8</v>
      </c>
      <c r="AX128" s="39" t="s">
        <v>8</v>
      </c>
      <c r="AY128" s="39" t="s">
        <v>8</v>
      </c>
      <c r="AZ128" s="29">
        <v>0.0</v>
      </c>
      <c r="BA128" s="39" t="s">
        <v>8</v>
      </c>
      <c r="BB128" s="39" t="s">
        <v>8</v>
      </c>
      <c r="BC128" s="39" t="s">
        <v>8</v>
      </c>
      <c r="BD128" s="39" t="s">
        <v>8</v>
      </c>
      <c r="BE128" s="39" t="s">
        <v>8</v>
      </c>
      <c r="BF128" s="39" t="s">
        <v>8</v>
      </c>
      <c r="BG128" s="39" t="s">
        <v>8</v>
      </c>
      <c r="BH128" s="29">
        <v>0.0</v>
      </c>
      <c r="BI128" s="41" t="s">
        <v>7</v>
      </c>
      <c r="BJ128" s="41" t="s">
        <v>7</v>
      </c>
      <c r="BK128" s="41" t="s">
        <v>7</v>
      </c>
      <c r="BL128" s="41" t="s">
        <v>7</v>
      </c>
      <c r="BM128" s="41" t="s">
        <v>7</v>
      </c>
      <c r="BN128" s="29">
        <v>0.0</v>
      </c>
      <c r="BO128" s="41" t="s">
        <v>7</v>
      </c>
      <c r="BP128" s="41" t="s">
        <v>7</v>
      </c>
      <c r="BQ128" s="41" t="s">
        <v>7</v>
      </c>
      <c r="BR128" s="41" t="s">
        <v>7</v>
      </c>
      <c r="BS128" s="41" t="s">
        <v>7</v>
      </c>
      <c r="BT128" s="41" t="s">
        <v>7</v>
      </c>
      <c r="BU128" s="31"/>
      <c r="BV128" s="29">
        <v>0.0</v>
      </c>
      <c r="BW128" s="41" t="s">
        <v>7</v>
      </c>
      <c r="BX128" s="41" t="s">
        <v>7</v>
      </c>
      <c r="BY128" s="41" t="s">
        <v>7</v>
      </c>
      <c r="BZ128" s="41" t="s">
        <v>7</v>
      </c>
      <c r="CA128" s="41" t="s">
        <v>7</v>
      </c>
      <c r="CB128" s="29">
        <v>0.0</v>
      </c>
      <c r="CC128" s="31"/>
      <c r="CD128" s="31"/>
      <c r="CE128" s="28" t="s">
        <v>6</v>
      </c>
      <c r="CF128" s="28" t="s">
        <v>6</v>
      </c>
      <c r="CG128" s="28" t="s">
        <v>6</v>
      </c>
      <c r="CH128" s="28" t="s">
        <v>6</v>
      </c>
      <c r="CI128" s="8"/>
      <c r="CJ128" s="8"/>
      <c r="CK128" s="8"/>
      <c r="CL128" s="8"/>
      <c r="CM128" s="8"/>
      <c r="CN128" s="37">
        <f t="shared" si="80"/>
        <v>64</v>
      </c>
      <c r="CO128" s="37">
        <f t="shared" si="81"/>
        <v>11</v>
      </c>
      <c r="CP128" s="37">
        <f t="shared" ref="CP128:CT128" si="130">COUNTIF($F128:$CE128,CP$1)</f>
        <v>1</v>
      </c>
      <c r="CQ128" s="37">
        <f t="shared" si="130"/>
        <v>16</v>
      </c>
      <c r="CR128" s="37">
        <f t="shared" si="130"/>
        <v>17</v>
      </c>
      <c r="CS128" s="37">
        <f t="shared" si="130"/>
        <v>13</v>
      </c>
      <c r="CT128" s="37">
        <f t="shared" si="130"/>
        <v>17</v>
      </c>
    </row>
    <row r="129">
      <c r="A129" s="23">
        <v>106.0</v>
      </c>
      <c r="B129" s="24">
        <v>53.0</v>
      </c>
      <c r="C129" s="25" t="s">
        <v>64</v>
      </c>
      <c r="D129" s="26" t="s">
        <v>126</v>
      </c>
      <c r="E129" s="27" t="s">
        <v>76</v>
      </c>
      <c r="F129" s="674" t="s">
        <v>7</v>
      </c>
      <c r="G129" s="674" t="s">
        <v>7</v>
      </c>
      <c r="H129" s="674" t="s">
        <v>7</v>
      </c>
      <c r="I129" s="674" t="s">
        <v>7</v>
      </c>
      <c r="J129" s="674" t="s">
        <v>7</v>
      </c>
      <c r="K129" s="675">
        <v>0.0</v>
      </c>
      <c r="L129" s="678" t="s">
        <v>10</v>
      </c>
      <c r="M129" s="678" t="s">
        <v>10</v>
      </c>
      <c r="N129" s="678" t="s">
        <v>10</v>
      </c>
      <c r="O129" s="678" t="s">
        <v>10</v>
      </c>
      <c r="P129" s="678" t="s">
        <v>10</v>
      </c>
      <c r="Q129" s="675">
        <v>0.0</v>
      </c>
      <c r="R129" s="678" t="s">
        <v>10</v>
      </c>
      <c r="S129" s="678" t="s">
        <v>10</v>
      </c>
      <c r="T129" s="678" t="s">
        <v>10</v>
      </c>
      <c r="U129" s="678" t="s">
        <v>10</v>
      </c>
      <c r="V129" s="678" t="s">
        <v>10</v>
      </c>
      <c r="W129" s="678" t="s">
        <v>10</v>
      </c>
      <c r="X129" s="675">
        <v>0.0</v>
      </c>
      <c r="Y129" s="679" t="s">
        <v>9</v>
      </c>
      <c r="Z129" s="679" t="s">
        <v>9</v>
      </c>
      <c r="AA129" s="679" t="s">
        <v>9</v>
      </c>
      <c r="AB129" s="679" t="s">
        <v>9</v>
      </c>
      <c r="AC129" s="679" t="s">
        <v>9</v>
      </c>
      <c r="AD129" s="33" t="s">
        <v>9</v>
      </c>
      <c r="AE129" s="33" t="s">
        <v>9</v>
      </c>
      <c r="AF129" s="677">
        <v>0.0</v>
      </c>
      <c r="AG129" s="33" t="s">
        <v>9</v>
      </c>
      <c r="AH129" s="33" t="s">
        <v>9</v>
      </c>
      <c r="AI129" s="33" t="s">
        <v>9</v>
      </c>
      <c r="AJ129" s="33" t="s">
        <v>9</v>
      </c>
      <c r="AK129" s="33" t="s">
        <v>9</v>
      </c>
      <c r="AL129" s="33" t="s">
        <v>9</v>
      </c>
      <c r="AM129" s="33" t="s">
        <v>9</v>
      </c>
      <c r="AN129" s="29">
        <v>0.0</v>
      </c>
      <c r="AO129" s="39" t="s">
        <v>8</v>
      </c>
      <c r="AP129" s="39" t="s">
        <v>8</v>
      </c>
      <c r="AQ129" s="39" t="s">
        <v>8</v>
      </c>
      <c r="AR129" s="39" t="s">
        <v>8</v>
      </c>
      <c r="AS129" s="39" t="s">
        <v>8</v>
      </c>
      <c r="AT129" s="39" t="s">
        <v>8</v>
      </c>
      <c r="AU129" s="29">
        <v>0.0</v>
      </c>
      <c r="AV129" s="39" t="s">
        <v>8</v>
      </c>
      <c r="AW129" s="39" t="s">
        <v>8</v>
      </c>
      <c r="AX129" s="39" t="s">
        <v>8</v>
      </c>
      <c r="AY129" s="39" t="s">
        <v>8</v>
      </c>
      <c r="AZ129" s="29">
        <v>0.0</v>
      </c>
      <c r="BA129" s="39" t="s">
        <v>8</v>
      </c>
      <c r="BB129" s="39" t="s">
        <v>8</v>
      </c>
      <c r="BC129" s="39" t="s">
        <v>8</v>
      </c>
      <c r="BD129" s="39" t="s">
        <v>8</v>
      </c>
      <c r="BE129" s="39" t="s">
        <v>8</v>
      </c>
      <c r="BF129" s="39" t="s">
        <v>8</v>
      </c>
      <c r="BG129" s="39" t="s">
        <v>8</v>
      </c>
      <c r="BH129" s="29">
        <v>0.0</v>
      </c>
      <c r="BI129" s="41" t="s">
        <v>7</v>
      </c>
      <c r="BJ129" s="41" t="s">
        <v>7</v>
      </c>
      <c r="BK129" s="41" t="s">
        <v>7</v>
      </c>
      <c r="BL129" s="41" t="s">
        <v>7</v>
      </c>
      <c r="BM129" s="41" t="s">
        <v>7</v>
      </c>
      <c r="BN129" s="41" t="s">
        <v>7</v>
      </c>
      <c r="BO129" s="29">
        <v>0.0</v>
      </c>
      <c r="BP129" s="41" t="s">
        <v>7</v>
      </c>
      <c r="BQ129" s="41" t="s">
        <v>7</v>
      </c>
      <c r="BR129" s="41" t="s">
        <v>7</v>
      </c>
      <c r="BS129" s="31"/>
      <c r="BT129" s="31"/>
      <c r="BU129" s="31"/>
      <c r="BV129" s="29">
        <v>0.0</v>
      </c>
      <c r="BW129" s="32" t="s">
        <v>15</v>
      </c>
      <c r="BX129" s="32" t="s">
        <v>15</v>
      </c>
      <c r="BY129" s="32" t="s">
        <v>15</v>
      </c>
      <c r="BZ129" s="32" t="s">
        <v>15</v>
      </c>
      <c r="CA129" s="41" t="s">
        <v>7</v>
      </c>
      <c r="CB129" s="41" t="s">
        <v>7</v>
      </c>
      <c r="CC129" s="29">
        <v>0.0</v>
      </c>
      <c r="CD129" s="28" t="s">
        <v>6</v>
      </c>
      <c r="CE129" s="28" t="s">
        <v>6</v>
      </c>
      <c r="CF129" s="28" t="s">
        <v>6</v>
      </c>
      <c r="CG129" s="28" t="s">
        <v>6</v>
      </c>
      <c r="CH129" s="28" t="s">
        <v>6</v>
      </c>
      <c r="CI129" s="8"/>
      <c r="CJ129" s="8"/>
      <c r="CK129" s="8"/>
      <c r="CL129" s="8"/>
      <c r="CM129" s="8"/>
      <c r="CN129" s="37">
        <f t="shared" si="80"/>
        <v>60</v>
      </c>
      <c r="CO129" s="37">
        <f t="shared" si="81"/>
        <v>11</v>
      </c>
      <c r="CP129" s="37">
        <f t="shared" ref="CP129:CT129" si="131">COUNTIF($F129:$CE129,CP$1)</f>
        <v>2</v>
      </c>
      <c r="CQ129" s="37">
        <f t="shared" si="131"/>
        <v>16</v>
      </c>
      <c r="CR129" s="37">
        <f t="shared" si="131"/>
        <v>17</v>
      </c>
      <c r="CS129" s="37">
        <f t="shared" si="131"/>
        <v>14</v>
      </c>
      <c r="CT129" s="37">
        <f t="shared" si="131"/>
        <v>11</v>
      </c>
    </row>
    <row r="130">
      <c r="A130" s="23">
        <v>107.0</v>
      </c>
      <c r="B130" s="24">
        <v>54.0</v>
      </c>
      <c r="C130" s="25" t="s">
        <v>64</v>
      </c>
      <c r="D130" s="26" t="s">
        <v>127</v>
      </c>
      <c r="E130" s="27" t="s">
        <v>76</v>
      </c>
      <c r="F130" s="679" t="s">
        <v>9</v>
      </c>
      <c r="G130" s="679" t="s">
        <v>9</v>
      </c>
      <c r="H130" s="679" t="s">
        <v>9</v>
      </c>
      <c r="I130" s="679" t="s">
        <v>9</v>
      </c>
      <c r="J130" s="675">
        <v>0.0</v>
      </c>
      <c r="K130" s="679" t="s">
        <v>9</v>
      </c>
      <c r="L130" s="679" t="s">
        <v>9</v>
      </c>
      <c r="M130" s="679" t="s">
        <v>9</v>
      </c>
      <c r="N130" s="679" t="s">
        <v>9</v>
      </c>
      <c r="O130" s="679" t="s">
        <v>9</v>
      </c>
      <c r="P130" s="679" t="s">
        <v>9</v>
      </c>
      <c r="Q130" s="675">
        <v>0.0</v>
      </c>
      <c r="R130" s="679" t="s">
        <v>9</v>
      </c>
      <c r="S130" s="679" t="s">
        <v>9</v>
      </c>
      <c r="T130" s="679" t="s">
        <v>9</v>
      </c>
      <c r="U130" s="679" t="s">
        <v>9</v>
      </c>
      <c r="V130" s="679" t="s">
        <v>9</v>
      </c>
      <c r="W130" s="679" t="s">
        <v>9</v>
      </c>
      <c r="X130" s="675">
        <v>0.0</v>
      </c>
      <c r="Y130" s="679" t="s">
        <v>9</v>
      </c>
      <c r="Z130" s="679" t="s">
        <v>9</v>
      </c>
      <c r="AA130" s="679" t="s">
        <v>9</v>
      </c>
      <c r="AB130" s="679" t="s">
        <v>9</v>
      </c>
      <c r="AC130" s="679" t="s">
        <v>9</v>
      </c>
      <c r="AD130" s="33" t="s">
        <v>9</v>
      </c>
      <c r="AE130" s="33" t="s">
        <v>9</v>
      </c>
      <c r="AF130" s="677">
        <v>0.0</v>
      </c>
      <c r="AG130" s="33" t="s">
        <v>9</v>
      </c>
      <c r="AH130" s="33" t="s">
        <v>9</v>
      </c>
      <c r="AI130" s="33" t="s">
        <v>9</v>
      </c>
      <c r="AJ130" s="33" t="s">
        <v>9</v>
      </c>
      <c r="AK130" s="33" t="s">
        <v>9</v>
      </c>
      <c r="AL130" s="33" t="s">
        <v>9</v>
      </c>
      <c r="AM130" s="33" t="s">
        <v>9</v>
      </c>
      <c r="AN130" s="29">
        <v>0.0</v>
      </c>
      <c r="AO130" s="39" t="s">
        <v>8</v>
      </c>
      <c r="AP130" s="39" t="s">
        <v>8</v>
      </c>
      <c r="AQ130" s="39" t="s">
        <v>8</v>
      </c>
      <c r="AR130" s="39" t="s">
        <v>8</v>
      </c>
      <c r="AS130" s="39" t="s">
        <v>8</v>
      </c>
      <c r="AT130" s="39" t="s">
        <v>8</v>
      </c>
      <c r="AU130" s="29">
        <v>0.0</v>
      </c>
      <c r="AV130" s="39" t="s">
        <v>8</v>
      </c>
      <c r="AW130" s="39" t="s">
        <v>8</v>
      </c>
      <c r="AX130" s="39" t="s">
        <v>8</v>
      </c>
      <c r="AY130" s="39" t="s">
        <v>8</v>
      </c>
      <c r="AZ130" s="39" t="s">
        <v>8</v>
      </c>
      <c r="BA130" s="39" t="s">
        <v>8</v>
      </c>
      <c r="BB130" s="29">
        <v>0.0</v>
      </c>
      <c r="BC130" s="39" t="s">
        <v>8</v>
      </c>
      <c r="BD130" s="39" t="s">
        <v>8</v>
      </c>
      <c r="BE130" s="39" t="s">
        <v>8</v>
      </c>
      <c r="BF130" s="39" t="s">
        <v>8</v>
      </c>
      <c r="BG130" s="39" t="s">
        <v>8</v>
      </c>
      <c r="BH130" s="29">
        <v>0.0</v>
      </c>
      <c r="BI130" s="41" t="s">
        <v>7</v>
      </c>
      <c r="BJ130" s="41" t="s">
        <v>7</v>
      </c>
      <c r="BK130" s="41" t="s">
        <v>7</v>
      </c>
      <c r="BL130" s="41" t="s">
        <v>7</v>
      </c>
      <c r="BM130" s="41" t="s">
        <v>7</v>
      </c>
      <c r="BN130" s="41" t="s">
        <v>7</v>
      </c>
      <c r="BO130" s="29">
        <v>0.0</v>
      </c>
      <c r="BP130" s="41" t="s">
        <v>7</v>
      </c>
      <c r="BQ130" s="41" t="s">
        <v>7</v>
      </c>
      <c r="BR130" s="41" t="s">
        <v>7</v>
      </c>
      <c r="BS130" s="41" t="s">
        <v>7</v>
      </c>
      <c r="BT130" s="41" t="s">
        <v>7</v>
      </c>
      <c r="BU130" s="31"/>
      <c r="BV130" s="29">
        <v>0.0</v>
      </c>
      <c r="BW130" s="32" t="s">
        <v>15</v>
      </c>
      <c r="BX130" s="32" t="s">
        <v>15</v>
      </c>
      <c r="BY130" s="32" t="s">
        <v>15</v>
      </c>
      <c r="BZ130" s="32" t="s">
        <v>15</v>
      </c>
      <c r="CA130" s="32" t="s">
        <v>15</v>
      </c>
      <c r="CB130" s="29">
        <v>0.0</v>
      </c>
      <c r="CC130" s="28" t="s">
        <v>6</v>
      </c>
      <c r="CD130" s="28" t="s">
        <v>6</v>
      </c>
      <c r="CE130" s="28" t="s">
        <v>6</v>
      </c>
      <c r="CF130" s="28" t="s">
        <v>6</v>
      </c>
      <c r="CG130" s="28" t="s">
        <v>6</v>
      </c>
      <c r="CH130" s="28" t="s">
        <v>6</v>
      </c>
      <c r="CI130" s="8"/>
      <c r="CJ130" s="8"/>
      <c r="CK130" s="8"/>
      <c r="CL130" s="8"/>
      <c r="CM130" s="8"/>
      <c r="CN130" s="37">
        <f t="shared" si="80"/>
        <v>61</v>
      </c>
      <c r="CO130" s="37">
        <f t="shared" si="81"/>
        <v>11</v>
      </c>
      <c r="CP130" s="37">
        <f t="shared" ref="CP130:CT130" si="132">COUNTIF($F130:$CE130,CP$1)</f>
        <v>3</v>
      </c>
      <c r="CQ130" s="37">
        <f t="shared" si="132"/>
        <v>11</v>
      </c>
      <c r="CR130" s="37">
        <f t="shared" si="132"/>
        <v>17</v>
      </c>
      <c r="CS130" s="37">
        <f t="shared" si="132"/>
        <v>30</v>
      </c>
      <c r="CT130" s="37">
        <f t="shared" si="132"/>
        <v>0</v>
      </c>
    </row>
    <row r="131">
      <c r="A131" s="23">
        <v>108.0</v>
      </c>
      <c r="B131" s="24">
        <v>10.0</v>
      </c>
      <c r="C131" s="25" t="s">
        <v>64</v>
      </c>
      <c r="D131" s="26" t="s">
        <v>128</v>
      </c>
      <c r="E131" s="27" t="s">
        <v>80</v>
      </c>
      <c r="F131" s="674" t="s">
        <v>7</v>
      </c>
      <c r="G131" s="674" t="s">
        <v>7</v>
      </c>
      <c r="H131" s="674" t="s">
        <v>7</v>
      </c>
      <c r="I131" s="674" t="s">
        <v>7</v>
      </c>
      <c r="J131" s="675">
        <v>0.0</v>
      </c>
      <c r="K131" s="678" t="s">
        <v>10</v>
      </c>
      <c r="L131" s="678" t="s">
        <v>10</v>
      </c>
      <c r="M131" s="678" t="s">
        <v>10</v>
      </c>
      <c r="N131" s="678" t="s">
        <v>10</v>
      </c>
      <c r="O131" s="678" t="s">
        <v>10</v>
      </c>
      <c r="P131" s="678" t="s">
        <v>10</v>
      </c>
      <c r="Q131" s="675">
        <v>0.0</v>
      </c>
      <c r="R131" s="678" t="s">
        <v>10</v>
      </c>
      <c r="S131" s="678" t="s">
        <v>10</v>
      </c>
      <c r="T131" s="678" t="s">
        <v>10</v>
      </c>
      <c r="U131" s="678" t="s">
        <v>10</v>
      </c>
      <c r="V131" s="678" t="s">
        <v>10</v>
      </c>
      <c r="W131" s="678" t="s">
        <v>10</v>
      </c>
      <c r="X131" s="675">
        <v>0.0</v>
      </c>
      <c r="Y131" s="679" t="s">
        <v>9</v>
      </c>
      <c r="Z131" s="679" t="s">
        <v>9</v>
      </c>
      <c r="AA131" s="679" t="s">
        <v>9</v>
      </c>
      <c r="AB131" s="679" t="s">
        <v>9</v>
      </c>
      <c r="AC131" s="679" t="s">
        <v>9</v>
      </c>
      <c r="AD131" s="33" t="s">
        <v>9</v>
      </c>
      <c r="AE131" s="677">
        <v>0.0</v>
      </c>
      <c r="AF131" s="33" t="s">
        <v>9</v>
      </c>
      <c r="AG131" s="33" t="s">
        <v>9</v>
      </c>
      <c r="AH131" s="33" t="s">
        <v>9</v>
      </c>
      <c r="AI131" s="33" t="s">
        <v>9</v>
      </c>
      <c r="AJ131" s="33" t="s">
        <v>9</v>
      </c>
      <c r="AK131" s="33" t="s">
        <v>9</v>
      </c>
      <c r="AL131" s="33" t="s">
        <v>9</v>
      </c>
      <c r="AM131" s="29">
        <v>0.0</v>
      </c>
      <c r="AN131" s="39" t="s">
        <v>8</v>
      </c>
      <c r="AO131" s="39" t="s">
        <v>8</v>
      </c>
      <c r="AP131" s="39" t="s">
        <v>8</v>
      </c>
      <c r="AQ131" s="39" t="s">
        <v>8</v>
      </c>
      <c r="AR131" s="39" t="s">
        <v>8</v>
      </c>
      <c r="AS131" s="39" t="s">
        <v>8</v>
      </c>
      <c r="AT131" s="29">
        <v>0.0</v>
      </c>
      <c r="AU131" s="39" t="s">
        <v>8</v>
      </c>
      <c r="AV131" s="39" t="s">
        <v>8</v>
      </c>
      <c r="AW131" s="39" t="s">
        <v>8</v>
      </c>
      <c r="AX131" s="39" t="s">
        <v>8</v>
      </c>
      <c r="AY131" s="39" t="s">
        <v>8</v>
      </c>
      <c r="AZ131" s="39" t="s">
        <v>8</v>
      </c>
      <c r="BA131" s="29">
        <v>0.0</v>
      </c>
      <c r="BB131" s="39" t="s">
        <v>8</v>
      </c>
      <c r="BC131" s="39" t="s">
        <v>8</v>
      </c>
      <c r="BD131" s="39" t="s">
        <v>8</v>
      </c>
      <c r="BE131" s="39" t="s">
        <v>8</v>
      </c>
      <c r="BF131" s="39" t="s">
        <v>8</v>
      </c>
      <c r="BG131" s="29">
        <v>0.0</v>
      </c>
      <c r="BH131" s="41" t="s">
        <v>7</v>
      </c>
      <c r="BI131" s="41" t="s">
        <v>7</v>
      </c>
      <c r="BJ131" s="41" t="s">
        <v>7</v>
      </c>
      <c r="BK131" s="41" t="s">
        <v>7</v>
      </c>
      <c r="BL131" s="41" t="s">
        <v>7</v>
      </c>
      <c r="BM131" s="41" t="s">
        <v>7</v>
      </c>
      <c r="BN131" s="41" t="s">
        <v>7</v>
      </c>
      <c r="BO131" s="29">
        <v>0.0</v>
      </c>
      <c r="BP131" s="41" t="s">
        <v>7</v>
      </c>
      <c r="BQ131" s="41" t="s">
        <v>7</v>
      </c>
      <c r="BR131" s="41" t="s">
        <v>7</v>
      </c>
      <c r="BS131" s="41" t="s">
        <v>7</v>
      </c>
      <c r="BT131" s="41" t="s">
        <v>7</v>
      </c>
      <c r="BU131" s="29">
        <v>0.0</v>
      </c>
      <c r="BV131" s="41" t="s">
        <v>7</v>
      </c>
      <c r="BW131" s="41" t="s">
        <v>7</v>
      </c>
      <c r="BX131" s="41" t="s">
        <v>7</v>
      </c>
      <c r="BY131" s="41" t="s">
        <v>7</v>
      </c>
      <c r="BZ131" s="41" t="s">
        <v>7</v>
      </c>
      <c r="CA131" s="41" t="s">
        <v>7</v>
      </c>
      <c r="CB131" s="29">
        <v>0.0</v>
      </c>
      <c r="CC131" s="28" t="s">
        <v>6</v>
      </c>
      <c r="CD131" s="28" t="s">
        <v>6</v>
      </c>
      <c r="CE131" s="28" t="s">
        <v>6</v>
      </c>
      <c r="CF131" s="28" t="s">
        <v>6</v>
      </c>
      <c r="CG131" s="28" t="s">
        <v>6</v>
      </c>
      <c r="CH131" s="28" t="s">
        <v>6</v>
      </c>
      <c r="CI131" s="8"/>
      <c r="CJ131" s="8"/>
      <c r="CK131" s="8"/>
      <c r="CL131" s="8"/>
      <c r="CM131" s="8"/>
      <c r="CN131" s="37">
        <f t="shared" si="80"/>
        <v>67</v>
      </c>
      <c r="CO131" s="37">
        <f t="shared" si="81"/>
        <v>11</v>
      </c>
      <c r="CP131" s="37">
        <f t="shared" ref="CP131:CT131" si="133">COUNTIF($F131:$CE131,CP$1)</f>
        <v>3</v>
      </c>
      <c r="CQ131" s="37">
        <f t="shared" si="133"/>
        <v>22</v>
      </c>
      <c r="CR131" s="37">
        <f t="shared" si="133"/>
        <v>17</v>
      </c>
      <c r="CS131" s="37">
        <f t="shared" si="133"/>
        <v>13</v>
      </c>
      <c r="CT131" s="37">
        <f t="shared" si="133"/>
        <v>12</v>
      </c>
    </row>
    <row r="132">
      <c r="A132" s="23">
        <v>109.0</v>
      </c>
      <c r="B132" s="24">
        <v>55.0</v>
      </c>
      <c r="C132" s="25" t="s">
        <v>68</v>
      </c>
      <c r="D132" s="26" t="s">
        <v>129</v>
      </c>
      <c r="E132" s="27" t="s">
        <v>76</v>
      </c>
      <c r="F132" s="679" t="s">
        <v>9</v>
      </c>
      <c r="G132" s="679" t="s">
        <v>9</v>
      </c>
      <c r="H132" s="679" t="s">
        <v>9</v>
      </c>
      <c r="I132" s="679" t="s">
        <v>9</v>
      </c>
      <c r="J132" s="679" t="s">
        <v>9</v>
      </c>
      <c r="K132" s="679" t="s">
        <v>9</v>
      </c>
      <c r="L132" s="675">
        <v>0.0</v>
      </c>
      <c r="M132" s="679" t="s">
        <v>9</v>
      </c>
      <c r="N132" s="679" t="s">
        <v>9</v>
      </c>
      <c r="O132" s="679" t="s">
        <v>9</v>
      </c>
      <c r="P132" s="679" t="s">
        <v>9</v>
      </c>
      <c r="Q132" s="679" t="s">
        <v>9</v>
      </c>
      <c r="R132" s="675">
        <v>0.0</v>
      </c>
      <c r="S132" s="679" t="s">
        <v>9</v>
      </c>
      <c r="T132" s="679" t="s">
        <v>9</v>
      </c>
      <c r="U132" s="679" t="s">
        <v>9</v>
      </c>
      <c r="V132" s="679" t="s">
        <v>9</v>
      </c>
      <c r="W132" s="679" t="s">
        <v>9</v>
      </c>
      <c r="X132" s="679" t="s">
        <v>9</v>
      </c>
      <c r="Y132" s="679" t="s">
        <v>9</v>
      </c>
      <c r="Z132" s="675">
        <v>0.0</v>
      </c>
      <c r="AA132" s="679" t="s">
        <v>9</v>
      </c>
      <c r="AB132" s="679" t="s">
        <v>9</v>
      </c>
      <c r="AC132" s="679" t="s">
        <v>9</v>
      </c>
      <c r="AD132" s="33" t="s">
        <v>9</v>
      </c>
      <c r="AE132" s="33" t="s">
        <v>9</v>
      </c>
      <c r="AF132" s="33" t="s">
        <v>9</v>
      </c>
      <c r="AG132" s="677">
        <v>0.0</v>
      </c>
      <c r="AH132" s="39" t="s">
        <v>8</v>
      </c>
      <c r="AI132" s="39" t="s">
        <v>8</v>
      </c>
      <c r="AJ132" s="39" t="s">
        <v>8</v>
      </c>
      <c r="AK132" s="39" t="s">
        <v>8</v>
      </c>
      <c r="AL132" s="39" t="s">
        <v>8</v>
      </c>
      <c r="AM132" s="39" t="s">
        <v>8</v>
      </c>
      <c r="AN132" s="29">
        <v>0.0</v>
      </c>
      <c r="AO132" s="39" t="s">
        <v>8</v>
      </c>
      <c r="AP132" s="39" t="s">
        <v>8</v>
      </c>
      <c r="AQ132" s="39" t="s">
        <v>8</v>
      </c>
      <c r="AR132" s="39" t="s">
        <v>8</v>
      </c>
      <c r="AS132" s="29">
        <v>0.0</v>
      </c>
      <c r="AT132" s="39" t="s">
        <v>8</v>
      </c>
      <c r="AU132" s="39" t="s">
        <v>8</v>
      </c>
      <c r="AV132" s="39" t="s">
        <v>8</v>
      </c>
      <c r="AW132" s="39" t="s">
        <v>8</v>
      </c>
      <c r="AX132" s="39" t="s">
        <v>8</v>
      </c>
      <c r="AY132" s="39" t="s">
        <v>8</v>
      </c>
      <c r="AZ132" s="39" t="s">
        <v>8</v>
      </c>
      <c r="BA132" s="29">
        <v>0.0</v>
      </c>
      <c r="BB132" s="41" t="s">
        <v>7</v>
      </c>
      <c r="BC132" s="41" t="s">
        <v>7</v>
      </c>
      <c r="BD132" s="41" t="s">
        <v>7</v>
      </c>
      <c r="BE132" s="41" t="s">
        <v>7</v>
      </c>
      <c r="BF132" s="41" t="s">
        <v>7</v>
      </c>
      <c r="BG132" s="29">
        <v>0.0</v>
      </c>
      <c r="BH132" s="41" t="s">
        <v>7</v>
      </c>
      <c r="BI132" s="41" t="s">
        <v>7</v>
      </c>
      <c r="BJ132" s="41" t="s">
        <v>7</v>
      </c>
      <c r="BK132" s="41" t="s">
        <v>7</v>
      </c>
      <c r="BL132" s="41" t="s">
        <v>7</v>
      </c>
      <c r="BM132" s="41" t="s">
        <v>7</v>
      </c>
      <c r="BN132" s="29">
        <v>0.0</v>
      </c>
      <c r="BO132" s="41" t="s">
        <v>7</v>
      </c>
      <c r="BP132" s="41" t="s">
        <v>7</v>
      </c>
      <c r="BQ132" s="41" t="s">
        <v>7</v>
      </c>
      <c r="BR132" s="41" t="s">
        <v>7</v>
      </c>
      <c r="BS132" s="41" t="s">
        <v>7</v>
      </c>
      <c r="BT132" s="41" t="s">
        <v>7</v>
      </c>
      <c r="BU132" s="31"/>
      <c r="BV132" s="29">
        <v>0.0</v>
      </c>
      <c r="BW132" s="28" t="s">
        <v>6</v>
      </c>
      <c r="BX132" s="28" t="s">
        <v>6</v>
      </c>
      <c r="BY132" s="28" t="s">
        <v>6</v>
      </c>
      <c r="BZ132" s="28" t="s">
        <v>6</v>
      </c>
      <c r="CA132" s="28" t="s">
        <v>6</v>
      </c>
      <c r="CB132" s="29">
        <v>0.0</v>
      </c>
      <c r="CC132" s="31"/>
      <c r="CD132" s="31"/>
      <c r="CE132" s="28" t="s">
        <v>6</v>
      </c>
      <c r="CF132" s="28" t="s">
        <v>6</v>
      </c>
      <c r="CG132" s="28" t="s">
        <v>6</v>
      </c>
      <c r="CH132" s="28" t="s">
        <v>6</v>
      </c>
      <c r="CI132" s="8"/>
      <c r="CJ132" s="8"/>
      <c r="CK132" s="8"/>
      <c r="CL132" s="8"/>
      <c r="CM132" s="8"/>
      <c r="CN132" s="37">
        <f t="shared" si="80"/>
        <v>64</v>
      </c>
      <c r="CO132" s="37">
        <f t="shared" si="81"/>
        <v>11</v>
      </c>
      <c r="CP132" s="37">
        <f t="shared" ref="CP132:CT132" si="134">COUNTIF($F132:$CE132,CP$1)</f>
        <v>6</v>
      </c>
      <c r="CQ132" s="37">
        <f t="shared" si="134"/>
        <v>17</v>
      </c>
      <c r="CR132" s="37">
        <f t="shared" si="134"/>
        <v>17</v>
      </c>
      <c r="CS132" s="37">
        <f t="shared" si="134"/>
        <v>24</v>
      </c>
      <c r="CT132" s="37">
        <f t="shared" si="134"/>
        <v>0</v>
      </c>
    </row>
    <row r="133">
      <c r="A133" s="23">
        <v>110.0</v>
      </c>
      <c r="B133" s="24">
        <v>56.0</v>
      </c>
      <c r="C133" s="25" t="s">
        <v>68</v>
      </c>
      <c r="D133" s="26" t="s">
        <v>130</v>
      </c>
      <c r="E133" s="27" t="s">
        <v>76</v>
      </c>
      <c r="F133" s="674" t="s">
        <v>7</v>
      </c>
      <c r="G133" s="674" t="s">
        <v>7</v>
      </c>
      <c r="H133" s="674" t="s">
        <v>7</v>
      </c>
      <c r="I133" s="674" t="s">
        <v>7</v>
      </c>
      <c r="J133" s="675">
        <v>0.0</v>
      </c>
      <c r="K133" s="678" t="s">
        <v>10</v>
      </c>
      <c r="L133" s="678" t="s">
        <v>10</v>
      </c>
      <c r="M133" s="678" t="s">
        <v>10</v>
      </c>
      <c r="N133" s="678" t="s">
        <v>10</v>
      </c>
      <c r="O133" s="678" t="s">
        <v>10</v>
      </c>
      <c r="P133" s="678" t="s">
        <v>10</v>
      </c>
      <c r="Q133" s="678" t="s">
        <v>10</v>
      </c>
      <c r="R133" s="675">
        <v>0.0</v>
      </c>
      <c r="S133" s="678" t="s">
        <v>10</v>
      </c>
      <c r="T133" s="678" t="s">
        <v>10</v>
      </c>
      <c r="U133" s="678" t="s">
        <v>10</v>
      </c>
      <c r="V133" s="678" t="s">
        <v>10</v>
      </c>
      <c r="W133" s="678" t="s">
        <v>10</v>
      </c>
      <c r="X133" s="678" t="s">
        <v>10</v>
      </c>
      <c r="Y133" s="675">
        <v>0.0</v>
      </c>
      <c r="Z133" s="679" t="s">
        <v>9</v>
      </c>
      <c r="AA133" s="679" t="s">
        <v>9</v>
      </c>
      <c r="AB133" s="679" t="s">
        <v>9</v>
      </c>
      <c r="AC133" s="679" t="s">
        <v>9</v>
      </c>
      <c r="AD133" s="33" t="s">
        <v>9</v>
      </c>
      <c r="AE133" s="33" t="s">
        <v>9</v>
      </c>
      <c r="AF133" s="677">
        <v>0.0</v>
      </c>
      <c r="AG133" s="39" t="s">
        <v>8</v>
      </c>
      <c r="AH133" s="39" t="s">
        <v>8</v>
      </c>
      <c r="AI133" s="39" t="s">
        <v>8</v>
      </c>
      <c r="AJ133" s="39" t="s">
        <v>8</v>
      </c>
      <c r="AK133" s="39" t="s">
        <v>8</v>
      </c>
      <c r="AL133" s="39" t="s">
        <v>8</v>
      </c>
      <c r="AM133" s="39" t="s">
        <v>8</v>
      </c>
      <c r="AN133" s="29">
        <v>0.0</v>
      </c>
      <c r="AO133" s="39" t="s">
        <v>8</v>
      </c>
      <c r="AP133" s="39" t="s">
        <v>8</v>
      </c>
      <c r="AQ133" s="39" t="s">
        <v>8</v>
      </c>
      <c r="AR133" s="39" t="s">
        <v>8</v>
      </c>
      <c r="AS133" s="29">
        <v>0.0</v>
      </c>
      <c r="AT133" s="39" t="s">
        <v>8</v>
      </c>
      <c r="AU133" s="39" t="s">
        <v>8</v>
      </c>
      <c r="AV133" s="39" t="s">
        <v>8</v>
      </c>
      <c r="AW133" s="39" t="s">
        <v>8</v>
      </c>
      <c r="AX133" s="39" t="s">
        <v>8</v>
      </c>
      <c r="AY133" s="39" t="s">
        <v>8</v>
      </c>
      <c r="AZ133" s="39" t="s">
        <v>8</v>
      </c>
      <c r="BA133" s="29">
        <v>0.0</v>
      </c>
      <c r="BB133" s="41" t="s">
        <v>7</v>
      </c>
      <c r="BC133" s="41" t="s">
        <v>7</v>
      </c>
      <c r="BD133" s="41" t="s">
        <v>7</v>
      </c>
      <c r="BE133" s="41" t="s">
        <v>7</v>
      </c>
      <c r="BF133" s="41" t="s">
        <v>7</v>
      </c>
      <c r="BG133" s="41" t="s">
        <v>7</v>
      </c>
      <c r="BH133" s="29">
        <v>0.0</v>
      </c>
      <c r="BI133" s="41" t="s">
        <v>7</v>
      </c>
      <c r="BJ133" s="41" t="s">
        <v>7</v>
      </c>
      <c r="BK133" s="41" t="s">
        <v>7</v>
      </c>
      <c r="BL133" s="41" t="s">
        <v>7</v>
      </c>
      <c r="BM133" s="41" t="s">
        <v>7</v>
      </c>
      <c r="BN133" s="41" t="s">
        <v>7</v>
      </c>
      <c r="BO133" s="29">
        <v>0.0</v>
      </c>
      <c r="BP133" s="41" t="s">
        <v>7</v>
      </c>
      <c r="BQ133" s="41" t="s">
        <v>7</v>
      </c>
      <c r="BR133" s="41" t="s">
        <v>7</v>
      </c>
      <c r="BS133" s="41" t="s">
        <v>7</v>
      </c>
      <c r="BT133" s="41" t="s">
        <v>7</v>
      </c>
      <c r="BU133" s="31"/>
      <c r="BV133" s="29">
        <v>0.0</v>
      </c>
      <c r="BW133" s="32" t="s">
        <v>15</v>
      </c>
      <c r="BX133" s="32" t="s">
        <v>15</v>
      </c>
      <c r="BY133" s="32" t="s">
        <v>15</v>
      </c>
      <c r="BZ133" s="32" t="s">
        <v>15</v>
      </c>
      <c r="CA133" s="32" t="s">
        <v>15</v>
      </c>
      <c r="CB133" s="29">
        <v>0.0</v>
      </c>
      <c r="CC133" s="31"/>
      <c r="CD133" s="31"/>
      <c r="CE133" s="31"/>
      <c r="CF133" s="28" t="s">
        <v>6</v>
      </c>
      <c r="CG133" s="28" t="s">
        <v>6</v>
      </c>
      <c r="CH133" s="28" t="s">
        <v>6</v>
      </c>
      <c r="CI133" s="8"/>
      <c r="CJ133" s="8"/>
      <c r="CK133" s="8"/>
      <c r="CL133" s="8"/>
      <c r="CM133" s="8"/>
      <c r="CN133" s="37">
        <f t="shared" si="80"/>
        <v>58</v>
      </c>
      <c r="CO133" s="37">
        <f t="shared" si="81"/>
        <v>11</v>
      </c>
      <c r="CP133" s="37">
        <f t="shared" ref="CP133:CT133" si="135">COUNTIF($F133:$CE133,CP$1)</f>
        <v>0</v>
      </c>
      <c r="CQ133" s="37">
        <f t="shared" si="135"/>
        <v>21</v>
      </c>
      <c r="CR133" s="37">
        <f t="shared" si="135"/>
        <v>18</v>
      </c>
      <c r="CS133" s="37">
        <f t="shared" si="135"/>
        <v>6</v>
      </c>
      <c r="CT133" s="37">
        <f t="shared" si="135"/>
        <v>13</v>
      </c>
    </row>
    <row r="134">
      <c r="A134" s="23">
        <v>111.0</v>
      </c>
      <c r="B134" s="24">
        <v>57.0</v>
      </c>
      <c r="C134" s="25" t="s">
        <v>68</v>
      </c>
      <c r="D134" s="26" t="s">
        <v>131</v>
      </c>
      <c r="E134" s="27" t="s">
        <v>76</v>
      </c>
      <c r="F134" s="674" t="s">
        <v>7</v>
      </c>
      <c r="G134" s="674" t="s">
        <v>7</v>
      </c>
      <c r="H134" s="674" t="s">
        <v>7</v>
      </c>
      <c r="I134" s="674" t="s">
        <v>7</v>
      </c>
      <c r="J134" s="674" t="s">
        <v>7</v>
      </c>
      <c r="K134" s="675">
        <v>0.0</v>
      </c>
      <c r="L134" s="678" t="s">
        <v>10</v>
      </c>
      <c r="M134" s="678" t="s">
        <v>10</v>
      </c>
      <c r="N134" s="678" t="s">
        <v>10</v>
      </c>
      <c r="O134" s="678" t="s">
        <v>10</v>
      </c>
      <c r="P134" s="678" t="s">
        <v>10</v>
      </c>
      <c r="Q134" s="678" t="s">
        <v>10</v>
      </c>
      <c r="R134" s="675">
        <v>0.0</v>
      </c>
      <c r="S134" s="679" t="s">
        <v>9</v>
      </c>
      <c r="T134" s="679" t="s">
        <v>9</v>
      </c>
      <c r="U134" s="679" t="s">
        <v>9</v>
      </c>
      <c r="V134" s="679" t="s">
        <v>9</v>
      </c>
      <c r="W134" s="679" t="s">
        <v>9</v>
      </c>
      <c r="X134" s="679" t="s">
        <v>9</v>
      </c>
      <c r="Y134" s="675">
        <v>0.0</v>
      </c>
      <c r="Z134" s="679" t="s">
        <v>9</v>
      </c>
      <c r="AA134" s="679" t="s">
        <v>9</v>
      </c>
      <c r="AB134" s="679" t="s">
        <v>9</v>
      </c>
      <c r="AC134" s="679" t="s">
        <v>9</v>
      </c>
      <c r="AD134" s="33" t="s">
        <v>9</v>
      </c>
      <c r="AE134" s="33" t="s">
        <v>9</v>
      </c>
      <c r="AF134" s="677">
        <v>0.0</v>
      </c>
      <c r="AG134" s="39" t="s">
        <v>8</v>
      </c>
      <c r="AH134" s="39" t="s">
        <v>8</v>
      </c>
      <c r="AI134" s="39" t="s">
        <v>8</v>
      </c>
      <c r="AJ134" s="39" t="s">
        <v>8</v>
      </c>
      <c r="AK134" s="39" t="s">
        <v>8</v>
      </c>
      <c r="AL134" s="39" t="s">
        <v>8</v>
      </c>
      <c r="AM134" s="29">
        <v>0.0</v>
      </c>
      <c r="AN134" s="39" t="s">
        <v>8</v>
      </c>
      <c r="AO134" s="39" t="s">
        <v>8</v>
      </c>
      <c r="AP134" s="39" t="s">
        <v>8</v>
      </c>
      <c r="AQ134" s="39" t="s">
        <v>8</v>
      </c>
      <c r="AR134" s="39" t="s">
        <v>8</v>
      </c>
      <c r="AS134" s="29">
        <v>0.0</v>
      </c>
      <c r="AT134" s="39" t="s">
        <v>8</v>
      </c>
      <c r="AU134" s="39" t="s">
        <v>8</v>
      </c>
      <c r="AV134" s="39" t="s">
        <v>8</v>
      </c>
      <c r="AW134" s="39" t="s">
        <v>8</v>
      </c>
      <c r="AX134" s="39" t="s">
        <v>8</v>
      </c>
      <c r="AY134" s="39" t="s">
        <v>8</v>
      </c>
      <c r="AZ134" s="39" t="s">
        <v>8</v>
      </c>
      <c r="BA134" s="29">
        <v>0.0</v>
      </c>
      <c r="BB134" s="41" t="s">
        <v>7</v>
      </c>
      <c r="BC134" s="41" t="s">
        <v>7</v>
      </c>
      <c r="BD134" s="41" t="s">
        <v>7</v>
      </c>
      <c r="BE134" s="41" t="s">
        <v>7</v>
      </c>
      <c r="BF134" s="41" t="s">
        <v>7</v>
      </c>
      <c r="BG134" s="41" t="s">
        <v>7</v>
      </c>
      <c r="BH134" s="29">
        <v>0.0</v>
      </c>
      <c r="BI134" s="41" t="s">
        <v>7</v>
      </c>
      <c r="BJ134" s="41" t="s">
        <v>7</v>
      </c>
      <c r="BK134" s="41" t="s">
        <v>7</v>
      </c>
      <c r="BL134" s="41" t="s">
        <v>7</v>
      </c>
      <c r="BM134" s="41" t="s">
        <v>7</v>
      </c>
      <c r="BN134" s="29">
        <v>0.0</v>
      </c>
      <c r="BO134" s="41" t="s">
        <v>7</v>
      </c>
      <c r="BP134" s="41" t="s">
        <v>7</v>
      </c>
      <c r="BQ134" s="41" t="s">
        <v>7</v>
      </c>
      <c r="BR134" s="41" t="s">
        <v>7</v>
      </c>
      <c r="BS134" s="41" t="s">
        <v>7</v>
      </c>
      <c r="BT134" s="31"/>
      <c r="BU134" s="31"/>
      <c r="BV134" s="29">
        <v>0.0</v>
      </c>
      <c r="BW134" s="32" t="s">
        <v>15</v>
      </c>
      <c r="BX134" s="32" t="s">
        <v>15</v>
      </c>
      <c r="BY134" s="32" t="s">
        <v>15</v>
      </c>
      <c r="BZ134" s="32" t="s">
        <v>15</v>
      </c>
      <c r="CA134" s="32" t="s">
        <v>15</v>
      </c>
      <c r="CB134" s="29">
        <v>0.0</v>
      </c>
      <c r="CC134" s="28" t="s">
        <v>6</v>
      </c>
      <c r="CD134" s="28" t="s">
        <v>6</v>
      </c>
      <c r="CE134" s="28" t="s">
        <v>6</v>
      </c>
      <c r="CF134" s="28" t="s">
        <v>6</v>
      </c>
      <c r="CG134" s="28" t="s">
        <v>6</v>
      </c>
      <c r="CH134" s="28" t="s">
        <v>6</v>
      </c>
      <c r="CI134" s="8"/>
      <c r="CJ134" s="8"/>
      <c r="CK134" s="8"/>
      <c r="CL134" s="8"/>
      <c r="CM134" s="8"/>
      <c r="CN134" s="37">
        <f t="shared" si="80"/>
        <v>60</v>
      </c>
      <c r="CO134" s="37">
        <f t="shared" si="81"/>
        <v>11</v>
      </c>
      <c r="CP134" s="37">
        <f t="shared" ref="CP134:CT134" si="136">COUNTIF($F134:$CE134,CP$1)</f>
        <v>3</v>
      </c>
      <c r="CQ134" s="37">
        <f t="shared" si="136"/>
        <v>21</v>
      </c>
      <c r="CR134" s="37">
        <f t="shared" si="136"/>
        <v>18</v>
      </c>
      <c r="CS134" s="37">
        <f t="shared" si="136"/>
        <v>12</v>
      </c>
      <c r="CT134" s="37">
        <f t="shared" si="136"/>
        <v>6</v>
      </c>
    </row>
    <row r="135">
      <c r="A135" s="23">
        <v>112.0</v>
      </c>
      <c r="B135" s="24">
        <v>58.0</v>
      </c>
      <c r="C135" s="25" t="s">
        <v>68</v>
      </c>
      <c r="D135" s="26" t="s">
        <v>132</v>
      </c>
      <c r="E135" s="27" t="s">
        <v>76</v>
      </c>
      <c r="F135" s="676" t="s">
        <v>8</v>
      </c>
      <c r="G135" s="676" t="s">
        <v>8</v>
      </c>
      <c r="H135" s="676" t="s">
        <v>8</v>
      </c>
      <c r="I135" s="676" t="s">
        <v>8</v>
      </c>
      <c r="J135" s="676" t="s">
        <v>8</v>
      </c>
      <c r="K135" s="675">
        <v>0.0</v>
      </c>
      <c r="L135" s="678" t="s">
        <v>10</v>
      </c>
      <c r="M135" s="678" t="s">
        <v>10</v>
      </c>
      <c r="N135" s="678" t="s">
        <v>10</v>
      </c>
      <c r="O135" s="678" t="s">
        <v>10</v>
      </c>
      <c r="P135" s="678" t="s">
        <v>10</v>
      </c>
      <c r="Q135" s="675">
        <v>0.0</v>
      </c>
      <c r="R135" s="679" t="s">
        <v>9</v>
      </c>
      <c r="S135" s="679" t="s">
        <v>9</v>
      </c>
      <c r="T135" s="679" t="s">
        <v>9</v>
      </c>
      <c r="U135" s="679" t="s">
        <v>9</v>
      </c>
      <c r="V135" s="679" t="s">
        <v>9</v>
      </c>
      <c r="W135" s="679" t="s">
        <v>9</v>
      </c>
      <c r="X135" s="675">
        <v>0.0</v>
      </c>
      <c r="Y135" s="679" t="s">
        <v>9</v>
      </c>
      <c r="Z135" s="679" t="s">
        <v>9</v>
      </c>
      <c r="AA135" s="679" t="s">
        <v>9</v>
      </c>
      <c r="AB135" s="679" t="s">
        <v>9</v>
      </c>
      <c r="AC135" s="679" t="s">
        <v>9</v>
      </c>
      <c r="AD135" s="33" t="s">
        <v>9</v>
      </c>
      <c r="AE135" s="33" t="s">
        <v>9</v>
      </c>
      <c r="AF135" s="677">
        <v>0.0</v>
      </c>
      <c r="AG135" s="39" t="s">
        <v>8</v>
      </c>
      <c r="AH135" s="39" t="s">
        <v>8</v>
      </c>
      <c r="AI135" s="39" t="s">
        <v>8</v>
      </c>
      <c r="AJ135" s="39" t="s">
        <v>8</v>
      </c>
      <c r="AK135" s="39" t="s">
        <v>8</v>
      </c>
      <c r="AL135" s="39" t="s">
        <v>8</v>
      </c>
      <c r="AM135" s="29">
        <v>0.0</v>
      </c>
      <c r="AN135" s="39" t="s">
        <v>8</v>
      </c>
      <c r="AO135" s="39" t="s">
        <v>8</v>
      </c>
      <c r="AP135" s="39" t="s">
        <v>8</v>
      </c>
      <c r="AQ135" s="39" t="s">
        <v>8</v>
      </c>
      <c r="AR135" s="39" t="s">
        <v>8</v>
      </c>
      <c r="AS135" s="29">
        <v>0.0</v>
      </c>
      <c r="AT135" s="39" t="s">
        <v>8</v>
      </c>
      <c r="AU135" s="39" t="s">
        <v>8</v>
      </c>
      <c r="AV135" s="39" t="s">
        <v>8</v>
      </c>
      <c r="AW135" s="39" t="s">
        <v>8</v>
      </c>
      <c r="AX135" s="39" t="s">
        <v>8</v>
      </c>
      <c r="AY135" s="39" t="s">
        <v>8</v>
      </c>
      <c r="AZ135" s="39" t="s">
        <v>8</v>
      </c>
      <c r="BA135" s="29">
        <v>0.0</v>
      </c>
      <c r="BB135" s="41" t="s">
        <v>7</v>
      </c>
      <c r="BC135" s="41" t="s">
        <v>7</v>
      </c>
      <c r="BD135" s="41" t="s">
        <v>7</v>
      </c>
      <c r="BE135" s="41" t="s">
        <v>7</v>
      </c>
      <c r="BF135" s="41" t="s">
        <v>7</v>
      </c>
      <c r="BG135" s="29">
        <v>0.0</v>
      </c>
      <c r="BH135" s="41" t="s">
        <v>7</v>
      </c>
      <c r="BI135" s="41" t="s">
        <v>7</v>
      </c>
      <c r="BJ135" s="41" t="s">
        <v>7</v>
      </c>
      <c r="BK135" s="41" t="s">
        <v>7</v>
      </c>
      <c r="BL135" s="41" t="s">
        <v>7</v>
      </c>
      <c r="BM135" s="41" t="s">
        <v>7</v>
      </c>
      <c r="BN135" s="29">
        <v>0.0</v>
      </c>
      <c r="BO135" s="41" t="s">
        <v>7</v>
      </c>
      <c r="BP135" s="41" t="s">
        <v>7</v>
      </c>
      <c r="BQ135" s="41" t="s">
        <v>7</v>
      </c>
      <c r="BR135" s="41" t="s">
        <v>7</v>
      </c>
      <c r="BS135" s="41" t="s">
        <v>7</v>
      </c>
      <c r="BT135" s="41" t="s">
        <v>7</v>
      </c>
      <c r="BU135" s="31"/>
      <c r="BV135" s="29">
        <v>0.0</v>
      </c>
      <c r="BW135" s="32" t="s">
        <v>15</v>
      </c>
      <c r="BX135" s="32" t="s">
        <v>15</v>
      </c>
      <c r="BY135" s="32" t="s">
        <v>15</v>
      </c>
      <c r="BZ135" s="32" t="s">
        <v>15</v>
      </c>
      <c r="CA135" s="32" t="s">
        <v>15</v>
      </c>
      <c r="CB135" s="29">
        <v>0.0</v>
      </c>
      <c r="CC135" s="31"/>
      <c r="CD135" s="28" t="s">
        <v>6</v>
      </c>
      <c r="CE135" s="28" t="s">
        <v>6</v>
      </c>
      <c r="CF135" s="28" t="s">
        <v>6</v>
      </c>
      <c r="CG135" s="28" t="s">
        <v>6</v>
      </c>
      <c r="CH135" s="28" t="s">
        <v>6</v>
      </c>
      <c r="CI135" s="8"/>
      <c r="CJ135" s="8"/>
      <c r="CK135" s="8"/>
      <c r="CL135" s="8"/>
      <c r="CM135" s="8"/>
      <c r="CN135" s="37">
        <f t="shared" si="80"/>
        <v>60</v>
      </c>
      <c r="CO135" s="37">
        <f t="shared" si="81"/>
        <v>11</v>
      </c>
      <c r="CP135" s="37">
        <f t="shared" ref="CP135:CT135" si="137">COUNTIF($F135:$CE135,CP$1)</f>
        <v>2</v>
      </c>
      <c r="CQ135" s="37">
        <f t="shared" si="137"/>
        <v>17</v>
      </c>
      <c r="CR135" s="37">
        <f t="shared" si="137"/>
        <v>23</v>
      </c>
      <c r="CS135" s="37">
        <f t="shared" si="137"/>
        <v>13</v>
      </c>
      <c r="CT135" s="37">
        <f t="shared" si="137"/>
        <v>5</v>
      </c>
    </row>
    <row r="136" ht="18.0" customHeight="1">
      <c r="A136" s="23">
        <v>113.0</v>
      </c>
      <c r="B136" s="24">
        <v>11.0</v>
      </c>
      <c r="C136" s="25" t="s">
        <v>68</v>
      </c>
      <c r="D136" s="26" t="s">
        <v>133</v>
      </c>
      <c r="E136" s="27" t="s">
        <v>80</v>
      </c>
      <c r="F136" s="676" t="s">
        <v>8</v>
      </c>
      <c r="G136" s="676" t="s">
        <v>8</v>
      </c>
      <c r="H136" s="676" t="s">
        <v>8</v>
      </c>
      <c r="I136" s="676" t="s">
        <v>8</v>
      </c>
      <c r="J136" s="676" t="s">
        <v>8</v>
      </c>
      <c r="K136" s="675">
        <v>0.0</v>
      </c>
      <c r="L136" s="678" t="s">
        <v>10</v>
      </c>
      <c r="M136" s="678" t="s">
        <v>10</v>
      </c>
      <c r="N136" s="678" t="s">
        <v>10</v>
      </c>
      <c r="O136" s="678" t="s">
        <v>10</v>
      </c>
      <c r="P136" s="678" t="s">
        <v>10</v>
      </c>
      <c r="Q136" s="678" t="s">
        <v>10</v>
      </c>
      <c r="R136" s="675">
        <v>0.0</v>
      </c>
      <c r="S136" s="678" t="s">
        <v>10</v>
      </c>
      <c r="T136" s="678" t="s">
        <v>10</v>
      </c>
      <c r="U136" s="678" t="s">
        <v>10</v>
      </c>
      <c r="V136" s="678" t="s">
        <v>10</v>
      </c>
      <c r="W136" s="678" t="s">
        <v>10</v>
      </c>
      <c r="X136" s="678" t="s">
        <v>10</v>
      </c>
      <c r="Y136" s="675">
        <v>0.0</v>
      </c>
      <c r="Z136" s="679" t="s">
        <v>9</v>
      </c>
      <c r="AA136" s="679" t="s">
        <v>9</v>
      </c>
      <c r="AB136" s="679" t="s">
        <v>9</v>
      </c>
      <c r="AC136" s="679" t="s">
        <v>9</v>
      </c>
      <c r="AD136" s="33" t="s">
        <v>9</v>
      </c>
      <c r="AE136" s="33" t="s">
        <v>9</v>
      </c>
      <c r="AF136" s="677">
        <v>0.0</v>
      </c>
      <c r="AG136" s="39" t="s">
        <v>8</v>
      </c>
      <c r="AH136" s="39" t="s">
        <v>8</v>
      </c>
      <c r="AI136" s="39" t="s">
        <v>8</v>
      </c>
      <c r="AJ136" s="39" t="s">
        <v>8</v>
      </c>
      <c r="AK136" s="39" t="s">
        <v>8</v>
      </c>
      <c r="AL136" s="39" t="s">
        <v>8</v>
      </c>
      <c r="AM136" s="29">
        <v>0.0</v>
      </c>
      <c r="AN136" s="39" t="s">
        <v>8</v>
      </c>
      <c r="AO136" s="39" t="s">
        <v>8</v>
      </c>
      <c r="AP136" s="39" t="s">
        <v>8</v>
      </c>
      <c r="AQ136" s="39" t="s">
        <v>8</v>
      </c>
      <c r="AR136" s="39" t="s">
        <v>8</v>
      </c>
      <c r="AS136" s="29">
        <v>0.0</v>
      </c>
      <c r="AT136" s="39" t="s">
        <v>8</v>
      </c>
      <c r="AU136" s="39" t="s">
        <v>8</v>
      </c>
      <c r="AV136" s="39" t="s">
        <v>8</v>
      </c>
      <c r="AW136" s="39" t="s">
        <v>8</v>
      </c>
      <c r="AX136" s="39" t="s">
        <v>8</v>
      </c>
      <c r="AY136" s="39" t="s">
        <v>8</v>
      </c>
      <c r="AZ136" s="29">
        <v>0.0</v>
      </c>
      <c r="BA136" s="41" t="s">
        <v>7</v>
      </c>
      <c r="BB136" s="41" t="s">
        <v>7</v>
      </c>
      <c r="BC136" s="41" t="s">
        <v>7</v>
      </c>
      <c r="BD136" s="41" t="s">
        <v>7</v>
      </c>
      <c r="BE136" s="41" t="s">
        <v>7</v>
      </c>
      <c r="BF136" s="41" t="s">
        <v>7</v>
      </c>
      <c r="BG136" s="29">
        <v>0.0</v>
      </c>
      <c r="BH136" s="41" t="s">
        <v>7</v>
      </c>
      <c r="BI136" s="41" t="s">
        <v>7</v>
      </c>
      <c r="BJ136" s="41" t="s">
        <v>7</v>
      </c>
      <c r="BK136" s="41" t="s">
        <v>7</v>
      </c>
      <c r="BL136" s="41" t="s">
        <v>7</v>
      </c>
      <c r="BM136" s="41" t="s">
        <v>7</v>
      </c>
      <c r="BN136" s="29">
        <v>0.0</v>
      </c>
      <c r="BO136" s="41" t="s">
        <v>7</v>
      </c>
      <c r="BP136" s="41" t="s">
        <v>7</v>
      </c>
      <c r="BQ136" s="41" t="s">
        <v>7</v>
      </c>
      <c r="BR136" s="31"/>
      <c r="BS136" s="31"/>
      <c r="BT136" s="31"/>
      <c r="BU136" s="31"/>
      <c r="BV136" s="29">
        <v>0.0</v>
      </c>
      <c r="BW136" s="30" t="s">
        <v>10</v>
      </c>
      <c r="BX136" s="30" t="s">
        <v>10</v>
      </c>
      <c r="BY136" s="30" t="s">
        <v>10</v>
      </c>
      <c r="BZ136" s="30" t="s">
        <v>10</v>
      </c>
      <c r="CA136" s="30" t="s">
        <v>10</v>
      </c>
      <c r="CB136" s="30" t="s">
        <v>10</v>
      </c>
      <c r="CC136" s="29">
        <v>0.0</v>
      </c>
      <c r="CD136" s="30" t="s">
        <v>10</v>
      </c>
      <c r="CE136" s="30" t="s">
        <v>10</v>
      </c>
      <c r="CF136" s="30" t="s">
        <v>10</v>
      </c>
      <c r="CG136" s="30" t="s">
        <v>10</v>
      </c>
      <c r="CH136" s="30" t="s">
        <v>10</v>
      </c>
      <c r="CI136" s="8"/>
      <c r="CJ136" s="8"/>
      <c r="CK136" s="8"/>
      <c r="CL136" s="8"/>
      <c r="CM136" s="8"/>
      <c r="CN136" s="37">
        <f t="shared" si="80"/>
        <v>63</v>
      </c>
      <c r="CO136" s="37">
        <f t="shared" si="81"/>
        <v>11</v>
      </c>
      <c r="CP136" s="37">
        <f t="shared" ref="CP136:CT136" si="138">COUNTIF($F136:$CE136,CP$1)</f>
        <v>0</v>
      </c>
      <c r="CQ136" s="37">
        <f t="shared" si="138"/>
        <v>15</v>
      </c>
      <c r="CR136" s="37">
        <f t="shared" si="138"/>
        <v>22</v>
      </c>
      <c r="CS136" s="37">
        <f t="shared" si="138"/>
        <v>6</v>
      </c>
      <c r="CT136" s="37">
        <f t="shared" si="138"/>
        <v>20</v>
      </c>
    </row>
    <row r="137">
      <c r="A137" s="72"/>
      <c r="B137" s="73"/>
      <c r="C137" s="74"/>
      <c r="D137" s="75"/>
      <c r="E137" s="76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77"/>
      <c r="BO137" s="77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51"/>
      <c r="CK137" s="51"/>
      <c r="CL137" s="51"/>
      <c r="CM137" s="51"/>
      <c r="CN137" s="51"/>
      <c r="CO137" s="37">
        <f t="shared" si="81"/>
        <v>0</v>
      </c>
      <c r="CP137" s="37">
        <f t="shared" ref="CP137:CT137" si="139">COUNTIF($F137:$CE137,CP$1)</f>
        <v>0</v>
      </c>
      <c r="CQ137" s="37">
        <f t="shared" si="139"/>
        <v>0</v>
      </c>
      <c r="CR137" s="37">
        <f t="shared" si="139"/>
        <v>0</v>
      </c>
      <c r="CS137" s="37">
        <f t="shared" si="139"/>
        <v>0</v>
      </c>
      <c r="CT137" s="37">
        <f t="shared" si="139"/>
        <v>0</v>
      </c>
    </row>
    <row r="138">
      <c r="A138" s="72"/>
      <c r="B138" s="78"/>
      <c r="C138" s="79"/>
      <c r="D138" s="80"/>
      <c r="E138" s="78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H138" s="81"/>
      <c r="BI138" s="81"/>
      <c r="BJ138" s="81"/>
      <c r="BK138" s="81"/>
      <c r="BL138" s="81"/>
      <c r="BM138" s="81"/>
      <c r="BN138" s="77"/>
      <c r="BO138" s="77"/>
      <c r="BP138" s="77"/>
      <c r="BQ138" s="77"/>
      <c r="BR138" s="77"/>
      <c r="BS138" s="77"/>
      <c r="BT138" s="77"/>
      <c r="BU138" s="77"/>
      <c r="BV138" s="77"/>
      <c r="BW138" s="77"/>
      <c r="BX138" s="77"/>
      <c r="BY138" s="77"/>
      <c r="BZ138" s="77"/>
      <c r="CA138" s="77"/>
      <c r="CB138" s="77"/>
      <c r="CC138" s="77"/>
      <c r="CD138" s="77"/>
      <c r="CE138" s="77"/>
      <c r="CF138" s="77"/>
      <c r="CG138" s="77"/>
      <c r="CH138" s="77"/>
      <c r="CI138" s="77"/>
      <c r="CJ138" s="77"/>
      <c r="CK138" s="77"/>
      <c r="CL138" s="77"/>
      <c r="CM138" s="77"/>
      <c r="CN138" s="77"/>
      <c r="CO138" s="77"/>
      <c r="CP138" s="77"/>
      <c r="CQ138" s="77"/>
      <c r="CR138" s="77"/>
      <c r="CS138" s="77"/>
      <c r="CT138" s="77"/>
    </row>
    <row r="139">
      <c r="A139" s="72"/>
      <c r="B139" s="72"/>
      <c r="C139" s="83"/>
      <c r="D139" s="84"/>
      <c r="E139" s="72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77"/>
      <c r="BO139" s="77"/>
      <c r="BP139" s="77"/>
      <c r="BQ139" s="77"/>
      <c r="BR139" s="77"/>
      <c r="BS139" s="77"/>
      <c r="BT139" s="77"/>
      <c r="BU139" s="77"/>
      <c r="BV139" s="77"/>
      <c r="BW139" s="77"/>
      <c r="BX139" s="77"/>
      <c r="BY139" s="77"/>
      <c r="BZ139" s="77"/>
      <c r="CA139" s="77"/>
      <c r="CB139" s="77"/>
      <c r="CC139" s="77"/>
      <c r="CD139" s="77"/>
      <c r="CE139" s="77"/>
      <c r="CF139" s="77"/>
      <c r="CG139" s="77"/>
      <c r="CH139" s="77"/>
      <c r="CI139" s="77"/>
      <c r="CJ139" s="77"/>
      <c r="CK139" s="77"/>
      <c r="CL139" s="77"/>
      <c r="CM139" s="77"/>
      <c r="CN139" s="77"/>
      <c r="CO139" s="77"/>
      <c r="CP139" s="77"/>
      <c r="CQ139" s="77"/>
      <c r="CR139" s="77"/>
      <c r="CS139" s="77"/>
      <c r="CT139" s="77"/>
    </row>
    <row r="140">
      <c r="A140" s="23">
        <v>114.0</v>
      </c>
      <c r="B140" s="72"/>
      <c r="C140" s="86" t="s">
        <v>135</v>
      </c>
      <c r="D140" s="87" t="s">
        <v>136</v>
      </c>
      <c r="E140" s="88" t="s">
        <v>137</v>
      </c>
      <c r="F140" s="674" t="s">
        <v>7</v>
      </c>
      <c r="G140" s="674" t="s">
        <v>7</v>
      </c>
      <c r="H140" s="674" t="s">
        <v>7</v>
      </c>
      <c r="I140" s="674" t="s">
        <v>7</v>
      </c>
      <c r="J140" s="674" t="s">
        <v>7</v>
      </c>
      <c r="K140" s="675">
        <v>0.0</v>
      </c>
      <c r="L140" s="674" t="s">
        <v>7</v>
      </c>
      <c r="M140" s="674" t="s">
        <v>7</v>
      </c>
      <c r="N140" s="674" t="s">
        <v>7</v>
      </c>
      <c r="O140" s="674" t="s">
        <v>7</v>
      </c>
      <c r="P140" s="674" t="s">
        <v>7</v>
      </c>
      <c r="Q140" s="674" t="s">
        <v>7</v>
      </c>
      <c r="R140" s="675">
        <v>0.0</v>
      </c>
      <c r="S140" s="674" t="s">
        <v>7</v>
      </c>
      <c r="T140" s="674" t="s">
        <v>7</v>
      </c>
      <c r="U140" s="674" t="s">
        <v>7</v>
      </c>
      <c r="V140" s="674" t="s">
        <v>7</v>
      </c>
      <c r="W140" s="674" t="s">
        <v>7</v>
      </c>
      <c r="X140" s="674" t="s">
        <v>7</v>
      </c>
      <c r="Y140" s="675">
        <v>0.0</v>
      </c>
      <c r="Z140" s="676" t="s">
        <v>8</v>
      </c>
      <c r="AA140" s="676" t="s">
        <v>8</v>
      </c>
      <c r="AB140" s="676" t="s">
        <v>8</v>
      </c>
      <c r="AC140" s="676" t="s">
        <v>8</v>
      </c>
      <c r="AD140" s="39" t="s">
        <v>8</v>
      </c>
      <c r="AE140" s="39" t="s">
        <v>8</v>
      </c>
      <c r="AF140" s="675">
        <v>0.0</v>
      </c>
      <c r="AG140" s="39" t="s">
        <v>8</v>
      </c>
      <c r="AH140" s="39" t="s">
        <v>8</v>
      </c>
      <c r="AI140" s="39" t="s">
        <v>8</v>
      </c>
      <c r="AJ140" s="39" t="s">
        <v>8</v>
      </c>
      <c r="AK140" s="39" t="s">
        <v>8</v>
      </c>
      <c r="AL140" s="39" t="s">
        <v>8</v>
      </c>
      <c r="AM140" s="29">
        <v>0.0</v>
      </c>
      <c r="AN140" s="39" t="s">
        <v>8</v>
      </c>
      <c r="AO140" s="39" t="s">
        <v>8</v>
      </c>
      <c r="AP140" s="39" t="s">
        <v>8</v>
      </c>
      <c r="AQ140" s="39" t="s">
        <v>8</v>
      </c>
      <c r="AR140" s="39" t="s">
        <v>8</v>
      </c>
      <c r="AS140" s="29">
        <v>0.0</v>
      </c>
      <c r="AT140" s="39" t="s">
        <v>8</v>
      </c>
      <c r="AU140" s="39" t="s">
        <v>8</v>
      </c>
      <c r="AV140" s="39" t="s">
        <v>8</v>
      </c>
      <c r="AW140" s="39" t="s">
        <v>8</v>
      </c>
      <c r="AX140" s="39" t="s">
        <v>8</v>
      </c>
      <c r="AY140" s="39" t="s">
        <v>8</v>
      </c>
      <c r="AZ140" s="39" t="s">
        <v>8</v>
      </c>
      <c r="BA140" s="29">
        <v>0.0</v>
      </c>
      <c r="BB140" s="28" t="s">
        <v>6</v>
      </c>
      <c r="BC140" s="28" t="s">
        <v>6</v>
      </c>
      <c r="BD140" s="28" t="s">
        <v>6</v>
      </c>
      <c r="BE140" s="28" t="s">
        <v>6</v>
      </c>
      <c r="BF140" s="28" t="s">
        <v>6</v>
      </c>
      <c r="BG140" s="28" t="s">
        <v>6</v>
      </c>
      <c r="BH140" s="29">
        <v>0.0</v>
      </c>
      <c r="BI140" s="28" t="s">
        <v>6</v>
      </c>
      <c r="BJ140" s="28" t="s">
        <v>6</v>
      </c>
      <c r="BK140" s="28" t="s">
        <v>6</v>
      </c>
      <c r="BL140" s="28" t="s">
        <v>6</v>
      </c>
      <c r="BM140" s="28" t="s">
        <v>6</v>
      </c>
      <c r="BN140" s="28" t="s">
        <v>6</v>
      </c>
      <c r="BO140" s="29">
        <v>0.0</v>
      </c>
      <c r="BP140" s="28" t="s">
        <v>6</v>
      </c>
      <c r="BQ140" s="28" t="s">
        <v>6</v>
      </c>
      <c r="BR140" s="28" t="s">
        <v>6</v>
      </c>
      <c r="BS140" s="40" t="s">
        <v>6</v>
      </c>
      <c r="BT140" s="40" t="s">
        <v>6</v>
      </c>
      <c r="BU140" s="29">
        <v>0.0</v>
      </c>
      <c r="BV140" s="40" t="s">
        <v>6</v>
      </c>
      <c r="BW140" s="40" t="s">
        <v>6</v>
      </c>
      <c r="BX140" s="40" t="s">
        <v>6</v>
      </c>
      <c r="BY140" s="40" t="s">
        <v>6</v>
      </c>
      <c r="BZ140" s="40" t="s">
        <v>6</v>
      </c>
      <c r="CA140" s="40" t="s">
        <v>6</v>
      </c>
      <c r="CB140" s="29">
        <v>0.0</v>
      </c>
      <c r="CC140" s="38" t="s">
        <v>10</v>
      </c>
      <c r="CD140" s="38" t="s">
        <v>10</v>
      </c>
      <c r="CE140" s="38" t="s">
        <v>10</v>
      </c>
      <c r="CF140" s="38" t="s">
        <v>10</v>
      </c>
      <c r="CG140" s="38" t="s">
        <v>10</v>
      </c>
      <c r="CH140" s="38" t="s">
        <v>10</v>
      </c>
      <c r="CI140" s="8"/>
      <c r="CJ140" s="8"/>
      <c r="CK140" s="8"/>
      <c r="CL140" s="8"/>
      <c r="CM140" s="8"/>
      <c r="CN140" s="37">
        <f t="shared" ref="CN140:CN149" si="141">SUM(CP140:CT140)</f>
        <v>67</v>
      </c>
      <c r="CO140" s="37">
        <f t="shared" ref="CO140:CO149" si="142">COUNTIF($F140:$CE140,"0")</f>
        <v>11</v>
      </c>
      <c r="CP140" s="37">
        <f t="shared" ref="CP140:CT140" si="140">COUNTIF($F140:$CE140,CP$1)</f>
        <v>23</v>
      </c>
      <c r="CQ140" s="37">
        <f t="shared" si="140"/>
        <v>17</v>
      </c>
      <c r="CR140" s="37">
        <f t="shared" si="140"/>
        <v>24</v>
      </c>
      <c r="CS140" s="37">
        <f t="shared" si="140"/>
        <v>0</v>
      </c>
      <c r="CT140" s="37">
        <f t="shared" si="140"/>
        <v>3</v>
      </c>
    </row>
    <row r="141">
      <c r="A141" s="23">
        <v>115.0</v>
      </c>
      <c r="B141" s="72"/>
      <c r="C141" s="86" t="s">
        <v>138</v>
      </c>
      <c r="D141" s="87" t="s">
        <v>139</v>
      </c>
      <c r="E141" s="88" t="s">
        <v>137</v>
      </c>
      <c r="F141" s="678" t="s">
        <v>10</v>
      </c>
      <c r="G141" s="678" t="s">
        <v>10</v>
      </c>
      <c r="H141" s="678" t="s">
        <v>10</v>
      </c>
      <c r="I141" s="678" t="s">
        <v>10</v>
      </c>
      <c r="J141" s="678" t="s">
        <v>10</v>
      </c>
      <c r="K141" s="675">
        <v>0.0</v>
      </c>
      <c r="L141" s="678" t="s">
        <v>10</v>
      </c>
      <c r="M141" s="678" t="s">
        <v>10</v>
      </c>
      <c r="N141" s="678" t="s">
        <v>10</v>
      </c>
      <c r="O141" s="678" t="s">
        <v>10</v>
      </c>
      <c r="P141" s="678" t="s">
        <v>10</v>
      </c>
      <c r="Q141" s="678" t="s">
        <v>10</v>
      </c>
      <c r="R141" s="675">
        <v>0.0</v>
      </c>
      <c r="S141" s="678" t="s">
        <v>10</v>
      </c>
      <c r="T141" s="678" t="s">
        <v>10</v>
      </c>
      <c r="U141" s="678" t="s">
        <v>10</v>
      </c>
      <c r="V141" s="678" t="s">
        <v>10</v>
      </c>
      <c r="W141" s="678" t="s">
        <v>10</v>
      </c>
      <c r="X141" s="678" t="s">
        <v>10</v>
      </c>
      <c r="Y141" s="675">
        <v>0.0</v>
      </c>
      <c r="Z141" s="679" t="s">
        <v>9</v>
      </c>
      <c r="AA141" s="679" t="s">
        <v>9</v>
      </c>
      <c r="AB141" s="679" t="s">
        <v>9</v>
      </c>
      <c r="AC141" s="679" t="s">
        <v>9</v>
      </c>
      <c r="AD141" s="33" t="s">
        <v>9</v>
      </c>
      <c r="AE141" s="33" t="s">
        <v>9</v>
      </c>
      <c r="AF141" s="675">
        <v>0.0</v>
      </c>
      <c r="AG141" s="33" t="s">
        <v>9</v>
      </c>
      <c r="AH141" s="33" t="s">
        <v>9</v>
      </c>
      <c r="AI141" s="33" t="s">
        <v>9</v>
      </c>
      <c r="AJ141" s="33" t="s">
        <v>9</v>
      </c>
      <c r="AK141" s="33" t="s">
        <v>9</v>
      </c>
      <c r="AL141" s="33" t="s">
        <v>9</v>
      </c>
      <c r="AM141" s="29">
        <v>0.0</v>
      </c>
      <c r="AN141" s="33" t="s">
        <v>9</v>
      </c>
      <c r="AO141" s="33" t="s">
        <v>9</v>
      </c>
      <c r="AP141" s="33" t="s">
        <v>9</v>
      </c>
      <c r="AQ141" s="33" t="s">
        <v>9</v>
      </c>
      <c r="AR141" s="33" t="s">
        <v>9</v>
      </c>
      <c r="AS141" s="33" t="s">
        <v>9</v>
      </c>
      <c r="AT141" s="29">
        <v>0.0</v>
      </c>
      <c r="AU141" s="33" t="s">
        <v>9</v>
      </c>
      <c r="AV141" s="33" t="s">
        <v>9</v>
      </c>
      <c r="AW141" s="33" t="s">
        <v>9</v>
      </c>
      <c r="AX141" s="33" t="s">
        <v>9</v>
      </c>
      <c r="AY141" s="33" t="s">
        <v>9</v>
      </c>
      <c r="AZ141" s="33" t="s">
        <v>9</v>
      </c>
      <c r="BA141" s="29">
        <v>0.0</v>
      </c>
      <c r="BB141" s="41" t="s">
        <v>7</v>
      </c>
      <c r="BC141" s="41" t="s">
        <v>7</v>
      </c>
      <c r="BD141" s="41" t="s">
        <v>7</v>
      </c>
      <c r="BE141" s="41" t="s">
        <v>7</v>
      </c>
      <c r="BF141" s="41" t="s">
        <v>7</v>
      </c>
      <c r="BG141" s="41" t="s">
        <v>7</v>
      </c>
      <c r="BH141" s="29">
        <v>0.0</v>
      </c>
      <c r="BI141" s="41" t="s">
        <v>7</v>
      </c>
      <c r="BJ141" s="41" t="s">
        <v>7</v>
      </c>
      <c r="BK141" s="41" t="s">
        <v>7</v>
      </c>
      <c r="BL141" s="41" t="s">
        <v>7</v>
      </c>
      <c r="BM141" s="41" t="s">
        <v>7</v>
      </c>
      <c r="BN141" s="41" t="s">
        <v>7</v>
      </c>
      <c r="BO141" s="29">
        <v>0.0</v>
      </c>
      <c r="BP141" s="41" t="s">
        <v>7</v>
      </c>
      <c r="BQ141" s="41" t="s">
        <v>7</v>
      </c>
      <c r="BR141" s="41" t="s">
        <v>7</v>
      </c>
      <c r="BS141" s="36" t="s">
        <v>7</v>
      </c>
      <c r="BT141" s="36" t="s">
        <v>7</v>
      </c>
      <c r="BU141" s="89"/>
      <c r="BV141" s="29">
        <v>0.0</v>
      </c>
      <c r="BW141" s="90" t="s">
        <v>15</v>
      </c>
      <c r="BX141" s="90" t="s">
        <v>15</v>
      </c>
      <c r="BY141" s="90" t="s">
        <v>15</v>
      </c>
      <c r="BZ141" s="90" t="s">
        <v>15</v>
      </c>
      <c r="CA141" s="90" t="s">
        <v>15</v>
      </c>
      <c r="CB141" s="29">
        <v>0.0</v>
      </c>
      <c r="CC141" s="89"/>
      <c r="CD141" s="89"/>
      <c r="CE141" s="89"/>
      <c r="CF141" s="89"/>
      <c r="CG141" s="89"/>
      <c r="CH141" s="89"/>
      <c r="CI141" s="8"/>
      <c r="CJ141" s="8"/>
      <c r="CK141" s="8"/>
      <c r="CL141" s="8"/>
      <c r="CM141" s="8"/>
      <c r="CN141" s="37">
        <f t="shared" si="141"/>
        <v>58</v>
      </c>
      <c r="CO141" s="37">
        <f t="shared" si="142"/>
        <v>11</v>
      </c>
      <c r="CP141" s="37">
        <f t="shared" ref="CP141:CT141" si="143">COUNTIF($F141:$CE141,CP$1)</f>
        <v>0</v>
      </c>
      <c r="CQ141" s="37">
        <f t="shared" si="143"/>
        <v>17</v>
      </c>
      <c r="CR141" s="37">
        <f t="shared" si="143"/>
        <v>0</v>
      </c>
      <c r="CS141" s="37">
        <f t="shared" si="143"/>
        <v>24</v>
      </c>
      <c r="CT141" s="37">
        <f t="shared" si="143"/>
        <v>17</v>
      </c>
    </row>
    <row r="142">
      <c r="A142" s="23">
        <v>116.0</v>
      </c>
      <c r="B142" s="72"/>
      <c r="C142" s="86" t="s">
        <v>140</v>
      </c>
      <c r="D142" s="87" t="s">
        <v>141</v>
      </c>
      <c r="E142" s="88" t="s">
        <v>137</v>
      </c>
      <c r="F142" s="681" t="s">
        <v>6</v>
      </c>
      <c r="G142" s="681" t="s">
        <v>6</v>
      </c>
      <c r="H142" s="681" t="s">
        <v>6</v>
      </c>
      <c r="I142" s="681" t="s">
        <v>6</v>
      </c>
      <c r="J142" s="681" t="s">
        <v>6</v>
      </c>
      <c r="K142" s="675">
        <v>0.0</v>
      </c>
      <c r="L142" s="681" t="s">
        <v>6</v>
      </c>
      <c r="M142" s="681" t="s">
        <v>6</v>
      </c>
      <c r="N142" s="681" t="s">
        <v>6</v>
      </c>
      <c r="O142" s="681" t="s">
        <v>6</v>
      </c>
      <c r="P142" s="681" t="s">
        <v>6</v>
      </c>
      <c r="Q142" s="681" t="s">
        <v>6</v>
      </c>
      <c r="R142" s="675">
        <v>0.0</v>
      </c>
      <c r="S142" s="681" t="s">
        <v>6</v>
      </c>
      <c r="T142" s="681" t="s">
        <v>6</v>
      </c>
      <c r="U142" s="681" t="s">
        <v>6</v>
      </c>
      <c r="V142" s="681" t="s">
        <v>6</v>
      </c>
      <c r="W142" s="681" t="s">
        <v>6</v>
      </c>
      <c r="X142" s="675">
        <v>0.0</v>
      </c>
      <c r="Y142" s="678" t="s">
        <v>10</v>
      </c>
      <c r="Z142" s="678" t="s">
        <v>10</v>
      </c>
      <c r="AA142" s="678" t="s">
        <v>10</v>
      </c>
      <c r="AB142" s="678" t="s">
        <v>10</v>
      </c>
      <c r="AC142" s="678" t="s">
        <v>10</v>
      </c>
      <c r="AD142" s="30" t="s">
        <v>10</v>
      </c>
      <c r="AE142" s="30" t="s">
        <v>10</v>
      </c>
      <c r="AF142" s="675">
        <v>0.0</v>
      </c>
      <c r="AG142" s="30" t="s">
        <v>10</v>
      </c>
      <c r="AH142" s="30" t="s">
        <v>10</v>
      </c>
      <c r="AI142" s="30" t="s">
        <v>10</v>
      </c>
      <c r="AJ142" s="30" t="s">
        <v>10</v>
      </c>
      <c r="AK142" s="30" t="s">
        <v>10</v>
      </c>
      <c r="AL142" s="30" t="s">
        <v>10</v>
      </c>
      <c r="AM142" s="29">
        <v>0.0</v>
      </c>
      <c r="AN142" s="30" t="s">
        <v>10</v>
      </c>
      <c r="AO142" s="30" t="s">
        <v>10</v>
      </c>
      <c r="AP142" s="30" t="s">
        <v>10</v>
      </c>
      <c r="AQ142" s="30" t="s">
        <v>10</v>
      </c>
      <c r="AR142" s="30" t="s">
        <v>10</v>
      </c>
      <c r="AS142" s="29">
        <v>0.0</v>
      </c>
      <c r="AT142" s="30" t="s">
        <v>10</v>
      </c>
      <c r="AU142" s="30" t="s">
        <v>10</v>
      </c>
      <c r="AV142" s="30" t="s">
        <v>10</v>
      </c>
      <c r="AW142" s="30" t="s">
        <v>10</v>
      </c>
      <c r="AX142" s="30" t="s">
        <v>10</v>
      </c>
      <c r="AY142" s="30" t="s">
        <v>10</v>
      </c>
      <c r="AZ142" s="30" t="s">
        <v>10</v>
      </c>
      <c r="BA142" s="29">
        <v>0.0</v>
      </c>
      <c r="BB142" s="33" t="s">
        <v>9</v>
      </c>
      <c r="BC142" s="33" t="s">
        <v>9</v>
      </c>
      <c r="BD142" s="33" t="s">
        <v>9</v>
      </c>
      <c r="BE142" s="33" t="s">
        <v>9</v>
      </c>
      <c r="BF142" s="33" t="s">
        <v>9</v>
      </c>
      <c r="BG142" s="29">
        <v>0.0</v>
      </c>
      <c r="BH142" s="33" t="s">
        <v>9</v>
      </c>
      <c r="BI142" s="33" t="s">
        <v>9</v>
      </c>
      <c r="BJ142" s="33" t="s">
        <v>9</v>
      </c>
      <c r="BK142" s="33" t="s">
        <v>9</v>
      </c>
      <c r="BL142" s="33" t="s">
        <v>9</v>
      </c>
      <c r="BM142" s="33" t="s">
        <v>9</v>
      </c>
      <c r="BN142" s="33" t="s">
        <v>9</v>
      </c>
      <c r="BO142" s="29">
        <v>0.0</v>
      </c>
      <c r="BP142" s="33" t="s">
        <v>9</v>
      </c>
      <c r="BQ142" s="33" t="s">
        <v>9</v>
      </c>
      <c r="BR142" s="33" t="s">
        <v>9</v>
      </c>
      <c r="BS142" s="34" t="s">
        <v>9</v>
      </c>
      <c r="BT142" s="34" t="s">
        <v>9</v>
      </c>
      <c r="BU142" s="34" t="s">
        <v>9</v>
      </c>
      <c r="BV142" s="29">
        <v>0.0</v>
      </c>
      <c r="BW142" s="34" t="s">
        <v>9</v>
      </c>
      <c r="BX142" s="34" t="s">
        <v>9</v>
      </c>
      <c r="BY142" s="34" t="s">
        <v>9</v>
      </c>
      <c r="BZ142" s="34" t="s">
        <v>9</v>
      </c>
      <c r="CA142" s="34" t="s">
        <v>9</v>
      </c>
      <c r="CB142" s="29">
        <v>0.0</v>
      </c>
      <c r="CC142" s="34" t="s">
        <v>9</v>
      </c>
      <c r="CD142" s="36" t="s">
        <v>7</v>
      </c>
      <c r="CE142" s="36" t="s">
        <v>7</v>
      </c>
      <c r="CF142" s="36" t="s">
        <v>7</v>
      </c>
      <c r="CG142" s="36" t="s">
        <v>7</v>
      </c>
      <c r="CH142" s="36" t="s">
        <v>7</v>
      </c>
      <c r="CI142" s="8"/>
      <c r="CJ142" s="8"/>
      <c r="CK142" s="8"/>
      <c r="CL142" s="8"/>
      <c r="CM142" s="8"/>
      <c r="CN142" s="37">
        <f t="shared" si="141"/>
        <v>67</v>
      </c>
      <c r="CO142" s="37">
        <f t="shared" si="142"/>
        <v>11</v>
      </c>
      <c r="CP142" s="37">
        <f t="shared" ref="CP142:CT142" si="144">COUNTIF($F142:$CE142,CP$1)</f>
        <v>16</v>
      </c>
      <c r="CQ142" s="37">
        <f t="shared" si="144"/>
        <v>2</v>
      </c>
      <c r="CR142" s="37">
        <f t="shared" si="144"/>
        <v>0</v>
      </c>
      <c r="CS142" s="37">
        <f t="shared" si="144"/>
        <v>24</v>
      </c>
      <c r="CT142" s="37">
        <f t="shared" si="144"/>
        <v>25</v>
      </c>
    </row>
    <row r="143">
      <c r="A143" s="23">
        <v>117.0</v>
      </c>
      <c r="B143" s="72"/>
      <c r="C143" s="86" t="s">
        <v>142</v>
      </c>
      <c r="D143" s="87" t="s">
        <v>143</v>
      </c>
      <c r="E143" s="88" t="s">
        <v>137</v>
      </c>
      <c r="F143" s="676" t="s">
        <v>8</v>
      </c>
      <c r="G143" s="676" t="s">
        <v>8</v>
      </c>
      <c r="H143" s="676" t="s">
        <v>8</v>
      </c>
      <c r="I143" s="676" t="s">
        <v>8</v>
      </c>
      <c r="J143" s="676" t="s">
        <v>8</v>
      </c>
      <c r="K143" s="675">
        <v>0.0</v>
      </c>
      <c r="L143" s="676" t="s">
        <v>8</v>
      </c>
      <c r="M143" s="676" t="s">
        <v>8</v>
      </c>
      <c r="N143" s="676" t="s">
        <v>8</v>
      </c>
      <c r="O143" s="676" t="s">
        <v>8</v>
      </c>
      <c r="P143" s="676" t="s">
        <v>8</v>
      </c>
      <c r="Q143" s="676" t="s">
        <v>8</v>
      </c>
      <c r="R143" s="675">
        <v>0.0</v>
      </c>
      <c r="S143" s="676" t="s">
        <v>8</v>
      </c>
      <c r="T143" s="676" t="s">
        <v>8</v>
      </c>
      <c r="U143" s="676" t="s">
        <v>8</v>
      </c>
      <c r="V143" s="676" t="s">
        <v>8</v>
      </c>
      <c r="W143" s="676" t="s">
        <v>8</v>
      </c>
      <c r="X143" s="676" t="s">
        <v>8</v>
      </c>
      <c r="Y143" s="675">
        <v>0.0</v>
      </c>
      <c r="Z143" s="681" t="s">
        <v>6</v>
      </c>
      <c r="AA143" s="681" t="s">
        <v>6</v>
      </c>
      <c r="AB143" s="681" t="s">
        <v>6</v>
      </c>
      <c r="AC143" s="681" t="s">
        <v>6</v>
      </c>
      <c r="AD143" s="28" t="s">
        <v>6</v>
      </c>
      <c r="AE143" s="28" t="s">
        <v>6</v>
      </c>
      <c r="AF143" s="675">
        <v>0.0</v>
      </c>
      <c r="AG143" s="28" t="s">
        <v>6</v>
      </c>
      <c r="AH143" s="28" t="s">
        <v>6</v>
      </c>
      <c r="AI143" s="28" t="s">
        <v>6</v>
      </c>
      <c r="AJ143" s="28" t="s">
        <v>6</v>
      </c>
      <c r="AK143" s="28" t="s">
        <v>6</v>
      </c>
      <c r="AL143" s="28" t="s">
        <v>6</v>
      </c>
      <c r="AM143" s="29">
        <v>0.0</v>
      </c>
      <c r="AN143" s="28" t="s">
        <v>6</v>
      </c>
      <c r="AO143" s="28" t="s">
        <v>6</v>
      </c>
      <c r="AP143" s="28" t="s">
        <v>6</v>
      </c>
      <c r="AQ143" s="28" t="s">
        <v>6</v>
      </c>
      <c r="AR143" s="28" t="s">
        <v>6</v>
      </c>
      <c r="AS143" s="29">
        <v>0.0</v>
      </c>
      <c r="AT143" s="28" t="s">
        <v>6</v>
      </c>
      <c r="AU143" s="28" t="s">
        <v>6</v>
      </c>
      <c r="AV143" s="28" t="s">
        <v>6</v>
      </c>
      <c r="AW143" s="28" t="s">
        <v>6</v>
      </c>
      <c r="AX143" s="28" t="s">
        <v>6</v>
      </c>
      <c r="AY143" s="28" t="s">
        <v>6</v>
      </c>
      <c r="AZ143" s="28" t="s">
        <v>6</v>
      </c>
      <c r="BA143" s="29">
        <v>0.0</v>
      </c>
      <c r="BB143" s="30" t="s">
        <v>10</v>
      </c>
      <c r="BC143" s="30" t="s">
        <v>10</v>
      </c>
      <c r="BD143" s="30" t="s">
        <v>10</v>
      </c>
      <c r="BE143" s="30" t="s">
        <v>10</v>
      </c>
      <c r="BF143" s="30" t="s">
        <v>10</v>
      </c>
      <c r="BG143" s="29">
        <v>0.0</v>
      </c>
      <c r="BH143" s="30" t="s">
        <v>10</v>
      </c>
      <c r="BI143" s="30" t="s">
        <v>10</v>
      </c>
      <c r="BJ143" s="30" t="s">
        <v>10</v>
      </c>
      <c r="BK143" s="30" t="s">
        <v>10</v>
      </c>
      <c r="BL143" s="30" t="s">
        <v>10</v>
      </c>
      <c r="BM143" s="30" t="s">
        <v>10</v>
      </c>
      <c r="BN143" s="30" t="s">
        <v>10</v>
      </c>
      <c r="BO143" s="29">
        <v>0.0</v>
      </c>
      <c r="BP143" s="30" t="s">
        <v>10</v>
      </c>
      <c r="BQ143" s="30" t="s">
        <v>10</v>
      </c>
      <c r="BR143" s="30" t="s">
        <v>10</v>
      </c>
      <c r="BS143" s="38" t="s">
        <v>10</v>
      </c>
      <c r="BT143" s="38" t="s">
        <v>10</v>
      </c>
      <c r="BU143" s="29">
        <v>0.0</v>
      </c>
      <c r="BV143" s="38" t="s">
        <v>10</v>
      </c>
      <c r="BW143" s="38" t="s">
        <v>10</v>
      </c>
      <c r="BX143" s="38" t="s">
        <v>10</v>
      </c>
      <c r="BY143" s="38" t="s">
        <v>10</v>
      </c>
      <c r="BZ143" s="38" t="s">
        <v>10</v>
      </c>
      <c r="CA143" s="38" t="s">
        <v>10</v>
      </c>
      <c r="CB143" s="38" t="s">
        <v>10</v>
      </c>
      <c r="CC143" s="29">
        <v>0.0</v>
      </c>
      <c r="CD143" s="34" t="s">
        <v>9</v>
      </c>
      <c r="CE143" s="34" t="s">
        <v>9</v>
      </c>
      <c r="CF143" s="34" t="s">
        <v>9</v>
      </c>
      <c r="CG143" s="34" t="s">
        <v>9</v>
      </c>
      <c r="CH143" s="34" t="s">
        <v>9</v>
      </c>
      <c r="CI143" s="8"/>
      <c r="CJ143" s="8"/>
      <c r="CK143" s="8"/>
      <c r="CL143" s="8"/>
      <c r="CM143" s="8"/>
      <c r="CN143" s="37">
        <f t="shared" si="141"/>
        <v>67</v>
      </c>
      <c r="CO143" s="37">
        <f t="shared" si="142"/>
        <v>11</v>
      </c>
      <c r="CP143" s="37">
        <f t="shared" ref="CP143:CT143" si="145">COUNTIF($F143:$CE143,CP$1)</f>
        <v>24</v>
      </c>
      <c r="CQ143" s="37">
        <f t="shared" si="145"/>
        <v>0</v>
      </c>
      <c r="CR143" s="37">
        <f t="shared" si="145"/>
        <v>17</v>
      </c>
      <c r="CS143" s="37">
        <f t="shared" si="145"/>
        <v>2</v>
      </c>
      <c r="CT143" s="37">
        <f t="shared" si="145"/>
        <v>24</v>
      </c>
    </row>
    <row r="144">
      <c r="A144" s="23">
        <v>118.0</v>
      </c>
      <c r="B144" s="72"/>
      <c r="C144" s="86" t="s">
        <v>144</v>
      </c>
      <c r="D144" s="87" t="s">
        <v>145</v>
      </c>
      <c r="E144" s="88" t="s">
        <v>137</v>
      </c>
      <c r="F144" s="679" t="s">
        <v>9</v>
      </c>
      <c r="G144" s="679" t="s">
        <v>9</v>
      </c>
      <c r="H144" s="679" t="s">
        <v>9</v>
      </c>
      <c r="I144" s="679" t="s">
        <v>9</v>
      </c>
      <c r="J144" s="679" t="s">
        <v>9</v>
      </c>
      <c r="K144" s="675">
        <v>0.0</v>
      </c>
      <c r="L144" s="679" t="s">
        <v>9</v>
      </c>
      <c r="M144" s="679" t="s">
        <v>9</v>
      </c>
      <c r="N144" s="679" t="s">
        <v>9</v>
      </c>
      <c r="O144" s="679" t="s">
        <v>9</v>
      </c>
      <c r="P144" s="679" t="s">
        <v>9</v>
      </c>
      <c r="Q144" s="679" t="s">
        <v>9</v>
      </c>
      <c r="R144" s="675">
        <v>0.0</v>
      </c>
      <c r="S144" s="679" t="s">
        <v>9</v>
      </c>
      <c r="T144" s="679" t="s">
        <v>9</v>
      </c>
      <c r="U144" s="679" t="s">
        <v>9</v>
      </c>
      <c r="V144" s="679" t="s">
        <v>9</v>
      </c>
      <c r="W144" s="679" t="s">
        <v>9</v>
      </c>
      <c r="X144" s="679" t="s">
        <v>9</v>
      </c>
      <c r="Y144" s="675">
        <v>0.0</v>
      </c>
      <c r="Z144" s="674" t="s">
        <v>7</v>
      </c>
      <c r="AA144" s="674" t="s">
        <v>7</v>
      </c>
      <c r="AB144" s="674" t="s">
        <v>7</v>
      </c>
      <c r="AC144" s="674" t="s">
        <v>7</v>
      </c>
      <c r="AD144" s="41" t="s">
        <v>7</v>
      </c>
      <c r="AE144" s="41" t="s">
        <v>7</v>
      </c>
      <c r="AF144" s="675">
        <v>0.0</v>
      </c>
      <c r="AG144" s="41" t="s">
        <v>7</v>
      </c>
      <c r="AH144" s="41" t="s">
        <v>7</v>
      </c>
      <c r="AI144" s="41" t="s">
        <v>7</v>
      </c>
      <c r="AJ144" s="41" t="s">
        <v>7</v>
      </c>
      <c r="AK144" s="41" t="s">
        <v>7</v>
      </c>
      <c r="AL144" s="41" t="s">
        <v>7</v>
      </c>
      <c r="AM144" s="29">
        <v>0.0</v>
      </c>
      <c r="AN144" s="41" t="s">
        <v>7</v>
      </c>
      <c r="AO144" s="41" t="s">
        <v>7</v>
      </c>
      <c r="AP144" s="41" t="s">
        <v>7</v>
      </c>
      <c r="AQ144" s="41" t="s">
        <v>7</v>
      </c>
      <c r="AR144" s="41" t="s">
        <v>7</v>
      </c>
      <c r="AS144" s="41" t="s">
        <v>7</v>
      </c>
      <c r="AT144" s="29">
        <v>0.0</v>
      </c>
      <c r="AU144" s="41" t="s">
        <v>7</v>
      </c>
      <c r="AV144" s="41" t="s">
        <v>7</v>
      </c>
      <c r="AW144" s="41" t="s">
        <v>7</v>
      </c>
      <c r="AX144" s="41" t="s">
        <v>7</v>
      </c>
      <c r="AY144" s="41" t="s">
        <v>7</v>
      </c>
      <c r="AZ144" s="29">
        <v>0.0</v>
      </c>
      <c r="BA144" s="41" t="s">
        <v>7</v>
      </c>
      <c r="BB144" s="39" t="s">
        <v>8</v>
      </c>
      <c r="BC144" s="39" t="s">
        <v>8</v>
      </c>
      <c r="BD144" s="39" t="s">
        <v>8</v>
      </c>
      <c r="BE144" s="39" t="s">
        <v>8</v>
      </c>
      <c r="BF144" s="39" t="s">
        <v>8</v>
      </c>
      <c r="BG144" s="39" t="s">
        <v>8</v>
      </c>
      <c r="BH144" s="29">
        <v>0.0</v>
      </c>
      <c r="BI144" s="39" t="s">
        <v>8</v>
      </c>
      <c r="BJ144" s="39" t="s">
        <v>8</v>
      </c>
      <c r="BK144" s="39" t="s">
        <v>8</v>
      </c>
      <c r="BL144" s="39" t="s">
        <v>8</v>
      </c>
      <c r="BM144" s="39" t="s">
        <v>8</v>
      </c>
      <c r="BN144" s="39" t="s">
        <v>8</v>
      </c>
      <c r="BO144" s="29">
        <v>0.0</v>
      </c>
      <c r="BP144" s="39" t="s">
        <v>8</v>
      </c>
      <c r="BQ144" s="39" t="s">
        <v>8</v>
      </c>
      <c r="BR144" s="31"/>
      <c r="BS144" s="89"/>
      <c r="BT144" s="89"/>
      <c r="BU144" s="89"/>
      <c r="BV144" s="29">
        <v>0.0</v>
      </c>
      <c r="BW144" s="90" t="s">
        <v>15</v>
      </c>
      <c r="BX144" s="90" t="s">
        <v>15</v>
      </c>
      <c r="BY144" s="35" t="s">
        <v>8</v>
      </c>
      <c r="BZ144" s="35" t="s">
        <v>8</v>
      </c>
      <c r="CA144" s="35" t="s">
        <v>8</v>
      </c>
      <c r="CB144" s="35" t="s">
        <v>8</v>
      </c>
      <c r="CC144" s="29">
        <v>0.0</v>
      </c>
      <c r="CD144" s="40" t="s">
        <v>6</v>
      </c>
      <c r="CE144" s="40" t="s">
        <v>6</v>
      </c>
      <c r="CF144" s="40" t="s">
        <v>6</v>
      </c>
      <c r="CG144" s="40" t="s">
        <v>6</v>
      </c>
      <c r="CH144" s="40" t="s">
        <v>6</v>
      </c>
      <c r="CI144" s="8"/>
      <c r="CJ144" s="8"/>
      <c r="CK144" s="8"/>
      <c r="CL144" s="8"/>
      <c r="CM144" s="8"/>
      <c r="CN144" s="37">
        <f t="shared" si="141"/>
        <v>61</v>
      </c>
      <c r="CO144" s="37">
        <f t="shared" si="142"/>
        <v>11</v>
      </c>
      <c r="CP144" s="37">
        <f t="shared" ref="CP144:CT144" si="146">COUNTIF($F144:$CE144,CP$1)</f>
        <v>2</v>
      </c>
      <c r="CQ144" s="37">
        <f t="shared" si="146"/>
        <v>24</v>
      </c>
      <c r="CR144" s="37">
        <f t="shared" si="146"/>
        <v>18</v>
      </c>
      <c r="CS144" s="37">
        <f t="shared" si="146"/>
        <v>17</v>
      </c>
      <c r="CT144" s="37">
        <f t="shared" si="146"/>
        <v>0</v>
      </c>
    </row>
    <row r="145">
      <c r="A145" s="23">
        <v>119.0</v>
      </c>
      <c r="B145" s="72"/>
      <c r="C145" s="86" t="s">
        <v>146</v>
      </c>
      <c r="D145" s="91" t="s">
        <v>147</v>
      </c>
      <c r="E145" s="92" t="s">
        <v>148</v>
      </c>
      <c r="F145" s="676" t="s">
        <v>8</v>
      </c>
      <c r="G145" s="676" t="s">
        <v>8</v>
      </c>
      <c r="H145" s="676" t="s">
        <v>8</v>
      </c>
      <c r="I145" s="676" t="s">
        <v>8</v>
      </c>
      <c r="J145" s="675">
        <v>0.0</v>
      </c>
      <c r="K145" s="681" t="s">
        <v>6</v>
      </c>
      <c r="L145" s="681" t="s">
        <v>6</v>
      </c>
      <c r="M145" s="681" t="s">
        <v>6</v>
      </c>
      <c r="N145" s="681" t="s">
        <v>6</v>
      </c>
      <c r="O145" s="681" t="s">
        <v>6</v>
      </c>
      <c r="P145" s="681" t="s">
        <v>6</v>
      </c>
      <c r="Q145" s="675">
        <v>0.0</v>
      </c>
      <c r="R145" s="681" t="s">
        <v>6</v>
      </c>
      <c r="S145" s="681" t="s">
        <v>6</v>
      </c>
      <c r="T145" s="681" t="s">
        <v>6</v>
      </c>
      <c r="U145" s="681" t="s">
        <v>6</v>
      </c>
      <c r="V145" s="681" t="s">
        <v>6</v>
      </c>
      <c r="W145" s="681" t="s">
        <v>6</v>
      </c>
      <c r="X145" s="681" t="s">
        <v>6</v>
      </c>
      <c r="Y145" s="675">
        <v>0.0</v>
      </c>
      <c r="Z145" s="681" t="s">
        <v>6</v>
      </c>
      <c r="AA145" s="681" t="s">
        <v>6</v>
      </c>
      <c r="AB145" s="681" t="s">
        <v>6</v>
      </c>
      <c r="AC145" s="681" t="s">
        <v>6</v>
      </c>
      <c r="AD145" s="28" t="s">
        <v>6</v>
      </c>
      <c r="AE145" s="675">
        <v>0.0</v>
      </c>
      <c r="AF145" s="28" t="s">
        <v>6</v>
      </c>
      <c r="AG145" s="28" t="s">
        <v>6</v>
      </c>
      <c r="AH145" s="28" t="s">
        <v>6</v>
      </c>
      <c r="AI145" s="28" t="s">
        <v>6</v>
      </c>
      <c r="AJ145" s="28" t="s">
        <v>6</v>
      </c>
      <c r="AK145" s="28" t="s">
        <v>6</v>
      </c>
      <c r="AL145" s="29">
        <v>0.0</v>
      </c>
      <c r="AM145" s="41" t="s">
        <v>7</v>
      </c>
      <c r="AN145" s="41" t="s">
        <v>7</v>
      </c>
      <c r="AO145" s="41" t="s">
        <v>7</v>
      </c>
      <c r="AP145" s="41" t="s">
        <v>7</v>
      </c>
      <c r="AQ145" s="41" t="s">
        <v>7</v>
      </c>
      <c r="AR145" s="41" t="s">
        <v>7</v>
      </c>
      <c r="AS145" s="29">
        <v>0.0</v>
      </c>
      <c r="AT145" s="41" t="s">
        <v>7</v>
      </c>
      <c r="AU145" s="41" t="s">
        <v>7</v>
      </c>
      <c r="AV145" s="41" t="s">
        <v>7</v>
      </c>
      <c r="AW145" s="41" t="s">
        <v>7</v>
      </c>
      <c r="AX145" s="41" t="s">
        <v>7</v>
      </c>
      <c r="AY145" s="41" t="s">
        <v>7</v>
      </c>
      <c r="AZ145" s="41" t="s">
        <v>7</v>
      </c>
      <c r="BA145" s="29">
        <v>0.0</v>
      </c>
      <c r="BB145" s="41" t="s">
        <v>7</v>
      </c>
      <c r="BC145" s="41" t="s">
        <v>7</v>
      </c>
      <c r="BD145" s="41" t="s">
        <v>7</v>
      </c>
      <c r="BE145" s="41" t="s">
        <v>7</v>
      </c>
      <c r="BF145" s="41" t="s">
        <v>7</v>
      </c>
      <c r="BG145" s="29">
        <v>0.0</v>
      </c>
      <c r="BH145" s="41" t="s">
        <v>7</v>
      </c>
      <c r="BI145" s="41" t="s">
        <v>7</v>
      </c>
      <c r="BJ145" s="41" t="s">
        <v>7</v>
      </c>
      <c r="BK145" s="41" t="s">
        <v>7</v>
      </c>
      <c r="BL145" s="41" t="s">
        <v>7</v>
      </c>
      <c r="BM145" s="41" t="s">
        <v>7</v>
      </c>
      <c r="BN145" s="29">
        <v>0.0</v>
      </c>
      <c r="BO145" s="81"/>
      <c r="BP145" s="31"/>
      <c r="BQ145" s="31"/>
      <c r="BR145" s="31"/>
      <c r="BS145" s="36" t="s">
        <v>7</v>
      </c>
      <c r="BT145" s="36" t="s">
        <v>7</v>
      </c>
      <c r="BU145" s="36" t="s">
        <v>7</v>
      </c>
      <c r="BV145" s="29">
        <v>0.0</v>
      </c>
      <c r="BW145" s="36" t="s">
        <v>7</v>
      </c>
      <c r="BX145" s="36" t="s">
        <v>7</v>
      </c>
      <c r="BY145" s="36" t="s">
        <v>7</v>
      </c>
      <c r="BZ145" s="36" t="s">
        <v>7</v>
      </c>
      <c r="CA145" s="36" t="s">
        <v>7</v>
      </c>
      <c r="CB145" s="36" t="s">
        <v>7</v>
      </c>
      <c r="CC145" s="29">
        <v>0.0</v>
      </c>
      <c r="CD145" s="38" t="s">
        <v>10</v>
      </c>
      <c r="CE145" s="38" t="s">
        <v>10</v>
      </c>
      <c r="CF145" s="38" t="s">
        <v>10</v>
      </c>
      <c r="CG145" s="38" t="s">
        <v>10</v>
      </c>
      <c r="CH145" s="38" t="s">
        <v>10</v>
      </c>
      <c r="CI145" s="8"/>
      <c r="CJ145" s="8"/>
      <c r="CK145" s="8"/>
      <c r="CL145" s="8"/>
      <c r="CM145" s="8"/>
      <c r="CN145" s="37">
        <f t="shared" si="141"/>
        <v>63</v>
      </c>
      <c r="CO145" s="37">
        <f t="shared" si="142"/>
        <v>11</v>
      </c>
      <c r="CP145" s="37">
        <f t="shared" ref="CP145:CT145" si="147">COUNTIF($F145:$CE145,CP$1)</f>
        <v>24</v>
      </c>
      <c r="CQ145" s="37">
        <f t="shared" si="147"/>
        <v>33</v>
      </c>
      <c r="CR145" s="37">
        <f t="shared" si="147"/>
        <v>4</v>
      </c>
      <c r="CS145" s="37">
        <f t="shared" si="147"/>
        <v>0</v>
      </c>
      <c r="CT145" s="37">
        <f t="shared" si="147"/>
        <v>2</v>
      </c>
    </row>
    <row r="146">
      <c r="A146" s="23">
        <v>120.0</v>
      </c>
      <c r="B146" s="72"/>
      <c r="C146" s="86" t="s">
        <v>149</v>
      </c>
      <c r="D146" s="91" t="s">
        <v>150</v>
      </c>
      <c r="E146" s="92" t="s">
        <v>148</v>
      </c>
      <c r="F146" s="679" t="s">
        <v>9</v>
      </c>
      <c r="G146" s="679" t="s">
        <v>9</v>
      </c>
      <c r="H146" s="679" t="s">
        <v>9</v>
      </c>
      <c r="I146" s="679" t="s">
        <v>9</v>
      </c>
      <c r="J146" s="675">
        <v>0.0</v>
      </c>
      <c r="K146" s="676" t="s">
        <v>8</v>
      </c>
      <c r="L146" s="676" t="s">
        <v>8</v>
      </c>
      <c r="M146" s="676" t="s">
        <v>8</v>
      </c>
      <c r="N146" s="676" t="s">
        <v>8</v>
      </c>
      <c r="O146" s="676" t="s">
        <v>8</v>
      </c>
      <c r="P146" s="676" t="s">
        <v>8</v>
      </c>
      <c r="Q146" s="675">
        <v>0.0</v>
      </c>
      <c r="R146" s="676" t="s">
        <v>8</v>
      </c>
      <c r="S146" s="676" t="s">
        <v>8</v>
      </c>
      <c r="T146" s="676" t="s">
        <v>8</v>
      </c>
      <c r="U146" s="676" t="s">
        <v>8</v>
      </c>
      <c r="V146" s="676" t="s">
        <v>8</v>
      </c>
      <c r="W146" s="676" t="s">
        <v>8</v>
      </c>
      <c r="X146" s="675">
        <v>0.0</v>
      </c>
      <c r="Y146" s="676" t="s">
        <v>8</v>
      </c>
      <c r="Z146" s="676" t="s">
        <v>8</v>
      </c>
      <c r="AA146" s="676" t="s">
        <v>8</v>
      </c>
      <c r="AB146" s="676" t="s">
        <v>8</v>
      </c>
      <c r="AC146" s="676" t="s">
        <v>8</v>
      </c>
      <c r="AD146" s="39" t="s">
        <v>8</v>
      </c>
      <c r="AE146" s="675">
        <v>0.0</v>
      </c>
      <c r="AF146" s="39" t="s">
        <v>8</v>
      </c>
      <c r="AG146" s="39" t="s">
        <v>8</v>
      </c>
      <c r="AH146" s="39" t="s">
        <v>8</v>
      </c>
      <c r="AI146" s="39" t="s">
        <v>8</v>
      </c>
      <c r="AJ146" s="39" t="s">
        <v>8</v>
      </c>
      <c r="AK146" s="39" t="s">
        <v>8</v>
      </c>
      <c r="AL146" s="29">
        <v>0.0</v>
      </c>
      <c r="AM146" s="28" t="s">
        <v>6</v>
      </c>
      <c r="AN146" s="28" t="s">
        <v>6</v>
      </c>
      <c r="AO146" s="28" t="s">
        <v>6</v>
      </c>
      <c r="AP146" s="28" t="s">
        <v>6</v>
      </c>
      <c r="AQ146" s="28" t="s">
        <v>6</v>
      </c>
      <c r="AR146" s="28" t="s">
        <v>6</v>
      </c>
      <c r="AS146" s="28" t="s">
        <v>6</v>
      </c>
      <c r="AT146" s="29">
        <v>0.0</v>
      </c>
      <c r="AU146" s="28" t="s">
        <v>6</v>
      </c>
      <c r="AV146" s="28" t="s">
        <v>6</v>
      </c>
      <c r="AW146" s="28" t="s">
        <v>6</v>
      </c>
      <c r="AX146" s="28" t="s">
        <v>6</v>
      </c>
      <c r="AY146" s="28" t="s">
        <v>6</v>
      </c>
      <c r="AZ146" s="29">
        <v>0.0</v>
      </c>
      <c r="BA146" s="28" t="s">
        <v>6</v>
      </c>
      <c r="BB146" s="28" t="s">
        <v>6</v>
      </c>
      <c r="BC146" s="28" t="s">
        <v>6</v>
      </c>
      <c r="BD146" s="28" t="s">
        <v>6</v>
      </c>
      <c r="BE146" s="28" t="s">
        <v>6</v>
      </c>
      <c r="BF146" s="28" t="s">
        <v>6</v>
      </c>
      <c r="BG146" s="29">
        <v>0.0</v>
      </c>
      <c r="BH146" s="28" t="s">
        <v>6</v>
      </c>
      <c r="BI146" s="28" t="s">
        <v>6</v>
      </c>
      <c r="BJ146" s="28" t="s">
        <v>6</v>
      </c>
      <c r="BK146" s="28" t="s">
        <v>6</v>
      </c>
      <c r="BL146" s="28" t="s">
        <v>6</v>
      </c>
      <c r="BM146" s="28" t="s">
        <v>6</v>
      </c>
      <c r="BN146" s="29">
        <v>0.0</v>
      </c>
      <c r="BO146" s="41" t="s">
        <v>7</v>
      </c>
      <c r="BP146" s="41" t="s">
        <v>7</v>
      </c>
      <c r="BQ146" s="41" t="s">
        <v>7</v>
      </c>
      <c r="BR146" s="41" t="s">
        <v>7</v>
      </c>
      <c r="BS146" s="36" t="s">
        <v>7</v>
      </c>
      <c r="BT146" s="36" t="s">
        <v>7</v>
      </c>
      <c r="BU146" s="29">
        <v>0.0</v>
      </c>
      <c r="BV146" s="36" t="s">
        <v>7</v>
      </c>
      <c r="BW146" s="36" t="s">
        <v>7</v>
      </c>
      <c r="BX146" s="36" t="s">
        <v>7</v>
      </c>
      <c r="BY146" s="36" t="s">
        <v>7</v>
      </c>
      <c r="BZ146" s="36" t="s">
        <v>7</v>
      </c>
      <c r="CA146" s="36" t="s">
        <v>7</v>
      </c>
      <c r="CB146" s="29">
        <v>0.0</v>
      </c>
      <c r="CC146" s="36" t="s">
        <v>7</v>
      </c>
      <c r="CD146" s="36" t="s">
        <v>7</v>
      </c>
      <c r="CE146" s="36" t="s">
        <v>7</v>
      </c>
      <c r="CF146" s="36" t="s">
        <v>7</v>
      </c>
      <c r="CG146" s="36" t="s">
        <v>7</v>
      </c>
      <c r="CH146" s="36" t="s">
        <v>7</v>
      </c>
      <c r="CI146" s="8"/>
      <c r="CJ146" s="8"/>
      <c r="CK146" s="8"/>
      <c r="CL146" s="8"/>
      <c r="CM146" s="8"/>
      <c r="CN146" s="37">
        <f t="shared" si="141"/>
        <v>67</v>
      </c>
      <c r="CO146" s="37">
        <f t="shared" si="142"/>
        <v>11</v>
      </c>
      <c r="CP146" s="37">
        <f t="shared" ref="CP146:CT146" si="148">COUNTIF($F146:$CE146,CP$1)</f>
        <v>24</v>
      </c>
      <c r="CQ146" s="37">
        <f t="shared" si="148"/>
        <v>15</v>
      </c>
      <c r="CR146" s="37">
        <f t="shared" si="148"/>
        <v>24</v>
      </c>
      <c r="CS146" s="37">
        <f t="shared" si="148"/>
        <v>4</v>
      </c>
      <c r="CT146" s="37">
        <f t="shared" si="148"/>
        <v>0</v>
      </c>
    </row>
    <row r="147">
      <c r="A147" s="23">
        <v>121.0</v>
      </c>
      <c r="B147" s="72"/>
      <c r="C147" s="86" t="s">
        <v>151</v>
      </c>
      <c r="D147" s="91" t="s">
        <v>152</v>
      </c>
      <c r="E147" s="92" t="s">
        <v>148</v>
      </c>
      <c r="F147" s="678" t="s">
        <v>10</v>
      </c>
      <c r="G147" s="678" t="s">
        <v>10</v>
      </c>
      <c r="H147" s="678" t="s">
        <v>10</v>
      </c>
      <c r="I147" s="678" t="s">
        <v>10</v>
      </c>
      <c r="J147" s="675">
        <v>0.0</v>
      </c>
      <c r="K147" s="679" t="s">
        <v>9</v>
      </c>
      <c r="L147" s="679" t="s">
        <v>9</v>
      </c>
      <c r="M147" s="679" t="s">
        <v>9</v>
      </c>
      <c r="N147" s="679" t="s">
        <v>9</v>
      </c>
      <c r="O147" s="679" t="s">
        <v>9</v>
      </c>
      <c r="P147" s="679" t="s">
        <v>9</v>
      </c>
      <c r="Q147" s="675">
        <v>0.0</v>
      </c>
      <c r="R147" s="679" t="s">
        <v>9</v>
      </c>
      <c r="S147" s="679" t="s">
        <v>9</v>
      </c>
      <c r="T147" s="679" t="s">
        <v>9</v>
      </c>
      <c r="U147" s="679" t="s">
        <v>9</v>
      </c>
      <c r="V147" s="679" t="s">
        <v>9</v>
      </c>
      <c r="W147" s="679" t="s">
        <v>9</v>
      </c>
      <c r="X147" s="675">
        <v>0.0</v>
      </c>
      <c r="Y147" s="679" t="s">
        <v>9</v>
      </c>
      <c r="Z147" s="679" t="s">
        <v>9</v>
      </c>
      <c r="AA147" s="679" t="s">
        <v>9</v>
      </c>
      <c r="AB147" s="679" t="s">
        <v>9</v>
      </c>
      <c r="AC147" s="679" t="s">
        <v>9</v>
      </c>
      <c r="AD147" s="33" t="s">
        <v>9</v>
      </c>
      <c r="AE147" s="675">
        <v>0.0</v>
      </c>
      <c r="AF147" s="33" t="s">
        <v>9</v>
      </c>
      <c r="AG147" s="33" t="s">
        <v>9</v>
      </c>
      <c r="AH147" s="33" t="s">
        <v>9</v>
      </c>
      <c r="AI147" s="33" t="s">
        <v>9</v>
      </c>
      <c r="AJ147" s="33" t="s">
        <v>9</v>
      </c>
      <c r="AK147" s="33" t="s">
        <v>9</v>
      </c>
      <c r="AL147" s="29">
        <v>0.0</v>
      </c>
      <c r="AM147" s="39" t="s">
        <v>8</v>
      </c>
      <c r="AN147" s="39" t="s">
        <v>8</v>
      </c>
      <c r="AO147" s="39" t="s">
        <v>8</v>
      </c>
      <c r="AP147" s="39" t="s">
        <v>8</v>
      </c>
      <c r="AQ147" s="39" t="s">
        <v>8</v>
      </c>
      <c r="AR147" s="39" t="s">
        <v>8</v>
      </c>
      <c r="AS147" s="39" t="s">
        <v>8</v>
      </c>
      <c r="AT147" s="29">
        <v>0.0</v>
      </c>
      <c r="AU147" s="39" t="s">
        <v>8</v>
      </c>
      <c r="AV147" s="39" t="s">
        <v>8</v>
      </c>
      <c r="AW147" s="39" t="s">
        <v>8</v>
      </c>
      <c r="AX147" s="39" t="s">
        <v>8</v>
      </c>
      <c r="AY147" s="39" t="s">
        <v>8</v>
      </c>
      <c r="AZ147" s="29">
        <v>0.0</v>
      </c>
      <c r="BA147" s="39" t="s">
        <v>8</v>
      </c>
      <c r="BB147" s="39" t="s">
        <v>8</v>
      </c>
      <c r="BC147" s="39" t="s">
        <v>8</v>
      </c>
      <c r="BD147" s="39" t="s">
        <v>8</v>
      </c>
      <c r="BE147" s="39" t="s">
        <v>8</v>
      </c>
      <c r="BF147" s="39" t="s">
        <v>8</v>
      </c>
      <c r="BG147" s="29">
        <v>0.0</v>
      </c>
      <c r="BH147" s="39" t="s">
        <v>8</v>
      </c>
      <c r="BI147" s="39" t="s">
        <v>8</v>
      </c>
      <c r="BJ147" s="39" t="s">
        <v>8</v>
      </c>
      <c r="BK147" s="39" t="s">
        <v>8</v>
      </c>
      <c r="BL147" s="39" t="s">
        <v>8</v>
      </c>
      <c r="BM147" s="39" t="s">
        <v>8</v>
      </c>
      <c r="BN147" s="29">
        <v>0.0</v>
      </c>
      <c r="BO147" s="28" t="s">
        <v>6</v>
      </c>
      <c r="BP147" s="28" t="s">
        <v>6</v>
      </c>
      <c r="BQ147" s="28" t="s">
        <v>6</v>
      </c>
      <c r="BR147" s="28" t="s">
        <v>6</v>
      </c>
      <c r="BS147" s="40" t="s">
        <v>6</v>
      </c>
      <c r="BT147" s="40" t="s">
        <v>6</v>
      </c>
      <c r="BU147" s="40" t="s">
        <v>6</v>
      </c>
      <c r="BV147" s="29">
        <v>0.0</v>
      </c>
      <c r="BW147" s="90" t="s">
        <v>15</v>
      </c>
      <c r="BX147" s="90" t="s">
        <v>15</v>
      </c>
      <c r="BY147" s="90" t="s">
        <v>15</v>
      </c>
      <c r="BZ147" s="90" t="s">
        <v>15</v>
      </c>
      <c r="CA147" s="90" t="s">
        <v>15</v>
      </c>
      <c r="CB147" s="29">
        <v>0.0</v>
      </c>
      <c r="CC147" s="89"/>
      <c r="CD147" s="89"/>
      <c r="CE147" s="89"/>
      <c r="CF147" s="40" t="s">
        <v>6</v>
      </c>
      <c r="CG147" s="40" t="s">
        <v>6</v>
      </c>
      <c r="CH147" s="40" t="s">
        <v>6</v>
      </c>
      <c r="CI147" s="8"/>
      <c r="CJ147" s="8"/>
      <c r="CK147" s="8"/>
      <c r="CL147" s="8"/>
      <c r="CM147" s="8"/>
      <c r="CN147" s="37">
        <f t="shared" si="141"/>
        <v>59</v>
      </c>
      <c r="CO147" s="37">
        <f t="shared" si="142"/>
        <v>11</v>
      </c>
      <c r="CP147" s="37">
        <f t="shared" ref="CP147:CT147" si="149">COUNTIF($F147:$CE147,CP$1)</f>
        <v>7</v>
      </c>
      <c r="CQ147" s="37">
        <f t="shared" si="149"/>
        <v>0</v>
      </c>
      <c r="CR147" s="37">
        <f t="shared" si="149"/>
        <v>24</v>
      </c>
      <c r="CS147" s="37">
        <f t="shared" si="149"/>
        <v>24</v>
      </c>
      <c r="CT147" s="37">
        <f t="shared" si="149"/>
        <v>4</v>
      </c>
    </row>
    <row r="148">
      <c r="A148" s="23">
        <v>122.0</v>
      </c>
      <c r="B148" s="72"/>
      <c r="C148" s="86" t="s">
        <v>153</v>
      </c>
      <c r="D148" s="91" t="s">
        <v>154</v>
      </c>
      <c r="E148" s="92" t="s">
        <v>148</v>
      </c>
      <c r="F148" s="674" t="s">
        <v>7</v>
      </c>
      <c r="G148" s="674" t="s">
        <v>7</v>
      </c>
      <c r="H148" s="674" t="s">
        <v>7</v>
      </c>
      <c r="I148" s="674" t="s">
        <v>7</v>
      </c>
      <c r="J148" s="675">
        <v>0.0</v>
      </c>
      <c r="K148" s="678" t="s">
        <v>10</v>
      </c>
      <c r="L148" s="678" t="s">
        <v>10</v>
      </c>
      <c r="M148" s="678" t="s">
        <v>10</v>
      </c>
      <c r="N148" s="678" t="s">
        <v>10</v>
      </c>
      <c r="O148" s="678" t="s">
        <v>10</v>
      </c>
      <c r="P148" s="678" t="s">
        <v>10</v>
      </c>
      <c r="Q148" s="675">
        <v>0.0</v>
      </c>
      <c r="R148" s="678" t="s">
        <v>10</v>
      </c>
      <c r="S148" s="678" t="s">
        <v>10</v>
      </c>
      <c r="T148" s="678" t="s">
        <v>10</v>
      </c>
      <c r="U148" s="678" t="s">
        <v>10</v>
      </c>
      <c r="V148" s="678" t="s">
        <v>10</v>
      </c>
      <c r="W148" s="678" t="s">
        <v>10</v>
      </c>
      <c r="X148" s="675">
        <v>0.0</v>
      </c>
      <c r="Y148" s="678" t="s">
        <v>10</v>
      </c>
      <c r="Z148" s="678" t="s">
        <v>10</v>
      </c>
      <c r="AA148" s="678" t="s">
        <v>10</v>
      </c>
      <c r="AB148" s="678" t="s">
        <v>10</v>
      </c>
      <c r="AC148" s="678" t="s">
        <v>10</v>
      </c>
      <c r="AD148" s="30" t="s">
        <v>10</v>
      </c>
      <c r="AE148" s="675">
        <v>0.0</v>
      </c>
      <c r="AF148" s="30" t="s">
        <v>10</v>
      </c>
      <c r="AG148" s="30" t="s">
        <v>10</v>
      </c>
      <c r="AH148" s="30" t="s">
        <v>10</v>
      </c>
      <c r="AI148" s="30" t="s">
        <v>10</v>
      </c>
      <c r="AJ148" s="30" t="s">
        <v>10</v>
      </c>
      <c r="AK148" s="30" t="s">
        <v>10</v>
      </c>
      <c r="AL148" s="29">
        <v>0.0</v>
      </c>
      <c r="AM148" s="33" t="s">
        <v>9</v>
      </c>
      <c r="AN148" s="33" t="s">
        <v>9</v>
      </c>
      <c r="AO148" s="33" t="s">
        <v>9</v>
      </c>
      <c r="AP148" s="33" t="s">
        <v>9</v>
      </c>
      <c r="AQ148" s="33" t="s">
        <v>9</v>
      </c>
      <c r="AR148" s="33" t="s">
        <v>9</v>
      </c>
      <c r="AS148" s="29">
        <v>0.0</v>
      </c>
      <c r="AT148" s="33" t="s">
        <v>9</v>
      </c>
      <c r="AU148" s="33" t="s">
        <v>9</v>
      </c>
      <c r="AV148" s="33" t="s">
        <v>9</v>
      </c>
      <c r="AW148" s="33" t="s">
        <v>9</v>
      </c>
      <c r="AX148" s="33" t="s">
        <v>9</v>
      </c>
      <c r="AY148" s="33" t="s">
        <v>9</v>
      </c>
      <c r="AZ148" s="29">
        <v>0.0</v>
      </c>
      <c r="BA148" s="33" t="s">
        <v>9</v>
      </c>
      <c r="BB148" s="33" t="s">
        <v>9</v>
      </c>
      <c r="BC148" s="33" t="s">
        <v>9</v>
      </c>
      <c r="BD148" s="33" t="s">
        <v>9</v>
      </c>
      <c r="BE148" s="33" t="s">
        <v>9</v>
      </c>
      <c r="BF148" s="33" t="s">
        <v>9</v>
      </c>
      <c r="BG148" s="33" t="s">
        <v>9</v>
      </c>
      <c r="BH148" s="29">
        <v>0.0</v>
      </c>
      <c r="BI148" s="33" t="s">
        <v>9</v>
      </c>
      <c r="BJ148" s="33" t="s">
        <v>9</v>
      </c>
      <c r="BK148" s="33" t="s">
        <v>9</v>
      </c>
      <c r="BL148" s="33" t="s">
        <v>9</v>
      </c>
      <c r="BM148" s="33" t="s">
        <v>9</v>
      </c>
      <c r="BN148" s="29">
        <v>0.0</v>
      </c>
      <c r="BO148" s="39" t="s">
        <v>8</v>
      </c>
      <c r="BP148" s="39" t="s">
        <v>8</v>
      </c>
      <c r="BQ148" s="39" t="s">
        <v>8</v>
      </c>
      <c r="BR148" s="39" t="s">
        <v>8</v>
      </c>
      <c r="BS148" s="35" t="s">
        <v>8</v>
      </c>
      <c r="BT148" s="35" t="s">
        <v>8</v>
      </c>
      <c r="BU148" s="29">
        <v>0.0</v>
      </c>
      <c r="BV148" s="35" t="s">
        <v>8</v>
      </c>
      <c r="BW148" s="35" t="s">
        <v>8</v>
      </c>
      <c r="BX148" s="35" t="s">
        <v>8</v>
      </c>
      <c r="BY148" s="35" t="s">
        <v>8</v>
      </c>
      <c r="BZ148" s="35" t="s">
        <v>8</v>
      </c>
      <c r="CA148" s="35" t="s">
        <v>8</v>
      </c>
      <c r="CB148" s="29">
        <v>0.0</v>
      </c>
      <c r="CC148" s="35" t="s">
        <v>8</v>
      </c>
      <c r="CD148" s="35" t="s">
        <v>8</v>
      </c>
      <c r="CE148" s="35" t="s">
        <v>8</v>
      </c>
      <c r="CF148" s="35" t="s">
        <v>8</v>
      </c>
      <c r="CG148" s="35" t="s">
        <v>8</v>
      </c>
      <c r="CH148" s="35" t="s">
        <v>8</v>
      </c>
      <c r="CI148" s="8"/>
      <c r="CJ148" s="8"/>
      <c r="CK148" s="8"/>
      <c r="CL148" s="8"/>
      <c r="CM148" s="8"/>
      <c r="CN148" s="37">
        <f t="shared" si="141"/>
        <v>67</v>
      </c>
      <c r="CO148" s="37">
        <f t="shared" si="142"/>
        <v>11</v>
      </c>
      <c r="CP148" s="37">
        <f t="shared" ref="CP148:CT148" si="150">COUNTIF($F148:$CE148,CP$1)</f>
        <v>0</v>
      </c>
      <c r="CQ148" s="37">
        <f t="shared" si="150"/>
        <v>4</v>
      </c>
      <c r="CR148" s="37">
        <f t="shared" si="150"/>
        <v>15</v>
      </c>
      <c r="CS148" s="37">
        <f t="shared" si="150"/>
        <v>24</v>
      </c>
      <c r="CT148" s="37">
        <f t="shared" si="150"/>
        <v>24</v>
      </c>
    </row>
    <row r="149">
      <c r="A149" s="23">
        <v>123.0</v>
      </c>
      <c r="B149" s="72"/>
      <c r="C149" s="86" t="s">
        <v>155</v>
      </c>
      <c r="D149" s="91" t="s">
        <v>156</v>
      </c>
      <c r="E149" s="92" t="s">
        <v>148</v>
      </c>
      <c r="F149" s="681" t="s">
        <v>6</v>
      </c>
      <c r="G149" s="681" t="s">
        <v>6</v>
      </c>
      <c r="H149" s="681" t="s">
        <v>6</v>
      </c>
      <c r="I149" s="681" t="s">
        <v>6</v>
      </c>
      <c r="J149" s="675">
        <v>0.0</v>
      </c>
      <c r="K149" s="674" t="s">
        <v>7</v>
      </c>
      <c r="L149" s="674" t="s">
        <v>7</v>
      </c>
      <c r="M149" s="674" t="s">
        <v>7</v>
      </c>
      <c r="N149" s="674" t="s">
        <v>7</v>
      </c>
      <c r="O149" s="674" t="s">
        <v>7</v>
      </c>
      <c r="P149" s="674" t="s">
        <v>7</v>
      </c>
      <c r="Q149" s="675">
        <v>0.0</v>
      </c>
      <c r="R149" s="674" t="s">
        <v>7</v>
      </c>
      <c r="S149" s="674" t="s">
        <v>7</v>
      </c>
      <c r="T149" s="674" t="s">
        <v>7</v>
      </c>
      <c r="U149" s="674" t="s">
        <v>7</v>
      </c>
      <c r="V149" s="674" t="s">
        <v>7</v>
      </c>
      <c r="W149" s="674" t="s">
        <v>7</v>
      </c>
      <c r="X149" s="675">
        <v>0.0</v>
      </c>
      <c r="Y149" s="674" t="s">
        <v>7</v>
      </c>
      <c r="Z149" s="674" t="s">
        <v>7</v>
      </c>
      <c r="AA149" s="674" t="s">
        <v>7</v>
      </c>
      <c r="AB149" s="674" t="s">
        <v>7</v>
      </c>
      <c r="AC149" s="674" t="s">
        <v>7</v>
      </c>
      <c r="AD149" s="41" t="s">
        <v>7</v>
      </c>
      <c r="AE149" s="675">
        <v>0.0</v>
      </c>
      <c r="AF149" s="41" t="s">
        <v>7</v>
      </c>
      <c r="AG149" s="41" t="s">
        <v>7</v>
      </c>
      <c r="AH149" s="41" t="s">
        <v>7</v>
      </c>
      <c r="AI149" s="41" t="s">
        <v>7</v>
      </c>
      <c r="AJ149" s="41" t="s">
        <v>7</v>
      </c>
      <c r="AK149" s="41" t="s">
        <v>7</v>
      </c>
      <c r="AL149" s="29">
        <v>0.0</v>
      </c>
      <c r="AM149" s="30" t="s">
        <v>10</v>
      </c>
      <c r="AN149" s="30" t="s">
        <v>10</v>
      </c>
      <c r="AO149" s="30" t="s">
        <v>10</v>
      </c>
      <c r="AP149" s="30" t="s">
        <v>10</v>
      </c>
      <c r="AQ149" s="30" t="s">
        <v>10</v>
      </c>
      <c r="AR149" s="30" t="s">
        <v>10</v>
      </c>
      <c r="AS149" s="30" t="s">
        <v>10</v>
      </c>
      <c r="AT149" s="29">
        <v>0.0</v>
      </c>
      <c r="AU149" s="30" t="s">
        <v>10</v>
      </c>
      <c r="AV149" s="30" t="s">
        <v>10</v>
      </c>
      <c r="AW149" s="30" t="s">
        <v>10</v>
      </c>
      <c r="AX149" s="30" t="s">
        <v>10</v>
      </c>
      <c r="AY149" s="30" t="s">
        <v>10</v>
      </c>
      <c r="AZ149" s="29">
        <v>0.0</v>
      </c>
      <c r="BA149" s="30" t="s">
        <v>10</v>
      </c>
      <c r="BB149" s="30" t="s">
        <v>10</v>
      </c>
      <c r="BC149" s="30" t="s">
        <v>10</v>
      </c>
      <c r="BD149" s="30" t="s">
        <v>10</v>
      </c>
      <c r="BE149" s="30" t="s">
        <v>10</v>
      </c>
      <c r="BF149" s="30" t="s">
        <v>10</v>
      </c>
      <c r="BG149" s="30" t="s">
        <v>10</v>
      </c>
      <c r="BH149" s="29">
        <v>0.0</v>
      </c>
      <c r="BI149" s="30" t="s">
        <v>10</v>
      </c>
      <c r="BJ149" s="30" t="s">
        <v>10</v>
      </c>
      <c r="BK149" s="30" t="s">
        <v>10</v>
      </c>
      <c r="BL149" s="30" t="s">
        <v>10</v>
      </c>
      <c r="BM149" s="30" t="s">
        <v>10</v>
      </c>
      <c r="BN149" s="29">
        <v>0.0</v>
      </c>
      <c r="BO149" s="33" t="s">
        <v>9</v>
      </c>
      <c r="BP149" s="33" t="s">
        <v>9</v>
      </c>
      <c r="BQ149" s="33" t="s">
        <v>9</v>
      </c>
      <c r="BR149" s="31"/>
      <c r="BS149" s="89"/>
      <c r="BT149" s="89"/>
      <c r="BU149" s="29">
        <v>0.0</v>
      </c>
      <c r="BV149" s="34" t="s">
        <v>9</v>
      </c>
      <c r="BW149" s="34" t="s">
        <v>9</v>
      </c>
      <c r="BX149" s="34" t="s">
        <v>9</v>
      </c>
      <c r="BY149" s="34" t="s">
        <v>9</v>
      </c>
      <c r="BZ149" s="34" t="s">
        <v>9</v>
      </c>
      <c r="CA149" s="34" t="s">
        <v>9</v>
      </c>
      <c r="CB149" s="34" t="s">
        <v>9</v>
      </c>
      <c r="CC149" s="29">
        <v>0.0</v>
      </c>
      <c r="CD149" s="34" t="s">
        <v>9</v>
      </c>
      <c r="CE149" s="34" t="s">
        <v>9</v>
      </c>
      <c r="CF149" s="34" t="s">
        <v>9</v>
      </c>
      <c r="CG149" s="34" t="s">
        <v>9</v>
      </c>
      <c r="CH149" s="34" t="s">
        <v>9</v>
      </c>
      <c r="CI149" s="8"/>
      <c r="CJ149" s="8"/>
      <c r="CK149" s="8"/>
      <c r="CL149" s="8"/>
      <c r="CM149" s="8"/>
      <c r="CN149" s="37">
        <f t="shared" si="141"/>
        <v>64</v>
      </c>
      <c r="CO149" s="37">
        <f t="shared" si="142"/>
        <v>11</v>
      </c>
      <c r="CP149" s="37">
        <f t="shared" ref="CP149:CT149" si="151">COUNTIF($F149:$CE149,CP$1)</f>
        <v>4</v>
      </c>
      <c r="CQ149" s="37">
        <f t="shared" si="151"/>
        <v>24</v>
      </c>
      <c r="CR149" s="37">
        <f t="shared" si="151"/>
        <v>0</v>
      </c>
      <c r="CS149" s="37">
        <f t="shared" si="151"/>
        <v>12</v>
      </c>
      <c r="CT149" s="37">
        <f t="shared" si="151"/>
        <v>24</v>
      </c>
    </row>
    <row r="150">
      <c r="A150" s="72"/>
      <c r="B150" s="72"/>
      <c r="C150" s="72"/>
      <c r="D150" s="84"/>
      <c r="E150" s="72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</row>
    <row r="151">
      <c r="A151" s="72"/>
      <c r="B151" s="72"/>
      <c r="C151" s="72"/>
      <c r="D151" s="84"/>
      <c r="E151" s="72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</row>
    <row r="152">
      <c r="A152" s="72"/>
      <c r="B152" s="72"/>
      <c r="C152" s="72"/>
      <c r="D152" s="84"/>
      <c r="E152" s="94" t="s">
        <v>6</v>
      </c>
      <c r="F152" s="95">
        <f t="shared" ref="F152:CH152" si="152">COUNTIF(F$4:F$149,$E152)</f>
        <v>20</v>
      </c>
      <c r="G152" s="95">
        <f t="shared" si="152"/>
        <v>20</v>
      </c>
      <c r="H152" s="95">
        <f t="shared" si="152"/>
        <v>20</v>
      </c>
      <c r="I152" s="95">
        <f t="shared" si="152"/>
        <v>20</v>
      </c>
      <c r="J152" s="96">
        <f t="shared" si="152"/>
        <v>12</v>
      </c>
      <c r="K152" s="96">
        <f t="shared" si="152"/>
        <v>11</v>
      </c>
      <c r="L152" s="96">
        <f t="shared" si="152"/>
        <v>22</v>
      </c>
      <c r="M152" s="95">
        <f t="shared" si="152"/>
        <v>23</v>
      </c>
      <c r="N152" s="95">
        <f t="shared" si="152"/>
        <v>23</v>
      </c>
      <c r="O152" s="95">
        <f t="shared" si="152"/>
        <v>23</v>
      </c>
      <c r="P152" s="95">
        <f t="shared" si="152"/>
        <v>23</v>
      </c>
      <c r="Q152" s="96">
        <f t="shared" si="152"/>
        <v>12</v>
      </c>
      <c r="R152" s="96">
        <f t="shared" si="152"/>
        <v>12</v>
      </c>
      <c r="S152" s="96">
        <f t="shared" si="152"/>
        <v>23</v>
      </c>
      <c r="T152" s="95">
        <f t="shared" si="152"/>
        <v>24</v>
      </c>
      <c r="U152" s="95">
        <f t="shared" si="152"/>
        <v>24</v>
      </c>
      <c r="V152" s="95">
        <f t="shared" si="152"/>
        <v>24</v>
      </c>
      <c r="W152" s="95">
        <f t="shared" si="152"/>
        <v>24</v>
      </c>
      <c r="X152" s="96">
        <f t="shared" si="152"/>
        <v>13</v>
      </c>
      <c r="Y152" s="96">
        <f t="shared" si="152"/>
        <v>14</v>
      </c>
      <c r="Z152" s="96">
        <f t="shared" si="152"/>
        <v>26</v>
      </c>
      <c r="AA152" s="95">
        <f t="shared" si="152"/>
        <v>26</v>
      </c>
      <c r="AB152" s="95">
        <f t="shared" si="152"/>
        <v>26</v>
      </c>
      <c r="AC152" s="95">
        <f t="shared" si="152"/>
        <v>16</v>
      </c>
      <c r="AD152" s="95">
        <f t="shared" si="152"/>
        <v>26</v>
      </c>
      <c r="AE152" s="96">
        <f t="shared" si="152"/>
        <v>17</v>
      </c>
      <c r="AF152" s="96">
        <f t="shared" si="152"/>
        <v>12</v>
      </c>
      <c r="AG152" s="96">
        <f t="shared" si="152"/>
        <v>25</v>
      </c>
      <c r="AH152" s="95">
        <f t="shared" si="152"/>
        <v>25</v>
      </c>
      <c r="AI152" s="95">
        <f t="shared" si="152"/>
        <v>25</v>
      </c>
      <c r="AJ152" s="95">
        <f t="shared" si="152"/>
        <v>25</v>
      </c>
      <c r="AK152" s="95">
        <f t="shared" si="152"/>
        <v>25</v>
      </c>
      <c r="AL152" s="96">
        <f t="shared" si="152"/>
        <v>14</v>
      </c>
      <c r="AM152" s="96">
        <f t="shared" si="152"/>
        <v>12</v>
      </c>
      <c r="AN152" s="96">
        <f t="shared" si="152"/>
        <v>26</v>
      </c>
      <c r="AO152" s="95">
        <f t="shared" si="152"/>
        <v>26</v>
      </c>
      <c r="AP152" s="95">
        <f t="shared" si="152"/>
        <v>25</v>
      </c>
      <c r="AQ152" s="95">
        <f t="shared" si="152"/>
        <v>25</v>
      </c>
      <c r="AR152" s="95">
        <f t="shared" si="152"/>
        <v>25</v>
      </c>
      <c r="AS152" s="96">
        <f t="shared" si="152"/>
        <v>14</v>
      </c>
      <c r="AT152" s="96">
        <f t="shared" si="152"/>
        <v>13</v>
      </c>
      <c r="AU152" s="96">
        <f t="shared" si="152"/>
        <v>26</v>
      </c>
      <c r="AV152" s="95">
        <f t="shared" si="152"/>
        <v>26</v>
      </c>
      <c r="AW152" s="95">
        <f t="shared" si="152"/>
        <v>26</v>
      </c>
      <c r="AX152" s="95">
        <f t="shared" si="152"/>
        <v>26</v>
      </c>
      <c r="AY152" s="95">
        <f t="shared" si="152"/>
        <v>26</v>
      </c>
      <c r="AZ152" s="96">
        <f t="shared" si="152"/>
        <v>15</v>
      </c>
      <c r="BA152" s="96">
        <f t="shared" si="152"/>
        <v>13</v>
      </c>
      <c r="BB152" s="96">
        <f t="shared" si="152"/>
        <v>24</v>
      </c>
      <c r="BC152" s="95">
        <f t="shared" si="152"/>
        <v>24</v>
      </c>
      <c r="BD152" s="95">
        <f t="shared" si="152"/>
        <v>24</v>
      </c>
      <c r="BE152" s="95">
        <f t="shared" si="152"/>
        <v>24</v>
      </c>
      <c r="BF152" s="95">
        <f t="shared" si="152"/>
        <v>24</v>
      </c>
      <c r="BG152" s="96">
        <f t="shared" si="152"/>
        <v>11</v>
      </c>
      <c r="BH152" s="96">
        <f t="shared" si="152"/>
        <v>11</v>
      </c>
      <c r="BI152" s="96">
        <f t="shared" si="152"/>
        <v>23</v>
      </c>
      <c r="BJ152" s="95">
        <f t="shared" si="152"/>
        <v>23</v>
      </c>
      <c r="BK152" s="95">
        <f t="shared" si="152"/>
        <v>23</v>
      </c>
      <c r="BL152" s="95">
        <f t="shared" si="152"/>
        <v>23</v>
      </c>
      <c r="BM152" s="95">
        <f t="shared" si="152"/>
        <v>23</v>
      </c>
      <c r="BN152" s="96">
        <f t="shared" si="152"/>
        <v>11</v>
      </c>
      <c r="BO152" s="96">
        <f t="shared" si="152"/>
        <v>10</v>
      </c>
      <c r="BP152" s="96">
        <f t="shared" si="152"/>
        <v>21</v>
      </c>
      <c r="BQ152" s="95">
        <f t="shared" si="152"/>
        <v>21</v>
      </c>
      <c r="BR152" s="95">
        <f t="shared" si="152"/>
        <v>21</v>
      </c>
      <c r="BS152" s="95">
        <f t="shared" si="152"/>
        <v>21</v>
      </c>
      <c r="BT152" s="95">
        <f t="shared" si="152"/>
        <v>19</v>
      </c>
      <c r="BU152" s="97">
        <f t="shared" si="152"/>
        <v>9</v>
      </c>
      <c r="BV152" s="97">
        <f t="shared" si="152"/>
        <v>7</v>
      </c>
      <c r="BW152" s="97">
        <f t="shared" si="152"/>
        <v>9</v>
      </c>
      <c r="BX152" s="95">
        <f t="shared" si="152"/>
        <v>9</v>
      </c>
      <c r="BY152" s="95">
        <f t="shared" si="152"/>
        <v>10</v>
      </c>
      <c r="BZ152" s="95">
        <f t="shared" si="152"/>
        <v>10</v>
      </c>
      <c r="CA152" s="95">
        <f t="shared" si="152"/>
        <v>10</v>
      </c>
      <c r="CB152" s="97">
        <f t="shared" si="152"/>
        <v>4</v>
      </c>
      <c r="CC152" s="97">
        <f t="shared" si="152"/>
        <v>5</v>
      </c>
      <c r="CD152" s="97">
        <f t="shared" si="152"/>
        <v>12</v>
      </c>
      <c r="CE152" s="95">
        <f t="shared" si="152"/>
        <v>14</v>
      </c>
      <c r="CF152" s="95">
        <f t="shared" si="152"/>
        <v>16</v>
      </c>
      <c r="CG152" s="95">
        <f t="shared" si="152"/>
        <v>18</v>
      </c>
      <c r="CH152" s="95">
        <f t="shared" si="152"/>
        <v>18</v>
      </c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</row>
    <row r="153">
      <c r="A153" s="72"/>
      <c r="B153" s="72"/>
      <c r="C153" s="72"/>
      <c r="D153" s="84"/>
      <c r="E153" s="99" t="s">
        <v>7</v>
      </c>
      <c r="F153" s="95">
        <f t="shared" ref="F153:CH153" si="153">COUNTIF(F$4:F$149,$E153)</f>
        <v>32</v>
      </c>
      <c r="G153" s="95">
        <f t="shared" si="153"/>
        <v>32</v>
      </c>
      <c r="H153" s="95">
        <f t="shared" si="153"/>
        <v>32</v>
      </c>
      <c r="I153" s="95">
        <f t="shared" si="153"/>
        <v>32</v>
      </c>
      <c r="J153" s="96">
        <f t="shared" si="153"/>
        <v>18</v>
      </c>
      <c r="K153" s="96">
        <f t="shared" si="153"/>
        <v>17</v>
      </c>
      <c r="L153" s="96">
        <f t="shared" si="153"/>
        <v>31</v>
      </c>
      <c r="M153" s="95">
        <f t="shared" si="153"/>
        <v>31</v>
      </c>
      <c r="N153" s="95">
        <f t="shared" si="153"/>
        <v>31</v>
      </c>
      <c r="O153" s="95">
        <f t="shared" si="153"/>
        <v>31</v>
      </c>
      <c r="P153" s="95">
        <f t="shared" si="153"/>
        <v>31</v>
      </c>
      <c r="Q153" s="96">
        <f t="shared" si="153"/>
        <v>22</v>
      </c>
      <c r="R153" s="96">
        <f t="shared" si="153"/>
        <v>12</v>
      </c>
      <c r="S153" s="96">
        <f t="shared" si="153"/>
        <v>26</v>
      </c>
      <c r="T153" s="95">
        <f t="shared" si="153"/>
        <v>30</v>
      </c>
      <c r="U153" s="95">
        <f t="shared" si="153"/>
        <v>30</v>
      </c>
      <c r="V153" s="95">
        <f t="shared" si="153"/>
        <v>30</v>
      </c>
      <c r="W153" s="95">
        <f t="shared" si="153"/>
        <v>30</v>
      </c>
      <c r="X153" s="96">
        <f t="shared" si="153"/>
        <v>17</v>
      </c>
      <c r="Y153" s="96">
        <f t="shared" si="153"/>
        <v>15</v>
      </c>
      <c r="Z153" s="96">
        <f t="shared" si="153"/>
        <v>28</v>
      </c>
      <c r="AA153" s="95">
        <f t="shared" si="153"/>
        <v>32</v>
      </c>
      <c r="AB153" s="95">
        <f t="shared" si="153"/>
        <v>32</v>
      </c>
      <c r="AC153" s="95">
        <f t="shared" si="153"/>
        <v>20</v>
      </c>
      <c r="AD153" s="95">
        <f t="shared" si="153"/>
        <v>32</v>
      </c>
      <c r="AE153" s="96">
        <f t="shared" si="153"/>
        <v>17</v>
      </c>
      <c r="AF153" s="96">
        <f t="shared" si="153"/>
        <v>17</v>
      </c>
      <c r="AG153" s="96">
        <f t="shared" si="153"/>
        <v>30</v>
      </c>
      <c r="AH153" s="95">
        <f t="shared" si="153"/>
        <v>33</v>
      </c>
      <c r="AI153" s="95">
        <f t="shared" si="153"/>
        <v>33</v>
      </c>
      <c r="AJ153" s="95">
        <f t="shared" si="153"/>
        <v>33</v>
      </c>
      <c r="AK153" s="95">
        <f t="shared" si="153"/>
        <v>33</v>
      </c>
      <c r="AL153" s="96">
        <f t="shared" si="153"/>
        <v>18</v>
      </c>
      <c r="AM153" s="96">
        <f t="shared" si="153"/>
        <v>17</v>
      </c>
      <c r="AN153" s="96">
        <f t="shared" si="153"/>
        <v>28</v>
      </c>
      <c r="AO153" s="95">
        <f t="shared" si="153"/>
        <v>33</v>
      </c>
      <c r="AP153" s="95">
        <f t="shared" si="153"/>
        <v>33</v>
      </c>
      <c r="AQ153" s="95">
        <f t="shared" si="153"/>
        <v>33</v>
      </c>
      <c r="AR153" s="95">
        <f t="shared" si="153"/>
        <v>33</v>
      </c>
      <c r="AS153" s="96">
        <f t="shared" si="153"/>
        <v>19</v>
      </c>
      <c r="AT153" s="96">
        <f t="shared" si="153"/>
        <v>15</v>
      </c>
      <c r="AU153" s="96">
        <f t="shared" si="153"/>
        <v>26</v>
      </c>
      <c r="AV153" s="95">
        <f t="shared" si="153"/>
        <v>31</v>
      </c>
      <c r="AW153" s="95">
        <f t="shared" si="153"/>
        <v>31</v>
      </c>
      <c r="AX153" s="95">
        <f t="shared" si="153"/>
        <v>31</v>
      </c>
      <c r="AY153" s="95">
        <f t="shared" si="153"/>
        <v>31</v>
      </c>
      <c r="AZ153" s="96">
        <f t="shared" si="153"/>
        <v>18</v>
      </c>
      <c r="BA153" s="96">
        <f t="shared" si="153"/>
        <v>12</v>
      </c>
      <c r="BB153" s="96">
        <f t="shared" si="153"/>
        <v>24</v>
      </c>
      <c r="BC153" s="95">
        <f t="shared" si="153"/>
        <v>27</v>
      </c>
      <c r="BD153" s="95">
        <f t="shared" si="153"/>
        <v>27</v>
      </c>
      <c r="BE153" s="95">
        <f t="shared" si="153"/>
        <v>27</v>
      </c>
      <c r="BF153" s="95">
        <f t="shared" si="153"/>
        <v>27</v>
      </c>
      <c r="BG153" s="96">
        <f t="shared" si="153"/>
        <v>15</v>
      </c>
      <c r="BH153" s="96">
        <f t="shared" si="153"/>
        <v>13</v>
      </c>
      <c r="BI153" s="96">
        <f t="shared" si="153"/>
        <v>24</v>
      </c>
      <c r="BJ153" s="95">
        <f t="shared" si="153"/>
        <v>24</v>
      </c>
      <c r="BK153" s="95">
        <f t="shared" si="153"/>
        <v>24</v>
      </c>
      <c r="BL153" s="95">
        <f t="shared" si="153"/>
        <v>24</v>
      </c>
      <c r="BM153" s="95">
        <f t="shared" si="153"/>
        <v>24</v>
      </c>
      <c r="BN153" s="96">
        <f t="shared" si="153"/>
        <v>14</v>
      </c>
      <c r="BO153" s="96">
        <f t="shared" si="153"/>
        <v>11</v>
      </c>
      <c r="BP153" s="96">
        <f t="shared" si="153"/>
        <v>25</v>
      </c>
      <c r="BQ153" s="95">
        <f t="shared" si="153"/>
        <v>25</v>
      </c>
      <c r="BR153" s="95">
        <f t="shared" si="153"/>
        <v>23</v>
      </c>
      <c r="BS153" s="95">
        <f t="shared" si="153"/>
        <v>23</v>
      </c>
      <c r="BT153" s="95">
        <f t="shared" si="153"/>
        <v>22</v>
      </c>
      <c r="BU153" s="97">
        <f t="shared" si="153"/>
        <v>9</v>
      </c>
      <c r="BV153" s="97">
        <f t="shared" si="153"/>
        <v>10</v>
      </c>
      <c r="BW153" s="97">
        <f t="shared" si="153"/>
        <v>18</v>
      </c>
      <c r="BX153" s="95">
        <f t="shared" si="153"/>
        <v>21</v>
      </c>
      <c r="BY153" s="95">
        <f t="shared" si="153"/>
        <v>21</v>
      </c>
      <c r="BZ153" s="95">
        <f t="shared" si="153"/>
        <v>24</v>
      </c>
      <c r="CA153" s="95">
        <f t="shared" si="153"/>
        <v>25</v>
      </c>
      <c r="CB153" s="97">
        <f t="shared" si="153"/>
        <v>14</v>
      </c>
      <c r="CC153" s="97">
        <f t="shared" si="153"/>
        <v>11</v>
      </c>
      <c r="CD153" s="97">
        <f t="shared" si="153"/>
        <v>12</v>
      </c>
      <c r="CE153" s="95">
        <f t="shared" si="153"/>
        <v>21</v>
      </c>
      <c r="CF153" s="95">
        <f t="shared" si="153"/>
        <v>22</v>
      </c>
      <c r="CG153" s="95">
        <f t="shared" si="153"/>
        <v>25</v>
      </c>
      <c r="CH153" s="95">
        <f t="shared" si="153"/>
        <v>25</v>
      </c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</row>
    <row r="154">
      <c r="A154" s="72"/>
      <c r="B154" s="72"/>
      <c r="C154" s="72"/>
      <c r="D154" s="84"/>
      <c r="E154" s="100" t="s">
        <v>8</v>
      </c>
      <c r="F154" s="95">
        <f t="shared" ref="F154:CH154" si="154">COUNTIF(F$4:F$149,$E154)</f>
        <v>29</v>
      </c>
      <c r="G154" s="95">
        <f t="shared" si="154"/>
        <v>29</v>
      </c>
      <c r="H154" s="95">
        <f t="shared" si="154"/>
        <v>29</v>
      </c>
      <c r="I154" s="95">
        <f t="shared" si="154"/>
        <v>29</v>
      </c>
      <c r="J154" s="96">
        <f t="shared" si="154"/>
        <v>16</v>
      </c>
      <c r="K154" s="96">
        <f t="shared" si="154"/>
        <v>17</v>
      </c>
      <c r="L154" s="96">
        <f t="shared" si="154"/>
        <v>32</v>
      </c>
      <c r="M154" s="95">
        <f t="shared" si="154"/>
        <v>33</v>
      </c>
      <c r="N154" s="95">
        <f t="shared" si="154"/>
        <v>33</v>
      </c>
      <c r="O154" s="95">
        <f t="shared" si="154"/>
        <v>33</v>
      </c>
      <c r="P154" s="95">
        <f t="shared" si="154"/>
        <v>33</v>
      </c>
      <c r="Q154" s="96">
        <f t="shared" si="154"/>
        <v>17</v>
      </c>
      <c r="R154" s="96">
        <f t="shared" si="154"/>
        <v>20</v>
      </c>
      <c r="S154" s="96">
        <f t="shared" si="154"/>
        <v>34</v>
      </c>
      <c r="T154" s="95">
        <f t="shared" si="154"/>
        <v>39</v>
      </c>
      <c r="U154" s="95">
        <f t="shared" si="154"/>
        <v>39</v>
      </c>
      <c r="V154" s="95">
        <f t="shared" si="154"/>
        <v>39</v>
      </c>
      <c r="W154" s="95">
        <f t="shared" si="154"/>
        <v>39</v>
      </c>
      <c r="X154" s="96">
        <f t="shared" si="154"/>
        <v>22</v>
      </c>
      <c r="Y154" s="96">
        <f t="shared" si="154"/>
        <v>18</v>
      </c>
      <c r="Z154" s="96">
        <f t="shared" si="154"/>
        <v>24</v>
      </c>
      <c r="AA154" s="95">
        <f t="shared" si="154"/>
        <v>34</v>
      </c>
      <c r="AB154" s="95">
        <f t="shared" si="154"/>
        <v>34</v>
      </c>
      <c r="AC154" s="95">
        <f t="shared" si="154"/>
        <v>25</v>
      </c>
      <c r="AD154" s="95">
        <f t="shared" si="154"/>
        <v>34</v>
      </c>
      <c r="AE154" s="96">
        <f t="shared" si="154"/>
        <v>16</v>
      </c>
      <c r="AF154" s="96">
        <f t="shared" si="154"/>
        <v>17</v>
      </c>
      <c r="AG154" s="96">
        <f t="shared" si="154"/>
        <v>26</v>
      </c>
      <c r="AH154" s="95">
        <f t="shared" si="154"/>
        <v>31</v>
      </c>
      <c r="AI154" s="95">
        <f t="shared" si="154"/>
        <v>31</v>
      </c>
      <c r="AJ154" s="95">
        <f t="shared" si="154"/>
        <v>31</v>
      </c>
      <c r="AK154" s="95">
        <f t="shared" si="154"/>
        <v>31</v>
      </c>
      <c r="AL154" s="96">
        <f t="shared" si="154"/>
        <v>18</v>
      </c>
      <c r="AM154" s="96">
        <f t="shared" si="154"/>
        <v>13</v>
      </c>
      <c r="AN154" s="96">
        <f t="shared" si="154"/>
        <v>16</v>
      </c>
      <c r="AO154" s="95">
        <f t="shared" si="154"/>
        <v>28</v>
      </c>
      <c r="AP154" s="95">
        <f t="shared" si="154"/>
        <v>28</v>
      </c>
      <c r="AQ154" s="95">
        <f t="shared" si="154"/>
        <v>28</v>
      </c>
      <c r="AR154" s="95">
        <f t="shared" si="154"/>
        <v>28</v>
      </c>
      <c r="AS154" s="96">
        <f t="shared" si="154"/>
        <v>15</v>
      </c>
      <c r="AT154" s="96">
        <f t="shared" si="154"/>
        <v>16</v>
      </c>
      <c r="AU154" s="96">
        <f t="shared" si="154"/>
        <v>16</v>
      </c>
      <c r="AV154" s="95">
        <f t="shared" si="154"/>
        <v>28</v>
      </c>
      <c r="AW154" s="95">
        <f t="shared" si="154"/>
        <v>28</v>
      </c>
      <c r="AX154" s="95">
        <f t="shared" si="154"/>
        <v>28</v>
      </c>
      <c r="AY154" s="95">
        <f t="shared" si="154"/>
        <v>28</v>
      </c>
      <c r="AZ154" s="96">
        <f t="shared" si="154"/>
        <v>16</v>
      </c>
      <c r="BA154" s="96">
        <f t="shared" si="154"/>
        <v>15</v>
      </c>
      <c r="BB154" s="96">
        <f t="shared" si="154"/>
        <v>13</v>
      </c>
      <c r="BC154" s="95">
        <f t="shared" si="154"/>
        <v>26</v>
      </c>
      <c r="BD154" s="95">
        <f t="shared" si="154"/>
        <v>26</v>
      </c>
      <c r="BE154" s="95">
        <f t="shared" si="154"/>
        <v>26</v>
      </c>
      <c r="BF154" s="95">
        <f t="shared" si="154"/>
        <v>26</v>
      </c>
      <c r="BG154" s="96">
        <f t="shared" si="154"/>
        <v>14</v>
      </c>
      <c r="BH154" s="96">
        <f t="shared" si="154"/>
        <v>15</v>
      </c>
      <c r="BI154" s="96">
        <f t="shared" si="154"/>
        <v>14</v>
      </c>
      <c r="BJ154" s="95">
        <f t="shared" si="154"/>
        <v>27</v>
      </c>
      <c r="BK154" s="95">
        <f t="shared" si="154"/>
        <v>27</v>
      </c>
      <c r="BL154" s="95">
        <f t="shared" si="154"/>
        <v>27</v>
      </c>
      <c r="BM154" s="95">
        <f t="shared" si="154"/>
        <v>27</v>
      </c>
      <c r="BN154" s="96">
        <f t="shared" si="154"/>
        <v>15</v>
      </c>
      <c r="BO154" s="96">
        <f t="shared" si="154"/>
        <v>15</v>
      </c>
      <c r="BP154" s="96">
        <f t="shared" si="154"/>
        <v>14</v>
      </c>
      <c r="BQ154" s="95">
        <f t="shared" si="154"/>
        <v>25</v>
      </c>
      <c r="BR154" s="95">
        <f t="shared" si="154"/>
        <v>24</v>
      </c>
      <c r="BS154" s="95">
        <f t="shared" si="154"/>
        <v>24</v>
      </c>
      <c r="BT154" s="95">
        <f t="shared" si="154"/>
        <v>24</v>
      </c>
      <c r="BU154" s="97">
        <f t="shared" si="154"/>
        <v>13</v>
      </c>
      <c r="BV154" s="97">
        <f t="shared" si="154"/>
        <v>7</v>
      </c>
      <c r="BW154" s="97">
        <f t="shared" si="154"/>
        <v>8</v>
      </c>
      <c r="BX154" s="95">
        <f t="shared" si="154"/>
        <v>14</v>
      </c>
      <c r="BY154" s="95">
        <f t="shared" si="154"/>
        <v>15</v>
      </c>
      <c r="BZ154" s="95">
        <f t="shared" si="154"/>
        <v>16</v>
      </c>
      <c r="CA154" s="95">
        <f t="shared" si="154"/>
        <v>15</v>
      </c>
      <c r="CB154" s="97">
        <f t="shared" si="154"/>
        <v>9</v>
      </c>
      <c r="CC154" s="97">
        <f t="shared" si="154"/>
        <v>9</v>
      </c>
      <c r="CD154" s="97">
        <f t="shared" si="154"/>
        <v>19</v>
      </c>
      <c r="CE154" s="95">
        <f t="shared" si="154"/>
        <v>22</v>
      </c>
      <c r="CF154" s="95">
        <f t="shared" si="154"/>
        <v>22</v>
      </c>
      <c r="CG154" s="95">
        <f t="shared" si="154"/>
        <v>24</v>
      </c>
      <c r="CH154" s="95">
        <f t="shared" si="154"/>
        <v>24</v>
      </c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</row>
    <row r="155">
      <c r="A155" s="72"/>
      <c r="B155" s="72"/>
      <c r="C155" s="72"/>
      <c r="D155" s="84"/>
      <c r="E155" s="101" t="s">
        <v>9</v>
      </c>
      <c r="F155" s="95">
        <f t="shared" ref="F155:CH155" si="155">COUNTIF(F$4:F$149,$E155)</f>
        <v>20</v>
      </c>
      <c r="G155" s="95">
        <f t="shared" si="155"/>
        <v>20</v>
      </c>
      <c r="H155" s="95">
        <f t="shared" si="155"/>
        <v>20</v>
      </c>
      <c r="I155" s="95">
        <f t="shared" si="155"/>
        <v>20</v>
      </c>
      <c r="J155" s="96">
        <f t="shared" si="155"/>
        <v>18</v>
      </c>
      <c r="K155" s="96">
        <f t="shared" si="155"/>
        <v>16</v>
      </c>
      <c r="L155" s="96">
        <f t="shared" si="155"/>
        <v>21</v>
      </c>
      <c r="M155" s="95">
        <f t="shared" si="155"/>
        <v>25</v>
      </c>
      <c r="N155" s="95">
        <f t="shared" si="155"/>
        <v>25</v>
      </c>
      <c r="O155" s="95">
        <f t="shared" si="155"/>
        <v>25</v>
      </c>
      <c r="P155" s="95">
        <f t="shared" si="155"/>
        <v>25</v>
      </c>
      <c r="Q155" s="96">
        <f t="shared" si="155"/>
        <v>21</v>
      </c>
      <c r="R155" s="96">
        <f t="shared" si="155"/>
        <v>16</v>
      </c>
      <c r="S155" s="96">
        <f t="shared" si="155"/>
        <v>24</v>
      </c>
      <c r="T155" s="95">
        <f t="shared" si="155"/>
        <v>25</v>
      </c>
      <c r="U155" s="95">
        <f t="shared" si="155"/>
        <v>25</v>
      </c>
      <c r="V155" s="95">
        <f t="shared" si="155"/>
        <v>25</v>
      </c>
      <c r="W155" s="95">
        <f t="shared" si="155"/>
        <v>25</v>
      </c>
      <c r="X155" s="96">
        <f t="shared" si="155"/>
        <v>18</v>
      </c>
      <c r="Y155" s="96">
        <f t="shared" si="155"/>
        <v>18</v>
      </c>
      <c r="Z155" s="96">
        <f t="shared" si="155"/>
        <v>22</v>
      </c>
      <c r="AA155" s="95">
        <f t="shared" si="155"/>
        <v>24</v>
      </c>
      <c r="AB155" s="95">
        <f t="shared" si="155"/>
        <v>24</v>
      </c>
      <c r="AC155" s="95">
        <f t="shared" si="155"/>
        <v>16</v>
      </c>
      <c r="AD155" s="95">
        <f t="shared" si="155"/>
        <v>24</v>
      </c>
      <c r="AE155" s="96">
        <f t="shared" si="155"/>
        <v>22</v>
      </c>
      <c r="AF155" s="96">
        <f t="shared" si="155"/>
        <v>15</v>
      </c>
      <c r="AG155" s="96">
        <f t="shared" si="155"/>
        <v>21</v>
      </c>
      <c r="AH155" s="95">
        <f t="shared" si="155"/>
        <v>24</v>
      </c>
      <c r="AI155" s="95">
        <f t="shared" si="155"/>
        <v>24</v>
      </c>
      <c r="AJ155" s="95">
        <f t="shared" si="155"/>
        <v>24</v>
      </c>
      <c r="AK155" s="95">
        <f t="shared" si="155"/>
        <v>24</v>
      </c>
      <c r="AL155" s="96">
        <f t="shared" si="155"/>
        <v>22</v>
      </c>
      <c r="AM155" s="96">
        <f t="shared" si="155"/>
        <v>21</v>
      </c>
      <c r="AN155" s="96">
        <f t="shared" si="155"/>
        <v>25</v>
      </c>
      <c r="AO155" s="95">
        <f t="shared" si="155"/>
        <v>25</v>
      </c>
      <c r="AP155" s="95">
        <f t="shared" si="155"/>
        <v>25</v>
      </c>
      <c r="AQ155" s="95">
        <f t="shared" si="155"/>
        <v>25</v>
      </c>
      <c r="AR155" s="95">
        <f t="shared" si="155"/>
        <v>25</v>
      </c>
      <c r="AS155" s="96">
        <f t="shared" si="155"/>
        <v>23</v>
      </c>
      <c r="AT155" s="96">
        <f t="shared" si="155"/>
        <v>20</v>
      </c>
      <c r="AU155" s="96">
        <f t="shared" si="155"/>
        <v>26</v>
      </c>
      <c r="AV155" s="95">
        <f t="shared" si="155"/>
        <v>26</v>
      </c>
      <c r="AW155" s="95">
        <f t="shared" si="155"/>
        <v>26</v>
      </c>
      <c r="AX155" s="95">
        <f t="shared" si="155"/>
        <v>26</v>
      </c>
      <c r="AY155" s="95">
        <f t="shared" si="155"/>
        <v>26</v>
      </c>
      <c r="AZ155" s="96">
        <f t="shared" si="155"/>
        <v>24</v>
      </c>
      <c r="BA155" s="96">
        <f t="shared" si="155"/>
        <v>24</v>
      </c>
      <c r="BB155" s="96">
        <f t="shared" si="155"/>
        <v>21</v>
      </c>
      <c r="BC155" s="95">
        <f t="shared" si="155"/>
        <v>22</v>
      </c>
      <c r="BD155" s="95">
        <f t="shared" si="155"/>
        <v>22</v>
      </c>
      <c r="BE155" s="95">
        <f t="shared" si="155"/>
        <v>22</v>
      </c>
      <c r="BF155" s="95">
        <f t="shared" si="155"/>
        <v>22</v>
      </c>
      <c r="BG155" s="96">
        <f t="shared" si="155"/>
        <v>20</v>
      </c>
      <c r="BH155" s="96">
        <f t="shared" si="155"/>
        <v>19</v>
      </c>
      <c r="BI155" s="96">
        <f t="shared" si="155"/>
        <v>19</v>
      </c>
      <c r="BJ155" s="95">
        <f t="shared" si="155"/>
        <v>20</v>
      </c>
      <c r="BK155" s="95">
        <f t="shared" si="155"/>
        <v>20</v>
      </c>
      <c r="BL155" s="95">
        <f t="shared" si="155"/>
        <v>20</v>
      </c>
      <c r="BM155" s="95">
        <f t="shared" si="155"/>
        <v>20</v>
      </c>
      <c r="BN155" s="96">
        <f t="shared" si="155"/>
        <v>18</v>
      </c>
      <c r="BO155" s="96">
        <f t="shared" si="155"/>
        <v>20</v>
      </c>
      <c r="BP155" s="96">
        <f t="shared" si="155"/>
        <v>19</v>
      </c>
      <c r="BQ155" s="95">
        <f t="shared" si="155"/>
        <v>21</v>
      </c>
      <c r="BR155" s="95">
        <f t="shared" si="155"/>
        <v>20</v>
      </c>
      <c r="BS155" s="95">
        <f t="shared" si="155"/>
        <v>19</v>
      </c>
      <c r="BT155" s="95">
        <f t="shared" si="155"/>
        <v>17</v>
      </c>
      <c r="BU155" s="97">
        <f t="shared" si="155"/>
        <v>10</v>
      </c>
      <c r="BV155" s="97">
        <f t="shared" si="155"/>
        <v>14</v>
      </c>
      <c r="BW155" s="97">
        <f t="shared" si="155"/>
        <v>18</v>
      </c>
      <c r="BX155" s="95">
        <f t="shared" si="155"/>
        <v>16</v>
      </c>
      <c r="BY155" s="95">
        <f t="shared" si="155"/>
        <v>18</v>
      </c>
      <c r="BZ155" s="95">
        <f t="shared" si="155"/>
        <v>19</v>
      </c>
      <c r="CA155" s="95">
        <f t="shared" si="155"/>
        <v>19</v>
      </c>
      <c r="CB155" s="97">
        <f t="shared" si="155"/>
        <v>13</v>
      </c>
      <c r="CC155" s="97">
        <f t="shared" si="155"/>
        <v>12</v>
      </c>
      <c r="CD155" s="97">
        <f t="shared" si="155"/>
        <v>22</v>
      </c>
      <c r="CE155" s="95">
        <f t="shared" si="155"/>
        <v>24</v>
      </c>
      <c r="CF155" s="95">
        <f t="shared" si="155"/>
        <v>25</v>
      </c>
      <c r="CG155" s="95">
        <f t="shared" si="155"/>
        <v>27</v>
      </c>
      <c r="CH155" s="95">
        <f t="shared" si="155"/>
        <v>27</v>
      </c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</row>
    <row r="156">
      <c r="A156" s="72"/>
      <c r="B156" s="72"/>
      <c r="C156" s="72"/>
      <c r="D156" s="84"/>
      <c r="E156" s="102" t="s">
        <v>10</v>
      </c>
      <c r="F156" s="95">
        <f t="shared" ref="F156:CH156" si="156">COUNTIF(F$4:F$149,$E156)</f>
        <v>41</v>
      </c>
      <c r="G156" s="95">
        <f t="shared" si="156"/>
        <v>41</v>
      </c>
      <c r="H156" s="95">
        <f t="shared" si="156"/>
        <v>41</v>
      </c>
      <c r="I156" s="95">
        <f t="shared" si="156"/>
        <v>41</v>
      </c>
      <c r="J156" s="96">
        <f t="shared" si="156"/>
        <v>14</v>
      </c>
      <c r="K156" s="96">
        <f t="shared" si="156"/>
        <v>9</v>
      </c>
      <c r="L156" s="96">
        <f t="shared" si="156"/>
        <v>30</v>
      </c>
      <c r="M156" s="95">
        <f t="shared" si="156"/>
        <v>30</v>
      </c>
      <c r="N156" s="95">
        <f t="shared" si="156"/>
        <v>30</v>
      </c>
      <c r="O156" s="95">
        <f t="shared" si="156"/>
        <v>30</v>
      </c>
      <c r="P156" s="95">
        <f t="shared" si="156"/>
        <v>30</v>
      </c>
      <c r="Q156" s="96">
        <f t="shared" si="156"/>
        <v>12</v>
      </c>
      <c r="R156" s="96">
        <f t="shared" si="156"/>
        <v>11</v>
      </c>
      <c r="S156" s="96">
        <f t="shared" si="156"/>
        <v>22</v>
      </c>
      <c r="T156" s="95">
        <f t="shared" si="156"/>
        <v>24</v>
      </c>
      <c r="U156" s="95">
        <f t="shared" si="156"/>
        <v>24</v>
      </c>
      <c r="V156" s="95">
        <f t="shared" si="156"/>
        <v>24</v>
      </c>
      <c r="W156" s="95">
        <f t="shared" si="156"/>
        <v>24</v>
      </c>
      <c r="X156" s="96">
        <f t="shared" si="156"/>
        <v>13</v>
      </c>
      <c r="Y156" s="96">
        <f t="shared" si="156"/>
        <v>10</v>
      </c>
      <c r="Z156" s="96">
        <f t="shared" si="156"/>
        <v>26</v>
      </c>
      <c r="AA156" s="95">
        <f t="shared" si="156"/>
        <v>26</v>
      </c>
      <c r="AB156" s="95">
        <f t="shared" si="156"/>
        <v>26</v>
      </c>
      <c r="AC156" s="95">
        <f t="shared" si="156"/>
        <v>13</v>
      </c>
      <c r="AD156" s="95">
        <f t="shared" si="156"/>
        <v>26</v>
      </c>
      <c r="AE156" s="96">
        <f t="shared" si="156"/>
        <v>10</v>
      </c>
      <c r="AF156" s="96">
        <f t="shared" si="156"/>
        <v>10</v>
      </c>
      <c r="AG156" s="96">
        <f t="shared" si="156"/>
        <v>29</v>
      </c>
      <c r="AH156" s="95">
        <f t="shared" si="156"/>
        <v>29</v>
      </c>
      <c r="AI156" s="95">
        <f t="shared" si="156"/>
        <v>29</v>
      </c>
      <c r="AJ156" s="95">
        <f t="shared" si="156"/>
        <v>29</v>
      </c>
      <c r="AK156" s="95">
        <f t="shared" si="156"/>
        <v>29</v>
      </c>
      <c r="AL156" s="96">
        <f t="shared" si="156"/>
        <v>12</v>
      </c>
      <c r="AM156" s="96">
        <f t="shared" si="156"/>
        <v>12</v>
      </c>
      <c r="AN156" s="96">
        <f t="shared" si="156"/>
        <v>29</v>
      </c>
      <c r="AO156" s="95">
        <f t="shared" si="156"/>
        <v>29</v>
      </c>
      <c r="AP156" s="95">
        <f t="shared" si="156"/>
        <v>29</v>
      </c>
      <c r="AQ156" s="95">
        <f t="shared" si="156"/>
        <v>29</v>
      </c>
      <c r="AR156" s="95">
        <f t="shared" si="156"/>
        <v>29</v>
      </c>
      <c r="AS156" s="96">
        <f t="shared" si="156"/>
        <v>11</v>
      </c>
      <c r="AT156" s="96">
        <f t="shared" si="156"/>
        <v>11</v>
      </c>
      <c r="AU156" s="96">
        <f t="shared" si="156"/>
        <v>29</v>
      </c>
      <c r="AV156" s="95">
        <f t="shared" si="156"/>
        <v>29</v>
      </c>
      <c r="AW156" s="95">
        <f t="shared" si="156"/>
        <v>28</v>
      </c>
      <c r="AX156" s="95">
        <f t="shared" si="156"/>
        <v>28</v>
      </c>
      <c r="AY156" s="95">
        <f t="shared" si="156"/>
        <v>28</v>
      </c>
      <c r="AZ156" s="96">
        <f t="shared" si="156"/>
        <v>11</v>
      </c>
      <c r="BA156" s="96">
        <f t="shared" si="156"/>
        <v>10</v>
      </c>
      <c r="BB156" s="96">
        <f t="shared" si="156"/>
        <v>24</v>
      </c>
      <c r="BC156" s="95">
        <f t="shared" si="156"/>
        <v>24</v>
      </c>
      <c r="BD156" s="95">
        <f t="shared" si="156"/>
        <v>24</v>
      </c>
      <c r="BE156" s="95">
        <f t="shared" si="156"/>
        <v>24</v>
      </c>
      <c r="BF156" s="95">
        <f t="shared" si="156"/>
        <v>24</v>
      </c>
      <c r="BG156" s="96">
        <f t="shared" si="156"/>
        <v>9</v>
      </c>
      <c r="BH156" s="96">
        <f t="shared" si="156"/>
        <v>9</v>
      </c>
      <c r="BI156" s="96">
        <f t="shared" si="156"/>
        <v>24</v>
      </c>
      <c r="BJ156" s="95">
        <f t="shared" si="156"/>
        <v>24</v>
      </c>
      <c r="BK156" s="95">
        <f t="shared" si="156"/>
        <v>24</v>
      </c>
      <c r="BL156" s="95">
        <f t="shared" si="156"/>
        <v>24</v>
      </c>
      <c r="BM156" s="95">
        <f t="shared" si="156"/>
        <v>24</v>
      </c>
      <c r="BN156" s="96">
        <f t="shared" si="156"/>
        <v>9</v>
      </c>
      <c r="BO156" s="96">
        <f t="shared" si="156"/>
        <v>8</v>
      </c>
      <c r="BP156" s="96">
        <f t="shared" si="156"/>
        <v>24</v>
      </c>
      <c r="BQ156" s="95">
        <f t="shared" si="156"/>
        <v>24</v>
      </c>
      <c r="BR156" s="95">
        <f t="shared" si="156"/>
        <v>24</v>
      </c>
      <c r="BS156" s="95">
        <f t="shared" si="156"/>
        <v>23</v>
      </c>
      <c r="BT156" s="95">
        <f t="shared" si="156"/>
        <v>20</v>
      </c>
      <c r="BU156" s="97">
        <f t="shared" si="156"/>
        <v>5</v>
      </c>
      <c r="BV156" s="97">
        <f t="shared" si="156"/>
        <v>5</v>
      </c>
      <c r="BW156" s="97">
        <f t="shared" si="156"/>
        <v>7</v>
      </c>
      <c r="BX156" s="95">
        <f t="shared" si="156"/>
        <v>5</v>
      </c>
      <c r="BY156" s="95">
        <f t="shared" si="156"/>
        <v>7</v>
      </c>
      <c r="BZ156" s="95">
        <f t="shared" si="156"/>
        <v>8</v>
      </c>
      <c r="CA156" s="95">
        <f t="shared" si="156"/>
        <v>10</v>
      </c>
      <c r="CB156" s="97">
        <f t="shared" si="156"/>
        <v>7</v>
      </c>
      <c r="CC156" s="97">
        <f t="shared" si="156"/>
        <v>5</v>
      </c>
      <c r="CD156" s="97">
        <f t="shared" si="156"/>
        <v>16</v>
      </c>
      <c r="CE156" s="95">
        <f t="shared" si="156"/>
        <v>16</v>
      </c>
      <c r="CF156" s="95">
        <f t="shared" si="156"/>
        <v>17</v>
      </c>
      <c r="CG156" s="95">
        <f t="shared" si="156"/>
        <v>17</v>
      </c>
      <c r="CH156" s="95">
        <f t="shared" si="156"/>
        <v>17</v>
      </c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</row>
    <row r="157">
      <c r="A157" s="72"/>
      <c r="B157" s="72"/>
      <c r="C157" s="72"/>
      <c r="D157" s="84"/>
      <c r="E157" s="23" t="s">
        <v>158</v>
      </c>
      <c r="F157" s="103">
        <f t="shared" ref="F157:CH157" si="157">F152+F153+F154</f>
        <v>81</v>
      </c>
      <c r="G157" s="103">
        <f t="shared" si="157"/>
        <v>81</v>
      </c>
      <c r="H157" s="103">
        <f t="shared" si="157"/>
        <v>81</v>
      </c>
      <c r="I157" s="103">
        <f t="shared" si="157"/>
        <v>81</v>
      </c>
      <c r="J157" s="104">
        <f t="shared" si="157"/>
        <v>46</v>
      </c>
      <c r="K157" s="104">
        <f t="shared" si="157"/>
        <v>45</v>
      </c>
      <c r="L157" s="104">
        <f t="shared" si="157"/>
        <v>85</v>
      </c>
      <c r="M157" s="103">
        <f t="shared" si="157"/>
        <v>87</v>
      </c>
      <c r="N157" s="103">
        <f t="shared" si="157"/>
        <v>87</v>
      </c>
      <c r="O157" s="103">
        <f t="shared" si="157"/>
        <v>87</v>
      </c>
      <c r="P157" s="103">
        <f t="shared" si="157"/>
        <v>87</v>
      </c>
      <c r="Q157" s="104">
        <f t="shared" si="157"/>
        <v>51</v>
      </c>
      <c r="R157" s="104">
        <f t="shared" si="157"/>
        <v>44</v>
      </c>
      <c r="S157" s="104">
        <f t="shared" si="157"/>
        <v>83</v>
      </c>
      <c r="T157" s="103">
        <f t="shared" si="157"/>
        <v>93</v>
      </c>
      <c r="U157" s="103">
        <f t="shared" si="157"/>
        <v>93</v>
      </c>
      <c r="V157" s="103">
        <f t="shared" si="157"/>
        <v>93</v>
      </c>
      <c r="W157" s="103">
        <f t="shared" si="157"/>
        <v>93</v>
      </c>
      <c r="X157" s="104">
        <f t="shared" si="157"/>
        <v>52</v>
      </c>
      <c r="Y157" s="104">
        <f t="shared" si="157"/>
        <v>47</v>
      </c>
      <c r="Z157" s="104">
        <f t="shared" si="157"/>
        <v>78</v>
      </c>
      <c r="AA157" s="103">
        <f t="shared" si="157"/>
        <v>92</v>
      </c>
      <c r="AB157" s="103">
        <f t="shared" si="157"/>
        <v>92</v>
      </c>
      <c r="AC157" s="103">
        <f t="shared" si="157"/>
        <v>61</v>
      </c>
      <c r="AD157" s="103">
        <f t="shared" si="157"/>
        <v>92</v>
      </c>
      <c r="AE157" s="104">
        <f t="shared" si="157"/>
        <v>50</v>
      </c>
      <c r="AF157" s="104">
        <f t="shared" si="157"/>
        <v>46</v>
      </c>
      <c r="AG157" s="104">
        <f t="shared" si="157"/>
        <v>81</v>
      </c>
      <c r="AH157" s="103">
        <f t="shared" si="157"/>
        <v>89</v>
      </c>
      <c r="AI157" s="103">
        <f t="shared" si="157"/>
        <v>89</v>
      </c>
      <c r="AJ157" s="103">
        <f t="shared" si="157"/>
        <v>89</v>
      </c>
      <c r="AK157" s="103">
        <f t="shared" si="157"/>
        <v>89</v>
      </c>
      <c r="AL157" s="104">
        <f t="shared" si="157"/>
        <v>50</v>
      </c>
      <c r="AM157" s="104">
        <f t="shared" si="157"/>
        <v>42</v>
      </c>
      <c r="AN157" s="104">
        <f t="shared" si="157"/>
        <v>70</v>
      </c>
      <c r="AO157" s="103">
        <f t="shared" si="157"/>
        <v>87</v>
      </c>
      <c r="AP157" s="103">
        <f t="shared" si="157"/>
        <v>86</v>
      </c>
      <c r="AQ157" s="103">
        <f t="shared" si="157"/>
        <v>86</v>
      </c>
      <c r="AR157" s="103">
        <f t="shared" si="157"/>
        <v>86</v>
      </c>
      <c r="AS157" s="104">
        <f t="shared" si="157"/>
        <v>48</v>
      </c>
      <c r="AT157" s="104">
        <f t="shared" si="157"/>
        <v>44</v>
      </c>
      <c r="AU157" s="104">
        <f t="shared" si="157"/>
        <v>68</v>
      </c>
      <c r="AV157" s="103">
        <f t="shared" si="157"/>
        <v>85</v>
      </c>
      <c r="AW157" s="103">
        <f t="shared" si="157"/>
        <v>85</v>
      </c>
      <c r="AX157" s="103">
        <f t="shared" si="157"/>
        <v>85</v>
      </c>
      <c r="AY157" s="103">
        <f t="shared" si="157"/>
        <v>85</v>
      </c>
      <c r="AZ157" s="104">
        <f t="shared" si="157"/>
        <v>49</v>
      </c>
      <c r="BA157" s="104">
        <f t="shared" si="157"/>
        <v>40</v>
      </c>
      <c r="BB157" s="104">
        <f t="shared" si="157"/>
        <v>61</v>
      </c>
      <c r="BC157" s="103">
        <f t="shared" si="157"/>
        <v>77</v>
      </c>
      <c r="BD157" s="103">
        <f t="shared" si="157"/>
        <v>77</v>
      </c>
      <c r="BE157" s="103">
        <f t="shared" si="157"/>
        <v>77</v>
      </c>
      <c r="BF157" s="103">
        <f t="shared" si="157"/>
        <v>77</v>
      </c>
      <c r="BG157" s="104">
        <f t="shared" si="157"/>
        <v>40</v>
      </c>
      <c r="BH157" s="104">
        <f t="shared" si="157"/>
        <v>39</v>
      </c>
      <c r="BI157" s="104">
        <f t="shared" si="157"/>
        <v>61</v>
      </c>
      <c r="BJ157" s="103">
        <f t="shared" si="157"/>
        <v>74</v>
      </c>
      <c r="BK157" s="103">
        <f t="shared" si="157"/>
        <v>74</v>
      </c>
      <c r="BL157" s="103">
        <f t="shared" si="157"/>
        <v>74</v>
      </c>
      <c r="BM157" s="103">
        <f t="shared" si="157"/>
        <v>74</v>
      </c>
      <c r="BN157" s="104">
        <f t="shared" si="157"/>
        <v>40</v>
      </c>
      <c r="BO157" s="104">
        <f t="shared" si="157"/>
        <v>36</v>
      </c>
      <c r="BP157" s="104">
        <f t="shared" si="157"/>
        <v>60</v>
      </c>
      <c r="BQ157" s="103">
        <f t="shared" si="157"/>
        <v>71</v>
      </c>
      <c r="BR157" s="103">
        <f t="shared" si="157"/>
        <v>68</v>
      </c>
      <c r="BS157" s="103">
        <f t="shared" si="157"/>
        <v>68</v>
      </c>
      <c r="BT157" s="103">
        <f t="shared" si="157"/>
        <v>65</v>
      </c>
      <c r="BU157" s="105">
        <f t="shared" si="157"/>
        <v>31</v>
      </c>
      <c r="BV157" s="105">
        <f t="shared" si="157"/>
        <v>24</v>
      </c>
      <c r="BW157" s="105">
        <f t="shared" si="157"/>
        <v>35</v>
      </c>
      <c r="BX157" s="103">
        <f t="shared" si="157"/>
        <v>44</v>
      </c>
      <c r="BY157" s="103">
        <f t="shared" si="157"/>
        <v>46</v>
      </c>
      <c r="BZ157" s="103">
        <f t="shared" si="157"/>
        <v>50</v>
      </c>
      <c r="CA157" s="103">
        <f t="shared" si="157"/>
        <v>50</v>
      </c>
      <c r="CB157" s="105">
        <f t="shared" si="157"/>
        <v>27</v>
      </c>
      <c r="CC157" s="105">
        <f t="shared" si="157"/>
        <v>25</v>
      </c>
      <c r="CD157" s="105">
        <f t="shared" si="157"/>
        <v>43</v>
      </c>
      <c r="CE157" s="103">
        <f t="shared" si="157"/>
        <v>57</v>
      </c>
      <c r="CF157" s="103">
        <f t="shared" si="157"/>
        <v>60</v>
      </c>
      <c r="CG157" s="103">
        <f t="shared" si="157"/>
        <v>67</v>
      </c>
      <c r="CH157" s="103">
        <f t="shared" si="157"/>
        <v>67</v>
      </c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</row>
    <row r="158">
      <c r="A158" s="72"/>
      <c r="B158" s="72"/>
      <c r="C158" s="72"/>
      <c r="D158" s="84"/>
      <c r="E158" s="23" t="s">
        <v>159</v>
      </c>
      <c r="F158" s="103">
        <f t="shared" ref="F158:CH158" si="158">F153+F154+G155</f>
        <v>81</v>
      </c>
      <c r="G158" s="103">
        <f t="shared" si="158"/>
        <v>81</v>
      </c>
      <c r="H158" s="103">
        <f t="shared" si="158"/>
        <v>81</v>
      </c>
      <c r="I158" s="103">
        <f t="shared" si="158"/>
        <v>79</v>
      </c>
      <c r="J158" s="104">
        <f t="shared" si="158"/>
        <v>50</v>
      </c>
      <c r="K158" s="104">
        <f t="shared" si="158"/>
        <v>55</v>
      </c>
      <c r="L158" s="104">
        <f t="shared" si="158"/>
        <v>88</v>
      </c>
      <c r="M158" s="103">
        <f t="shared" si="158"/>
        <v>89</v>
      </c>
      <c r="N158" s="103">
        <f t="shared" si="158"/>
        <v>89</v>
      </c>
      <c r="O158" s="103">
        <f t="shared" si="158"/>
        <v>89</v>
      </c>
      <c r="P158" s="103">
        <f t="shared" si="158"/>
        <v>85</v>
      </c>
      <c r="Q158" s="104">
        <f t="shared" si="158"/>
        <v>55</v>
      </c>
      <c r="R158" s="104">
        <f t="shared" si="158"/>
        <v>56</v>
      </c>
      <c r="S158" s="104">
        <f t="shared" si="158"/>
        <v>85</v>
      </c>
      <c r="T158" s="103">
        <f t="shared" si="158"/>
        <v>94</v>
      </c>
      <c r="U158" s="103">
        <f t="shared" si="158"/>
        <v>94</v>
      </c>
      <c r="V158" s="103">
        <f t="shared" si="158"/>
        <v>94</v>
      </c>
      <c r="W158" s="103">
        <f t="shared" si="158"/>
        <v>87</v>
      </c>
      <c r="X158" s="104">
        <f t="shared" si="158"/>
        <v>57</v>
      </c>
      <c r="Y158" s="104">
        <f t="shared" si="158"/>
        <v>55</v>
      </c>
      <c r="Z158" s="104">
        <f t="shared" si="158"/>
        <v>76</v>
      </c>
      <c r="AA158" s="103">
        <f t="shared" si="158"/>
        <v>90</v>
      </c>
      <c r="AB158" s="103">
        <f t="shared" si="158"/>
        <v>82</v>
      </c>
      <c r="AC158" s="103">
        <f t="shared" si="158"/>
        <v>69</v>
      </c>
      <c r="AD158" s="103">
        <f t="shared" si="158"/>
        <v>88</v>
      </c>
      <c r="AE158" s="104">
        <f t="shared" si="158"/>
        <v>48</v>
      </c>
      <c r="AF158" s="104">
        <f t="shared" si="158"/>
        <v>55</v>
      </c>
      <c r="AG158" s="104">
        <f t="shared" si="158"/>
        <v>80</v>
      </c>
      <c r="AH158" s="103">
        <f t="shared" si="158"/>
        <v>88</v>
      </c>
      <c r="AI158" s="103">
        <f t="shared" si="158"/>
        <v>88</v>
      </c>
      <c r="AJ158" s="103">
        <f t="shared" si="158"/>
        <v>88</v>
      </c>
      <c r="AK158" s="103">
        <f t="shared" si="158"/>
        <v>86</v>
      </c>
      <c r="AL158" s="104">
        <f t="shared" si="158"/>
        <v>57</v>
      </c>
      <c r="AM158" s="104">
        <f t="shared" si="158"/>
        <v>55</v>
      </c>
      <c r="AN158" s="104">
        <f t="shared" si="158"/>
        <v>69</v>
      </c>
      <c r="AO158" s="103">
        <f t="shared" si="158"/>
        <v>86</v>
      </c>
      <c r="AP158" s="103">
        <f t="shared" si="158"/>
        <v>86</v>
      </c>
      <c r="AQ158" s="103">
        <f t="shared" si="158"/>
        <v>86</v>
      </c>
      <c r="AR158" s="103">
        <f t="shared" si="158"/>
        <v>84</v>
      </c>
      <c r="AS158" s="104">
        <f t="shared" si="158"/>
        <v>54</v>
      </c>
      <c r="AT158" s="104">
        <f t="shared" si="158"/>
        <v>57</v>
      </c>
      <c r="AU158" s="104">
        <f t="shared" si="158"/>
        <v>68</v>
      </c>
      <c r="AV158" s="103">
        <f t="shared" si="158"/>
        <v>85</v>
      </c>
      <c r="AW158" s="103">
        <f t="shared" si="158"/>
        <v>85</v>
      </c>
      <c r="AX158" s="103">
        <f t="shared" si="158"/>
        <v>85</v>
      </c>
      <c r="AY158" s="103">
        <f t="shared" si="158"/>
        <v>83</v>
      </c>
      <c r="AZ158" s="104">
        <f t="shared" si="158"/>
        <v>58</v>
      </c>
      <c r="BA158" s="104">
        <f t="shared" si="158"/>
        <v>48</v>
      </c>
      <c r="BB158" s="104">
        <f t="shared" si="158"/>
        <v>59</v>
      </c>
      <c r="BC158" s="103">
        <f t="shared" si="158"/>
        <v>75</v>
      </c>
      <c r="BD158" s="103">
        <f t="shared" si="158"/>
        <v>75</v>
      </c>
      <c r="BE158" s="103">
        <f t="shared" si="158"/>
        <v>75</v>
      </c>
      <c r="BF158" s="103">
        <f t="shared" si="158"/>
        <v>73</v>
      </c>
      <c r="BG158" s="104">
        <f t="shared" si="158"/>
        <v>48</v>
      </c>
      <c r="BH158" s="104">
        <f t="shared" si="158"/>
        <v>47</v>
      </c>
      <c r="BI158" s="104">
        <f t="shared" si="158"/>
        <v>58</v>
      </c>
      <c r="BJ158" s="103">
        <f t="shared" si="158"/>
        <v>71</v>
      </c>
      <c r="BK158" s="103">
        <f t="shared" si="158"/>
        <v>71</v>
      </c>
      <c r="BL158" s="103">
        <f t="shared" si="158"/>
        <v>71</v>
      </c>
      <c r="BM158" s="103">
        <f t="shared" si="158"/>
        <v>69</v>
      </c>
      <c r="BN158" s="104">
        <f t="shared" si="158"/>
        <v>49</v>
      </c>
      <c r="BO158" s="104">
        <f t="shared" si="158"/>
        <v>45</v>
      </c>
      <c r="BP158" s="104">
        <f t="shared" si="158"/>
        <v>60</v>
      </c>
      <c r="BQ158" s="103">
        <f t="shared" si="158"/>
        <v>70</v>
      </c>
      <c r="BR158" s="103">
        <f t="shared" si="158"/>
        <v>66</v>
      </c>
      <c r="BS158" s="103">
        <f t="shared" si="158"/>
        <v>64</v>
      </c>
      <c r="BT158" s="103">
        <f t="shared" si="158"/>
        <v>56</v>
      </c>
      <c r="BU158" s="105">
        <f t="shared" si="158"/>
        <v>36</v>
      </c>
      <c r="BV158" s="105">
        <f t="shared" si="158"/>
        <v>35</v>
      </c>
      <c r="BW158" s="105">
        <f t="shared" si="158"/>
        <v>42</v>
      </c>
      <c r="BX158" s="103">
        <f t="shared" si="158"/>
        <v>53</v>
      </c>
      <c r="BY158" s="103">
        <f t="shared" si="158"/>
        <v>55</v>
      </c>
      <c r="BZ158" s="103">
        <f t="shared" si="158"/>
        <v>59</v>
      </c>
      <c r="CA158" s="103">
        <f t="shared" si="158"/>
        <v>53</v>
      </c>
      <c r="CB158" s="105">
        <f t="shared" si="158"/>
        <v>35</v>
      </c>
      <c r="CC158" s="105">
        <f t="shared" si="158"/>
        <v>42</v>
      </c>
      <c r="CD158" s="105">
        <f t="shared" si="158"/>
        <v>55</v>
      </c>
      <c r="CE158" s="103">
        <f t="shared" si="158"/>
        <v>68</v>
      </c>
      <c r="CF158" s="103">
        <f t="shared" si="158"/>
        <v>71</v>
      </c>
      <c r="CG158" s="103">
        <f t="shared" si="158"/>
        <v>76</v>
      </c>
      <c r="CH158" s="103">
        <f t="shared" si="158"/>
        <v>49</v>
      </c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</row>
    <row r="159">
      <c r="A159" s="72"/>
      <c r="B159" s="72"/>
      <c r="C159" s="72"/>
      <c r="D159" s="106"/>
      <c r="E159" s="107"/>
      <c r="F159" s="693"/>
      <c r="G159" s="693"/>
      <c r="H159" s="693"/>
      <c r="I159" s="693"/>
      <c r="J159" s="145"/>
      <c r="K159" s="145"/>
      <c r="L159" s="145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145"/>
      <c r="Y159" s="145"/>
      <c r="Z159" s="145"/>
      <c r="AA159" s="84"/>
      <c r="AB159" s="84"/>
      <c r="AC159" s="84"/>
      <c r="AD159" s="84"/>
      <c r="AE159" s="145"/>
      <c r="AF159" s="145"/>
      <c r="AG159" s="145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145"/>
      <c r="BA159" s="145"/>
      <c r="BB159" s="145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</row>
    <row r="160">
      <c r="A160" s="72"/>
      <c r="B160" s="72"/>
      <c r="C160" s="72"/>
      <c r="D160" s="106"/>
      <c r="E160" s="107"/>
      <c r="F160" s="693"/>
      <c r="G160" s="693"/>
      <c r="H160" s="693"/>
      <c r="I160" s="693"/>
      <c r="J160" s="145"/>
      <c r="K160" s="145"/>
      <c r="L160" s="145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145"/>
      <c r="Y160" s="145"/>
      <c r="Z160" s="145"/>
      <c r="AA160" s="84"/>
      <c r="AB160" s="84"/>
      <c r="AC160" s="84"/>
      <c r="AD160" s="84"/>
      <c r="AE160" s="145"/>
      <c r="AF160" s="145"/>
      <c r="AG160" s="145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145"/>
      <c r="BA160" s="145"/>
      <c r="BB160" s="145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</row>
    <row r="161" collapsed="1">
      <c r="A161" s="72"/>
      <c r="B161" s="72"/>
      <c r="C161" s="72"/>
      <c r="D161" s="84"/>
      <c r="E161" s="72"/>
      <c r="F161" s="693"/>
      <c r="G161" s="693"/>
      <c r="H161" s="693"/>
      <c r="I161" s="693"/>
      <c r="J161" s="145"/>
      <c r="K161" s="145"/>
      <c r="L161" s="145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145"/>
      <c r="Y161" s="145"/>
      <c r="Z161" s="145"/>
      <c r="AA161" s="84"/>
      <c r="AB161" s="84"/>
      <c r="AC161" s="84"/>
      <c r="AD161" s="84"/>
      <c r="AE161" s="145"/>
      <c r="AF161" s="145"/>
      <c r="AG161" s="145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145"/>
      <c r="BA161" s="145"/>
      <c r="BB161" s="145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</row>
    <row r="162" hidden="1" outlineLevel="1">
      <c r="A162" s="72"/>
      <c r="B162" s="72"/>
      <c r="C162" s="72"/>
      <c r="D162" s="93" t="s">
        <v>160</v>
      </c>
      <c r="E162" s="94" t="s">
        <v>6</v>
      </c>
      <c r="F162" s="95">
        <f t="shared" ref="F162:BF162" si="159">COUNTIF(F$4:F$56,$E162)</f>
        <v>4</v>
      </c>
      <c r="G162" s="95">
        <f t="shared" si="159"/>
        <v>4</v>
      </c>
      <c r="H162" s="95">
        <f t="shared" si="159"/>
        <v>4</v>
      </c>
      <c r="I162" s="95">
        <f t="shared" si="159"/>
        <v>4</v>
      </c>
      <c r="J162" s="96">
        <f t="shared" si="159"/>
        <v>3</v>
      </c>
      <c r="K162" s="96">
        <f t="shared" si="159"/>
        <v>3</v>
      </c>
      <c r="L162" s="96">
        <f t="shared" si="159"/>
        <v>7</v>
      </c>
      <c r="M162" s="95">
        <f t="shared" si="159"/>
        <v>8</v>
      </c>
      <c r="N162" s="95">
        <f t="shared" si="159"/>
        <v>8</v>
      </c>
      <c r="O162" s="95">
        <f t="shared" si="159"/>
        <v>8</v>
      </c>
      <c r="P162" s="95">
        <f t="shared" si="159"/>
        <v>8</v>
      </c>
      <c r="Q162" s="96">
        <f t="shared" si="159"/>
        <v>4</v>
      </c>
      <c r="R162" s="96">
        <f t="shared" si="159"/>
        <v>4</v>
      </c>
      <c r="S162" s="96">
        <f t="shared" si="159"/>
        <v>8</v>
      </c>
      <c r="T162" s="95">
        <f t="shared" si="159"/>
        <v>9</v>
      </c>
      <c r="U162" s="95">
        <f t="shared" si="159"/>
        <v>9</v>
      </c>
      <c r="V162" s="95">
        <f t="shared" si="159"/>
        <v>9</v>
      </c>
      <c r="W162" s="95">
        <f t="shared" si="159"/>
        <v>9</v>
      </c>
      <c r="X162" s="96">
        <f t="shared" si="159"/>
        <v>4</v>
      </c>
      <c r="Y162" s="96">
        <f t="shared" si="159"/>
        <v>6</v>
      </c>
      <c r="Z162" s="96">
        <f t="shared" si="159"/>
        <v>9</v>
      </c>
      <c r="AA162" s="95">
        <f t="shared" si="159"/>
        <v>9</v>
      </c>
      <c r="AB162" s="95">
        <f t="shared" si="159"/>
        <v>9</v>
      </c>
      <c r="AC162" s="95">
        <f t="shared" si="159"/>
        <v>3</v>
      </c>
      <c r="AD162" s="95">
        <f t="shared" si="159"/>
        <v>9</v>
      </c>
      <c r="AE162" s="96">
        <f t="shared" si="159"/>
        <v>5</v>
      </c>
      <c r="AF162" s="96">
        <f t="shared" si="159"/>
        <v>4</v>
      </c>
      <c r="AG162" s="96">
        <f t="shared" si="159"/>
        <v>9</v>
      </c>
      <c r="AH162" s="95">
        <f t="shared" si="159"/>
        <v>9</v>
      </c>
      <c r="AI162" s="95">
        <f t="shared" si="159"/>
        <v>9</v>
      </c>
      <c r="AJ162" s="95">
        <f t="shared" si="159"/>
        <v>9</v>
      </c>
      <c r="AK162" s="95">
        <f t="shared" si="159"/>
        <v>9</v>
      </c>
      <c r="AL162" s="96">
        <f t="shared" si="159"/>
        <v>4</v>
      </c>
      <c r="AM162" s="96">
        <f t="shared" si="159"/>
        <v>5</v>
      </c>
      <c r="AN162" s="96">
        <f t="shared" si="159"/>
        <v>10</v>
      </c>
      <c r="AO162" s="95">
        <f t="shared" si="159"/>
        <v>10</v>
      </c>
      <c r="AP162" s="95">
        <f t="shared" si="159"/>
        <v>10</v>
      </c>
      <c r="AQ162" s="95">
        <f t="shared" si="159"/>
        <v>10</v>
      </c>
      <c r="AR162" s="95">
        <f t="shared" si="159"/>
        <v>10</v>
      </c>
      <c r="AS162" s="96">
        <f t="shared" si="159"/>
        <v>5</v>
      </c>
      <c r="AT162" s="96">
        <f t="shared" si="159"/>
        <v>5</v>
      </c>
      <c r="AU162" s="96">
        <f t="shared" si="159"/>
        <v>10</v>
      </c>
      <c r="AV162" s="95">
        <f t="shared" si="159"/>
        <v>10</v>
      </c>
      <c r="AW162" s="95">
        <f t="shared" si="159"/>
        <v>10</v>
      </c>
      <c r="AX162" s="95">
        <f t="shared" si="159"/>
        <v>10</v>
      </c>
      <c r="AY162" s="95">
        <f t="shared" si="159"/>
        <v>10</v>
      </c>
      <c r="AZ162" s="96">
        <f t="shared" si="159"/>
        <v>5</v>
      </c>
      <c r="BA162" s="96">
        <f t="shared" si="159"/>
        <v>5</v>
      </c>
      <c r="BB162" s="96">
        <f t="shared" si="159"/>
        <v>10</v>
      </c>
      <c r="BC162" s="95">
        <f t="shared" si="159"/>
        <v>10</v>
      </c>
      <c r="BD162" s="95">
        <f t="shared" si="159"/>
        <v>10</v>
      </c>
      <c r="BE162" s="95">
        <f t="shared" si="159"/>
        <v>10</v>
      </c>
      <c r="BF162" s="95">
        <f t="shared" si="159"/>
        <v>10</v>
      </c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</row>
    <row r="163" hidden="1" outlineLevel="1">
      <c r="A163" s="72"/>
      <c r="B163" s="72"/>
      <c r="C163" s="72"/>
      <c r="D163" s="84"/>
      <c r="E163" s="99" t="s">
        <v>7</v>
      </c>
      <c r="F163" s="95">
        <f t="shared" ref="F163:BF163" si="160">COUNTIF(F$4:F$56,$E163)</f>
        <v>10</v>
      </c>
      <c r="G163" s="95">
        <f t="shared" si="160"/>
        <v>10</v>
      </c>
      <c r="H163" s="95">
        <f t="shared" si="160"/>
        <v>10</v>
      </c>
      <c r="I163" s="95">
        <f t="shared" si="160"/>
        <v>10</v>
      </c>
      <c r="J163" s="96">
        <f t="shared" si="160"/>
        <v>6</v>
      </c>
      <c r="K163" s="96">
        <f t="shared" si="160"/>
        <v>6</v>
      </c>
      <c r="L163" s="96">
        <f t="shared" si="160"/>
        <v>10</v>
      </c>
      <c r="M163" s="95">
        <f t="shared" si="160"/>
        <v>10</v>
      </c>
      <c r="N163" s="95">
        <f t="shared" si="160"/>
        <v>10</v>
      </c>
      <c r="O163" s="95">
        <f t="shared" si="160"/>
        <v>10</v>
      </c>
      <c r="P163" s="95">
        <f t="shared" si="160"/>
        <v>10</v>
      </c>
      <c r="Q163" s="96">
        <f t="shared" si="160"/>
        <v>6</v>
      </c>
      <c r="R163" s="96">
        <f t="shared" si="160"/>
        <v>4</v>
      </c>
      <c r="S163" s="96">
        <f t="shared" si="160"/>
        <v>10</v>
      </c>
      <c r="T163" s="95">
        <f t="shared" si="160"/>
        <v>10</v>
      </c>
      <c r="U163" s="95">
        <f t="shared" si="160"/>
        <v>10</v>
      </c>
      <c r="V163" s="95">
        <f t="shared" si="160"/>
        <v>10</v>
      </c>
      <c r="W163" s="95">
        <f t="shared" si="160"/>
        <v>10</v>
      </c>
      <c r="X163" s="96">
        <f t="shared" si="160"/>
        <v>5</v>
      </c>
      <c r="Y163" s="96">
        <f t="shared" si="160"/>
        <v>5</v>
      </c>
      <c r="Z163" s="96">
        <f t="shared" si="160"/>
        <v>9</v>
      </c>
      <c r="AA163" s="95">
        <f t="shared" si="160"/>
        <v>10</v>
      </c>
      <c r="AB163" s="95">
        <f t="shared" si="160"/>
        <v>10</v>
      </c>
      <c r="AC163" s="95">
        <f t="shared" si="160"/>
        <v>2</v>
      </c>
      <c r="AD163" s="95">
        <f t="shared" si="160"/>
        <v>10</v>
      </c>
      <c r="AE163" s="96">
        <f t="shared" si="160"/>
        <v>5</v>
      </c>
      <c r="AF163" s="96">
        <f t="shared" si="160"/>
        <v>6</v>
      </c>
      <c r="AG163" s="96">
        <f t="shared" si="160"/>
        <v>10</v>
      </c>
      <c r="AH163" s="95">
        <f t="shared" si="160"/>
        <v>10</v>
      </c>
      <c r="AI163" s="95">
        <f t="shared" si="160"/>
        <v>10</v>
      </c>
      <c r="AJ163" s="95">
        <f t="shared" si="160"/>
        <v>10</v>
      </c>
      <c r="AK163" s="95">
        <f t="shared" si="160"/>
        <v>10</v>
      </c>
      <c r="AL163" s="96">
        <f t="shared" si="160"/>
        <v>5</v>
      </c>
      <c r="AM163" s="96">
        <f t="shared" si="160"/>
        <v>5</v>
      </c>
      <c r="AN163" s="96">
        <f t="shared" si="160"/>
        <v>10</v>
      </c>
      <c r="AO163" s="95">
        <f t="shared" si="160"/>
        <v>10</v>
      </c>
      <c r="AP163" s="95">
        <f t="shared" si="160"/>
        <v>10</v>
      </c>
      <c r="AQ163" s="95">
        <f t="shared" si="160"/>
        <v>10</v>
      </c>
      <c r="AR163" s="95">
        <f t="shared" si="160"/>
        <v>10</v>
      </c>
      <c r="AS163" s="96">
        <f t="shared" si="160"/>
        <v>5</v>
      </c>
      <c r="AT163" s="96">
        <f t="shared" si="160"/>
        <v>5</v>
      </c>
      <c r="AU163" s="96">
        <f t="shared" si="160"/>
        <v>8</v>
      </c>
      <c r="AV163" s="95">
        <f t="shared" si="160"/>
        <v>8</v>
      </c>
      <c r="AW163" s="95">
        <f t="shared" si="160"/>
        <v>8</v>
      </c>
      <c r="AX163" s="95">
        <f t="shared" si="160"/>
        <v>8</v>
      </c>
      <c r="AY163" s="95">
        <f t="shared" si="160"/>
        <v>8</v>
      </c>
      <c r="AZ163" s="96">
        <f t="shared" si="160"/>
        <v>5</v>
      </c>
      <c r="BA163" s="96">
        <f t="shared" si="160"/>
        <v>3</v>
      </c>
      <c r="BB163" s="96">
        <f t="shared" si="160"/>
        <v>8</v>
      </c>
      <c r="BC163" s="95">
        <f t="shared" si="160"/>
        <v>8</v>
      </c>
      <c r="BD163" s="95">
        <f t="shared" si="160"/>
        <v>8</v>
      </c>
      <c r="BE163" s="95">
        <f t="shared" si="160"/>
        <v>8</v>
      </c>
      <c r="BF163" s="95">
        <f t="shared" si="160"/>
        <v>8</v>
      </c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</row>
    <row r="164" hidden="1" outlineLevel="1">
      <c r="A164" s="72"/>
      <c r="B164" s="72"/>
      <c r="C164" s="72"/>
      <c r="D164" s="84"/>
      <c r="E164" s="100" t="s">
        <v>8</v>
      </c>
      <c r="F164" s="95">
        <f t="shared" ref="F164:BF164" si="161">COUNTIF(F$4:F$56,$E164)</f>
        <v>11</v>
      </c>
      <c r="G164" s="95">
        <f t="shared" si="161"/>
        <v>11</v>
      </c>
      <c r="H164" s="95">
        <f t="shared" si="161"/>
        <v>11</v>
      </c>
      <c r="I164" s="95">
        <f t="shared" si="161"/>
        <v>11</v>
      </c>
      <c r="J164" s="96">
        <f t="shared" si="161"/>
        <v>6</v>
      </c>
      <c r="K164" s="96">
        <f t="shared" si="161"/>
        <v>7</v>
      </c>
      <c r="L164" s="96">
        <f t="shared" si="161"/>
        <v>10</v>
      </c>
      <c r="M164" s="95">
        <f t="shared" si="161"/>
        <v>10</v>
      </c>
      <c r="N164" s="95">
        <f t="shared" si="161"/>
        <v>10</v>
      </c>
      <c r="O164" s="95">
        <f t="shared" si="161"/>
        <v>10</v>
      </c>
      <c r="P164" s="95">
        <f t="shared" si="161"/>
        <v>10</v>
      </c>
      <c r="Q164" s="96">
        <f t="shared" si="161"/>
        <v>4</v>
      </c>
      <c r="R164" s="96">
        <f t="shared" si="161"/>
        <v>6</v>
      </c>
      <c r="S164" s="96">
        <f t="shared" si="161"/>
        <v>11</v>
      </c>
      <c r="T164" s="95">
        <f t="shared" si="161"/>
        <v>11</v>
      </c>
      <c r="U164" s="95">
        <f t="shared" si="161"/>
        <v>11</v>
      </c>
      <c r="V164" s="95">
        <f t="shared" si="161"/>
        <v>11</v>
      </c>
      <c r="W164" s="95">
        <f t="shared" si="161"/>
        <v>11</v>
      </c>
      <c r="X164" s="96">
        <f t="shared" si="161"/>
        <v>5</v>
      </c>
      <c r="Y164" s="96">
        <f t="shared" si="161"/>
        <v>6</v>
      </c>
      <c r="Z164" s="96">
        <f t="shared" si="161"/>
        <v>7</v>
      </c>
      <c r="AA164" s="95">
        <f t="shared" si="161"/>
        <v>10</v>
      </c>
      <c r="AB164" s="95">
        <f t="shared" si="161"/>
        <v>10</v>
      </c>
      <c r="AC164" s="95">
        <f t="shared" si="161"/>
        <v>5</v>
      </c>
      <c r="AD164" s="95">
        <f t="shared" si="161"/>
        <v>10</v>
      </c>
      <c r="AE164" s="96">
        <f t="shared" si="161"/>
        <v>4</v>
      </c>
      <c r="AF164" s="96">
        <f t="shared" si="161"/>
        <v>5</v>
      </c>
      <c r="AG164" s="96">
        <f t="shared" si="161"/>
        <v>7</v>
      </c>
      <c r="AH164" s="95">
        <f t="shared" si="161"/>
        <v>8</v>
      </c>
      <c r="AI164" s="95">
        <f t="shared" si="161"/>
        <v>8</v>
      </c>
      <c r="AJ164" s="95">
        <f t="shared" si="161"/>
        <v>8</v>
      </c>
      <c r="AK164" s="95">
        <f t="shared" si="161"/>
        <v>8</v>
      </c>
      <c r="AL164" s="96">
        <f t="shared" si="161"/>
        <v>5</v>
      </c>
      <c r="AM164" s="96">
        <f t="shared" si="161"/>
        <v>3</v>
      </c>
      <c r="AN164" s="96">
        <f t="shared" si="161"/>
        <v>3</v>
      </c>
      <c r="AO164" s="95">
        <f t="shared" si="161"/>
        <v>8</v>
      </c>
      <c r="AP164" s="95">
        <f t="shared" si="161"/>
        <v>8</v>
      </c>
      <c r="AQ164" s="95">
        <f t="shared" si="161"/>
        <v>8</v>
      </c>
      <c r="AR164" s="95">
        <f t="shared" si="161"/>
        <v>8</v>
      </c>
      <c r="AS164" s="96">
        <f t="shared" si="161"/>
        <v>3</v>
      </c>
      <c r="AT164" s="96">
        <f t="shared" si="161"/>
        <v>5</v>
      </c>
      <c r="AU164" s="96">
        <f t="shared" si="161"/>
        <v>5</v>
      </c>
      <c r="AV164" s="95">
        <f t="shared" si="161"/>
        <v>9</v>
      </c>
      <c r="AW164" s="95">
        <f t="shared" si="161"/>
        <v>9</v>
      </c>
      <c r="AX164" s="95">
        <f t="shared" si="161"/>
        <v>9</v>
      </c>
      <c r="AY164" s="95">
        <f t="shared" si="161"/>
        <v>9</v>
      </c>
      <c r="AZ164" s="96">
        <f t="shared" si="161"/>
        <v>5</v>
      </c>
      <c r="BA164" s="96">
        <f t="shared" si="161"/>
        <v>4</v>
      </c>
      <c r="BB164" s="96">
        <f t="shared" si="161"/>
        <v>4</v>
      </c>
      <c r="BC164" s="95">
        <f t="shared" si="161"/>
        <v>9</v>
      </c>
      <c r="BD164" s="95">
        <f t="shared" si="161"/>
        <v>9</v>
      </c>
      <c r="BE164" s="95">
        <f t="shared" si="161"/>
        <v>9</v>
      </c>
      <c r="BF164" s="95">
        <f t="shared" si="161"/>
        <v>9</v>
      </c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</row>
    <row r="165" hidden="1" outlineLevel="1">
      <c r="A165" s="72"/>
      <c r="B165" s="72"/>
      <c r="C165" s="72"/>
      <c r="D165" s="84"/>
      <c r="E165" s="101" t="s">
        <v>9</v>
      </c>
      <c r="F165" s="95">
        <f t="shared" ref="F165:BF165" si="162">COUNTIF(F$4:F$56,$E165)</f>
        <v>7</v>
      </c>
      <c r="G165" s="95">
        <f t="shared" si="162"/>
        <v>7</v>
      </c>
      <c r="H165" s="95">
        <f t="shared" si="162"/>
        <v>7</v>
      </c>
      <c r="I165" s="95">
        <f t="shared" si="162"/>
        <v>7</v>
      </c>
      <c r="J165" s="96">
        <f t="shared" si="162"/>
        <v>7</v>
      </c>
      <c r="K165" s="96">
        <f t="shared" si="162"/>
        <v>6</v>
      </c>
      <c r="L165" s="96">
        <f t="shared" si="162"/>
        <v>10</v>
      </c>
      <c r="M165" s="95">
        <f t="shared" si="162"/>
        <v>10</v>
      </c>
      <c r="N165" s="95">
        <f t="shared" si="162"/>
        <v>10</v>
      </c>
      <c r="O165" s="95">
        <f t="shared" si="162"/>
        <v>10</v>
      </c>
      <c r="P165" s="95">
        <f t="shared" si="162"/>
        <v>10</v>
      </c>
      <c r="Q165" s="96">
        <f t="shared" si="162"/>
        <v>10</v>
      </c>
      <c r="R165" s="96">
        <f t="shared" si="162"/>
        <v>7</v>
      </c>
      <c r="S165" s="96">
        <f t="shared" si="162"/>
        <v>9</v>
      </c>
      <c r="T165" s="95">
        <f t="shared" si="162"/>
        <v>9</v>
      </c>
      <c r="U165" s="95">
        <f t="shared" si="162"/>
        <v>9</v>
      </c>
      <c r="V165" s="95">
        <f t="shared" si="162"/>
        <v>9</v>
      </c>
      <c r="W165" s="95">
        <f t="shared" si="162"/>
        <v>9</v>
      </c>
      <c r="X165" s="96">
        <f t="shared" si="162"/>
        <v>7</v>
      </c>
      <c r="Y165" s="96">
        <f t="shared" si="162"/>
        <v>7</v>
      </c>
      <c r="Z165" s="96">
        <f t="shared" si="162"/>
        <v>8</v>
      </c>
      <c r="AA165" s="95">
        <f t="shared" si="162"/>
        <v>8</v>
      </c>
      <c r="AB165" s="95">
        <f t="shared" si="162"/>
        <v>8</v>
      </c>
      <c r="AC165" s="95">
        <f t="shared" si="162"/>
        <v>2</v>
      </c>
      <c r="AD165" s="95">
        <f t="shared" si="162"/>
        <v>8</v>
      </c>
      <c r="AE165" s="96">
        <f t="shared" si="162"/>
        <v>8</v>
      </c>
      <c r="AF165" s="96">
        <f t="shared" si="162"/>
        <v>6</v>
      </c>
      <c r="AG165" s="96">
        <f t="shared" si="162"/>
        <v>10</v>
      </c>
      <c r="AH165" s="95">
        <f t="shared" si="162"/>
        <v>10</v>
      </c>
      <c r="AI165" s="95">
        <f t="shared" si="162"/>
        <v>10</v>
      </c>
      <c r="AJ165" s="95">
        <f t="shared" si="162"/>
        <v>10</v>
      </c>
      <c r="AK165" s="95">
        <f t="shared" si="162"/>
        <v>10</v>
      </c>
      <c r="AL165" s="96">
        <f t="shared" si="162"/>
        <v>10</v>
      </c>
      <c r="AM165" s="96">
        <f t="shared" si="162"/>
        <v>10</v>
      </c>
      <c r="AN165" s="96">
        <f t="shared" si="162"/>
        <v>10</v>
      </c>
      <c r="AO165" s="95">
        <f t="shared" si="162"/>
        <v>10</v>
      </c>
      <c r="AP165" s="95">
        <f t="shared" si="162"/>
        <v>10</v>
      </c>
      <c r="AQ165" s="95">
        <f t="shared" si="162"/>
        <v>10</v>
      </c>
      <c r="AR165" s="95">
        <f t="shared" si="162"/>
        <v>10</v>
      </c>
      <c r="AS165" s="96">
        <f t="shared" si="162"/>
        <v>10</v>
      </c>
      <c r="AT165" s="96">
        <f t="shared" si="162"/>
        <v>9</v>
      </c>
      <c r="AU165" s="96">
        <f t="shared" si="162"/>
        <v>10</v>
      </c>
      <c r="AV165" s="95">
        <f t="shared" si="162"/>
        <v>10</v>
      </c>
      <c r="AW165" s="95">
        <f t="shared" si="162"/>
        <v>10</v>
      </c>
      <c r="AX165" s="95">
        <f t="shared" si="162"/>
        <v>10</v>
      </c>
      <c r="AY165" s="95">
        <f t="shared" si="162"/>
        <v>10</v>
      </c>
      <c r="AZ165" s="96">
        <f t="shared" si="162"/>
        <v>10</v>
      </c>
      <c r="BA165" s="96">
        <f t="shared" si="162"/>
        <v>10</v>
      </c>
      <c r="BB165" s="96">
        <f t="shared" si="162"/>
        <v>10</v>
      </c>
      <c r="BC165" s="95">
        <f t="shared" si="162"/>
        <v>10</v>
      </c>
      <c r="BD165" s="95">
        <f t="shared" si="162"/>
        <v>10</v>
      </c>
      <c r="BE165" s="95">
        <f t="shared" si="162"/>
        <v>10</v>
      </c>
      <c r="BF165" s="95">
        <f t="shared" si="162"/>
        <v>10</v>
      </c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</row>
    <row r="166" hidden="1" outlineLevel="1">
      <c r="A166" s="72"/>
      <c r="B166" s="72"/>
      <c r="C166" s="72"/>
      <c r="D166" s="84"/>
      <c r="E166" s="102" t="s">
        <v>10</v>
      </c>
      <c r="F166" s="95">
        <f t="shared" ref="F166:BF166" si="163">COUNTIF(F$4:F$56,$E166)</f>
        <v>21</v>
      </c>
      <c r="G166" s="95">
        <f t="shared" si="163"/>
        <v>21</v>
      </c>
      <c r="H166" s="95">
        <f t="shared" si="163"/>
        <v>21</v>
      </c>
      <c r="I166" s="95">
        <f t="shared" si="163"/>
        <v>21</v>
      </c>
      <c r="J166" s="96">
        <f t="shared" si="163"/>
        <v>6</v>
      </c>
      <c r="K166" s="96">
        <f t="shared" si="163"/>
        <v>4</v>
      </c>
      <c r="L166" s="96">
        <f t="shared" si="163"/>
        <v>15</v>
      </c>
      <c r="M166" s="95">
        <f t="shared" si="163"/>
        <v>15</v>
      </c>
      <c r="N166" s="95">
        <f t="shared" si="163"/>
        <v>15</v>
      </c>
      <c r="O166" s="95">
        <f t="shared" si="163"/>
        <v>15</v>
      </c>
      <c r="P166" s="95">
        <f t="shared" si="163"/>
        <v>15</v>
      </c>
      <c r="Q166" s="96">
        <f t="shared" si="163"/>
        <v>4</v>
      </c>
      <c r="R166" s="96">
        <f t="shared" si="163"/>
        <v>7</v>
      </c>
      <c r="S166" s="96">
        <f t="shared" si="163"/>
        <v>12</v>
      </c>
      <c r="T166" s="95">
        <f t="shared" si="163"/>
        <v>14</v>
      </c>
      <c r="U166" s="95">
        <f t="shared" si="163"/>
        <v>14</v>
      </c>
      <c r="V166" s="95">
        <f t="shared" si="163"/>
        <v>14</v>
      </c>
      <c r="W166" s="95">
        <f t="shared" si="163"/>
        <v>14</v>
      </c>
      <c r="X166" s="96">
        <f t="shared" si="163"/>
        <v>7</v>
      </c>
      <c r="Y166" s="96">
        <f t="shared" si="163"/>
        <v>5</v>
      </c>
      <c r="Z166" s="96">
        <f t="shared" si="163"/>
        <v>16</v>
      </c>
      <c r="AA166" s="95">
        <f t="shared" si="163"/>
        <v>16</v>
      </c>
      <c r="AB166" s="95">
        <f t="shared" si="163"/>
        <v>16</v>
      </c>
      <c r="AC166" s="95">
        <f t="shared" si="163"/>
        <v>8</v>
      </c>
      <c r="AD166" s="95">
        <f t="shared" si="163"/>
        <v>16</v>
      </c>
      <c r="AE166" s="96">
        <f t="shared" si="163"/>
        <v>7</v>
      </c>
      <c r="AF166" s="96">
        <f t="shared" si="163"/>
        <v>4</v>
      </c>
      <c r="AG166" s="96">
        <f t="shared" si="163"/>
        <v>16</v>
      </c>
      <c r="AH166" s="95">
        <f t="shared" si="163"/>
        <v>16</v>
      </c>
      <c r="AI166" s="95">
        <f t="shared" si="163"/>
        <v>16</v>
      </c>
      <c r="AJ166" s="95">
        <f t="shared" si="163"/>
        <v>16</v>
      </c>
      <c r="AK166" s="95">
        <f t="shared" si="163"/>
        <v>16</v>
      </c>
      <c r="AL166" s="96">
        <f t="shared" si="163"/>
        <v>6</v>
      </c>
      <c r="AM166" s="96">
        <f t="shared" si="163"/>
        <v>5</v>
      </c>
      <c r="AN166" s="96">
        <f t="shared" si="163"/>
        <v>15</v>
      </c>
      <c r="AO166" s="95">
        <f t="shared" si="163"/>
        <v>15</v>
      </c>
      <c r="AP166" s="95">
        <f t="shared" si="163"/>
        <v>15</v>
      </c>
      <c r="AQ166" s="95">
        <f t="shared" si="163"/>
        <v>15</v>
      </c>
      <c r="AR166" s="95">
        <f t="shared" si="163"/>
        <v>15</v>
      </c>
      <c r="AS166" s="96">
        <f t="shared" si="163"/>
        <v>5</v>
      </c>
      <c r="AT166" s="96">
        <f t="shared" si="163"/>
        <v>5</v>
      </c>
      <c r="AU166" s="96">
        <f t="shared" si="163"/>
        <v>16</v>
      </c>
      <c r="AV166" s="95">
        <f t="shared" si="163"/>
        <v>16</v>
      </c>
      <c r="AW166" s="95">
        <f t="shared" si="163"/>
        <v>16</v>
      </c>
      <c r="AX166" s="95">
        <f t="shared" si="163"/>
        <v>16</v>
      </c>
      <c r="AY166" s="95">
        <f t="shared" si="163"/>
        <v>16</v>
      </c>
      <c r="AZ166" s="96">
        <f t="shared" si="163"/>
        <v>5</v>
      </c>
      <c r="BA166" s="96">
        <f t="shared" si="163"/>
        <v>6</v>
      </c>
      <c r="BB166" s="96">
        <f t="shared" si="163"/>
        <v>16</v>
      </c>
      <c r="BC166" s="95">
        <f t="shared" si="163"/>
        <v>16</v>
      </c>
      <c r="BD166" s="95">
        <f t="shared" si="163"/>
        <v>16</v>
      </c>
      <c r="BE166" s="95">
        <f t="shared" si="163"/>
        <v>16</v>
      </c>
      <c r="BF166" s="95">
        <f t="shared" si="163"/>
        <v>16</v>
      </c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</row>
    <row r="167" hidden="1" outlineLevel="1">
      <c r="A167" s="72"/>
      <c r="B167" s="72"/>
      <c r="C167" s="72"/>
      <c r="D167" s="84"/>
      <c r="E167" s="23" t="s">
        <v>158</v>
      </c>
      <c r="F167" s="103">
        <f t="shared" ref="F167:BF167" si="164">F162+F163+F164</f>
        <v>25</v>
      </c>
      <c r="G167" s="103">
        <f t="shared" si="164"/>
        <v>25</v>
      </c>
      <c r="H167" s="103">
        <f t="shared" si="164"/>
        <v>25</v>
      </c>
      <c r="I167" s="103">
        <f t="shared" si="164"/>
        <v>25</v>
      </c>
      <c r="J167" s="104">
        <f t="shared" si="164"/>
        <v>15</v>
      </c>
      <c r="K167" s="104">
        <f t="shared" si="164"/>
        <v>16</v>
      </c>
      <c r="L167" s="104">
        <f t="shared" si="164"/>
        <v>27</v>
      </c>
      <c r="M167" s="103">
        <f t="shared" si="164"/>
        <v>28</v>
      </c>
      <c r="N167" s="103">
        <f t="shared" si="164"/>
        <v>28</v>
      </c>
      <c r="O167" s="103">
        <f t="shared" si="164"/>
        <v>28</v>
      </c>
      <c r="P167" s="103">
        <f t="shared" si="164"/>
        <v>28</v>
      </c>
      <c r="Q167" s="104">
        <f t="shared" si="164"/>
        <v>14</v>
      </c>
      <c r="R167" s="104">
        <f t="shared" si="164"/>
        <v>14</v>
      </c>
      <c r="S167" s="104">
        <f t="shared" si="164"/>
        <v>29</v>
      </c>
      <c r="T167" s="103">
        <f t="shared" si="164"/>
        <v>30</v>
      </c>
      <c r="U167" s="103">
        <f t="shared" si="164"/>
        <v>30</v>
      </c>
      <c r="V167" s="103">
        <f t="shared" si="164"/>
        <v>30</v>
      </c>
      <c r="W167" s="103">
        <f t="shared" si="164"/>
        <v>30</v>
      </c>
      <c r="X167" s="104">
        <f t="shared" si="164"/>
        <v>14</v>
      </c>
      <c r="Y167" s="104">
        <f t="shared" si="164"/>
        <v>17</v>
      </c>
      <c r="Z167" s="104">
        <f t="shared" si="164"/>
        <v>25</v>
      </c>
      <c r="AA167" s="103">
        <f t="shared" si="164"/>
        <v>29</v>
      </c>
      <c r="AB167" s="103">
        <f t="shared" si="164"/>
        <v>29</v>
      </c>
      <c r="AC167" s="103">
        <f t="shared" si="164"/>
        <v>10</v>
      </c>
      <c r="AD167" s="103">
        <f t="shared" si="164"/>
        <v>29</v>
      </c>
      <c r="AE167" s="104">
        <f t="shared" si="164"/>
        <v>14</v>
      </c>
      <c r="AF167" s="104">
        <f t="shared" si="164"/>
        <v>15</v>
      </c>
      <c r="AG167" s="104">
        <f t="shared" si="164"/>
        <v>26</v>
      </c>
      <c r="AH167" s="103">
        <f t="shared" si="164"/>
        <v>27</v>
      </c>
      <c r="AI167" s="103">
        <f t="shared" si="164"/>
        <v>27</v>
      </c>
      <c r="AJ167" s="103">
        <f t="shared" si="164"/>
        <v>27</v>
      </c>
      <c r="AK167" s="103">
        <f t="shared" si="164"/>
        <v>27</v>
      </c>
      <c r="AL167" s="104">
        <f t="shared" si="164"/>
        <v>14</v>
      </c>
      <c r="AM167" s="104">
        <f t="shared" si="164"/>
        <v>13</v>
      </c>
      <c r="AN167" s="104">
        <f t="shared" si="164"/>
        <v>23</v>
      </c>
      <c r="AO167" s="103">
        <f t="shared" si="164"/>
        <v>28</v>
      </c>
      <c r="AP167" s="103">
        <f t="shared" si="164"/>
        <v>28</v>
      </c>
      <c r="AQ167" s="103">
        <f t="shared" si="164"/>
        <v>28</v>
      </c>
      <c r="AR167" s="103">
        <f t="shared" si="164"/>
        <v>28</v>
      </c>
      <c r="AS167" s="104">
        <f t="shared" si="164"/>
        <v>13</v>
      </c>
      <c r="AT167" s="104">
        <f t="shared" si="164"/>
        <v>15</v>
      </c>
      <c r="AU167" s="104">
        <f t="shared" si="164"/>
        <v>23</v>
      </c>
      <c r="AV167" s="103">
        <f t="shared" si="164"/>
        <v>27</v>
      </c>
      <c r="AW167" s="103">
        <f t="shared" si="164"/>
        <v>27</v>
      </c>
      <c r="AX167" s="103">
        <f t="shared" si="164"/>
        <v>27</v>
      </c>
      <c r="AY167" s="103">
        <f t="shared" si="164"/>
        <v>27</v>
      </c>
      <c r="AZ167" s="104">
        <f t="shared" si="164"/>
        <v>15</v>
      </c>
      <c r="BA167" s="104">
        <f t="shared" si="164"/>
        <v>12</v>
      </c>
      <c r="BB167" s="104">
        <f t="shared" si="164"/>
        <v>22</v>
      </c>
      <c r="BC167" s="103">
        <f t="shared" si="164"/>
        <v>27</v>
      </c>
      <c r="BD167" s="103">
        <f t="shared" si="164"/>
        <v>27</v>
      </c>
      <c r="BE167" s="103">
        <f t="shared" si="164"/>
        <v>27</v>
      </c>
      <c r="BF167" s="103">
        <f t="shared" si="164"/>
        <v>27</v>
      </c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</row>
    <row r="168" hidden="1" outlineLevel="1">
      <c r="A168" s="72"/>
      <c r="B168" s="72"/>
      <c r="C168" s="72"/>
      <c r="D168" s="84"/>
      <c r="E168" s="23" t="s">
        <v>159</v>
      </c>
      <c r="F168" s="103">
        <f t="shared" ref="F168:BF168" si="165">F163+F164+G165</f>
        <v>28</v>
      </c>
      <c r="G168" s="103">
        <f t="shared" si="165"/>
        <v>28</v>
      </c>
      <c r="H168" s="103">
        <f t="shared" si="165"/>
        <v>28</v>
      </c>
      <c r="I168" s="103">
        <f t="shared" si="165"/>
        <v>28</v>
      </c>
      <c r="J168" s="104">
        <f t="shared" si="165"/>
        <v>18</v>
      </c>
      <c r="K168" s="104">
        <f t="shared" si="165"/>
        <v>23</v>
      </c>
      <c r="L168" s="104">
        <f t="shared" si="165"/>
        <v>30</v>
      </c>
      <c r="M168" s="103">
        <f t="shared" si="165"/>
        <v>30</v>
      </c>
      <c r="N168" s="103">
        <f t="shared" si="165"/>
        <v>30</v>
      </c>
      <c r="O168" s="103">
        <f t="shared" si="165"/>
        <v>30</v>
      </c>
      <c r="P168" s="103">
        <f t="shared" si="165"/>
        <v>30</v>
      </c>
      <c r="Q168" s="104">
        <f t="shared" si="165"/>
        <v>17</v>
      </c>
      <c r="R168" s="104">
        <f t="shared" si="165"/>
        <v>19</v>
      </c>
      <c r="S168" s="104">
        <f t="shared" si="165"/>
        <v>30</v>
      </c>
      <c r="T168" s="103">
        <f t="shared" si="165"/>
        <v>30</v>
      </c>
      <c r="U168" s="103">
        <f t="shared" si="165"/>
        <v>30</v>
      </c>
      <c r="V168" s="103">
        <f t="shared" si="165"/>
        <v>30</v>
      </c>
      <c r="W168" s="103">
        <f t="shared" si="165"/>
        <v>28</v>
      </c>
      <c r="X168" s="104">
        <f t="shared" si="165"/>
        <v>17</v>
      </c>
      <c r="Y168" s="104">
        <f t="shared" si="165"/>
        <v>19</v>
      </c>
      <c r="Z168" s="104">
        <f t="shared" si="165"/>
        <v>24</v>
      </c>
      <c r="AA168" s="103">
        <f t="shared" si="165"/>
        <v>28</v>
      </c>
      <c r="AB168" s="103">
        <f t="shared" si="165"/>
        <v>22</v>
      </c>
      <c r="AC168" s="103">
        <f t="shared" si="165"/>
        <v>15</v>
      </c>
      <c r="AD168" s="103">
        <f t="shared" si="165"/>
        <v>28</v>
      </c>
      <c r="AE168" s="104">
        <f t="shared" si="165"/>
        <v>15</v>
      </c>
      <c r="AF168" s="104">
        <f t="shared" si="165"/>
        <v>21</v>
      </c>
      <c r="AG168" s="104">
        <f t="shared" si="165"/>
        <v>27</v>
      </c>
      <c r="AH168" s="103">
        <f t="shared" si="165"/>
        <v>28</v>
      </c>
      <c r="AI168" s="103">
        <f t="shared" si="165"/>
        <v>28</v>
      </c>
      <c r="AJ168" s="103">
        <f t="shared" si="165"/>
        <v>28</v>
      </c>
      <c r="AK168" s="103">
        <f t="shared" si="165"/>
        <v>28</v>
      </c>
      <c r="AL168" s="104">
        <f t="shared" si="165"/>
        <v>20</v>
      </c>
      <c r="AM168" s="104">
        <f t="shared" si="165"/>
        <v>18</v>
      </c>
      <c r="AN168" s="104">
        <f t="shared" si="165"/>
        <v>23</v>
      </c>
      <c r="AO168" s="103">
        <f t="shared" si="165"/>
        <v>28</v>
      </c>
      <c r="AP168" s="103">
        <f t="shared" si="165"/>
        <v>28</v>
      </c>
      <c r="AQ168" s="103">
        <f t="shared" si="165"/>
        <v>28</v>
      </c>
      <c r="AR168" s="103">
        <f t="shared" si="165"/>
        <v>28</v>
      </c>
      <c r="AS168" s="104">
        <f t="shared" si="165"/>
        <v>17</v>
      </c>
      <c r="AT168" s="104">
        <f t="shared" si="165"/>
        <v>20</v>
      </c>
      <c r="AU168" s="104">
        <f t="shared" si="165"/>
        <v>23</v>
      </c>
      <c r="AV168" s="103">
        <f t="shared" si="165"/>
        <v>27</v>
      </c>
      <c r="AW168" s="103">
        <f t="shared" si="165"/>
        <v>27</v>
      </c>
      <c r="AX168" s="103">
        <f t="shared" si="165"/>
        <v>27</v>
      </c>
      <c r="AY168" s="103">
        <f t="shared" si="165"/>
        <v>27</v>
      </c>
      <c r="AZ168" s="104">
        <f t="shared" si="165"/>
        <v>20</v>
      </c>
      <c r="BA168" s="104">
        <f t="shared" si="165"/>
        <v>17</v>
      </c>
      <c r="BB168" s="104">
        <f t="shared" si="165"/>
        <v>22</v>
      </c>
      <c r="BC168" s="103">
        <f t="shared" si="165"/>
        <v>27</v>
      </c>
      <c r="BD168" s="103">
        <f t="shared" si="165"/>
        <v>27</v>
      </c>
      <c r="BE168" s="103">
        <f t="shared" si="165"/>
        <v>27</v>
      </c>
      <c r="BF168" s="103">
        <f t="shared" si="165"/>
        <v>17</v>
      </c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</row>
    <row r="169" hidden="1" outlineLevel="1">
      <c r="A169" s="72"/>
      <c r="B169" s="72"/>
      <c r="C169" s="72"/>
      <c r="D169" s="84"/>
      <c r="E169" s="72"/>
      <c r="F169" s="77"/>
      <c r="G169" s="77"/>
      <c r="H169" s="77"/>
      <c r="I169" s="77"/>
      <c r="J169" s="109"/>
      <c r="K169" s="109"/>
      <c r="L169" s="109"/>
      <c r="M169" s="77"/>
      <c r="N169" s="77"/>
      <c r="O169" s="77"/>
      <c r="P169" s="77"/>
      <c r="Q169" s="109"/>
      <c r="R169" s="109"/>
      <c r="S169" s="109"/>
      <c r="T169" s="77"/>
      <c r="U169" s="77"/>
      <c r="V169" s="77"/>
      <c r="W169" s="77"/>
      <c r="X169" s="109"/>
      <c r="Y169" s="109"/>
      <c r="Z169" s="109"/>
      <c r="AA169" s="77"/>
      <c r="AB169" s="77"/>
      <c r="AC169" s="77"/>
      <c r="AD169" s="77"/>
      <c r="AE169" s="109"/>
      <c r="AF169" s="109"/>
      <c r="AG169" s="109"/>
      <c r="AH169" s="77"/>
      <c r="AI169" s="77"/>
      <c r="AJ169" s="77"/>
      <c r="AK169" s="77"/>
      <c r="AL169" s="109"/>
      <c r="AM169" s="109"/>
      <c r="AN169" s="109"/>
      <c r="AO169" s="77"/>
      <c r="AP169" s="77"/>
      <c r="AQ169" s="77"/>
      <c r="AR169" s="77"/>
      <c r="AS169" s="109"/>
      <c r="AT169" s="109"/>
      <c r="AU169" s="109"/>
      <c r="AV169" s="77"/>
      <c r="AW169" s="77"/>
      <c r="AX169" s="77"/>
      <c r="AY169" s="77"/>
      <c r="AZ169" s="109"/>
      <c r="BA169" s="109"/>
      <c r="BB169" s="109"/>
      <c r="BC169" s="77"/>
      <c r="BD169" s="77"/>
      <c r="BE169" s="77"/>
      <c r="BF169" s="77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</row>
    <row r="170" hidden="1" outlineLevel="1">
      <c r="A170" s="72"/>
      <c r="B170" s="72"/>
      <c r="C170" s="72"/>
      <c r="D170" s="93" t="s">
        <v>76</v>
      </c>
      <c r="E170" s="94" t="s">
        <v>6</v>
      </c>
      <c r="F170" s="95">
        <f t="shared" ref="F170:BF170" si="166">COUNTIF(F$80:F$137,$E170)</f>
        <v>11</v>
      </c>
      <c r="G170" s="95">
        <f t="shared" si="166"/>
        <v>11</v>
      </c>
      <c r="H170" s="95">
        <f t="shared" si="166"/>
        <v>11</v>
      </c>
      <c r="I170" s="95">
        <f t="shared" si="166"/>
        <v>11</v>
      </c>
      <c r="J170" s="96">
        <f t="shared" si="166"/>
        <v>5</v>
      </c>
      <c r="K170" s="96">
        <f t="shared" si="166"/>
        <v>5</v>
      </c>
      <c r="L170" s="96">
        <f t="shared" si="166"/>
        <v>8</v>
      </c>
      <c r="M170" s="95">
        <f t="shared" si="166"/>
        <v>8</v>
      </c>
      <c r="N170" s="95">
        <f t="shared" si="166"/>
        <v>8</v>
      </c>
      <c r="O170" s="95">
        <f t="shared" si="166"/>
        <v>8</v>
      </c>
      <c r="P170" s="95">
        <f t="shared" si="166"/>
        <v>8</v>
      </c>
      <c r="Q170" s="96">
        <f t="shared" si="166"/>
        <v>4</v>
      </c>
      <c r="R170" s="96">
        <f t="shared" si="166"/>
        <v>5</v>
      </c>
      <c r="S170" s="96">
        <f t="shared" si="166"/>
        <v>9</v>
      </c>
      <c r="T170" s="95">
        <f t="shared" si="166"/>
        <v>9</v>
      </c>
      <c r="U170" s="95">
        <f t="shared" si="166"/>
        <v>9</v>
      </c>
      <c r="V170" s="95">
        <f t="shared" si="166"/>
        <v>9</v>
      </c>
      <c r="W170" s="95">
        <f t="shared" si="166"/>
        <v>9</v>
      </c>
      <c r="X170" s="96">
        <f t="shared" si="166"/>
        <v>6</v>
      </c>
      <c r="Y170" s="96">
        <f t="shared" si="166"/>
        <v>6</v>
      </c>
      <c r="Z170" s="96">
        <f t="shared" si="166"/>
        <v>11</v>
      </c>
      <c r="AA170" s="95">
        <f t="shared" si="166"/>
        <v>11</v>
      </c>
      <c r="AB170" s="95">
        <f t="shared" si="166"/>
        <v>11</v>
      </c>
      <c r="AC170" s="95">
        <f t="shared" si="166"/>
        <v>11</v>
      </c>
      <c r="AD170" s="95">
        <f t="shared" si="166"/>
        <v>11</v>
      </c>
      <c r="AE170" s="96">
        <f t="shared" si="166"/>
        <v>9</v>
      </c>
      <c r="AF170" s="96">
        <f t="shared" si="166"/>
        <v>5</v>
      </c>
      <c r="AG170" s="96">
        <f t="shared" si="166"/>
        <v>10</v>
      </c>
      <c r="AH170" s="95">
        <f t="shared" si="166"/>
        <v>10</v>
      </c>
      <c r="AI170" s="95">
        <f t="shared" si="166"/>
        <v>10</v>
      </c>
      <c r="AJ170" s="95">
        <f t="shared" si="166"/>
        <v>10</v>
      </c>
      <c r="AK170" s="95">
        <f t="shared" si="166"/>
        <v>10</v>
      </c>
      <c r="AL170" s="96">
        <f t="shared" si="166"/>
        <v>7</v>
      </c>
      <c r="AM170" s="96">
        <f t="shared" si="166"/>
        <v>4</v>
      </c>
      <c r="AN170" s="96">
        <f t="shared" si="166"/>
        <v>10</v>
      </c>
      <c r="AO170" s="95">
        <f t="shared" si="166"/>
        <v>10</v>
      </c>
      <c r="AP170" s="95">
        <f t="shared" si="166"/>
        <v>10</v>
      </c>
      <c r="AQ170" s="95">
        <f t="shared" si="166"/>
        <v>10</v>
      </c>
      <c r="AR170" s="95">
        <f t="shared" si="166"/>
        <v>10</v>
      </c>
      <c r="AS170" s="96">
        <f t="shared" si="166"/>
        <v>7</v>
      </c>
      <c r="AT170" s="96">
        <f t="shared" si="166"/>
        <v>5</v>
      </c>
      <c r="AU170" s="96">
        <f t="shared" si="166"/>
        <v>11</v>
      </c>
      <c r="AV170" s="95">
        <f t="shared" si="166"/>
        <v>11</v>
      </c>
      <c r="AW170" s="95">
        <f t="shared" si="166"/>
        <v>11</v>
      </c>
      <c r="AX170" s="95">
        <f t="shared" si="166"/>
        <v>11</v>
      </c>
      <c r="AY170" s="95">
        <f t="shared" si="166"/>
        <v>11</v>
      </c>
      <c r="AZ170" s="96">
        <f t="shared" si="166"/>
        <v>7</v>
      </c>
      <c r="BA170" s="96">
        <f t="shared" si="166"/>
        <v>6</v>
      </c>
      <c r="BB170" s="96">
        <f t="shared" si="166"/>
        <v>12</v>
      </c>
      <c r="BC170" s="95">
        <f t="shared" si="166"/>
        <v>12</v>
      </c>
      <c r="BD170" s="95">
        <f t="shared" si="166"/>
        <v>12</v>
      </c>
      <c r="BE170" s="95">
        <f t="shared" si="166"/>
        <v>12</v>
      </c>
      <c r="BF170" s="95">
        <f t="shared" si="166"/>
        <v>12</v>
      </c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</row>
    <row r="171" hidden="1" outlineLevel="1">
      <c r="A171" s="72"/>
      <c r="B171" s="72"/>
      <c r="C171" s="72"/>
      <c r="D171" s="84"/>
      <c r="E171" s="99" t="s">
        <v>7</v>
      </c>
      <c r="F171" s="95">
        <f t="shared" ref="F171:BF171" si="167">COUNTIF(F$80:F$137,$E171)</f>
        <v>16</v>
      </c>
      <c r="G171" s="95">
        <f t="shared" si="167"/>
        <v>16</v>
      </c>
      <c r="H171" s="95">
        <f t="shared" si="167"/>
        <v>16</v>
      </c>
      <c r="I171" s="95">
        <f t="shared" si="167"/>
        <v>16</v>
      </c>
      <c r="J171" s="96">
        <f t="shared" si="167"/>
        <v>8</v>
      </c>
      <c r="K171" s="96">
        <f t="shared" si="167"/>
        <v>7</v>
      </c>
      <c r="L171" s="96">
        <f t="shared" si="167"/>
        <v>15</v>
      </c>
      <c r="M171" s="95">
        <f t="shared" si="167"/>
        <v>15</v>
      </c>
      <c r="N171" s="95">
        <f t="shared" si="167"/>
        <v>15</v>
      </c>
      <c r="O171" s="95">
        <f t="shared" si="167"/>
        <v>15</v>
      </c>
      <c r="P171" s="95">
        <f t="shared" si="167"/>
        <v>15</v>
      </c>
      <c r="Q171" s="96">
        <f t="shared" si="167"/>
        <v>13</v>
      </c>
      <c r="R171" s="96">
        <f t="shared" si="167"/>
        <v>5</v>
      </c>
      <c r="S171" s="96">
        <f t="shared" si="167"/>
        <v>10</v>
      </c>
      <c r="T171" s="95">
        <f t="shared" si="167"/>
        <v>14</v>
      </c>
      <c r="U171" s="95">
        <f t="shared" si="167"/>
        <v>14</v>
      </c>
      <c r="V171" s="95">
        <f t="shared" si="167"/>
        <v>14</v>
      </c>
      <c r="W171" s="95">
        <f t="shared" si="167"/>
        <v>14</v>
      </c>
      <c r="X171" s="96">
        <f t="shared" si="167"/>
        <v>9</v>
      </c>
      <c r="Y171" s="96">
        <f t="shared" si="167"/>
        <v>7</v>
      </c>
      <c r="Z171" s="96">
        <f t="shared" si="167"/>
        <v>13</v>
      </c>
      <c r="AA171" s="95">
        <f t="shared" si="167"/>
        <v>16</v>
      </c>
      <c r="AB171" s="95">
        <f t="shared" si="167"/>
        <v>16</v>
      </c>
      <c r="AC171" s="95">
        <f t="shared" si="167"/>
        <v>16</v>
      </c>
      <c r="AD171" s="95">
        <f t="shared" si="167"/>
        <v>16</v>
      </c>
      <c r="AE171" s="96">
        <f t="shared" si="167"/>
        <v>9</v>
      </c>
      <c r="AF171" s="96">
        <f t="shared" si="167"/>
        <v>8</v>
      </c>
      <c r="AG171" s="96">
        <f t="shared" si="167"/>
        <v>14</v>
      </c>
      <c r="AH171" s="95">
        <f t="shared" si="167"/>
        <v>17</v>
      </c>
      <c r="AI171" s="95">
        <f t="shared" si="167"/>
        <v>17</v>
      </c>
      <c r="AJ171" s="95">
        <f t="shared" si="167"/>
        <v>17</v>
      </c>
      <c r="AK171" s="95">
        <f t="shared" si="167"/>
        <v>17</v>
      </c>
      <c r="AL171" s="96">
        <f t="shared" si="167"/>
        <v>9</v>
      </c>
      <c r="AM171" s="96">
        <f t="shared" si="167"/>
        <v>10</v>
      </c>
      <c r="AN171" s="96">
        <f t="shared" si="167"/>
        <v>13</v>
      </c>
      <c r="AO171" s="95">
        <f t="shared" si="167"/>
        <v>18</v>
      </c>
      <c r="AP171" s="95">
        <f t="shared" si="167"/>
        <v>18</v>
      </c>
      <c r="AQ171" s="95">
        <f t="shared" si="167"/>
        <v>18</v>
      </c>
      <c r="AR171" s="95">
        <f t="shared" si="167"/>
        <v>18</v>
      </c>
      <c r="AS171" s="96">
        <f t="shared" si="167"/>
        <v>12</v>
      </c>
      <c r="AT171" s="96">
        <f t="shared" si="167"/>
        <v>7</v>
      </c>
      <c r="AU171" s="96">
        <f t="shared" si="167"/>
        <v>10</v>
      </c>
      <c r="AV171" s="95">
        <f t="shared" si="167"/>
        <v>15</v>
      </c>
      <c r="AW171" s="95">
        <f t="shared" si="167"/>
        <v>15</v>
      </c>
      <c r="AX171" s="95">
        <f t="shared" si="167"/>
        <v>15</v>
      </c>
      <c r="AY171" s="95">
        <f t="shared" si="167"/>
        <v>15</v>
      </c>
      <c r="AZ171" s="96">
        <f t="shared" si="167"/>
        <v>9</v>
      </c>
      <c r="BA171" s="96">
        <f t="shared" si="167"/>
        <v>4</v>
      </c>
      <c r="BB171" s="96">
        <f t="shared" si="167"/>
        <v>12</v>
      </c>
      <c r="BC171" s="95">
        <f t="shared" si="167"/>
        <v>14</v>
      </c>
      <c r="BD171" s="95">
        <f t="shared" si="167"/>
        <v>14</v>
      </c>
      <c r="BE171" s="95">
        <f t="shared" si="167"/>
        <v>14</v>
      </c>
      <c r="BF171" s="95">
        <f t="shared" si="167"/>
        <v>14</v>
      </c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</row>
    <row r="172" hidden="1" outlineLevel="1">
      <c r="A172" s="72"/>
      <c r="B172" s="72"/>
      <c r="C172" s="72"/>
      <c r="D172" s="84"/>
      <c r="E172" s="100" t="s">
        <v>8</v>
      </c>
      <c r="F172" s="95">
        <f t="shared" ref="F172:BF172" si="168">COUNTIF(F$80:F$137,$E172)</f>
        <v>15</v>
      </c>
      <c r="G172" s="95">
        <f t="shared" si="168"/>
        <v>15</v>
      </c>
      <c r="H172" s="95">
        <f t="shared" si="168"/>
        <v>15</v>
      </c>
      <c r="I172" s="95">
        <f t="shared" si="168"/>
        <v>15</v>
      </c>
      <c r="J172" s="96">
        <f t="shared" si="168"/>
        <v>8</v>
      </c>
      <c r="K172" s="96">
        <f t="shared" si="168"/>
        <v>7</v>
      </c>
      <c r="L172" s="96">
        <f t="shared" si="168"/>
        <v>15</v>
      </c>
      <c r="M172" s="95">
        <f t="shared" si="168"/>
        <v>16</v>
      </c>
      <c r="N172" s="95">
        <f t="shared" si="168"/>
        <v>16</v>
      </c>
      <c r="O172" s="95">
        <f t="shared" si="168"/>
        <v>16</v>
      </c>
      <c r="P172" s="95">
        <f t="shared" si="168"/>
        <v>16</v>
      </c>
      <c r="Q172" s="96">
        <f t="shared" si="168"/>
        <v>9</v>
      </c>
      <c r="R172" s="96">
        <f t="shared" si="168"/>
        <v>11</v>
      </c>
      <c r="S172" s="96">
        <f t="shared" si="168"/>
        <v>14</v>
      </c>
      <c r="T172" s="95">
        <f t="shared" si="168"/>
        <v>19</v>
      </c>
      <c r="U172" s="95">
        <f t="shared" si="168"/>
        <v>19</v>
      </c>
      <c r="V172" s="95">
        <f t="shared" si="168"/>
        <v>19</v>
      </c>
      <c r="W172" s="95">
        <f t="shared" si="168"/>
        <v>19</v>
      </c>
      <c r="X172" s="96">
        <f t="shared" si="168"/>
        <v>11</v>
      </c>
      <c r="Y172" s="96">
        <f t="shared" si="168"/>
        <v>9</v>
      </c>
      <c r="Z172" s="96">
        <f t="shared" si="168"/>
        <v>10</v>
      </c>
      <c r="AA172" s="95">
        <f t="shared" si="168"/>
        <v>16</v>
      </c>
      <c r="AB172" s="95">
        <f t="shared" si="168"/>
        <v>16</v>
      </c>
      <c r="AC172" s="95">
        <f t="shared" si="168"/>
        <v>16</v>
      </c>
      <c r="AD172" s="95">
        <f t="shared" si="168"/>
        <v>16</v>
      </c>
      <c r="AE172" s="96">
        <f t="shared" si="168"/>
        <v>8</v>
      </c>
      <c r="AF172" s="96">
        <f t="shared" si="168"/>
        <v>7</v>
      </c>
      <c r="AG172" s="96">
        <f t="shared" si="168"/>
        <v>12</v>
      </c>
      <c r="AH172" s="95">
        <f t="shared" si="168"/>
        <v>15</v>
      </c>
      <c r="AI172" s="95">
        <f t="shared" si="168"/>
        <v>15</v>
      </c>
      <c r="AJ172" s="95">
        <f t="shared" si="168"/>
        <v>15</v>
      </c>
      <c r="AK172" s="95">
        <f t="shared" si="168"/>
        <v>15</v>
      </c>
      <c r="AL172" s="96">
        <f t="shared" si="168"/>
        <v>10</v>
      </c>
      <c r="AM172" s="96">
        <f t="shared" si="168"/>
        <v>5</v>
      </c>
      <c r="AN172" s="96">
        <f t="shared" si="168"/>
        <v>7</v>
      </c>
      <c r="AO172" s="95">
        <f t="shared" si="168"/>
        <v>13</v>
      </c>
      <c r="AP172" s="95">
        <f t="shared" si="168"/>
        <v>13</v>
      </c>
      <c r="AQ172" s="95">
        <f t="shared" si="168"/>
        <v>13</v>
      </c>
      <c r="AR172" s="95">
        <f t="shared" si="168"/>
        <v>13</v>
      </c>
      <c r="AS172" s="96">
        <f t="shared" si="168"/>
        <v>7</v>
      </c>
      <c r="AT172" s="96">
        <f t="shared" si="168"/>
        <v>9</v>
      </c>
      <c r="AU172" s="96">
        <f t="shared" si="168"/>
        <v>8</v>
      </c>
      <c r="AV172" s="95">
        <f t="shared" si="168"/>
        <v>15</v>
      </c>
      <c r="AW172" s="95">
        <f t="shared" si="168"/>
        <v>15</v>
      </c>
      <c r="AX172" s="95">
        <f t="shared" si="168"/>
        <v>15</v>
      </c>
      <c r="AY172" s="95">
        <f t="shared" si="168"/>
        <v>15</v>
      </c>
      <c r="AZ172" s="96">
        <f t="shared" si="168"/>
        <v>9</v>
      </c>
      <c r="BA172" s="96">
        <f t="shared" si="168"/>
        <v>9</v>
      </c>
      <c r="BB172" s="96">
        <f t="shared" si="168"/>
        <v>7</v>
      </c>
      <c r="BC172" s="95">
        <f t="shared" si="168"/>
        <v>15</v>
      </c>
      <c r="BD172" s="95">
        <f t="shared" si="168"/>
        <v>15</v>
      </c>
      <c r="BE172" s="95">
        <f t="shared" si="168"/>
        <v>15</v>
      </c>
      <c r="BF172" s="95">
        <f t="shared" si="168"/>
        <v>15</v>
      </c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</row>
    <row r="173" hidden="1" outlineLevel="1">
      <c r="A173" s="72"/>
      <c r="B173" s="72"/>
      <c r="C173" s="72"/>
      <c r="D173" s="84"/>
      <c r="E173" s="101" t="s">
        <v>9</v>
      </c>
      <c r="F173" s="95">
        <f t="shared" ref="F173:BF173" si="169">COUNTIF(F$80:F$137,$E173)</f>
        <v>11</v>
      </c>
      <c r="G173" s="95">
        <f t="shared" si="169"/>
        <v>11</v>
      </c>
      <c r="H173" s="95">
        <f t="shared" si="169"/>
        <v>11</v>
      </c>
      <c r="I173" s="95">
        <f t="shared" si="169"/>
        <v>11</v>
      </c>
      <c r="J173" s="96">
        <f t="shared" si="169"/>
        <v>10</v>
      </c>
      <c r="K173" s="96">
        <f t="shared" si="169"/>
        <v>7</v>
      </c>
      <c r="L173" s="96">
        <f t="shared" si="169"/>
        <v>7</v>
      </c>
      <c r="M173" s="95">
        <f t="shared" si="169"/>
        <v>11</v>
      </c>
      <c r="N173" s="95">
        <f t="shared" si="169"/>
        <v>11</v>
      </c>
      <c r="O173" s="95">
        <f t="shared" si="169"/>
        <v>11</v>
      </c>
      <c r="P173" s="95">
        <f t="shared" si="169"/>
        <v>11</v>
      </c>
      <c r="Q173" s="96">
        <f t="shared" si="169"/>
        <v>8</v>
      </c>
      <c r="R173" s="96">
        <f t="shared" si="169"/>
        <v>6</v>
      </c>
      <c r="S173" s="96">
        <f t="shared" si="169"/>
        <v>9</v>
      </c>
      <c r="T173" s="95">
        <f t="shared" si="169"/>
        <v>10</v>
      </c>
      <c r="U173" s="95">
        <f t="shared" si="169"/>
        <v>10</v>
      </c>
      <c r="V173" s="95">
        <f t="shared" si="169"/>
        <v>10</v>
      </c>
      <c r="W173" s="95">
        <f t="shared" si="169"/>
        <v>10</v>
      </c>
      <c r="X173" s="96">
        <f t="shared" si="169"/>
        <v>7</v>
      </c>
      <c r="Y173" s="96">
        <f t="shared" si="169"/>
        <v>8</v>
      </c>
      <c r="Z173" s="96">
        <f t="shared" si="169"/>
        <v>9</v>
      </c>
      <c r="AA173" s="95">
        <f t="shared" si="169"/>
        <v>11</v>
      </c>
      <c r="AB173" s="95">
        <f t="shared" si="169"/>
        <v>11</v>
      </c>
      <c r="AC173" s="95">
        <f t="shared" si="169"/>
        <v>11</v>
      </c>
      <c r="AD173" s="95">
        <f t="shared" si="169"/>
        <v>11</v>
      </c>
      <c r="AE173" s="96">
        <f t="shared" si="169"/>
        <v>10</v>
      </c>
      <c r="AF173" s="96">
        <f t="shared" si="169"/>
        <v>6</v>
      </c>
      <c r="AG173" s="96">
        <f t="shared" si="169"/>
        <v>8</v>
      </c>
      <c r="AH173" s="95">
        <f t="shared" si="169"/>
        <v>10</v>
      </c>
      <c r="AI173" s="95">
        <f t="shared" si="169"/>
        <v>10</v>
      </c>
      <c r="AJ173" s="95">
        <f t="shared" si="169"/>
        <v>10</v>
      </c>
      <c r="AK173" s="95">
        <f t="shared" si="169"/>
        <v>10</v>
      </c>
      <c r="AL173" s="96">
        <f t="shared" si="169"/>
        <v>9</v>
      </c>
      <c r="AM173" s="96">
        <f t="shared" si="169"/>
        <v>7</v>
      </c>
      <c r="AN173" s="96">
        <f t="shared" si="169"/>
        <v>10</v>
      </c>
      <c r="AO173" s="95">
        <f t="shared" si="169"/>
        <v>10</v>
      </c>
      <c r="AP173" s="95">
        <f t="shared" si="169"/>
        <v>10</v>
      </c>
      <c r="AQ173" s="95">
        <f t="shared" si="169"/>
        <v>10</v>
      </c>
      <c r="AR173" s="95">
        <f t="shared" si="169"/>
        <v>10</v>
      </c>
      <c r="AS173" s="96">
        <f t="shared" si="169"/>
        <v>9</v>
      </c>
      <c r="AT173" s="96">
        <f t="shared" si="169"/>
        <v>7</v>
      </c>
      <c r="AU173" s="96">
        <f t="shared" si="169"/>
        <v>10</v>
      </c>
      <c r="AV173" s="95">
        <f t="shared" si="169"/>
        <v>10</v>
      </c>
      <c r="AW173" s="95">
        <f t="shared" si="169"/>
        <v>10</v>
      </c>
      <c r="AX173" s="95">
        <f t="shared" si="169"/>
        <v>10</v>
      </c>
      <c r="AY173" s="95">
        <f t="shared" si="169"/>
        <v>10</v>
      </c>
      <c r="AZ173" s="96">
        <f t="shared" si="169"/>
        <v>9</v>
      </c>
      <c r="BA173" s="96">
        <f t="shared" si="169"/>
        <v>9</v>
      </c>
      <c r="BB173" s="96">
        <f t="shared" si="169"/>
        <v>9</v>
      </c>
      <c r="BC173" s="95">
        <f t="shared" si="169"/>
        <v>10</v>
      </c>
      <c r="BD173" s="95">
        <f t="shared" si="169"/>
        <v>10</v>
      </c>
      <c r="BE173" s="95">
        <f t="shared" si="169"/>
        <v>10</v>
      </c>
      <c r="BF173" s="95">
        <f t="shared" si="169"/>
        <v>10</v>
      </c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</row>
    <row r="174" hidden="1" outlineLevel="1">
      <c r="A174" s="72"/>
      <c r="B174" s="72"/>
      <c r="C174" s="72"/>
      <c r="D174" s="84"/>
      <c r="E174" s="102" t="s">
        <v>10</v>
      </c>
      <c r="F174" s="95">
        <f t="shared" ref="F174:BF174" si="170">COUNTIF(F$80:F$137,$E174)</f>
        <v>4</v>
      </c>
      <c r="G174" s="95">
        <f t="shared" si="170"/>
        <v>4</v>
      </c>
      <c r="H174" s="95">
        <f t="shared" si="170"/>
        <v>4</v>
      </c>
      <c r="I174" s="95">
        <f t="shared" si="170"/>
        <v>4</v>
      </c>
      <c r="J174" s="96">
        <f t="shared" si="170"/>
        <v>3</v>
      </c>
      <c r="K174" s="96">
        <f t="shared" si="170"/>
        <v>2</v>
      </c>
      <c r="L174" s="96">
        <f t="shared" si="170"/>
        <v>7</v>
      </c>
      <c r="M174" s="95">
        <f t="shared" si="170"/>
        <v>7</v>
      </c>
      <c r="N174" s="95">
        <f t="shared" si="170"/>
        <v>7</v>
      </c>
      <c r="O174" s="95">
        <f t="shared" si="170"/>
        <v>7</v>
      </c>
      <c r="P174" s="95">
        <f t="shared" si="170"/>
        <v>7</v>
      </c>
      <c r="Q174" s="96">
        <f t="shared" si="170"/>
        <v>4</v>
      </c>
      <c r="R174" s="96">
        <f t="shared" si="170"/>
        <v>2</v>
      </c>
      <c r="S174" s="96">
        <f t="shared" si="170"/>
        <v>5</v>
      </c>
      <c r="T174" s="95">
        <f t="shared" si="170"/>
        <v>5</v>
      </c>
      <c r="U174" s="95">
        <f t="shared" si="170"/>
        <v>5</v>
      </c>
      <c r="V174" s="95">
        <f t="shared" si="170"/>
        <v>5</v>
      </c>
      <c r="W174" s="95">
        <f t="shared" si="170"/>
        <v>5</v>
      </c>
      <c r="X174" s="96">
        <f t="shared" si="170"/>
        <v>3</v>
      </c>
      <c r="Y174" s="96">
        <f t="shared" si="170"/>
        <v>2</v>
      </c>
      <c r="Z174" s="96">
        <f t="shared" si="170"/>
        <v>3</v>
      </c>
      <c r="AA174" s="95">
        <f t="shared" si="170"/>
        <v>3</v>
      </c>
      <c r="AB174" s="95">
        <f t="shared" si="170"/>
        <v>3</v>
      </c>
      <c r="AC174" s="95">
        <f t="shared" si="170"/>
        <v>3</v>
      </c>
      <c r="AD174" s="95">
        <f t="shared" si="170"/>
        <v>3</v>
      </c>
      <c r="AE174" s="96">
        <f t="shared" si="170"/>
        <v>1</v>
      </c>
      <c r="AF174" s="96">
        <f t="shared" si="170"/>
        <v>2</v>
      </c>
      <c r="AG174" s="96">
        <f t="shared" si="170"/>
        <v>5</v>
      </c>
      <c r="AH174" s="95">
        <f t="shared" si="170"/>
        <v>5</v>
      </c>
      <c r="AI174" s="95">
        <f t="shared" si="170"/>
        <v>5</v>
      </c>
      <c r="AJ174" s="95">
        <f t="shared" si="170"/>
        <v>5</v>
      </c>
      <c r="AK174" s="95">
        <f t="shared" si="170"/>
        <v>5</v>
      </c>
      <c r="AL174" s="96">
        <f t="shared" si="170"/>
        <v>3</v>
      </c>
      <c r="AM174" s="96">
        <f t="shared" si="170"/>
        <v>4</v>
      </c>
      <c r="AN174" s="96">
        <f t="shared" si="170"/>
        <v>6</v>
      </c>
      <c r="AO174" s="95">
        <f t="shared" si="170"/>
        <v>6</v>
      </c>
      <c r="AP174" s="95">
        <f t="shared" si="170"/>
        <v>6</v>
      </c>
      <c r="AQ174" s="95">
        <f t="shared" si="170"/>
        <v>6</v>
      </c>
      <c r="AR174" s="95">
        <f t="shared" si="170"/>
        <v>6</v>
      </c>
      <c r="AS174" s="96">
        <f t="shared" si="170"/>
        <v>3</v>
      </c>
      <c r="AT174" s="96">
        <f t="shared" si="170"/>
        <v>3</v>
      </c>
      <c r="AU174" s="96">
        <f t="shared" si="170"/>
        <v>6</v>
      </c>
      <c r="AV174" s="95">
        <f t="shared" si="170"/>
        <v>6</v>
      </c>
      <c r="AW174" s="95">
        <f t="shared" si="170"/>
        <v>6</v>
      </c>
      <c r="AX174" s="95">
        <f t="shared" si="170"/>
        <v>6</v>
      </c>
      <c r="AY174" s="95">
        <f t="shared" si="170"/>
        <v>6</v>
      </c>
      <c r="AZ174" s="96">
        <f t="shared" si="170"/>
        <v>3</v>
      </c>
      <c r="BA174" s="96">
        <f t="shared" si="170"/>
        <v>3</v>
      </c>
      <c r="BB174" s="96">
        <f t="shared" si="170"/>
        <v>6</v>
      </c>
      <c r="BC174" s="95">
        <f t="shared" si="170"/>
        <v>6</v>
      </c>
      <c r="BD174" s="95">
        <f t="shared" si="170"/>
        <v>6</v>
      </c>
      <c r="BE174" s="95">
        <f t="shared" si="170"/>
        <v>6</v>
      </c>
      <c r="BF174" s="95">
        <f t="shared" si="170"/>
        <v>6</v>
      </c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</row>
    <row r="175" hidden="1" outlineLevel="1">
      <c r="A175" s="72"/>
      <c r="B175" s="72"/>
      <c r="C175" s="72"/>
      <c r="D175" s="84"/>
      <c r="E175" s="23" t="s">
        <v>158</v>
      </c>
      <c r="F175" s="103">
        <f t="shared" ref="F175:BF175" si="171">F170+F171+F172</f>
        <v>42</v>
      </c>
      <c r="G175" s="103">
        <f t="shared" si="171"/>
        <v>42</v>
      </c>
      <c r="H175" s="103">
        <f t="shared" si="171"/>
        <v>42</v>
      </c>
      <c r="I175" s="103">
        <f t="shared" si="171"/>
        <v>42</v>
      </c>
      <c r="J175" s="104">
        <f t="shared" si="171"/>
        <v>21</v>
      </c>
      <c r="K175" s="104">
        <f t="shared" si="171"/>
        <v>19</v>
      </c>
      <c r="L175" s="104">
        <f t="shared" si="171"/>
        <v>38</v>
      </c>
      <c r="M175" s="103">
        <f t="shared" si="171"/>
        <v>39</v>
      </c>
      <c r="N175" s="103">
        <f t="shared" si="171"/>
        <v>39</v>
      </c>
      <c r="O175" s="103">
        <f t="shared" si="171"/>
        <v>39</v>
      </c>
      <c r="P175" s="103">
        <f t="shared" si="171"/>
        <v>39</v>
      </c>
      <c r="Q175" s="104">
        <f t="shared" si="171"/>
        <v>26</v>
      </c>
      <c r="R175" s="104">
        <f t="shared" si="171"/>
        <v>21</v>
      </c>
      <c r="S175" s="104">
        <f t="shared" si="171"/>
        <v>33</v>
      </c>
      <c r="T175" s="103">
        <f t="shared" si="171"/>
        <v>42</v>
      </c>
      <c r="U175" s="103">
        <f t="shared" si="171"/>
        <v>42</v>
      </c>
      <c r="V175" s="103">
        <f t="shared" si="171"/>
        <v>42</v>
      </c>
      <c r="W175" s="103">
        <f t="shared" si="171"/>
        <v>42</v>
      </c>
      <c r="X175" s="104">
        <f t="shared" si="171"/>
        <v>26</v>
      </c>
      <c r="Y175" s="104">
        <f t="shared" si="171"/>
        <v>22</v>
      </c>
      <c r="Z175" s="104">
        <f t="shared" si="171"/>
        <v>34</v>
      </c>
      <c r="AA175" s="103">
        <f t="shared" si="171"/>
        <v>43</v>
      </c>
      <c r="AB175" s="103">
        <f t="shared" si="171"/>
        <v>43</v>
      </c>
      <c r="AC175" s="103">
        <f t="shared" si="171"/>
        <v>43</v>
      </c>
      <c r="AD175" s="103">
        <f t="shared" si="171"/>
        <v>43</v>
      </c>
      <c r="AE175" s="104">
        <f t="shared" si="171"/>
        <v>26</v>
      </c>
      <c r="AF175" s="104">
        <f t="shared" si="171"/>
        <v>20</v>
      </c>
      <c r="AG175" s="104">
        <f t="shared" si="171"/>
        <v>36</v>
      </c>
      <c r="AH175" s="103">
        <f t="shared" si="171"/>
        <v>42</v>
      </c>
      <c r="AI175" s="103">
        <f t="shared" si="171"/>
        <v>42</v>
      </c>
      <c r="AJ175" s="103">
        <f t="shared" si="171"/>
        <v>42</v>
      </c>
      <c r="AK175" s="103">
        <f t="shared" si="171"/>
        <v>42</v>
      </c>
      <c r="AL175" s="104">
        <f t="shared" si="171"/>
        <v>26</v>
      </c>
      <c r="AM175" s="104">
        <f t="shared" si="171"/>
        <v>19</v>
      </c>
      <c r="AN175" s="104">
        <f t="shared" si="171"/>
        <v>30</v>
      </c>
      <c r="AO175" s="103">
        <f t="shared" si="171"/>
        <v>41</v>
      </c>
      <c r="AP175" s="103">
        <f t="shared" si="171"/>
        <v>41</v>
      </c>
      <c r="AQ175" s="103">
        <f t="shared" si="171"/>
        <v>41</v>
      </c>
      <c r="AR175" s="103">
        <f t="shared" si="171"/>
        <v>41</v>
      </c>
      <c r="AS175" s="104">
        <f t="shared" si="171"/>
        <v>26</v>
      </c>
      <c r="AT175" s="104">
        <f t="shared" si="171"/>
        <v>21</v>
      </c>
      <c r="AU175" s="104">
        <f t="shared" si="171"/>
        <v>29</v>
      </c>
      <c r="AV175" s="103">
        <f t="shared" si="171"/>
        <v>41</v>
      </c>
      <c r="AW175" s="103">
        <f t="shared" si="171"/>
        <v>41</v>
      </c>
      <c r="AX175" s="103">
        <f t="shared" si="171"/>
        <v>41</v>
      </c>
      <c r="AY175" s="103">
        <f t="shared" si="171"/>
        <v>41</v>
      </c>
      <c r="AZ175" s="104">
        <f t="shared" si="171"/>
        <v>25</v>
      </c>
      <c r="BA175" s="104">
        <f t="shared" si="171"/>
        <v>19</v>
      </c>
      <c r="BB175" s="104">
        <f t="shared" si="171"/>
        <v>31</v>
      </c>
      <c r="BC175" s="103">
        <f t="shared" si="171"/>
        <v>41</v>
      </c>
      <c r="BD175" s="103">
        <f t="shared" si="171"/>
        <v>41</v>
      </c>
      <c r="BE175" s="103">
        <f t="shared" si="171"/>
        <v>41</v>
      </c>
      <c r="BF175" s="103">
        <f t="shared" si="171"/>
        <v>41</v>
      </c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</row>
    <row r="176" hidden="1" outlineLevel="1">
      <c r="A176" s="72"/>
      <c r="B176" s="72"/>
      <c r="C176" s="72"/>
      <c r="D176" s="84"/>
      <c r="E176" s="23" t="s">
        <v>159</v>
      </c>
      <c r="F176" s="103">
        <f t="shared" ref="F176:BF176" si="172">F171+F172+G173</f>
        <v>42</v>
      </c>
      <c r="G176" s="103">
        <f t="shared" si="172"/>
        <v>42</v>
      </c>
      <c r="H176" s="103">
        <f t="shared" si="172"/>
        <v>42</v>
      </c>
      <c r="I176" s="103">
        <f t="shared" si="172"/>
        <v>41</v>
      </c>
      <c r="J176" s="104">
        <f t="shared" si="172"/>
        <v>23</v>
      </c>
      <c r="K176" s="104">
        <f t="shared" si="172"/>
        <v>21</v>
      </c>
      <c r="L176" s="104">
        <f t="shared" si="172"/>
        <v>41</v>
      </c>
      <c r="M176" s="103">
        <f t="shared" si="172"/>
        <v>42</v>
      </c>
      <c r="N176" s="103">
        <f t="shared" si="172"/>
        <v>42</v>
      </c>
      <c r="O176" s="103">
        <f t="shared" si="172"/>
        <v>42</v>
      </c>
      <c r="P176" s="103">
        <f t="shared" si="172"/>
        <v>39</v>
      </c>
      <c r="Q176" s="104">
        <f t="shared" si="172"/>
        <v>28</v>
      </c>
      <c r="R176" s="104">
        <f t="shared" si="172"/>
        <v>25</v>
      </c>
      <c r="S176" s="104">
        <f t="shared" si="172"/>
        <v>34</v>
      </c>
      <c r="T176" s="103">
        <f t="shared" si="172"/>
        <v>43</v>
      </c>
      <c r="U176" s="103">
        <f t="shared" si="172"/>
        <v>43</v>
      </c>
      <c r="V176" s="103">
        <f t="shared" si="172"/>
        <v>43</v>
      </c>
      <c r="W176" s="103">
        <f t="shared" si="172"/>
        <v>40</v>
      </c>
      <c r="X176" s="104">
        <f t="shared" si="172"/>
        <v>28</v>
      </c>
      <c r="Y176" s="104">
        <f t="shared" si="172"/>
        <v>25</v>
      </c>
      <c r="Z176" s="104">
        <f t="shared" si="172"/>
        <v>34</v>
      </c>
      <c r="AA176" s="103">
        <f t="shared" si="172"/>
        <v>43</v>
      </c>
      <c r="AB176" s="103">
        <f t="shared" si="172"/>
        <v>43</v>
      </c>
      <c r="AC176" s="103">
        <f t="shared" si="172"/>
        <v>43</v>
      </c>
      <c r="AD176" s="103">
        <f t="shared" si="172"/>
        <v>42</v>
      </c>
      <c r="AE176" s="104">
        <f t="shared" si="172"/>
        <v>23</v>
      </c>
      <c r="AF176" s="104">
        <f t="shared" si="172"/>
        <v>23</v>
      </c>
      <c r="AG176" s="104">
        <f t="shared" si="172"/>
        <v>36</v>
      </c>
      <c r="AH176" s="103">
        <f t="shared" si="172"/>
        <v>42</v>
      </c>
      <c r="AI176" s="103">
        <f t="shared" si="172"/>
        <v>42</v>
      </c>
      <c r="AJ176" s="103">
        <f t="shared" si="172"/>
        <v>42</v>
      </c>
      <c r="AK176" s="103">
        <f t="shared" si="172"/>
        <v>41</v>
      </c>
      <c r="AL176" s="104">
        <f t="shared" si="172"/>
        <v>26</v>
      </c>
      <c r="AM176" s="104">
        <f t="shared" si="172"/>
        <v>25</v>
      </c>
      <c r="AN176" s="104">
        <f t="shared" si="172"/>
        <v>30</v>
      </c>
      <c r="AO176" s="103">
        <f t="shared" si="172"/>
        <v>41</v>
      </c>
      <c r="AP176" s="103">
        <f t="shared" si="172"/>
        <v>41</v>
      </c>
      <c r="AQ176" s="103">
        <f t="shared" si="172"/>
        <v>41</v>
      </c>
      <c r="AR176" s="103">
        <f t="shared" si="172"/>
        <v>40</v>
      </c>
      <c r="AS176" s="104">
        <f t="shared" si="172"/>
        <v>26</v>
      </c>
      <c r="AT176" s="104">
        <f t="shared" si="172"/>
        <v>26</v>
      </c>
      <c r="AU176" s="104">
        <f t="shared" si="172"/>
        <v>28</v>
      </c>
      <c r="AV176" s="103">
        <f t="shared" si="172"/>
        <v>40</v>
      </c>
      <c r="AW176" s="103">
        <f t="shared" si="172"/>
        <v>40</v>
      </c>
      <c r="AX176" s="103">
        <f t="shared" si="172"/>
        <v>40</v>
      </c>
      <c r="AY176" s="103">
        <f t="shared" si="172"/>
        <v>39</v>
      </c>
      <c r="AZ176" s="104">
        <f t="shared" si="172"/>
        <v>27</v>
      </c>
      <c r="BA176" s="104">
        <f t="shared" si="172"/>
        <v>22</v>
      </c>
      <c r="BB176" s="104">
        <f t="shared" si="172"/>
        <v>29</v>
      </c>
      <c r="BC176" s="103">
        <f t="shared" si="172"/>
        <v>39</v>
      </c>
      <c r="BD176" s="103">
        <f t="shared" si="172"/>
        <v>39</v>
      </c>
      <c r="BE176" s="103">
        <f t="shared" si="172"/>
        <v>39</v>
      </c>
      <c r="BF176" s="103">
        <f t="shared" si="172"/>
        <v>29</v>
      </c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</row>
    <row r="177">
      <c r="A177" s="72"/>
      <c r="B177" s="72"/>
      <c r="C177" s="72"/>
      <c r="D177" s="84"/>
      <c r="E177" s="72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</row>
    <row r="178">
      <c r="A178" s="72"/>
      <c r="B178" s="72"/>
      <c r="C178" s="77"/>
      <c r="D178" s="111" t="s">
        <v>161</v>
      </c>
      <c r="E178" s="112" t="s">
        <v>162</v>
      </c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</row>
    <row r="179">
      <c r="A179" s="72"/>
      <c r="B179" s="72"/>
      <c r="C179" s="94" t="s">
        <v>6</v>
      </c>
      <c r="D179" s="113">
        <v>0.625</v>
      </c>
      <c r="E179" s="114">
        <v>0.0</v>
      </c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</row>
    <row r="180">
      <c r="A180" s="72"/>
      <c r="B180" s="72"/>
      <c r="C180" s="115" t="s">
        <v>7</v>
      </c>
      <c r="D180" s="113">
        <v>0.7916666666666666</v>
      </c>
      <c r="E180" s="114">
        <v>0.16666666666666666</v>
      </c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</row>
    <row r="181">
      <c r="A181" s="72"/>
      <c r="B181" s="72"/>
      <c r="C181" s="100" t="s">
        <v>8</v>
      </c>
      <c r="D181" s="113">
        <v>0.875</v>
      </c>
      <c r="E181" s="114">
        <v>0.25</v>
      </c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</row>
    <row r="182">
      <c r="A182" s="72"/>
      <c r="B182" s="72"/>
      <c r="C182" s="101" t="s">
        <v>9</v>
      </c>
      <c r="D182" s="113">
        <v>0.0</v>
      </c>
      <c r="E182" s="114">
        <v>0.375</v>
      </c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</row>
    <row r="183">
      <c r="A183" s="72"/>
      <c r="B183" s="72"/>
      <c r="C183" s="116" t="s">
        <v>10</v>
      </c>
      <c r="D183" s="113">
        <v>0.375</v>
      </c>
      <c r="E183" s="114">
        <v>0.75</v>
      </c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</row>
    <row r="184">
      <c r="A184" s="72"/>
      <c r="B184" s="72"/>
      <c r="C184" s="117" t="s">
        <v>163</v>
      </c>
      <c r="D184" s="113">
        <v>0.625</v>
      </c>
      <c r="E184" s="114">
        <v>0.7916666666666666</v>
      </c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</row>
    <row r="185">
      <c r="A185" s="72"/>
      <c r="B185" s="72"/>
      <c r="C185" s="117" t="s">
        <v>164</v>
      </c>
      <c r="D185" s="113">
        <v>0.8333333333333334</v>
      </c>
      <c r="E185" s="114">
        <v>0.0</v>
      </c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</row>
    <row r="186">
      <c r="A186" s="72"/>
      <c r="B186" s="72"/>
      <c r="C186" s="117" t="s">
        <v>165</v>
      </c>
      <c r="D186" s="113">
        <v>0.7916666666666666</v>
      </c>
      <c r="E186" s="114">
        <v>0.9583333333333334</v>
      </c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</row>
    <row r="187">
      <c r="A187" s="72"/>
      <c r="B187" s="72"/>
      <c r="C187" s="117" t="s">
        <v>166</v>
      </c>
      <c r="D187" s="113">
        <v>0.0</v>
      </c>
      <c r="E187" s="114">
        <v>0.16666666666666666</v>
      </c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</row>
    <row r="188">
      <c r="A188" s="72"/>
      <c r="B188" s="72"/>
      <c r="C188" s="117" t="s">
        <v>167</v>
      </c>
      <c r="D188" s="113">
        <v>0.875</v>
      </c>
      <c r="E188" s="114">
        <v>0.041666666666666664</v>
      </c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</row>
    <row r="189">
      <c r="A189" s="72"/>
      <c r="B189" s="72"/>
      <c r="C189" s="117" t="s">
        <v>168</v>
      </c>
      <c r="D189" s="113">
        <v>0.08333333333333333</v>
      </c>
      <c r="E189" s="114">
        <v>0.25</v>
      </c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</row>
    <row r="190">
      <c r="A190" s="72"/>
      <c r="B190" s="72"/>
      <c r="C190" s="117" t="s">
        <v>169</v>
      </c>
      <c r="D190" s="113">
        <v>0.0</v>
      </c>
      <c r="E190" s="114">
        <v>0.16666666666666666</v>
      </c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</row>
    <row r="191">
      <c r="A191" s="72"/>
      <c r="B191" s="72"/>
      <c r="C191" s="117" t="s">
        <v>170</v>
      </c>
      <c r="D191" s="113">
        <v>0.20833333333333334</v>
      </c>
      <c r="E191" s="114">
        <v>0.375</v>
      </c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</row>
    <row r="192">
      <c r="A192" s="72"/>
      <c r="B192" s="72"/>
      <c r="C192" s="117" t="s">
        <v>171</v>
      </c>
      <c r="D192" s="113">
        <v>0.375</v>
      </c>
      <c r="E192" s="114">
        <v>0.5416666666666666</v>
      </c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</row>
    <row r="193">
      <c r="A193" s="72"/>
      <c r="B193" s="72"/>
      <c r="C193" s="117" t="s">
        <v>172</v>
      </c>
      <c r="D193" s="113">
        <v>0.5833333333333334</v>
      </c>
      <c r="E193" s="114">
        <v>0.75</v>
      </c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</row>
    <row r="194">
      <c r="A194" s="72"/>
      <c r="B194" s="72"/>
      <c r="C194" s="72"/>
      <c r="D194" s="84"/>
      <c r="E194" s="72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</row>
    <row r="195">
      <c r="A195" s="72"/>
      <c r="B195" s="72"/>
      <c r="C195" s="72"/>
      <c r="D195" s="84"/>
      <c r="E195" s="72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</row>
    <row r="196">
      <c r="A196" s="72"/>
      <c r="B196" s="72"/>
      <c r="C196" s="72"/>
      <c r="D196" s="84"/>
      <c r="E196" s="72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</row>
    <row r="197">
      <c r="A197" s="72"/>
      <c r="B197" s="72"/>
      <c r="C197" s="72"/>
      <c r="D197" s="84"/>
      <c r="E197" s="72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</row>
    <row r="198">
      <c r="A198" s="72"/>
      <c r="B198" s="72"/>
      <c r="C198" s="72"/>
      <c r="D198" s="84"/>
      <c r="E198" s="72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</row>
    <row r="199">
      <c r="A199" s="72"/>
      <c r="B199" s="72"/>
      <c r="C199" s="72"/>
      <c r="D199" s="84"/>
      <c r="E199" s="72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</row>
    <row r="200">
      <c r="A200" s="72"/>
      <c r="B200" s="72"/>
      <c r="C200" s="72"/>
      <c r="D200" s="84"/>
      <c r="E200" s="72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</row>
    <row r="201">
      <c r="A201" s="72"/>
      <c r="B201" s="72"/>
      <c r="C201" s="72"/>
      <c r="D201" s="84"/>
      <c r="E201" s="72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</row>
    <row r="202">
      <c r="A202" s="72"/>
      <c r="B202" s="72"/>
      <c r="C202" s="72"/>
      <c r="D202" s="84"/>
      <c r="E202" s="72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</row>
    <row r="203">
      <c r="A203" s="72"/>
      <c r="B203" s="72"/>
      <c r="C203" s="72"/>
      <c r="D203" s="84"/>
      <c r="E203" s="72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</row>
    <row r="204">
      <c r="A204" s="72"/>
      <c r="B204" s="72"/>
      <c r="C204" s="72"/>
      <c r="D204" s="84"/>
      <c r="E204" s="72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</row>
    <row r="205">
      <c r="A205" s="72"/>
      <c r="B205" s="72"/>
      <c r="C205" s="72"/>
      <c r="D205" s="84"/>
      <c r="E205" s="72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</row>
    <row r="206">
      <c r="A206" s="72"/>
      <c r="B206" s="72"/>
      <c r="C206" s="72"/>
      <c r="D206" s="84"/>
      <c r="E206" s="72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</row>
    <row r="207">
      <c r="A207" s="72"/>
      <c r="B207" s="72"/>
      <c r="C207" s="72"/>
      <c r="D207" s="84"/>
      <c r="E207" s="72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</row>
    <row r="208">
      <c r="A208" s="72"/>
      <c r="B208" s="72"/>
      <c r="C208" s="72"/>
      <c r="D208" s="84"/>
      <c r="E208" s="72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</row>
    <row r="209">
      <c r="A209" s="72"/>
      <c r="B209" s="72"/>
      <c r="C209" s="72"/>
      <c r="D209" s="84"/>
      <c r="E209" s="72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</row>
    <row r="210">
      <c r="A210" s="72"/>
      <c r="B210" s="72"/>
      <c r="C210" s="72"/>
      <c r="D210" s="84"/>
      <c r="E210" s="72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</row>
    <row r="211">
      <c r="A211" s="72"/>
      <c r="B211" s="72"/>
      <c r="C211" s="72"/>
      <c r="D211" s="84"/>
      <c r="E211" s="72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</row>
    <row r="212">
      <c r="A212" s="72"/>
      <c r="B212" s="72"/>
      <c r="C212" s="72"/>
      <c r="D212" s="84"/>
      <c r="E212" s="72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</row>
    <row r="213">
      <c r="A213" s="72"/>
      <c r="B213" s="72"/>
      <c r="C213" s="72"/>
      <c r="D213" s="84"/>
      <c r="E213" s="72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</row>
    <row r="214">
      <c r="A214" s="72"/>
      <c r="B214" s="72"/>
      <c r="C214" s="72"/>
      <c r="D214" s="84"/>
      <c r="E214" s="72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</row>
    <row r="215">
      <c r="A215" s="72"/>
      <c r="B215" s="72"/>
      <c r="C215" s="72"/>
      <c r="D215" s="84"/>
      <c r="E215" s="72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</row>
    <row r="216">
      <c r="A216" s="72"/>
      <c r="B216" s="72"/>
      <c r="C216" s="72"/>
      <c r="D216" s="84"/>
      <c r="E216" s="72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</row>
    <row r="217">
      <c r="A217" s="72"/>
      <c r="B217" s="72"/>
      <c r="C217" s="72"/>
      <c r="D217" s="84"/>
      <c r="E217" s="72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</row>
    <row r="218">
      <c r="A218" s="72"/>
      <c r="B218" s="72"/>
      <c r="C218" s="72"/>
      <c r="D218" s="84"/>
      <c r="E218" s="72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</row>
    <row r="219">
      <c r="A219" s="72"/>
      <c r="B219" s="72"/>
      <c r="C219" s="72"/>
      <c r="D219" s="84"/>
      <c r="E219" s="72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</row>
    <row r="220">
      <c r="A220" s="72"/>
      <c r="B220" s="72"/>
      <c r="C220" s="72"/>
      <c r="D220" s="84"/>
      <c r="E220" s="72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</row>
    <row r="221">
      <c r="A221" s="72"/>
      <c r="B221" s="72"/>
      <c r="C221" s="72"/>
      <c r="D221" s="84"/>
      <c r="E221" s="72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</row>
    <row r="222">
      <c r="A222" s="72"/>
      <c r="B222" s="72"/>
      <c r="C222" s="72"/>
      <c r="D222" s="84"/>
      <c r="E222" s="72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</row>
    <row r="223">
      <c r="A223" s="72"/>
      <c r="B223" s="72"/>
      <c r="C223" s="72"/>
      <c r="D223" s="84"/>
      <c r="E223" s="72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</row>
    <row r="224">
      <c r="A224" s="72"/>
      <c r="B224" s="72"/>
      <c r="C224" s="72"/>
      <c r="D224" s="84"/>
      <c r="E224" s="72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</row>
    <row r="225">
      <c r="A225" s="72"/>
      <c r="B225" s="72"/>
      <c r="C225" s="72"/>
      <c r="D225" s="84"/>
      <c r="E225" s="72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</row>
    <row r="226">
      <c r="A226" s="72"/>
      <c r="B226" s="72"/>
      <c r="C226" s="72"/>
      <c r="D226" s="84"/>
      <c r="E226" s="72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</row>
    <row r="227">
      <c r="A227" s="72"/>
      <c r="B227" s="72"/>
      <c r="C227" s="72"/>
      <c r="D227" s="84"/>
      <c r="E227" s="72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</row>
    <row r="228">
      <c r="A228" s="72"/>
      <c r="B228" s="72"/>
      <c r="C228" s="72"/>
      <c r="D228" s="84"/>
      <c r="E228" s="72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</row>
    <row r="229">
      <c r="A229" s="72"/>
      <c r="B229" s="72"/>
      <c r="C229" s="72"/>
      <c r="D229" s="84"/>
      <c r="E229" s="72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</row>
    <row r="230">
      <c r="A230" s="72"/>
      <c r="B230" s="72"/>
      <c r="C230" s="72"/>
      <c r="D230" s="84"/>
      <c r="E230" s="72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</row>
    <row r="231">
      <c r="A231" s="72"/>
      <c r="B231" s="72"/>
      <c r="C231" s="72"/>
      <c r="D231" s="84"/>
      <c r="E231" s="72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</row>
    <row r="232">
      <c r="A232" s="72"/>
      <c r="B232" s="72"/>
      <c r="C232" s="72"/>
      <c r="D232" s="84"/>
      <c r="E232" s="72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</row>
    <row r="233">
      <c r="A233" s="72"/>
      <c r="B233" s="72"/>
      <c r="C233" s="72"/>
      <c r="D233" s="84"/>
      <c r="E233" s="72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</row>
    <row r="234">
      <c r="A234" s="72"/>
      <c r="B234" s="72"/>
      <c r="C234" s="72"/>
      <c r="D234" s="84"/>
      <c r="E234" s="72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</row>
    <row r="235">
      <c r="A235" s="72"/>
      <c r="B235" s="72"/>
      <c r="C235" s="72"/>
      <c r="D235" s="84"/>
      <c r="E235" s="72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</row>
    <row r="236">
      <c r="A236" s="72"/>
      <c r="B236" s="72"/>
      <c r="C236" s="72"/>
      <c r="D236" s="84"/>
      <c r="E236" s="72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</row>
    <row r="237">
      <c r="A237" s="72"/>
      <c r="B237" s="72"/>
      <c r="C237" s="72"/>
      <c r="D237" s="84"/>
      <c r="E237" s="72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</row>
    <row r="238">
      <c r="A238" s="72"/>
      <c r="B238" s="72"/>
      <c r="C238" s="72"/>
      <c r="D238" s="84"/>
      <c r="E238" s="72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</row>
    <row r="239">
      <c r="A239" s="72"/>
      <c r="B239" s="72"/>
      <c r="C239" s="72"/>
      <c r="D239" s="84"/>
      <c r="E239" s="72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</row>
    <row r="240">
      <c r="A240" s="72"/>
      <c r="B240" s="72"/>
      <c r="C240" s="72"/>
      <c r="D240" s="84"/>
      <c r="E240" s="72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</row>
    <row r="241">
      <c r="A241" s="72"/>
      <c r="B241" s="72"/>
      <c r="C241" s="72"/>
      <c r="D241" s="84"/>
      <c r="E241" s="72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</row>
    <row r="242">
      <c r="A242" s="72"/>
      <c r="B242" s="72"/>
      <c r="C242" s="72"/>
      <c r="D242" s="84"/>
      <c r="E242" s="72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</row>
    <row r="243">
      <c r="A243" s="72"/>
      <c r="B243" s="72"/>
      <c r="C243" s="72"/>
      <c r="D243" s="84"/>
      <c r="E243" s="72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</row>
    <row r="244">
      <c r="A244" s="72"/>
      <c r="B244" s="72"/>
      <c r="C244" s="72"/>
      <c r="D244" s="84"/>
      <c r="E244" s="72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</row>
    <row r="245">
      <c r="A245" s="72"/>
      <c r="B245" s="72"/>
      <c r="C245" s="72"/>
      <c r="D245" s="84"/>
      <c r="E245" s="72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</row>
    <row r="246">
      <c r="A246" s="72"/>
      <c r="B246" s="72"/>
      <c r="C246" s="72"/>
      <c r="D246" s="84"/>
      <c r="E246" s="72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</row>
    <row r="247">
      <c r="A247" s="72"/>
      <c r="B247" s="72"/>
      <c r="C247" s="72"/>
      <c r="D247" s="84"/>
      <c r="E247" s="72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</row>
    <row r="248">
      <c r="A248" s="72"/>
      <c r="B248" s="72"/>
      <c r="C248" s="72"/>
      <c r="D248" s="84"/>
      <c r="E248" s="72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</row>
    <row r="249">
      <c r="A249" s="72"/>
      <c r="B249" s="72"/>
      <c r="C249" s="72"/>
      <c r="D249" s="84"/>
      <c r="E249" s="72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</row>
    <row r="250">
      <c r="A250" s="72"/>
      <c r="B250" s="72"/>
      <c r="C250" s="72"/>
      <c r="D250" s="84"/>
      <c r="E250" s="72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</row>
    <row r="251">
      <c r="A251" s="72"/>
      <c r="B251" s="72"/>
      <c r="C251" s="72"/>
      <c r="D251" s="84"/>
      <c r="E251" s="72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</row>
    <row r="252">
      <c r="A252" s="72"/>
      <c r="B252" s="72"/>
      <c r="C252" s="72"/>
      <c r="D252" s="84"/>
      <c r="E252" s="72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</row>
    <row r="253">
      <c r="A253" s="72"/>
      <c r="B253" s="72"/>
      <c r="C253" s="72"/>
      <c r="D253" s="84"/>
      <c r="E253" s="72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</row>
    <row r="254">
      <c r="A254" s="72"/>
      <c r="B254" s="72"/>
      <c r="C254" s="72"/>
      <c r="D254" s="84"/>
      <c r="E254" s="72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</row>
    <row r="255">
      <c r="A255" s="72"/>
      <c r="B255" s="72"/>
      <c r="C255" s="72"/>
      <c r="D255" s="84"/>
      <c r="E255" s="72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</row>
    <row r="256">
      <c r="A256" s="72"/>
      <c r="B256" s="72"/>
      <c r="C256" s="72"/>
      <c r="D256" s="84"/>
      <c r="E256" s="72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</row>
    <row r="257">
      <c r="A257" s="72"/>
      <c r="B257" s="72"/>
      <c r="C257" s="72"/>
      <c r="D257" s="84"/>
      <c r="E257" s="72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</row>
    <row r="258">
      <c r="A258" s="72"/>
      <c r="B258" s="72"/>
      <c r="C258" s="72"/>
      <c r="D258" s="84"/>
      <c r="E258" s="72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</row>
    <row r="259">
      <c r="A259" s="72"/>
      <c r="B259" s="72"/>
      <c r="C259" s="72"/>
      <c r="D259" s="84"/>
      <c r="E259" s="72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</row>
    <row r="260">
      <c r="A260" s="72"/>
      <c r="B260" s="72"/>
      <c r="C260" s="72"/>
      <c r="D260" s="84"/>
      <c r="E260" s="72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</row>
    <row r="261">
      <c r="A261" s="72"/>
      <c r="B261" s="72"/>
      <c r="C261" s="72"/>
      <c r="D261" s="84"/>
      <c r="E261" s="72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</row>
    <row r="262">
      <c r="A262" s="72"/>
      <c r="B262" s="72"/>
      <c r="C262" s="72"/>
      <c r="D262" s="84"/>
      <c r="E262" s="72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</row>
    <row r="263">
      <c r="A263" s="72"/>
      <c r="B263" s="72"/>
      <c r="C263" s="72"/>
      <c r="D263" s="84"/>
      <c r="E263" s="72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</row>
    <row r="264">
      <c r="A264" s="72"/>
      <c r="B264" s="72"/>
      <c r="C264" s="72"/>
      <c r="D264" s="84"/>
      <c r="E264" s="72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</row>
    <row r="265">
      <c r="A265" s="72"/>
      <c r="B265" s="72"/>
      <c r="C265" s="72"/>
      <c r="D265" s="84"/>
      <c r="E265" s="72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</row>
    <row r="266">
      <c r="A266" s="72"/>
      <c r="B266" s="72"/>
      <c r="C266" s="72"/>
      <c r="D266" s="84"/>
      <c r="E266" s="72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</row>
    <row r="267">
      <c r="A267" s="72"/>
      <c r="B267" s="72"/>
      <c r="C267" s="72"/>
      <c r="D267" s="84"/>
      <c r="E267" s="72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</row>
    <row r="268">
      <c r="A268" s="72"/>
      <c r="B268" s="72"/>
      <c r="C268" s="72"/>
      <c r="D268" s="84"/>
      <c r="E268" s="72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</row>
    <row r="269">
      <c r="A269" s="72"/>
      <c r="B269" s="72"/>
      <c r="C269" s="72"/>
      <c r="D269" s="84"/>
      <c r="E269" s="72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</row>
    <row r="270">
      <c r="A270" s="72"/>
      <c r="B270" s="72"/>
      <c r="C270" s="72"/>
      <c r="D270" s="84"/>
      <c r="E270" s="72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</row>
    <row r="271">
      <c r="A271" s="72"/>
      <c r="B271" s="72"/>
      <c r="C271" s="72"/>
      <c r="D271" s="84"/>
      <c r="E271" s="72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</row>
    <row r="272">
      <c r="A272" s="72"/>
      <c r="B272" s="72"/>
      <c r="C272" s="72"/>
      <c r="D272" s="84"/>
      <c r="E272" s="72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</row>
    <row r="273">
      <c r="A273" s="72"/>
      <c r="B273" s="72"/>
      <c r="C273" s="72"/>
      <c r="D273" s="84"/>
      <c r="E273" s="72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</row>
    <row r="274">
      <c r="A274" s="72"/>
      <c r="B274" s="72"/>
      <c r="C274" s="72"/>
      <c r="D274" s="84"/>
      <c r="E274" s="72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</row>
    <row r="275">
      <c r="A275" s="72"/>
      <c r="B275" s="72"/>
      <c r="C275" s="72"/>
      <c r="D275" s="84"/>
      <c r="E275" s="72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</row>
    <row r="276">
      <c r="A276" s="72"/>
      <c r="B276" s="72"/>
      <c r="C276" s="72"/>
      <c r="D276" s="84"/>
      <c r="E276" s="72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</row>
    <row r="277">
      <c r="A277" s="72"/>
      <c r="B277" s="72"/>
      <c r="C277" s="72"/>
      <c r="D277" s="84"/>
      <c r="E277" s="72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</row>
    <row r="278">
      <c r="A278" s="72"/>
      <c r="B278" s="72"/>
      <c r="C278" s="72"/>
      <c r="D278" s="84"/>
      <c r="E278" s="72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</row>
    <row r="279">
      <c r="A279" s="72"/>
      <c r="B279" s="72"/>
      <c r="C279" s="72"/>
      <c r="D279" s="84"/>
      <c r="E279" s="72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</row>
    <row r="280">
      <c r="A280" s="72"/>
      <c r="B280" s="72"/>
      <c r="C280" s="72"/>
      <c r="D280" s="84"/>
      <c r="E280" s="72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</row>
    <row r="281">
      <c r="A281" s="72"/>
      <c r="B281" s="72"/>
      <c r="C281" s="72"/>
      <c r="D281" s="84"/>
      <c r="E281" s="72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</row>
    <row r="282">
      <c r="A282" s="72"/>
      <c r="B282" s="72"/>
      <c r="C282" s="72"/>
      <c r="D282" s="84"/>
      <c r="E282" s="72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</row>
    <row r="283">
      <c r="A283" s="72"/>
      <c r="B283" s="72"/>
      <c r="C283" s="72"/>
      <c r="D283" s="84"/>
      <c r="E283" s="72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</row>
    <row r="284">
      <c r="A284" s="72"/>
      <c r="B284" s="72"/>
      <c r="C284" s="72"/>
      <c r="D284" s="84"/>
      <c r="E284" s="72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</row>
    <row r="285">
      <c r="A285" s="72"/>
      <c r="B285" s="72"/>
      <c r="C285" s="72"/>
      <c r="D285" s="84"/>
      <c r="E285" s="72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</row>
    <row r="286">
      <c r="A286" s="72"/>
      <c r="B286" s="72"/>
      <c r="C286" s="72"/>
      <c r="D286" s="84"/>
      <c r="E286" s="72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</row>
    <row r="287">
      <c r="A287" s="72"/>
      <c r="B287" s="72"/>
      <c r="C287" s="72"/>
      <c r="D287" s="84"/>
      <c r="E287" s="72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</row>
    <row r="288">
      <c r="A288" s="72"/>
      <c r="B288" s="72"/>
      <c r="C288" s="72"/>
      <c r="D288" s="84"/>
      <c r="E288" s="72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</row>
    <row r="289">
      <c r="A289" s="72"/>
      <c r="B289" s="72"/>
      <c r="C289" s="72"/>
      <c r="D289" s="84"/>
      <c r="E289" s="72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</row>
    <row r="290">
      <c r="A290" s="72"/>
      <c r="B290" s="72"/>
      <c r="C290" s="72"/>
      <c r="D290" s="84"/>
      <c r="E290" s="72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</row>
    <row r="291">
      <c r="A291" s="72"/>
      <c r="B291" s="72"/>
      <c r="C291" s="72"/>
      <c r="D291" s="84"/>
      <c r="E291" s="72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</row>
    <row r="292">
      <c r="A292" s="72"/>
      <c r="B292" s="72"/>
      <c r="C292" s="72"/>
      <c r="D292" s="84"/>
      <c r="E292" s="72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</row>
    <row r="293">
      <c r="A293" s="72"/>
      <c r="B293" s="72"/>
      <c r="C293" s="72"/>
      <c r="D293" s="84"/>
      <c r="E293" s="72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</row>
    <row r="294">
      <c r="A294" s="72"/>
      <c r="B294" s="72"/>
      <c r="C294" s="72"/>
      <c r="D294" s="84"/>
      <c r="E294" s="72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</row>
    <row r="295">
      <c r="A295" s="72"/>
      <c r="B295" s="72"/>
      <c r="C295" s="72"/>
      <c r="D295" s="84"/>
      <c r="E295" s="72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</row>
    <row r="296">
      <c r="A296" s="72"/>
      <c r="B296" s="72"/>
      <c r="C296" s="72"/>
      <c r="D296" s="84"/>
      <c r="E296" s="72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</row>
    <row r="297">
      <c r="A297" s="72"/>
      <c r="B297" s="72"/>
      <c r="C297" s="72"/>
      <c r="D297" s="84"/>
      <c r="E297" s="72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</row>
    <row r="298">
      <c r="A298" s="72"/>
      <c r="B298" s="72"/>
      <c r="C298" s="72"/>
      <c r="D298" s="84"/>
      <c r="E298" s="72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</row>
    <row r="299">
      <c r="A299" s="72"/>
      <c r="B299" s="72"/>
      <c r="C299" s="72"/>
      <c r="D299" s="84"/>
      <c r="E299" s="72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</row>
    <row r="300">
      <c r="A300" s="72"/>
      <c r="B300" s="72"/>
      <c r="C300" s="72"/>
      <c r="D300" s="84"/>
      <c r="E300" s="72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</row>
    <row r="301">
      <c r="A301" s="72"/>
      <c r="B301" s="72"/>
      <c r="C301" s="72"/>
      <c r="D301" s="84"/>
      <c r="E301" s="72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</row>
    <row r="302">
      <c r="A302" s="72"/>
      <c r="B302" s="72"/>
      <c r="C302" s="72"/>
      <c r="D302" s="84"/>
      <c r="E302" s="72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</row>
    <row r="303">
      <c r="A303" s="72"/>
      <c r="B303" s="72"/>
      <c r="C303" s="72"/>
      <c r="D303" s="84"/>
      <c r="E303" s="72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</row>
    <row r="304">
      <c r="A304" s="72"/>
      <c r="B304" s="72"/>
      <c r="C304" s="72"/>
      <c r="D304" s="84"/>
      <c r="E304" s="72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</row>
    <row r="305">
      <c r="A305" s="72"/>
      <c r="B305" s="72"/>
      <c r="C305" s="72"/>
      <c r="D305" s="84"/>
      <c r="E305" s="72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</row>
    <row r="306">
      <c r="A306" s="72"/>
      <c r="B306" s="72"/>
      <c r="C306" s="72"/>
      <c r="D306" s="84"/>
      <c r="E306" s="72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</row>
    <row r="307">
      <c r="A307" s="72"/>
      <c r="B307" s="72"/>
      <c r="C307" s="72"/>
      <c r="D307" s="84"/>
      <c r="E307" s="72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</row>
    <row r="308">
      <c r="A308" s="72"/>
      <c r="B308" s="72"/>
      <c r="C308" s="72"/>
      <c r="D308" s="84"/>
      <c r="E308" s="72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</row>
    <row r="309">
      <c r="A309" s="72"/>
      <c r="B309" s="72"/>
      <c r="C309" s="72"/>
      <c r="D309" s="84"/>
      <c r="E309" s="72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</row>
    <row r="310">
      <c r="A310" s="72"/>
      <c r="B310" s="72"/>
      <c r="C310" s="72"/>
      <c r="D310" s="84"/>
      <c r="E310" s="72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</row>
    <row r="311">
      <c r="A311" s="72"/>
      <c r="B311" s="72"/>
      <c r="C311" s="72"/>
      <c r="D311" s="84"/>
      <c r="E311" s="72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</row>
    <row r="312">
      <c r="A312" s="72"/>
      <c r="B312" s="72"/>
      <c r="C312" s="72"/>
      <c r="D312" s="84"/>
      <c r="E312" s="72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</row>
    <row r="313">
      <c r="A313" s="72"/>
      <c r="B313" s="72"/>
      <c r="C313" s="72"/>
      <c r="D313" s="84"/>
      <c r="E313" s="72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</row>
    <row r="314">
      <c r="A314" s="72"/>
      <c r="B314" s="72"/>
      <c r="C314" s="72"/>
      <c r="D314" s="84"/>
      <c r="E314" s="72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</row>
    <row r="315">
      <c r="A315" s="72"/>
      <c r="B315" s="72"/>
      <c r="C315" s="72"/>
      <c r="D315" s="84"/>
      <c r="E315" s="72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</row>
    <row r="316">
      <c r="A316" s="72"/>
      <c r="B316" s="72"/>
      <c r="C316" s="72"/>
      <c r="D316" s="84"/>
      <c r="E316" s="72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</row>
    <row r="317">
      <c r="A317" s="72"/>
      <c r="B317" s="72"/>
      <c r="C317" s="72"/>
      <c r="D317" s="84"/>
      <c r="E317" s="72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</row>
    <row r="318">
      <c r="A318" s="72"/>
      <c r="B318" s="72"/>
      <c r="C318" s="72"/>
      <c r="D318" s="84"/>
      <c r="E318" s="72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</row>
    <row r="319">
      <c r="A319" s="72"/>
      <c r="B319" s="72"/>
      <c r="C319" s="72"/>
      <c r="D319" s="84"/>
      <c r="E319" s="72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</row>
    <row r="320">
      <c r="A320" s="72"/>
      <c r="B320" s="72"/>
      <c r="C320" s="72"/>
      <c r="D320" s="84"/>
      <c r="E320" s="72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</row>
    <row r="321">
      <c r="A321" s="72"/>
      <c r="B321" s="72"/>
      <c r="C321" s="72"/>
      <c r="D321" s="84"/>
      <c r="E321" s="72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</row>
    <row r="322">
      <c r="A322" s="72"/>
      <c r="B322" s="72"/>
      <c r="C322" s="72"/>
      <c r="D322" s="84"/>
      <c r="E322" s="72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</row>
    <row r="323">
      <c r="A323" s="72"/>
      <c r="B323" s="72"/>
      <c r="C323" s="72"/>
      <c r="D323" s="84"/>
      <c r="E323" s="72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</row>
    <row r="324">
      <c r="A324" s="72"/>
      <c r="B324" s="72"/>
      <c r="C324" s="72"/>
      <c r="D324" s="84"/>
      <c r="E324" s="72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</row>
    <row r="325">
      <c r="A325" s="72"/>
      <c r="B325" s="72"/>
      <c r="C325" s="72"/>
      <c r="D325" s="84"/>
      <c r="E325" s="72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</row>
    <row r="326">
      <c r="A326" s="72"/>
      <c r="B326" s="72"/>
      <c r="C326" s="72"/>
      <c r="D326" s="84"/>
      <c r="E326" s="72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</row>
    <row r="327">
      <c r="A327" s="72"/>
      <c r="B327" s="72"/>
      <c r="C327" s="72"/>
      <c r="D327" s="84"/>
      <c r="E327" s="72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</row>
    <row r="328">
      <c r="A328" s="72"/>
      <c r="B328" s="72"/>
      <c r="C328" s="72"/>
      <c r="D328" s="84"/>
      <c r="E328" s="72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</row>
    <row r="329">
      <c r="A329" s="72"/>
      <c r="B329" s="72"/>
      <c r="C329" s="72"/>
      <c r="D329" s="84"/>
      <c r="E329" s="72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</row>
    <row r="330">
      <c r="A330" s="72"/>
      <c r="B330" s="72"/>
      <c r="C330" s="72"/>
      <c r="D330" s="84"/>
      <c r="E330" s="72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</row>
    <row r="331">
      <c r="A331" s="72"/>
      <c r="B331" s="72"/>
      <c r="C331" s="72"/>
      <c r="D331" s="84"/>
      <c r="E331" s="72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</row>
    <row r="332">
      <c r="A332" s="72"/>
      <c r="B332" s="72"/>
      <c r="C332" s="72"/>
      <c r="D332" s="84"/>
      <c r="E332" s="72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</row>
    <row r="333">
      <c r="A333" s="72"/>
      <c r="B333" s="72"/>
      <c r="C333" s="72"/>
      <c r="D333" s="84"/>
      <c r="E333" s="72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</row>
    <row r="334">
      <c r="A334" s="72"/>
      <c r="B334" s="72"/>
      <c r="C334" s="72"/>
      <c r="D334" s="84"/>
      <c r="E334" s="72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</row>
    <row r="335">
      <c r="A335" s="72"/>
      <c r="B335" s="72"/>
      <c r="C335" s="72"/>
      <c r="D335" s="84"/>
      <c r="E335" s="72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</row>
    <row r="336">
      <c r="A336" s="72"/>
      <c r="B336" s="72"/>
      <c r="C336" s="72"/>
      <c r="D336" s="84"/>
      <c r="E336" s="72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</row>
    <row r="337">
      <c r="A337" s="72"/>
      <c r="B337" s="72"/>
      <c r="C337" s="72"/>
      <c r="D337" s="84"/>
      <c r="E337" s="72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</row>
    <row r="338">
      <c r="A338" s="72"/>
      <c r="B338" s="72"/>
      <c r="C338" s="72"/>
      <c r="D338" s="84"/>
      <c r="E338" s="72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</row>
    <row r="339">
      <c r="A339" s="72"/>
      <c r="B339" s="72"/>
      <c r="C339" s="72"/>
      <c r="D339" s="84"/>
      <c r="E339" s="72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</row>
    <row r="340">
      <c r="A340" s="72"/>
      <c r="B340" s="72"/>
      <c r="C340" s="72"/>
      <c r="D340" s="84"/>
      <c r="E340" s="72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</row>
    <row r="341">
      <c r="A341" s="72"/>
      <c r="B341" s="72"/>
      <c r="C341" s="72"/>
      <c r="D341" s="84"/>
      <c r="E341" s="72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</row>
    <row r="342">
      <c r="A342" s="72"/>
      <c r="B342" s="72"/>
      <c r="C342" s="72"/>
      <c r="D342" s="84"/>
      <c r="E342" s="72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</row>
    <row r="343">
      <c r="A343" s="72"/>
      <c r="B343" s="72"/>
      <c r="C343" s="72"/>
      <c r="D343" s="84"/>
      <c r="E343" s="72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</row>
    <row r="344">
      <c r="A344" s="72"/>
      <c r="B344" s="72"/>
      <c r="C344" s="72"/>
      <c r="D344" s="84"/>
      <c r="E344" s="72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</row>
    <row r="345">
      <c r="A345" s="72"/>
      <c r="B345" s="72"/>
      <c r="C345" s="72"/>
      <c r="D345" s="84"/>
      <c r="E345" s="72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</row>
    <row r="346">
      <c r="A346" s="72"/>
      <c r="B346" s="72"/>
      <c r="C346" s="72"/>
      <c r="D346" s="84"/>
      <c r="E346" s="72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</row>
    <row r="347">
      <c r="A347" s="72"/>
      <c r="B347" s="72"/>
      <c r="C347" s="72"/>
      <c r="D347" s="84"/>
      <c r="E347" s="72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</row>
    <row r="348">
      <c r="A348" s="72"/>
      <c r="B348" s="72"/>
      <c r="C348" s="72"/>
      <c r="D348" s="84"/>
      <c r="E348" s="72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</row>
    <row r="349">
      <c r="A349" s="72"/>
      <c r="B349" s="72"/>
      <c r="C349" s="72"/>
      <c r="D349" s="84"/>
      <c r="E349" s="72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</row>
    <row r="350">
      <c r="A350" s="72"/>
      <c r="B350" s="72"/>
      <c r="C350" s="72"/>
      <c r="D350" s="84"/>
      <c r="E350" s="72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</row>
    <row r="351">
      <c r="A351" s="72"/>
      <c r="B351" s="72"/>
      <c r="C351" s="72"/>
      <c r="D351" s="84"/>
      <c r="E351" s="72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</row>
    <row r="352">
      <c r="A352" s="72"/>
      <c r="B352" s="72"/>
      <c r="C352" s="72"/>
      <c r="D352" s="84"/>
      <c r="E352" s="72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</row>
    <row r="353">
      <c r="A353" s="72"/>
      <c r="B353" s="72"/>
      <c r="C353" s="72"/>
      <c r="D353" s="84"/>
      <c r="E353" s="72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</row>
    <row r="354">
      <c r="A354" s="72"/>
      <c r="B354" s="72"/>
      <c r="C354" s="72"/>
      <c r="D354" s="84"/>
      <c r="E354" s="72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</row>
    <row r="355">
      <c r="A355" s="72"/>
      <c r="B355" s="72"/>
      <c r="C355" s="72"/>
      <c r="D355" s="84"/>
      <c r="E355" s="72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</row>
    <row r="356">
      <c r="A356" s="72"/>
      <c r="B356" s="72"/>
      <c r="C356" s="72"/>
      <c r="D356" s="84"/>
      <c r="E356" s="72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</row>
    <row r="357">
      <c r="A357" s="72"/>
      <c r="B357" s="72"/>
      <c r="C357" s="72"/>
      <c r="D357" s="84"/>
      <c r="E357" s="72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</row>
    <row r="358">
      <c r="A358" s="72"/>
      <c r="B358" s="72"/>
      <c r="C358" s="72"/>
      <c r="D358" s="84"/>
      <c r="E358" s="72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</row>
    <row r="359">
      <c r="A359" s="72"/>
      <c r="B359" s="72"/>
      <c r="C359" s="72"/>
      <c r="D359" s="84"/>
      <c r="E359" s="72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</row>
    <row r="360">
      <c r="A360" s="72"/>
      <c r="B360" s="72"/>
      <c r="C360" s="72"/>
      <c r="D360" s="84"/>
      <c r="E360" s="72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</row>
    <row r="361">
      <c r="A361" s="72"/>
      <c r="B361" s="72"/>
      <c r="C361" s="72"/>
      <c r="D361" s="84"/>
      <c r="E361" s="72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</row>
    <row r="362">
      <c r="A362" s="72"/>
      <c r="B362" s="72"/>
      <c r="C362" s="72"/>
      <c r="D362" s="84"/>
      <c r="E362" s="72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</row>
    <row r="363">
      <c r="A363" s="72"/>
      <c r="B363" s="72"/>
      <c r="C363" s="72"/>
      <c r="D363" s="84"/>
      <c r="E363" s="72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</row>
    <row r="364">
      <c r="A364" s="72"/>
      <c r="B364" s="72"/>
      <c r="C364" s="72"/>
      <c r="D364" s="84"/>
      <c r="E364" s="72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</row>
    <row r="365">
      <c r="A365" s="72"/>
      <c r="B365" s="72"/>
      <c r="C365" s="72"/>
      <c r="D365" s="84"/>
      <c r="E365" s="72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</row>
    <row r="366">
      <c r="A366" s="72"/>
      <c r="B366" s="72"/>
      <c r="C366" s="72"/>
      <c r="D366" s="84"/>
      <c r="E366" s="72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</row>
    <row r="367">
      <c r="A367" s="72"/>
      <c r="B367" s="72"/>
      <c r="C367" s="72"/>
      <c r="D367" s="84"/>
      <c r="E367" s="72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</row>
    <row r="368">
      <c r="A368" s="72"/>
      <c r="B368" s="72"/>
      <c r="C368" s="72"/>
      <c r="D368" s="84"/>
      <c r="E368" s="72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</row>
    <row r="369">
      <c r="A369" s="72"/>
      <c r="B369" s="72"/>
      <c r="C369" s="72"/>
      <c r="D369" s="84"/>
      <c r="E369" s="72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</row>
    <row r="370">
      <c r="A370" s="72"/>
      <c r="B370" s="72"/>
      <c r="C370" s="72"/>
      <c r="D370" s="84"/>
      <c r="E370" s="72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</row>
    <row r="371">
      <c r="A371" s="72"/>
      <c r="B371" s="72"/>
      <c r="C371" s="72"/>
      <c r="D371" s="84"/>
      <c r="E371" s="72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</row>
    <row r="372">
      <c r="A372" s="72"/>
      <c r="B372" s="72"/>
      <c r="C372" s="72"/>
      <c r="D372" s="84"/>
      <c r="E372" s="72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</row>
    <row r="373">
      <c r="A373" s="72"/>
      <c r="B373" s="72"/>
      <c r="C373" s="72"/>
      <c r="D373" s="84"/>
      <c r="E373" s="72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</row>
    <row r="374">
      <c r="A374" s="72"/>
      <c r="B374" s="72"/>
      <c r="C374" s="72"/>
      <c r="D374" s="84"/>
      <c r="E374" s="72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</row>
    <row r="375">
      <c r="A375" s="72"/>
      <c r="B375" s="72"/>
      <c r="C375" s="72"/>
      <c r="D375" s="84"/>
      <c r="E375" s="72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</row>
    <row r="376">
      <c r="A376" s="72"/>
      <c r="B376" s="72"/>
      <c r="C376" s="72"/>
      <c r="D376" s="84"/>
      <c r="E376" s="72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</row>
    <row r="377">
      <c r="A377" s="72"/>
      <c r="B377" s="72"/>
      <c r="C377" s="72"/>
      <c r="D377" s="84"/>
      <c r="E377" s="72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</row>
    <row r="378">
      <c r="A378" s="72"/>
      <c r="B378" s="72"/>
      <c r="C378" s="72"/>
      <c r="D378" s="84"/>
      <c r="E378" s="72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</row>
    <row r="379">
      <c r="A379" s="72"/>
      <c r="B379" s="72"/>
      <c r="C379" s="72"/>
      <c r="D379" s="84"/>
      <c r="E379" s="72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</row>
    <row r="380">
      <c r="A380" s="72"/>
      <c r="B380" s="72"/>
      <c r="C380" s="72"/>
      <c r="D380" s="84"/>
      <c r="E380" s="72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</row>
    <row r="381">
      <c r="A381" s="72"/>
      <c r="B381" s="72"/>
      <c r="C381" s="72"/>
      <c r="D381" s="84"/>
      <c r="E381" s="72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</row>
    <row r="382">
      <c r="A382" s="72"/>
      <c r="B382" s="72"/>
      <c r="C382" s="72"/>
      <c r="D382" s="84"/>
      <c r="E382" s="72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</row>
    <row r="383">
      <c r="A383" s="72"/>
      <c r="B383" s="72"/>
      <c r="C383" s="72"/>
      <c r="D383" s="84"/>
      <c r="E383" s="72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</row>
    <row r="384">
      <c r="A384" s="72"/>
      <c r="B384" s="72"/>
      <c r="C384" s="72"/>
      <c r="D384" s="84"/>
      <c r="E384" s="72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</row>
    <row r="385">
      <c r="A385" s="72"/>
      <c r="B385" s="72"/>
      <c r="C385" s="72"/>
      <c r="D385" s="84"/>
      <c r="E385" s="72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</row>
    <row r="386">
      <c r="A386" s="72"/>
      <c r="B386" s="72"/>
      <c r="C386" s="72"/>
      <c r="D386" s="84"/>
      <c r="E386" s="72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</row>
    <row r="387">
      <c r="A387" s="72"/>
      <c r="B387" s="72"/>
      <c r="C387" s="72"/>
      <c r="D387" s="84"/>
      <c r="E387" s="72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</row>
    <row r="388">
      <c r="A388" s="72"/>
      <c r="B388" s="72"/>
      <c r="C388" s="72"/>
      <c r="D388" s="84"/>
      <c r="E388" s="72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</row>
    <row r="389">
      <c r="A389" s="72"/>
      <c r="B389" s="72"/>
      <c r="C389" s="72"/>
      <c r="D389" s="84"/>
      <c r="E389" s="72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</row>
    <row r="390">
      <c r="A390" s="72"/>
      <c r="B390" s="72"/>
      <c r="C390" s="72"/>
      <c r="D390" s="84"/>
      <c r="E390" s="72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</row>
    <row r="391">
      <c r="A391" s="72"/>
      <c r="B391" s="72"/>
      <c r="C391" s="72"/>
      <c r="D391" s="84"/>
      <c r="E391" s="72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</row>
    <row r="392">
      <c r="A392" s="72"/>
      <c r="B392" s="72"/>
      <c r="C392" s="72"/>
      <c r="D392" s="84"/>
      <c r="E392" s="72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</row>
    <row r="393">
      <c r="A393" s="72"/>
      <c r="B393" s="72"/>
      <c r="C393" s="72"/>
      <c r="D393" s="84"/>
      <c r="E393" s="72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</row>
    <row r="394">
      <c r="A394" s="72"/>
      <c r="B394" s="72"/>
      <c r="C394" s="72"/>
      <c r="D394" s="84"/>
      <c r="E394" s="72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</row>
    <row r="395">
      <c r="A395" s="72"/>
      <c r="B395" s="72"/>
      <c r="C395" s="72"/>
      <c r="D395" s="84"/>
      <c r="E395" s="72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</row>
    <row r="396">
      <c r="A396" s="72"/>
      <c r="B396" s="72"/>
      <c r="C396" s="72"/>
      <c r="D396" s="84"/>
      <c r="E396" s="72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</row>
    <row r="397">
      <c r="A397" s="72"/>
      <c r="B397" s="72"/>
      <c r="C397" s="72"/>
      <c r="D397" s="84"/>
      <c r="E397" s="72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</row>
    <row r="398">
      <c r="A398" s="72"/>
      <c r="B398" s="72"/>
      <c r="C398" s="72"/>
      <c r="D398" s="84"/>
      <c r="E398" s="72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</row>
    <row r="399">
      <c r="A399" s="72"/>
      <c r="B399" s="72"/>
      <c r="C399" s="72"/>
      <c r="D399" s="84"/>
      <c r="E399" s="72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</row>
    <row r="400">
      <c r="A400" s="72"/>
      <c r="B400" s="72"/>
      <c r="C400" s="72"/>
      <c r="D400" s="84"/>
      <c r="E400" s="72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</row>
    <row r="401">
      <c r="A401" s="72"/>
      <c r="B401" s="72"/>
      <c r="C401" s="72"/>
      <c r="D401" s="84"/>
      <c r="E401" s="72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</row>
    <row r="402">
      <c r="A402" s="72"/>
      <c r="B402" s="72"/>
      <c r="C402" s="72"/>
      <c r="D402" s="84"/>
      <c r="E402" s="72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</row>
    <row r="403">
      <c r="A403" s="72"/>
      <c r="B403" s="72"/>
      <c r="C403" s="72"/>
      <c r="D403" s="84"/>
      <c r="E403" s="72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</row>
    <row r="404">
      <c r="A404" s="72"/>
      <c r="B404" s="72"/>
      <c r="C404" s="72"/>
      <c r="D404" s="84"/>
      <c r="E404" s="72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</row>
    <row r="405">
      <c r="A405" s="72"/>
      <c r="B405" s="72"/>
      <c r="C405" s="72"/>
      <c r="D405" s="84"/>
      <c r="E405" s="72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</row>
    <row r="406">
      <c r="A406" s="72"/>
      <c r="B406" s="72"/>
      <c r="C406" s="72"/>
      <c r="D406" s="84"/>
      <c r="E406" s="72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</row>
    <row r="407">
      <c r="A407" s="72"/>
      <c r="B407" s="72"/>
      <c r="C407" s="72"/>
      <c r="D407" s="84"/>
      <c r="E407" s="72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</row>
    <row r="408">
      <c r="A408" s="72"/>
      <c r="B408" s="72"/>
      <c r="C408" s="72"/>
      <c r="D408" s="84"/>
      <c r="E408" s="72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</row>
    <row r="409">
      <c r="A409" s="72"/>
      <c r="B409" s="72"/>
      <c r="C409" s="72"/>
      <c r="D409" s="84"/>
      <c r="E409" s="72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</row>
    <row r="410">
      <c r="A410" s="72"/>
      <c r="B410" s="72"/>
      <c r="C410" s="72"/>
      <c r="D410" s="84"/>
      <c r="E410" s="72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</row>
    <row r="411">
      <c r="A411" s="72"/>
      <c r="B411" s="72"/>
      <c r="C411" s="72"/>
      <c r="D411" s="84"/>
      <c r="E411" s="72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</row>
    <row r="412">
      <c r="A412" s="72"/>
      <c r="B412" s="72"/>
      <c r="C412" s="72"/>
      <c r="D412" s="84"/>
      <c r="E412" s="72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</row>
    <row r="413">
      <c r="A413" s="72"/>
      <c r="B413" s="72"/>
      <c r="C413" s="72"/>
      <c r="D413" s="84"/>
      <c r="E413" s="72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</row>
    <row r="414">
      <c r="A414" s="72"/>
      <c r="B414" s="72"/>
      <c r="C414" s="72"/>
      <c r="D414" s="84"/>
      <c r="E414" s="72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</row>
    <row r="415">
      <c r="A415" s="72"/>
      <c r="B415" s="72"/>
      <c r="C415" s="72"/>
      <c r="D415" s="84"/>
      <c r="E415" s="72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</row>
    <row r="416">
      <c r="A416" s="72"/>
      <c r="B416" s="72"/>
      <c r="C416" s="72"/>
      <c r="D416" s="84"/>
      <c r="E416" s="72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</row>
    <row r="417">
      <c r="A417" s="72"/>
      <c r="B417" s="72"/>
      <c r="C417" s="72"/>
      <c r="D417" s="84"/>
      <c r="E417" s="72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</row>
    <row r="418">
      <c r="A418" s="72"/>
      <c r="B418" s="72"/>
      <c r="C418" s="72"/>
      <c r="D418" s="84"/>
      <c r="E418" s="72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</row>
    <row r="419">
      <c r="A419" s="72"/>
      <c r="B419" s="72"/>
      <c r="C419" s="72"/>
      <c r="D419" s="84"/>
      <c r="E419" s="72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</row>
    <row r="420">
      <c r="A420" s="72"/>
      <c r="B420" s="72"/>
      <c r="C420" s="72"/>
      <c r="D420" s="84"/>
      <c r="E420" s="72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</row>
    <row r="421">
      <c r="A421" s="72"/>
      <c r="B421" s="72"/>
      <c r="C421" s="72"/>
      <c r="D421" s="84"/>
      <c r="E421" s="72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</row>
    <row r="422">
      <c r="A422" s="72"/>
      <c r="B422" s="72"/>
      <c r="C422" s="72"/>
      <c r="D422" s="84"/>
      <c r="E422" s="72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</row>
    <row r="423">
      <c r="A423" s="72"/>
      <c r="B423" s="72"/>
      <c r="C423" s="72"/>
      <c r="D423" s="84"/>
      <c r="E423" s="72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</row>
    <row r="424">
      <c r="A424" s="72"/>
      <c r="B424" s="72"/>
      <c r="C424" s="72"/>
      <c r="D424" s="84"/>
      <c r="E424" s="72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</row>
    <row r="425">
      <c r="A425" s="72"/>
      <c r="B425" s="72"/>
      <c r="C425" s="72"/>
      <c r="D425" s="84"/>
      <c r="E425" s="72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</row>
    <row r="426">
      <c r="A426" s="72"/>
      <c r="B426" s="72"/>
      <c r="C426" s="72"/>
      <c r="D426" s="84"/>
      <c r="E426" s="72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</row>
    <row r="427">
      <c r="A427" s="72"/>
      <c r="B427" s="72"/>
      <c r="C427" s="72"/>
      <c r="D427" s="84"/>
      <c r="E427" s="72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</row>
    <row r="428">
      <c r="A428" s="72"/>
      <c r="B428" s="72"/>
      <c r="C428" s="72"/>
      <c r="D428" s="84"/>
      <c r="E428" s="72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</row>
    <row r="429">
      <c r="A429" s="72"/>
      <c r="B429" s="72"/>
      <c r="C429" s="72"/>
      <c r="D429" s="84"/>
      <c r="E429" s="72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</row>
    <row r="430">
      <c r="A430" s="72"/>
      <c r="B430" s="72"/>
      <c r="C430" s="72"/>
      <c r="D430" s="84"/>
      <c r="E430" s="72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</row>
    <row r="431">
      <c r="A431" s="72"/>
      <c r="B431" s="72"/>
      <c r="C431" s="72"/>
      <c r="D431" s="84"/>
      <c r="E431" s="72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</row>
    <row r="432">
      <c r="A432" s="72"/>
      <c r="B432" s="72"/>
      <c r="C432" s="72"/>
      <c r="D432" s="84"/>
      <c r="E432" s="72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</row>
    <row r="433">
      <c r="A433" s="72"/>
      <c r="B433" s="72"/>
      <c r="C433" s="72"/>
      <c r="D433" s="84"/>
      <c r="E433" s="72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</row>
    <row r="434">
      <c r="A434" s="72"/>
      <c r="B434" s="72"/>
      <c r="C434" s="72"/>
      <c r="D434" s="84"/>
      <c r="E434" s="72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</row>
    <row r="435">
      <c r="A435" s="72"/>
      <c r="B435" s="72"/>
      <c r="C435" s="72"/>
      <c r="D435" s="84"/>
      <c r="E435" s="72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</row>
    <row r="436">
      <c r="A436" s="72"/>
      <c r="B436" s="72"/>
      <c r="C436" s="72"/>
      <c r="D436" s="84"/>
      <c r="E436" s="72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</row>
    <row r="437">
      <c r="A437" s="72"/>
      <c r="B437" s="72"/>
      <c r="C437" s="72"/>
      <c r="D437" s="84"/>
      <c r="E437" s="72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</row>
    <row r="438">
      <c r="A438" s="72"/>
      <c r="B438" s="72"/>
      <c r="C438" s="72"/>
      <c r="D438" s="84"/>
      <c r="E438" s="72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</row>
    <row r="439">
      <c r="A439" s="72"/>
      <c r="B439" s="72"/>
      <c r="C439" s="72"/>
      <c r="D439" s="84"/>
      <c r="E439" s="72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</row>
    <row r="440">
      <c r="A440" s="72"/>
      <c r="B440" s="72"/>
      <c r="C440" s="72"/>
      <c r="D440" s="84"/>
      <c r="E440" s="72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</row>
    <row r="441">
      <c r="A441" s="72"/>
      <c r="B441" s="72"/>
      <c r="C441" s="72"/>
      <c r="D441" s="84"/>
      <c r="E441" s="72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</row>
    <row r="442">
      <c r="A442" s="72"/>
      <c r="B442" s="72"/>
      <c r="C442" s="72"/>
      <c r="D442" s="84"/>
      <c r="E442" s="72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</row>
    <row r="443">
      <c r="A443" s="72"/>
      <c r="B443" s="72"/>
      <c r="C443" s="72"/>
      <c r="D443" s="84"/>
      <c r="E443" s="72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</row>
    <row r="444">
      <c r="A444" s="72"/>
      <c r="B444" s="72"/>
      <c r="C444" s="72"/>
      <c r="D444" s="84"/>
      <c r="E444" s="72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</row>
    <row r="445">
      <c r="A445" s="72"/>
      <c r="B445" s="72"/>
      <c r="C445" s="72"/>
      <c r="D445" s="84"/>
      <c r="E445" s="72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</row>
    <row r="446">
      <c r="A446" s="72"/>
      <c r="B446" s="72"/>
      <c r="C446" s="72"/>
      <c r="D446" s="84"/>
      <c r="E446" s="72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</row>
    <row r="447">
      <c r="A447" s="72"/>
      <c r="B447" s="72"/>
      <c r="C447" s="72"/>
      <c r="D447" s="84"/>
      <c r="E447" s="72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</row>
    <row r="448">
      <c r="A448" s="72"/>
      <c r="B448" s="72"/>
      <c r="C448" s="72"/>
      <c r="D448" s="84"/>
      <c r="E448" s="72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</row>
    <row r="449">
      <c r="A449" s="72"/>
      <c r="B449" s="72"/>
      <c r="C449" s="72"/>
      <c r="D449" s="84"/>
      <c r="E449" s="72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</row>
    <row r="450">
      <c r="A450" s="72"/>
      <c r="B450" s="72"/>
      <c r="C450" s="72"/>
      <c r="D450" s="84"/>
      <c r="E450" s="72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</row>
    <row r="451">
      <c r="A451" s="72"/>
      <c r="B451" s="72"/>
      <c r="C451" s="72"/>
      <c r="D451" s="84"/>
      <c r="E451" s="72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</row>
    <row r="452">
      <c r="A452" s="72"/>
      <c r="B452" s="72"/>
      <c r="C452" s="72"/>
      <c r="D452" s="84"/>
      <c r="E452" s="72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</row>
    <row r="453">
      <c r="A453" s="72"/>
      <c r="B453" s="72"/>
      <c r="C453" s="72"/>
      <c r="D453" s="84"/>
      <c r="E453" s="72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</row>
    <row r="454">
      <c r="A454" s="72"/>
      <c r="B454" s="72"/>
      <c r="C454" s="72"/>
      <c r="D454" s="84"/>
      <c r="E454" s="72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</row>
    <row r="455">
      <c r="A455" s="72"/>
      <c r="B455" s="72"/>
      <c r="C455" s="72"/>
      <c r="D455" s="84"/>
      <c r="E455" s="72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</row>
    <row r="456">
      <c r="A456" s="72"/>
      <c r="B456" s="72"/>
      <c r="C456" s="72"/>
      <c r="D456" s="84"/>
      <c r="E456" s="72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</row>
    <row r="457">
      <c r="A457" s="72"/>
      <c r="B457" s="72"/>
      <c r="C457" s="72"/>
      <c r="D457" s="84"/>
      <c r="E457" s="72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</row>
    <row r="458">
      <c r="A458" s="72"/>
      <c r="B458" s="72"/>
      <c r="C458" s="72"/>
      <c r="D458" s="84"/>
      <c r="E458" s="72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</row>
    <row r="459">
      <c r="A459" s="72"/>
      <c r="B459" s="72"/>
      <c r="C459" s="72"/>
      <c r="D459" s="84"/>
      <c r="E459" s="72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</row>
    <row r="460">
      <c r="A460" s="72"/>
      <c r="B460" s="72"/>
      <c r="C460" s="72"/>
      <c r="D460" s="84"/>
      <c r="E460" s="72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</row>
    <row r="461">
      <c r="A461" s="72"/>
      <c r="B461" s="72"/>
      <c r="C461" s="72"/>
      <c r="D461" s="84"/>
      <c r="E461" s="72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</row>
    <row r="462">
      <c r="A462" s="72"/>
      <c r="B462" s="72"/>
      <c r="C462" s="72"/>
      <c r="D462" s="84"/>
      <c r="E462" s="72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</row>
    <row r="463">
      <c r="A463" s="72"/>
      <c r="B463" s="72"/>
      <c r="C463" s="72"/>
      <c r="D463" s="84"/>
      <c r="E463" s="72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</row>
    <row r="464">
      <c r="A464" s="72"/>
      <c r="B464" s="72"/>
      <c r="C464" s="72"/>
      <c r="D464" s="84"/>
      <c r="E464" s="72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</row>
    <row r="465">
      <c r="A465" s="72"/>
      <c r="B465" s="72"/>
      <c r="C465" s="72"/>
      <c r="D465" s="84"/>
      <c r="E465" s="72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</row>
    <row r="466">
      <c r="A466" s="72"/>
      <c r="B466" s="72"/>
      <c r="C466" s="72"/>
      <c r="D466" s="84"/>
      <c r="E466" s="72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</row>
    <row r="467">
      <c r="A467" s="72"/>
      <c r="B467" s="72"/>
      <c r="C467" s="72"/>
      <c r="D467" s="84"/>
      <c r="E467" s="72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</row>
    <row r="468">
      <c r="A468" s="72"/>
      <c r="B468" s="72"/>
      <c r="C468" s="72"/>
      <c r="D468" s="84"/>
      <c r="E468" s="72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</row>
    <row r="469">
      <c r="A469" s="72"/>
      <c r="B469" s="72"/>
      <c r="C469" s="72"/>
      <c r="D469" s="84"/>
      <c r="E469" s="72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</row>
    <row r="470">
      <c r="A470" s="72"/>
      <c r="B470" s="72"/>
      <c r="C470" s="72"/>
      <c r="D470" s="84"/>
      <c r="E470" s="72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</row>
    <row r="471">
      <c r="A471" s="72"/>
      <c r="B471" s="72"/>
      <c r="C471" s="72"/>
      <c r="D471" s="84"/>
      <c r="E471" s="72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</row>
    <row r="472">
      <c r="A472" s="72"/>
      <c r="B472" s="72"/>
      <c r="C472" s="72"/>
      <c r="D472" s="84"/>
      <c r="E472" s="72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</row>
    <row r="473">
      <c r="A473" s="72"/>
      <c r="B473" s="72"/>
      <c r="C473" s="72"/>
      <c r="D473" s="84"/>
      <c r="E473" s="72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</row>
    <row r="474">
      <c r="A474" s="72"/>
      <c r="B474" s="72"/>
      <c r="C474" s="72"/>
      <c r="D474" s="84"/>
      <c r="E474" s="72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</row>
    <row r="475">
      <c r="A475" s="72"/>
      <c r="B475" s="72"/>
      <c r="C475" s="72"/>
      <c r="D475" s="84"/>
      <c r="E475" s="72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</row>
    <row r="476">
      <c r="A476" s="72"/>
      <c r="B476" s="72"/>
      <c r="C476" s="72"/>
      <c r="D476" s="84"/>
      <c r="E476" s="72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</row>
    <row r="477">
      <c r="A477" s="72"/>
      <c r="B477" s="72"/>
      <c r="C477" s="72"/>
      <c r="D477" s="84"/>
      <c r="E477" s="72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</row>
    <row r="478">
      <c r="A478" s="72"/>
      <c r="B478" s="72"/>
      <c r="C478" s="72"/>
      <c r="D478" s="84"/>
      <c r="E478" s="72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</row>
    <row r="479">
      <c r="A479" s="72"/>
      <c r="B479" s="72"/>
      <c r="C479" s="72"/>
      <c r="D479" s="84"/>
      <c r="E479" s="72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</row>
    <row r="480">
      <c r="A480" s="72"/>
      <c r="B480" s="72"/>
      <c r="C480" s="72"/>
      <c r="D480" s="84"/>
      <c r="E480" s="72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</row>
    <row r="481">
      <c r="A481" s="72"/>
      <c r="B481" s="72"/>
      <c r="C481" s="72"/>
      <c r="D481" s="84"/>
      <c r="E481" s="72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</row>
    <row r="482">
      <c r="A482" s="72"/>
      <c r="B482" s="72"/>
      <c r="C482" s="72"/>
      <c r="D482" s="84"/>
      <c r="E482" s="72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</row>
    <row r="483">
      <c r="A483" s="72"/>
      <c r="B483" s="72"/>
      <c r="C483" s="72"/>
      <c r="D483" s="84"/>
      <c r="E483" s="72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</row>
    <row r="484">
      <c r="A484" s="72"/>
      <c r="B484" s="72"/>
      <c r="C484" s="72"/>
      <c r="D484" s="84"/>
      <c r="E484" s="72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</row>
    <row r="485">
      <c r="A485" s="72"/>
      <c r="B485" s="72"/>
      <c r="C485" s="72"/>
      <c r="D485" s="84"/>
      <c r="E485" s="72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</row>
    <row r="486">
      <c r="A486" s="72"/>
      <c r="B486" s="72"/>
      <c r="C486" s="72"/>
      <c r="D486" s="84"/>
      <c r="E486" s="72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</row>
    <row r="487">
      <c r="A487" s="72"/>
      <c r="B487" s="72"/>
      <c r="C487" s="72"/>
      <c r="D487" s="84"/>
      <c r="E487" s="72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</row>
    <row r="488">
      <c r="A488" s="72"/>
      <c r="B488" s="72"/>
      <c r="C488" s="72"/>
      <c r="D488" s="84"/>
      <c r="E488" s="72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</row>
    <row r="489">
      <c r="A489" s="72"/>
      <c r="B489" s="72"/>
      <c r="C489" s="72"/>
      <c r="D489" s="84"/>
      <c r="E489" s="72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</row>
    <row r="490">
      <c r="A490" s="72"/>
      <c r="B490" s="72"/>
      <c r="C490" s="72"/>
      <c r="D490" s="84"/>
      <c r="E490" s="72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</row>
    <row r="491">
      <c r="A491" s="72"/>
      <c r="B491" s="72"/>
      <c r="C491" s="72"/>
      <c r="D491" s="84"/>
      <c r="E491" s="72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</row>
    <row r="492">
      <c r="A492" s="72"/>
      <c r="B492" s="72"/>
      <c r="C492" s="72"/>
      <c r="D492" s="84"/>
      <c r="E492" s="72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</row>
    <row r="493">
      <c r="A493" s="72"/>
      <c r="B493" s="72"/>
      <c r="C493" s="72"/>
      <c r="D493" s="84"/>
      <c r="E493" s="72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</row>
    <row r="494">
      <c r="A494" s="72"/>
      <c r="B494" s="72"/>
      <c r="C494" s="72"/>
      <c r="D494" s="84"/>
      <c r="E494" s="72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</row>
    <row r="495">
      <c r="A495" s="72"/>
      <c r="B495" s="72"/>
      <c r="C495" s="72"/>
      <c r="D495" s="84"/>
      <c r="E495" s="72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</row>
    <row r="496">
      <c r="A496" s="72"/>
      <c r="B496" s="72"/>
      <c r="C496" s="72"/>
      <c r="D496" s="84"/>
      <c r="E496" s="72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</row>
    <row r="497">
      <c r="A497" s="72"/>
      <c r="B497" s="72"/>
      <c r="C497" s="72"/>
      <c r="D497" s="84"/>
      <c r="E497" s="72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</row>
    <row r="498">
      <c r="A498" s="72"/>
      <c r="B498" s="72"/>
      <c r="C498" s="72"/>
      <c r="D498" s="84"/>
      <c r="E498" s="72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</row>
    <row r="499">
      <c r="A499" s="72"/>
      <c r="B499" s="72"/>
      <c r="C499" s="72"/>
      <c r="D499" s="84"/>
      <c r="E499" s="72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</row>
    <row r="500">
      <c r="A500" s="72"/>
      <c r="B500" s="72"/>
      <c r="C500" s="72"/>
      <c r="D500" s="84"/>
      <c r="E500" s="72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</row>
    <row r="501">
      <c r="A501" s="72"/>
      <c r="B501" s="72"/>
      <c r="C501" s="72"/>
      <c r="D501" s="84"/>
      <c r="E501" s="72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</row>
    <row r="502">
      <c r="A502" s="72"/>
      <c r="B502" s="72"/>
      <c r="C502" s="72"/>
      <c r="D502" s="84"/>
      <c r="E502" s="72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</row>
    <row r="503">
      <c r="A503" s="72"/>
      <c r="B503" s="72"/>
      <c r="C503" s="72"/>
      <c r="D503" s="84"/>
      <c r="E503" s="72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</row>
    <row r="504">
      <c r="A504" s="72"/>
      <c r="B504" s="72"/>
      <c r="C504" s="72"/>
      <c r="D504" s="84"/>
      <c r="E504" s="72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</row>
    <row r="505">
      <c r="A505" s="72"/>
      <c r="B505" s="72"/>
      <c r="C505" s="72"/>
      <c r="D505" s="84"/>
      <c r="E505" s="72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</row>
    <row r="506">
      <c r="A506" s="72"/>
      <c r="B506" s="72"/>
      <c r="C506" s="72"/>
      <c r="D506" s="84"/>
      <c r="E506" s="72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</row>
    <row r="507">
      <c r="A507" s="72"/>
      <c r="B507" s="72"/>
      <c r="C507" s="72"/>
      <c r="D507" s="84"/>
      <c r="E507" s="72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</row>
    <row r="508">
      <c r="A508" s="72"/>
      <c r="B508" s="72"/>
      <c r="C508" s="72"/>
      <c r="D508" s="84"/>
      <c r="E508" s="72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</row>
    <row r="509">
      <c r="A509" s="72"/>
      <c r="B509" s="72"/>
      <c r="C509" s="72"/>
      <c r="D509" s="84"/>
      <c r="E509" s="72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</row>
    <row r="510">
      <c r="A510" s="72"/>
      <c r="B510" s="72"/>
      <c r="C510" s="72"/>
      <c r="D510" s="84"/>
      <c r="E510" s="72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</row>
    <row r="511">
      <c r="A511" s="72"/>
      <c r="B511" s="72"/>
      <c r="C511" s="72"/>
      <c r="D511" s="84"/>
      <c r="E511" s="72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</row>
    <row r="512">
      <c r="A512" s="72"/>
      <c r="B512" s="72"/>
      <c r="C512" s="72"/>
      <c r="D512" s="84"/>
      <c r="E512" s="72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</row>
    <row r="513">
      <c r="A513" s="72"/>
      <c r="B513" s="72"/>
      <c r="C513" s="72"/>
      <c r="D513" s="84"/>
      <c r="E513" s="72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</row>
    <row r="514">
      <c r="A514" s="72"/>
      <c r="B514" s="72"/>
      <c r="C514" s="72"/>
      <c r="D514" s="84"/>
      <c r="E514" s="72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</row>
    <row r="515">
      <c r="A515" s="72"/>
      <c r="B515" s="72"/>
      <c r="C515" s="72"/>
      <c r="D515" s="84"/>
      <c r="E515" s="72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</row>
    <row r="516">
      <c r="A516" s="72"/>
      <c r="B516" s="72"/>
      <c r="C516" s="72"/>
      <c r="D516" s="84"/>
      <c r="E516" s="72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</row>
    <row r="517">
      <c r="A517" s="72"/>
      <c r="B517" s="72"/>
      <c r="C517" s="72"/>
      <c r="D517" s="84"/>
      <c r="E517" s="72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</row>
    <row r="518">
      <c r="A518" s="72"/>
      <c r="B518" s="72"/>
      <c r="C518" s="72"/>
      <c r="D518" s="84"/>
      <c r="E518" s="72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</row>
    <row r="519">
      <c r="A519" s="72"/>
      <c r="B519" s="72"/>
      <c r="C519" s="72"/>
      <c r="D519" s="84"/>
      <c r="E519" s="72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</row>
    <row r="520">
      <c r="A520" s="72"/>
      <c r="B520" s="72"/>
      <c r="C520" s="72"/>
      <c r="D520" s="84"/>
      <c r="E520" s="72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</row>
    <row r="521">
      <c r="A521" s="72"/>
      <c r="B521" s="72"/>
      <c r="C521" s="72"/>
      <c r="D521" s="84"/>
      <c r="E521" s="72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</row>
    <row r="522">
      <c r="A522" s="72"/>
      <c r="B522" s="72"/>
      <c r="C522" s="72"/>
      <c r="D522" s="84"/>
      <c r="E522" s="72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</row>
    <row r="523">
      <c r="A523" s="72"/>
      <c r="B523" s="72"/>
      <c r="C523" s="72"/>
      <c r="D523" s="84"/>
      <c r="E523" s="72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</row>
    <row r="524">
      <c r="A524" s="72"/>
      <c r="B524" s="72"/>
      <c r="C524" s="72"/>
      <c r="D524" s="84"/>
      <c r="E524" s="72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</row>
    <row r="525">
      <c r="A525" s="72"/>
      <c r="B525" s="72"/>
      <c r="C525" s="72"/>
      <c r="D525" s="84"/>
      <c r="E525" s="72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</row>
    <row r="526">
      <c r="A526" s="72"/>
      <c r="B526" s="72"/>
      <c r="C526" s="72"/>
      <c r="D526" s="84"/>
      <c r="E526" s="72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</row>
    <row r="527">
      <c r="A527" s="72"/>
      <c r="B527" s="72"/>
      <c r="C527" s="72"/>
      <c r="D527" s="84"/>
      <c r="E527" s="72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</row>
    <row r="528">
      <c r="A528" s="72"/>
      <c r="B528" s="72"/>
      <c r="C528" s="72"/>
      <c r="D528" s="84"/>
      <c r="E528" s="72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</row>
    <row r="529">
      <c r="A529" s="72"/>
      <c r="B529" s="72"/>
      <c r="C529" s="72"/>
      <c r="D529" s="84"/>
      <c r="E529" s="72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</row>
    <row r="530">
      <c r="A530" s="72"/>
      <c r="B530" s="72"/>
      <c r="C530" s="72"/>
      <c r="D530" s="84"/>
      <c r="E530" s="72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</row>
    <row r="531">
      <c r="A531" s="72"/>
      <c r="B531" s="72"/>
      <c r="C531" s="72"/>
      <c r="D531" s="84"/>
      <c r="E531" s="72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</row>
    <row r="532">
      <c r="A532" s="72"/>
      <c r="B532" s="72"/>
      <c r="C532" s="72"/>
      <c r="D532" s="84"/>
      <c r="E532" s="72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</row>
    <row r="533">
      <c r="A533" s="72"/>
      <c r="B533" s="72"/>
      <c r="C533" s="72"/>
      <c r="D533" s="84"/>
      <c r="E533" s="72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</row>
    <row r="534">
      <c r="A534" s="72"/>
      <c r="B534" s="72"/>
      <c r="C534" s="72"/>
      <c r="D534" s="84"/>
      <c r="E534" s="72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</row>
    <row r="535">
      <c r="A535" s="72"/>
      <c r="B535" s="72"/>
      <c r="C535" s="72"/>
      <c r="D535" s="84"/>
      <c r="E535" s="72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</row>
    <row r="536">
      <c r="A536" s="72"/>
      <c r="B536" s="72"/>
      <c r="C536" s="72"/>
      <c r="D536" s="84"/>
      <c r="E536" s="72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</row>
    <row r="537">
      <c r="A537" s="72"/>
      <c r="B537" s="72"/>
      <c r="C537" s="72"/>
      <c r="D537" s="84"/>
      <c r="E537" s="72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</row>
    <row r="538">
      <c r="A538" s="72"/>
      <c r="B538" s="72"/>
      <c r="C538" s="72"/>
      <c r="D538" s="84"/>
      <c r="E538" s="72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</row>
    <row r="539">
      <c r="A539" s="72"/>
      <c r="B539" s="72"/>
      <c r="C539" s="72"/>
      <c r="D539" s="84"/>
      <c r="E539" s="72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</row>
    <row r="540">
      <c r="A540" s="72"/>
      <c r="B540" s="72"/>
      <c r="C540" s="72"/>
      <c r="D540" s="84"/>
      <c r="E540" s="72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</row>
    <row r="541">
      <c r="A541" s="72"/>
      <c r="B541" s="72"/>
      <c r="C541" s="72"/>
      <c r="D541" s="84"/>
      <c r="E541" s="72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</row>
    <row r="542">
      <c r="A542" s="72"/>
      <c r="B542" s="72"/>
      <c r="C542" s="72"/>
      <c r="D542" s="84"/>
      <c r="E542" s="72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</row>
    <row r="543">
      <c r="A543" s="72"/>
      <c r="B543" s="72"/>
      <c r="C543" s="72"/>
      <c r="D543" s="84"/>
      <c r="E543" s="72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</row>
    <row r="544">
      <c r="A544" s="72"/>
      <c r="B544" s="72"/>
      <c r="C544" s="72"/>
      <c r="D544" s="84"/>
      <c r="E544" s="72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</row>
    <row r="545">
      <c r="A545" s="72"/>
      <c r="B545" s="72"/>
      <c r="C545" s="72"/>
      <c r="D545" s="84"/>
      <c r="E545" s="72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</row>
    <row r="546">
      <c r="A546" s="72"/>
      <c r="B546" s="72"/>
      <c r="C546" s="72"/>
      <c r="D546" s="84"/>
      <c r="E546" s="72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</row>
    <row r="547">
      <c r="A547" s="72"/>
      <c r="B547" s="72"/>
      <c r="C547" s="72"/>
      <c r="D547" s="84"/>
      <c r="E547" s="72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</row>
    <row r="548">
      <c r="A548" s="72"/>
      <c r="B548" s="72"/>
      <c r="C548" s="72"/>
      <c r="D548" s="84"/>
      <c r="E548" s="72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</row>
    <row r="549">
      <c r="A549" s="72"/>
      <c r="B549" s="72"/>
      <c r="C549" s="72"/>
      <c r="D549" s="84"/>
      <c r="E549" s="72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</row>
    <row r="550">
      <c r="A550" s="72"/>
      <c r="B550" s="72"/>
      <c r="C550" s="72"/>
      <c r="D550" s="84"/>
      <c r="E550" s="72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</row>
    <row r="551">
      <c r="A551" s="72"/>
      <c r="B551" s="72"/>
      <c r="C551" s="72"/>
      <c r="D551" s="84"/>
      <c r="E551" s="72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</row>
    <row r="552">
      <c r="A552" s="72"/>
      <c r="B552" s="72"/>
      <c r="C552" s="72"/>
      <c r="D552" s="84"/>
      <c r="E552" s="72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</row>
    <row r="553">
      <c r="A553" s="72"/>
      <c r="B553" s="72"/>
      <c r="C553" s="72"/>
      <c r="D553" s="84"/>
      <c r="E553" s="72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</row>
    <row r="554">
      <c r="A554" s="72"/>
      <c r="B554" s="72"/>
      <c r="C554" s="72"/>
      <c r="D554" s="84"/>
      <c r="E554" s="72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</row>
    <row r="555">
      <c r="A555" s="72"/>
      <c r="B555" s="72"/>
      <c r="C555" s="72"/>
      <c r="D555" s="84"/>
      <c r="E555" s="72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</row>
    <row r="556">
      <c r="A556" s="72"/>
      <c r="B556" s="72"/>
      <c r="C556" s="72"/>
      <c r="D556" s="84"/>
      <c r="E556" s="72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</row>
    <row r="557">
      <c r="A557" s="72"/>
      <c r="B557" s="72"/>
      <c r="C557" s="72"/>
      <c r="D557" s="84"/>
      <c r="E557" s="72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</row>
    <row r="558">
      <c r="A558" s="72"/>
      <c r="B558" s="72"/>
      <c r="C558" s="72"/>
      <c r="D558" s="84"/>
      <c r="E558" s="72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</row>
    <row r="559">
      <c r="A559" s="72"/>
      <c r="B559" s="72"/>
      <c r="C559" s="72"/>
      <c r="D559" s="84"/>
      <c r="E559" s="72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</row>
    <row r="560">
      <c r="A560" s="72"/>
      <c r="B560" s="72"/>
      <c r="C560" s="72"/>
      <c r="D560" s="84"/>
      <c r="E560" s="72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</row>
    <row r="561">
      <c r="A561" s="72"/>
      <c r="B561" s="72"/>
      <c r="C561" s="72"/>
      <c r="D561" s="84"/>
      <c r="E561" s="72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</row>
    <row r="562">
      <c r="A562" s="72"/>
      <c r="B562" s="72"/>
      <c r="C562" s="72"/>
      <c r="D562" s="84"/>
      <c r="E562" s="72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</row>
    <row r="563">
      <c r="A563" s="72"/>
      <c r="B563" s="72"/>
      <c r="C563" s="72"/>
      <c r="D563" s="84"/>
      <c r="E563" s="72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</row>
    <row r="564">
      <c r="A564" s="72"/>
      <c r="B564" s="72"/>
      <c r="C564" s="72"/>
      <c r="D564" s="84"/>
      <c r="E564" s="72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</row>
    <row r="565">
      <c r="A565" s="72"/>
      <c r="B565" s="72"/>
      <c r="C565" s="72"/>
      <c r="D565" s="84"/>
      <c r="E565" s="72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</row>
    <row r="566">
      <c r="A566" s="72"/>
      <c r="B566" s="72"/>
      <c r="C566" s="72"/>
      <c r="D566" s="84"/>
      <c r="E566" s="72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</row>
    <row r="567">
      <c r="A567" s="72"/>
      <c r="B567" s="72"/>
      <c r="C567" s="72"/>
      <c r="D567" s="84"/>
      <c r="E567" s="72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</row>
    <row r="568">
      <c r="A568" s="72"/>
      <c r="B568" s="72"/>
      <c r="C568" s="72"/>
      <c r="D568" s="84"/>
      <c r="E568" s="72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</row>
    <row r="569">
      <c r="A569" s="72"/>
      <c r="B569" s="72"/>
      <c r="C569" s="72"/>
      <c r="D569" s="84"/>
      <c r="E569" s="72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</row>
    <row r="570">
      <c r="A570" s="72"/>
      <c r="B570" s="72"/>
      <c r="C570" s="72"/>
      <c r="D570" s="84"/>
      <c r="E570" s="72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</row>
    <row r="571">
      <c r="A571" s="72"/>
      <c r="B571" s="72"/>
      <c r="C571" s="72"/>
      <c r="D571" s="84"/>
      <c r="E571" s="72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</row>
    <row r="572">
      <c r="A572" s="72"/>
      <c r="B572" s="72"/>
      <c r="C572" s="72"/>
      <c r="D572" s="84"/>
      <c r="E572" s="72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</row>
    <row r="573">
      <c r="A573" s="72"/>
      <c r="B573" s="72"/>
      <c r="C573" s="72"/>
      <c r="D573" s="84"/>
      <c r="E573" s="72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</row>
    <row r="574">
      <c r="A574" s="72"/>
      <c r="B574" s="72"/>
      <c r="C574" s="72"/>
      <c r="D574" s="84"/>
      <c r="E574" s="72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</row>
    <row r="575">
      <c r="A575" s="72"/>
      <c r="B575" s="72"/>
      <c r="C575" s="72"/>
      <c r="D575" s="84"/>
      <c r="E575" s="72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</row>
    <row r="576">
      <c r="A576" s="72"/>
      <c r="B576" s="72"/>
      <c r="C576" s="72"/>
      <c r="D576" s="84"/>
      <c r="E576" s="72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</row>
    <row r="577">
      <c r="A577" s="72"/>
      <c r="B577" s="72"/>
      <c r="C577" s="72"/>
      <c r="D577" s="84"/>
      <c r="E577" s="72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</row>
    <row r="578">
      <c r="A578" s="72"/>
      <c r="B578" s="72"/>
      <c r="C578" s="72"/>
      <c r="D578" s="84"/>
      <c r="E578" s="72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</row>
    <row r="579">
      <c r="A579" s="72"/>
      <c r="B579" s="72"/>
      <c r="C579" s="72"/>
      <c r="D579" s="84"/>
      <c r="E579" s="72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</row>
    <row r="580">
      <c r="A580" s="72"/>
      <c r="B580" s="72"/>
      <c r="C580" s="72"/>
      <c r="D580" s="84"/>
      <c r="E580" s="72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</row>
    <row r="581">
      <c r="A581" s="72"/>
      <c r="B581" s="72"/>
      <c r="C581" s="72"/>
      <c r="D581" s="84"/>
      <c r="E581" s="72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</row>
    <row r="582">
      <c r="A582" s="72"/>
      <c r="B582" s="72"/>
      <c r="C582" s="72"/>
      <c r="D582" s="84"/>
      <c r="E582" s="72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</row>
    <row r="583">
      <c r="A583" s="72"/>
      <c r="B583" s="72"/>
      <c r="C583" s="72"/>
      <c r="D583" s="84"/>
      <c r="E583" s="72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</row>
    <row r="584">
      <c r="A584" s="72"/>
      <c r="B584" s="72"/>
      <c r="C584" s="72"/>
      <c r="D584" s="84"/>
      <c r="E584" s="72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</row>
    <row r="585">
      <c r="A585" s="72"/>
      <c r="B585" s="72"/>
      <c r="C585" s="72"/>
      <c r="D585" s="84"/>
      <c r="E585" s="72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</row>
    <row r="586">
      <c r="A586" s="72"/>
      <c r="B586" s="72"/>
      <c r="C586" s="72"/>
      <c r="D586" s="84"/>
      <c r="E586" s="72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</row>
    <row r="587">
      <c r="A587" s="72"/>
      <c r="B587" s="72"/>
      <c r="C587" s="72"/>
      <c r="D587" s="84"/>
      <c r="E587" s="72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</row>
    <row r="588">
      <c r="A588" s="72"/>
      <c r="B588" s="72"/>
      <c r="C588" s="72"/>
      <c r="D588" s="84"/>
      <c r="E588" s="72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</row>
    <row r="589">
      <c r="A589" s="72"/>
      <c r="B589" s="72"/>
      <c r="C589" s="72"/>
      <c r="D589" s="84"/>
      <c r="E589" s="72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</row>
    <row r="590">
      <c r="A590" s="72"/>
      <c r="B590" s="72"/>
      <c r="C590" s="72"/>
      <c r="D590" s="84"/>
      <c r="E590" s="72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</row>
    <row r="591">
      <c r="A591" s="72"/>
      <c r="B591" s="72"/>
      <c r="C591" s="72"/>
      <c r="D591" s="84"/>
      <c r="E591" s="72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</row>
    <row r="592">
      <c r="A592" s="72"/>
      <c r="B592" s="72"/>
      <c r="C592" s="72"/>
      <c r="D592" s="84"/>
      <c r="E592" s="72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</row>
    <row r="593">
      <c r="A593" s="72"/>
      <c r="B593" s="72"/>
      <c r="C593" s="72"/>
      <c r="D593" s="84"/>
      <c r="E593" s="72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</row>
    <row r="594">
      <c r="A594" s="72"/>
      <c r="B594" s="72"/>
      <c r="C594" s="72"/>
      <c r="D594" s="84"/>
      <c r="E594" s="72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</row>
    <row r="595">
      <c r="A595" s="72"/>
      <c r="B595" s="72"/>
      <c r="C595" s="72"/>
      <c r="D595" s="84"/>
      <c r="E595" s="72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</row>
    <row r="596">
      <c r="A596" s="72"/>
      <c r="B596" s="72"/>
      <c r="C596" s="72"/>
      <c r="D596" s="84"/>
      <c r="E596" s="72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</row>
    <row r="597">
      <c r="A597" s="72"/>
      <c r="B597" s="72"/>
      <c r="C597" s="72"/>
      <c r="D597" s="84"/>
      <c r="E597" s="72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</row>
    <row r="598">
      <c r="A598" s="72"/>
      <c r="B598" s="72"/>
      <c r="C598" s="72"/>
      <c r="D598" s="84"/>
      <c r="E598" s="72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</row>
    <row r="599">
      <c r="A599" s="72"/>
      <c r="B599" s="72"/>
      <c r="C599" s="72"/>
      <c r="D599" s="84"/>
      <c r="E599" s="72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</row>
    <row r="600">
      <c r="A600" s="72"/>
      <c r="B600" s="72"/>
      <c r="C600" s="72"/>
      <c r="D600" s="84"/>
      <c r="E600" s="72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</row>
    <row r="601">
      <c r="A601" s="72"/>
      <c r="B601" s="72"/>
      <c r="C601" s="72"/>
      <c r="D601" s="84"/>
      <c r="E601" s="72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</row>
    <row r="602">
      <c r="A602" s="72"/>
      <c r="B602" s="72"/>
      <c r="C602" s="72"/>
      <c r="D602" s="84"/>
      <c r="E602" s="72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</row>
    <row r="603">
      <c r="A603" s="72"/>
      <c r="B603" s="72"/>
      <c r="C603" s="72"/>
      <c r="D603" s="84"/>
      <c r="E603" s="72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</row>
    <row r="604">
      <c r="A604" s="72"/>
      <c r="B604" s="72"/>
      <c r="C604" s="72"/>
      <c r="D604" s="84"/>
      <c r="E604" s="72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</row>
    <row r="605">
      <c r="A605" s="72"/>
      <c r="B605" s="72"/>
      <c r="C605" s="72"/>
      <c r="D605" s="84"/>
      <c r="E605" s="72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</row>
    <row r="606">
      <c r="A606" s="72"/>
      <c r="B606" s="72"/>
      <c r="C606" s="72"/>
      <c r="D606" s="84"/>
      <c r="E606" s="72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</row>
    <row r="607">
      <c r="A607" s="72"/>
      <c r="B607" s="72"/>
      <c r="C607" s="72"/>
      <c r="D607" s="84"/>
      <c r="E607" s="72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</row>
    <row r="608">
      <c r="A608" s="72"/>
      <c r="B608" s="72"/>
      <c r="C608" s="72"/>
      <c r="D608" s="84"/>
      <c r="E608" s="72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</row>
    <row r="609">
      <c r="A609" s="72"/>
      <c r="B609" s="72"/>
      <c r="C609" s="72"/>
      <c r="D609" s="84"/>
      <c r="E609" s="72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</row>
    <row r="610">
      <c r="A610" s="72"/>
      <c r="B610" s="72"/>
      <c r="C610" s="72"/>
      <c r="D610" s="84"/>
      <c r="E610" s="72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</row>
    <row r="611">
      <c r="A611" s="72"/>
      <c r="B611" s="72"/>
      <c r="C611" s="72"/>
      <c r="D611" s="84"/>
      <c r="E611" s="72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</row>
    <row r="612">
      <c r="A612" s="72"/>
      <c r="B612" s="72"/>
      <c r="C612" s="72"/>
      <c r="D612" s="84"/>
      <c r="E612" s="72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</row>
    <row r="613">
      <c r="A613" s="72"/>
      <c r="B613" s="72"/>
      <c r="C613" s="72"/>
      <c r="D613" s="84"/>
      <c r="E613" s="72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</row>
    <row r="614">
      <c r="A614" s="72"/>
      <c r="B614" s="72"/>
      <c r="C614" s="72"/>
      <c r="D614" s="84"/>
      <c r="E614" s="72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</row>
    <row r="615">
      <c r="A615" s="72"/>
      <c r="B615" s="72"/>
      <c r="C615" s="72"/>
      <c r="D615" s="84"/>
      <c r="E615" s="72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</row>
    <row r="616">
      <c r="A616" s="72"/>
      <c r="B616" s="72"/>
      <c r="C616" s="72"/>
      <c r="D616" s="84"/>
      <c r="E616" s="72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</row>
    <row r="617">
      <c r="A617" s="72"/>
      <c r="B617" s="72"/>
      <c r="C617" s="72"/>
      <c r="D617" s="84"/>
      <c r="E617" s="72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</row>
    <row r="618">
      <c r="A618" s="72"/>
      <c r="B618" s="72"/>
      <c r="C618" s="72"/>
      <c r="D618" s="84"/>
      <c r="E618" s="72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</row>
    <row r="619">
      <c r="A619" s="72"/>
      <c r="B619" s="72"/>
      <c r="C619" s="72"/>
      <c r="D619" s="84"/>
      <c r="E619" s="72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</row>
    <row r="620">
      <c r="A620" s="72"/>
      <c r="B620" s="72"/>
      <c r="C620" s="72"/>
      <c r="D620" s="84"/>
      <c r="E620" s="72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</row>
    <row r="621">
      <c r="A621" s="72"/>
      <c r="B621" s="72"/>
      <c r="C621" s="72"/>
      <c r="D621" s="84"/>
      <c r="E621" s="72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</row>
    <row r="622">
      <c r="A622" s="72"/>
      <c r="B622" s="72"/>
      <c r="C622" s="72"/>
      <c r="D622" s="84"/>
      <c r="E622" s="72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</row>
    <row r="623">
      <c r="A623" s="72"/>
      <c r="B623" s="72"/>
      <c r="C623" s="72"/>
      <c r="D623" s="84"/>
      <c r="E623" s="72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</row>
    <row r="624">
      <c r="A624" s="72"/>
      <c r="B624" s="72"/>
      <c r="C624" s="72"/>
      <c r="D624" s="84"/>
      <c r="E624" s="72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</row>
    <row r="625">
      <c r="A625" s="72"/>
      <c r="B625" s="72"/>
      <c r="C625" s="72"/>
      <c r="D625" s="84"/>
      <c r="E625" s="72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</row>
    <row r="626">
      <c r="A626" s="72"/>
      <c r="B626" s="72"/>
      <c r="C626" s="72"/>
      <c r="D626" s="84"/>
      <c r="E626" s="72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</row>
    <row r="627">
      <c r="A627" s="72"/>
      <c r="B627" s="72"/>
      <c r="C627" s="72"/>
      <c r="D627" s="84"/>
      <c r="E627" s="72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</row>
    <row r="628">
      <c r="A628" s="72"/>
      <c r="B628" s="72"/>
      <c r="C628" s="72"/>
      <c r="D628" s="84"/>
      <c r="E628" s="72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</row>
    <row r="629">
      <c r="A629" s="72"/>
      <c r="B629" s="72"/>
      <c r="C629" s="72"/>
      <c r="D629" s="84"/>
      <c r="E629" s="72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</row>
    <row r="630">
      <c r="A630" s="72"/>
      <c r="B630" s="72"/>
      <c r="C630" s="72"/>
      <c r="D630" s="84"/>
      <c r="E630" s="72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</row>
    <row r="631">
      <c r="A631" s="72"/>
      <c r="B631" s="72"/>
      <c r="C631" s="72"/>
      <c r="D631" s="84"/>
      <c r="E631" s="72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</row>
    <row r="632">
      <c r="A632" s="72"/>
      <c r="B632" s="72"/>
      <c r="C632" s="72"/>
      <c r="D632" s="84"/>
      <c r="E632" s="72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</row>
    <row r="633">
      <c r="A633" s="72"/>
      <c r="B633" s="72"/>
      <c r="C633" s="72"/>
      <c r="D633" s="84"/>
      <c r="E633" s="72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</row>
    <row r="634">
      <c r="A634" s="72"/>
      <c r="B634" s="72"/>
      <c r="C634" s="72"/>
      <c r="D634" s="84"/>
      <c r="E634" s="72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</row>
    <row r="635">
      <c r="A635" s="72"/>
      <c r="B635" s="72"/>
      <c r="C635" s="72"/>
      <c r="D635" s="84"/>
      <c r="E635" s="72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</row>
    <row r="636">
      <c r="A636" s="72"/>
      <c r="B636" s="72"/>
      <c r="C636" s="72"/>
      <c r="D636" s="84"/>
      <c r="E636" s="72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</row>
    <row r="637">
      <c r="A637" s="72"/>
      <c r="B637" s="72"/>
      <c r="C637" s="72"/>
      <c r="D637" s="84"/>
      <c r="E637" s="72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</row>
    <row r="638">
      <c r="A638" s="72"/>
      <c r="B638" s="72"/>
      <c r="C638" s="72"/>
      <c r="D638" s="84"/>
      <c r="E638" s="72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</row>
    <row r="639">
      <c r="A639" s="72"/>
      <c r="B639" s="72"/>
      <c r="C639" s="72"/>
      <c r="D639" s="84"/>
      <c r="E639" s="72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</row>
    <row r="640">
      <c r="A640" s="72"/>
      <c r="B640" s="72"/>
      <c r="C640" s="72"/>
      <c r="D640" s="84"/>
      <c r="E640" s="72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</row>
    <row r="641">
      <c r="A641" s="72"/>
      <c r="B641" s="72"/>
      <c r="C641" s="72"/>
      <c r="D641" s="84"/>
      <c r="E641" s="72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</row>
    <row r="642">
      <c r="A642" s="72"/>
      <c r="B642" s="72"/>
      <c r="C642" s="72"/>
      <c r="D642" s="84"/>
      <c r="E642" s="72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</row>
    <row r="643">
      <c r="A643" s="72"/>
      <c r="B643" s="72"/>
      <c r="C643" s="72"/>
      <c r="D643" s="84"/>
      <c r="E643" s="72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</row>
    <row r="644">
      <c r="A644" s="72"/>
      <c r="B644" s="72"/>
      <c r="C644" s="72"/>
      <c r="D644" s="84"/>
      <c r="E644" s="72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</row>
    <row r="645">
      <c r="A645" s="72"/>
      <c r="B645" s="72"/>
      <c r="C645" s="72"/>
      <c r="D645" s="84"/>
      <c r="E645" s="72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</row>
    <row r="646">
      <c r="A646" s="72"/>
      <c r="B646" s="72"/>
      <c r="C646" s="72"/>
      <c r="D646" s="84"/>
      <c r="E646" s="72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</row>
    <row r="647">
      <c r="A647" s="72"/>
      <c r="B647" s="72"/>
      <c r="C647" s="72"/>
      <c r="D647" s="84"/>
      <c r="E647" s="72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</row>
    <row r="648">
      <c r="A648" s="72"/>
      <c r="B648" s="72"/>
      <c r="C648" s="72"/>
      <c r="D648" s="84"/>
      <c r="E648" s="72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</row>
    <row r="649">
      <c r="A649" s="72"/>
      <c r="B649" s="72"/>
      <c r="C649" s="72"/>
      <c r="D649" s="84"/>
      <c r="E649" s="72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</row>
    <row r="650">
      <c r="A650" s="72"/>
      <c r="B650" s="72"/>
      <c r="C650" s="72"/>
      <c r="D650" s="84"/>
      <c r="E650" s="72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</row>
    <row r="651">
      <c r="A651" s="72"/>
      <c r="B651" s="72"/>
      <c r="C651" s="72"/>
      <c r="D651" s="84"/>
      <c r="E651" s="72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</row>
    <row r="652">
      <c r="A652" s="72"/>
      <c r="B652" s="72"/>
      <c r="C652" s="72"/>
      <c r="D652" s="84"/>
      <c r="E652" s="72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</row>
    <row r="653">
      <c r="A653" s="72"/>
      <c r="B653" s="72"/>
      <c r="C653" s="72"/>
      <c r="D653" s="84"/>
      <c r="E653" s="72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</row>
    <row r="654">
      <c r="A654" s="72"/>
      <c r="B654" s="72"/>
      <c r="C654" s="72"/>
      <c r="D654" s="84"/>
      <c r="E654" s="72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</row>
    <row r="655">
      <c r="A655" s="72"/>
      <c r="B655" s="72"/>
      <c r="C655" s="72"/>
      <c r="D655" s="84"/>
      <c r="E655" s="72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</row>
    <row r="656">
      <c r="A656" s="72"/>
      <c r="B656" s="72"/>
      <c r="C656" s="72"/>
      <c r="D656" s="84"/>
      <c r="E656" s="72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</row>
    <row r="657">
      <c r="A657" s="72"/>
      <c r="B657" s="72"/>
      <c r="C657" s="72"/>
      <c r="D657" s="84"/>
      <c r="E657" s="72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</row>
    <row r="658">
      <c r="A658" s="72"/>
      <c r="B658" s="72"/>
      <c r="C658" s="72"/>
      <c r="D658" s="84"/>
      <c r="E658" s="72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</row>
    <row r="659">
      <c r="A659" s="72"/>
      <c r="B659" s="72"/>
      <c r="C659" s="72"/>
      <c r="D659" s="84"/>
      <c r="E659" s="72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</row>
    <row r="660">
      <c r="A660" s="72"/>
      <c r="B660" s="72"/>
      <c r="C660" s="72"/>
      <c r="D660" s="84"/>
      <c r="E660" s="72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</row>
    <row r="661">
      <c r="A661" s="72"/>
      <c r="B661" s="72"/>
      <c r="C661" s="72"/>
      <c r="D661" s="84"/>
      <c r="E661" s="72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</row>
    <row r="662">
      <c r="A662" s="72"/>
      <c r="B662" s="72"/>
      <c r="C662" s="72"/>
      <c r="D662" s="84"/>
      <c r="E662" s="72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</row>
    <row r="663">
      <c r="A663" s="72"/>
      <c r="B663" s="72"/>
      <c r="C663" s="72"/>
      <c r="D663" s="84"/>
      <c r="E663" s="72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</row>
    <row r="664">
      <c r="A664" s="72"/>
      <c r="B664" s="72"/>
      <c r="C664" s="72"/>
      <c r="D664" s="84"/>
      <c r="E664" s="72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</row>
    <row r="665">
      <c r="A665" s="72"/>
      <c r="B665" s="72"/>
      <c r="C665" s="72"/>
      <c r="D665" s="84"/>
      <c r="E665" s="72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</row>
    <row r="666">
      <c r="A666" s="72"/>
      <c r="B666" s="72"/>
      <c r="C666" s="72"/>
      <c r="D666" s="84"/>
      <c r="E666" s="72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</row>
    <row r="667">
      <c r="A667" s="72"/>
      <c r="B667" s="72"/>
      <c r="C667" s="72"/>
      <c r="D667" s="84"/>
      <c r="E667" s="72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</row>
    <row r="668">
      <c r="A668" s="72"/>
      <c r="B668" s="72"/>
      <c r="C668" s="72"/>
      <c r="D668" s="84"/>
      <c r="E668" s="72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</row>
    <row r="669">
      <c r="A669" s="72"/>
      <c r="B669" s="72"/>
      <c r="C669" s="72"/>
      <c r="D669" s="84"/>
      <c r="E669" s="72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</row>
    <row r="670">
      <c r="A670" s="72"/>
      <c r="B670" s="72"/>
      <c r="C670" s="72"/>
      <c r="D670" s="84"/>
      <c r="E670" s="72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</row>
    <row r="671">
      <c r="A671" s="72"/>
      <c r="B671" s="72"/>
      <c r="C671" s="72"/>
      <c r="D671" s="84"/>
      <c r="E671" s="72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</row>
    <row r="672">
      <c r="A672" s="72"/>
      <c r="B672" s="72"/>
      <c r="C672" s="72"/>
      <c r="D672" s="84"/>
      <c r="E672" s="72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</row>
    <row r="673">
      <c r="A673" s="72"/>
      <c r="B673" s="72"/>
      <c r="C673" s="72"/>
      <c r="D673" s="84"/>
      <c r="E673" s="72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</row>
    <row r="674">
      <c r="A674" s="72"/>
      <c r="B674" s="72"/>
      <c r="C674" s="72"/>
      <c r="D674" s="84"/>
      <c r="E674" s="72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</row>
    <row r="675">
      <c r="A675" s="72"/>
      <c r="B675" s="72"/>
      <c r="C675" s="72"/>
      <c r="D675" s="84"/>
      <c r="E675" s="72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</row>
    <row r="676">
      <c r="A676" s="72"/>
      <c r="B676" s="72"/>
      <c r="C676" s="72"/>
      <c r="D676" s="84"/>
      <c r="E676" s="72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</row>
    <row r="677">
      <c r="A677" s="72"/>
      <c r="B677" s="72"/>
      <c r="C677" s="72"/>
      <c r="D677" s="84"/>
      <c r="E677" s="72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</row>
    <row r="678">
      <c r="A678" s="72"/>
      <c r="B678" s="72"/>
      <c r="C678" s="72"/>
      <c r="D678" s="84"/>
      <c r="E678" s="72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</row>
    <row r="679">
      <c r="A679" s="72"/>
      <c r="B679" s="72"/>
      <c r="C679" s="72"/>
      <c r="D679" s="84"/>
      <c r="E679" s="72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</row>
    <row r="680">
      <c r="A680" s="72"/>
      <c r="B680" s="72"/>
      <c r="C680" s="72"/>
      <c r="D680" s="84"/>
      <c r="E680" s="72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</row>
    <row r="681">
      <c r="A681" s="72"/>
      <c r="B681" s="72"/>
      <c r="C681" s="72"/>
      <c r="D681" s="84"/>
      <c r="E681" s="72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</row>
    <row r="682">
      <c r="A682" s="72"/>
      <c r="B682" s="72"/>
      <c r="C682" s="72"/>
      <c r="D682" s="84"/>
      <c r="E682" s="72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</row>
    <row r="683">
      <c r="A683" s="72"/>
      <c r="B683" s="72"/>
      <c r="C683" s="72"/>
      <c r="D683" s="84"/>
      <c r="E683" s="72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</row>
    <row r="684">
      <c r="A684" s="72"/>
      <c r="B684" s="72"/>
      <c r="C684" s="72"/>
      <c r="D684" s="84"/>
      <c r="E684" s="72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</row>
    <row r="685">
      <c r="A685" s="72"/>
      <c r="B685" s="72"/>
      <c r="C685" s="72"/>
      <c r="D685" s="84"/>
      <c r="E685" s="72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</row>
    <row r="686">
      <c r="A686" s="72"/>
      <c r="B686" s="72"/>
      <c r="C686" s="72"/>
      <c r="D686" s="84"/>
      <c r="E686" s="72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</row>
    <row r="687">
      <c r="A687" s="72"/>
      <c r="B687" s="72"/>
      <c r="C687" s="72"/>
      <c r="D687" s="84"/>
      <c r="E687" s="72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</row>
    <row r="688">
      <c r="A688" s="72"/>
      <c r="B688" s="72"/>
      <c r="C688" s="72"/>
      <c r="D688" s="84"/>
      <c r="E688" s="72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</row>
    <row r="689">
      <c r="A689" s="72"/>
      <c r="B689" s="72"/>
      <c r="C689" s="72"/>
      <c r="D689" s="84"/>
      <c r="E689" s="72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</row>
    <row r="690">
      <c r="A690" s="72"/>
      <c r="B690" s="72"/>
      <c r="C690" s="72"/>
      <c r="D690" s="84"/>
      <c r="E690" s="72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</row>
    <row r="691">
      <c r="A691" s="72"/>
      <c r="B691" s="72"/>
      <c r="C691" s="72"/>
      <c r="D691" s="84"/>
      <c r="E691" s="72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</row>
    <row r="692">
      <c r="A692" s="72"/>
      <c r="B692" s="72"/>
      <c r="C692" s="72"/>
      <c r="D692" s="84"/>
      <c r="E692" s="72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</row>
    <row r="693">
      <c r="A693" s="72"/>
      <c r="B693" s="72"/>
      <c r="C693" s="72"/>
      <c r="D693" s="84"/>
      <c r="E693" s="72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</row>
    <row r="694">
      <c r="A694" s="72"/>
      <c r="B694" s="72"/>
      <c r="C694" s="72"/>
      <c r="D694" s="84"/>
      <c r="E694" s="72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</row>
    <row r="695">
      <c r="A695" s="72"/>
      <c r="B695" s="72"/>
      <c r="C695" s="72"/>
      <c r="D695" s="84"/>
      <c r="E695" s="72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</row>
    <row r="696">
      <c r="A696" s="72"/>
      <c r="B696" s="72"/>
      <c r="C696" s="72"/>
      <c r="D696" s="84"/>
      <c r="E696" s="72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</row>
    <row r="697">
      <c r="A697" s="72"/>
      <c r="B697" s="72"/>
      <c r="C697" s="72"/>
      <c r="D697" s="84"/>
      <c r="E697" s="72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</row>
    <row r="698">
      <c r="A698" s="72"/>
      <c r="B698" s="72"/>
      <c r="C698" s="72"/>
      <c r="D698" s="84"/>
      <c r="E698" s="72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</row>
    <row r="699">
      <c r="A699" s="72"/>
      <c r="B699" s="72"/>
      <c r="C699" s="72"/>
      <c r="D699" s="84"/>
      <c r="E699" s="72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</row>
    <row r="700">
      <c r="A700" s="72"/>
      <c r="B700" s="72"/>
      <c r="C700" s="72"/>
      <c r="D700" s="84"/>
      <c r="E700" s="72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</row>
    <row r="701">
      <c r="A701" s="72"/>
      <c r="B701" s="72"/>
      <c r="C701" s="72"/>
      <c r="D701" s="84"/>
      <c r="E701" s="72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</row>
    <row r="702">
      <c r="A702" s="72"/>
      <c r="B702" s="72"/>
      <c r="C702" s="72"/>
      <c r="D702" s="84"/>
      <c r="E702" s="72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</row>
    <row r="703">
      <c r="A703" s="72"/>
      <c r="B703" s="72"/>
      <c r="C703" s="72"/>
      <c r="D703" s="84"/>
      <c r="E703" s="72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</row>
    <row r="704">
      <c r="A704" s="72"/>
      <c r="B704" s="72"/>
      <c r="C704" s="72"/>
      <c r="D704" s="84"/>
      <c r="E704" s="72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</row>
    <row r="705">
      <c r="A705" s="72"/>
      <c r="B705" s="72"/>
      <c r="C705" s="72"/>
      <c r="D705" s="84"/>
      <c r="E705" s="72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</row>
    <row r="706">
      <c r="A706" s="72"/>
      <c r="B706" s="72"/>
      <c r="C706" s="72"/>
      <c r="D706" s="84"/>
      <c r="E706" s="72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</row>
    <row r="707">
      <c r="A707" s="72"/>
      <c r="B707" s="72"/>
      <c r="C707" s="72"/>
      <c r="D707" s="84"/>
      <c r="E707" s="72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</row>
    <row r="708">
      <c r="A708" s="72"/>
      <c r="B708" s="72"/>
      <c r="C708" s="72"/>
      <c r="D708" s="84"/>
      <c r="E708" s="72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</row>
    <row r="709">
      <c r="A709" s="72"/>
      <c r="B709" s="72"/>
      <c r="C709" s="72"/>
      <c r="D709" s="84"/>
      <c r="E709" s="72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</row>
    <row r="710">
      <c r="A710" s="72"/>
      <c r="B710" s="72"/>
      <c r="C710" s="72"/>
      <c r="D710" s="84"/>
      <c r="E710" s="72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</row>
    <row r="711">
      <c r="A711" s="72"/>
      <c r="B711" s="72"/>
      <c r="C711" s="72"/>
      <c r="D711" s="84"/>
      <c r="E711" s="72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</row>
    <row r="712">
      <c r="A712" s="72"/>
      <c r="B712" s="72"/>
      <c r="C712" s="72"/>
      <c r="D712" s="84"/>
      <c r="E712" s="72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</row>
    <row r="713">
      <c r="A713" s="72"/>
      <c r="B713" s="72"/>
      <c r="C713" s="72"/>
      <c r="D713" s="84"/>
      <c r="E713" s="72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</row>
    <row r="714">
      <c r="A714" s="72"/>
      <c r="B714" s="72"/>
      <c r="C714" s="72"/>
      <c r="D714" s="84"/>
      <c r="E714" s="72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</row>
    <row r="715">
      <c r="A715" s="72"/>
      <c r="B715" s="72"/>
      <c r="C715" s="72"/>
      <c r="D715" s="84"/>
      <c r="E715" s="72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</row>
    <row r="716">
      <c r="A716" s="72"/>
      <c r="B716" s="72"/>
      <c r="C716" s="72"/>
      <c r="D716" s="84"/>
      <c r="E716" s="72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</row>
    <row r="717">
      <c r="A717" s="72"/>
      <c r="B717" s="72"/>
      <c r="C717" s="72"/>
      <c r="D717" s="84"/>
      <c r="E717" s="72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</row>
    <row r="718">
      <c r="A718" s="72"/>
      <c r="B718" s="72"/>
      <c r="C718" s="72"/>
      <c r="D718" s="84"/>
      <c r="E718" s="72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</row>
    <row r="719">
      <c r="A719" s="72"/>
      <c r="B719" s="72"/>
      <c r="C719" s="72"/>
      <c r="D719" s="84"/>
      <c r="E719" s="72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</row>
    <row r="720">
      <c r="A720" s="72"/>
      <c r="B720" s="72"/>
      <c r="C720" s="72"/>
      <c r="D720" s="84"/>
      <c r="E720" s="72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</row>
    <row r="721">
      <c r="A721" s="72"/>
      <c r="B721" s="72"/>
      <c r="C721" s="72"/>
      <c r="D721" s="84"/>
      <c r="E721" s="72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</row>
    <row r="722">
      <c r="A722" s="72"/>
      <c r="B722" s="72"/>
      <c r="C722" s="72"/>
      <c r="D722" s="84"/>
      <c r="E722" s="72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</row>
    <row r="723">
      <c r="A723" s="72"/>
      <c r="B723" s="72"/>
      <c r="C723" s="72"/>
      <c r="D723" s="84"/>
      <c r="E723" s="72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</row>
    <row r="724">
      <c r="A724" s="72"/>
      <c r="B724" s="72"/>
      <c r="C724" s="72"/>
      <c r="D724" s="84"/>
      <c r="E724" s="72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</row>
    <row r="725">
      <c r="A725" s="72"/>
      <c r="B725" s="72"/>
      <c r="C725" s="72"/>
      <c r="D725" s="84"/>
      <c r="E725" s="72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</row>
    <row r="726">
      <c r="A726" s="72"/>
      <c r="B726" s="72"/>
      <c r="C726" s="72"/>
      <c r="D726" s="84"/>
      <c r="E726" s="72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</row>
    <row r="727">
      <c r="A727" s="72"/>
      <c r="B727" s="72"/>
      <c r="C727" s="72"/>
      <c r="D727" s="84"/>
      <c r="E727" s="72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</row>
    <row r="728">
      <c r="A728" s="72"/>
      <c r="B728" s="72"/>
      <c r="C728" s="72"/>
      <c r="D728" s="84"/>
      <c r="E728" s="72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</row>
    <row r="729">
      <c r="A729" s="72"/>
      <c r="B729" s="72"/>
      <c r="C729" s="72"/>
      <c r="D729" s="84"/>
      <c r="E729" s="72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</row>
    <row r="730">
      <c r="A730" s="72"/>
      <c r="B730" s="72"/>
      <c r="C730" s="72"/>
      <c r="D730" s="84"/>
      <c r="E730" s="72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</row>
    <row r="731">
      <c r="A731" s="72"/>
      <c r="B731" s="72"/>
      <c r="C731" s="72"/>
      <c r="D731" s="84"/>
      <c r="E731" s="72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</row>
    <row r="732">
      <c r="A732" s="72"/>
      <c r="B732" s="72"/>
      <c r="C732" s="72"/>
      <c r="D732" s="84"/>
      <c r="E732" s="72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</row>
    <row r="733">
      <c r="A733" s="72"/>
      <c r="B733" s="72"/>
      <c r="C733" s="72"/>
      <c r="D733" s="84"/>
      <c r="E733" s="72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</row>
    <row r="734">
      <c r="A734" s="72"/>
      <c r="B734" s="72"/>
      <c r="C734" s="72"/>
      <c r="D734" s="84"/>
      <c r="E734" s="72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</row>
    <row r="735">
      <c r="A735" s="72"/>
      <c r="B735" s="72"/>
      <c r="C735" s="72"/>
      <c r="D735" s="84"/>
      <c r="E735" s="72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</row>
    <row r="736">
      <c r="A736" s="72"/>
      <c r="B736" s="72"/>
      <c r="C736" s="72"/>
      <c r="D736" s="84"/>
      <c r="E736" s="72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</row>
    <row r="737">
      <c r="A737" s="72"/>
      <c r="B737" s="72"/>
      <c r="C737" s="72"/>
      <c r="D737" s="84"/>
      <c r="E737" s="72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</row>
    <row r="738">
      <c r="A738" s="72"/>
      <c r="B738" s="72"/>
      <c r="C738" s="72"/>
      <c r="D738" s="84"/>
      <c r="E738" s="72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</row>
    <row r="739">
      <c r="A739" s="72"/>
      <c r="B739" s="72"/>
      <c r="C739" s="72"/>
      <c r="D739" s="84"/>
      <c r="E739" s="72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</row>
    <row r="740">
      <c r="A740" s="72"/>
      <c r="B740" s="72"/>
      <c r="C740" s="72"/>
      <c r="D740" s="84"/>
      <c r="E740" s="72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</row>
    <row r="741">
      <c r="A741" s="72"/>
      <c r="B741" s="72"/>
      <c r="C741" s="72"/>
      <c r="D741" s="84"/>
      <c r="E741" s="72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</row>
    <row r="742">
      <c r="A742" s="72"/>
      <c r="B742" s="72"/>
      <c r="C742" s="72"/>
      <c r="D742" s="84"/>
      <c r="E742" s="72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</row>
    <row r="743">
      <c r="A743" s="72"/>
      <c r="B743" s="72"/>
      <c r="C743" s="72"/>
      <c r="D743" s="84"/>
      <c r="E743" s="72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</row>
    <row r="744">
      <c r="A744" s="72"/>
      <c r="B744" s="72"/>
      <c r="C744" s="72"/>
      <c r="D744" s="84"/>
      <c r="E744" s="72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</row>
    <row r="745">
      <c r="A745" s="72"/>
      <c r="B745" s="72"/>
      <c r="C745" s="72"/>
      <c r="D745" s="84"/>
      <c r="E745" s="72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</row>
    <row r="746">
      <c r="A746" s="72"/>
      <c r="B746" s="72"/>
      <c r="C746" s="72"/>
      <c r="D746" s="84"/>
      <c r="E746" s="72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</row>
    <row r="747">
      <c r="A747" s="72"/>
      <c r="B747" s="72"/>
      <c r="C747" s="72"/>
      <c r="D747" s="84"/>
      <c r="E747" s="72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</row>
    <row r="748">
      <c r="A748" s="72"/>
      <c r="B748" s="72"/>
      <c r="C748" s="72"/>
      <c r="D748" s="84"/>
      <c r="E748" s="72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</row>
    <row r="749">
      <c r="A749" s="72"/>
      <c r="B749" s="72"/>
      <c r="C749" s="72"/>
      <c r="D749" s="84"/>
      <c r="E749" s="72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</row>
    <row r="750">
      <c r="A750" s="72"/>
      <c r="B750" s="72"/>
      <c r="C750" s="72"/>
      <c r="D750" s="84"/>
      <c r="E750" s="72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</row>
    <row r="751">
      <c r="A751" s="72"/>
      <c r="B751" s="72"/>
      <c r="C751" s="72"/>
      <c r="D751" s="84"/>
      <c r="E751" s="72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</row>
    <row r="752">
      <c r="A752" s="72"/>
      <c r="B752" s="72"/>
      <c r="C752" s="72"/>
      <c r="D752" s="84"/>
      <c r="E752" s="72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</row>
    <row r="753">
      <c r="A753" s="72"/>
      <c r="B753" s="72"/>
      <c r="C753" s="72"/>
      <c r="D753" s="84"/>
      <c r="E753" s="72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</row>
    <row r="754">
      <c r="A754" s="72"/>
      <c r="B754" s="72"/>
      <c r="C754" s="72"/>
      <c r="D754" s="84"/>
      <c r="E754" s="72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</row>
    <row r="755">
      <c r="A755" s="72"/>
      <c r="B755" s="72"/>
      <c r="C755" s="72"/>
      <c r="D755" s="84"/>
      <c r="E755" s="72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</row>
    <row r="756">
      <c r="A756" s="72"/>
      <c r="B756" s="72"/>
      <c r="C756" s="72"/>
      <c r="D756" s="84"/>
      <c r="E756" s="72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</row>
    <row r="757">
      <c r="A757" s="72"/>
      <c r="B757" s="72"/>
      <c r="C757" s="72"/>
      <c r="D757" s="84"/>
      <c r="E757" s="72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</row>
    <row r="758">
      <c r="A758" s="72"/>
      <c r="B758" s="72"/>
      <c r="C758" s="72"/>
      <c r="D758" s="84"/>
      <c r="E758" s="72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</row>
    <row r="759">
      <c r="A759" s="72"/>
      <c r="B759" s="72"/>
      <c r="C759" s="72"/>
      <c r="D759" s="84"/>
      <c r="E759" s="72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</row>
    <row r="760">
      <c r="A760" s="72"/>
      <c r="B760" s="72"/>
      <c r="C760" s="72"/>
      <c r="D760" s="84"/>
      <c r="E760" s="72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</row>
    <row r="761">
      <c r="A761" s="72"/>
      <c r="B761" s="72"/>
      <c r="C761" s="72"/>
      <c r="D761" s="84"/>
      <c r="E761" s="72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</row>
    <row r="762">
      <c r="A762" s="72"/>
      <c r="B762" s="72"/>
      <c r="C762" s="72"/>
      <c r="D762" s="84"/>
      <c r="E762" s="72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</row>
    <row r="763">
      <c r="A763" s="72"/>
      <c r="B763" s="72"/>
      <c r="C763" s="72"/>
      <c r="D763" s="84"/>
      <c r="E763" s="72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</row>
    <row r="764">
      <c r="A764" s="72"/>
      <c r="B764" s="72"/>
      <c r="C764" s="72"/>
      <c r="D764" s="84"/>
      <c r="E764" s="72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</row>
    <row r="765">
      <c r="A765" s="72"/>
      <c r="B765" s="72"/>
      <c r="C765" s="72"/>
      <c r="D765" s="84"/>
      <c r="E765" s="72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</row>
    <row r="766">
      <c r="A766" s="72"/>
      <c r="B766" s="72"/>
      <c r="C766" s="72"/>
      <c r="D766" s="84"/>
      <c r="E766" s="72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</row>
    <row r="767">
      <c r="A767" s="72"/>
      <c r="B767" s="72"/>
      <c r="C767" s="72"/>
      <c r="D767" s="84"/>
      <c r="E767" s="72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</row>
    <row r="768">
      <c r="A768" s="72"/>
      <c r="B768" s="72"/>
      <c r="C768" s="72"/>
      <c r="D768" s="84"/>
      <c r="E768" s="72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</row>
    <row r="769">
      <c r="A769" s="72"/>
      <c r="B769" s="72"/>
      <c r="C769" s="72"/>
      <c r="D769" s="84"/>
      <c r="E769" s="72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</row>
    <row r="770">
      <c r="A770" s="72"/>
      <c r="B770" s="72"/>
      <c r="C770" s="72"/>
      <c r="D770" s="84"/>
      <c r="E770" s="72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</row>
    <row r="771">
      <c r="A771" s="72"/>
      <c r="B771" s="72"/>
      <c r="C771" s="72"/>
      <c r="D771" s="84"/>
      <c r="E771" s="72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</row>
    <row r="772">
      <c r="A772" s="72"/>
      <c r="B772" s="72"/>
      <c r="C772" s="72"/>
      <c r="D772" s="84"/>
      <c r="E772" s="72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</row>
    <row r="773">
      <c r="A773" s="72"/>
      <c r="B773" s="72"/>
      <c r="C773" s="72"/>
      <c r="D773" s="84"/>
      <c r="E773" s="72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</row>
    <row r="774">
      <c r="A774" s="72"/>
      <c r="B774" s="72"/>
      <c r="C774" s="72"/>
      <c r="D774" s="84"/>
      <c r="E774" s="72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</row>
    <row r="775">
      <c r="A775" s="72"/>
      <c r="B775" s="72"/>
      <c r="C775" s="72"/>
      <c r="D775" s="84"/>
      <c r="E775" s="72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</row>
    <row r="776">
      <c r="A776" s="72"/>
      <c r="B776" s="72"/>
      <c r="C776" s="72"/>
      <c r="D776" s="84"/>
      <c r="E776" s="72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</row>
    <row r="777">
      <c r="A777" s="72"/>
      <c r="B777" s="72"/>
      <c r="C777" s="72"/>
      <c r="D777" s="84"/>
      <c r="E777" s="72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</row>
    <row r="778">
      <c r="A778" s="72"/>
      <c r="B778" s="72"/>
      <c r="C778" s="72"/>
      <c r="D778" s="84"/>
      <c r="E778" s="72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</row>
    <row r="779">
      <c r="A779" s="72"/>
      <c r="B779" s="72"/>
      <c r="C779" s="72"/>
      <c r="D779" s="84"/>
      <c r="E779" s="72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</row>
    <row r="780">
      <c r="A780" s="72"/>
      <c r="B780" s="72"/>
      <c r="C780" s="72"/>
      <c r="D780" s="84"/>
      <c r="E780" s="72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</row>
    <row r="781">
      <c r="A781" s="72"/>
      <c r="B781" s="72"/>
      <c r="C781" s="72"/>
      <c r="D781" s="84"/>
      <c r="E781" s="72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</row>
    <row r="782">
      <c r="A782" s="72"/>
      <c r="B782" s="72"/>
      <c r="C782" s="72"/>
      <c r="D782" s="84"/>
      <c r="E782" s="72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</row>
    <row r="783">
      <c r="A783" s="72"/>
      <c r="B783" s="72"/>
      <c r="C783" s="72"/>
      <c r="D783" s="84"/>
      <c r="E783" s="72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</row>
    <row r="784">
      <c r="A784" s="72"/>
      <c r="B784" s="72"/>
      <c r="C784" s="72"/>
      <c r="D784" s="84"/>
      <c r="E784" s="72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</row>
    <row r="785">
      <c r="A785" s="72"/>
      <c r="B785" s="72"/>
      <c r="C785" s="72"/>
      <c r="D785" s="84"/>
      <c r="E785" s="72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</row>
    <row r="786">
      <c r="A786" s="72"/>
      <c r="B786" s="72"/>
      <c r="C786" s="72"/>
      <c r="D786" s="84"/>
      <c r="E786" s="72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</row>
    <row r="787">
      <c r="A787" s="72"/>
      <c r="B787" s="72"/>
      <c r="C787" s="72"/>
      <c r="D787" s="84"/>
      <c r="E787" s="72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</row>
    <row r="788">
      <c r="A788" s="72"/>
      <c r="B788" s="72"/>
      <c r="C788" s="72"/>
      <c r="D788" s="84"/>
      <c r="E788" s="72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</row>
    <row r="789">
      <c r="A789" s="72"/>
      <c r="B789" s="72"/>
      <c r="C789" s="72"/>
      <c r="D789" s="84"/>
      <c r="E789" s="72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</row>
    <row r="790">
      <c r="A790" s="72"/>
      <c r="B790" s="72"/>
      <c r="C790" s="72"/>
      <c r="D790" s="84"/>
      <c r="E790" s="72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</row>
    <row r="791">
      <c r="A791" s="72"/>
      <c r="B791" s="72"/>
      <c r="C791" s="72"/>
      <c r="D791" s="84"/>
      <c r="E791" s="72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</row>
    <row r="792">
      <c r="A792" s="72"/>
      <c r="B792" s="72"/>
      <c r="C792" s="72"/>
      <c r="D792" s="84"/>
      <c r="E792" s="72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</row>
    <row r="793">
      <c r="A793" s="72"/>
      <c r="B793" s="72"/>
      <c r="C793" s="72"/>
      <c r="D793" s="84"/>
      <c r="E793" s="72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</row>
    <row r="794">
      <c r="A794" s="72"/>
      <c r="B794" s="72"/>
      <c r="C794" s="72"/>
      <c r="D794" s="84"/>
      <c r="E794" s="72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</row>
    <row r="795">
      <c r="A795" s="72"/>
      <c r="B795" s="72"/>
      <c r="C795" s="72"/>
      <c r="D795" s="84"/>
      <c r="E795" s="72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</row>
    <row r="796">
      <c r="A796" s="72"/>
      <c r="B796" s="72"/>
      <c r="C796" s="72"/>
      <c r="D796" s="84"/>
      <c r="E796" s="72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</row>
    <row r="797">
      <c r="A797" s="72"/>
      <c r="B797" s="72"/>
      <c r="C797" s="72"/>
      <c r="D797" s="84"/>
      <c r="E797" s="72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</row>
    <row r="798">
      <c r="A798" s="72"/>
      <c r="B798" s="72"/>
      <c r="C798" s="72"/>
      <c r="D798" s="84"/>
      <c r="E798" s="72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</row>
    <row r="799">
      <c r="A799" s="72"/>
      <c r="B799" s="72"/>
      <c r="C799" s="72"/>
      <c r="D799" s="84"/>
      <c r="E799" s="72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</row>
    <row r="800">
      <c r="A800" s="72"/>
      <c r="B800" s="72"/>
      <c r="C800" s="72"/>
      <c r="D800" s="84"/>
      <c r="E800" s="72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</row>
    <row r="801">
      <c r="A801" s="72"/>
      <c r="B801" s="72"/>
      <c r="C801" s="72"/>
      <c r="D801" s="84"/>
      <c r="E801" s="72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</row>
    <row r="802">
      <c r="A802" s="72"/>
      <c r="B802" s="72"/>
      <c r="C802" s="72"/>
      <c r="D802" s="84"/>
      <c r="E802" s="72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</row>
    <row r="803">
      <c r="A803" s="72"/>
      <c r="B803" s="72"/>
      <c r="C803" s="72"/>
      <c r="D803" s="84"/>
      <c r="E803" s="72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</row>
    <row r="804">
      <c r="A804" s="72"/>
      <c r="B804" s="72"/>
      <c r="C804" s="72"/>
      <c r="D804" s="84"/>
      <c r="E804" s="72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</row>
    <row r="805">
      <c r="A805" s="72"/>
      <c r="B805" s="72"/>
      <c r="C805" s="72"/>
      <c r="D805" s="84"/>
      <c r="E805" s="72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</row>
    <row r="806">
      <c r="A806" s="72"/>
      <c r="B806" s="72"/>
      <c r="C806" s="72"/>
      <c r="D806" s="84"/>
      <c r="E806" s="72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</row>
    <row r="807">
      <c r="A807" s="72"/>
      <c r="B807" s="72"/>
      <c r="C807" s="72"/>
      <c r="D807" s="84"/>
      <c r="E807" s="72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</row>
    <row r="808">
      <c r="A808" s="72"/>
      <c r="B808" s="72"/>
      <c r="C808" s="72"/>
      <c r="D808" s="84"/>
      <c r="E808" s="72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</row>
    <row r="809">
      <c r="A809" s="72"/>
      <c r="B809" s="72"/>
      <c r="C809" s="72"/>
      <c r="D809" s="84"/>
      <c r="E809" s="72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</row>
    <row r="810">
      <c r="A810" s="72"/>
      <c r="B810" s="72"/>
      <c r="C810" s="72"/>
      <c r="D810" s="84"/>
      <c r="E810" s="72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</row>
    <row r="811">
      <c r="A811" s="72"/>
      <c r="B811" s="72"/>
      <c r="C811" s="72"/>
      <c r="D811" s="84"/>
      <c r="E811" s="72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</row>
    <row r="812">
      <c r="A812" s="72"/>
      <c r="B812" s="72"/>
      <c r="C812" s="72"/>
      <c r="D812" s="84"/>
      <c r="E812" s="72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</row>
    <row r="813">
      <c r="A813" s="72"/>
      <c r="B813" s="72"/>
      <c r="C813" s="72"/>
      <c r="D813" s="84"/>
      <c r="E813" s="72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</row>
    <row r="814">
      <c r="A814" s="72"/>
      <c r="B814" s="72"/>
      <c r="C814" s="72"/>
      <c r="D814" s="84"/>
      <c r="E814" s="72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</row>
    <row r="815">
      <c r="A815" s="72"/>
      <c r="B815" s="72"/>
      <c r="C815" s="72"/>
      <c r="D815" s="84"/>
      <c r="E815" s="72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</row>
    <row r="816">
      <c r="A816" s="72"/>
      <c r="B816" s="72"/>
      <c r="C816" s="72"/>
      <c r="D816" s="84"/>
      <c r="E816" s="72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</row>
    <row r="817">
      <c r="A817" s="72"/>
      <c r="B817" s="72"/>
      <c r="C817" s="72"/>
      <c r="D817" s="84"/>
      <c r="E817" s="72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</row>
    <row r="818">
      <c r="A818" s="72"/>
      <c r="B818" s="72"/>
      <c r="C818" s="72"/>
      <c r="D818" s="84"/>
      <c r="E818" s="72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</row>
    <row r="819">
      <c r="A819" s="72"/>
      <c r="B819" s="72"/>
      <c r="C819" s="72"/>
      <c r="D819" s="84"/>
      <c r="E819" s="72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</row>
    <row r="820">
      <c r="A820" s="72"/>
      <c r="B820" s="72"/>
      <c r="C820" s="72"/>
      <c r="D820" s="84"/>
      <c r="E820" s="72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</row>
    <row r="821">
      <c r="A821" s="72"/>
      <c r="B821" s="72"/>
      <c r="C821" s="72"/>
      <c r="D821" s="84"/>
      <c r="E821" s="72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</row>
    <row r="822">
      <c r="A822" s="72"/>
      <c r="B822" s="72"/>
      <c r="C822" s="72"/>
      <c r="D822" s="84"/>
      <c r="E822" s="72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</row>
    <row r="823">
      <c r="A823" s="72"/>
      <c r="B823" s="72"/>
      <c r="C823" s="72"/>
      <c r="D823" s="84"/>
      <c r="E823" s="72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</row>
    <row r="824">
      <c r="A824" s="72"/>
      <c r="B824" s="72"/>
      <c r="C824" s="72"/>
      <c r="D824" s="84"/>
      <c r="E824" s="72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</row>
    <row r="825">
      <c r="A825" s="72"/>
      <c r="B825" s="72"/>
      <c r="C825" s="72"/>
      <c r="D825" s="84"/>
      <c r="E825" s="72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</row>
    <row r="826">
      <c r="A826" s="72"/>
      <c r="B826" s="72"/>
      <c r="C826" s="72"/>
      <c r="D826" s="84"/>
      <c r="E826" s="72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</row>
    <row r="827">
      <c r="A827" s="72"/>
      <c r="B827" s="72"/>
      <c r="C827" s="72"/>
      <c r="D827" s="84"/>
      <c r="E827" s="72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</row>
    <row r="828">
      <c r="A828" s="72"/>
      <c r="B828" s="72"/>
      <c r="C828" s="72"/>
      <c r="D828" s="84"/>
      <c r="E828" s="72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</row>
    <row r="829">
      <c r="A829" s="72"/>
      <c r="B829" s="72"/>
      <c r="C829" s="72"/>
      <c r="D829" s="84"/>
      <c r="E829" s="72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</row>
    <row r="830">
      <c r="A830" s="72"/>
      <c r="B830" s="72"/>
      <c r="C830" s="72"/>
      <c r="D830" s="84"/>
      <c r="E830" s="72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</row>
    <row r="831">
      <c r="A831" s="72"/>
      <c r="B831" s="72"/>
      <c r="C831" s="72"/>
      <c r="D831" s="84"/>
      <c r="E831" s="72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</row>
    <row r="832">
      <c r="A832" s="72"/>
      <c r="B832" s="72"/>
      <c r="C832" s="72"/>
      <c r="D832" s="84"/>
      <c r="E832" s="72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</row>
    <row r="833">
      <c r="A833" s="72"/>
      <c r="B833" s="72"/>
      <c r="C833" s="72"/>
      <c r="D833" s="84"/>
      <c r="E833" s="72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</row>
    <row r="834">
      <c r="A834" s="72"/>
      <c r="B834" s="72"/>
      <c r="C834" s="72"/>
      <c r="D834" s="84"/>
      <c r="E834" s="72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</row>
    <row r="835">
      <c r="A835" s="72"/>
      <c r="B835" s="72"/>
      <c r="C835" s="72"/>
      <c r="D835" s="84"/>
      <c r="E835" s="72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</row>
    <row r="836">
      <c r="A836" s="72"/>
      <c r="B836" s="72"/>
      <c r="C836" s="72"/>
      <c r="D836" s="84"/>
      <c r="E836" s="72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</row>
    <row r="837">
      <c r="A837" s="72"/>
      <c r="B837" s="72"/>
      <c r="C837" s="72"/>
      <c r="D837" s="84"/>
      <c r="E837" s="72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</row>
    <row r="838">
      <c r="A838" s="72"/>
      <c r="B838" s="72"/>
      <c r="C838" s="72"/>
      <c r="D838" s="84"/>
      <c r="E838" s="72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</row>
    <row r="839">
      <c r="A839" s="72"/>
      <c r="B839" s="72"/>
      <c r="C839" s="72"/>
      <c r="D839" s="84"/>
      <c r="E839" s="72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</row>
    <row r="840">
      <c r="A840" s="72"/>
      <c r="B840" s="72"/>
      <c r="C840" s="72"/>
      <c r="D840" s="84"/>
      <c r="E840" s="72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</row>
    <row r="841">
      <c r="A841" s="72"/>
      <c r="B841" s="72"/>
      <c r="C841" s="72"/>
      <c r="D841" s="84"/>
      <c r="E841" s="72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</row>
    <row r="842">
      <c r="A842" s="72"/>
      <c r="B842" s="72"/>
      <c r="C842" s="72"/>
      <c r="D842" s="84"/>
      <c r="E842" s="72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</row>
    <row r="843">
      <c r="A843" s="72"/>
      <c r="B843" s="72"/>
      <c r="C843" s="72"/>
      <c r="D843" s="84"/>
      <c r="E843" s="72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</row>
    <row r="844">
      <c r="A844" s="72"/>
      <c r="B844" s="72"/>
      <c r="C844" s="72"/>
      <c r="D844" s="84"/>
      <c r="E844" s="72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</row>
    <row r="845">
      <c r="A845" s="72"/>
      <c r="B845" s="72"/>
      <c r="C845" s="72"/>
      <c r="D845" s="84"/>
      <c r="E845" s="72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</row>
    <row r="846">
      <c r="A846" s="72"/>
      <c r="B846" s="72"/>
      <c r="C846" s="72"/>
      <c r="D846" s="84"/>
      <c r="E846" s="72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</row>
    <row r="847">
      <c r="A847" s="72"/>
      <c r="B847" s="72"/>
      <c r="C847" s="72"/>
      <c r="D847" s="84"/>
      <c r="E847" s="72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</row>
    <row r="848">
      <c r="A848" s="72"/>
      <c r="B848" s="72"/>
      <c r="C848" s="72"/>
      <c r="D848" s="84"/>
      <c r="E848" s="72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</row>
    <row r="849">
      <c r="A849" s="72"/>
      <c r="B849" s="72"/>
      <c r="C849" s="72"/>
      <c r="D849" s="84"/>
      <c r="E849" s="72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</row>
    <row r="850">
      <c r="A850" s="72"/>
      <c r="B850" s="72"/>
      <c r="C850" s="72"/>
      <c r="D850" s="84"/>
      <c r="E850" s="72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</row>
    <row r="851">
      <c r="A851" s="72"/>
      <c r="B851" s="72"/>
      <c r="C851" s="72"/>
      <c r="D851" s="84"/>
      <c r="E851" s="72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</row>
    <row r="852">
      <c r="A852" s="72"/>
      <c r="B852" s="72"/>
      <c r="C852" s="72"/>
      <c r="D852" s="84"/>
      <c r="E852" s="72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</row>
    <row r="853">
      <c r="A853" s="72"/>
      <c r="B853" s="72"/>
      <c r="C853" s="72"/>
      <c r="D853" s="84"/>
      <c r="E853" s="72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</row>
    <row r="854">
      <c r="A854" s="72"/>
      <c r="B854" s="72"/>
      <c r="C854" s="72"/>
      <c r="D854" s="84"/>
      <c r="E854" s="72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</row>
    <row r="855">
      <c r="A855" s="72"/>
      <c r="B855" s="72"/>
      <c r="C855" s="72"/>
      <c r="D855" s="84"/>
      <c r="E855" s="72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</row>
    <row r="856">
      <c r="A856" s="72"/>
      <c r="B856" s="72"/>
      <c r="C856" s="72"/>
      <c r="D856" s="84"/>
      <c r="E856" s="72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</row>
    <row r="857">
      <c r="A857" s="72"/>
      <c r="B857" s="72"/>
      <c r="C857" s="72"/>
      <c r="D857" s="84"/>
      <c r="E857" s="72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</row>
    <row r="858">
      <c r="A858" s="72"/>
      <c r="B858" s="72"/>
      <c r="C858" s="72"/>
      <c r="D858" s="84"/>
      <c r="E858" s="72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</row>
    <row r="859">
      <c r="A859" s="72"/>
      <c r="B859" s="72"/>
      <c r="C859" s="72"/>
      <c r="D859" s="84"/>
      <c r="E859" s="72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</row>
    <row r="860">
      <c r="A860" s="72"/>
      <c r="B860" s="72"/>
      <c r="C860" s="72"/>
      <c r="D860" s="84"/>
      <c r="E860" s="72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</row>
    <row r="861">
      <c r="A861" s="72"/>
      <c r="B861" s="72"/>
      <c r="C861" s="72"/>
      <c r="D861" s="84"/>
      <c r="E861" s="72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</row>
    <row r="862">
      <c r="A862" s="72"/>
      <c r="B862" s="72"/>
      <c r="C862" s="72"/>
      <c r="D862" s="84"/>
      <c r="E862" s="72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</row>
    <row r="863">
      <c r="A863" s="72"/>
      <c r="B863" s="72"/>
      <c r="C863" s="72"/>
      <c r="D863" s="84"/>
      <c r="E863" s="72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</row>
    <row r="864">
      <c r="A864" s="72"/>
      <c r="B864" s="72"/>
      <c r="C864" s="72"/>
      <c r="D864" s="84"/>
      <c r="E864" s="72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</row>
    <row r="865">
      <c r="A865" s="72"/>
      <c r="B865" s="72"/>
      <c r="C865" s="72"/>
      <c r="D865" s="84"/>
      <c r="E865" s="72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</row>
    <row r="866">
      <c r="A866" s="72"/>
      <c r="B866" s="72"/>
      <c r="C866" s="72"/>
      <c r="D866" s="84"/>
      <c r="E866" s="72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</row>
    <row r="867">
      <c r="A867" s="72"/>
      <c r="B867" s="72"/>
      <c r="C867" s="72"/>
      <c r="D867" s="84"/>
      <c r="E867" s="72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</row>
    <row r="868">
      <c r="A868" s="72"/>
      <c r="B868" s="72"/>
      <c r="C868" s="72"/>
      <c r="D868" s="84"/>
      <c r="E868" s="72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</row>
    <row r="869">
      <c r="A869" s="72"/>
      <c r="B869" s="72"/>
      <c r="C869" s="72"/>
      <c r="D869" s="84"/>
      <c r="E869" s="72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</row>
    <row r="870">
      <c r="A870" s="72"/>
      <c r="B870" s="72"/>
      <c r="C870" s="72"/>
      <c r="D870" s="84"/>
      <c r="E870" s="72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</row>
    <row r="871">
      <c r="A871" s="72"/>
      <c r="B871" s="72"/>
      <c r="C871" s="72"/>
      <c r="D871" s="84"/>
      <c r="E871" s="72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</row>
    <row r="872">
      <c r="A872" s="72"/>
      <c r="B872" s="72"/>
      <c r="C872" s="72"/>
      <c r="D872" s="84"/>
      <c r="E872" s="72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</row>
    <row r="873">
      <c r="A873" s="72"/>
      <c r="B873" s="72"/>
      <c r="C873" s="72"/>
      <c r="D873" s="84"/>
      <c r="E873" s="72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</row>
    <row r="874">
      <c r="A874" s="72"/>
      <c r="B874" s="72"/>
      <c r="C874" s="72"/>
      <c r="D874" s="84"/>
      <c r="E874" s="72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</row>
    <row r="875">
      <c r="A875" s="72"/>
      <c r="B875" s="72"/>
      <c r="C875" s="72"/>
      <c r="D875" s="84"/>
      <c r="E875" s="72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</row>
    <row r="876">
      <c r="A876" s="72"/>
      <c r="B876" s="72"/>
      <c r="C876" s="72"/>
      <c r="D876" s="84"/>
      <c r="E876" s="72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</row>
    <row r="877">
      <c r="A877" s="72"/>
      <c r="B877" s="72"/>
      <c r="C877" s="72"/>
      <c r="D877" s="84"/>
      <c r="E877" s="72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</row>
    <row r="878">
      <c r="A878" s="72"/>
      <c r="B878" s="72"/>
      <c r="C878" s="72"/>
      <c r="D878" s="84"/>
      <c r="E878" s="72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</row>
    <row r="879">
      <c r="A879" s="72"/>
      <c r="B879" s="72"/>
      <c r="C879" s="72"/>
      <c r="D879" s="84"/>
      <c r="E879" s="72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</row>
    <row r="880">
      <c r="A880" s="72"/>
      <c r="B880" s="72"/>
      <c r="C880" s="72"/>
      <c r="D880" s="84"/>
      <c r="E880" s="72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</row>
    <row r="881">
      <c r="A881" s="72"/>
      <c r="B881" s="72"/>
      <c r="C881" s="72"/>
      <c r="D881" s="84"/>
      <c r="E881" s="72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</row>
    <row r="882">
      <c r="A882" s="72"/>
      <c r="B882" s="72"/>
      <c r="C882" s="72"/>
      <c r="D882" s="84"/>
      <c r="E882" s="72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</row>
    <row r="883">
      <c r="A883" s="72"/>
      <c r="B883" s="72"/>
      <c r="C883" s="72"/>
      <c r="D883" s="84"/>
      <c r="E883" s="72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</row>
    <row r="884">
      <c r="A884" s="72"/>
      <c r="B884" s="72"/>
      <c r="C884" s="72"/>
      <c r="D884" s="84"/>
      <c r="E884" s="72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</row>
    <row r="885">
      <c r="A885" s="72"/>
      <c r="B885" s="72"/>
      <c r="C885" s="72"/>
      <c r="D885" s="84"/>
      <c r="E885" s="72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</row>
    <row r="886">
      <c r="A886" s="72"/>
      <c r="B886" s="72"/>
      <c r="C886" s="72"/>
      <c r="D886" s="84"/>
      <c r="E886" s="72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</row>
    <row r="887">
      <c r="A887" s="72"/>
      <c r="B887" s="72"/>
      <c r="C887" s="72"/>
      <c r="D887" s="84"/>
      <c r="E887" s="72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</row>
    <row r="888">
      <c r="A888" s="72"/>
      <c r="B888" s="72"/>
      <c r="C888" s="72"/>
      <c r="D888" s="84"/>
      <c r="E888" s="72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</row>
    <row r="889">
      <c r="A889" s="72"/>
      <c r="B889" s="72"/>
      <c r="C889" s="72"/>
      <c r="D889" s="84"/>
      <c r="E889" s="72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</row>
    <row r="890">
      <c r="A890" s="72"/>
      <c r="B890" s="72"/>
      <c r="C890" s="72"/>
      <c r="D890" s="84"/>
      <c r="E890" s="72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</row>
    <row r="891">
      <c r="A891" s="72"/>
      <c r="B891" s="72"/>
      <c r="C891" s="72"/>
      <c r="D891" s="84"/>
      <c r="E891" s="72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</row>
    <row r="892">
      <c r="A892" s="72"/>
      <c r="B892" s="72"/>
      <c r="C892" s="72"/>
      <c r="D892" s="84"/>
      <c r="E892" s="72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</row>
    <row r="893">
      <c r="A893" s="72"/>
      <c r="B893" s="72"/>
      <c r="C893" s="72"/>
      <c r="D893" s="84"/>
      <c r="E893" s="72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</row>
    <row r="894">
      <c r="A894" s="72"/>
      <c r="B894" s="72"/>
      <c r="C894" s="72"/>
      <c r="D894" s="84"/>
      <c r="E894" s="72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</row>
    <row r="895">
      <c r="A895" s="72"/>
      <c r="B895" s="72"/>
      <c r="C895" s="72"/>
      <c r="D895" s="84"/>
      <c r="E895" s="72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</row>
    <row r="896">
      <c r="A896" s="72"/>
      <c r="B896" s="72"/>
      <c r="C896" s="72"/>
      <c r="D896" s="84"/>
      <c r="E896" s="72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</row>
    <row r="897">
      <c r="A897" s="72"/>
      <c r="B897" s="72"/>
      <c r="C897" s="72"/>
      <c r="D897" s="84"/>
      <c r="E897" s="72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</row>
    <row r="898">
      <c r="A898" s="72"/>
      <c r="B898" s="72"/>
      <c r="C898" s="72"/>
      <c r="D898" s="84"/>
      <c r="E898" s="72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</row>
    <row r="899">
      <c r="A899" s="72"/>
      <c r="B899" s="72"/>
      <c r="C899" s="72"/>
      <c r="D899" s="84"/>
      <c r="E899" s="72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</row>
    <row r="900">
      <c r="A900" s="72"/>
      <c r="B900" s="72"/>
      <c r="C900" s="72"/>
      <c r="D900" s="84"/>
      <c r="E900" s="72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</row>
    <row r="901">
      <c r="A901" s="72"/>
      <c r="B901" s="72"/>
      <c r="C901" s="72"/>
      <c r="D901" s="84"/>
      <c r="E901" s="72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</row>
    <row r="902">
      <c r="A902" s="72"/>
      <c r="B902" s="72"/>
      <c r="C902" s="72"/>
      <c r="D902" s="84"/>
      <c r="E902" s="72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</row>
    <row r="903">
      <c r="A903" s="72"/>
      <c r="B903" s="72"/>
      <c r="C903" s="72"/>
      <c r="D903" s="84"/>
      <c r="E903" s="72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</row>
    <row r="904">
      <c r="A904" s="72"/>
      <c r="B904" s="72"/>
      <c r="C904" s="72"/>
      <c r="D904" s="84"/>
      <c r="E904" s="72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</row>
    <row r="905">
      <c r="A905" s="72"/>
      <c r="B905" s="72"/>
      <c r="C905" s="72"/>
      <c r="D905" s="84"/>
      <c r="E905" s="72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</row>
    <row r="906">
      <c r="A906" s="72"/>
      <c r="B906" s="72"/>
      <c r="C906" s="72"/>
      <c r="D906" s="84"/>
      <c r="E906" s="72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</row>
    <row r="907">
      <c r="A907" s="72"/>
      <c r="B907" s="72"/>
      <c r="C907" s="72"/>
      <c r="D907" s="84"/>
      <c r="E907" s="72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</row>
    <row r="908">
      <c r="A908" s="72"/>
      <c r="B908" s="72"/>
      <c r="C908" s="72"/>
      <c r="D908" s="84"/>
      <c r="E908" s="72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</row>
    <row r="909">
      <c r="A909" s="72"/>
      <c r="B909" s="72"/>
      <c r="C909" s="72"/>
      <c r="D909" s="84"/>
      <c r="E909" s="72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</row>
    <row r="910">
      <c r="A910" s="72"/>
      <c r="B910" s="72"/>
      <c r="C910" s="72"/>
      <c r="D910" s="84"/>
      <c r="E910" s="72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</row>
    <row r="911">
      <c r="A911" s="72"/>
      <c r="B911" s="72"/>
      <c r="C911" s="72"/>
      <c r="D911" s="84"/>
      <c r="E911" s="72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</row>
    <row r="912">
      <c r="A912" s="72"/>
      <c r="B912" s="72"/>
      <c r="C912" s="72"/>
      <c r="D912" s="84"/>
      <c r="E912" s="72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</row>
    <row r="913">
      <c r="A913" s="72"/>
      <c r="B913" s="72"/>
      <c r="C913" s="72"/>
      <c r="D913" s="84"/>
      <c r="E913" s="72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</row>
    <row r="914">
      <c r="A914" s="72"/>
      <c r="B914" s="72"/>
      <c r="C914" s="72"/>
      <c r="D914" s="84"/>
      <c r="E914" s="72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</row>
    <row r="915">
      <c r="A915" s="72"/>
      <c r="B915" s="72"/>
      <c r="C915" s="72"/>
      <c r="D915" s="84"/>
      <c r="E915" s="72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</row>
    <row r="916">
      <c r="A916" s="72"/>
      <c r="B916" s="72"/>
      <c r="C916" s="72"/>
      <c r="D916" s="84"/>
      <c r="E916" s="72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</row>
    <row r="917">
      <c r="A917" s="72"/>
      <c r="B917" s="72"/>
      <c r="C917" s="72"/>
      <c r="D917" s="84"/>
      <c r="E917" s="72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</row>
    <row r="918">
      <c r="A918" s="72"/>
      <c r="B918" s="72"/>
      <c r="C918" s="72"/>
      <c r="D918" s="84"/>
      <c r="E918" s="72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</row>
    <row r="919">
      <c r="A919" s="72"/>
      <c r="B919" s="72"/>
      <c r="C919" s="72"/>
      <c r="D919" s="84"/>
      <c r="E919" s="72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</row>
    <row r="920">
      <c r="A920" s="72"/>
      <c r="B920" s="72"/>
      <c r="C920" s="72"/>
      <c r="D920" s="84"/>
      <c r="E920" s="72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</row>
    <row r="921">
      <c r="A921" s="72"/>
      <c r="B921" s="72"/>
      <c r="C921" s="72"/>
      <c r="D921" s="84"/>
      <c r="E921" s="72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</row>
    <row r="922">
      <c r="A922" s="72"/>
      <c r="B922" s="72"/>
      <c r="C922" s="72"/>
      <c r="D922" s="84"/>
      <c r="E922" s="72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</row>
    <row r="923">
      <c r="A923" s="72"/>
      <c r="B923" s="72"/>
      <c r="C923" s="72"/>
      <c r="D923" s="84"/>
      <c r="E923" s="72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</row>
    <row r="924">
      <c r="A924" s="72"/>
      <c r="B924" s="72"/>
      <c r="C924" s="72"/>
      <c r="D924" s="84"/>
      <c r="E924" s="72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</row>
    <row r="925">
      <c r="A925" s="72"/>
      <c r="B925" s="72"/>
      <c r="C925" s="72"/>
      <c r="D925" s="84"/>
      <c r="E925" s="72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</row>
    <row r="926">
      <c r="A926" s="72"/>
      <c r="B926" s="72"/>
      <c r="C926" s="72"/>
      <c r="D926" s="84"/>
      <c r="E926" s="72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</row>
    <row r="927">
      <c r="A927" s="72"/>
      <c r="B927" s="72"/>
      <c r="C927" s="72"/>
      <c r="D927" s="84"/>
      <c r="E927" s="72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</row>
    <row r="928">
      <c r="A928" s="72"/>
      <c r="B928" s="72"/>
      <c r="C928" s="72"/>
      <c r="D928" s="84"/>
      <c r="E928" s="72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</row>
    <row r="929">
      <c r="A929" s="72"/>
      <c r="B929" s="72"/>
      <c r="C929" s="72"/>
      <c r="D929" s="84"/>
      <c r="E929" s="72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</row>
    <row r="930">
      <c r="A930" s="72"/>
      <c r="B930" s="72"/>
      <c r="C930" s="72"/>
      <c r="D930" s="84"/>
      <c r="E930" s="72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</row>
    <row r="931">
      <c r="A931" s="72"/>
      <c r="B931" s="72"/>
      <c r="C931" s="72"/>
      <c r="D931" s="84"/>
      <c r="E931" s="72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</row>
    <row r="932">
      <c r="A932" s="72"/>
      <c r="B932" s="72"/>
      <c r="C932" s="72"/>
      <c r="D932" s="84"/>
      <c r="E932" s="72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</row>
    <row r="933">
      <c r="A933" s="72"/>
      <c r="B933" s="72"/>
      <c r="C933" s="72"/>
      <c r="D933" s="84"/>
      <c r="E933" s="72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</row>
    <row r="934">
      <c r="A934" s="72"/>
      <c r="B934" s="72"/>
      <c r="C934" s="72"/>
      <c r="D934" s="84"/>
      <c r="E934" s="72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</row>
    <row r="935">
      <c r="A935" s="72"/>
      <c r="B935" s="72"/>
      <c r="C935" s="72"/>
      <c r="D935" s="84"/>
      <c r="E935" s="72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</row>
    <row r="936">
      <c r="A936" s="72"/>
      <c r="B936" s="72"/>
      <c r="C936" s="72"/>
      <c r="D936" s="84"/>
      <c r="E936" s="72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</row>
    <row r="937">
      <c r="A937" s="72"/>
      <c r="B937" s="72"/>
      <c r="C937" s="72"/>
      <c r="D937" s="84"/>
      <c r="E937" s="72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</row>
    <row r="938">
      <c r="A938" s="72"/>
      <c r="B938" s="72"/>
      <c r="C938" s="72"/>
      <c r="D938" s="84"/>
      <c r="E938" s="72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</row>
    <row r="939">
      <c r="A939" s="72"/>
      <c r="B939" s="72"/>
      <c r="C939" s="72"/>
      <c r="D939" s="84"/>
      <c r="E939" s="72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</row>
    <row r="940">
      <c r="A940" s="72"/>
      <c r="B940" s="72"/>
      <c r="C940" s="72"/>
      <c r="D940" s="84"/>
      <c r="E940" s="72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</row>
    <row r="941">
      <c r="A941" s="72"/>
      <c r="B941" s="72"/>
      <c r="C941" s="72"/>
      <c r="D941" s="84"/>
      <c r="E941" s="72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</row>
    <row r="942">
      <c r="A942" s="72"/>
      <c r="B942" s="72"/>
      <c r="C942" s="72"/>
      <c r="D942" s="84"/>
      <c r="E942" s="72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</row>
    <row r="943">
      <c r="A943" s="72"/>
      <c r="B943" s="72"/>
      <c r="C943" s="72"/>
      <c r="D943" s="84"/>
      <c r="E943" s="72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</row>
    <row r="944">
      <c r="A944" s="72"/>
      <c r="B944" s="72"/>
      <c r="C944" s="72"/>
      <c r="D944" s="84"/>
      <c r="E944" s="72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</row>
    <row r="945">
      <c r="A945" s="72"/>
      <c r="B945" s="72"/>
      <c r="C945" s="72"/>
      <c r="D945" s="84"/>
      <c r="E945" s="72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</row>
    <row r="946">
      <c r="A946" s="72"/>
      <c r="B946" s="72"/>
      <c r="C946" s="72"/>
      <c r="D946" s="84"/>
      <c r="E946" s="72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</row>
    <row r="947">
      <c r="A947" s="72"/>
      <c r="B947" s="72"/>
      <c r="C947" s="72"/>
      <c r="D947" s="84"/>
      <c r="E947" s="72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</row>
    <row r="948">
      <c r="A948" s="72"/>
      <c r="B948" s="72"/>
      <c r="C948" s="72"/>
      <c r="D948" s="84"/>
      <c r="E948" s="72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</row>
    <row r="949">
      <c r="A949" s="72"/>
      <c r="B949" s="72"/>
      <c r="C949" s="72"/>
      <c r="D949" s="84"/>
      <c r="E949" s="72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</row>
    <row r="950">
      <c r="A950" s="72"/>
      <c r="B950" s="72"/>
      <c r="C950" s="72"/>
      <c r="D950" s="84"/>
      <c r="E950" s="72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</row>
    <row r="951">
      <c r="A951" s="72"/>
      <c r="B951" s="72"/>
      <c r="C951" s="72"/>
      <c r="D951" s="84"/>
      <c r="E951" s="72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</row>
    <row r="952">
      <c r="A952" s="72"/>
      <c r="B952" s="72"/>
      <c r="C952" s="72"/>
      <c r="D952" s="84"/>
      <c r="E952" s="72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</row>
    <row r="953">
      <c r="A953" s="72"/>
      <c r="B953" s="72"/>
      <c r="C953" s="72"/>
      <c r="D953" s="84"/>
      <c r="E953" s="72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</row>
    <row r="954">
      <c r="A954" s="72"/>
      <c r="B954" s="72"/>
      <c r="C954" s="72"/>
      <c r="D954" s="84"/>
      <c r="E954" s="72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</row>
    <row r="955">
      <c r="A955" s="72"/>
      <c r="B955" s="72"/>
      <c r="C955" s="72"/>
      <c r="D955" s="84"/>
      <c r="E955" s="72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</row>
    <row r="956">
      <c r="A956" s="72"/>
      <c r="B956" s="72"/>
      <c r="C956" s="72"/>
      <c r="D956" s="84"/>
      <c r="E956" s="72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</row>
    <row r="957">
      <c r="A957" s="72"/>
      <c r="B957" s="72"/>
      <c r="C957" s="72"/>
      <c r="D957" s="84"/>
      <c r="E957" s="72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</row>
    <row r="958">
      <c r="A958" s="72"/>
      <c r="B958" s="72"/>
      <c r="C958" s="72"/>
      <c r="D958" s="84"/>
      <c r="E958" s="72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</row>
    <row r="959">
      <c r="A959" s="72"/>
      <c r="B959" s="72"/>
      <c r="C959" s="72"/>
      <c r="D959" s="84"/>
      <c r="E959" s="72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</row>
    <row r="960">
      <c r="A960" s="72"/>
      <c r="B960" s="72"/>
      <c r="C960" s="72"/>
      <c r="D960" s="84"/>
      <c r="E960" s="72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</row>
    <row r="961">
      <c r="A961" s="72"/>
      <c r="B961" s="72"/>
      <c r="C961" s="72"/>
      <c r="D961" s="84"/>
      <c r="E961" s="72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</row>
    <row r="962">
      <c r="A962" s="72"/>
      <c r="B962" s="72"/>
      <c r="C962" s="72"/>
      <c r="D962" s="84"/>
      <c r="E962" s="72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</row>
    <row r="963">
      <c r="A963" s="72"/>
      <c r="B963" s="72"/>
      <c r="C963" s="72"/>
      <c r="D963" s="84"/>
      <c r="E963" s="72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</row>
    <row r="964">
      <c r="A964" s="72"/>
      <c r="B964" s="72"/>
      <c r="C964" s="72"/>
      <c r="D964" s="84"/>
      <c r="E964" s="72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</row>
    <row r="965">
      <c r="A965" s="72"/>
      <c r="B965" s="72"/>
      <c r="C965" s="72"/>
      <c r="D965" s="84"/>
      <c r="E965" s="72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</row>
    <row r="966">
      <c r="A966" s="72"/>
      <c r="B966" s="72"/>
      <c r="C966" s="72"/>
      <c r="D966" s="84"/>
      <c r="E966" s="72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</row>
    <row r="967">
      <c r="A967" s="72"/>
      <c r="B967" s="72"/>
      <c r="C967" s="72"/>
      <c r="D967" s="84"/>
      <c r="E967" s="72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</row>
    <row r="968">
      <c r="A968" s="72"/>
      <c r="B968" s="72"/>
      <c r="C968" s="72"/>
      <c r="D968" s="84"/>
      <c r="E968" s="72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</row>
    <row r="969">
      <c r="A969" s="72"/>
      <c r="B969" s="72"/>
      <c r="C969" s="72"/>
      <c r="D969" s="84"/>
      <c r="E969" s="72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</row>
    <row r="970">
      <c r="A970" s="72"/>
      <c r="B970" s="72"/>
      <c r="C970" s="72"/>
      <c r="D970" s="84"/>
      <c r="E970" s="72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</row>
    <row r="971">
      <c r="A971" s="72"/>
      <c r="B971" s="72"/>
      <c r="C971" s="72"/>
      <c r="D971" s="84"/>
      <c r="E971" s="72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</row>
    <row r="972">
      <c r="A972" s="72"/>
      <c r="B972" s="72"/>
      <c r="C972" s="72"/>
      <c r="D972" s="84"/>
      <c r="E972" s="72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</row>
    <row r="973">
      <c r="A973" s="72"/>
      <c r="B973" s="72"/>
      <c r="C973" s="72"/>
      <c r="D973" s="84"/>
      <c r="E973" s="72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</row>
    <row r="974">
      <c r="A974" s="72"/>
      <c r="B974" s="72"/>
      <c r="C974" s="72"/>
      <c r="D974" s="84"/>
      <c r="E974" s="72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</row>
    <row r="975">
      <c r="A975" s="72"/>
      <c r="B975" s="72"/>
      <c r="C975" s="72"/>
      <c r="D975" s="84"/>
      <c r="E975" s="72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</row>
    <row r="976">
      <c r="A976" s="72"/>
      <c r="B976" s="72"/>
      <c r="C976" s="72"/>
      <c r="D976" s="84"/>
      <c r="E976" s="72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</row>
    <row r="977">
      <c r="A977" s="72"/>
      <c r="B977" s="72"/>
      <c r="C977" s="72"/>
      <c r="D977" s="84"/>
      <c r="E977" s="72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</row>
    <row r="978">
      <c r="A978" s="72"/>
      <c r="B978" s="72"/>
      <c r="C978" s="72"/>
      <c r="D978" s="84"/>
      <c r="E978" s="72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</row>
    <row r="979">
      <c r="A979" s="72"/>
      <c r="B979" s="72"/>
      <c r="C979" s="72"/>
      <c r="D979" s="84"/>
      <c r="E979" s="72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</row>
    <row r="980">
      <c r="A980" s="72"/>
      <c r="B980" s="72"/>
      <c r="C980" s="72"/>
      <c r="D980" s="84"/>
      <c r="E980" s="72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</row>
    <row r="981">
      <c r="A981" s="72"/>
      <c r="B981" s="72"/>
      <c r="C981" s="72"/>
      <c r="D981" s="84"/>
      <c r="E981" s="72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</row>
    <row r="982">
      <c r="A982" s="72"/>
      <c r="B982" s="72"/>
      <c r="C982" s="72"/>
      <c r="D982" s="84"/>
      <c r="E982" s="72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</row>
    <row r="983">
      <c r="A983" s="72"/>
      <c r="B983" s="72"/>
      <c r="C983" s="72"/>
      <c r="D983" s="84"/>
      <c r="E983" s="72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</row>
    <row r="984">
      <c r="A984" s="72"/>
      <c r="B984" s="72"/>
      <c r="C984" s="72"/>
      <c r="D984" s="84"/>
      <c r="E984" s="72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</row>
    <row r="985">
      <c r="A985" s="72"/>
      <c r="B985" s="72"/>
      <c r="C985" s="72"/>
      <c r="D985" s="84"/>
      <c r="E985" s="72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</row>
    <row r="986">
      <c r="A986" s="72"/>
      <c r="B986" s="72"/>
      <c r="C986" s="72"/>
      <c r="D986" s="84"/>
      <c r="E986" s="72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</row>
    <row r="987">
      <c r="A987" s="72"/>
      <c r="B987" s="72"/>
      <c r="C987" s="72"/>
      <c r="D987" s="84"/>
      <c r="E987" s="72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</row>
    <row r="988">
      <c r="A988" s="72"/>
      <c r="B988" s="72"/>
      <c r="C988" s="72"/>
      <c r="D988" s="84"/>
      <c r="E988" s="72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</row>
    <row r="989">
      <c r="A989" s="72"/>
      <c r="B989" s="72"/>
      <c r="C989" s="72"/>
      <c r="D989" s="84"/>
      <c r="E989" s="72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</row>
    <row r="990">
      <c r="A990" s="72"/>
      <c r="B990" s="72"/>
      <c r="C990" s="72"/>
      <c r="D990" s="84"/>
      <c r="E990" s="72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</row>
    <row r="991">
      <c r="A991" s="72"/>
      <c r="B991" s="72"/>
      <c r="C991" s="72"/>
      <c r="D991" s="84"/>
      <c r="E991" s="72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</row>
    <row r="992">
      <c r="A992" s="72"/>
      <c r="B992" s="72"/>
      <c r="C992" s="72"/>
      <c r="D992" s="84"/>
      <c r="E992" s="72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</row>
    <row r="993">
      <c r="A993" s="72"/>
      <c r="B993" s="72"/>
      <c r="C993" s="72"/>
      <c r="D993" s="84"/>
      <c r="E993" s="72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</row>
    <row r="994">
      <c r="A994" s="72"/>
      <c r="B994" s="72"/>
      <c r="C994" s="72"/>
      <c r="D994" s="84"/>
      <c r="E994" s="72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</row>
    <row r="995">
      <c r="A995" s="72"/>
      <c r="B995" s="72"/>
      <c r="C995" s="72"/>
      <c r="D995" s="84"/>
      <c r="E995" s="72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</row>
    <row r="996">
      <c r="A996" s="72"/>
      <c r="B996" s="72"/>
      <c r="C996" s="72"/>
      <c r="D996" s="84"/>
      <c r="E996" s="72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</row>
    <row r="997">
      <c r="A997" s="72"/>
      <c r="B997" s="72"/>
      <c r="C997" s="72"/>
      <c r="D997" s="84"/>
      <c r="E997" s="72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</row>
    <row r="998">
      <c r="A998" s="72"/>
      <c r="B998" s="72"/>
      <c r="C998" s="72"/>
      <c r="D998" s="84"/>
      <c r="E998" s="72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</row>
    <row r="999">
      <c r="A999" s="72"/>
      <c r="B999" s="72"/>
      <c r="C999" s="72"/>
      <c r="D999" s="84"/>
      <c r="E999" s="72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</row>
    <row r="1000">
      <c r="A1000" s="72"/>
      <c r="B1000" s="72"/>
      <c r="C1000" s="72"/>
      <c r="D1000" s="84"/>
      <c r="E1000" s="72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</row>
    <row r="1001">
      <c r="A1001" s="72"/>
      <c r="B1001" s="72"/>
      <c r="C1001" s="72"/>
      <c r="D1001" s="84"/>
      <c r="E1001" s="72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  <c r="BR1001" s="84"/>
      <c r="BS1001" s="84"/>
      <c r="BT1001" s="84"/>
      <c r="BU1001" s="84"/>
      <c r="BV1001" s="84"/>
      <c r="BW1001" s="84"/>
      <c r="BX1001" s="84"/>
      <c r="BY1001" s="84"/>
      <c r="BZ1001" s="84"/>
      <c r="CA1001" s="84"/>
      <c r="CB1001" s="84"/>
      <c r="CC1001" s="84"/>
      <c r="CD1001" s="84"/>
      <c r="CE1001" s="84"/>
      <c r="CF1001" s="84"/>
      <c r="CG1001" s="84"/>
      <c r="CH1001" s="84"/>
      <c r="CI1001" s="84"/>
      <c r="CJ1001" s="84"/>
      <c r="CK1001" s="84"/>
      <c r="CL1001" s="84"/>
      <c r="CM1001" s="84"/>
      <c r="CN1001" s="84"/>
      <c r="CO1001" s="84"/>
      <c r="CP1001" s="84"/>
      <c r="CQ1001" s="84"/>
      <c r="CR1001" s="84"/>
      <c r="CS1001" s="84"/>
      <c r="CT1001" s="84"/>
    </row>
    <row r="1002">
      <c r="A1002" s="72"/>
      <c r="B1002" s="72"/>
      <c r="C1002" s="72"/>
      <c r="D1002" s="84"/>
      <c r="E1002" s="72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  <c r="BR1002" s="84"/>
      <c r="BS1002" s="84"/>
      <c r="BT1002" s="84"/>
      <c r="BU1002" s="84"/>
      <c r="BV1002" s="84"/>
      <c r="BW1002" s="84"/>
      <c r="BX1002" s="84"/>
      <c r="BY1002" s="84"/>
      <c r="BZ1002" s="84"/>
      <c r="CA1002" s="84"/>
      <c r="CB1002" s="84"/>
      <c r="CC1002" s="84"/>
      <c r="CD1002" s="84"/>
      <c r="CE1002" s="84"/>
      <c r="CF1002" s="84"/>
      <c r="CG1002" s="84"/>
      <c r="CH1002" s="84"/>
      <c r="CI1002" s="84"/>
      <c r="CJ1002" s="84"/>
      <c r="CK1002" s="84"/>
      <c r="CL1002" s="84"/>
      <c r="CM1002" s="84"/>
      <c r="CN1002" s="84"/>
      <c r="CO1002" s="84"/>
      <c r="CP1002" s="84"/>
      <c r="CQ1002" s="84"/>
      <c r="CR1002" s="84"/>
      <c r="CS1002" s="84"/>
      <c r="CT1002" s="84"/>
    </row>
    <row r="1003">
      <c r="A1003" s="72"/>
      <c r="B1003" s="72"/>
      <c r="C1003" s="72"/>
      <c r="D1003" s="84"/>
      <c r="E1003" s="72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  <c r="AD1003" s="84"/>
      <c r="AE1003" s="84"/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  <c r="BF1003" s="84"/>
      <c r="BG1003" s="84"/>
      <c r="BH1003" s="84"/>
      <c r="BI1003" s="84"/>
      <c r="BJ1003" s="84"/>
      <c r="BK1003" s="84"/>
      <c r="BL1003" s="84"/>
      <c r="BM1003" s="84"/>
      <c r="BN1003" s="84"/>
      <c r="BO1003" s="84"/>
      <c r="BP1003" s="84"/>
      <c r="BQ1003" s="84"/>
      <c r="BR1003" s="84"/>
      <c r="BS1003" s="84"/>
      <c r="BT1003" s="84"/>
      <c r="BU1003" s="84"/>
      <c r="BV1003" s="84"/>
      <c r="BW1003" s="84"/>
      <c r="BX1003" s="84"/>
      <c r="BY1003" s="84"/>
      <c r="BZ1003" s="84"/>
      <c r="CA1003" s="84"/>
      <c r="CB1003" s="84"/>
      <c r="CC1003" s="84"/>
      <c r="CD1003" s="84"/>
      <c r="CE1003" s="84"/>
      <c r="CF1003" s="84"/>
      <c r="CG1003" s="84"/>
      <c r="CH1003" s="84"/>
      <c r="CI1003" s="84"/>
      <c r="CJ1003" s="84"/>
      <c r="CK1003" s="84"/>
      <c r="CL1003" s="84"/>
      <c r="CM1003" s="84"/>
      <c r="CN1003" s="84"/>
      <c r="CO1003" s="84"/>
      <c r="CP1003" s="84"/>
      <c r="CQ1003" s="84"/>
      <c r="CR1003" s="84"/>
      <c r="CS1003" s="84"/>
      <c r="CT1003" s="84"/>
    </row>
    <row r="1004">
      <c r="A1004" s="72"/>
      <c r="B1004" s="72"/>
      <c r="C1004" s="72"/>
      <c r="D1004" s="84"/>
      <c r="E1004" s="72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  <c r="AD1004" s="84"/>
      <c r="AE1004" s="84"/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  <c r="BF1004" s="84"/>
      <c r="BG1004" s="84"/>
      <c r="BH1004" s="84"/>
      <c r="BI1004" s="84"/>
      <c r="BJ1004" s="84"/>
      <c r="BK1004" s="84"/>
      <c r="BL1004" s="84"/>
      <c r="BM1004" s="84"/>
      <c r="BN1004" s="84"/>
      <c r="BO1004" s="84"/>
      <c r="BP1004" s="84"/>
      <c r="BQ1004" s="84"/>
      <c r="BR1004" s="84"/>
      <c r="BS1004" s="84"/>
      <c r="BT1004" s="84"/>
      <c r="BU1004" s="84"/>
      <c r="BV1004" s="84"/>
      <c r="BW1004" s="84"/>
      <c r="BX1004" s="84"/>
      <c r="BY1004" s="84"/>
      <c r="BZ1004" s="84"/>
      <c r="CA1004" s="84"/>
      <c r="CB1004" s="84"/>
      <c r="CC1004" s="84"/>
      <c r="CD1004" s="84"/>
      <c r="CE1004" s="84"/>
      <c r="CF1004" s="84"/>
      <c r="CG1004" s="84"/>
      <c r="CH1004" s="84"/>
      <c r="CI1004" s="84"/>
      <c r="CJ1004" s="84"/>
      <c r="CK1004" s="84"/>
      <c r="CL1004" s="84"/>
      <c r="CM1004" s="84"/>
      <c r="CN1004" s="84"/>
      <c r="CO1004" s="84"/>
      <c r="CP1004" s="84"/>
      <c r="CQ1004" s="84"/>
      <c r="CR1004" s="84"/>
      <c r="CS1004" s="84"/>
      <c r="CT1004" s="84"/>
    </row>
    <row r="1005">
      <c r="A1005" s="72"/>
      <c r="B1005" s="72"/>
      <c r="C1005" s="72"/>
      <c r="D1005" s="84"/>
      <c r="E1005" s="72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4"/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  <c r="BF1005" s="84"/>
      <c r="BG1005" s="84"/>
      <c r="BH1005" s="84"/>
      <c r="BI1005" s="84"/>
      <c r="BJ1005" s="84"/>
      <c r="BK1005" s="84"/>
      <c r="BL1005" s="84"/>
      <c r="BM1005" s="84"/>
      <c r="BN1005" s="84"/>
      <c r="BO1005" s="84"/>
      <c r="BP1005" s="84"/>
      <c r="BQ1005" s="84"/>
      <c r="BR1005" s="84"/>
      <c r="BS1005" s="84"/>
      <c r="BT1005" s="84"/>
      <c r="BU1005" s="84"/>
      <c r="BV1005" s="84"/>
      <c r="BW1005" s="84"/>
      <c r="BX1005" s="84"/>
      <c r="BY1005" s="84"/>
      <c r="BZ1005" s="84"/>
      <c r="CA1005" s="84"/>
      <c r="CB1005" s="84"/>
      <c r="CC1005" s="84"/>
      <c r="CD1005" s="84"/>
      <c r="CE1005" s="84"/>
      <c r="CF1005" s="84"/>
      <c r="CG1005" s="84"/>
      <c r="CH1005" s="84"/>
      <c r="CI1005" s="84"/>
      <c r="CJ1005" s="84"/>
      <c r="CK1005" s="84"/>
      <c r="CL1005" s="84"/>
      <c r="CM1005" s="84"/>
      <c r="CN1005" s="84"/>
      <c r="CO1005" s="84"/>
      <c r="CP1005" s="84"/>
      <c r="CQ1005" s="84"/>
      <c r="CR1005" s="84"/>
      <c r="CS1005" s="84"/>
      <c r="CT1005" s="84"/>
    </row>
    <row r="1006">
      <c r="A1006" s="72"/>
      <c r="B1006" s="72"/>
      <c r="C1006" s="72"/>
      <c r="D1006" s="84"/>
      <c r="E1006" s="72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4"/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  <c r="BF1006" s="84"/>
      <c r="BG1006" s="84"/>
      <c r="BH1006" s="84"/>
      <c r="BI1006" s="84"/>
      <c r="BJ1006" s="84"/>
      <c r="BK1006" s="84"/>
      <c r="BL1006" s="84"/>
      <c r="BM1006" s="84"/>
      <c r="BN1006" s="84"/>
      <c r="BO1006" s="84"/>
      <c r="BP1006" s="84"/>
      <c r="BQ1006" s="84"/>
      <c r="BR1006" s="84"/>
      <c r="BS1006" s="84"/>
      <c r="BT1006" s="84"/>
      <c r="BU1006" s="84"/>
      <c r="BV1006" s="84"/>
      <c r="BW1006" s="84"/>
      <c r="BX1006" s="84"/>
      <c r="BY1006" s="84"/>
      <c r="BZ1006" s="84"/>
      <c r="CA1006" s="84"/>
      <c r="CB1006" s="84"/>
      <c r="CC1006" s="84"/>
      <c r="CD1006" s="84"/>
      <c r="CE1006" s="84"/>
      <c r="CF1006" s="84"/>
      <c r="CG1006" s="84"/>
      <c r="CH1006" s="84"/>
      <c r="CI1006" s="84"/>
      <c r="CJ1006" s="84"/>
      <c r="CK1006" s="84"/>
      <c r="CL1006" s="84"/>
      <c r="CM1006" s="84"/>
      <c r="CN1006" s="84"/>
      <c r="CO1006" s="84"/>
      <c r="CP1006" s="84"/>
      <c r="CQ1006" s="84"/>
      <c r="CR1006" s="84"/>
      <c r="CS1006" s="84"/>
      <c r="CT1006" s="84"/>
    </row>
    <row r="1007">
      <c r="A1007" s="72"/>
      <c r="B1007" s="72"/>
      <c r="C1007" s="72"/>
      <c r="D1007" s="84"/>
      <c r="E1007" s="72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  <c r="AC1007" s="84"/>
      <c r="AD1007" s="84"/>
      <c r="AE1007" s="84"/>
      <c r="AF1007" s="84"/>
      <c r="AG1007" s="84"/>
      <c r="AH1007" s="84"/>
      <c r="AI1007" s="84"/>
      <c r="AJ1007" s="84"/>
      <c r="AK1007" s="84"/>
      <c r="AL1007" s="84"/>
      <c r="AM1007" s="84"/>
      <c r="AN1007" s="84"/>
      <c r="AO1007" s="84"/>
      <c r="AP1007" s="84"/>
      <c r="AQ1007" s="84"/>
      <c r="AR1007" s="84"/>
      <c r="AS1007" s="84"/>
      <c r="AT1007" s="84"/>
      <c r="AU1007" s="84"/>
      <c r="AV1007" s="84"/>
      <c r="AW1007" s="84"/>
      <c r="AX1007" s="84"/>
      <c r="AY1007" s="84"/>
      <c r="AZ1007" s="84"/>
      <c r="BA1007" s="84"/>
      <c r="BB1007" s="84"/>
      <c r="BC1007" s="84"/>
      <c r="BD1007" s="84"/>
      <c r="BE1007" s="84"/>
      <c r="BF1007" s="84"/>
      <c r="BG1007" s="84"/>
      <c r="BH1007" s="84"/>
      <c r="BI1007" s="84"/>
      <c r="BJ1007" s="84"/>
      <c r="BK1007" s="84"/>
      <c r="BL1007" s="84"/>
      <c r="BM1007" s="84"/>
      <c r="BN1007" s="84"/>
      <c r="BO1007" s="84"/>
      <c r="BP1007" s="84"/>
      <c r="BQ1007" s="84"/>
      <c r="BR1007" s="84"/>
      <c r="BS1007" s="84"/>
      <c r="BT1007" s="84"/>
      <c r="BU1007" s="84"/>
      <c r="BV1007" s="84"/>
      <c r="BW1007" s="84"/>
      <c r="BX1007" s="84"/>
      <c r="BY1007" s="84"/>
      <c r="BZ1007" s="84"/>
      <c r="CA1007" s="84"/>
      <c r="CB1007" s="84"/>
      <c r="CC1007" s="84"/>
      <c r="CD1007" s="84"/>
      <c r="CE1007" s="84"/>
      <c r="CF1007" s="84"/>
      <c r="CG1007" s="84"/>
      <c r="CH1007" s="84"/>
      <c r="CI1007" s="84"/>
      <c r="CJ1007" s="84"/>
      <c r="CK1007" s="84"/>
      <c r="CL1007" s="84"/>
      <c r="CM1007" s="84"/>
      <c r="CN1007" s="84"/>
      <c r="CO1007" s="84"/>
      <c r="CP1007" s="84"/>
      <c r="CQ1007" s="84"/>
      <c r="CR1007" s="84"/>
      <c r="CS1007" s="84"/>
      <c r="CT1007" s="84"/>
    </row>
    <row r="1008">
      <c r="A1008" s="72"/>
      <c r="B1008" s="72"/>
      <c r="C1008" s="72"/>
      <c r="D1008" s="84"/>
      <c r="E1008" s="72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  <c r="AC1008" s="84"/>
      <c r="AD1008" s="84"/>
      <c r="AE1008" s="84"/>
      <c r="AF1008" s="84"/>
      <c r="AG1008" s="84"/>
      <c r="AH1008" s="84"/>
      <c r="AI1008" s="84"/>
      <c r="AJ1008" s="84"/>
      <c r="AK1008" s="84"/>
      <c r="AL1008" s="84"/>
      <c r="AM1008" s="84"/>
      <c r="AN1008" s="84"/>
      <c r="AO1008" s="84"/>
      <c r="AP1008" s="84"/>
      <c r="AQ1008" s="84"/>
      <c r="AR1008" s="84"/>
      <c r="AS1008" s="84"/>
      <c r="AT1008" s="84"/>
      <c r="AU1008" s="84"/>
      <c r="AV1008" s="84"/>
      <c r="AW1008" s="84"/>
      <c r="AX1008" s="84"/>
      <c r="AY1008" s="84"/>
      <c r="AZ1008" s="84"/>
      <c r="BA1008" s="84"/>
      <c r="BB1008" s="84"/>
      <c r="BC1008" s="84"/>
      <c r="BD1008" s="84"/>
      <c r="BE1008" s="84"/>
      <c r="BF1008" s="84"/>
      <c r="BG1008" s="84"/>
      <c r="BH1008" s="84"/>
      <c r="BI1008" s="84"/>
      <c r="BJ1008" s="84"/>
      <c r="BK1008" s="84"/>
      <c r="BL1008" s="84"/>
      <c r="BM1008" s="84"/>
      <c r="BN1008" s="84"/>
      <c r="BO1008" s="84"/>
      <c r="BP1008" s="84"/>
      <c r="BQ1008" s="84"/>
      <c r="BR1008" s="84"/>
      <c r="BS1008" s="84"/>
      <c r="BT1008" s="84"/>
      <c r="BU1008" s="84"/>
      <c r="BV1008" s="84"/>
      <c r="BW1008" s="84"/>
      <c r="BX1008" s="84"/>
      <c r="BY1008" s="84"/>
      <c r="BZ1008" s="84"/>
      <c r="CA1008" s="84"/>
      <c r="CB1008" s="84"/>
      <c r="CC1008" s="84"/>
      <c r="CD1008" s="84"/>
      <c r="CE1008" s="84"/>
      <c r="CF1008" s="84"/>
      <c r="CG1008" s="84"/>
      <c r="CH1008" s="84"/>
      <c r="CI1008" s="84"/>
      <c r="CJ1008" s="84"/>
      <c r="CK1008" s="84"/>
      <c r="CL1008" s="84"/>
      <c r="CM1008" s="84"/>
      <c r="CN1008" s="84"/>
      <c r="CO1008" s="84"/>
      <c r="CP1008" s="84"/>
      <c r="CQ1008" s="84"/>
      <c r="CR1008" s="84"/>
      <c r="CS1008" s="84"/>
      <c r="CT1008" s="84"/>
    </row>
    <row r="1009">
      <c r="A1009" s="72"/>
      <c r="B1009" s="72"/>
      <c r="C1009" s="72"/>
      <c r="D1009" s="84"/>
      <c r="E1009" s="72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  <c r="AC1009" s="84"/>
      <c r="AD1009" s="84"/>
      <c r="AE1009" s="84"/>
      <c r="AF1009" s="84"/>
      <c r="AG1009" s="84"/>
      <c r="AH1009" s="84"/>
      <c r="AI1009" s="84"/>
      <c r="AJ1009" s="84"/>
      <c r="AK1009" s="84"/>
      <c r="AL1009" s="84"/>
      <c r="AM1009" s="84"/>
      <c r="AN1009" s="84"/>
      <c r="AO1009" s="84"/>
      <c r="AP1009" s="84"/>
      <c r="AQ1009" s="84"/>
      <c r="AR1009" s="84"/>
      <c r="AS1009" s="84"/>
      <c r="AT1009" s="84"/>
      <c r="AU1009" s="84"/>
      <c r="AV1009" s="84"/>
      <c r="AW1009" s="84"/>
      <c r="AX1009" s="84"/>
      <c r="AY1009" s="84"/>
      <c r="AZ1009" s="84"/>
      <c r="BA1009" s="84"/>
      <c r="BB1009" s="84"/>
      <c r="BC1009" s="84"/>
      <c r="BD1009" s="84"/>
      <c r="BE1009" s="84"/>
      <c r="BF1009" s="84"/>
      <c r="BG1009" s="84"/>
      <c r="BH1009" s="84"/>
      <c r="BI1009" s="84"/>
      <c r="BJ1009" s="84"/>
      <c r="BK1009" s="84"/>
      <c r="BL1009" s="84"/>
      <c r="BM1009" s="84"/>
      <c r="BN1009" s="84"/>
      <c r="BO1009" s="84"/>
      <c r="BP1009" s="84"/>
      <c r="BQ1009" s="84"/>
      <c r="BR1009" s="84"/>
      <c r="BS1009" s="84"/>
      <c r="BT1009" s="84"/>
      <c r="BU1009" s="84"/>
      <c r="BV1009" s="84"/>
      <c r="BW1009" s="84"/>
      <c r="BX1009" s="84"/>
      <c r="BY1009" s="84"/>
      <c r="BZ1009" s="84"/>
      <c r="CA1009" s="84"/>
      <c r="CB1009" s="84"/>
      <c r="CC1009" s="84"/>
      <c r="CD1009" s="84"/>
      <c r="CE1009" s="84"/>
      <c r="CF1009" s="84"/>
      <c r="CG1009" s="84"/>
      <c r="CH1009" s="84"/>
      <c r="CI1009" s="84"/>
      <c r="CJ1009" s="84"/>
      <c r="CK1009" s="84"/>
      <c r="CL1009" s="84"/>
      <c r="CM1009" s="84"/>
      <c r="CN1009" s="84"/>
      <c r="CO1009" s="84"/>
      <c r="CP1009" s="84"/>
      <c r="CQ1009" s="84"/>
      <c r="CR1009" s="84"/>
      <c r="CS1009" s="84"/>
      <c r="CT1009" s="84"/>
    </row>
    <row r="1010">
      <c r="A1010" s="72"/>
      <c r="B1010" s="72"/>
      <c r="C1010" s="72"/>
      <c r="D1010" s="84"/>
      <c r="E1010" s="72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  <c r="AC1010" s="84"/>
      <c r="AD1010" s="84"/>
      <c r="AE1010" s="84"/>
      <c r="AF1010" s="84"/>
      <c r="AG1010" s="84"/>
      <c r="AH1010" s="84"/>
      <c r="AI1010" s="84"/>
      <c r="AJ1010" s="84"/>
      <c r="AK1010" s="84"/>
      <c r="AL1010" s="84"/>
      <c r="AM1010" s="84"/>
      <c r="AN1010" s="84"/>
      <c r="AO1010" s="84"/>
      <c r="AP1010" s="84"/>
      <c r="AQ1010" s="84"/>
      <c r="AR1010" s="84"/>
      <c r="AS1010" s="84"/>
      <c r="AT1010" s="84"/>
      <c r="AU1010" s="84"/>
      <c r="AV1010" s="84"/>
      <c r="AW1010" s="84"/>
      <c r="AX1010" s="84"/>
      <c r="AY1010" s="84"/>
      <c r="AZ1010" s="84"/>
      <c r="BA1010" s="84"/>
      <c r="BB1010" s="84"/>
      <c r="BC1010" s="84"/>
      <c r="BD1010" s="84"/>
      <c r="BE1010" s="84"/>
      <c r="BF1010" s="84"/>
      <c r="BG1010" s="84"/>
      <c r="BH1010" s="84"/>
      <c r="BI1010" s="84"/>
      <c r="BJ1010" s="84"/>
      <c r="BK1010" s="84"/>
      <c r="BL1010" s="84"/>
      <c r="BM1010" s="84"/>
      <c r="BN1010" s="84"/>
      <c r="BO1010" s="84"/>
      <c r="BP1010" s="84"/>
      <c r="BQ1010" s="84"/>
      <c r="BR1010" s="84"/>
      <c r="BS1010" s="84"/>
      <c r="BT1010" s="84"/>
      <c r="BU1010" s="84"/>
      <c r="BV1010" s="84"/>
      <c r="BW1010" s="84"/>
      <c r="BX1010" s="84"/>
      <c r="BY1010" s="84"/>
      <c r="BZ1010" s="84"/>
      <c r="CA1010" s="84"/>
      <c r="CB1010" s="84"/>
      <c r="CC1010" s="84"/>
      <c r="CD1010" s="84"/>
      <c r="CE1010" s="84"/>
      <c r="CF1010" s="84"/>
      <c r="CG1010" s="84"/>
      <c r="CH1010" s="84"/>
      <c r="CI1010" s="84"/>
      <c r="CJ1010" s="84"/>
      <c r="CK1010" s="84"/>
      <c r="CL1010" s="84"/>
      <c r="CM1010" s="84"/>
      <c r="CN1010" s="84"/>
      <c r="CO1010" s="84"/>
      <c r="CP1010" s="84"/>
      <c r="CQ1010" s="84"/>
      <c r="CR1010" s="84"/>
      <c r="CS1010" s="84"/>
      <c r="CT1010" s="84"/>
    </row>
    <row r="1011">
      <c r="A1011" s="72"/>
      <c r="B1011" s="72"/>
      <c r="C1011" s="72"/>
      <c r="D1011" s="84"/>
      <c r="E1011" s="72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  <c r="AC1011" s="84"/>
      <c r="AD1011" s="84"/>
      <c r="AE1011" s="84"/>
      <c r="AF1011" s="84"/>
      <c r="AG1011" s="84"/>
      <c r="AH1011" s="84"/>
      <c r="AI1011" s="84"/>
      <c r="AJ1011" s="84"/>
      <c r="AK1011" s="84"/>
      <c r="AL1011" s="84"/>
      <c r="AM1011" s="84"/>
      <c r="AN1011" s="84"/>
      <c r="AO1011" s="84"/>
      <c r="AP1011" s="84"/>
      <c r="AQ1011" s="84"/>
      <c r="AR1011" s="84"/>
      <c r="AS1011" s="84"/>
      <c r="AT1011" s="84"/>
      <c r="AU1011" s="84"/>
      <c r="AV1011" s="84"/>
      <c r="AW1011" s="84"/>
      <c r="AX1011" s="84"/>
      <c r="AY1011" s="84"/>
      <c r="AZ1011" s="84"/>
      <c r="BA1011" s="84"/>
      <c r="BB1011" s="84"/>
      <c r="BC1011" s="84"/>
      <c r="BD1011" s="84"/>
      <c r="BE1011" s="84"/>
      <c r="BF1011" s="84"/>
      <c r="BG1011" s="84"/>
      <c r="BH1011" s="84"/>
      <c r="BI1011" s="84"/>
      <c r="BJ1011" s="84"/>
      <c r="BK1011" s="84"/>
      <c r="BL1011" s="84"/>
      <c r="BM1011" s="84"/>
      <c r="BN1011" s="84"/>
      <c r="BO1011" s="84"/>
      <c r="BP1011" s="84"/>
      <c r="BQ1011" s="84"/>
      <c r="BR1011" s="84"/>
      <c r="BS1011" s="84"/>
      <c r="BT1011" s="84"/>
      <c r="BU1011" s="84"/>
      <c r="BV1011" s="84"/>
      <c r="BW1011" s="84"/>
      <c r="BX1011" s="84"/>
      <c r="BY1011" s="84"/>
      <c r="BZ1011" s="84"/>
      <c r="CA1011" s="84"/>
      <c r="CB1011" s="84"/>
      <c r="CC1011" s="84"/>
      <c r="CD1011" s="84"/>
      <c r="CE1011" s="84"/>
      <c r="CF1011" s="84"/>
      <c r="CG1011" s="84"/>
      <c r="CH1011" s="84"/>
      <c r="CI1011" s="84"/>
      <c r="CJ1011" s="84"/>
      <c r="CK1011" s="84"/>
      <c r="CL1011" s="84"/>
      <c r="CM1011" s="84"/>
      <c r="CN1011" s="84"/>
      <c r="CO1011" s="84"/>
      <c r="CP1011" s="84"/>
      <c r="CQ1011" s="84"/>
      <c r="CR1011" s="84"/>
      <c r="CS1011" s="84"/>
      <c r="CT1011" s="84"/>
    </row>
    <row r="1012">
      <c r="A1012" s="72"/>
      <c r="B1012" s="72"/>
      <c r="C1012" s="72"/>
      <c r="D1012" s="84"/>
      <c r="E1012" s="72"/>
      <c r="F1012" s="84"/>
      <c r="G1012" s="84"/>
      <c r="H1012" s="84"/>
      <c r="I1012" s="84"/>
      <c r="J1012" s="84"/>
      <c r="K1012" s="84"/>
      <c r="L1012" s="84"/>
      <c r="M1012" s="84"/>
      <c r="N1012" s="84"/>
      <c r="O1012" s="84"/>
      <c r="P1012" s="84"/>
      <c r="Q1012" s="84"/>
      <c r="R1012" s="84"/>
      <c r="S1012" s="84"/>
      <c r="T1012" s="84"/>
      <c r="U1012" s="84"/>
      <c r="V1012" s="84"/>
      <c r="W1012" s="84"/>
      <c r="X1012" s="84"/>
      <c r="Y1012" s="84"/>
      <c r="Z1012" s="84"/>
      <c r="AA1012" s="84"/>
      <c r="AB1012" s="84"/>
      <c r="AC1012" s="84"/>
      <c r="AD1012" s="84"/>
      <c r="AE1012" s="84"/>
      <c r="AF1012" s="84"/>
      <c r="AG1012" s="84"/>
      <c r="AH1012" s="84"/>
      <c r="AI1012" s="84"/>
      <c r="AJ1012" s="84"/>
      <c r="AK1012" s="84"/>
      <c r="AL1012" s="84"/>
      <c r="AM1012" s="84"/>
      <c r="AN1012" s="84"/>
      <c r="AO1012" s="84"/>
      <c r="AP1012" s="84"/>
      <c r="AQ1012" s="84"/>
      <c r="AR1012" s="84"/>
      <c r="AS1012" s="84"/>
      <c r="AT1012" s="84"/>
      <c r="AU1012" s="84"/>
      <c r="AV1012" s="84"/>
      <c r="AW1012" s="84"/>
      <c r="AX1012" s="84"/>
      <c r="AY1012" s="84"/>
      <c r="AZ1012" s="84"/>
      <c r="BA1012" s="84"/>
      <c r="BB1012" s="84"/>
      <c r="BC1012" s="84"/>
      <c r="BD1012" s="84"/>
      <c r="BE1012" s="84"/>
      <c r="BF1012" s="84"/>
      <c r="BG1012" s="84"/>
      <c r="BH1012" s="84"/>
      <c r="BI1012" s="84"/>
      <c r="BJ1012" s="84"/>
      <c r="BK1012" s="84"/>
      <c r="BL1012" s="84"/>
      <c r="BM1012" s="84"/>
      <c r="BN1012" s="84"/>
      <c r="BO1012" s="84"/>
      <c r="BP1012" s="84"/>
      <c r="BQ1012" s="84"/>
      <c r="BR1012" s="84"/>
      <c r="BS1012" s="84"/>
      <c r="BT1012" s="84"/>
      <c r="BU1012" s="84"/>
      <c r="BV1012" s="84"/>
      <c r="BW1012" s="84"/>
      <c r="BX1012" s="84"/>
      <c r="BY1012" s="84"/>
      <c r="BZ1012" s="84"/>
      <c r="CA1012" s="84"/>
      <c r="CB1012" s="84"/>
      <c r="CC1012" s="84"/>
      <c r="CD1012" s="84"/>
      <c r="CE1012" s="84"/>
      <c r="CF1012" s="84"/>
      <c r="CG1012" s="84"/>
      <c r="CH1012" s="84"/>
      <c r="CI1012" s="84"/>
      <c r="CJ1012" s="84"/>
      <c r="CK1012" s="84"/>
      <c r="CL1012" s="84"/>
      <c r="CM1012" s="84"/>
      <c r="CN1012" s="84"/>
      <c r="CO1012" s="84"/>
      <c r="CP1012" s="84"/>
      <c r="CQ1012" s="84"/>
      <c r="CR1012" s="84"/>
      <c r="CS1012" s="84"/>
      <c r="CT1012" s="84"/>
    </row>
    <row r="1013">
      <c r="A1013" s="72"/>
      <c r="B1013" s="72"/>
      <c r="C1013" s="72"/>
      <c r="D1013" s="84"/>
      <c r="E1013" s="72"/>
      <c r="F1013" s="84"/>
      <c r="G1013" s="84"/>
      <c r="H1013" s="84"/>
      <c r="I1013" s="84"/>
      <c r="J1013" s="84"/>
      <c r="K1013" s="84"/>
      <c r="L1013" s="84"/>
      <c r="M1013" s="84"/>
      <c r="N1013" s="84"/>
      <c r="O1013" s="84"/>
      <c r="P1013" s="84"/>
      <c r="Q1013" s="84"/>
      <c r="R1013" s="84"/>
      <c r="S1013" s="84"/>
      <c r="T1013" s="84"/>
      <c r="U1013" s="84"/>
      <c r="V1013" s="84"/>
      <c r="W1013" s="84"/>
      <c r="X1013" s="84"/>
      <c r="Y1013" s="84"/>
      <c r="Z1013" s="84"/>
      <c r="AA1013" s="84"/>
      <c r="AB1013" s="84"/>
      <c r="AC1013" s="84"/>
      <c r="AD1013" s="84"/>
      <c r="AE1013" s="84"/>
      <c r="AF1013" s="84"/>
      <c r="AG1013" s="84"/>
      <c r="AH1013" s="84"/>
      <c r="AI1013" s="84"/>
      <c r="AJ1013" s="84"/>
      <c r="AK1013" s="84"/>
      <c r="AL1013" s="84"/>
      <c r="AM1013" s="84"/>
      <c r="AN1013" s="84"/>
      <c r="AO1013" s="84"/>
      <c r="AP1013" s="84"/>
      <c r="AQ1013" s="84"/>
      <c r="AR1013" s="84"/>
      <c r="AS1013" s="84"/>
      <c r="AT1013" s="84"/>
      <c r="AU1013" s="84"/>
      <c r="AV1013" s="84"/>
      <c r="AW1013" s="84"/>
      <c r="AX1013" s="84"/>
      <c r="AY1013" s="84"/>
      <c r="AZ1013" s="84"/>
      <c r="BA1013" s="84"/>
      <c r="BB1013" s="84"/>
      <c r="BC1013" s="84"/>
      <c r="BD1013" s="84"/>
      <c r="BE1013" s="84"/>
      <c r="BF1013" s="84"/>
      <c r="BG1013" s="84"/>
      <c r="BH1013" s="84"/>
      <c r="BI1013" s="84"/>
      <c r="BJ1013" s="84"/>
      <c r="BK1013" s="84"/>
      <c r="BL1013" s="84"/>
      <c r="BM1013" s="84"/>
      <c r="BN1013" s="84"/>
      <c r="BO1013" s="84"/>
      <c r="BP1013" s="84"/>
      <c r="BQ1013" s="84"/>
      <c r="BR1013" s="84"/>
      <c r="BS1013" s="84"/>
      <c r="BT1013" s="84"/>
      <c r="BU1013" s="84"/>
      <c r="BV1013" s="84"/>
      <c r="BW1013" s="84"/>
      <c r="BX1013" s="84"/>
      <c r="BY1013" s="84"/>
      <c r="BZ1013" s="84"/>
      <c r="CA1013" s="84"/>
      <c r="CB1013" s="84"/>
      <c r="CC1013" s="84"/>
      <c r="CD1013" s="84"/>
      <c r="CE1013" s="84"/>
      <c r="CF1013" s="84"/>
      <c r="CG1013" s="84"/>
      <c r="CH1013" s="84"/>
      <c r="CI1013" s="84"/>
      <c r="CJ1013" s="84"/>
      <c r="CK1013" s="84"/>
      <c r="CL1013" s="84"/>
      <c r="CM1013" s="84"/>
      <c r="CN1013" s="84"/>
      <c r="CO1013" s="84"/>
      <c r="CP1013" s="84"/>
      <c r="CQ1013" s="84"/>
      <c r="CR1013" s="84"/>
      <c r="CS1013" s="84"/>
      <c r="CT1013" s="84"/>
    </row>
    <row r="1014">
      <c r="A1014" s="72"/>
      <c r="B1014" s="72"/>
      <c r="C1014" s="72"/>
      <c r="D1014" s="84"/>
      <c r="E1014" s="72"/>
      <c r="F1014" s="84"/>
      <c r="G1014" s="84"/>
      <c r="H1014" s="84"/>
      <c r="I1014" s="84"/>
      <c r="J1014" s="84"/>
      <c r="K1014" s="84"/>
      <c r="L1014" s="84"/>
      <c r="M1014" s="84"/>
      <c r="N1014" s="84"/>
      <c r="O1014" s="84"/>
      <c r="P1014" s="84"/>
      <c r="Q1014" s="84"/>
      <c r="R1014" s="84"/>
      <c r="S1014" s="84"/>
      <c r="T1014" s="84"/>
      <c r="U1014" s="84"/>
      <c r="V1014" s="84"/>
      <c r="W1014" s="84"/>
      <c r="X1014" s="84"/>
      <c r="Y1014" s="84"/>
      <c r="Z1014" s="84"/>
      <c r="AA1014" s="84"/>
      <c r="AB1014" s="84"/>
      <c r="AC1014" s="84"/>
      <c r="AD1014" s="84"/>
      <c r="AE1014" s="84"/>
      <c r="AF1014" s="84"/>
      <c r="AG1014" s="84"/>
      <c r="AH1014" s="84"/>
      <c r="AI1014" s="84"/>
      <c r="AJ1014" s="84"/>
      <c r="AK1014" s="84"/>
      <c r="AL1014" s="84"/>
      <c r="AM1014" s="84"/>
      <c r="AN1014" s="84"/>
      <c r="AO1014" s="84"/>
      <c r="AP1014" s="84"/>
      <c r="AQ1014" s="84"/>
      <c r="AR1014" s="84"/>
      <c r="AS1014" s="84"/>
      <c r="AT1014" s="84"/>
      <c r="AU1014" s="84"/>
      <c r="AV1014" s="84"/>
      <c r="AW1014" s="84"/>
      <c r="AX1014" s="84"/>
      <c r="AY1014" s="84"/>
      <c r="AZ1014" s="84"/>
      <c r="BA1014" s="84"/>
      <c r="BB1014" s="84"/>
      <c r="BC1014" s="84"/>
      <c r="BD1014" s="84"/>
      <c r="BE1014" s="84"/>
      <c r="BF1014" s="84"/>
      <c r="BG1014" s="84"/>
      <c r="BH1014" s="84"/>
      <c r="BI1014" s="84"/>
      <c r="BJ1014" s="84"/>
      <c r="BK1014" s="84"/>
      <c r="BL1014" s="84"/>
      <c r="BM1014" s="84"/>
      <c r="BN1014" s="84"/>
      <c r="BO1014" s="84"/>
      <c r="BP1014" s="84"/>
      <c r="BQ1014" s="84"/>
      <c r="BR1014" s="84"/>
      <c r="BS1014" s="84"/>
      <c r="BT1014" s="84"/>
      <c r="BU1014" s="84"/>
      <c r="BV1014" s="84"/>
      <c r="BW1014" s="84"/>
      <c r="BX1014" s="84"/>
      <c r="BY1014" s="84"/>
      <c r="BZ1014" s="84"/>
      <c r="CA1014" s="84"/>
      <c r="CB1014" s="84"/>
      <c r="CC1014" s="84"/>
      <c r="CD1014" s="84"/>
      <c r="CE1014" s="84"/>
      <c r="CF1014" s="84"/>
      <c r="CG1014" s="84"/>
      <c r="CH1014" s="84"/>
      <c r="CI1014" s="84"/>
      <c r="CJ1014" s="84"/>
      <c r="CK1014" s="84"/>
      <c r="CL1014" s="84"/>
      <c r="CM1014" s="84"/>
      <c r="CN1014" s="84"/>
      <c r="CO1014" s="84"/>
      <c r="CP1014" s="84"/>
      <c r="CQ1014" s="84"/>
      <c r="CR1014" s="84"/>
      <c r="CS1014" s="84"/>
      <c r="CT1014" s="84"/>
    </row>
    <row r="1015">
      <c r="A1015" s="72"/>
      <c r="B1015" s="72"/>
      <c r="C1015" s="72"/>
      <c r="D1015" s="84"/>
      <c r="E1015" s="72"/>
      <c r="F1015" s="84"/>
      <c r="G1015" s="84"/>
      <c r="H1015" s="84"/>
      <c r="I1015" s="84"/>
      <c r="J1015" s="84"/>
      <c r="K1015" s="84"/>
      <c r="L1015" s="84"/>
      <c r="M1015" s="84"/>
      <c r="N1015" s="84"/>
      <c r="O1015" s="84"/>
      <c r="P1015" s="84"/>
      <c r="Q1015" s="84"/>
      <c r="R1015" s="84"/>
      <c r="S1015" s="84"/>
      <c r="T1015" s="84"/>
      <c r="U1015" s="84"/>
      <c r="V1015" s="84"/>
      <c r="W1015" s="84"/>
      <c r="X1015" s="84"/>
      <c r="Y1015" s="84"/>
      <c r="Z1015" s="84"/>
      <c r="AA1015" s="84"/>
      <c r="AB1015" s="84"/>
      <c r="AC1015" s="84"/>
      <c r="AD1015" s="84"/>
      <c r="AE1015" s="84"/>
      <c r="AF1015" s="84"/>
      <c r="AG1015" s="84"/>
      <c r="AH1015" s="84"/>
      <c r="AI1015" s="84"/>
      <c r="AJ1015" s="84"/>
      <c r="AK1015" s="84"/>
      <c r="AL1015" s="84"/>
      <c r="AM1015" s="84"/>
      <c r="AN1015" s="84"/>
      <c r="AO1015" s="84"/>
      <c r="AP1015" s="84"/>
      <c r="AQ1015" s="84"/>
      <c r="AR1015" s="84"/>
      <c r="AS1015" s="84"/>
      <c r="AT1015" s="84"/>
      <c r="AU1015" s="84"/>
      <c r="AV1015" s="84"/>
      <c r="AW1015" s="84"/>
      <c r="AX1015" s="84"/>
      <c r="AY1015" s="84"/>
      <c r="AZ1015" s="84"/>
      <c r="BA1015" s="84"/>
      <c r="BB1015" s="84"/>
      <c r="BC1015" s="84"/>
      <c r="BD1015" s="84"/>
      <c r="BE1015" s="84"/>
      <c r="BF1015" s="84"/>
      <c r="BG1015" s="84"/>
      <c r="BH1015" s="84"/>
      <c r="BI1015" s="84"/>
      <c r="BJ1015" s="84"/>
      <c r="BK1015" s="84"/>
      <c r="BL1015" s="84"/>
      <c r="BM1015" s="84"/>
      <c r="BN1015" s="84"/>
      <c r="BO1015" s="84"/>
      <c r="BP1015" s="84"/>
      <c r="BQ1015" s="84"/>
      <c r="BR1015" s="84"/>
      <c r="BS1015" s="84"/>
      <c r="BT1015" s="84"/>
      <c r="BU1015" s="84"/>
      <c r="BV1015" s="84"/>
      <c r="BW1015" s="84"/>
      <c r="BX1015" s="84"/>
      <c r="BY1015" s="84"/>
      <c r="BZ1015" s="84"/>
      <c r="CA1015" s="84"/>
      <c r="CB1015" s="84"/>
      <c r="CC1015" s="84"/>
      <c r="CD1015" s="84"/>
      <c r="CE1015" s="84"/>
      <c r="CF1015" s="84"/>
      <c r="CG1015" s="84"/>
      <c r="CH1015" s="84"/>
      <c r="CI1015" s="84"/>
      <c r="CJ1015" s="84"/>
      <c r="CK1015" s="84"/>
      <c r="CL1015" s="84"/>
      <c r="CM1015" s="84"/>
      <c r="CN1015" s="84"/>
      <c r="CO1015" s="84"/>
      <c r="CP1015" s="84"/>
      <c r="CQ1015" s="84"/>
      <c r="CR1015" s="84"/>
      <c r="CS1015" s="84"/>
      <c r="CT1015" s="84"/>
    </row>
    <row r="1016">
      <c r="A1016" s="72"/>
      <c r="B1016" s="72"/>
      <c r="C1016" s="72"/>
      <c r="D1016" s="84"/>
      <c r="E1016" s="72"/>
      <c r="F1016" s="84"/>
      <c r="G1016" s="84"/>
      <c r="H1016" s="84"/>
      <c r="I1016" s="84"/>
      <c r="J1016" s="84"/>
      <c r="K1016" s="84"/>
      <c r="L1016" s="84"/>
      <c r="M1016" s="84"/>
      <c r="N1016" s="84"/>
      <c r="O1016" s="84"/>
      <c r="P1016" s="84"/>
      <c r="Q1016" s="84"/>
      <c r="R1016" s="84"/>
      <c r="S1016" s="84"/>
      <c r="T1016" s="84"/>
      <c r="U1016" s="84"/>
      <c r="V1016" s="84"/>
      <c r="W1016" s="84"/>
      <c r="X1016" s="84"/>
      <c r="Y1016" s="84"/>
      <c r="Z1016" s="84"/>
      <c r="AA1016" s="84"/>
      <c r="AB1016" s="84"/>
      <c r="AC1016" s="84"/>
      <c r="AD1016" s="84"/>
      <c r="AE1016" s="84"/>
      <c r="AF1016" s="84"/>
      <c r="AG1016" s="84"/>
      <c r="AH1016" s="84"/>
      <c r="AI1016" s="84"/>
      <c r="AJ1016" s="84"/>
      <c r="AK1016" s="84"/>
      <c r="AL1016" s="84"/>
      <c r="AM1016" s="84"/>
      <c r="AN1016" s="84"/>
      <c r="AO1016" s="84"/>
      <c r="AP1016" s="84"/>
      <c r="AQ1016" s="84"/>
      <c r="AR1016" s="84"/>
      <c r="AS1016" s="84"/>
      <c r="AT1016" s="84"/>
      <c r="AU1016" s="84"/>
      <c r="AV1016" s="84"/>
      <c r="AW1016" s="84"/>
      <c r="AX1016" s="84"/>
      <c r="AY1016" s="84"/>
      <c r="AZ1016" s="84"/>
      <c r="BA1016" s="84"/>
      <c r="BB1016" s="84"/>
      <c r="BC1016" s="84"/>
      <c r="BD1016" s="84"/>
      <c r="BE1016" s="84"/>
      <c r="BF1016" s="84"/>
      <c r="BG1016" s="84"/>
      <c r="BH1016" s="84"/>
      <c r="BI1016" s="84"/>
      <c r="BJ1016" s="84"/>
      <c r="BK1016" s="84"/>
      <c r="BL1016" s="84"/>
      <c r="BM1016" s="84"/>
      <c r="BN1016" s="84"/>
      <c r="BO1016" s="84"/>
      <c r="BP1016" s="84"/>
      <c r="BQ1016" s="84"/>
      <c r="BR1016" s="84"/>
      <c r="BS1016" s="84"/>
      <c r="BT1016" s="84"/>
      <c r="BU1016" s="84"/>
      <c r="BV1016" s="84"/>
      <c r="BW1016" s="84"/>
      <c r="BX1016" s="84"/>
      <c r="BY1016" s="84"/>
      <c r="BZ1016" s="84"/>
      <c r="CA1016" s="84"/>
      <c r="CB1016" s="84"/>
      <c r="CC1016" s="84"/>
      <c r="CD1016" s="84"/>
      <c r="CE1016" s="84"/>
      <c r="CF1016" s="84"/>
      <c r="CG1016" s="84"/>
      <c r="CH1016" s="84"/>
      <c r="CI1016" s="84"/>
      <c r="CJ1016" s="84"/>
      <c r="CK1016" s="84"/>
      <c r="CL1016" s="84"/>
      <c r="CM1016" s="84"/>
      <c r="CN1016" s="84"/>
      <c r="CO1016" s="84"/>
      <c r="CP1016" s="84"/>
      <c r="CQ1016" s="84"/>
      <c r="CR1016" s="84"/>
      <c r="CS1016" s="84"/>
      <c r="CT1016" s="84"/>
    </row>
    <row r="1017">
      <c r="A1017" s="72"/>
      <c r="B1017" s="72"/>
      <c r="C1017" s="72"/>
      <c r="D1017" s="84"/>
      <c r="E1017" s="72"/>
      <c r="F1017" s="84"/>
      <c r="G1017" s="84"/>
      <c r="H1017" s="84"/>
      <c r="I1017" s="84"/>
      <c r="J1017" s="84"/>
      <c r="K1017" s="84"/>
      <c r="L1017" s="84"/>
      <c r="M1017" s="84"/>
      <c r="N1017" s="84"/>
      <c r="O1017" s="84"/>
      <c r="P1017" s="84"/>
      <c r="Q1017" s="84"/>
      <c r="R1017" s="84"/>
      <c r="S1017" s="84"/>
      <c r="T1017" s="84"/>
      <c r="U1017" s="84"/>
      <c r="V1017" s="84"/>
      <c r="W1017" s="84"/>
      <c r="X1017" s="84"/>
      <c r="Y1017" s="84"/>
      <c r="Z1017" s="84"/>
      <c r="AA1017" s="84"/>
      <c r="AB1017" s="84"/>
      <c r="AC1017" s="84"/>
      <c r="AD1017" s="84"/>
      <c r="AE1017" s="84"/>
      <c r="AF1017" s="84"/>
      <c r="AG1017" s="84"/>
      <c r="AH1017" s="84"/>
      <c r="AI1017" s="84"/>
      <c r="AJ1017" s="84"/>
      <c r="AK1017" s="84"/>
      <c r="AL1017" s="84"/>
      <c r="AM1017" s="84"/>
      <c r="AN1017" s="84"/>
      <c r="AO1017" s="84"/>
      <c r="AP1017" s="84"/>
      <c r="AQ1017" s="84"/>
      <c r="AR1017" s="84"/>
      <c r="AS1017" s="84"/>
      <c r="AT1017" s="84"/>
      <c r="AU1017" s="84"/>
      <c r="AV1017" s="84"/>
      <c r="AW1017" s="84"/>
      <c r="AX1017" s="84"/>
      <c r="AY1017" s="84"/>
      <c r="AZ1017" s="84"/>
      <c r="BA1017" s="84"/>
      <c r="BB1017" s="84"/>
      <c r="BC1017" s="84"/>
      <c r="BD1017" s="84"/>
      <c r="BE1017" s="84"/>
      <c r="BF1017" s="84"/>
      <c r="BG1017" s="84"/>
      <c r="BH1017" s="84"/>
      <c r="BI1017" s="84"/>
      <c r="BJ1017" s="84"/>
      <c r="BK1017" s="84"/>
      <c r="BL1017" s="84"/>
      <c r="BM1017" s="84"/>
      <c r="BN1017" s="84"/>
      <c r="BO1017" s="84"/>
      <c r="BP1017" s="84"/>
      <c r="BQ1017" s="84"/>
      <c r="BR1017" s="84"/>
      <c r="BS1017" s="84"/>
      <c r="BT1017" s="84"/>
      <c r="BU1017" s="84"/>
      <c r="BV1017" s="84"/>
      <c r="BW1017" s="84"/>
      <c r="BX1017" s="84"/>
      <c r="BY1017" s="84"/>
      <c r="BZ1017" s="84"/>
      <c r="CA1017" s="84"/>
      <c r="CB1017" s="84"/>
      <c r="CC1017" s="84"/>
      <c r="CD1017" s="84"/>
      <c r="CE1017" s="84"/>
      <c r="CF1017" s="84"/>
      <c r="CG1017" s="84"/>
      <c r="CH1017" s="84"/>
      <c r="CI1017" s="84"/>
      <c r="CJ1017" s="84"/>
      <c r="CK1017" s="84"/>
      <c r="CL1017" s="84"/>
      <c r="CM1017" s="84"/>
      <c r="CN1017" s="84"/>
      <c r="CO1017" s="84"/>
      <c r="CP1017" s="84"/>
      <c r="CQ1017" s="84"/>
      <c r="CR1017" s="84"/>
      <c r="CS1017" s="84"/>
      <c r="CT1017" s="84"/>
    </row>
    <row r="1018">
      <c r="A1018" s="72"/>
      <c r="B1018" s="72"/>
      <c r="C1018" s="72"/>
      <c r="D1018" s="84"/>
      <c r="E1018" s="72"/>
      <c r="F1018" s="84"/>
      <c r="G1018" s="84"/>
      <c r="H1018" s="84"/>
      <c r="I1018" s="84"/>
      <c r="J1018" s="84"/>
      <c r="K1018" s="84"/>
      <c r="L1018" s="84"/>
      <c r="M1018" s="84"/>
      <c r="N1018" s="84"/>
      <c r="O1018" s="84"/>
      <c r="P1018" s="84"/>
      <c r="Q1018" s="84"/>
      <c r="R1018" s="84"/>
      <c r="S1018" s="84"/>
      <c r="T1018" s="84"/>
      <c r="U1018" s="84"/>
      <c r="V1018" s="84"/>
      <c r="W1018" s="84"/>
      <c r="X1018" s="84"/>
      <c r="Y1018" s="84"/>
      <c r="Z1018" s="84"/>
      <c r="AA1018" s="84"/>
      <c r="AB1018" s="84"/>
      <c r="AC1018" s="84"/>
      <c r="AD1018" s="84"/>
      <c r="AE1018" s="84"/>
      <c r="AF1018" s="84"/>
      <c r="AG1018" s="84"/>
      <c r="AH1018" s="84"/>
      <c r="AI1018" s="84"/>
      <c r="AJ1018" s="84"/>
      <c r="AK1018" s="84"/>
      <c r="AL1018" s="84"/>
      <c r="AM1018" s="84"/>
      <c r="AN1018" s="84"/>
      <c r="AO1018" s="84"/>
      <c r="AP1018" s="84"/>
      <c r="AQ1018" s="84"/>
      <c r="AR1018" s="84"/>
      <c r="AS1018" s="84"/>
      <c r="AT1018" s="84"/>
      <c r="AU1018" s="84"/>
      <c r="AV1018" s="84"/>
      <c r="AW1018" s="84"/>
      <c r="AX1018" s="84"/>
      <c r="AY1018" s="84"/>
      <c r="AZ1018" s="84"/>
      <c r="BA1018" s="84"/>
      <c r="BB1018" s="84"/>
      <c r="BC1018" s="84"/>
      <c r="BD1018" s="84"/>
      <c r="BE1018" s="84"/>
      <c r="BF1018" s="84"/>
      <c r="BG1018" s="84"/>
      <c r="BH1018" s="84"/>
      <c r="BI1018" s="84"/>
      <c r="BJ1018" s="84"/>
      <c r="BK1018" s="84"/>
      <c r="BL1018" s="84"/>
      <c r="BM1018" s="84"/>
      <c r="BN1018" s="84"/>
      <c r="BO1018" s="84"/>
      <c r="BP1018" s="84"/>
      <c r="BQ1018" s="84"/>
      <c r="BR1018" s="84"/>
      <c r="BS1018" s="84"/>
      <c r="BT1018" s="84"/>
      <c r="BU1018" s="84"/>
      <c r="BV1018" s="84"/>
      <c r="BW1018" s="84"/>
      <c r="BX1018" s="84"/>
      <c r="BY1018" s="84"/>
      <c r="BZ1018" s="84"/>
      <c r="CA1018" s="84"/>
      <c r="CB1018" s="84"/>
      <c r="CC1018" s="84"/>
      <c r="CD1018" s="84"/>
      <c r="CE1018" s="84"/>
      <c r="CF1018" s="84"/>
      <c r="CG1018" s="84"/>
      <c r="CH1018" s="84"/>
      <c r="CI1018" s="84"/>
      <c r="CJ1018" s="84"/>
      <c r="CK1018" s="84"/>
      <c r="CL1018" s="84"/>
      <c r="CM1018" s="84"/>
      <c r="CN1018" s="84"/>
      <c r="CO1018" s="84"/>
      <c r="CP1018" s="84"/>
      <c r="CQ1018" s="84"/>
      <c r="CR1018" s="84"/>
      <c r="CS1018" s="84"/>
      <c r="CT1018" s="84"/>
    </row>
    <row r="1019">
      <c r="A1019" s="72"/>
      <c r="B1019" s="72"/>
      <c r="C1019" s="72"/>
      <c r="D1019" s="84"/>
      <c r="E1019" s="72"/>
      <c r="F1019" s="84"/>
      <c r="G1019" s="84"/>
      <c r="H1019" s="84"/>
      <c r="I1019" s="84"/>
      <c r="J1019" s="84"/>
      <c r="K1019" s="84"/>
      <c r="L1019" s="84"/>
      <c r="M1019" s="84"/>
      <c r="N1019" s="84"/>
      <c r="O1019" s="84"/>
      <c r="P1019" s="84"/>
      <c r="Q1019" s="84"/>
      <c r="R1019" s="84"/>
      <c r="S1019" s="84"/>
      <c r="T1019" s="84"/>
      <c r="U1019" s="84"/>
      <c r="V1019" s="84"/>
      <c r="W1019" s="84"/>
      <c r="X1019" s="84"/>
      <c r="Y1019" s="84"/>
      <c r="Z1019" s="84"/>
      <c r="AA1019" s="84"/>
      <c r="AB1019" s="84"/>
      <c r="AC1019" s="84"/>
      <c r="AD1019" s="84"/>
      <c r="AE1019" s="84"/>
      <c r="AF1019" s="84"/>
      <c r="AG1019" s="84"/>
      <c r="AH1019" s="84"/>
      <c r="AI1019" s="84"/>
      <c r="AJ1019" s="84"/>
      <c r="AK1019" s="84"/>
      <c r="AL1019" s="84"/>
      <c r="AM1019" s="84"/>
      <c r="AN1019" s="84"/>
      <c r="AO1019" s="84"/>
      <c r="AP1019" s="84"/>
      <c r="AQ1019" s="84"/>
      <c r="AR1019" s="84"/>
      <c r="AS1019" s="84"/>
      <c r="AT1019" s="84"/>
      <c r="AU1019" s="84"/>
      <c r="AV1019" s="84"/>
      <c r="AW1019" s="84"/>
      <c r="AX1019" s="84"/>
      <c r="AY1019" s="84"/>
      <c r="AZ1019" s="84"/>
      <c r="BA1019" s="84"/>
      <c r="BB1019" s="84"/>
      <c r="BC1019" s="84"/>
      <c r="BD1019" s="84"/>
      <c r="BE1019" s="84"/>
      <c r="BF1019" s="84"/>
      <c r="BG1019" s="84"/>
      <c r="BH1019" s="84"/>
      <c r="BI1019" s="84"/>
      <c r="BJ1019" s="84"/>
      <c r="BK1019" s="84"/>
      <c r="BL1019" s="84"/>
      <c r="BM1019" s="84"/>
      <c r="BN1019" s="84"/>
      <c r="BO1019" s="84"/>
      <c r="BP1019" s="84"/>
      <c r="BQ1019" s="84"/>
      <c r="BR1019" s="84"/>
      <c r="BS1019" s="84"/>
      <c r="BT1019" s="84"/>
      <c r="BU1019" s="84"/>
      <c r="BV1019" s="84"/>
      <c r="BW1019" s="84"/>
      <c r="BX1019" s="84"/>
      <c r="BY1019" s="84"/>
      <c r="BZ1019" s="84"/>
      <c r="CA1019" s="84"/>
      <c r="CB1019" s="84"/>
      <c r="CC1019" s="84"/>
      <c r="CD1019" s="84"/>
      <c r="CE1019" s="84"/>
      <c r="CF1019" s="84"/>
      <c r="CG1019" s="84"/>
      <c r="CH1019" s="84"/>
      <c r="CI1019" s="84"/>
      <c r="CJ1019" s="84"/>
      <c r="CK1019" s="84"/>
      <c r="CL1019" s="84"/>
      <c r="CM1019" s="84"/>
      <c r="CN1019" s="84"/>
      <c r="CO1019" s="84"/>
      <c r="CP1019" s="84"/>
      <c r="CQ1019" s="84"/>
      <c r="CR1019" s="84"/>
      <c r="CS1019" s="84"/>
      <c r="CT1019" s="84"/>
    </row>
    <row r="1020">
      <c r="A1020" s="72"/>
      <c r="B1020" s="72"/>
      <c r="C1020" s="72"/>
      <c r="D1020" s="84"/>
      <c r="E1020" s="72"/>
      <c r="F1020" s="84"/>
      <c r="G1020" s="84"/>
      <c r="H1020" s="84"/>
      <c r="I1020" s="84"/>
      <c r="J1020" s="84"/>
      <c r="K1020" s="84"/>
      <c r="L1020" s="84"/>
      <c r="M1020" s="84"/>
      <c r="N1020" s="84"/>
      <c r="O1020" s="84"/>
      <c r="P1020" s="84"/>
      <c r="Q1020" s="84"/>
      <c r="R1020" s="84"/>
      <c r="S1020" s="84"/>
      <c r="T1020" s="84"/>
      <c r="U1020" s="84"/>
      <c r="V1020" s="84"/>
      <c r="W1020" s="84"/>
      <c r="X1020" s="84"/>
      <c r="Y1020" s="84"/>
      <c r="Z1020" s="84"/>
      <c r="AA1020" s="84"/>
      <c r="AB1020" s="84"/>
      <c r="AC1020" s="84"/>
      <c r="AD1020" s="84"/>
      <c r="AE1020" s="84"/>
      <c r="AF1020" s="84"/>
      <c r="AG1020" s="84"/>
      <c r="AH1020" s="84"/>
      <c r="AI1020" s="84"/>
      <c r="AJ1020" s="84"/>
      <c r="AK1020" s="84"/>
      <c r="AL1020" s="84"/>
      <c r="AM1020" s="84"/>
      <c r="AN1020" s="84"/>
      <c r="AO1020" s="84"/>
      <c r="AP1020" s="84"/>
      <c r="AQ1020" s="84"/>
      <c r="AR1020" s="84"/>
      <c r="AS1020" s="84"/>
      <c r="AT1020" s="84"/>
      <c r="AU1020" s="84"/>
      <c r="AV1020" s="84"/>
      <c r="AW1020" s="84"/>
      <c r="AX1020" s="84"/>
      <c r="AY1020" s="84"/>
      <c r="AZ1020" s="84"/>
      <c r="BA1020" s="84"/>
      <c r="BB1020" s="84"/>
      <c r="BC1020" s="84"/>
      <c r="BD1020" s="84"/>
      <c r="BE1020" s="84"/>
      <c r="BF1020" s="84"/>
      <c r="BG1020" s="84"/>
      <c r="BH1020" s="84"/>
      <c r="BI1020" s="84"/>
      <c r="BJ1020" s="84"/>
      <c r="BK1020" s="84"/>
      <c r="BL1020" s="84"/>
      <c r="BM1020" s="84"/>
      <c r="BN1020" s="84"/>
      <c r="BO1020" s="84"/>
      <c r="BP1020" s="84"/>
      <c r="BQ1020" s="84"/>
      <c r="BR1020" s="84"/>
      <c r="BS1020" s="84"/>
      <c r="BT1020" s="84"/>
      <c r="BU1020" s="84"/>
      <c r="BV1020" s="84"/>
      <c r="BW1020" s="84"/>
      <c r="BX1020" s="84"/>
      <c r="BY1020" s="84"/>
      <c r="BZ1020" s="84"/>
      <c r="CA1020" s="84"/>
      <c r="CB1020" s="84"/>
      <c r="CC1020" s="84"/>
      <c r="CD1020" s="84"/>
      <c r="CE1020" s="84"/>
      <c r="CF1020" s="84"/>
      <c r="CG1020" s="84"/>
      <c r="CH1020" s="84"/>
      <c r="CI1020" s="84"/>
      <c r="CJ1020" s="84"/>
      <c r="CK1020" s="84"/>
      <c r="CL1020" s="84"/>
      <c r="CM1020" s="84"/>
      <c r="CN1020" s="84"/>
      <c r="CO1020" s="84"/>
      <c r="CP1020" s="84"/>
      <c r="CQ1020" s="84"/>
      <c r="CR1020" s="84"/>
      <c r="CS1020" s="84"/>
      <c r="CT1020" s="84"/>
    </row>
  </sheetData>
  <autoFilter ref="$A$3:$CT$137">
    <sortState ref="A3:CT137">
      <sortCondition ref="A3:A137"/>
      <sortCondition ref="E3:E137"/>
    </sortState>
  </autoFilter>
  <customSheetViews>
    <customSheetView guid="{699425E1-8284-4EE9-9DE5-3120653220CE}" filter="1" showAutoFilter="1">
      <autoFilter ref="$A$3:$CT$56">
        <filterColumn colId="33">
          <filters>
            <filter val="C"/>
          </filters>
        </filterColumn>
      </autoFilter>
    </customSheetView>
    <customSheetView guid="{F87EEDFB-3480-485C-8442-4D2F0199C10B}" filter="1" showAutoFilter="1">
      <autoFilter ref="$B$3:$CT$149"/>
    </customSheetView>
  </customSheetViews>
  <mergeCells count="2">
    <mergeCell ref="CN1:CN2"/>
    <mergeCell ref="CO1:CO2"/>
  </mergeCells>
  <conditionalFormatting sqref="A1:CT2 AE4:AE87 AF4:AF139 AG4:AL149 AM4:AS80 AT4:CM149 CN60:CN79 AM82:AS149 AE89 AE91:AE144 CN138:CT139 AF145:AF149">
    <cfRule type="containsText" dxfId="0" priority="1" operator="containsText" text="Sun">
      <formula>NOT(ISERROR(SEARCH(("Sun"),(A1))))</formula>
    </cfRule>
  </conditionalFormatting>
  <conditionalFormatting sqref="Z1:CH1">
    <cfRule type="timePeriod" dxfId="1" priority="2" timePeriod="today"/>
  </conditionalFormatting>
  <conditionalFormatting sqref="Z1:CH1">
    <cfRule type="expression" dxfId="2" priority="3">
      <formula>Z1=46023.0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3.5"/>
    <col customWidth="1" min="2" max="2" width="8.63"/>
    <col customWidth="1" min="3" max="3" width="25.63"/>
    <col customWidth="1" min="4" max="4" width="19.0"/>
    <col customWidth="1" min="5" max="21" width="5.13"/>
    <col customWidth="1" min="22" max="22" width="5.0"/>
    <col customWidth="1" min="23" max="35" width="5.13"/>
    <col customWidth="1" min="36" max="37" width="5.63"/>
    <col customWidth="1" min="38" max="39" width="8.88"/>
    <col customWidth="1" min="40" max="41" width="5.75"/>
    <col customWidth="1" min="42" max="46" width="6.38"/>
    <col customWidth="1" min="47" max="47" width="5.75"/>
    <col customWidth="1" min="48" max="48" width="9.13"/>
    <col customWidth="1" min="49" max="50" width="6.38"/>
  </cols>
  <sheetData>
    <row r="1">
      <c r="A1" s="177" t="s">
        <v>570</v>
      </c>
      <c r="B1" s="177" t="s">
        <v>571</v>
      </c>
      <c r="C1" s="177" t="s">
        <v>572</v>
      </c>
      <c r="D1" s="177" t="s">
        <v>573</v>
      </c>
      <c r="E1" s="178">
        <v>46167.0</v>
      </c>
      <c r="F1" s="178">
        <v>46168.0</v>
      </c>
      <c r="G1" s="178">
        <v>46169.0</v>
      </c>
      <c r="H1" s="178">
        <v>46170.0</v>
      </c>
      <c r="I1" s="178">
        <v>46171.0</v>
      </c>
      <c r="J1" s="178">
        <v>46172.0</v>
      </c>
      <c r="K1" s="178">
        <v>46173.0</v>
      </c>
      <c r="L1" s="178">
        <v>46174.0</v>
      </c>
      <c r="M1" s="178">
        <v>46175.0</v>
      </c>
      <c r="N1" s="178">
        <v>46176.0</v>
      </c>
      <c r="O1" s="178">
        <v>46177.0</v>
      </c>
      <c r="P1" s="178">
        <v>46178.0</v>
      </c>
      <c r="Q1" s="178">
        <v>46179.0</v>
      </c>
      <c r="R1" s="178">
        <v>46180.0</v>
      </c>
      <c r="S1" s="178">
        <v>46181.0</v>
      </c>
      <c r="T1" s="178">
        <v>46182.0</v>
      </c>
      <c r="U1" s="178">
        <v>46183.0</v>
      </c>
      <c r="V1" s="178">
        <v>46184.0</v>
      </c>
      <c r="W1" s="178">
        <v>46185.0</v>
      </c>
      <c r="X1" s="178">
        <v>46186.0</v>
      </c>
      <c r="Y1" s="178">
        <v>46187.0</v>
      </c>
      <c r="Z1" s="178">
        <v>46188.0</v>
      </c>
      <c r="AA1" s="178">
        <v>46189.0</v>
      </c>
      <c r="AB1" s="178">
        <v>46190.0</v>
      </c>
      <c r="AC1" s="178">
        <v>46191.0</v>
      </c>
      <c r="AD1" s="178">
        <v>46192.0</v>
      </c>
      <c r="AE1" s="178">
        <v>46193.0</v>
      </c>
      <c r="AF1" s="178">
        <v>46194.0</v>
      </c>
      <c r="AG1" s="178">
        <v>46195.0</v>
      </c>
      <c r="AH1" s="178">
        <v>46196.0</v>
      </c>
      <c r="AI1" s="178">
        <v>46197.0</v>
      </c>
      <c r="AJ1" s="177" t="s">
        <v>574</v>
      </c>
      <c r="AK1" s="177" t="s">
        <v>4</v>
      </c>
      <c r="AL1" s="177" t="s">
        <v>1242</v>
      </c>
      <c r="AM1" s="177" t="s">
        <v>1243</v>
      </c>
      <c r="AN1" s="179" t="s">
        <v>1244</v>
      </c>
      <c r="AO1" s="180"/>
      <c r="AP1" s="179" t="s">
        <v>1245</v>
      </c>
      <c r="AQ1" s="180"/>
      <c r="AR1" s="179" t="s">
        <v>1246</v>
      </c>
      <c r="AS1" s="180"/>
      <c r="AT1" s="177" t="s">
        <v>580</v>
      </c>
      <c r="AU1" s="177" t="s">
        <v>581</v>
      </c>
      <c r="AV1" s="177" t="s">
        <v>582</v>
      </c>
      <c r="AW1" s="177" t="s">
        <v>583</v>
      </c>
      <c r="AX1" s="181"/>
    </row>
    <row r="2">
      <c r="A2" s="182"/>
      <c r="B2" s="182"/>
      <c r="C2" s="182"/>
      <c r="D2" s="182"/>
      <c r="E2" s="183" t="str">
        <f t="shared" ref="E2:AI2" si="1">CHOOSE(WEEKDAY(E1),"Sun","Mon","Tue","Wed","Thu","Fri","Sat")</f>
        <v>Mon</v>
      </c>
      <c r="F2" s="183" t="str">
        <f t="shared" si="1"/>
        <v>Tue</v>
      </c>
      <c r="G2" s="183" t="str">
        <f t="shared" si="1"/>
        <v>Wed</v>
      </c>
      <c r="H2" s="183" t="str">
        <f t="shared" si="1"/>
        <v>Thu</v>
      </c>
      <c r="I2" s="183" t="str">
        <f t="shared" si="1"/>
        <v>Fri</v>
      </c>
      <c r="J2" s="183" t="str">
        <f t="shared" si="1"/>
        <v>Sat</v>
      </c>
      <c r="K2" s="183" t="str">
        <f t="shared" si="1"/>
        <v>Sun</v>
      </c>
      <c r="L2" s="183" t="str">
        <f t="shared" si="1"/>
        <v>Mon</v>
      </c>
      <c r="M2" s="183" t="str">
        <f t="shared" si="1"/>
        <v>Tue</v>
      </c>
      <c r="N2" s="183" t="str">
        <f t="shared" si="1"/>
        <v>Wed</v>
      </c>
      <c r="O2" s="183" t="str">
        <f t="shared" si="1"/>
        <v>Thu</v>
      </c>
      <c r="P2" s="183" t="str">
        <f t="shared" si="1"/>
        <v>Fri</v>
      </c>
      <c r="Q2" s="183" t="str">
        <f t="shared" si="1"/>
        <v>Sat</v>
      </c>
      <c r="R2" s="183" t="str">
        <f t="shared" si="1"/>
        <v>Sun</v>
      </c>
      <c r="S2" s="183" t="str">
        <f t="shared" si="1"/>
        <v>Mon</v>
      </c>
      <c r="T2" s="183" t="str">
        <f t="shared" si="1"/>
        <v>Tue</v>
      </c>
      <c r="U2" s="183" t="str">
        <f t="shared" si="1"/>
        <v>Wed</v>
      </c>
      <c r="V2" s="183" t="str">
        <f t="shared" si="1"/>
        <v>Thu</v>
      </c>
      <c r="W2" s="183" t="str">
        <f t="shared" si="1"/>
        <v>Fri</v>
      </c>
      <c r="X2" s="183" t="str">
        <f t="shared" si="1"/>
        <v>Sat</v>
      </c>
      <c r="Y2" s="183" t="str">
        <f t="shared" si="1"/>
        <v>Sun</v>
      </c>
      <c r="Z2" s="183" t="str">
        <f t="shared" si="1"/>
        <v>Mon</v>
      </c>
      <c r="AA2" s="183" t="str">
        <f t="shared" si="1"/>
        <v>Tue</v>
      </c>
      <c r="AB2" s="183" t="str">
        <f t="shared" si="1"/>
        <v>Wed</v>
      </c>
      <c r="AC2" s="183" t="str">
        <f t="shared" si="1"/>
        <v>Thu</v>
      </c>
      <c r="AD2" s="183" t="str">
        <f t="shared" si="1"/>
        <v>Fri</v>
      </c>
      <c r="AE2" s="183" t="str">
        <f t="shared" si="1"/>
        <v>Sat</v>
      </c>
      <c r="AF2" s="183" t="str">
        <f t="shared" si="1"/>
        <v>Sun</v>
      </c>
      <c r="AG2" s="183" t="str">
        <f t="shared" si="1"/>
        <v>Mon</v>
      </c>
      <c r="AH2" s="183" t="str">
        <f t="shared" si="1"/>
        <v>Tue</v>
      </c>
      <c r="AI2" s="183" t="str">
        <f t="shared" si="1"/>
        <v>Wed</v>
      </c>
      <c r="AJ2" s="182"/>
      <c r="AK2" s="182"/>
      <c r="AL2" s="182"/>
      <c r="AM2" s="182"/>
      <c r="AN2" s="184"/>
      <c r="AO2" s="185"/>
      <c r="AP2" s="184"/>
      <c r="AQ2" s="185"/>
      <c r="AR2" s="184"/>
      <c r="AS2" s="185"/>
      <c r="AT2" s="182"/>
      <c r="AU2" s="182"/>
      <c r="AV2" s="182"/>
      <c r="AW2" s="182"/>
      <c r="AX2" s="181"/>
    </row>
    <row r="3">
      <c r="A3" s="14"/>
      <c r="B3" s="14"/>
      <c r="C3" s="14"/>
      <c r="D3" s="14"/>
      <c r="E3" s="186">
        <f t="shared" ref="E3:AI3" si="2">countif(E5:E116,"x*")+countif(E5:E116,"b*")+countif(E5:E116,"a1")+countif(E5:E116,"a2")+countif(E5:E116,"c*")+countif(E5:E116,"d*")</f>
        <v>78</v>
      </c>
      <c r="F3" s="186">
        <f t="shared" si="2"/>
        <v>108</v>
      </c>
      <c r="G3" s="186">
        <f t="shared" si="2"/>
        <v>108</v>
      </c>
      <c r="H3" s="186">
        <f t="shared" si="2"/>
        <v>108</v>
      </c>
      <c r="I3" s="186">
        <f t="shared" si="2"/>
        <v>106</v>
      </c>
      <c r="J3" s="186">
        <f t="shared" si="2"/>
        <v>65</v>
      </c>
      <c r="K3" s="186">
        <f t="shared" si="2"/>
        <v>39</v>
      </c>
      <c r="L3" s="186">
        <f t="shared" si="2"/>
        <v>78</v>
      </c>
      <c r="M3" s="186">
        <f t="shared" si="2"/>
        <v>103</v>
      </c>
      <c r="N3" s="186">
        <f t="shared" si="2"/>
        <v>106</v>
      </c>
      <c r="O3" s="186">
        <f t="shared" si="2"/>
        <v>107</v>
      </c>
      <c r="P3" s="186">
        <f t="shared" si="2"/>
        <v>103</v>
      </c>
      <c r="Q3" s="186">
        <f t="shared" si="2"/>
        <v>70</v>
      </c>
      <c r="R3" s="186">
        <f t="shared" si="2"/>
        <v>54</v>
      </c>
      <c r="S3" s="186">
        <f t="shared" si="2"/>
        <v>76</v>
      </c>
      <c r="T3" s="186">
        <f t="shared" si="2"/>
        <v>101</v>
      </c>
      <c r="U3" s="186">
        <f t="shared" si="2"/>
        <v>103</v>
      </c>
      <c r="V3" s="186">
        <f t="shared" si="2"/>
        <v>107</v>
      </c>
      <c r="W3" s="186">
        <f t="shared" si="2"/>
        <v>104</v>
      </c>
      <c r="X3" s="186">
        <f t="shared" si="2"/>
        <v>71</v>
      </c>
      <c r="Y3" s="186">
        <f t="shared" si="2"/>
        <v>56</v>
      </c>
      <c r="Z3" s="186">
        <f t="shared" si="2"/>
        <v>84</v>
      </c>
      <c r="AA3" s="186">
        <f t="shared" si="2"/>
        <v>107</v>
      </c>
      <c r="AB3" s="186">
        <f t="shared" si="2"/>
        <v>109</v>
      </c>
      <c r="AC3" s="186">
        <f t="shared" si="2"/>
        <v>108</v>
      </c>
      <c r="AD3" s="186">
        <f t="shared" si="2"/>
        <v>106</v>
      </c>
      <c r="AE3" s="186">
        <f t="shared" si="2"/>
        <v>63</v>
      </c>
      <c r="AF3" s="186">
        <f t="shared" si="2"/>
        <v>52</v>
      </c>
      <c r="AG3" s="186">
        <f t="shared" si="2"/>
        <v>82</v>
      </c>
      <c r="AH3" s="186">
        <f t="shared" si="2"/>
        <v>104</v>
      </c>
      <c r="AI3" s="186">
        <f t="shared" si="2"/>
        <v>105</v>
      </c>
      <c r="AJ3" s="14"/>
      <c r="AK3" s="14"/>
      <c r="AL3" s="14"/>
      <c r="AM3" s="14"/>
      <c r="AN3" s="187" t="s">
        <v>584</v>
      </c>
      <c r="AO3" s="188" t="s">
        <v>585</v>
      </c>
      <c r="AP3" s="187" t="s">
        <v>584</v>
      </c>
      <c r="AQ3" s="188" t="s">
        <v>585</v>
      </c>
      <c r="AR3" s="187" t="s">
        <v>584</v>
      </c>
      <c r="AS3" s="188" t="s">
        <v>585</v>
      </c>
      <c r="AT3" s="14"/>
      <c r="AU3" s="14"/>
      <c r="AV3" s="14"/>
      <c r="AW3" s="14"/>
      <c r="AX3" s="181"/>
    </row>
    <row r="4">
      <c r="A4" s="188"/>
      <c r="B4" s="189">
        <v>1.0</v>
      </c>
      <c r="C4" s="190">
        <v>2.0</v>
      </c>
      <c r="D4" s="189">
        <v>3.0</v>
      </c>
      <c r="E4" s="190">
        <v>4.0</v>
      </c>
      <c r="F4" s="189">
        <v>5.0</v>
      </c>
      <c r="G4" s="190">
        <v>6.0</v>
      </c>
      <c r="H4" s="189">
        <v>7.0</v>
      </c>
      <c r="I4" s="190">
        <v>8.0</v>
      </c>
      <c r="J4" s="189">
        <v>9.0</v>
      </c>
      <c r="K4" s="190">
        <v>10.0</v>
      </c>
      <c r="L4" s="189">
        <v>11.0</v>
      </c>
      <c r="M4" s="190">
        <v>12.0</v>
      </c>
      <c r="N4" s="189">
        <v>13.0</v>
      </c>
      <c r="O4" s="190">
        <v>14.0</v>
      </c>
      <c r="P4" s="189">
        <v>15.0</v>
      </c>
      <c r="Q4" s="190">
        <v>16.0</v>
      </c>
      <c r="R4" s="189">
        <v>17.0</v>
      </c>
      <c r="S4" s="190">
        <v>18.0</v>
      </c>
      <c r="T4" s="189">
        <v>19.0</v>
      </c>
      <c r="U4" s="190">
        <v>20.0</v>
      </c>
      <c r="V4" s="189">
        <v>21.0</v>
      </c>
      <c r="W4" s="190">
        <v>22.0</v>
      </c>
      <c r="X4" s="189">
        <v>23.0</v>
      </c>
      <c r="Y4" s="190">
        <v>24.0</v>
      </c>
      <c r="Z4" s="189">
        <v>25.0</v>
      </c>
      <c r="AA4" s="190">
        <v>26.0</v>
      </c>
      <c r="AB4" s="189">
        <v>27.0</v>
      </c>
      <c r="AC4" s="190">
        <v>28.0</v>
      </c>
      <c r="AD4" s="189">
        <v>29.0</v>
      </c>
      <c r="AE4" s="190">
        <v>30.0</v>
      </c>
      <c r="AF4" s="189">
        <v>31.0</v>
      </c>
      <c r="AG4" s="190">
        <v>32.0</v>
      </c>
      <c r="AH4" s="189">
        <v>33.0</v>
      </c>
      <c r="AI4" s="190">
        <v>34.0</v>
      </c>
      <c r="AJ4" s="189">
        <v>35.0</v>
      </c>
      <c r="AK4" s="190">
        <v>36.0</v>
      </c>
      <c r="AL4" s="189">
        <v>37.0</v>
      </c>
      <c r="AM4" s="190">
        <v>38.0</v>
      </c>
      <c r="AN4" s="189">
        <v>39.0</v>
      </c>
      <c r="AO4" s="190">
        <v>40.0</v>
      </c>
      <c r="AP4" s="189">
        <v>41.0</v>
      </c>
      <c r="AQ4" s="190">
        <v>42.0</v>
      </c>
      <c r="AR4" s="189">
        <v>43.0</v>
      </c>
      <c r="AS4" s="190">
        <v>44.0</v>
      </c>
      <c r="AT4" s="189">
        <v>45.0</v>
      </c>
      <c r="AU4" s="190">
        <v>46.0</v>
      </c>
      <c r="AV4" s="189">
        <v>47.0</v>
      </c>
      <c r="AW4" s="190">
        <v>48.0</v>
      </c>
      <c r="AX4" s="191"/>
    </row>
    <row r="5">
      <c r="A5" s="192">
        <v>1.0</v>
      </c>
      <c r="B5" s="192" t="s">
        <v>586</v>
      </c>
      <c r="C5" s="193" t="s">
        <v>443</v>
      </c>
      <c r="D5" s="192" t="s">
        <v>587</v>
      </c>
      <c r="E5" s="194" t="s">
        <v>588</v>
      </c>
      <c r="F5" s="195" t="s">
        <v>588</v>
      </c>
      <c r="G5" s="195" t="s">
        <v>588</v>
      </c>
      <c r="H5" s="195" t="s">
        <v>588</v>
      </c>
      <c r="I5" s="195" t="s">
        <v>588</v>
      </c>
      <c r="J5" s="195" t="s">
        <v>588</v>
      </c>
      <c r="K5" s="195" t="s">
        <v>588</v>
      </c>
      <c r="L5" s="196">
        <v>0.0</v>
      </c>
      <c r="M5" s="195" t="s">
        <v>588</v>
      </c>
      <c r="N5" s="195" t="s">
        <v>588</v>
      </c>
      <c r="O5" s="195" t="s">
        <v>588</v>
      </c>
      <c r="P5" s="195" t="s">
        <v>588</v>
      </c>
      <c r="Q5" s="196" t="s">
        <v>588</v>
      </c>
      <c r="R5" s="196" t="s">
        <v>588</v>
      </c>
      <c r="S5" s="196">
        <v>0.0</v>
      </c>
      <c r="T5" s="195" t="s">
        <v>588</v>
      </c>
      <c r="U5" s="195" t="s">
        <v>588</v>
      </c>
      <c r="V5" s="195" t="s">
        <v>588</v>
      </c>
      <c r="W5" s="195" t="s">
        <v>588</v>
      </c>
      <c r="X5" s="195" t="s">
        <v>588</v>
      </c>
      <c r="Y5" s="196" t="s">
        <v>588</v>
      </c>
      <c r="Z5" s="196">
        <v>0.0</v>
      </c>
      <c r="AA5" s="195" t="s">
        <v>588</v>
      </c>
      <c r="AB5" s="195" t="s">
        <v>588</v>
      </c>
      <c r="AC5" s="195" t="s">
        <v>588</v>
      </c>
      <c r="AD5" s="195" t="s">
        <v>588</v>
      </c>
      <c r="AE5" s="194" t="s">
        <v>588</v>
      </c>
      <c r="AF5" s="194" t="s">
        <v>588</v>
      </c>
      <c r="AG5" s="196">
        <v>0.0</v>
      </c>
      <c r="AH5" s="194" t="s">
        <v>588</v>
      </c>
      <c r="AI5" s="194" t="s">
        <v>588</v>
      </c>
      <c r="AJ5" s="197">
        <f>vlookup(B5,'Annual Leave-2026'!$B:$S,9,0)-countif(E5:AI5,"a")-(countif(E5:AI5,"a1")*0.5)-(countif(E5:AI5,"a2")*0.5)-(countif(E5:AI5,"b*")*0.5)-(countif(E5:AI5,"c*")*0.5)-(countif(E5:AI5,"d*")*0.5)-(countif(E5:AI5,"e*")*0.5)+1</f>
        <v>17</v>
      </c>
      <c r="AK5" s="197">
        <f t="shared" ref="AK5:AK121" si="3">countif(E5:AI5,"x*")+countif(E5:AI5,"h")+countif(E5:AI5,"a*")+countif(E5:AI5,"b*")+countif(E5:AI5,"c*")+countif(E5:AI5,"d*")+countif(E5:AI5,"e*")+countif(E5:AI5,"u*1")*0.5+countif(E5:AI5,"u*2")*0.5+countif(E5:AI5,"l")</f>
        <v>27</v>
      </c>
      <c r="AL5" s="198"/>
      <c r="AM5" s="198"/>
      <c r="AN5" s="199"/>
      <c r="AO5" s="200"/>
      <c r="AP5" s="192"/>
      <c r="AQ5" s="192"/>
      <c r="AR5" s="192"/>
      <c r="AS5" s="192"/>
      <c r="AT5" s="192">
        <f t="shared" ref="AT5:AT121" si="4">countif(E5:AI5,"0")</f>
        <v>4</v>
      </c>
      <c r="AU5" s="192">
        <f t="shared" ref="AU5:AU121" si="5">countif(E5:AI5,"S")</f>
        <v>0</v>
      </c>
      <c r="AV5" s="201">
        <f t="shared" ref="AV5:AV121" si="6">countif(E5:AI5,"U")+(countif(E5:AI5,"U*1")*0.5)+(countif(E5:AI5,"U*2")*0.5)</f>
        <v>0</v>
      </c>
      <c r="AW5" s="202"/>
      <c r="AX5" s="203"/>
    </row>
    <row r="6">
      <c r="A6" s="204">
        <v>2.0</v>
      </c>
      <c r="B6" s="204" t="s">
        <v>589</v>
      </c>
      <c r="C6" s="205" t="s">
        <v>447</v>
      </c>
      <c r="D6" s="204" t="s">
        <v>590</v>
      </c>
      <c r="E6" s="194" t="s">
        <v>591</v>
      </c>
      <c r="F6" s="194" t="s">
        <v>592</v>
      </c>
      <c r="G6" s="195" t="s">
        <v>592</v>
      </c>
      <c r="H6" s="195" t="s">
        <v>592</v>
      </c>
      <c r="I6" s="195" t="s">
        <v>592</v>
      </c>
      <c r="J6" s="195">
        <v>0.0</v>
      </c>
      <c r="K6" s="194" t="s">
        <v>592</v>
      </c>
      <c r="L6" s="194" t="s">
        <v>592</v>
      </c>
      <c r="M6" s="194" t="s">
        <v>6</v>
      </c>
      <c r="N6" s="195" t="s">
        <v>591</v>
      </c>
      <c r="O6" s="195" t="s">
        <v>591</v>
      </c>
      <c r="P6" s="195" t="s">
        <v>591</v>
      </c>
      <c r="Q6" s="195">
        <v>0.0</v>
      </c>
      <c r="R6" s="195" t="s">
        <v>591</v>
      </c>
      <c r="S6" s="195" t="s">
        <v>591</v>
      </c>
      <c r="T6" s="195" t="s">
        <v>591</v>
      </c>
      <c r="U6" s="195" t="s">
        <v>591</v>
      </c>
      <c r="V6" s="195" t="s">
        <v>591</v>
      </c>
      <c r="W6" s="195" t="s">
        <v>591</v>
      </c>
      <c r="X6" s="195" t="s">
        <v>591</v>
      </c>
      <c r="Y6" s="195">
        <v>0.0</v>
      </c>
      <c r="Z6" s="195" t="s">
        <v>591</v>
      </c>
      <c r="AA6" s="195" t="s">
        <v>591</v>
      </c>
      <c r="AB6" s="195" t="s">
        <v>591</v>
      </c>
      <c r="AC6" s="195" t="s">
        <v>591</v>
      </c>
      <c r="AD6" s="195" t="s">
        <v>591</v>
      </c>
      <c r="AE6" s="195">
        <v>0.0</v>
      </c>
      <c r="AF6" s="194" t="s">
        <v>593</v>
      </c>
      <c r="AG6" s="195" t="s">
        <v>593</v>
      </c>
      <c r="AH6" s="195" t="s">
        <v>593</v>
      </c>
      <c r="AI6" s="195" t="s">
        <v>593</v>
      </c>
      <c r="AJ6" s="197">
        <f>vlookup(B6,'Annual Leave-2026'!$B:$S,9,0)-countif(E6:AI6,"a")-(countif(E6:AI6,"a1")*0.5)-(countif(E6:AI6,"a2")*0.5)-(countif(E6:AI6,"b*")*0.5)-(countif(E6:AI6,"c*")*0.5)-(countif(E6:AI6,"d*")*0.5)-(countif(E6:AI6,"e*")*0.5)+1</f>
        <v>6</v>
      </c>
      <c r="AK6" s="197">
        <f t="shared" si="3"/>
        <v>21</v>
      </c>
      <c r="AL6" s="206"/>
      <c r="AM6" s="206"/>
      <c r="AN6" s="207"/>
      <c r="AO6" s="208"/>
      <c r="AP6" s="204"/>
      <c r="AQ6" s="204"/>
      <c r="AR6" s="204"/>
      <c r="AS6" s="209"/>
      <c r="AT6" s="209">
        <f t="shared" si="4"/>
        <v>4</v>
      </c>
      <c r="AU6" s="209">
        <f t="shared" si="5"/>
        <v>6</v>
      </c>
      <c r="AV6" s="210">
        <f t="shared" si="6"/>
        <v>0</v>
      </c>
      <c r="AW6" s="211"/>
      <c r="AX6" s="203"/>
    </row>
    <row r="7">
      <c r="A7" s="209">
        <v>3.0</v>
      </c>
      <c r="B7" s="212" t="s">
        <v>594</v>
      </c>
      <c r="C7" s="213" t="s">
        <v>451</v>
      </c>
      <c r="D7" s="212" t="s">
        <v>590</v>
      </c>
      <c r="E7" s="194" t="s">
        <v>591</v>
      </c>
      <c r="F7" s="194" t="s">
        <v>591</v>
      </c>
      <c r="G7" s="194" t="s">
        <v>591</v>
      </c>
      <c r="H7" s="194" t="s">
        <v>591</v>
      </c>
      <c r="I7" s="194" t="s">
        <v>591</v>
      </c>
      <c r="J7" s="194" t="s">
        <v>591</v>
      </c>
      <c r="K7" s="194">
        <v>0.0</v>
      </c>
      <c r="L7" s="194" t="s">
        <v>593</v>
      </c>
      <c r="M7" s="194" t="s">
        <v>593</v>
      </c>
      <c r="N7" s="194" t="s">
        <v>593</v>
      </c>
      <c r="O7" s="194" t="s">
        <v>593</v>
      </c>
      <c r="P7" s="194" t="s">
        <v>593</v>
      </c>
      <c r="Q7" s="194" t="s">
        <v>593</v>
      </c>
      <c r="R7" s="194">
        <v>0.0</v>
      </c>
      <c r="S7" s="194" t="s">
        <v>171</v>
      </c>
      <c r="T7" s="194" t="s">
        <v>593</v>
      </c>
      <c r="U7" s="194" t="s">
        <v>593</v>
      </c>
      <c r="V7" s="194" t="s">
        <v>593</v>
      </c>
      <c r="W7" s="194" t="s">
        <v>593</v>
      </c>
      <c r="X7" s="194" t="s">
        <v>593</v>
      </c>
      <c r="Y7" s="194">
        <v>0.0</v>
      </c>
      <c r="Z7" s="194" t="s">
        <v>593</v>
      </c>
      <c r="AA7" s="194" t="s">
        <v>593</v>
      </c>
      <c r="AB7" s="194" t="s">
        <v>593</v>
      </c>
      <c r="AC7" s="194" t="s">
        <v>593</v>
      </c>
      <c r="AD7" s="194" t="s">
        <v>593</v>
      </c>
      <c r="AE7" s="194" t="s">
        <v>593</v>
      </c>
      <c r="AF7" s="194">
        <v>0.0</v>
      </c>
      <c r="AG7" s="194" t="s">
        <v>588</v>
      </c>
      <c r="AH7" s="194" t="s">
        <v>588</v>
      </c>
      <c r="AI7" s="194" t="s">
        <v>588</v>
      </c>
      <c r="AJ7" s="197">
        <f>vlookup(B7,'Annual Leave-2026'!$B:$S,9,0)-countif(E7:AI7,"a")-(countif(E7:AI7,"a1")*0.5)-(countif(E7:AI7,"a2")*0.5)-(countif(E7:AI7,"b*")*0.5)-(countif(E7:AI7,"c*")*0.5)-(countif(E7:AI7,"d*")*0.5)-(countif(E7:AI7,"e*")*0.5)+1</f>
        <v>10.5</v>
      </c>
      <c r="AK7" s="197">
        <f t="shared" si="3"/>
        <v>27</v>
      </c>
      <c r="AL7" s="214"/>
      <c r="AM7" s="214"/>
      <c r="AN7" s="215"/>
      <c r="AO7" s="216"/>
      <c r="AP7" s="209"/>
      <c r="AQ7" s="209"/>
      <c r="AR7" s="209"/>
      <c r="AS7" s="209"/>
      <c r="AT7" s="209">
        <f t="shared" si="4"/>
        <v>4</v>
      </c>
      <c r="AU7" s="209">
        <f t="shared" si="5"/>
        <v>0</v>
      </c>
      <c r="AV7" s="210">
        <f t="shared" si="6"/>
        <v>0</v>
      </c>
      <c r="AW7" s="212"/>
      <c r="AX7" s="217"/>
    </row>
    <row r="8">
      <c r="A8" s="204">
        <v>4.0</v>
      </c>
      <c r="B8" s="212" t="s">
        <v>595</v>
      </c>
      <c r="C8" s="213" t="s">
        <v>454</v>
      </c>
      <c r="D8" s="212" t="s">
        <v>590</v>
      </c>
      <c r="E8" s="194" t="s">
        <v>593</v>
      </c>
      <c r="F8" s="194" t="s">
        <v>593</v>
      </c>
      <c r="G8" s="194" t="s">
        <v>593</v>
      </c>
      <c r="H8" s="194" t="s">
        <v>593</v>
      </c>
      <c r="I8" s="194" t="s">
        <v>593</v>
      </c>
      <c r="J8" s="194">
        <v>0.0</v>
      </c>
      <c r="K8" s="194" t="s">
        <v>588</v>
      </c>
      <c r="L8" s="194" t="s">
        <v>588</v>
      </c>
      <c r="M8" s="194" t="s">
        <v>588</v>
      </c>
      <c r="N8" s="194" t="s">
        <v>588</v>
      </c>
      <c r="O8" s="194" t="s">
        <v>588</v>
      </c>
      <c r="P8" s="194" t="s">
        <v>588</v>
      </c>
      <c r="Q8" s="194">
        <v>0.0</v>
      </c>
      <c r="R8" s="194" t="s">
        <v>588</v>
      </c>
      <c r="S8" s="194" t="s">
        <v>588</v>
      </c>
      <c r="T8" s="194" t="s">
        <v>588</v>
      </c>
      <c r="U8" s="194" t="s">
        <v>588</v>
      </c>
      <c r="V8" s="194" t="s">
        <v>588</v>
      </c>
      <c r="W8" s="194" t="s">
        <v>588</v>
      </c>
      <c r="X8" s="194" t="s">
        <v>588</v>
      </c>
      <c r="Y8" s="194">
        <v>0.0</v>
      </c>
      <c r="Z8" s="194" t="s">
        <v>588</v>
      </c>
      <c r="AA8" s="194" t="s">
        <v>588</v>
      </c>
      <c r="AB8" s="194" t="s">
        <v>588</v>
      </c>
      <c r="AC8" s="194" t="s">
        <v>588</v>
      </c>
      <c r="AD8" s="194" t="s">
        <v>588</v>
      </c>
      <c r="AE8" s="194" t="s">
        <v>588</v>
      </c>
      <c r="AF8" s="194" t="s">
        <v>588</v>
      </c>
      <c r="AG8" s="194">
        <v>0.0</v>
      </c>
      <c r="AH8" s="194" t="s">
        <v>169</v>
      </c>
      <c r="AI8" s="194" t="s">
        <v>6</v>
      </c>
      <c r="AJ8" s="197">
        <f>vlookup(B8,'Annual Leave-2026'!$B:$S,9,0)-countif(E8:AI8,"a")-(countif(E8:AI8,"a1")*0.5)-(countif(E8:AI8,"a2")*0.5)-(countif(E8:AI8,"b*")*0.5)-(countif(E8:AI8,"c*")*0.5)-(countif(E8:AI8,"d*")*0.5)-(countif(E8:AI8,"e*")*0.5)+1</f>
        <v>4</v>
      </c>
      <c r="AK8" s="197">
        <f t="shared" si="3"/>
        <v>27</v>
      </c>
      <c r="AL8" s="214"/>
      <c r="AM8" s="214"/>
      <c r="AN8" s="215"/>
      <c r="AO8" s="216"/>
      <c r="AP8" s="209"/>
      <c r="AQ8" s="209"/>
      <c r="AR8" s="209"/>
      <c r="AS8" s="209"/>
      <c r="AT8" s="209">
        <f t="shared" si="4"/>
        <v>4</v>
      </c>
      <c r="AU8" s="209">
        <f t="shared" si="5"/>
        <v>0</v>
      </c>
      <c r="AV8" s="210">
        <f t="shared" si="6"/>
        <v>0</v>
      </c>
      <c r="AW8" s="212"/>
      <c r="AX8" s="217"/>
    </row>
    <row r="9">
      <c r="A9" s="209">
        <v>5.0</v>
      </c>
      <c r="B9" s="212" t="s">
        <v>596</v>
      </c>
      <c r="C9" s="213" t="s">
        <v>457</v>
      </c>
      <c r="D9" s="212" t="s">
        <v>590</v>
      </c>
      <c r="E9" s="194">
        <v>0.0</v>
      </c>
      <c r="F9" s="194" t="s">
        <v>588</v>
      </c>
      <c r="G9" s="194" t="s">
        <v>588</v>
      </c>
      <c r="H9" s="194" t="s">
        <v>588</v>
      </c>
      <c r="I9" s="194" t="s">
        <v>588</v>
      </c>
      <c r="J9" s="194" t="s">
        <v>588</v>
      </c>
      <c r="K9" s="194">
        <v>0.0</v>
      </c>
      <c r="L9" s="194" t="s">
        <v>591</v>
      </c>
      <c r="M9" s="194" t="s">
        <v>591</v>
      </c>
      <c r="N9" s="194" t="s">
        <v>591</v>
      </c>
      <c r="O9" s="194" t="s">
        <v>591</v>
      </c>
      <c r="P9" s="194" t="s">
        <v>591</v>
      </c>
      <c r="Q9" s="194">
        <v>0.0</v>
      </c>
      <c r="R9" s="194" t="s">
        <v>591</v>
      </c>
      <c r="S9" s="194" t="s">
        <v>591</v>
      </c>
      <c r="T9" s="194" t="s">
        <v>591</v>
      </c>
      <c r="U9" s="194" t="s">
        <v>591</v>
      </c>
      <c r="V9" s="194" t="s">
        <v>591</v>
      </c>
      <c r="W9" s="194" t="s">
        <v>591</v>
      </c>
      <c r="X9" s="194">
        <v>0.0</v>
      </c>
      <c r="Y9" s="194" t="s">
        <v>591</v>
      </c>
      <c r="Z9" s="194" t="s">
        <v>591</v>
      </c>
      <c r="AA9" s="194" t="s">
        <v>591</v>
      </c>
      <c r="AB9" s="194" t="s">
        <v>591</v>
      </c>
      <c r="AC9" s="194" t="s">
        <v>591</v>
      </c>
      <c r="AD9" s="194" t="s">
        <v>591</v>
      </c>
      <c r="AE9" s="194" t="s">
        <v>591</v>
      </c>
      <c r="AF9" s="194">
        <v>0.0</v>
      </c>
      <c r="AG9" s="194" t="s">
        <v>591</v>
      </c>
      <c r="AH9" s="194" t="s">
        <v>591</v>
      </c>
      <c r="AI9" s="194" t="s">
        <v>591</v>
      </c>
      <c r="AJ9" s="197">
        <f>vlookup(B9,'Annual Leave-2026'!$B:$S,9,0)-countif(E9:AI9,"a")-(countif(E9:AI9,"a1")*0.5)-(countif(E9:AI9,"a2")*0.5)-(countif(E9:AI9,"b*")*0.5)-(countif(E9:AI9,"c*")*0.5)-(countif(E9:AI9,"d*")*0.5)-(countif(E9:AI9,"e*")*0.5)+1</f>
        <v>9</v>
      </c>
      <c r="AK9" s="197">
        <f t="shared" si="3"/>
        <v>26</v>
      </c>
      <c r="AL9" s="214"/>
      <c r="AM9" s="214"/>
      <c r="AN9" s="215"/>
      <c r="AO9" s="216"/>
      <c r="AP9" s="209"/>
      <c r="AQ9" s="209"/>
      <c r="AR9" s="209"/>
      <c r="AS9" s="209"/>
      <c r="AT9" s="209">
        <f t="shared" si="4"/>
        <v>5</v>
      </c>
      <c r="AU9" s="209">
        <f t="shared" si="5"/>
        <v>0</v>
      </c>
      <c r="AV9" s="210">
        <f t="shared" si="6"/>
        <v>0</v>
      </c>
      <c r="AW9" s="212"/>
      <c r="AX9" s="217"/>
    </row>
    <row r="10">
      <c r="A10" s="204">
        <v>6.0</v>
      </c>
      <c r="B10" s="212" t="s">
        <v>597</v>
      </c>
      <c r="C10" s="213" t="s">
        <v>460</v>
      </c>
      <c r="D10" s="212" t="s">
        <v>590</v>
      </c>
      <c r="E10" s="194" t="s">
        <v>588</v>
      </c>
      <c r="F10" s="194" t="s">
        <v>588</v>
      </c>
      <c r="G10" s="194" t="s">
        <v>588</v>
      </c>
      <c r="H10" s="194" t="s">
        <v>588</v>
      </c>
      <c r="I10" s="194" t="s">
        <v>588</v>
      </c>
      <c r="J10" s="194" t="s">
        <v>588</v>
      </c>
      <c r="K10" s="194">
        <v>0.0</v>
      </c>
      <c r="L10" s="194" t="s">
        <v>588</v>
      </c>
      <c r="M10" s="194" t="s">
        <v>588</v>
      </c>
      <c r="N10" s="194" t="s">
        <v>588</v>
      </c>
      <c r="O10" s="194" t="s">
        <v>588</v>
      </c>
      <c r="P10" s="194" t="s">
        <v>588</v>
      </c>
      <c r="Q10" s="194" t="s">
        <v>588</v>
      </c>
      <c r="R10" s="194">
        <v>0.0</v>
      </c>
      <c r="S10" s="194" t="s">
        <v>588</v>
      </c>
      <c r="T10" s="194" t="s">
        <v>588</v>
      </c>
      <c r="U10" s="194" t="s">
        <v>588</v>
      </c>
      <c r="V10" s="194" t="s">
        <v>588</v>
      </c>
      <c r="W10" s="194" t="s">
        <v>588</v>
      </c>
      <c r="X10" s="194">
        <v>0.0</v>
      </c>
      <c r="Y10" s="194" t="s">
        <v>588</v>
      </c>
      <c r="Z10" s="194" t="s">
        <v>588</v>
      </c>
      <c r="AA10" s="194" t="s">
        <v>588</v>
      </c>
      <c r="AB10" s="194" t="s">
        <v>588</v>
      </c>
      <c r="AC10" s="194" t="s">
        <v>588</v>
      </c>
      <c r="AD10" s="194" t="s">
        <v>588</v>
      </c>
      <c r="AE10" s="194">
        <v>0.0</v>
      </c>
      <c r="AF10" s="194" t="s">
        <v>591</v>
      </c>
      <c r="AG10" s="194" t="s">
        <v>591</v>
      </c>
      <c r="AH10" s="194" t="s">
        <v>591</v>
      </c>
      <c r="AI10" s="194" t="s">
        <v>591</v>
      </c>
      <c r="AJ10" s="197">
        <f>vlookup(B10,'Annual Leave-2026'!$B:$S,9,0)-countif(E10:AI10,"a")-(countif(E10:AI10,"a1")*0.5)-(countif(E10:AI10,"a2")*0.5)-(countif(E10:AI10,"b*")*0.5)-(countif(E10:AI10,"c*")*0.5)-(countif(E10:AI10,"d*")*0.5)-(countif(E10:AI10,"e*")*0.5)+1</f>
        <v>9</v>
      </c>
      <c r="AK10" s="197">
        <f t="shared" si="3"/>
        <v>27</v>
      </c>
      <c r="AL10" s="214"/>
      <c r="AM10" s="214"/>
      <c r="AN10" s="215"/>
      <c r="AO10" s="216"/>
      <c r="AP10" s="209"/>
      <c r="AQ10" s="209"/>
      <c r="AR10" s="209"/>
      <c r="AS10" s="209"/>
      <c r="AT10" s="209">
        <f t="shared" si="4"/>
        <v>4</v>
      </c>
      <c r="AU10" s="209">
        <f t="shared" si="5"/>
        <v>0</v>
      </c>
      <c r="AV10" s="210">
        <f t="shared" si="6"/>
        <v>0</v>
      </c>
      <c r="AW10" s="212"/>
      <c r="AX10" s="217"/>
    </row>
    <row r="11">
      <c r="A11" s="209">
        <v>7.0</v>
      </c>
      <c r="B11" s="212" t="s">
        <v>598</v>
      </c>
      <c r="C11" s="213" t="s">
        <v>136</v>
      </c>
      <c r="D11" s="212" t="s">
        <v>432</v>
      </c>
      <c r="E11" s="194" t="s">
        <v>591</v>
      </c>
      <c r="F11" s="194" t="s">
        <v>591</v>
      </c>
      <c r="G11" s="194" t="s">
        <v>591</v>
      </c>
      <c r="H11" s="194" t="s">
        <v>591</v>
      </c>
      <c r="I11" s="194" t="s">
        <v>591</v>
      </c>
      <c r="J11" s="194" t="s">
        <v>591</v>
      </c>
      <c r="K11" s="194">
        <v>0.0</v>
      </c>
      <c r="L11" s="194" t="s">
        <v>591</v>
      </c>
      <c r="M11" s="194" t="s">
        <v>591</v>
      </c>
      <c r="N11" s="194" t="s">
        <v>591</v>
      </c>
      <c r="O11" s="194" t="s">
        <v>591</v>
      </c>
      <c r="P11" s="194" t="s">
        <v>591</v>
      </c>
      <c r="Q11" s="194" t="s">
        <v>591</v>
      </c>
      <c r="R11" s="194">
        <v>0.0</v>
      </c>
      <c r="S11" s="194" t="s">
        <v>591</v>
      </c>
      <c r="T11" s="194" t="s">
        <v>591</v>
      </c>
      <c r="U11" s="194" t="s">
        <v>591</v>
      </c>
      <c r="V11" s="194" t="s">
        <v>591</v>
      </c>
      <c r="W11" s="194" t="s">
        <v>591</v>
      </c>
      <c r="X11" s="194">
        <v>0.0</v>
      </c>
      <c r="Y11" s="194" t="s">
        <v>591</v>
      </c>
      <c r="Z11" s="194" t="s">
        <v>591</v>
      </c>
      <c r="AA11" s="194" t="s">
        <v>591</v>
      </c>
      <c r="AB11" s="194" t="s">
        <v>591</v>
      </c>
      <c r="AC11" s="194" t="s">
        <v>591</v>
      </c>
      <c r="AD11" s="194" t="s">
        <v>591</v>
      </c>
      <c r="AE11" s="194">
        <v>0.0</v>
      </c>
      <c r="AF11" s="194" t="s">
        <v>591</v>
      </c>
      <c r="AG11" s="194" t="s">
        <v>591</v>
      </c>
      <c r="AH11" s="194" t="s">
        <v>591</v>
      </c>
      <c r="AI11" s="194" t="s">
        <v>591</v>
      </c>
      <c r="AJ11" s="197">
        <f>vlookup(B11,'Annual Leave-2026'!$B:$S,9,0)-countif(E11:AI11,"a")-(countif(E11:AI11,"a1")*0.5)-(countif(E11:AI11,"a2")*0.5)-(countif(E11:AI11,"b*")*0.5)-(countif(E11:AI11,"c*")*0.5)-(countif(E11:AI11,"d*")*0.5)-(countif(E11:AI11,"e*")*0.5)+1</f>
        <v>7.5</v>
      </c>
      <c r="AK11" s="197">
        <f t="shared" si="3"/>
        <v>27</v>
      </c>
      <c r="AL11" s="214">
        <f>VLOOKUP(B11,'Working Time-June-26'!$B:$AK,35,0)/60</f>
        <v>0</v>
      </c>
      <c r="AM11" s="214">
        <f>VLOOKUP(B11,'Working Time-June-26'!$B:$AK,36,0)/60</f>
        <v>0</v>
      </c>
      <c r="AN11" s="215"/>
      <c r="AO11" s="216"/>
      <c r="AP11" s="209"/>
      <c r="AQ11" s="209"/>
      <c r="AR11" s="209"/>
      <c r="AS11" s="209"/>
      <c r="AT11" s="209">
        <f t="shared" si="4"/>
        <v>4</v>
      </c>
      <c r="AU11" s="209">
        <f t="shared" si="5"/>
        <v>0</v>
      </c>
      <c r="AV11" s="210">
        <f t="shared" si="6"/>
        <v>0</v>
      </c>
      <c r="AW11" s="212"/>
      <c r="AX11" s="217" t="str">
        <f t="array" ref="AX11:AX121">XLOOKUP(C11:C121,'Schedule Jun_26'!C4:C120,'Schedule Jun_26'!AG4:AG120)</f>
        <v>A</v>
      </c>
    </row>
    <row r="12">
      <c r="A12" s="204">
        <v>8.0</v>
      </c>
      <c r="B12" s="212" t="s">
        <v>599</v>
      </c>
      <c r="C12" s="213" t="s">
        <v>139</v>
      </c>
      <c r="D12" s="212" t="s">
        <v>432</v>
      </c>
      <c r="E12" s="194" t="s">
        <v>588</v>
      </c>
      <c r="F12" s="194" t="s">
        <v>588</v>
      </c>
      <c r="G12" s="194" t="s">
        <v>588</v>
      </c>
      <c r="H12" s="194" t="s">
        <v>6</v>
      </c>
      <c r="I12" s="194" t="s">
        <v>6</v>
      </c>
      <c r="J12" s="194">
        <v>0.0</v>
      </c>
      <c r="K12" s="194" t="s">
        <v>588</v>
      </c>
      <c r="L12" s="194" t="s">
        <v>600</v>
      </c>
      <c r="M12" s="194" t="s">
        <v>600</v>
      </c>
      <c r="N12" s="194" t="s">
        <v>600</v>
      </c>
      <c r="O12" s="194" t="s">
        <v>6</v>
      </c>
      <c r="P12" s="194" t="s">
        <v>6</v>
      </c>
      <c r="Q12" s="194" t="s">
        <v>588</v>
      </c>
      <c r="R12" s="194">
        <v>0.0</v>
      </c>
      <c r="S12" s="194" t="s">
        <v>588</v>
      </c>
      <c r="T12" s="194" t="s">
        <v>588</v>
      </c>
      <c r="U12" s="194" t="s">
        <v>588</v>
      </c>
      <c r="V12" s="194" t="s">
        <v>588</v>
      </c>
      <c r="W12" s="194" t="s">
        <v>588</v>
      </c>
      <c r="X12" s="194" t="s">
        <v>588</v>
      </c>
      <c r="Y12" s="194" t="s">
        <v>588</v>
      </c>
      <c r="Z12" s="218">
        <v>0.0</v>
      </c>
      <c r="AA12" s="194" t="s">
        <v>588</v>
      </c>
      <c r="AB12" s="194" t="s">
        <v>588</v>
      </c>
      <c r="AC12" s="194" t="s">
        <v>588</v>
      </c>
      <c r="AD12" s="194" t="s">
        <v>588</v>
      </c>
      <c r="AE12" s="194" t="s">
        <v>588</v>
      </c>
      <c r="AF12" s="194" t="s">
        <v>588</v>
      </c>
      <c r="AG12" s="218">
        <v>0.0</v>
      </c>
      <c r="AH12" s="194" t="s">
        <v>588</v>
      </c>
      <c r="AI12" s="194" t="s">
        <v>588</v>
      </c>
      <c r="AJ12" s="197">
        <f>vlookup(B12,'Annual Leave-2026'!$B:$S,9,0)-countif(E12:AI12,"a")-(countif(E12:AI12,"a1")*0.5)-(countif(E12:AI12,"a2")*0.5)-(countif(E12:AI12,"b*")*0.5)-(countif(E12:AI12,"c*")*0.5)-(countif(E12:AI12,"d*")*0.5)-(countif(E12:AI12,"e*")*0.5)+1</f>
        <v>7</v>
      </c>
      <c r="AK12" s="197">
        <f t="shared" si="3"/>
        <v>27</v>
      </c>
      <c r="AL12" s="214">
        <f>VLOOKUP(B12,'Working Time-June-26'!$B:$AK,35,0)/60</f>
        <v>0</v>
      </c>
      <c r="AM12" s="214">
        <f>VLOOKUP(B12,'Working Time-June-26'!$B:$AK,36,0)/60</f>
        <v>0</v>
      </c>
      <c r="AN12" s="215"/>
      <c r="AO12" s="216"/>
      <c r="AP12" s="209"/>
      <c r="AQ12" s="209"/>
      <c r="AR12" s="209"/>
      <c r="AS12" s="209"/>
      <c r="AT12" s="209">
        <f t="shared" si="4"/>
        <v>4</v>
      </c>
      <c r="AU12" s="209">
        <f t="shared" si="5"/>
        <v>0</v>
      </c>
      <c r="AV12" s="210">
        <f t="shared" si="6"/>
        <v>0</v>
      </c>
      <c r="AW12" s="212"/>
      <c r="AX12" s="217">
        <v>0.0</v>
      </c>
    </row>
    <row r="13">
      <c r="A13" s="209">
        <v>9.0</v>
      </c>
      <c r="B13" s="212" t="s">
        <v>601</v>
      </c>
      <c r="C13" s="213" t="s">
        <v>141</v>
      </c>
      <c r="D13" s="212" t="s">
        <v>432</v>
      </c>
      <c r="E13" s="194" t="s">
        <v>593</v>
      </c>
      <c r="F13" s="194" t="s">
        <v>593</v>
      </c>
      <c r="G13" s="194" t="s">
        <v>593</v>
      </c>
      <c r="H13" s="194" t="s">
        <v>593</v>
      </c>
      <c r="I13" s="194" t="s">
        <v>593</v>
      </c>
      <c r="J13" s="194" t="s">
        <v>593</v>
      </c>
      <c r="K13" s="194">
        <v>0.0</v>
      </c>
      <c r="L13" s="194" t="s">
        <v>593</v>
      </c>
      <c r="M13" s="194" t="s">
        <v>593</v>
      </c>
      <c r="N13" s="194" t="s">
        <v>593</v>
      </c>
      <c r="O13" s="194" t="s">
        <v>593</v>
      </c>
      <c r="P13" s="194" t="s">
        <v>593</v>
      </c>
      <c r="Q13" s="194" t="s">
        <v>593</v>
      </c>
      <c r="R13" s="194">
        <v>0.0</v>
      </c>
      <c r="S13" s="194" t="s">
        <v>591</v>
      </c>
      <c r="T13" s="194" t="s">
        <v>591</v>
      </c>
      <c r="U13" s="194" t="s">
        <v>164</v>
      </c>
      <c r="V13" s="194" t="s">
        <v>591</v>
      </c>
      <c r="W13" s="194" t="s">
        <v>602</v>
      </c>
      <c r="X13" s="194" t="s">
        <v>591</v>
      </c>
      <c r="Y13" s="194">
        <v>0.0</v>
      </c>
      <c r="Z13" s="194" t="s">
        <v>591</v>
      </c>
      <c r="AA13" s="194" t="s">
        <v>591</v>
      </c>
      <c r="AB13" s="194" t="s">
        <v>591</v>
      </c>
      <c r="AC13" s="194" t="s">
        <v>591</v>
      </c>
      <c r="AD13" s="194" t="s">
        <v>6</v>
      </c>
      <c r="AE13" s="194">
        <v>0.0</v>
      </c>
      <c r="AF13" s="194" t="s">
        <v>591</v>
      </c>
      <c r="AG13" s="194" t="s">
        <v>6</v>
      </c>
      <c r="AH13" s="194" t="s">
        <v>6</v>
      </c>
      <c r="AI13" s="194" t="s">
        <v>6</v>
      </c>
      <c r="AJ13" s="197">
        <f>vlookup(B13,'Annual Leave-2026'!$B:$S,9,0)-countif(E13:AI13,"a")-(countif(E13:AI13,"a1")*0.5)-(countif(E13:AI13,"a2")*0.5)-(countif(E13:AI13,"b*")*0.5)-(countif(E13:AI13,"c*")*0.5)-(countif(E13:AI13,"d*")*0.5)-(countif(E13:AI13,"e*")*0.5)+1+1</f>
        <v>11</v>
      </c>
      <c r="AK13" s="197">
        <f t="shared" si="3"/>
        <v>26</v>
      </c>
      <c r="AL13" s="214">
        <f>VLOOKUP(B13,'Working Time-June-26'!$B:$AK,35,0)/60</f>
        <v>0</v>
      </c>
      <c r="AM13" s="214">
        <f>VLOOKUP(B13,'Working Time-June-26'!$B:$AK,36,0)/60</f>
        <v>0</v>
      </c>
      <c r="AN13" s="215"/>
      <c r="AO13" s="216"/>
      <c r="AP13" s="209"/>
      <c r="AQ13" s="209"/>
      <c r="AR13" s="209"/>
      <c r="AS13" s="209"/>
      <c r="AT13" s="209">
        <f t="shared" si="4"/>
        <v>4</v>
      </c>
      <c r="AU13" s="209">
        <f t="shared" si="5"/>
        <v>0</v>
      </c>
      <c r="AV13" s="210">
        <f t="shared" si="6"/>
        <v>1</v>
      </c>
      <c r="AW13" s="212"/>
      <c r="AX13" s="217" t="s">
        <v>6</v>
      </c>
    </row>
    <row r="14">
      <c r="A14" s="204">
        <v>10.0</v>
      </c>
      <c r="B14" s="212" t="s">
        <v>603</v>
      </c>
      <c r="C14" s="213" t="s">
        <v>143</v>
      </c>
      <c r="D14" s="212" t="s">
        <v>432</v>
      </c>
      <c r="E14" s="194" t="s">
        <v>6</v>
      </c>
      <c r="F14" s="194" t="s">
        <v>591</v>
      </c>
      <c r="G14" s="194" t="s">
        <v>591</v>
      </c>
      <c r="H14" s="194" t="s">
        <v>591</v>
      </c>
      <c r="I14" s="194" t="s">
        <v>591</v>
      </c>
      <c r="J14" s="194" t="s">
        <v>6</v>
      </c>
      <c r="K14" s="194">
        <v>0.0</v>
      </c>
      <c r="L14" s="194" t="s">
        <v>6</v>
      </c>
      <c r="M14" s="194" t="s">
        <v>6</v>
      </c>
      <c r="N14" s="194" t="s">
        <v>6</v>
      </c>
      <c r="O14" s="194" t="s">
        <v>6</v>
      </c>
      <c r="P14" s="194" t="s">
        <v>6</v>
      </c>
      <c r="Q14" s="194" t="s">
        <v>591</v>
      </c>
      <c r="R14" s="194">
        <v>0.0</v>
      </c>
      <c r="S14" s="194" t="s">
        <v>593</v>
      </c>
      <c r="T14" s="194" t="s">
        <v>593</v>
      </c>
      <c r="U14" s="194" t="s">
        <v>593</v>
      </c>
      <c r="V14" s="194" t="s">
        <v>593</v>
      </c>
      <c r="W14" s="194" t="s">
        <v>593</v>
      </c>
      <c r="X14" s="194" t="s">
        <v>593</v>
      </c>
      <c r="Y14" s="194">
        <v>0.0</v>
      </c>
      <c r="Z14" s="194" t="s">
        <v>593</v>
      </c>
      <c r="AA14" s="194" t="s">
        <v>593</v>
      </c>
      <c r="AB14" s="194" t="s">
        <v>593</v>
      </c>
      <c r="AC14" s="194" t="s">
        <v>593</v>
      </c>
      <c r="AD14" s="194" t="s">
        <v>593</v>
      </c>
      <c r="AE14" s="194">
        <v>0.0</v>
      </c>
      <c r="AF14" s="194" t="s">
        <v>593</v>
      </c>
      <c r="AG14" s="194" t="s">
        <v>593</v>
      </c>
      <c r="AH14" s="194" t="s">
        <v>593</v>
      </c>
      <c r="AI14" s="194" t="s">
        <v>593</v>
      </c>
      <c r="AJ14" s="197">
        <f>vlookup(B14,'Annual Leave-2026'!$B:$S,9,0)-countif(E14:AI14,"a")-(countif(E14:AI14,"a1")*0.5)-(countif(E14:AI14,"a2")*0.5)-(countif(E14:AI14,"b*")*0.5)-(countif(E14:AI14,"c*")*0.5)-(countif(E14:AI14,"d*")*0.5)-(countif(E14:AI14,"e*")*0.5)+1+1</f>
        <v>10</v>
      </c>
      <c r="AK14" s="197">
        <f t="shared" si="3"/>
        <v>27</v>
      </c>
      <c r="AL14" s="214">
        <f>VLOOKUP(B14,'Working Time-June-26'!$B:$AK,35,0)/60</f>
        <v>0</v>
      </c>
      <c r="AM14" s="214">
        <f>VLOOKUP(B14,'Working Time-June-26'!$B:$AK,36,0)/60</f>
        <v>0</v>
      </c>
      <c r="AN14" s="215"/>
      <c r="AO14" s="216"/>
      <c r="AP14" s="209"/>
      <c r="AQ14" s="209"/>
      <c r="AR14" s="209"/>
      <c r="AS14" s="209"/>
      <c r="AT14" s="209">
        <f t="shared" si="4"/>
        <v>4</v>
      </c>
      <c r="AU14" s="209">
        <f t="shared" si="5"/>
        <v>0</v>
      </c>
      <c r="AV14" s="210">
        <f t="shared" si="6"/>
        <v>0</v>
      </c>
      <c r="AW14" s="212"/>
      <c r="AX14" s="217" t="s">
        <v>10</v>
      </c>
    </row>
    <row r="15">
      <c r="A15" s="209">
        <v>11.0</v>
      </c>
      <c r="B15" s="212" t="s">
        <v>604</v>
      </c>
      <c r="C15" s="213" t="s">
        <v>145</v>
      </c>
      <c r="D15" s="212" t="s">
        <v>432</v>
      </c>
      <c r="E15" s="194" t="s">
        <v>588</v>
      </c>
      <c r="F15" s="194" t="s">
        <v>588</v>
      </c>
      <c r="G15" s="194" t="s">
        <v>588</v>
      </c>
      <c r="H15" s="194" t="s">
        <v>588</v>
      </c>
      <c r="I15" s="194" t="s">
        <v>588</v>
      </c>
      <c r="J15" s="194">
        <v>0.0</v>
      </c>
      <c r="K15" s="194" t="s">
        <v>588</v>
      </c>
      <c r="L15" s="194" t="s">
        <v>588</v>
      </c>
      <c r="M15" s="194" t="s">
        <v>588</v>
      </c>
      <c r="N15" s="194" t="s">
        <v>588</v>
      </c>
      <c r="O15" s="194" t="s">
        <v>588</v>
      </c>
      <c r="P15" s="194" t="s">
        <v>588</v>
      </c>
      <c r="Q15" s="194" t="s">
        <v>588</v>
      </c>
      <c r="R15" s="194">
        <v>0.0</v>
      </c>
      <c r="S15" s="194" t="s">
        <v>588</v>
      </c>
      <c r="T15" s="194" t="s">
        <v>588</v>
      </c>
      <c r="U15" s="194" t="s">
        <v>592</v>
      </c>
      <c r="V15" s="194" t="s">
        <v>592</v>
      </c>
      <c r="W15" s="194" t="s">
        <v>592</v>
      </c>
      <c r="X15" s="194" t="s">
        <v>592</v>
      </c>
      <c r="Y15" s="194">
        <v>0.0</v>
      </c>
      <c r="Z15" s="194" t="s">
        <v>588</v>
      </c>
      <c r="AA15" s="194" t="s">
        <v>588</v>
      </c>
      <c r="AB15" s="194" t="s">
        <v>588</v>
      </c>
      <c r="AC15" s="194" t="s">
        <v>588</v>
      </c>
      <c r="AD15" s="194" t="s">
        <v>588</v>
      </c>
      <c r="AE15" s="194" t="s">
        <v>588</v>
      </c>
      <c r="AF15" s="194" t="s">
        <v>588</v>
      </c>
      <c r="AG15" s="218">
        <v>0.0</v>
      </c>
      <c r="AH15" s="194" t="s">
        <v>588</v>
      </c>
      <c r="AI15" s="194" t="s">
        <v>588</v>
      </c>
      <c r="AJ15" s="197">
        <f>vlookup(B15,'Annual Leave-2026'!$B:$S,9,0)-countif(E15:AI15,"a")-(countif(E15:AI15,"a1")*0.5)-(countif(E15:AI15,"a2")*0.5)-(countif(E15:AI15,"b*")*0.5)-(countif(E15:AI15,"c*")*0.5)-(countif(E15:AI15,"d*")*0.5)-(countif(E15:AI15,"e*")*0.5)+1</f>
        <v>3.5</v>
      </c>
      <c r="AK15" s="197">
        <f t="shared" si="3"/>
        <v>23</v>
      </c>
      <c r="AL15" s="214">
        <f>VLOOKUP(B15,'Working Time-June-26'!$B:$AK,35,0)/60</f>
        <v>0</v>
      </c>
      <c r="AM15" s="214">
        <f>VLOOKUP(B15,'Working Time-June-26'!$B:$AK,36,0)/60</f>
        <v>0</v>
      </c>
      <c r="AN15" s="215"/>
      <c r="AO15" s="216"/>
      <c r="AP15" s="209"/>
      <c r="AQ15" s="209"/>
      <c r="AR15" s="209"/>
      <c r="AS15" s="209"/>
      <c r="AT15" s="209">
        <f t="shared" si="4"/>
        <v>4</v>
      </c>
      <c r="AU15" s="209">
        <f t="shared" si="5"/>
        <v>4</v>
      </c>
      <c r="AV15" s="210">
        <f t="shared" si="6"/>
        <v>0</v>
      </c>
      <c r="AW15" s="212"/>
      <c r="AX15" s="217" t="s">
        <v>9</v>
      </c>
    </row>
    <row r="16">
      <c r="A16" s="204">
        <v>12.0</v>
      </c>
      <c r="B16" s="212" t="s">
        <v>605</v>
      </c>
      <c r="C16" s="213" t="s">
        <v>147</v>
      </c>
      <c r="D16" s="212" t="s">
        <v>438</v>
      </c>
      <c r="E16" s="194" t="s">
        <v>588</v>
      </c>
      <c r="F16" s="194" t="s">
        <v>588</v>
      </c>
      <c r="G16" s="194" t="s">
        <v>588</v>
      </c>
      <c r="H16" s="194" t="s">
        <v>588</v>
      </c>
      <c r="I16" s="194" t="s">
        <v>588</v>
      </c>
      <c r="J16" s="194" t="s">
        <v>588</v>
      </c>
      <c r="K16" s="194">
        <v>0.0</v>
      </c>
      <c r="L16" s="194" t="s">
        <v>588</v>
      </c>
      <c r="M16" s="194" t="s">
        <v>588</v>
      </c>
      <c r="N16" s="194" t="s">
        <v>588</v>
      </c>
      <c r="O16" s="194" t="s">
        <v>588</v>
      </c>
      <c r="P16" s="194" t="s">
        <v>588</v>
      </c>
      <c r="Q16" s="194" t="s">
        <v>588</v>
      </c>
      <c r="R16" s="194" t="s">
        <v>588</v>
      </c>
      <c r="S16" s="194">
        <v>0.0</v>
      </c>
      <c r="T16" s="194" t="s">
        <v>588</v>
      </c>
      <c r="U16" s="194" t="s">
        <v>588</v>
      </c>
      <c r="V16" s="194" t="s">
        <v>588</v>
      </c>
      <c r="W16" s="194" t="s">
        <v>588</v>
      </c>
      <c r="X16" s="194" t="s">
        <v>588</v>
      </c>
      <c r="Y16" s="194" t="s">
        <v>588</v>
      </c>
      <c r="Z16" s="218">
        <v>0.0</v>
      </c>
      <c r="AA16" s="194" t="s">
        <v>588</v>
      </c>
      <c r="AB16" s="194" t="s">
        <v>588</v>
      </c>
      <c r="AC16" s="194" t="s">
        <v>588</v>
      </c>
      <c r="AD16" s="194" t="s">
        <v>588</v>
      </c>
      <c r="AE16" s="194">
        <v>0.0</v>
      </c>
      <c r="AF16" s="194" t="s">
        <v>588</v>
      </c>
      <c r="AG16" s="194" t="s">
        <v>588</v>
      </c>
      <c r="AH16" s="194" t="s">
        <v>588</v>
      </c>
      <c r="AI16" s="194" t="s">
        <v>588</v>
      </c>
      <c r="AJ16" s="197">
        <f>vlookup(B16,'Annual Leave-2026'!$B:$S,9,0)-countif(E16:AI16,"a")-(countif(E16:AI16,"a1")*0.5)-(countif(E16:AI16,"a2")*0.5)-(countif(E16:AI16,"b*")*0.5)-(countif(E16:AI16,"c*")*0.5)-(countif(E16:AI16,"d*")*0.5)-(countif(E16:AI16,"e*")*0.5)+1</f>
        <v>7</v>
      </c>
      <c r="AK16" s="197">
        <f t="shared" si="3"/>
        <v>27</v>
      </c>
      <c r="AL16" s="214">
        <f>VLOOKUP(B16,'Working Time-June-26'!$B:$AK,35,0)/60</f>
        <v>0</v>
      </c>
      <c r="AM16" s="214">
        <f>VLOOKUP(B16,'Working Time-June-26'!$B:$AK,36,0)/60</f>
        <v>0</v>
      </c>
      <c r="AN16" s="215"/>
      <c r="AO16" s="216"/>
      <c r="AP16" s="209"/>
      <c r="AQ16" s="209"/>
      <c r="AR16" s="209"/>
      <c r="AS16" s="209"/>
      <c r="AT16" s="209">
        <f t="shared" si="4"/>
        <v>4</v>
      </c>
      <c r="AU16" s="209">
        <f t="shared" si="5"/>
        <v>0</v>
      </c>
      <c r="AV16" s="210">
        <f t="shared" si="6"/>
        <v>0</v>
      </c>
      <c r="AW16" s="212"/>
      <c r="AX16" s="217">
        <v>0.0</v>
      </c>
    </row>
    <row r="17">
      <c r="A17" s="209">
        <v>13.0</v>
      </c>
      <c r="B17" s="212" t="s">
        <v>606</v>
      </c>
      <c r="C17" s="213" t="s">
        <v>150</v>
      </c>
      <c r="D17" s="212" t="s">
        <v>438</v>
      </c>
      <c r="E17" s="194" t="s">
        <v>593</v>
      </c>
      <c r="F17" s="194" t="s">
        <v>593</v>
      </c>
      <c r="G17" s="194" t="s">
        <v>593</v>
      </c>
      <c r="H17" s="194" t="s">
        <v>593</v>
      </c>
      <c r="I17" s="194" t="s">
        <v>593</v>
      </c>
      <c r="J17" s="194">
        <v>0.0</v>
      </c>
      <c r="K17" s="194" t="s">
        <v>593</v>
      </c>
      <c r="L17" s="194" t="s">
        <v>593</v>
      </c>
      <c r="M17" s="194" t="s">
        <v>593</v>
      </c>
      <c r="N17" s="194" t="s">
        <v>593</v>
      </c>
      <c r="O17" s="194" t="s">
        <v>593</v>
      </c>
      <c r="P17" s="194" t="s">
        <v>593</v>
      </c>
      <c r="Q17" s="194">
        <v>0.0</v>
      </c>
      <c r="R17" s="194" t="s">
        <v>593</v>
      </c>
      <c r="S17" s="194" t="s">
        <v>593</v>
      </c>
      <c r="T17" s="194" t="s">
        <v>593</v>
      </c>
      <c r="U17" s="194" t="s">
        <v>593</v>
      </c>
      <c r="V17" s="194" t="s">
        <v>593</v>
      </c>
      <c r="W17" s="194" t="s">
        <v>593</v>
      </c>
      <c r="X17" s="194">
        <v>0.0</v>
      </c>
      <c r="Y17" s="194" t="s">
        <v>593</v>
      </c>
      <c r="Z17" s="194" t="s">
        <v>593</v>
      </c>
      <c r="AA17" s="194" t="s">
        <v>593</v>
      </c>
      <c r="AB17" s="194" t="s">
        <v>593</v>
      </c>
      <c r="AC17" s="194" t="s">
        <v>593</v>
      </c>
      <c r="AD17" s="194" t="s">
        <v>593</v>
      </c>
      <c r="AE17" s="194" t="s">
        <v>593</v>
      </c>
      <c r="AF17" s="194">
        <v>0.0</v>
      </c>
      <c r="AG17" s="194" t="s">
        <v>588</v>
      </c>
      <c r="AH17" s="194" t="s">
        <v>588</v>
      </c>
      <c r="AI17" s="194" t="s">
        <v>588</v>
      </c>
      <c r="AJ17" s="197">
        <f>vlookup(B17,'Annual Leave-2026'!$B:$S,9,0)-countif(E17:AI17,"a")-(countif(E17:AI17,"a1")*0.5)-(countif(E17:AI17,"a2")*0.5)-(countif(E17:AI17,"b*")*0.5)-(countif(E17:AI17,"c*")*0.5)-(countif(E17:AI17,"d*")*0.5)-(countif(E17:AI17,"e*")*0.5)+1</f>
        <v>6</v>
      </c>
      <c r="AK17" s="197">
        <f t="shared" si="3"/>
        <v>27</v>
      </c>
      <c r="AL17" s="214">
        <f>VLOOKUP(B17,'Working Time-June-26'!$B:$AK,35,0)/60</f>
        <v>0</v>
      </c>
      <c r="AM17" s="214">
        <f>VLOOKUP(B17,'Working Time-June-26'!$B:$AK,36,0)/60</f>
        <v>0</v>
      </c>
      <c r="AN17" s="215"/>
      <c r="AO17" s="216"/>
      <c r="AP17" s="209"/>
      <c r="AQ17" s="209"/>
      <c r="AR17" s="209"/>
      <c r="AS17" s="209"/>
      <c r="AT17" s="209">
        <f t="shared" si="4"/>
        <v>4</v>
      </c>
      <c r="AU17" s="209">
        <f t="shared" si="5"/>
        <v>0</v>
      </c>
      <c r="AV17" s="210">
        <f t="shared" si="6"/>
        <v>0</v>
      </c>
      <c r="AW17" s="212"/>
      <c r="AX17" s="217" t="s">
        <v>10</v>
      </c>
    </row>
    <row r="18">
      <c r="A18" s="204">
        <v>14.0</v>
      </c>
      <c r="B18" s="212" t="s">
        <v>607</v>
      </c>
      <c r="C18" s="213" t="s">
        <v>152</v>
      </c>
      <c r="D18" s="212" t="s">
        <v>438</v>
      </c>
      <c r="E18" s="194" t="s">
        <v>591</v>
      </c>
      <c r="F18" s="194" t="s">
        <v>591</v>
      </c>
      <c r="G18" s="194" t="s">
        <v>591</v>
      </c>
      <c r="H18" s="194" t="s">
        <v>591</v>
      </c>
      <c r="I18" s="194" t="s">
        <v>591</v>
      </c>
      <c r="J18" s="194" t="s">
        <v>591</v>
      </c>
      <c r="K18" s="194">
        <v>0.0</v>
      </c>
      <c r="L18" s="194" t="s">
        <v>591</v>
      </c>
      <c r="M18" s="194" t="s">
        <v>591</v>
      </c>
      <c r="N18" s="194" t="s">
        <v>591</v>
      </c>
      <c r="O18" s="194" t="s">
        <v>591</v>
      </c>
      <c r="P18" s="194" t="s">
        <v>163</v>
      </c>
      <c r="Q18" s="194">
        <v>0.0</v>
      </c>
      <c r="R18" s="194" t="s">
        <v>591</v>
      </c>
      <c r="S18" s="194" t="s">
        <v>6</v>
      </c>
      <c r="T18" s="194" t="s">
        <v>591</v>
      </c>
      <c r="U18" s="194" t="s">
        <v>591</v>
      </c>
      <c r="V18" s="194" t="s">
        <v>591</v>
      </c>
      <c r="W18" s="194" t="s">
        <v>591</v>
      </c>
      <c r="X18" s="194">
        <v>0.0</v>
      </c>
      <c r="Y18" s="194" t="s">
        <v>591</v>
      </c>
      <c r="Z18" s="194" t="s">
        <v>591</v>
      </c>
      <c r="AA18" s="194" t="s">
        <v>591</v>
      </c>
      <c r="AB18" s="194" t="s">
        <v>591</v>
      </c>
      <c r="AC18" s="194" t="s">
        <v>591</v>
      </c>
      <c r="AD18" s="194" t="s">
        <v>6</v>
      </c>
      <c r="AE18" s="194">
        <v>0.0</v>
      </c>
      <c r="AF18" s="194" t="s">
        <v>591</v>
      </c>
      <c r="AG18" s="194" t="s">
        <v>591</v>
      </c>
      <c r="AH18" s="194" t="s">
        <v>591</v>
      </c>
      <c r="AI18" s="194" t="s">
        <v>591</v>
      </c>
      <c r="AJ18" s="197">
        <f>vlookup(B18,'Annual Leave-2026'!$B:$S,9,0)-countif(E18:AI18,"a")-(countif(E18:AI18,"a1")*0.5)-(countif(E18:AI18,"a2")*0.5)-(countif(E18:AI18,"b*")*0.5)-(countif(E18:AI18,"c*")*0.5)-(countif(E18:AI18,"d*")*0.5)-(countif(E18:AI18,"e*")*0.5)+1</f>
        <v>9</v>
      </c>
      <c r="AK18" s="197">
        <f t="shared" si="3"/>
        <v>27</v>
      </c>
      <c r="AL18" s="214">
        <f>VLOOKUP(B18,'Working Time-June-26'!$B:$AK,35,0)/60</f>
        <v>0</v>
      </c>
      <c r="AM18" s="214">
        <f>VLOOKUP(B18,'Working Time-June-26'!$B:$AK,36,0)/60</f>
        <v>0</v>
      </c>
      <c r="AN18" s="215"/>
      <c r="AO18" s="216"/>
      <c r="AP18" s="209"/>
      <c r="AQ18" s="209"/>
      <c r="AR18" s="209"/>
      <c r="AS18" s="209"/>
      <c r="AT18" s="209">
        <f t="shared" si="4"/>
        <v>4</v>
      </c>
      <c r="AU18" s="209">
        <f t="shared" si="5"/>
        <v>0</v>
      </c>
      <c r="AV18" s="210">
        <f t="shared" si="6"/>
        <v>0</v>
      </c>
      <c r="AW18" s="212"/>
      <c r="AX18" s="217" t="s">
        <v>6</v>
      </c>
    </row>
    <row r="19">
      <c r="A19" s="209">
        <v>15.0</v>
      </c>
      <c r="B19" s="212" t="s">
        <v>608</v>
      </c>
      <c r="C19" s="213" t="s">
        <v>156</v>
      </c>
      <c r="D19" s="212" t="s">
        <v>438</v>
      </c>
      <c r="E19" s="194" t="s">
        <v>591</v>
      </c>
      <c r="F19" s="194" t="s">
        <v>591</v>
      </c>
      <c r="G19" s="194" t="s">
        <v>591</v>
      </c>
      <c r="H19" s="194" t="s">
        <v>591</v>
      </c>
      <c r="I19" s="194" t="s">
        <v>592</v>
      </c>
      <c r="J19" s="194">
        <v>0.0</v>
      </c>
      <c r="K19" s="194" t="s">
        <v>591</v>
      </c>
      <c r="L19" s="194" t="s">
        <v>591</v>
      </c>
      <c r="M19" s="194" t="s">
        <v>591</v>
      </c>
      <c r="N19" s="194" t="s">
        <v>591</v>
      </c>
      <c r="O19" s="194" t="s">
        <v>591</v>
      </c>
      <c r="P19" s="194" t="s">
        <v>591</v>
      </c>
      <c r="Q19" s="194">
        <v>0.0</v>
      </c>
      <c r="R19" s="194" t="s">
        <v>591</v>
      </c>
      <c r="S19" s="194" t="s">
        <v>591</v>
      </c>
      <c r="T19" s="194" t="s">
        <v>592</v>
      </c>
      <c r="U19" s="194" t="s">
        <v>592</v>
      </c>
      <c r="V19" s="194" t="s">
        <v>592</v>
      </c>
      <c r="W19" s="194" t="s">
        <v>6</v>
      </c>
      <c r="X19" s="194" t="s">
        <v>591</v>
      </c>
      <c r="Y19" s="194">
        <v>0.0</v>
      </c>
      <c r="Z19" s="194" t="s">
        <v>591</v>
      </c>
      <c r="AA19" s="194" t="s">
        <v>591</v>
      </c>
      <c r="AB19" s="194" t="s">
        <v>591</v>
      </c>
      <c r="AC19" s="194" t="s">
        <v>591</v>
      </c>
      <c r="AD19" s="194" t="s">
        <v>591</v>
      </c>
      <c r="AE19" s="194" t="s">
        <v>591</v>
      </c>
      <c r="AF19" s="194">
        <v>0.0</v>
      </c>
      <c r="AG19" s="194" t="s">
        <v>593</v>
      </c>
      <c r="AH19" s="194" t="s">
        <v>593</v>
      </c>
      <c r="AI19" s="194" t="s">
        <v>593</v>
      </c>
      <c r="AJ19" s="197">
        <f>vlookup(B19,'Annual Leave-2026'!$B:$S,9,0)-countif(E19:AI19,"a")-(countif(E19:AI19,"a1")*0.5)-(countif(E19:AI19,"a2")*0.5)-(countif(E19:AI19,"b*")*0.5)-(countif(E19:AI19,"c*")*0.5)-(countif(E19:AI19,"d*")*0.5)-(countif(E19:AI19,"e*")*0.5)+1+1</f>
        <v>3</v>
      </c>
      <c r="AK19" s="197">
        <f t="shared" si="3"/>
        <v>23</v>
      </c>
      <c r="AL19" s="214">
        <f>VLOOKUP(B19,'Working Time-June-26'!$B:$AK,35,0)/60</f>
        <v>0</v>
      </c>
      <c r="AM19" s="214">
        <f>VLOOKUP(B19,'Working Time-June-26'!$B:$AK,36,0)/60</f>
        <v>0</v>
      </c>
      <c r="AN19" s="209"/>
      <c r="AO19" s="216"/>
      <c r="AP19" s="209"/>
      <c r="AQ19" s="209"/>
      <c r="AR19" s="209"/>
      <c r="AS19" s="209"/>
      <c r="AT19" s="209">
        <f t="shared" si="4"/>
        <v>4</v>
      </c>
      <c r="AU19" s="209">
        <f t="shared" si="5"/>
        <v>4</v>
      </c>
      <c r="AV19" s="210">
        <f t="shared" si="6"/>
        <v>0</v>
      </c>
      <c r="AW19" s="212"/>
      <c r="AX19" s="217" t="s">
        <v>6</v>
      </c>
    </row>
    <row r="20">
      <c r="A20" s="204">
        <v>16.0</v>
      </c>
      <c r="B20" s="212" t="s">
        <v>609</v>
      </c>
      <c r="C20" s="213" t="s">
        <v>154</v>
      </c>
      <c r="D20" s="212" t="s">
        <v>438</v>
      </c>
      <c r="E20" s="194">
        <v>0.0</v>
      </c>
      <c r="F20" s="194" t="s">
        <v>588</v>
      </c>
      <c r="G20" s="194" t="s">
        <v>588</v>
      </c>
      <c r="H20" s="194" t="s">
        <v>588</v>
      </c>
      <c r="I20" s="194" t="s">
        <v>588</v>
      </c>
      <c r="J20" s="194" t="s">
        <v>588</v>
      </c>
      <c r="K20" s="194" t="s">
        <v>588</v>
      </c>
      <c r="L20" s="194">
        <v>0.0</v>
      </c>
      <c r="M20" s="194" t="s">
        <v>588</v>
      </c>
      <c r="N20" s="194" t="s">
        <v>588</v>
      </c>
      <c r="O20" s="194" t="s">
        <v>588</v>
      </c>
      <c r="P20" s="194" t="s">
        <v>588</v>
      </c>
      <c r="Q20" s="194" t="s">
        <v>588</v>
      </c>
      <c r="R20" s="194" t="s">
        <v>588</v>
      </c>
      <c r="S20" s="194">
        <v>0.0</v>
      </c>
      <c r="T20" s="194" t="s">
        <v>588</v>
      </c>
      <c r="U20" s="194" t="s">
        <v>588</v>
      </c>
      <c r="V20" s="194" t="s">
        <v>588</v>
      </c>
      <c r="W20" s="194" t="s">
        <v>588</v>
      </c>
      <c r="X20" s="194" t="s">
        <v>588</v>
      </c>
      <c r="Y20" s="194">
        <v>0.0</v>
      </c>
      <c r="Z20" s="194" t="s">
        <v>588</v>
      </c>
      <c r="AA20" s="194" t="s">
        <v>588</v>
      </c>
      <c r="AB20" s="194" t="s">
        <v>588</v>
      </c>
      <c r="AC20" s="194" t="s">
        <v>588</v>
      </c>
      <c r="AD20" s="194" t="s">
        <v>588</v>
      </c>
      <c r="AE20" s="194" t="s">
        <v>588</v>
      </c>
      <c r="AF20" s="194">
        <v>0.0</v>
      </c>
      <c r="AG20" s="194" t="s">
        <v>6</v>
      </c>
      <c r="AH20" s="194" t="s">
        <v>591</v>
      </c>
      <c r="AI20" s="194" t="s">
        <v>591</v>
      </c>
      <c r="AJ20" s="197">
        <f>vlookup(B20,'Annual Leave-2026'!$B:$S,9,0)-countif(E20:AI20,"a")-(countif(E20:AI20,"a1")*0.5)-(countif(E20:AI20,"a2")*0.5)-(countif(E20:AI20,"b*")*0.5)-(countif(E20:AI20,"c*")*0.5)-(countif(E20:AI20,"d*")*0.5)-(countif(E20:AI20,"e*")*0.5)+1</f>
        <v>7</v>
      </c>
      <c r="AK20" s="197">
        <f t="shared" si="3"/>
        <v>26</v>
      </c>
      <c r="AL20" s="214">
        <f>VLOOKUP(B20,'Working Time-June-26'!$B:$AK,35,0)/60</f>
        <v>-0.8333333333</v>
      </c>
      <c r="AM20" s="214">
        <f>VLOOKUP(B20,'Working Time-June-26'!$B:$AK,36,0)/60</f>
        <v>0</v>
      </c>
      <c r="AN20" s="209"/>
      <c r="AO20" s="216"/>
      <c r="AP20" s="209"/>
      <c r="AQ20" s="209"/>
      <c r="AR20" s="209"/>
      <c r="AS20" s="209"/>
      <c r="AT20" s="209">
        <f t="shared" si="4"/>
        <v>5</v>
      </c>
      <c r="AU20" s="209">
        <f t="shared" si="5"/>
        <v>0</v>
      </c>
      <c r="AV20" s="210">
        <f t="shared" si="6"/>
        <v>0</v>
      </c>
      <c r="AW20" s="212"/>
      <c r="AX20" s="217" t="s">
        <v>9</v>
      </c>
    </row>
    <row r="21">
      <c r="A21" s="209">
        <v>17.0</v>
      </c>
      <c r="B21" s="212" t="s">
        <v>610</v>
      </c>
      <c r="C21" s="213" t="s">
        <v>108</v>
      </c>
      <c r="D21" s="212" t="s">
        <v>420</v>
      </c>
      <c r="E21" s="194" t="s">
        <v>588</v>
      </c>
      <c r="F21" s="194" t="s">
        <v>588</v>
      </c>
      <c r="G21" s="194" t="s">
        <v>588</v>
      </c>
      <c r="H21" s="194" t="s">
        <v>588</v>
      </c>
      <c r="I21" s="194" t="s">
        <v>588</v>
      </c>
      <c r="J21" s="194" t="s">
        <v>588</v>
      </c>
      <c r="K21" s="194" t="s">
        <v>588</v>
      </c>
      <c r="L21" s="194">
        <v>0.0</v>
      </c>
      <c r="M21" s="194" t="s">
        <v>592</v>
      </c>
      <c r="N21" s="194" t="s">
        <v>592</v>
      </c>
      <c r="O21" s="194" t="s">
        <v>588</v>
      </c>
      <c r="P21" s="194" t="s">
        <v>588</v>
      </c>
      <c r="Q21" s="194" t="s">
        <v>588</v>
      </c>
      <c r="R21" s="194" t="s">
        <v>588</v>
      </c>
      <c r="S21" s="194">
        <v>0.0</v>
      </c>
      <c r="T21" s="194" t="s">
        <v>588</v>
      </c>
      <c r="U21" s="194" t="s">
        <v>588</v>
      </c>
      <c r="V21" s="194" t="s">
        <v>588</v>
      </c>
      <c r="W21" s="194" t="s">
        <v>588</v>
      </c>
      <c r="X21" s="194" t="s">
        <v>588</v>
      </c>
      <c r="Y21" s="194" t="s">
        <v>588</v>
      </c>
      <c r="Z21" s="218">
        <v>0.0</v>
      </c>
      <c r="AA21" s="194" t="s">
        <v>588</v>
      </c>
      <c r="AB21" s="194" t="s">
        <v>588</v>
      </c>
      <c r="AC21" s="194" t="s">
        <v>588</v>
      </c>
      <c r="AD21" s="194" t="s">
        <v>588</v>
      </c>
      <c r="AE21" s="194" t="s">
        <v>588</v>
      </c>
      <c r="AF21" s="194" t="s">
        <v>588</v>
      </c>
      <c r="AG21" s="218">
        <v>0.0</v>
      </c>
      <c r="AH21" s="194" t="s">
        <v>588</v>
      </c>
      <c r="AI21" s="194" t="s">
        <v>588</v>
      </c>
      <c r="AJ21" s="197">
        <f>vlookup(B21,'Annual Leave-2026'!$B:$S,9,0)-countif(E21:AI21,"a")-(countif(E21:AI21,"a1")*0.5)-(countif(E21:AI21,"a2")*0.5)-(countif(E21:AI21,"b*")*0.5)-(countif(E21:AI21,"c*")*0.5)-(countif(E21:AI21,"d*")*0.5)-(countif(E21:AI21,"e*")*0.5)+1</f>
        <v>5</v>
      </c>
      <c r="AK21" s="197">
        <f t="shared" si="3"/>
        <v>25</v>
      </c>
      <c r="AL21" s="214">
        <f>VLOOKUP(B21,'Working Time-June-26'!$B:$AK,35,0)/60</f>
        <v>0</v>
      </c>
      <c r="AM21" s="214">
        <f>VLOOKUP(B21,'Working Time-June-26'!$B:$AK,36,0)/60</f>
        <v>-1</v>
      </c>
      <c r="AN21" s="209"/>
      <c r="AO21" s="216"/>
      <c r="AP21" s="209"/>
      <c r="AQ21" s="209"/>
      <c r="AR21" s="209"/>
      <c r="AS21" s="209"/>
      <c r="AT21" s="209">
        <f t="shared" si="4"/>
        <v>4</v>
      </c>
      <c r="AU21" s="209">
        <f t="shared" si="5"/>
        <v>2</v>
      </c>
      <c r="AV21" s="210">
        <f t="shared" si="6"/>
        <v>0</v>
      </c>
      <c r="AW21" s="212"/>
      <c r="AX21" s="217">
        <v>0.0</v>
      </c>
    </row>
    <row r="22" ht="15.0" customHeight="1">
      <c r="A22" s="204">
        <v>18.0</v>
      </c>
      <c r="B22" s="212" t="s">
        <v>611</v>
      </c>
      <c r="C22" s="213" t="s">
        <v>128</v>
      </c>
      <c r="D22" s="212" t="s">
        <v>420</v>
      </c>
      <c r="E22" s="194">
        <v>0.0</v>
      </c>
      <c r="F22" s="194" t="s">
        <v>588</v>
      </c>
      <c r="G22" s="194" t="s">
        <v>588</v>
      </c>
      <c r="H22" s="194" t="s">
        <v>588</v>
      </c>
      <c r="I22" s="194" t="s">
        <v>588</v>
      </c>
      <c r="J22" s="194" t="s">
        <v>588</v>
      </c>
      <c r="K22" s="194" t="s">
        <v>6</v>
      </c>
      <c r="L22" s="194">
        <v>0.0</v>
      </c>
      <c r="M22" s="194" t="s">
        <v>588</v>
      </c>
      <c r="N22" s="194" t="s">
        <v>588</v>
      </c>
      <c r="O22" s="194" t="s">
        <v>588</v>
      </c>
      <c r="P22" s="194" t="s">
        <v>588</v>
      </c>
      <c r="Q22" s="194" t="s">
        <v>588</v>
      </c>
      <c r="R22" s="194">
        <v>0.0</v>
      </c>
      <c r="S22" s="194" t="s">
        <v>588</v>
      </c>
      <c r="T22" s="194" t="s">
        <v>588</v>
      </c>
      <c r="U22" s="194" t="s">
        <v>588</v>
      </c>
      <c r="V22" s="194" t="s">
        <v>588</v>
      </c>
      <c r="W22" s="194" t="s">
        <v>588</v>
      </c>
      <c r="X22" s="194" t="s">
        <v>588</v>
      </c>
      <c r="Y22" s="194">
        <v>0.0</v>
      </c>
      <c r="Z22" s="194" t="s">
        <v>588</v>
      </c>
      <c r="AA22" s="194" t="s">
        <v>588</v>
      </c>
      <c r="AB22" s="194" t="s">
        <v>588</v>
      </c>
      <c r="AC22" s="194" t="s">
        <v>588</v>
      </c>
      <c r="AD22" s="194" t="s">
        <v>588</v>
      </c>
      <c r="AE22" s="194">
        <v>0.0</v>
      </c>
      <c r="AF22" s="194" t="s">
        <v>591</v>
      </c>
      <c r="AG22" s="194" t="s">
        <v>591</v>
      </c>
      <c r="AH22" s="194" t="s">
        <v>591</v>
      </c>
      <c r="AI22" s="194" t="s">
        <v>591</v>
      </c>
      <c r="AJ22" s="197">
        <f>vlookup(B22,'Annual Leave-2026'!$B:$S,9,0)-countif(E22:AI22,"a")-(countif(E22:AI22,"a1")*0.5)-(countif(E22:AI22,"a2")*0.5)-(countif(E22:AI22,"b*")*0.5)-(countif(E22:AI22,"c*")*0.5)-(countif(E22:AI22,"d*")*0.5)-(countif(E22:AI22,"e*")*0.5)+1</f>
        <v>9</v>
      </c>
      <c r="AK22" s="197">
        <f t="shared" si="3"/>
        <v>26</v>
      </c>
      <c r="AL22" s="214">
        <f>VLOOKUP(B22,'Working Time-June-26'!$B:$AK,35,0)/60</f>
        <v>0</v>
      </c>
      <c r="AM22" s="214">
        <f>VLOOKUP(B22,'Working Time-June-26'!$B:$AK,36,0)/60</f>
        <v>0</v>
      </c>
      <c r="AN22" s="209"/>
      <c r="AO22" s="209"/>
      <c r="AP22" s="209"/>
      <c r="AQ22" s="209"/>
      <c r="AR22" s="209"/>
      <c r="AS22" s="209"/>
      <c r="AT22" s="209">
        <f t="shared" si="4"/>
        <v>5</v>
      </c>
      <c r="AU22" s="209">
        <f t="shared" si="5"/>
        <v>0</v>
      </c>
      <c r="AV22" s="210">
        <f t="shared" si="6"/>
        <v>0</v>
      </c>
      <c r="AW22" s="212"/>
      <c r="AX22" s="217" t="s">
        <v>9</v>
      </c>
    </row>
    <row r="23">
      <c r="A23" s="209">
        <v>19.0</v>
      </c>
      <c r="B23" s="212" t="s">
        <v>612</v>
      </c>
      <c r="C23" s="213" t="s">
        <v>98</v>
      </c>
      <c r="D23" s="212" t="s">
        <v>420</v>
      </c>
      <c r="E23" s="194">
        <v>0.0</v>
      </c>
      <c r="F23" s="194" t="s">
        <v>588</v>
      </c>
      <c r="G23" s="194" t="s">
        <v>588</v>
      </c>
      <c r="H23" s="194" t="s">
        <v>588</v>
      </c>
      <c r="I23" s="194" t="s">
        <v>588</v>
      </c>
      <c r="J23" s="194" t="s">
        <v>588</v>
      </c>
      <c r="K23" s="194">
        <v>0.0</v>
      </c>
      <c r="L23" s="194" t="s">
        <v>588</v>
      </c>
      <c r="M23" s="194" t="s">
        <v>588</v>
      </c>
      <c r="N23" s="194" t="s">
        <v>588</v>
      </c>
      <c r="O23" s="194" t="s">
        <v>588</v>
      </c>
      <c r="P23" s="194" t="s">
        <v>588</v>
      </c>
      <c r="Q23" s="194" t="s">
        <v>588</v>
      </c>
      <c r="R23" s="194">
        <v>0.0</v>
      </c>
      <c r="S23" s="194" t="s">
        <v>591</v>
      </c>
      <c r="T23" s="194" t="s">
        <v>591</v>
      </c>
      <c r="U23" s="194" t="s">
        <v>591</v>
      </c>
      <c r="V23" s="194" t="s">
        <v>591</v>
      </c>
      <c r="W23" s="194" t="s">
        <v>591</v>
      </c>
      <c r="X23" s="194" t="s">
        <v>591</v>
      </c>
      <c r="Y23" s="194">
        <v>0.0</v>
      </c>
      <c r="Z23" s="194" t="s">
        <v>591</v>
      </c>
      <c r="AA23" s="194" t="s">
        <v>591</v>
      </c>
      <c r="AB23" s="194" t="s">
        <v>591</v>
      </c>
      <c r="AC23" s="194" t="s">
        <v>591</v>
      </c>
      <c r="AD23" s="194" t="s">
        <v>591</v>
      </c>
      <c r="AE23" s="194" t="s">
        <v>591</v>
      </c>
      <c r="AF23" s="194">
        <v>0.0</v>
      </c>
      <c r="AG23" s="194" t="s">
        <v>591</v>
      </c>
      <c r="AH23" s="194" t="s">
        <v>591</v>
      </c>
      <c r="AI23" s="194" t="s">
        <v>591</v>
      </c>
      <c r="AJ23" s="197">
        <f>vlookup(B23,'Annual Leave-2026'!$B:$S,9,0)-countif(E23:AI23,"a")-(countif(E23:AI23,"a1")*0.5)-(countif(E23:AI23,"a2")*0.5)-(countif(E23:AI23,"b*")*0.5)-(countif(E23:AI23,"c*")*0.5)-(countif(E23:AI23,"d*")*0.5)-(countif(E23:AI23,"e*")*0.5)+1</f>
        <v>7.5</v>
      </c>
      <c r="AK23" s="197">
        <f t="shared" si="3"/>
        <v>26</v>
      </c>
      <c r="AL23" s="214">
        <f>VLOOKUP(B23,'Working Time-June-26'!$B:$AK,35,0)/60</f>
        <v>0</v>
      </c>
      <c r="AM23" s="214">
        <f>VLOOKUP(B23,'Working Time-June-26'!$B:$AK,36,0)/60</f>
        <v>0</v>
      </c>
      <c r="AN23" s="209"/>
      <c r="AO23" s="216"/>
      <c r="AP23" s="209"/>
      <c r="AQ23" s="209"/>
      <c r="AR23" s="209"/>
      <c r="AS23" s="209"/>
      <c r="AT23" s="209">
        <f t="shared" si="4"/>
        <v>5</v>
      </c>
      <c r="AU23" s="209">
        <f t="shared" si="5"/>
        <v>0</v>
      </c>
      <c r="AV23" s="210">
        <f t="shared" si="6"/>
        <v>0</v>
      </c>
      <c r="AW23" s="212"/>
      <c r="AX23" s="217" t="s">
        <v>6</v>
      </c>
    </row>
    <row r="24">
      <c r="A24" s="204">
        <v>20.0</v>
      </c>
      <c r="B24" s="212" t="s">
        <v>613</v>
      </c>
      <c r="C24" s="213" t="s">
        <v>103</v>
      </c>
      <c r="D24" s="212" t="s">
        <v>420</v>
      </c>
      <c r="E24" s="194">
        <v>0.0</v>
      </c>
      <c r="F24" s="194" t="s">
        <v>588</v>
      </c>
      <c r="G24" s="194" t="s">
        <v>588</v>
      </c>
      <c r="H24" s="194" t="s">
        <v>588</v>
      </c>
      <c r="I24" s="194" t="s">
        <v>588</v>
      </c>
      <c r="J24" s="194">
        <v>0.0</v>
      </c>
      <c r="K24" s="194" t="s">
        <v>588</v>
      </c>
      <c r="L24" s="194" t="s">
        <v>588</v>
      </c>
      <c r="M24" s="194" t="s">
        <v>588</v>
      </c>
      <c r="N24" s="194" t="s">
        <v>6</v>
      </c>
      <c r="O24" s="194" t="s">
        <v>6</v>
      </c>
      <c r="P24" s="194" t="s">
        <v>6</v>
      </c>
      <c r="Q24" s="194">
        <v>0.0</v>
      </c>
      <c r="R24" s="194" t="s">
        <v>6</v>
      </c>
      <c r="S24" s="194" t="s">
        <v>591</v>
      </c>
      <c r="T24" s="194" t="s">
        <v>591</v>
      </c>
      <c r="U24" s="194" t="s">
        <v>591</v>
      </c>
      <c r="V24" s="194" t="s">
        <v>591</v>
      </c>
      <c r="W24" s="194" t="s">
        <v>591</v>
      </c>
      <c r="X24" s="194">
        <v>0.0</v>
      </c>
      <c r="Y24" s="194" t="s">
        <v>591</v>
      </c>
      <c r="Z24" s="194" t="s">
        <v>591</v>
      </c>
      <c r="AA24" s="194" t="s">
        <v>591</v>
      </c>
      <c r="AB24" s="194" t="s">
        <v>591</v>
      </c>
      <c r="AC24" s="194" t="s">
        <v>591</v>
      </c>
      <c r="AD24" s="194" t="s">
        <v>591</v>
      </c>
      <c r="AE24" s="194">
        <v>0.0</v>
      </c>
      <c r="AF24" s="194" t="s">
        <v>591</v>
      </c>
      <c r="AG24" s="194" t="s">
        <v>591</v>
      </c>
      <c r="AH24" s="194" t="s">
        <v>591</v>
      </c>
      <c r="AI24" s="194" t="s">
        <v>591</v>
      </c>
      <c r="AJ24" s="197">
        <f>vlookup(B24,'Annual Leave-2026'!$B:$S,9,0)-countif(E24:AI24,"a")-(countif(E24:AI24,"a1")*0.5)-(countif(E24:AI24,"a2")*0.5)-(countif(E24:AI24,"b*")*0.5)-(countif(E24:AI24,"c*")*0.5)-(countif(E24:AI24,"d*")*0.5)-(countif(E24:AI24,"e*")*0.5)+1</f>
        <v>1.5</v>
      </c>
      <c r="AK24" s="197">
        <f t="shared" si="3"/>
        <v>26</v>
      </c>
      <c r="AL24" s="214">
        <f>VLOOKUP(B24,'Working Time-June-26'!$B:$AK,35,0)/60</f>
        <v>0</v>
      </c>
      <c r="AM24" s="214">
        <f>VLOOKUP(B24,'Working Time-June-26'!$B:$AK,36,0)/60</f>
        <v>0</v>
      </c>
      <c r="AN24" s="209"/>
      <c r="AO24" s="216"/>
      <c r="AP24" s="209"/>
      <c r="AQ24" s="209"/>
      <c r="AR24" s="209"/>
      <c r="AS24" s="209"/>
      <c r="AT24" s="209">
        <f t="shared" si="4"/>
        <v>5</v>
      </c>
      <c r="AU24" s="209">
        <f t="shared" si="5"/>
        <v>0</v>
      </c>
      <c r="AV24" s="210">
        <f t="shared" si="6"/>
        <v>0</v>
      </c>
      <c r="AW24" s="212"/>
      <c r="AX24" s="217" t="s">
        <v>6</v>
      </c>
    </row>
    <row r="25">
      <c r="A25" s="209">
        <v>21.0</v>
      </c>
      <c r="B25" s="212" t="s">
        <v>614</v>
      </c>
      <c r="C25" s="213" t="s">
        <v>113</v>
      </c>
      <c r="D25" s="212" t="s">
        <v>420</v>
      </c>
      <c r="E25" s="194" t="s">
        <v>591</v>
      </c>
      <c r="F25" s="194" t="s">
        <v>591</v>
      </c>
      <c r="G25" s="194" t="s">
        <v>591</v>
      </c>
      <c r="H25" s="194" t="s">
        <v>591</v>
      </c>
      <c r="I25" s="194" t="s">
        <v>591</v>
      </c>
      <c r="J25" s="194">
        <v>0.0</v>
      </c>
      <c r="K25" s="194" t="s">
        <v>6</v>
      </c>
      <c r="L25" s="194" t="s">
        <v>591</v>
      </c>
      <c r="M25" s="194" t="s">
        <v>591</v>
      </c>
      <c r="N25" s="194" t="s">
        <v>591</v>
      </c>
      <c r="O25" s="194" t="s">
        <v>591</v>
      </c>
      <c r="P25" s="194" t="s">
        <v>591</v>
      </c>
      <c r="Q25" s="194" t="s">
        <v>591</v>
      </c>
      <c r="R25" s="194">
        <v>0.0</v>
      </c>
      <c r="S25" s="194" t="s">
        <v>591</v>
      </c>
      <c r="T25" s="194" t="s">
        <v>591</v>
      </c>
      <c r="U25" s="194" t="s">
        <v>591</v>
      </c>
      <c r="V25" s="194" t="s">
        <v>591</v>
      </c>
      <c r="W25" s="194" t="s">
        <v>591</v>
      </c>
      <c r="X25" s="194">
        <v>0.0</v>
      </c>
      <c r="Y25" s="194" t="s">
        <v>591</v>
      </c>
      <c r="Z25" s="194" t="s">
        <v>591</v>
      </c>
      <c r="AA25" s="194" t="s">
        <v>591</v>
      </c>
      <c r="AB25" s="194" t="s">
        <v>591</v>
      </c>
      <c r="AC25" s="194" t="s">
        <v>591</v>
      </c>
      <c r="AD25" s="194" t="s">
        <v>591</v>
      </c>
      <c r="AE25" s="194" t="s">
        <v>591</v>
      </c>
      <c r="AF25" s="194">
        <v>0.0</v>
      </c>
      <c r="AG25" s="194" t="s">
        <v>593</v>
      </c>
      <c r="AH25" s="194" t="s">
        <v>593</v>
      </c>
      <c r="AI25" s="194" t="s">
        <v>593</v>
      </c>
      <c r="AJ25" s="197">
        <f>vlookup(B25,'Annual Leave-2026'!$B:$S,9,0)-countif(E25:AI25,"a")-(countif(E25:AI25,"a1")*0.5)-(countif(E25:AI25,"a2")*0.5)-(countif(E25:AI25,"b*")*0.5)-(countif(E25:AI25,"c*")*0.5)-(countif(E25:AI25,"d*")*0.5)-(countif(E25:AI25,"e*")*0.5)+1</f>
        <v>3.5</v>
      </c>
      <c r="AK25" s="197">
        <f t="shared" si="3"/>
        <v>27</v>
      </c>
      <c r="AL25" s="214">
        <f>VLOOKUP(B25,'Working Time-June-26'!$B:$AK,35,0)/60</f>
        <v>-0.3166666667</v>
      </c>
      <c r="AM25" s="214">
        <f>VLOOKUP(B25,'Working Time-June-26'!$B:$AK,36,0)/60</f>
        <v>0</v>
      </c>
      <c r="AN25" s="209"/>
      <c r="AO25" s="216"/>
      <c r="AP25" s="209"/>
      <c r="AQ25" s="209"/>
      <c r="AR25" s="209"/>
      <c r="AS25" s="209"/>
      <c r="AT25" s="209">
        <f t="shared" si="4"/>
        <v>4</v>
      </c>
      <c r="AU25" s="209">
        <f t="shared" si="5"/>
        <v>0</v>
      </c>
      <c r="AV25" s="210">
        <f t="shared" si="6"/>
        <v>0</v>
      </c>
      <c r="AW25" s="212"/>
      <c r="AX25" s="217" t="s">
        <v>6</v>
      </c>
    </row>
    <row r="26">
      <c r="A26" s="204">
        <v>22.0</v>
      </c>
      <c r="B26" s="218" t="s">
        <v>615</v>
      </c>
      <c r="C26" s="219" t="s">
        <v>92</v>
      </c>
      <c r="D26" s="212" t="s">
        <v>420</v>
      </c>
      <c r="E26" s="194" t="s">
        <v>593</v>
      </c>
      <c r="F26" s="194" t="s">
        <v>593</v>
      </c>
      <c r="G26" s="194" t="s">
        <v>593</v>
      </c>
      <c r="H26" s="194" t="s">
        <v>593</v>
      </c>
      <c r="I26" s="194" t="s">
        <v>593</v>
      </c>
      <c r="J26" s="194">
        <v>0.0</v>
      </c>
      <c r="K26" s="194" t="s">
        <v>6</v>
      </c>
      <c r="L26" s="194" t="s">
        <v>593</v>
      </c>
      <c r="M26" s="194" t="s">
        <v>593</v>
      </c>
      <c r="N26" s="194" t="s">
        <v>593</v>
      </c>
      <c r="O26" s="194" t="s">
        <v>593</v>
      </c>
      <c r="P26" s="194" t="s">
        <v>593</v>
      </c>
      <c r="Q26" s="194" t="s">
        <v>593</v>
      </c>
      <c r="R26" s="194">
        <v>0.0</v>
      </c>
      <c r="S26" s="194" t="s">
        <v>588</v>
      </c>
      <c r="T26" s="194" t="s">
        <v>588</v>
      </c>
      <c r="U26" s="194" t="s">
        <v>588</v>
      </c>
      <c r="V26" s="194" t="s">
        <v>588</v>
      </c>
      <c r="W26" s="194" t="s">
        <v>588</v>
      </c>
      <c r="X26" s="194">
        <v>0.0</v>
      </c>
      <c r="Y26" s="194" t="s">
        <v>588</v>
      </c>
      <c r="Z26" s="194" t="s">
        <v>588</v>
      </c>
      <c r="AA26" s="194" t="s">
        <v>588</v>
      </c>
      <c r="AB26" s="194" t="s">
        <v>588</v>
      </c>
      <c r="AC26" s="194" t="s">
        <v>588</v>
      </c>
      <c r="AD26" s="194" t="s">
        <v>588</v>
      </c>
      <c r="AE26" s="194">
        <v>0.0</v>
      </c>
      <c r="AF26" s="194" t="s">
        <v>588</v>
      </c>
      <c r="AG26" s="194" t="s">
        <v>588</v>
      </c>
      <c r="AH26" s="194" t="s">
        <v>588</v>
      </c>
      <c r="AI26" s="194" t="s">
        <v>588</v>
      </c>
      <c r="AJ26" s="197">
        <f>vlookup(B26,'Annual Leave-2026'!$B:$S,9,0)-countif(E26:AI26,"a")-(countif(E26:AI26,"a1")*0.5)-(countif(E26:AI26,"a2")*0.5)-(countif(E26:AI26,"b*")*0.5)-(countif(E26:AI26,"c*")*0.5)-(countif(E26:AI26,"d*")*0.5)-(countif(E26:AI26,"e*")*0.5)+1</f>
        <v>2</v>
      </c>
      <c r="AK26" s="197">
        <f t="shared" si="3"/>
        <v>27</v>
      </c>
      <c r="AL26" s="214">
        <f>VLOOKUP(B26,'Working Time-June-26'!$B:$AK,35,0)/60</f>
        <v>0</v>
      </c>
      <c r="AM26" s="214">
        <f>VLOOKUP(B26,'Working Time-June-26'!$B:$AK,36,0)/60</f>
        <v>0</v>
      </c>
      <c r="AN26" s="209"/>
      <c r="AO26" s="220"/>
      <c r="AP26" s="209"/>
      <c r="AQ26" s="209"/>
      <c r="AR26" s="209"/>
      <c r="AS26" s="209"/>
      <c r="AT26" s="209">
        <f t="shared" si="4"/>
        <v>4</v>
      </c>
      <c r="AU26" s="209">
        <f t="shared" si="5"/>
        <v>0</v>
      </c>
      <c r="AV26" s="210">
        <f t="shared" si="6"/>
        <v>0</v>
      </c>
      <c r="AW26" s="212"/>
      <c r="AX26" s="217" t="s">
        <v>9</v>
      </c>
    </row>
    <row r="27">
      <c r="A27" s="209">
        <v>23.0</v>
      </c>
      <c r="B27" s="218" t="s">
        <v>616</v>
      </c>
      <c r="C27" s="219" t="s">
        <v>79</v>
      </c>
      <c r="D27" s="212" t="s">
        <v>420</v>
      </c>
      <c r="E27" s="194" t="s">
        <v>591</v>
      </c>
      <c r="F27" s="194" t="s">
        <v>591</v>
      </c>
      <c r="G27" s="194" t="s">
        <v>591</v>
      </c>
      <c r="H27" s="194" t="s">
        <v>591</v>
      </c>
      <c r="I27" s="194" t="s">
        <v>591</v>
      </c>
      <c r="J27" s="194">
        <v>0.0</v>
      </c>
      <c r="K27" s="194" t="s">
        <v>591</v>
      </c>
      <c r="L27" s="194" t="s">
        <v>591</v>
      </c>
      <c r="M27" s="194" t="s">
        <v>591</v>
      </c>
      <c r="N27" s="194" t="s">
        <v>591</v>
      </c>
      <c r="O27" s="194" t="s">
        <v>591</v>
      </c>
      <c r="P27" s="194" t="s">
        <v>591</v>
      </c>
      <c r="Q27" s="194">
        <v>0.0</v>
      </c>
      <c r="R27" s="194" t="s">
        <v>593</v>
      </c>
      <c r="S27" s="194" t="s">
        <v>593</v>
      </c>
      <c r="T27" s="194" t="s">
        <v>593</v>
      </c>
      <c r="U27" s="194" t="s">
        <v>593</v>
      </c>
      <c r="V27" s="194" t="s">
        <v>593</v>
      </c>
      <c r="W27" s="194" t="s">
        <v>593</v>
      </c>
      <c r="X27" s="194" t="s">
        <v>171</v>
      </c>
      <c r="Y27" s="194">
        <v>0.0</v>
      </c>
      <c r="Z27" s="194" t="s">
        <v>593</v>
      </c>
      <c r="AA27" s="194" t="s">
        <v>593</v>
      </c>
      <c r="AB27" s="194" t="s">
        <v>593</v>
      </c>
      <c r="AC27" s="194" t="s">
        <v>593</v>
      </c>
      <c r="AD27" s="194" t="s">
        <v>593</v>
      </c>
      <c r="AE27" s="194" t="s">
        <v>171</v>
      </c>
      <c r="AF27" s="194">
        <v>0.0</v>
      </c>
      <c r="AG27" s="194" t="s">
        <v>593</v>
      </c>
      <c r="AH27" s="194" t="s">
        <v>593</v>
      </c>
      <c r="AI27" s="194" t="s">
        <v>593</v>
      </c>
      <c r="AJ27" s="197">
        <f>vlookup(B27,'Annual Leave-2026'!$B:$S,9,0)-countif(E27:AI27,"a")-(countif(E27:AI27,"a1")*0.5)-(countif(E27:AI27,"a2")*0.5)-(countif(E27:AI27,"b*")*0.5)-(countif(E27:AI27,"c*")*0.5)-(countif(E27:AI27,"d*")*0.5)-(countif(E27:AI27,"e*")*0.5)+1</f>
        <v>5</v>
      </c>
      <c r="AK27" s="197">
        <f t="shared" si="3"/>
        <v>27</v>
      </c>
      <c r="AL27" s="214">
        <f>VLOOKUP(B27,'Working Time-June-26'!$B:$AK,35,0)/60</f>
        <v>0</v>
      </c>
      <c r="AM27" s="214">
        <f>VLOOKUP(B27,'Working Time-June-26'!$B:$AK,36,0)/60</f>
        <v>0</v>
      </c>
      <c r="AN27" s="209"/>
      <c r="AO27" s="220"/>
      <c r="AP27" s="209"/>
      <c r="AQ27" s="209"/>
      <c r="AR27" s="209"/>
      <c r="AS27" s="209"/>
      <c r="AT27" s="209">
        <f t="shared" si="4"/>
        <v>4</v>
      </c>
      <c r="AU27" s="209">
        <f t="shared" si="5"/>
        <v>0</v>
      </c>
      <c r="AV27" s="210">
        <f t="shared" si="6"/>
        <v>0</v>
      </c>
      <c r="AW27" s="212"/>
      <c r="AX27" s="217" t="s">
        <v>10</v>
      </c>
    </row>
    <row r="28">
      <c r="A28" s="204">
        <v>24.0</v>
      </c>
      <c r="B28" s="218" t="s">
        <v>617</v>
      </c>
      <c r="C28" s="219" t="s">
        <v>133</v>
      </c>
      <c r="D28" s="212" t="s">
        <v>420</v>
      </c>
      <c r="E28" s="194" t="s">
        <v>593</v>
      </c>
      <c r="F28" s="194" t="s">
        <v>593</v>
      </c>
      <c r="G28" s="194" t="s">
        <v>593</v>
      </c>
      <c r="H28" s="194" t="s">
        <v>593</v>
      </c>
      <c r="I28" s="194" t="s">
        <v>593</v>
      </c>
      <c r="J28" s="194" t="s">
        <v>6</v>
      </c>
      <c r="K28" s="194">
        <v>0.0</v>
      </c>
      <c r="L28" s="194" t="s">
        <v>593</v>
      </c>
      <c r="M28" s="194" t="s">
        <v>593</v>
      </c>
      <c r="N28" s="194" t="s">
        <v>593</v>
      </c>
      <c r="O28" s="194" t="s">
        <v>593</v>
      </c>
      <c r="P28" s="194" t="s">
        <v>593</v>
      </c>
      <c r="Q28" s="194">
        <v>0.0</v>
      </c>
      <c r="R28" s="194" t="s">
        <v>588</v>
      </c>
      <c r="S28" s="194" t="s">
        <v>588</v>
      </c>
      <c r="T28" s="194" t="s">
        <v>588</v>
      </c>
      <c r="U28" s="194" t="s">
        <v>588</v>
      </c>
      <c r="V28" s="194" t="s">
        <v>588</v>
      </c>
      <c r="W28" s="194" t="s">
        <v>588</v>
      </c>
      <c r="X28" s="194" t="s">
        <v>588</v>
      </c>
      <c r="Y28" s="194">
        <v>0.0</v>
      </c>
      <c r="Z28" s="194" t="s">
        <v>588</v>
      </c>
      <c r="AA28" s="194" t="s">
        <v>588</v>
      </c>
      <c r="AB28" s="194" t="s">
        <v>588</v>
      </c>
      <c r="AC28" s="194" t="s">
        <v>588</v>
      </c>
      <c r="AD28" s="194" t="s">
        <v>588</v>
      </c>
      <c r="AE28" s="194" t="s">
        <v>588</v>
      </c>
      <c r="AF28" s="194">
        <v>0.0</v>
      </c>
      <c r="AG28" s="194" t="s">
        <v>588</v>
      </c>
      <c r="AH28" s="194" t="s">
        <v>588</v>
      </c>
      <c r="AI28" s="194" t="s">
        <v>588</v>
      </c>
      <c r="AJ28" s="197">
        <f>vlookup(B28,'Annual Leave-2026'!$B:$S,9,0)-countif(E28:AI28,"a")-(countif(E28:AI28,"a1")*0.5)-(countif(E28:AI28,"a2")*0.5)-(countif(E28:AI28,"b*")*0.5)-(countif(E28:AI28,"c*")*0.5)-(countif(E28:AI28,"d*")*0.5)-(countif(E28:AI28,"e*")*0.5)+1</f>
        <v>4</v>
      </c>
      <c r="AK28" s="197">
        <f t="shared" si="3"/>
        <v>27</v>
      </c>
      <c r="AL28" s="214">
        <f>VLOOKUP(B28,'Working Time-June-26'!$B:$AK,35,0)/60</f>
        <v>0</v>
      </c>
      <c r="AM28" s="214">
        <f>VLOOKUP(B28,'Working Time-June-26'!$B:$AK,36,0)/60</f>
        <v>0</v>
      </c>
      <c r="AN28" s="209"/>
      <c r="AO28" s="220"/>
      <c r="AP28" s="209"/>
      <c r="AQ28" s="209"/>
      <c r="AR28" s="209"/>
      <c r="AS28" s="209"/>
      <c r="AT28" s="209">
        <f t="shared" si="4"/>
        <v>4</v>
      </c>
      <c r="AU28" s="209">
        <f t="shared" si="5"/>
        <v>0</v>
      </c>
      <c r="AV28" s="210">
        <f t="shared" si="6"/>
        <v>0</v>
      </c>
      <c r="AW28" s="212"/>
      <c r="AX28" s="217" t="s">
        <v>9</v>
      </c>
    </row>
    <row r="29">
      <c r="A29" s="209">
        <v>25.0</v>
      </c>
      <c r="B29" s="218" t="s">
        <v>618</v>
      </c>
      <c r="C29" s="219" t="s">
        <v>86</v>
      </c>
      <c r="D29" s="212" t="s">
        <v>420</v>
      </c>
      <c r="E29" s="194" t="s">
        <v>591</v>
      </c>
      <c r="F29" s="194" t="s">
        <v>591</v>
      </c>
      <c r="G29" s="194" t="s">
        <v>591</v>
      </c>
      <c r="H29" s="194" t="s">
        <v>591</v>
      </c>
      <c r="I29" s="194" t="s">
        <v>591</v>
      </c>
      <c r="J29" s="194" t="s">
        <v>6</v>
      </c>
      <c r="K29" s="194">
        <v>0.0</v>
      </c>
      <c r="L29" s="194" t="s">
        <v>591</v>
      </c>
      <c r="M29" s="194" t="s">
        <v>591</v>
      </c>
      <c r="N29" s="194" t="s">
        <v>591</v>
      </c>
      <c r="O29" s="194" t="s">
        <v>591</v>
      </c>
      <c r="P29" s="194" t="s">
        <v>591</v>
      </c>
      <c r="Q29" s="194" t="s">
        <v>591</v>
      </c>
      <c r="R29" s="194">
        <v>0.0</v>
      </c>
      <c r="S29" s="194" t="s">
        <v>593</v>
      </c>
      <c r="T29" s="194" t="s">
        <v>593</v>
      </c>
      <c r="U29" s="194" t="s">
        <v>593</v>
      </c>
      <c r="V29" s="194" t="s">
        <v>593</v>
      </c>
      <c r="W29" s="194" t="s">
        <v>593</v>
      </c>
      <c r="X29" s="194">
        <v>0.0</v>
      </c>
      <c r="Y29" s="194" t="s">
        <v>593</v>
      </c>
      <c r="Z29" s="194" t="s">
        <v>593</v>
      </c>
      <c r="AA29" s="194" t="s">
        <v>593</v>
      </c>
      <c r="AB29" s="194" t="s">
        <v>593</v>
      </c>
      <c r="AC29" s="194" t="s">
        <v>593</v>
      </c>
      <c r="AD29" s="194" t="s">
        <v>593</v>
      </c>
      <c r="AE29" s="194">
        <v>0.0</v>
      </c>
      <c r="AF29" s="194" t="s">
        <v>588</v>
      </c>
      <c r="AG29" s="194" t="s">
        <v>588</v>
      </c>
      <c r="AH29" s="194" t="s">
        <v>588</v>
      </c>
      <c r="AI29" s="194" t="s">
        <v>588</v>
      </c>
      <c r="AJ29" s="197">
        <f>vlookup(B29,'Annual Leave-2026'!$B:$S,9,0)-countif(E29:AI29,"a")-(countif(E29:AI29,"a1")*0.5)-(countif(E29:AI29,"a2")*0.5)-(countif(E29:AI29,"b*")*0.5)-(countif(E29:AI29,"c*")*0.5)-(countif(E29:AI29,"d*")*0.5)-(countif(E29:AI29,"e*")*0.5)+1</f>
        <v>4</v>
      </c>
      <c r="AK29" s="197">
        <f t="shared" si="3"/>
        <v>27</v>
      </c>
      <c r="AL29" s="214">
        <f>VLOOKUP(B29,'Working Time-June-26'!$B:$AK,35,0)/60</f>
        <v>0</v>
      </c>
      <c r="AM29" s="214">
        <f>VLOOKUP(B29,'Working Time-June-26'!$B:$AK,36,0)/60</f>
        <v>0</v>
      </c>
      <c r="AN29" s="209"/>
      <c r="AO29" s="220"/>
      <c r="AP29" s="209"/>
      <c r="AQ29" s="209"/>
      <c r="AR29" s="209"/>
      <c r="AS29" s="209"/>
      <c r="AT29" s="209">
        <f t="shared" si="4"/>
        <v>4</v>
      </c>
      <c r="AU29" s="209">
        <f t="shared" si="5"/>
        <v>0</v>
      </c>
      <c r="AV29" s="210">
        <f t="shared" si="6"/>
        <v>0</v>
      </c>
      <c r="AW29" s="212"/>
      <c r="AX29" s="217" t="s">
        <v>10</v>
      </c>
    </row>
    <row r="30">
      <c r="A30" s="204">
        <v>26.0</v>
      </c>
      <c r="B30" s="212" t="s">
        <v>619</v>
      </c>
      <c r="C30" s="213" t="s">
        <v>118</v>
      </c>
      <c r="D30" s="212" t="s">
        <v>420</v>
      </c>
      <c r="E30" s="194" t="s">
        <v>591</v>
      </c>
      <c r="F30" s="194" t="s">
        <v>591</v>
      </c>
      <c r="G30" s="194" t="s">
        <v>591</v>
      </c>
      <c r="H30" s="194" t="s">
        <v>591</v>
      </c>
      <c r="I30" s="194" t="s">
        <v>591</v>
      </c>
      <c r="J30" s="194">
        <v>0.0</v>
      </c>
      <c r="K30" s="194" t="s">
        <v>591</v>
      </c>
      <c r="L30" s="194" t="s">
        <v>591</v>
      </c>
      <c r="M30" s="194" t="s">
        <v>591</v>
      </c>
      <c r="N30" s="194" t="s">
        <v>591</v>
      </c>
      <c r="O30" s="194" t="s">
        <v>591</v>
      </c>
      <c r="P30" s="194" t="s">
        <v>591</v>
      </c>
      <c r="Q30" s="194">
        <v>0.0</v>
      </c>
      <c r="R30" s="194" t="s">
        <v>591</v>
      </c>
      <c r="S30" s="194" t="s">
        <v>591</v>
      </c>
      <c r="T30" s="194" t="s">
        <v>591</v>
      </c>
      <c r="U30" s="194" t="s">
        <v>163</v>
      </c>
      <c r="V30" s="194" t="s">
        <v>591</v>
      </c>
      <c r="W30" s="194" t="s">
        <v>591</v>
      </c>
      <c r="X30" s="194" t="s">
        <v>163</v>
      </c>
      <c r="Y30" s="194">
        <v>0.0</v>
      </c>
      <c r="Z30" s="194" t="s">
        <v>591</v>
      </c>
      <c r="AA30" s="194" t="s">
        <v>591</v>
      </c>
      <c r="AB30" s="194" t="s">
        <v>591</v>
      </c>
      <c r="AC30" s="194" t="s">
        <v>591</v>
      </c>
      <c r="AD30" s="194" t="s">
        <v>591</v>
      </c>
      <c r="AE30" s="194" t="s">
        <v>591</v>
      </c>
      <c r="AF30" s="194">
        <v>0.0</v>
      </c>
      <c r="AG30" s="194" t="s">
        <v>591</v>
      </c>
      <c r="AH30" s="194" t="s">
        <v>591</v>
      </c>
      <c r="AI30" s="194" t="s">
        <v>591</v>
      </c>
      <c r="AJ30" s="197">
        <f>vlookup(B30,'Annual Leave-2026'!$B:$S,9,0)-countif(E30:AI30,"a")-(countif(E30:AI30,"a1")*0.5)-(countif(E30:AI30,"a2")*0.5)-(countif(E30:AI30,"b*")*0.5)-(countif(E30:AI30,"c*")*0.5)-(countif(E30:AI30,"d*")*0.5)-(countif(E30:AI30,"e*")*0.5)+1</f>
        <v>3</v>
      </c>
      <c r="AK30" s="197">
        <f t="shared" si="3"/>
        <v>27</v>
      </c>
      <c r="AL30" s="214">
        <f>VLOOKUP(B30,'Working Time-June-26'!$B:$AK,35,0)/60</f>
        <v>0</v>
      </c>
      <c r="AM30" s="214">
        <f>VLOOKUP(B30,'Working Time-June-26'!$B:$AK,36,0)/60</f>
        <v>0</v>
      </c>
      <c r="AN30" s="209"/>
      <c r="AO30" s="216"/>
      <c r="AP30" s="209"/>
      <c r="AQ30" s="209"/>
      <c r="AR30" s="209"/>
      <c r="AS30" s="209"/>
      <c r="AT30" s="209">
        <f t="shared" si="4"/>
        <v>4</v>
      </c>
      <c r="AU30" s="209">
        <f t="shared" si="5"/>
        <v>0</v>
      </c>
      <c r="AV30" s="210">
        <f t="shared" si="6"/>
        <v>0</v>
      </c>
      <c r="AW30" s="212"/>
      <c r="AX30" s="217" t="s">
        <v>6</v>
      </c>
    </row>
    <row r="31">
      <c r="A31" s="209">
        <v>27.0</v>
      </c>
      <c r="B31" s="212" t="s">
        <v>620</v>
      </c>
      <c r="C31" s="213" t="s">
        <v>123</v>
      </c>
      <c r="D31" s="212" t="s">
        <v>420</v>
      </c>
      <c r="E31" s="194" t="s">
        <v>588</v>
      </c>
      <c r="F31" s="194" t="s">
        <v>588</v>
      </c>
      <c r="G31" s="194" t="s">
        <v>588</v>
      </c>
      <c r="H31" s="194" t="s">
        <v>588</v>
      </c>
      <c r="I31" s="194" t="s">
        <v>588</v>
      </c>
      <c r="J31" s="194" t="s">
        <v>6</v>
      </c>
      <c r="K31" s="194">
        <v>0.0</v>
      </c>
      <c r="L31" s="194" t="s">
        <v>588</v>
      </c>
      <c r="M31" s="194" t="s">
        <v>588</v>
      </c>
      <c r="N31" s="194" t="s">
        <v>588</v>
      </c>
      <c r="O31" s="194" t="s">
        <v>588</v>
      </c>
      <c r="P31" s="194" t="s">
        <v>588</v>
      </c>
      <c r="Q31" s="194" t="s">
        <v>588</v>
      </c>
      <c r="R31" s="194" t="s">
        <v>169</v>
      </c>
      <c r="S31" s="194">
        <v>0.0</v>
      </c>
      <c r="T31" s="194" t="s">
        <v>588</v>
      </c>
      <c r="U31" s="194" t="s">
        <v>588</v>
      </c>
      <c r="V31" s="194" t="s">
        <v>588</v>
      </c>
      <c r="W31" s="194" t="s">
        <v>588</v>
      </c>
      <c r="X31" s="194" t="s">
        <v>588</v>
      </c>
      <c r="Y31" s="194" t="s">
        <v>588</v>
      </c>
      <c r="Z31" s="218">
        <v>0.0</v>
      </c>
      <c r="AA31" s="194" t="s">
        <v>588</v>
      </c>
      <c r="AB31" s="194" t="s">
        <v>588</v>
      </c>
      <c r="AC31" s="194" t="s">
        <v>588</v>
      </c>
      <c r="AD31" s="194" t="s">
        <v>588</v>
      </c>
      <c r="AE31" s="194" t="s">
        <v>588</v>
      </c>
      <c r="AF31" s="194">
        <v>0.0</v>
      </c>
      <c r="AG31" s="194" t="s">
        <v>591</v>
      </c>
      <c r="AH31" s="194" t="s">
        <v>591</v>
      </c>
      <c r="AI31" s="194" t="s">
        <v>591</v>
      </c>
      <c r="AJ31" s="197">
        <f>vlookup(B31,'Annual Leave-2026'!$B:$S,9,0)-countif(E31:AI31,"a")-(countif(E31:AI31,"a1")*0.5)-(countif(E31:AI31,"a2")*0.5)-(countif(E31:AI31,"b*")*0.5)-(countif(E31:AI31,"c*")*0.5)-(countif(E31:AI31,"d*")*0.5)-(countif(E31:AI31,"e*")*0.5)+1</f>
        <v>4.5</v>
      </c>
      <c r="AK31" s="197">
        <f t="shared" si="3"/>
        <v>27</v>
      </c>
      <c r="AL31" s="214">
        <f>VLOOKUP(B31,'Working Time-June-26'!$B:$AK,35,0)/60</f>
        <v>0</v>
      </c>
      <c r="AM31" s="214">
        <f>VLOOKUP(B31,'Working Time-June-26'!$B:$AK,36,0)/60</f>
        <v>0</v>
      </c>
      <c r="AN31" s="209"/>
      <c r="AO31" s="216"/>
      <c r="AP31" s="209"/>
      <c r="AQ31" s="209"/>
      <c r="AR31" s="209"/>
      <c r="AS31" s="209"/>
      <c r="AT31" s="209">
        <f t="shared" si="4"/>
        <v>4</v>
      </c>
      <c r="AU31" s="209">
        <f t="shared" si="5"/>
        <v>0</v>
      </c>
      <c r="AV31" s="210">
        <f t="shared" si="6"/>
        <v>0</v>
      </c>
      <c r="AW31" s="212"/>
      <c r="AX31" s="217">
        <v>0.0</v>
      </c>
    </row>
    <row r="32">
      <c r="A32" s="204">
        <v>28.0</v>
      </c>
      <c r="B32" s="212" t="s">
        <v>621</v>
      </c>
      <c r="C32" s="213" t="s">
        <v>130</v>
      </c>
      <c r="D32" s="212" t="s">
        <v>374</v>
      </c>
      <c r="E32" s="194" t="s">
        <v>593</v>
      </c>
      <c r="F32" s="194" t="s">
        <v>593</v>
      </c>
      <c r="G32" s="194" t="s">
        <v>593</v>
      </c>
      <c r="H32" s="194" t="s">
        <v>593</v>
      </c>
      <c r="I32" s="194" t="s">
        <v>593</v>
      </c>
      <c r="J32" s="194">
        <v>0.0</v>
      </c>
      <c r="K32" s="194" t="s">
        <v>600</v>
      </c>
      <c r="L32" s="194" t="s">
        <v>600</v>
      </c>
      <c r="M32" s="194" t="s">
        <v>600</v>
      </c>
      <c r="N32" s="194" t="s">
        <v>6</v>
      </c>
      <c r="O32" s="194" t="s">
        <v>6</v>
      </c>
      <c r="P32" s="194" t="s">
        <v>6</v>
      </c>
      <c r="Q32" s="194" t="s">
        <v>6</v>
      </c>
      <c r="R32" s="194">
        <v>0.0</v>
      </c>
      <c r="S32" s="194" t="s">
        <v>6</v>
      </c>
      <c r="T32" s="194" t="s">
        <v>588</v>
      </c>
      <c r="U32" s="194" t="s">
        <v>588</v>
      </c>
      <c r="V32" s="194" t="s">
        <v>588</v>
      </c>
      <c r="W32" s="194" t="s">
        <v>588</v>
      </c>
      <c r="X32" s="194" t="s">
        <v>588</v>
      </c>
      <c r="Y32" s="194" t="s">
        <v>588</v>
      </c>
      <c r="Z32" s="218">
        <v>0.0</v>
      </c>
      <c r="AA32" s="194" t="s">
        <v>588</v>
      </c>
      <c r="AB32" s="194" t="s">
        <v>588</v>
      </c>
      <c r="AC32" s="194" t="s">
        <v>588</v>
      </c>
      <c r="AD32" s="194" t="s">
        <v>588</v>
      </c>
      <c r="AE32" s="194" t="s">
        <v>588</v>
      </c>
      <c r="AF32" s="194" t="s">
        <v>588</v>
      </c>
      <c r="AG32" s="218">
        <v>0.0</v>
      </c>
      <c r="AH32" s="194" t="s">
        <v>588</v>
      </c>
      <c r="AI32" s="194" t="s">
        <v>588</v>
      </c>
      <c r="AJ32" s="197">
        <f>vlookup(B32,'Annual Leave-2026'!$B:$S,9,0)-countif(E32:AI32,"a")-(countif(E32:AI32,"a1")*0.5)-(countif(E32:AI32,"a2")*0.5)-(countif(E32:AI32,"b*")*0.5)-(countif(E32:AI32,"c*")*0.5)-(countif(E32:AI32,"d*")*0.5)-(countif(E32:AI32,"e*")*0.5)+1</f>
        <v>3.5</v>
      </c>
      <c r="AK32" s="197">
        <f t="shared" si="3"/>
        <v>27</v>
      </c>
      <c r="AL32" s="214">
        <f>VLOOKUP(B32,'Working Time-June-26'!$B:$AK,35,0)/60</f>
        <v>0</v>
      </c>
      <c r="AM32" s="214">
        <f>VLOOKUP(B32,'Working Time-June-26'!$B:$AK,36,0)/60</f>
        <v>-1</v>
      </c>
      <c r="AN32" s="209"/>
      <c r="AO32" s="216"/>
      <c r="AP32" s="209"/>
      <c r="AQ32" s="209"/>
      <c r="AR32" s="209"/>
      <c r="AS32" s="209"/>
      <c r="AT32" s="209">
        <f t="shared" si="4"/>
        <v>4</v>
      </c>
      <c r="AU32" s="209">
        <f t="shared" si="5"/>
        <v>0</v>
      </c>
      <c r="AV32" s="210">
        <f t="shared" si="6"/>
        <v>0</v>
      </c>
      <c r="AW32" s="212"/>
      <c r="AX32" s="217">
        <v>0.0</v>
      </c>
    </row>
    <row r="33">
      <c r="A33" s="209">
        <v>29.0</v>
      </c>
      <c r="B33" s="212" t="s">
        <v>622</v>
      </c>
      <c r="C33" s="213" t="s">
        <v>107</v>
      </c>
      <c r="D33" s="212" t="s">
        <v>374</v>
      </c>
      <c r="E33" s="194" t="s">
        <v>588</v>
      </c>
      <c r="F33" s="194" t="s">
        <v>588</v>
      </c>
      <c r="G33" s="194" t="s">
        <v>588</v>
      </c>
      <c r="H33" s="194" t="s">
        <v>588</v>
      </c>
      <c r="I33" s="194" t="s">
        <v>588</v>
      </c>
      <c r="J33" s="194" t="s">
        <v>588</v>
      </c>
      <c r="K33" s="194">
        <v>0.0</v>
      </c>
      <c r="L33" s="194" t="s">
        <v>588</v>
      </c>
      <c r="M33" s="194" t="s">
        <v>588</v>
      </c>
      <c r="N33" s="194" t="s">
        <v>588</v>
      </c>
      <c r="O33" s="194" t="s">
        <v>588</v>
      </c>
      <c r="P33" s="194" t="s">
        <v>588</v>
      </c>
      <c r="Q33" s="194" t="s">
        <v>588</v>
      </c>
      <c r="R33" s="194" t="s">
        <v>6</v>
      </c>
      <c r="S33" s="194">
        <v>0.0</v>
      </c>
      <c r="T33" s="194" t="s">
        <v>588</v>
      </c>
      <c r="U33" s="194" t="s">
        <v>588</v>
      </c>
      <c r="V33" s="194" t="s">
        <v>588</v>
      </c>
      <c r="W33" s="194" t="s">
        <v>169</v>
      </c>
      <c r="X33" s="194" t="s">
        <v>588</v>
      </c>
      <c r="Y33" s="194">
        <v>0.0</v>
      </c>
      <c r="Z33" s="194" t="s">
        <v>588</v>
      </c>
      <c r="AA33" s="194" t="s">
        <v>588</v>
      </c>
      <c r="AB33" s="194" t="s">
        <v>588</v>
      </c>
      <c r="AC33" s="194" t="s">
        <v>588</v>
      </c>
      <c r="AD33" s="194" t="s">
        <v>588</v>
      </c>
      <c r="AE33" s="194" t="s">
        <v>588</v>
      </c>
      <c r="AF33" s="194" t="s">
        <v>6</v>
      </c>
      <c r="AG33" s="218">
        <v>0.0</v>
      </c>
      <c r="AH33" s="194" t="s">
        <v>591</v>
      </c>
      <c r="AI33" s="194" t="s">
        <v>591</v>
      </c>
      <c r="AJ33" s="197">
        <f>vlookup(B33,'Annual Leave-2026'!$B:$S,9,0)-countif(E33:AI33,"a")-(countif(E33:AI33,"a1")*0.5)-(countif(E33:AI33,"a2")*0.5)-(countif(E33:AI33,"b*")*0.5)-(countif(E33:AI33,"c*")*0.5)-(countif(E33:AI33,"d*")*0.5)-(countif(E33:AI33,"e*")*0.5)+1</f>
        <v>0.5</v>
      </c>
      <c r="AK33" s="197">
        <f t="shared" si="3"/>
        <v>27</v>
      </c>
      <c r="AL33" s="214">
        <f>VLOOKUP(B33,'Working Time-June-26'!$B:$AK,35,0)/60</f>
        <v>0</v>
      </c>
      <c r="AM33" s="214">
        <f>VLOOKUP(B33,'Working Time-June-26'!$B:$AK,36,0)/60</f>
        <v>0</v>
      </c>
      <c r="AN33" s="209"/>
      <c r="AO33" s="216"/>
      <c r="AP33" s="209"/>
      <c r="AQ33" s="209"/>
      <c r="AR33" s="209"/>
      <c r="AS33" s="209"/>
      <c r="AT33" s="209">
        <f t="shared" si="4"/>
        <v>4</v>
      </c>
      <c r="AU33" s="209">
        <f t="shared" si="5"/>
        <v>0</v>
      </c>
      <c r="AV33" s="210">
        <f t="shared" si="6"/>
        <v>0</v>
      </c>
      <c r="AW33" s="212"/>
      <c r="AX33" s="217" t="s">
        <v>9</v>
      </c>
    </row>
    <row r="34">
      <c r="A34" s="204">
        <v>30.0</v>
      </c>
      <c r="B34" s="212" t="s">
        <v>623</v>
      </c>
      <c r="C34" s="213" t="s">
        <v>96</v>
      </c>
      <c r="D34" s="212" t="s">
        <v>374</v>
      </c>
      <c r="E34" s="194" t="s">
        <v>6</v>
      </c>
      <c r="F34" s="194" t="s">
        <v>6</v>
      </c>
      <c r="G34" s="194" t="s">
        <v>6</v>
      </c>
      <c r="H34" s="194" t="s">
        <v>6</v>
      </c>
      <c r="I34" s="194" t="s">
        <v>602</v>
      </c>
      <c r="J34" s="194">
        <v>0.0</v>
      </c>
      <c r="K34" s="194" t="s">
        <v>591</v>
      </c>
      <c r="L34" s="194" t="s">
        <v>591</v>
      </c>
      <c r="M34" s="194" t="s">
        <v>591</v>
      </c>
      <c r="N34" s="194" t="s">
        <v>591</v>
      </c>
      <c r="O34" s="194" t="s">
        <v>591</v>
      </c>
      <c r="P34" s="194" t="s">
        <v>591</v>
      </c>
      <c r="Q34" s="194">
        <v>0.0</v>
      </c>
      <c r="R34" s="194" t="s">
        <v>591</v>
      </c>
      <c r="S34" s="194" t="s">
        <v>591</v>
      </c>
      <c r="T34" s="194" t="s">
        <v>591</v>
      </c>
      <c r="U34" s="194" t="s">
        <v>602</v>
      </c>
      <c r="V34" s="194" t="s">
        <v>591</v>
      </c>
      <c r="W34" s="194" t="s">
        <v>592</v>
      </c>
      <c r="X34" s="194">
        <v>0.0</v>
      </c>
      <c r="Y34" s="194" t="s">
        <v>591</v>
      </c>
      <c r="Z34" s="194" t="s">
        <v>591</v>
      </c>
      <c r="AA34" s="194" t="s">
        <v>591</v>
      </c>
      <c r="AB34" s="194" t="s">
        <v>591</v>
      </c>
      <c r="AC34" s="194" t="s">
        <v>591</v>
      </c>
      <c r="AD34" s="194" t="s">
        <v>591</v>
      </c>
      <c r="AE34" s="194" t="s">
        <v>591</v>
      </c>
      <c r="AF34" s="194">
        <v>0.0</v>
      </c>
      <c r="AG34" s="194" t="s">
        <v>593</v>
      </c>
      <c r="AH34" s="194" t="s">
        <v>593</v>
      </c>
      <c r="AI34" s="194" t="s">
        <v>593</v>
      </c>
      <c r="AJ34" s="197">
        <f>vlookup(B34,'Annual Leave-2026'!$B:$S,9,0)-countif(E34:AI34,"a")-(countif(E34:AI34,"a1")*0.5)-(countif(E34:AI34,"a2")*0.5)-(countif(E34:AI34,"b*")*0.5)-(countif(E34:AI34,"c*")*0.5)-(countif(E34:AI34,"d*")*0.5)-(countif(E34:AI34,"e*")*0.5)+1</f>
        <v>0</v>
      </c>
      <c r="AK34" s="197">
        <f t="shared" si="3"/>
        <v>24</v>
      </c>
      <c r="AL34" s="214">
        <f>VLOOKUP(B34,'Working Time-June-26'!$B:$AK,35,0)/60</f>
        <v>0</v>
      </c>
      <c r="AM34" s="214">
        <f>VLOOKUP(B34,'Working Time-June-26'!$B:$AK,36,0)/60</f>
        <v>0</v>
      </c>
      <c r="AN34" s="209"/>
      <c r="AO34" s="220"/>
      <c r="AP34" s="209"/>
      <c r="AQ34" s="209"/>
      <c r="AR34" s="209"/>
      <c r="AS34" s="209"/>
      <c r="AT34" s="209">
        <f t="shared" si="4"/>
        <v>4</v>
      </c>
      <c r="AU34" s="209">
        <f t="shared" si="5"/>
        <v>1</v>
      </c>
      <c r="AV34" s="210">
        <f t="shared" si="6"/>
        <v>2</v>
      </c>
      <c r="AW34" s="212"/>
      <c r="AX34" s="217" t="s">
        <v>6</v>
      </c>
    </row>
    <row r="35">
      <c r="A35" s="209">
        <v>31.0</v>
      </c>
      <c r="B35" s="212" t="s">
        <v>624</v>
      </c>
      <c r="C35" s="213" t="s">
        <v>112</v>
      </c>
      <c r="D35" s="212" t="s">
        <v>374</v>
      </c>
      <c r="E35" s="194">
        <v>0.0</v>
      </c>
      <c r="F35" s="194" t="s">
        <v>588</v>
      </c>
      <c r="G35" s="194" t="s">
        <v>588</v>
      </c>
      <c r="H35" s="194" t="s">
        <v>588</v>
      </c>
      <c r="I35" s="194" t="s">
        <v>588</v>
      </c>
      <c r="J35" s="194" t="s">
        <v>588</v>
      </c>
      <c r="K35" s="194" t="s">
        <v>588</v>
      </c>
      <c r="L35" s="194">
        <v>0.0</v>
      </c>
      <c r="M35" s="194" t="s">
        <v>588</v>
      </c>
      <c r="N35" s="194" t="s">
        <v>588</v>
      </c>
      <c r="O35" s="194" t="s">
        <v>588</v>
      </c>
      <c r="P35" s="194" t="s">
        <v>588</v>
      </c>
      <c r="Q35" s="194" t="s">
        <v>588</v>
      </c>
      <c r="R35" s="194" t="s">
        <v>588</v>
      </c>
      <c r="S35" s="194">
        <v>0.0</v>
      </c>
      <c r="T35" s="194" t="s">
        <v>588</v>
      </c>
      <c r="U35" s="194" t="s">
        <v>588</v>
      </c>
      <c r="V35" s="194" t="s">
        <v>588</v>
      </c>
      <c r="W35" s="194" t="s">
        <v>588</v>
      </c>
      <c r="X35" s="194" t="s">
        <v>588</v>
      </c>
      <c r="Y35" s="194">
        <v>0.0</v>
      </c>
      <c r="Z35" s="194" t="s">
        <v>588</v>
      </c>
      <c r="AA35" s="194" t="s">
        <v>588</v>
      </c>
      <c r="AB35" s="194" t="s">
        <v>588</v>
      </c>
      <c r="AC35" s="194" t="s">
        <v>588</v>
      </c>
      <c r="AD35" s="194" t="s">
        <v>588</v>
      </c>
      <c r="AE35" s="194" t="s">
        <v>588</v>
      </c>
      <c r="AF35" s="194">
        <v>0.0</v>
      </c>
      <c r="AG35" s="194" t="s">
        <v>591</v>
      </c>
      <c r="AH35" s="194" t="s">
        <v>591</v>
      </c>
      <c r="AI35" s="194" t="s">
        <v>591</v>
      </c>
      <c r="AJ35" s="197">
        <f>vlookup(B35,'Annual Leave-2026'!$B:$S,9,0)-countif(E35:AI35,"a")-(countif(E35:AI35,"a1")*0.5)-(countif(E35:AI35,"a2")*0.5)-(countif(E35:AI35,"b*")*0.5)-(countif(E35:AI35,"c*")*0.5)-(countif(E35:AI35,"d*")*0.5)-(countif(E35:AI35,"e*")*0.5)+1</f>
        <v>3</v>
      </c>
      <c r="AK35" s="197">
        <f t="shared" si="3"/>
        <v>26</v>
      </c>
      <c r="AL35" s="214">
        <f>VLOOKUP(B35,'Working Time-June-26'!$B:$AK,35,0)/60</f>
        <v>0</v>
      </c>
      <c r="AM35" s="214">
        <f>VLOOKUP(B35,'Working Time-June-26'!$B:$AK,36,0)/60</f>
        <v>0</v>
      </c>
      <c r="AN35" s="209"/>
      <c r="AO35" s="216"/>
      <c r="AP35" s="209"/>
      <c r="AQ35" s="209"/>
      <c r="AR35" s="209"/>
      <c r="AS35" s="209"/>
      <c r="AT35" s="209">
        <f t="shared" si="4"/>
        <v>5</v>
      </c>
      <c r="AU35" s="209">
        <f t="shared" si="5"/>
        <v>0</v>
      </c>
      <c r="AV35" s="210">
        <f t="shared" si="6"/>
        <v>0</v>
      </c>
      <c r="AW35" s="212"/>
      <c r="AX35" s="217" t="s">
        <v>9</v>
      </c>
    </row>
    <row r="36">
      <c r="A36" s="204">
        <v>32.0</v>
      </c>
      <c r="B36" s="218" t="s">
        <v>625</v>
      </c>
      <c r="C36" s="219" t="s">
        <v>127</v>
      </c>
      <c r="D36" s="212" t="s">
        <v>374</v>
      </c>
      <c r="E36" s="194" t="s">
        <v>591</v>
      </c>
      <c r="F36" s="194" t="s">
        <v>591</v>
      </c>
      <c r="G36" s="194" t="s">
        <v>591</v>
      </c>
      <c r="H36" s="194" t="s">
        <v>591</v>
      </c>
      <c r="I36" s="194" t="s">
        <v>591</v>
      </c>
      <c r="J36" s="194" t="s">
        <v>591</v>
      </c>
      <c r="K36" s="194">
        <v>0.0</v>
      </c>
      <c r="L36" s="194" t="s">
        <v>593</v>
      </c>
      <c r="M36" s="194" t="s">
        <v>593</v>
      </c>
      <c r="N36" s="194" t="s">
        <v>593</v>
      </c>
      <c r="O36" s="194" t="s">
        <v>593</v>
      </c>
      <c r="P36" s="194" t="s">
        <v>593</v>
      </c>
      <c r="Q36" s="194">
        <v>0.0</v>
      </c>
      <c r="R36" s="194" t="s">
        <v>593</v>
      </c>
      <c r="S36" s="194" t="s">
        <v>593</v>
      </c>
      <c r="T36" s="194" t="s">
        <v>593</v>
      </c>
      <c r="U36" s="194" t="s">
        <v>593</v>
      </c>
      <c r="V36" s="194" t="s">
        <v>593</v>
      </c>
      <c r="W36" s="194" t="s">
        <v>593</v>
      </c>
      <c r="X36" s="194" t="s">
        <v>593</v>
      </c>
      <c r="Y36" s="194">
        <v>0.0</v>
      </c>
      <c r="Z36" s="194" t="s">
        <v>593</v>
      </c>
      <c r="AA36" s="194" t="s">
        <v>593</v>
      </c>
      <c r="AB36" s="194" t="s">
        <v>593</v>
      </c>
      <c r="AC36" s="194" t="s">
        <v>593</v>
      </c>
      <c r="AD36" s="194" t="s">
        <v>593</v>
      </c>
      <c r="AE36" s="194" t="s">
        <v>593</v>
      </c>
      <c r="AF36" s="194">
        <v>0.0</v>
      </c>
      <c r="AG36" s="194" t="s">
        <v>588</v>
      </c>
      <c r="AH36" s="194" t="s">
        <v>588</v>
      </c>
      <c r="AI36" s="194" t="s">
        <v>588</v>
      </c>
      <c r="AJ36" s="197">
        <f>vlookup(B36,'Annual Leave-2026'!$B:$S,9,0)-countif(E36:AI36,"a")-(countif(E36:AI36,"a1")*0.5)-(countif(E36:AI36,"a2")*0.5)-(countif(E36:AI36,"b*")*0.5)-(countif(E36:AI36,"c*")*0.5)-(countif(E36:AI36,"d*")*0.5)-(countif(E36:AI36,"e*")*0.5)+1</f>
        <v>1.5</v>
      </c>
      <c r="AK36" s="197">
        <f t="shared" si="3"/>
        <v>27</v>
      </c>
      <c r="AL36" s="214">
        <f>VLOOKUP(B36,'Working Time-June-26'!$B:$AK,35,0)/60</f>
        <v>-1.116666667</v>
      </c>
      <c r="AM36" s="214">
        <f>VLOOKUP(B36,'Working Time-June-26'!$B:$AK,36,0)/60</f>
        <v>0</v>
      </c>
      <c r="AN36" s="209"/>
      <c r="AO36" s="220"/>
      <c r="AP36" s="209"/>
      <c r="AQ36" s="209"/>
      <c r="AR36" s="209"/>
      <c r="AS36" s="209"/>
      <c r="AT36" s="209">
        <f t="shared" si="4"/>
        <v>4</v>
      </c>
      <c r="AU36" s="209">
        <f t="shared" si="5"/>
        <v>0</v>
      </c>
      <c r="AV36" s="210">
        <f t="shared" si="6"/>
        <v>0</v>
      </c>
      <c r="AW36" s="212"/>
      <c r="AX36" s="217" t="s">
        <v>10</v>
      </c>
    </row>
    <row r="37">
      <c r="A37" s="209">
        <v>33.0</v>
      </c>
      <c r="B37" s="218" t="s">
        <v>626</v>
      </c>
      <c r="C37" s="219" t="s">
        <v>75</v>
      </c>
      <c r="D37" s="212" t="s">
        <v>374</v>
      </c>
      <c r="E37" s="194" t="s">
        <v>593</v>
      </c>
      <c r="F37" s="194" t="s">
        <v>593</v>
      </c>
      <c r="G37" s="194" t="s">
        <v>593</v>
      </c>
      <c r="H37" s="194" t="s">
        <v>593</v>
      </c>
      <c r="I37" s="194" t="s">
        <v>593</v>
      </c>
      <c r="J37" s="194" t="s">
        <v>6</v>
      </c>
      <c r="K37" s="194">
        <v>0.0</v>
      </c>
      <c r="L37" s="194" t="s">
        <v>170</v>
      </c>
      <c r="M37" s="194" t="s">
        <v>588</v>
      </c>
      <c r="N37" s="194" t="s">
        <v>588</v>
      </c>
      <c r="O37" s="194" t="s">
        <v>588</v>
      </c>
      <c r="P37" s="194" t="s">
        <v>588</v>
      </c>
      <c r="Q37" s="194" t="s">
        <v>588</v>
      </c>
      <c r="R37" s="194">
        <v>0.0</v>
      </c>
      <c r="S37" s="194" t="s">
        <v>588</v>
      </c>
      <c r="T37" s="194" t="s">
        <v>588</v>
      </c>
      <c r="U37" s="194" t="s">
        <v>588</v>
      </c>
      <c r="V37" s="194" t="s">
        <v>588</v>
      </c>
      <c r="W37" s="194" t="s">
        <v>588</v>
      </c>
      <c r="X37" s="194" t="s">
        <v>588</v>
      </c>
      <c r="Y37" s="194">
        <v>0.0</v>
      </c>
      <c r="Z37" s="194" t="s">
        <v>588</v>
      </c>
      <c r="AA37" s="194" t="s">
        <v>588</v>
      </c>
      <c r="AB37" s="194" t="s">
        <v>588</v>
      </c>
      <c r="AC37" s="194" t="s">
        <v>588</v>
      </c>
      <c r="AD37" s="194" t="s">
        <v>588</v>
      </c>
      <c r="AE37" s="194" t="s">
        <v>588</v>
      </c>
      <c r="AF37" s="194">
        <v>0.0</v>
      </c>
      <c r="AG37" s="194" t="s">
        <v>588</v>
      </c>
      <c r="AH37" s="194" t="s">
        <v>588</v>
      </c>
      <c r="AI37" s="194" t="s">
        <v>588</v>
      </c>
      <c r="AJ37" s="197">
        <f>vlookup(B37,'Annual Leave-2026'!$B:$S,9,0)-countif(E37:AI37,"a")-(countif(E37:AI37,"a1")*0.5)-(countif(E37:AI37,"a2")*0.5)-(countif(E37:AI37,"b*")*0.5)-(countif(E37:AI37,"c*")*0.5)-(countif(E37:AI37,"d*")*0.5)-(countif(E37:AI37,"e*")*0.5)+1</f>
        <v>3.5</v>
      </c>
      <c r="AK37" s="197">
        <f t="shared" si="3"/>
        <v>27</v>
      </c>
      <c r="AL37" s="214">
        <f>VLOOKUP(B37,'Working Time-June-26'!$B:$AK,35,0)/60</f>
        <v>0</v>
      </c>
      <c r="AM37" s="214">
        <f>VLOOKUP(B37,'Working Time-June-26'!$B:$AK,36,0)/60</f>
        <v>0</v>
      </c>
      <c r="AN37" s="209"/>
      <c r="AO37" s="220"/>
      <c r="AP37" s="209"/>
      <c r="AQ37" s="209"/>
      <c r="AR37" s="209"/>
      <c r="AS37" s="209"/>
      <c r="AT37" s="209">
        <f t="shared" si="4"/>
        <v>4</v>
      </c>
      <c r="AU37" s="209">
        <f t="shared" si="5"/>
        <v>0</v>
      </c>
      <c r="AV37" s="210">
        <f t="shared" si="6"/>
        <v>0</v>
      </c>
      <c r="AW37" s="212"/>
      <c r="AX37" s="217" t="s">
        <v>9</v>
      </c>
    </row>
    <row r="38">
      <c r="A38" s="204">
        <v>34.0</v>
      </c>
      <c r="B38" s="218" t="s">
        <v>627</v>
      </c>
      <c r="C38" s="219" t="s">
        <v>77</v>
      </c>
      <c r="D38" s="212" t="s">
        <v>374</v>
      </c>
      <c r="E38" s="194" t="s">
        <v>602</v>
      </c>
      <c r="F38" s="194" t="s">
        <v>593</v>
      </c>
      <c r="G38" s="194" t="s">
        <v>593</v>
      </c>
      <c r="H38" s="194" t="s">
        <v>593</v>
      </c>
      <c r="I38" s="194" t="s">
        <v>593</v>
      </c>
      <c r="J38" s="194" t="s">
        <v>593</v>
      </c>
      <c r="K38" s="194">
        <v>0.0</v>
      </c>
      <c r="L38" s="194" t="s">
        <v>593</v>
      </c>
      <c r="M38" s="194" t="s">
        <v>593</v>
      </c>
      <c r="N38" s="194" t="s">
        <v>593</v>
      </c>
      <c r="O38" s="194" t="s">
        <v>593</v>
      </c>
      <c r="P38" s="194" t="s">
        <v>593</v>
      </c>
      <c r="Q38" s="194" t="s">
        <v>593</v>
      </c>
      <c r="R38" s="194">
        <v>0.0</v>
      </c>
      <c r="S38" s="218" t="s">
        <v>602</v>
      </c>
      <c r="T38" s="194" t="s">
        <v>593</v>
      </c>
      <c r="U38" s="194" t="s">
        <v>593</v>
      </c>
      <c r="V38" s="194" t="s">
        <v>593</v>
      </c>
      <c r="W38" s="194" t="s">
        <v>593</v>
      </c>
      <c r="X38" s="194" t="s">
        <v>593</v>
      </c>
      <c r="Y38" s="194">
        <v>0.0</v>
      </c>
      <c r="Z38" s="194" t="s">
        <v>592</v>
      </c>
      <c r="AA38" s="194" t="s">
        <v>593</v>
      </c>
      <c r="AB38" s="194" t="s">
        <v>593</v>
      </c>
      <c r="AC38" s="194" t="s">
        <v>593</v>
      </c>
      <c r="AD38" s="194" t="s">
        <v>593</v>
      </c>
      <c r="AE38" s="194" t="s">
        <v>593</v>
      </c>
      <c r="AF38" s="194">
        <v>0.0</v>
      </c>
      <c r="AG38" s="194" t="s">
        <v>172</v>
      </c>
      <c r="AH38" s="194" t="s">
        <v>593</v>
      </c>
      <c r="AI38" s="194" t="s">
        <v>593</v>
      </c>
      <c r="AJ38" s="197">
        <f>vlookup(B38,'Annual Leave-2026'!$B:$S,9,0)-countif(E38:AI38,"a")-(countif(E38:AI38,"a1")*0.5)-(countif(E38:AI38,"a2")*0.5)-(countif(E38:AI38,"b*")*0.5)-(countif(E38:AI38,"c*")*0.5)-(countif(E38:AI38,"d*")*0.5)-(countif(E38:AI38,"e*")*0.5)+1</f>
        <v>4.5</v>
      </c>
      <c r="AK38" s="197">
        <f t="shared" si="3"/>
        <v>24</v>
      </c>
      <c r="AL38" s="214">
        <f>VLOOKUP(B38,'Working Time-June-26'!$B:$AK,35,0)/60</f>
        <v>0</v>
      </c>
      <c r="AM38" s="214">
        <f>VLOOKUP(B38,'Working Time-June-26'!$B:$AK,36,0)/60</f>
        <v>0</v>
      </c>
      <c r="AN38" s="209"/>
      <c r="AO38" s="220"/>
      <c r="AP38" s="209"/>
      <c r="AQ38" s="209"/>
      <c r="AR38" s="209"/>
      <c r="AS38" s="209"/>
      <c r="AT38" s="209">
        <f t="shared" si="4"/>
        <v>4</v>
      </c>
      <c r="AU38" s="209">
        <f t="shared" si="5"/>
        <v>1</v>
      </c>
      <c r="AV38" s="210">
        <f t="shared" si="6"/>
        <v>2</v>
      </c>
      <c r="AW38" s="212"/>
      <c r="AX38" s="217" t="s">
        <v>10</v>
      </c>
    </row>
    <row r="39">
      <c r="A39" s="209">
        <v>35.0</v>
      </c>
      <c r="B39" s="218" t="s">
        <v>628</v>
      </c>
      <c r="C39" s="219" t="s">
        <v>115</v>
      </c>
      <c r="D39" s="212" t="s">
        <v>374</v>
      </c>
      <c r="E39" s="194" t="s">
        <v>593</v>
      </c>
      <c r="F39" s="194" t="s">
        <v>171</v>
      </c>
      <c r="G39" s="194" t="s">
        <v>593</v>
      </c>
      <c r="H39" s="194" t="s">
        <v>593</v>
      </c>
      <c r="I39" s="194" t="s">
        <v>593</v>
      </c>
      <c r="J39" s="194">
        <v>0.0</v>
      </c>
      <c r="K39" s="194" t="s">
        <v>588</v>
      </c>
      <c r="L39" s="194" t="s">
        <v>588</v>
      </c>
      <c r="M39" s="194" t="s">
        <v>588</v>
      </c>
      <c r="N39" s="194" t="s">
        <v>588</v>
      </c>
      <c r="O39" s="194" t="s">
        <v>588</v>
      </c>
      <c r="P39" s="194" t="s">
        <v>588</v>
      </c>
      <c r="Q39" s="194" t="s">
        <v>588</v>
      </c>
      <c r="R39" s="194">
        <v>0.0</v>
      </c>
      <c r="S39" s="194" t="s">
        <v>588</v>
      </c>
      <c r="T39" s="194" t="s">
        <v>588</v>
      </c>
      <c r="U39" s="194" t="s">
        <v>588</v>
      </c>
      <c r="V39" s="194" t="s">
        <v>588</v>
      </c>
      <c r="W39" s="194" t="s">
        <v>588</v>
      </c>
      <c r="X39" s="194" t="s">
        <v>588</v>
      </c>
      <c r="Y39" s="194" t="s">
        <v>588</v>
      </c>
      <c r="Z39" s="218">
        <v>0.0</v>
      </c>
      <c r="AA39" s="194" t="s">
        <v>588</v>
      </c>
      <c r="AB39" s="194" t="s">
        <v>588</v>
      </c>
      <c r="AC39" s="194" t="s">
        <v>588</v>
      </c>
      <c r="AD39" s="194" t="s">
        <v>588</v>
      </c>
      <c r="AE39" s="194" t="s">
        <v>588</v>
      </c>
      <c r="AF39" s="194" t="s">
        <v>588</v>
      </c>
      <c r="AG39" s="218">
        <v>0.0</v>
      </c>
      <c r="AH39" s="194" t="s">
        <v>588</v>
      </c>
      <c r="AI39" s="194" t="s">
        <v>588</v>
      </c>
      <c r="AJ39" s="197">
        <f>vlookup(B39,'Annual Leave-2026'!$B:$S,9,0)-countif(E39:AI39,"a")-(countif(E39:AI39,"a1")*0.5)-(countif(E39:AI39,"a2")*0.5)-(countif(E39:AI39,"b*")*0.5)-(countif(E39:AI39,"c*")*0.5)-(countif(E39:AI39,"d*")*0.5)-(countif(E39:AI39,"e*")*0.5)+1</f>
        <v>5.5</v>
      </c>
      <c r="AK39" s="197">
        <f t="shared" si="3"/>
        <v>27</v>
      </c>
      <c r="AL39" s="214">
        <f>VLOOKUP(B39,'Working Time-June-26'!$B:$AK,35,0)/60</f>
        <v>0</v>
      </c>
      <c r="AM39" s="214">
        <f>VLOOKUP(B39,'Working Time-June-26'!$B:$AK,36,0)/60</f>
        <v>0</v>
      </c>
      <c r="AN39" s="209"/>
      <c r="AO39" s="220"/>
      <c r="AP39" s="209"/>
      <c r="AQ39" s="209"/>
      <c r="AR39" s="209"/>
      <c r="AS39" s="209"/>
      <c r="AT39" s="209">
        <f t="shared" si="4"/>
        <v>4</v>
      </c>
      <c r="AU39" s="209">
        <f t="shared" si="5"/>
        <v>0</v>
      </c>
      <c r="AV39" s="210">
        <f t="shared" si="6"/>
        <v>0</v>
      </c>
      <c r="AW39" s="212"/>
      <c r="AX39" s="217">
        <v>0.0</v>
      </c>
    </row>
    <row r="40">
      <c r="A40" s="204">
        <v>36.0</v>
      </c>
      <c r="B40" s="212" t="s">
        <v>629</v>
      </c>
      <c r="C40" s="213" t="s">
        <v>100</v>
      </c>
      <c r="D40" s="212" t="s">
        <v>374</v>
      </c>
      <c r="E40" s="194" t="s">
        <v>591</v>
      </c>
      <c r="F40" s="194" t="s">
        <v>591</v>
      </c>
      <c r="G40" s="194" t="s">
        <v>591</v>
      </c>
      <c r="H40" s="194" t="s">
        <v>591</v>
      </c>
      <c r="I40" s="194" t="s">
        <v>591</v>
      </c>
      <c r="J40" s="194" t="s">
        <v>591</v>
      </c>
      <c r="K40" s="194">
        <v>0.0</v>
      </c>
      <c r="L40" s="194" t="s">
        <v>591</v>
      </c>
      <c r="M40" s="194" t="s">
        <v>591</v>
      </c>
      <c r="N40" s="194" t="s">
        <v>591</v>
      </c>
      <c r="O40" s="194" t="s">
        <v>591</v>
      </c>
      <c r="P40" s="194" t="s">
        <v>591</v>
      </c>
      <c r="Q40" s="194">
        <v>0.0</v>
      </c>
      <c r="R40" s="194" t="s">
        <v>6</v>
      </c>
      <c r="S40" s="194" t="s">
        <v>6</v>
      </c>
      <c r="T40" s="194" t="s">
        <v>6</v>
      </c>
      <c r="U40" s="194" t="s">
        <v>591</v>
      </c>
      <c r="V40" s="194" t="s">
        <v>163</v>
      </c>
      <c r="W40" s="194" t="s">
        <v>6</v>
      </c>
      <c r="X40" s="194" t="s">
        <v>6</v>
      </c>
      <c r="Y40" s="194">
        <v>0.0</v>
      </c>
      <c r="Z40" s="194" t="s">
        <v>591</v>
      </c>
      <c r="AA40" s="194" t="s">
        <v>591</v>
      </c>
      <c r="AB40" s="194" t="s">
        <v>591</v>
      </c>
      <c r="AC40" s="194" t="s">
        <v>591</v>
      </c>
      <c r="AD40" s="194" t="s">
        <v>163</v>
      </c>
      <c r="AE40" s="194">
        <v>0.0</v>
      </c>
      <c r="AF40" s="194" t="s">
        <v>591</v>
      </c>
      <c r="AG40" s="194" t="s">
        <v>591</v>
      </c>
      <c r="AH40" s="194" t="s">
        <v>591</v>
      </c>
      <c r="AI40" s="194" t="s">
        <v>591</v>
      </c>
      <c r="AJ40" s="197">
        <f>vlookup(B40,'Annual Leave-2026'!$B:$S,9,0)-countif(E40:AI40,"a")-(countif(E40:AI40,"a1")*0.5)-(countif(E40:AI40,"a2")*0.5)-(countif(E40:AI40,"b*")*0.5)-(countif(E40:AI40,"c*")*0.5)-(countif(E40:AI40,"d*")*0.5)-(countif(E40:AI40,"e*")*0.5)+1</f>
        <v>6.5</v>
      </c>
      <c r="AK40" s="197">
        <f t="shared" si="3"/>
        <v>27</v>
      </c>
      <c r="AL40" s="214">
        <f>VLOOKUP(B40,'Working Time-June-26'!$B:$AK,35,0)/60</f>
        <v>0</v>
      </c>
      <c r="AM40" s="214">
        <f>VLOOKUP(B40,'Working Time-June-26'!$B:$AK,36,0)/60</f>
        <v>0</v>
      </c>
      <c r="AN40" s="209"/>
      <c r="AO40" s="216"/>
      <c r="AP40" s="209"/>
      <c r="AQ40" s="209"/>
      <c r="AR40" s="209"/>
      <c r="AS40" s="209"/>
      <c r="AT40" s="209">
        <f t="shared" si="4"/>
        <v>4</v>
      </c>
      <c r="AU40" s="209">
        <f t="shared" si="5"/>
        <v>0</v>
      </c>
      <c r="AV40" s="210">
        <f t="shared" si="6"/>
        <v>0</v>
      </c>
      <c r="AW40" s="212"/>
      <c r="AX40" s="217" t="s">
        <v>6</v>
      </c>
    </row>
    <row r="41">
      <c r="A41" s="209">
        <v>37.0</v>
      </c>
      <c r="B41" s="212" t="s">
        <v>630</v>
      </c>
      <c r="C41" s="213" t="s">
        <v>120</v>
      </c>
      <c r="D41" s="212" t="s">
        <v>374</v>
      </c>
      <c r="E41" s="194" t="s">
        <v>588</v>
      </c>
      <c r="F41" s="194" t="s">
        <v>588</v>
      </c>
      <c r="G41" s="194" t="s">
        <v>588</v>
      </c>
      <c r="H41" s="194" t="s">
        <v>588</v>
      </c>
      <c r="I41" s="194" t="s">
        <v>588</v>
      </c>
      <c r="J41" s="194" t="s">
        <v>588</v>
      </c>
      <c r="K41" s="194">
        <v>0.0</v>
      </c>
      <c r="L41" s="194" t="s">
        <v>588</v>
      </c>
      <c r="M41" s="194" t="s">
        <v>588</v>
      </c>
      <c r="N41" s="194" t="s">
        <v>588</v>
      </c>
      <c r="O41" s="194" t="s">
        <v>588</v>
      </c>
      <c r="P41" s="194" t="s">
        <v>588</v>
      </c>
      <c r="Q41" s="194" t="s">
        <v>588</v>
      </c>
      <c r="R41" s="194" t="s">
        <v>588</v>
      </c>
      <c r="S41" s="194">
        <v>0.0</v>
      </c>
      <c r="T41" s="194" t="s">
        <v>588</v>
      </c>
      <c r="U41" s="194" t="s">
        <v>588</v>
      </c>
      <c r="V41" s="194" t="s">
        <v>588</v>
      </c>
      <c r="W41" s="194" t="s">
        <v>588</v>
      </c>
      <c r="X41" s="194" t="s">
        <v>588</v>
      </c>
      <c r="Y41" s="194">
        <v>0.0</v>
      </c>
      <c r="Z41" s="194" t="s">
        <v>588</v>
      </c>
      <c r="AA41" s="194" t="s">
        <v>588</v>
      </c>
      <c r="AB41" s="194" t="s">
        <v>588</v>
      </c>
      <c r="AC41" s="194" t="s">
        <v>588</v>
      </c>
      <c r="AD41" s="194" t="s">
        <v>588</v>
      </c>
      <c r="AE41" s="194" t="s">
        <v>588</v>
      </c>
      <c r="AF41" s="194" t="s">
        <v>6</v>
      </c>
      <c r="AG41" s="218">
        <v>0.0</v>
      </c>
      <c r="AH41" s="194" t="s">
        <v>591</v>
      </c>
      <c r="AI41" s="194" t="s">
        <v>591</v>
      </c>
      <c r="AJ41" s="197">
        <f>vlookup(B41,'Annual Leave-2026'!$B:$S,9,0)-countif(E41:AI41,"a")-(countif(E41:AI41,"a1")*0.5)-(countif(E41:AI41,"a2")*0.5)-(countif(E41:AI41,"b*")*0.5)-(countif(E41:AI41,"c*")*0.5)-(countif(E41:AI41,"d*")*0.5)-(countif(E41:AI41,"e*")*0.5)+1</f>
        <v>4.5</v>
      </c>
      <c r="AK41" s="197">
        <f t="shared" si="3"/>
        <v>27</v>
      </c>
      <c r="AL41" s="214">
        <f>VLOOKUP(B41,'Working Time-June-26'!$B:$AK,35,0)/60</f>
        <v>0</v>
      </c>
      <c r="AM41" s="214">
        <f>VLOOKUP(B41,'Working Time-June-26'!$B:$AK,36,0)/60</f>
        <v>0</v>
      </c>
      <c r="AN41" s="209"/>
      <c r="AO41" s="216"/>
      <c r="AP41" s="209"/>
      <c r="AQ41" s="209"/>
      <c r="AR41" s="209"/>
      <c r="AS41" s="209"/>
      <c r="AT41" s="209">
        <f t="shared" si="4"/>
        <v>4</v>
      </c>
      <c r="AU41" s="209">
        <f t="shared" si="5"/>
        <v>0</v>
      </c>
      <c r="AV41" s="210">
        <f t="shared" si="6"/>
        <v>0</v>
      </c>
      <c r="AW41" s="212"/>
      <c r="AX41" s="217" t="s">
        <v>9</v>
      </c>
    </row>
    <row r="42">
      <c r="A42" s="204">
        <v>38.0</v>
      </c>
      <c r="B42" s="218" t="s">
        <v>631</v>
      </c>
      <c r="C42" s="219" t="s">
        <v>97</v>
      </c>
      <c r="D42" s="212" t="s">
        <v>374</v>
      </c>
      <c r="E42" s="194" t="s">
        <v>588</v>
      </c>
      <c r="F42" s="194" t="s">
        <v>588</v>
      </c>
      <c r="G42" s="194" t="s">
        <v>588</v>
      </c>
      <c r="H42" s="194" t="s">
        <v>588</v>
      </c>
      <c r="I42" s="194" t="s">
        <v>588</v>
      </c>
      <c r="J42" s="194" t="s">
        <v>588</v>
      </c>
      <c r="K42" s="194">
        <v>0.0</v>
      </c>
      <c r="L42" s="194" t="s">
        <v>591</v>
      </c>
      <c r="M42" s="194" t="s">
        <v>591</v>
      </c>
      <c r="N42" s="194" t="s">
        <v>591</v>
      </c>
      <c r="O42" s="194" t="s">
        <v>591</v>
      </c>
      <c r="P42" s="194" t="s">
        <v>6</v>
      </c>
      <c r="Q42" s="194" t="s">
        <v>6</v>
      </c>
      <c r="R42" s="194">
        <v>0.0</v>
      </c>
      <c r="S42" s="194" t="s">
        <v>592</v>
      </c>
      <c r="T42" s="194" t="s">
        <v>592</v>
      </c>
      <c r="U42" s="194" t="s">
        <v>592</v>
      </c>
      <c r="V42" s="194" t="s">
        <v>592</v>
      </c>
      <c r="W42" s="194" t="s">
        <v>592</v>
      </c>
      <c r="X42" s="194">
        <v>0.0</v>
      </c>
      <c r="Y42" s="194" t="s">
        <v>592</v>
      </c>
      <c r="Z42" s="194" t="s">
        <v>592</v>
      </c>
      <c r="AA42" s="194" t="s">
        <v>592</v>
      </c>
      <c r="AB42" s="194" t="s">
        <v>592</v>
      </c>
      <c r="AC42" s="194" t="s">
        <v>592</v>
      </c>
      <c r="AD42" s="194" t="s">
        <v>592</v>
      </c>
      <c r="AE42" s="194">
        <v>0.0</v>
      </c>
      <c r="AF42" s="194" t="s">
        <v>592</v>
      </c>
      <c r="AG42" s="194" t="s">
        <v>591</v>
      </c>
      <c r="AH42" s="194" t="s">
        <v>591</v>
      </c>
      <c r="AI42" s="194" t="s">
        <v>591</v>
      </c>
      <c r="AJ42" s="197">
        <f>vlookup(B42,'Annual Leave-2026'!$B:$S,9,0)-countif(E42:AI42,"a")-(countif(E42:AI42,"a1")*0.5)-(countif(E42:AI42,"a2")*0.5)-(countif(E42:AI42,"b*")*0.5)-(countif(E42:AI42,"c*")*0.5)-(countif(E42:AI42,"d*")*0.5)-(countif(E42:AI42,"e*")*0.5)+1</f>
        <v>5</v>
      </c>
      <c r="AK42" s="197">
        <f t="shared" si="3"/>
        <v>15</v>
      </c>
      <c r="AL42" s="214">
        <f>VLOOKUP(B42,'Working Time-June-26'!$B:$AK,35,0)/60</f>
        <v>0</v>
      </c>
      <c r="AM42" s="214">
        <f>VLOOKUP(B42,'Working Time-June-26'!$B:$AK,36,0)/60</f>
        <v>0</v>
      </c>
      <c r="AN42" s="209"/>
      <c r="AO42" s="220"/>
      <c r="AP42" s="209"/>
      <c r="AQ42" s="209"/>
      <c r="AR42" s="209"/>
      <c r="AS42" s="209"/>
      <c r="AT42" s="209">
        <f t="shared" si="4"/>
        <v>4</v>
      </c>
      <c r="AU42" s="209">
        <f t="shared" si="5"/>
        <v>12</v>
      </c>
      <c r="AV42" s="210">
        <f t="shared" si="6"/>
        <v>0</v>
      </c>
      <c r="AW42" s="212"/>
      <c r="AX42" s="217" t="s">
        <v>6</v>
      </c>
    </row>
    <row r="43">
      <c r="A43" s="209">
        <v>39.0</v>
      </c>
      <c r="B43" s="218" t="s">
        <v>632</v>
      </c>
      <c r="C43" s="219" t="s">
        <v>111</v>
      </c>
      <c r="D43" s="212" t="s">
        <v>374</v>
      </c>
      <c r="E43" s="194" t="s">
        <v>591</v>
      </c>
      <c r="F43" s="194" t="s">
        <v>591</v>
      </c>
      <c r="G43" s="194" t="s">
        <v>591</v>
      </c>
      <c r="H43" s="194" t="s">
        <v>591</v>
      </c>
      <c r="I43" s="194" t="s">
        <v>591</v>
      </c>
      <c r="J43" s="194">
        <v>0.0</v>
      </c>
      <c r="K43" s="194" t="s">
        <v>6</v>
      </c>
      <c r="L43" s="194" t="s">
        <v>593</v>
      </c>
      <c r="M43" s="194" t="s">
        <v>593</v>
      </c>
      <c r="N43" s="194" t="s">
        <v>593</v>
      </c>
      <c r="O43" s="194" t="s">
        <v>593</v>
      </c>
      <c r="P43" s="194" t="s">
        <v>593</v>
      </c>
      <c r="Q43" s="194" t="s">
        <v>593</v>
      </c>
      <c r="R43" s="194">
        <v>0.0</v>
      </c>
      <c r="S43" s="194" t="s">
        <v>593</v>
      </c>
      <c r="T43" s="194" t="s">
        <v>6</v>
      </c>
      <c r="U43" s="221" t="s">
        <v>633</v>
      </c>
      <c r="V43" s="194" t="s">
        <v>593</v>
      </c>
      <c r="W43" s="194" t="s">
        <v>593</v>
      </c>
      <c r="X43" s="194">
        <v>0.0</v>
      </c>
      <c r="Y43" s="194" t="s">
        <v>593</v>
      </c>
      <c r="Z43" s="194" t="s">
        <v>593</v>
      </c>
      <c r="AA43" s="194" t="s">
        <v>593</v>
      </c>
      <c r="AB43" s="194" t="s">
        <v>593</v>
      </c>
      <c r="AC43" s="194" t="s">
        <v>593</v>
      </c>
      <c r="AD43" s="194" t="s">
        <v>593</v>
      </c>
      <c r="AE43" s="194">
        <v>0.0</v>
      </c>
      <c r="AF43" s="194" t="s">
        <v>588</v>
      </c>
      <c r="AG43" s="194" t="s">
        <v>588</v>
      </c>
      <c r="AH43" s="194" t="s">
        <v>588</v>
      </c>
      <c r="AI43" s="194" t="s">
        <v>588</v>
      </c>
      <c r="AJ43" s="197">
        <f>vlookup(B43,'Annual Leave-2026'!$B:$S,9,0)-countif(E43:AI43,"a")-(countif(E43:AI43,"a1")*0.5)-(countif(E43:AI43,"a2")*0.5)-(countif(E43:AI43,"b*")*0.5)-(countif(E43:AI43,"c*")*0.5)-(countif(E43:AI43,"d*")*0.5)-(countif(E43:AI43,"e*")*0.5)+1</f>
        <v>0</v>
      </c>
      <c r="AK43" s="197">
        <f t="shared" si="3"/>
        <v>26.5</v>
      </c>
      <c r="AL43" s="214">
        <f>VLOOKUP(B43,'Working Time-June-26'!$B:$AK,35,0)/60</f>
        <v>-0.5666666667</v>
      </c>
      <c r="AM43" s="214">
        <f>VLOOKUP(B43,'Working Time-June-26'!$B:$AK,36,0)/60</f>
        <v>0</v>
      </c>
      <c r="AN43" s="209"/>
      <c r="AO43" s="220"/>
      <c r="AP43" s="209"/>
      <c r="AQ43" s="209"/>
      <c r="AR43" s="209"/>
      <c r="AS43" s="209"/>
      <c r="AT43" s="209">
        <f t="shared" si="4"/>
        <v>4</v>
      </c>
      <c r="AU43" s="209">
        <f t="shared" si="5"/>
        <v>0</v>
      </c>
      <c r="AV43" s="210">
        <f t="shared" si="6"/>
        <v>0.5</v>
      </c>
      <c r="AW43" s="212"/>
      <c r="AX43" s="217" t="s">
        <v>10</v>
      </c>
    </row>
    <row r="44">
      <c r="A44" s="204">
        <v>40.0</v>
      </c>
      <c r="B44" s="218" t="s">
        <v>634</v>
      </c>
      <c r="C44" s="219" t="s">
        <v>85</v>
      </c>
      <c r="D44" s="212" t="s">
        <v>374</v>
      </c>
      <c r="E44" s="194">
        <v>0.0</v>
      </c>
      <c r="F44" s="194" t="s">
        <v>588</v>
      </c>
      <c r="G44" s="194" t="s">
        <v>588</v>
      </c>
      <c r="H44" s="194" t="s">
        <v>588</v>
      </c>
      <c r="I44" s="194" t="s">
        <v>588</v>
      </c>
      <c r="J44" s="194" t="s">
        <v>169</v>
      </c>
      <c r="K44" s="194">
        <v>0.0</v>
      </c>
      <c r="L44" s="194" t="s">
        <v>6</v>
      </c>
      <c r="M44" s="194" t="s">
        <v>588</v>
      </c>
      <c r="N44" s="194" t="s">
        <v>588</v>
      </c>
      <c r="O44" s="194" t="s">
        <v>588</v>
      </c>
      <c r="P44" s="194" t="s">
        <v>588</v>
      </c>
      <c r="Q44" s="194" t="s">
        <v>588</v>
      </c>
      <c r="R44" s="194" t="s">
        <v>588</v>
      </c>
      <c r="S44" s="194">
        <v>0.0</v>
      </c>
      <c r="T44" s="194" t="s">
        <v>588</v>
      </c>
      <c r="U44" s="194" t="s">
        <v>588</v>
      </c>
      <c r="V44" s="194" t="s">
        <v>588</v>
      </c>
      <c r="W44" s="194" t="s">
        <v>588</v>
      </c>
      <c r="X44" s="194" t="s">
        <v>588</v>
      </c>
      <c r="Y44" s="194" t="s">
        <v>169</v>
      </c>
      <c r="Z44" s="218">
        <v>0.0</v>
      </c>
      <c r="AA44" s="194" t="s">
        <v>588</v>
      </c>
      <c r="AB44" s="194" t="s">
        <v>588</v>
      </c>
      <c r="AC44" s="194" t="s">
        <v>588</v>
      </c>
      <c r="AD44" s="194" t="s">
        <v>588</v>
      </c>
      <c r="AE44" s="194" t="s">
        <v>588</v>
      </c>
      <c r="AF44" s="194">
        <v>0.0</v>
      </c>
      <c r="AG44" s="194" t="s">
        <v>588</v>
      </c>
      <c r="AH44" s="194" t="s">
        <v>588</v>
      </c>
      <c r="AI44" s="194" t="s">
        <v>588</v>
      </c>
      <c r="AJ44" s="197">
        <f>vlookup(B44,'Annual Leave-2026'!$B:$S,9,0)-countif(E44:AI44,"a")-(countif(E44:AI44,"a1")*0.5)-(countif(E44:AI44,"a2")*0.5)-(countif(E44:AI44,"b*")*0.5)-(countif(E44:AI44,"c*")*0.5)-(countif(E44:AI44,"d*")*0.5)-(countif(E44:AI44,"e*")*0.5)+1</f>
        <v>3</v>
      </c>
      <c r="AK44" s="197">
        <f t="shared" si="3"/>
        <v>26</v>
      </c>
      <c r="AL44" s="214">
        <f>VLOOKUP(B44,'Working Time-June-26'!$B:$AK,35,0)/60</f>
        <v>0</v>
      </c>
      <c r="AM44" s="214">
        <f>VLOOKUP(B44,'Working Time-June-26'!$B:$AK,36,0)/60</f>
        <v>0</v>
      </c>
      <c r="AN44" s="209"/>
      <c r="AO44" s="220"/>
      <c r="AP44" s="209"/>
      <c r="AQ44" s="209"/>
      <c r="AR44" s="209"/>
      <c r="AS44" s="209"/>
      <c r="AT44" s="209">
        <f t="shared" si="4"/>
        <v>5</v>
      </c>
      <c r="AU44" s="209">
        <f t="shared" si="5"/>
        <v>0</v>
      </c>
      <c r="AV44" s="210">
        <f t="shared" si="6"/>
        <v>0</v>
      </c>
      <c r="AW44" s="212"/>
      <c r="AX44" s="217">
        <v>0.0</v>
      </c>
    </row>
    <row r="45">
      <c r="A45" s="209">
        <v>41.0</v>
      </c>
      <c r="B45" s="218" t="s">
        <v>635</v>
      </c>
      <c r="C45" s="219" t="s">
        <v>94</v>
      </c>
      <c r="D45" s="212" t="s">
        <v>374</v>
      </c>
      <c r="E45" s="194" t="s">
        <v>591</v>
      </c>
      <c r="F45" s="194" t="s">
        <v>591</v>
      </c>
      <c r="G45" s="194" t="s">
        <v>591</v>
      </c>
      <c r="H45" s="194" t="s">
        <v>591</v>
      </c>
      <c r="I45" s="194" t="s">
        <v>591</v>
      </c>
      <c r="J45" s="194" t="s">
        <v>592</v>
      </c>
      <c r="K45" s="194">
        <v>0.0</v>
      </c>
      <c r="L45" s="194" t="s">
        <v>6</v>
      </c>
      <c r="M45" s="194" t="s">
        <v>593</v>
      </c>
      <c r="N45" s="194" t="s">
        <v>593</v>
      </c>
      <c r="O45" s="194" t="s">
        <v>593</v>
      </c>
      <c r="P45" s="194" t="s">
        <v>593</v>
      </c>
      <c r="Q45" s="194" t="s">
        <v>593</v>
      </c>
      <c r="R45" s="194">
        <v>0.0</v>
      </c>
      <c r="S45" s="194" t="s">
        <v>593</v>
      </c>
      <c r="T45" s="194" t="s">
        <v>593</v>
      </c>
      <c r="U45" s="194" t="s">
        <v>593</v>
      </c>
      <c r="V45" s="194" t="s">
        <v>593</v>
      </c>
      <c r="W45" s="194" t="s">
        <v>593</v>
      </c>
      <c r="X45" s="194" t="s">
        <v>593</v>
      </c>
      <c r="Y45" s="194">
        <v>0.0</v>
      </c>
      <c r="Z45" s="194" t="s">
        <v>593</v>
      </c>
      <c r="AA45" s="194" t="s">
        <v>593</v>
      </c>
      <c r="AB45" s="194" t="s">
        <v>593</v>
      </c>
      <c r="AC45" s="194" t="s">
        <v>593</v>
      </c>
      <c r="AD45" s="194" t="s">
        <v>593</v>
      </c>
      <c r="AE45" s="194" t="s">
        <v>171</v>
      </c>
      <c r="AF45" s="194">
        <v>0.0</v>
      </c>
      <c r="AG45" s="194" t="s">
        <v>588</v>
      </c>
      <c r="AH45" s="194" t="s">
        <v>588</v>
      </c>
      <c r="AI45" s="194" t="s">
        <v>588</v>
      </c>
      <c r="AJ45" s="197">
        <f>vlookup(B45,'Annual Leave-2026'!$B:$S,9,0)-countif(E45:AI45,"a")-(countif(E45:AI45,"a1")*0.5)-(countif(E45:AI45,"a2")*0.5)-(countif(E45:AI45,"b*")*0.5)-(countif(E45:AI45,"c*")*0.5)-(countif(E45:AI45,"d*")*0.5)-(countif(E45:AI45,"e*")*0.5)+1</f>
        <v>5.5</v>
      </c>
      <c r="AK45" s="197">
        <f t="shared" si="3"/>
        <v>26</v>
      </c>
      <c r="AL45" s="214">
        <f>VLOOKUP(B45,'Working Time-June-26'!$B:$AK,35,0)/60</f>
        <v>-0.3166666667</v>
      </c>
      <c r="AM45" s="214">
        <f>VLOOKUP(B45,'Working Time-June-26'!$B:$AK,36,0)/60</f>
        <v>0</v>
      </c>
      <c r="AN45" s="209"/>
      <c r="AO45" s="220"/>
      <c r="AP45" s="209"/>
      <c r="AQ45" s="209"/>
      <c r="AR45" s="209"/>
      <c r="AS45" s="209"/>
      <c r="AT45" s="209">
        <f t="shared" si="4"/>
        <v>4</v>
      </c>
      <c r="AU45" s="209">
        <f t="shared" si="5"/>
        <v>1</v>
      </c>
      <c r="AV45" s="210">
        <f t="shared" si="6"/>
        <v>0</v>
      </c>
      <c r="AW45" s="212"/>
      <c r="AX45" s="217" t="s">
        <v>10</v>
      </c>
    </row>
    <row r="46">
      <c r="A46" s="204">
        <v>42.0</v>
      </c>
      <c r="B46" s="218" t="s">
        <v>636</v>
      </c>
      <c r="C46" s="219" t="s">
        <v>126</v>
      </c>
      <c r="D46" s="212" t="s">
        <v>374</v>
      </c>
      <c r="E46" s="194" t="s">
        <v>588</v>
      </c>
      <c r="F46" s="194" t="s">
        <v>588</v>
      </c>
      <c r="G46" s="194" t="s">
        <v>588</v>
      </c>
      <c r="H46" s="194" t="s">
        <v>588</v>
      </c>
      <c r="I46" s="194" t="s">
        <v>588</v>
      </c>
      <c r="J46" s="194" t="s">
        <v>169</v>
      </c>
      <c r="K46" s="194">
        <v>0.0</v>
      </c>
      <c r="L46" s="194" t="s">
        <v>591</v>
      </c>
      <c r="M46" s="194" t="s">
        <v>591</v>
      </c>
      <c r="N46" s="194" t="s">
        <v>591</v>
      </c>
      <c r="O46" s="194" t="s">
        <v>591</v>
      </c>
      <c r="P46" s="194" t="s">
        <v>591</v>
      </c>
      <c r="Q46" s="194" t="s">
        <v>591</v>
      </c>
      <c r="R46" s="194">
        <v>0.0</v>
      </c>
      <c r="S46" s="194" t="s">
        <v>591</v>
      </c>
      <c r="T46" s="194" t="s">
        <v>591</v>
      </c>
      <c r="U46" s="194" t="s">
        <v>591</v>
      </c>
      <c r="V46" s="194" t="s">
        <v>591</v>
      </c>
      <c r="W46" s="194" t="s">
        <v>591</v>
      </c>
      <c r="X46" s="194">
        <v>0.0</v>
      </c>
      <c r="Y46" s="194" t="s">
        <v>591</v>
      </c>
      <c r="Z46" s="194" t="s">
        <v>591</v>
      </c>
      <c r="AA46" s="194" t="s">
        <v>591</v>
      </c>
      <c r="AB46" s="194" t="s">
        <v>591</v>
      </c>
      <c r="AC46" s="194" t="s">
        <v>591</v>
      </c>
      <c r="AD46" s="194" t="s">
        <v>591</v>
      </c>
      <c r="AE46" s="194" t="s">
        <v>591</v>
      </c>
      <c r="AF46" s="194">
        <v>0.0</v>
      </c>
      <c r="AG46" s="194" t="s">
        <v>591</v>
      </c>
      <c r="AH46" s="194" t="s">
        <v>591</v>
      </c>
      <c r="AI46" s="194" t="s">
        <v>591</v>
      </c>
      <c r="AJ46" s="197">
        <f>vlookup(B46,'Annual Leave-2026'!$B:$S,9,0)-countif(E46:AI46,"a")-(countif(E46:AI46,"a1")*0.5)-(countif(E46:AI46,"a2")*0.5)-(countif(E46:AI46,"b*")*0.5)-(countif(E46:AI46,"c*")*0.5)-(countif(E46:AI46,"d*")*0.5)-(countif(E46:AI46,"e*")*0.5)+1</f>
        <v>3.5</v>
      </c>
      <c r="AK46" s="197">
        <f t="shared" si="3"/>
        <v>27</v>
      </c>
      <c r="AL46" s="214">
        <f>VLOOKUP(B46,'Working Time-June-26'!$B:$AK,35,0)/60</f>
        <v>0</v>
      </c>
      <c r="AM46" s="214">
        <f>VLOOKUP(B46,'Working Time-June-26'!$B:$AK,36,0)/60</f>
        <v>0</v>
      </c>
      <c r="AN46" s="209"/>
      <c r="AO46" s="220"/>
      <c r="AP46" s="209"/>
      <c r="AQ46" s="209"/>
      <c r="AR46" s="209"/>
      <c r="AS46" s="209"/>
      <c r="AT46" s="209">
        <f t="shared" si="4"/>
        <v>4</v>
      </c>
      <c r="AU46" s="209">
        <f t="shared" si="5"/>
        <v>0</v>
      </c>
      <c r="AV46" s="210">
        <f t="shared" si="6"/>
        <v>0</v>
      </c>
      <c r="AW46" s="212"/>
      <c r="AX46" s="217" t="s">
        <v>6</v>
      </c>
    </row>
    <row r="47">
      <c r="A47" s="209">
        <v>43.0</v>
      </c>
      <c r="B47" s="218" t="s">
        <v>637</v>
      </c>
      <c r="C47" s="219" t="s">
        <v>78</v>
      </c>
      <c r="D47" s="212" t="s">
        <v>374</v>
      </c>
      <c r="E47" s="194" t="s">
        <v>593</v>
      </c>
      <c r="F47" s="194" t="s">
        <v>593</v>
      </c>
      <c r="G47" s="194" t="s">
        <v>593</v>
      </c>
      <c r="H47" s="194" t="s">
        <v>593</v>
      </c>
      <c r="I47" s="194" t="s">
        <v>593</v>
      </c>
      <c r="J47" s="194" t="s">
        <v>593</v>
      </c>
      <c r="K47" s="194">
        <v>0.0</v>
      </c>
      <c r="L47" s="194" t="s">
        <v>588</v>
      </c>
      <c r="M47" s="194" t="s">
        <v>588</v>
      </c>
      <c r="N47" s="194" t="s">
        <v>588</v>
      </c>
      <c r="O47" s="194" t="s">
        <v>588</v>
      </c>
      <c r="P47" s="194" t="s">
        <v>588</v>
      </c>
      <c r="Q47" s="194" t="s">
        <v>588</v>
      </c>
      <c r="R47" s="194">
        <v>0.0</v>
      </c>
      <c r="S47" s="194" t="s">
        <v>588</v>
      </c>
      <c r="T47" s="194" t="s">
        <v>588</v>
      </c>
      <c r="U47" s="194" t="s">
        <v>588</v>
      </c>
      <c r="V47" s="194" t="s">
        <v>588</v>
      </c>
      <c r="W47" s="194" t="s">
        <v>588</v>
      </c>
      <c r="X47" s="194" t="s">
        <v>588</v>
      </c>
      <c r="Y47" s="194" t="s">
        <v>588</v>
      </c>
      <c r="Z47" s="218">
        <v>0.0</v>
      </c>
      <c r="AA47" s="194" t="s">
        <v>588</v>
      </c>
      <c r="AB47" s="194" t="s">
        <v>588</v>
      </c>
      <c r="AC47" s="194" t="s">
        <v>588</v>
      </c>
      <c r="AD47" s="194" t="s">
        <v>588</v>
      </c>
      <c r="AE47" s="194" t="s">
        <v>588</v>
      </c>
      <c r="AF47" s="194">
        <v>0.0</v>
      </c>
      <c r="AG47" s="194" t="s">
        <v>588</v>
      </c>
      <c r="AH47" s="194" t="s">
        <v>588</v>
      </c>
      <c r="AI47" s="194" t="s">
        <v>588</v>
      </c>
      <c r="AJ47" s="197">
        <f>vlookup(B47,'Annual Leave-2026'!$B:$S,9,0)-countif(E47:AI47,"a")-(countif(E47:AI47,"a1")*0.5)-(countif(E47:AI47,"a2")*0.5)-(countif(E47:AI47,"b*")*0.5)-(countif(E47:AI47,"c*")*0.5)-(countif(E47:AI47,"d*")*0.5)-(countif(E47:AI47,"e*")*0.5)+1</f>
        <v>4</v>
      </c>
      <c r="AK47" s="197">
        <f t="shared" si="3"/>
        <v>27</v>
      </c>
      <c r="AL47" s="214">
        <f>VLOOKUP(B47,'Working Time-June-26'!$B:$AK,35,0)/60</f>
        <v>-0.06666666667</v>
      </c>
      <c r="AM47" s="214">
        <f>VLOOKUP(B47,'Working Time-June-26'!$B:$AK,36,0)/60</f>
        <v>0</v>
      </c>
      <c r="AN47" s="209"/>
      <c r="AO47" s="220"/>
      <c r="AP47" s="209"/>
      <c r="AQ47" s="209"/>
      <c r="AR47" s="209"/>
      <c r="AS47" s="209"/>
      <c r="AT47" s="209">
        <f t="shared" si="4"/>
        <v>4</v>
      </c>
      <c r="AU47" s="209">
        <f t="shared" si="5"/>
        <v>0</v>
      </c>
      <c r="AV47" s="210">
        <f t="shared" si="6"/>
        <v>0</v>
      </c>
      <c r="AW47" s="212"/>
      <c r="AX47" s="217">
        <v>0.0</v>
      </c>
    </row>
    <row r="48">
      <c r="A48" s="204">
        <v>44.0</v>
      </c>
      <c r="B48" s="218" t="s">
        <v>638</v>
      </c>
      <c r="C48" s="219" t="s">
        <v>90</v>
      </c>
      <c r="D48" s="212" t="s">
        <v>374</v>
      </c>
      <c r="E48" s="194" t="s">
        <v>591</v>
      </c>
      <c r="F48" s="194" t="s">
        <v>591</v>
      </c>
      <c r="G48" s="194" t="s">
        <v>591</v>
      </c>
      <c r="H48" s="194" t="s">
        <v>591</v>
      </c>
      <c r="I48" s="194" t="s">
        <v>591</v>
      </c>
      <c r="J48" s="194" t="s">
        <v>591</v>
      </c>
      <c r="K48" s="194" t="s">
        <v>591</v>
      </c>
      <c r="L48" s="194">
        <v>0.0</v>
      </c>
      <c r="M48" s="194" t="s">
        <v>591</v>
      </c>
      <c r="N48" s="194" t="s">
        <v>591</v>
      </c>
      <c r="O48" s="194" t="s">
        <v>591</v>
      </c>
      <c r="P48" s="194" t="s">
        <v>591</v>
      </c>
      <c r="Q48" s="194" t="s">
        <v>591</v>
      </c>
      <c r="R48" s="194">
        <v>0.0</v>
      </c>
      <c r="S48" s="194" t="s">
        <v>591</v>
      </c>
      <c r="T48" s="194" t="s">
        <v>591</v>
      </c>
      <c r="U48" s="194" t="s">
        <v>591</v>
      </c>
      <c r="V48" s="194" t="s">
        <v>591</v>
      </c>
      <c r="W48" s="194" t="s">
        <v>591</v>
      </c>
      <c r="X48" s="194" t="s">
        <v>591</v>
      </c>
      <c r="Y48" s="194">
        <v>0.0</v>
      </c>
      <c r="Z48" s="194" t="s">
        <v>591</v>
      </c>
      <c r="AA48" s="194" t="s">
        <v>591</v>
      </c>
      <c r="AB48" s="194" t="s">
        <v>591</v>
      </c>
      <c r="AC48" s="194" t="s">
        <v>591</v>
      </c>
      <c r="AD48" s="194" t="s">
        <v>591</v>
      </c>
      <c r="AE48" s="194">
        <v>0.0</v>
      </c>
      <c r="AF48" s="194" t="s">
        <v>6</v>
      </c>
      <c r="AG48" s="194" t="s">
        <v>593</v>
      </c>
      <c r="AH48" s="194" t="s">
        <v>593</v>
      </c>
      <c r="AI48" s="194" t="s">
        <v>593</v>
      </c>
      <c r="AJ48" s="197">
        <f>vlookup(B48,'Annual Leave-2026'!$B:$S,9,0)-countif(E48:AI48,"a")-(countif(E48:AI48,"a1")*0.5)-(countif(E48:AI48,"a2")*0.5)-(countif(E48:AI48,"b*")*0.5)-(countif(E48:AI48,"c*")*0.5)-(countif(E48:AI48,"d*")*0.5)-(countif(E48:AI48,"e*")*0.5)+1</f>
        <v>7.5</v>
      </c>
      <c r="AK48" s="197">
        <f t="shared" si="3"/>
        <v>27</v>
      </c>
      <c r="AL48" s="214">
        <f>VLOOKUP(B48,'Working Time-June-26'!$B:$AK,35,0)/60</f>
        <v>0</v>
      </c>
      <c r="AM48" s="214">
        <f>VLOOKUP(B48,'Working Time-June-26'!$B:$AK,36,0)/60</f>
        <v>0</v>
      </c>
      <c r="AN48" s="209"/>
      <c r="AO48" s="220"/>
      <c r="AP48" s="209"/>
      <c r="AQ48" s="209"/>
      <c r="AR48" s="209"/>
      <c r="AS48" s="209"/>
      <c r="AT48" s="209">
        <f t="shared" si="4"/>
        <v>4</v>
      </c>
      <c r="AU48" s="209">
        <f t="shared" si="5"/>
        <v>0</v>
      </c>
      <c r="AV48" s="210">
        <f t="shared" si="6"/>
        <v>0</v>
      </c>
      <c r="AW48" s="212"/>
      <c r="AX48" s="217" t="s">
        <v>6</v>
      </c>
    </row>
    <row r="49">
      <c r="A49" s="209">
        <v>45.0</v>
      </c>
      <c r="B49" s="218" t="s">
        <v>639</v>
      </c>
      <c r="C49" s="219" t="s">
        <v>106</v>
      </c>
      <c r="D49" s="212" t="s">
        <v>374</v>
      </c>
      <c r="E49" s="194" t="s">
        <v>591</v>
      </c>
      <c r="F49" s="194" t="s">
        <v>591</v>
      </c>
      <c r="G49" s="194" t="s">
        <v>591</v>
      </c>
      <c r="H49" s="194" t="s">
        <v>591</v>
      </c>
      <c r="I49" s="194" t="s">
        <v>591</v>
      </c>
      <c r="J49" s="194" t="s">
        <v>591</v>
      </c>
      <c r="K49" s="194" t="s">
        <v>6</v>
      </c>
      <c r="L49" s="194">
        <v>0.0</v>
      </c>
      <c r="M49" s="194" t="s">
        <v>591</v>
      </c>
      <c r="N49" s="194" t="s">
        <v>591</v>
      </c>
      <c r="O49" s="194" t="s">
        <v>591</v>
      </c>
      <c r="P49" s="194" t="s">
        <v>591</v>
      </c>
      <c r="Q49" s="194" t="s">
        <v>591</v>
      </c>
      <c r="R49" s="194">
        <v>0.0</v>
      </c>
      <c r="S49" s="194" t="s">
        <v>591</v>
      </c>
      <c r="T49" s="194" t="s">
        <v>591</v>
      </c>
      <c r="U49" s="194" t="s">
        <v>591</v>
      </c>
      <c r="V49" s="194" t="s">
        <v>591</v>
      </c>
      <c r="W49" s="194" t="s">
        <v>591</v>
      </c>
      <c r="X49" s="194" t="s">
        <v>591</v>
      </c>
      <c r="Y49" s="194">
        <v>0.0</v>
      </c>
      <c r="Z49" s="194" t="s">
        <v>591</v>
      </c>
      <c r="AA49" s="194" t="s">
        <v>6</v>
      </c>
      <c r="AB49" s="194" t="s">
        <v>591</v>
      </c>
      <c r="AC49" s="194" t="s">
        <v>591</v>
      </c>
      <c r="AD49" s="194" t="s">
        <v>591</v>
      </c>
      <c r="AE49" s="194" t="s">
        <v>6</v>
      </c>
      <c r="AF49" s="194">
        <v>0.0</v>
      </c>
      <c r="AG49" s="194" t="s">
        <v>593</v>
      </c>
      <c r="AH49" s="194" t="s">
        <v>171</v>
      </c>
      <c r="AI49" s="194" t="s">
        <v>593</v>
      </c>
      <c r="AJ49" s="197">
        <f>vlookup(B49,'Annual Leave-2026'!$B:$S,9,0)-countif(E49:AI49,"a")-(countif(E49:AI49,"a1")*0.5)-(countif(E49:AI49,"a2")*0.5)-(countif(E49:AI49,"b*")*0.5)-(countif(E49:AI49,"c*")*0.5)-(countif(E49:AI49,"d*")*0.5)-(countif(E49:AI49,"e*")*0.5)+1</f>
        <v>7</v>
      </c>
      <c r="AK49" s="197">
        <f t="shared" si="3"/>
        <v>27</v>
      </c>
      <c r="AL49" s="214">
        <f>VLOOKUP(B49,'Working Time-June-26'!$B:$AK,35,0)/60</f>
        <v>0</v>
      </c>
      <c r="AM49" s="214">
        <f>VLOOKUP(B49,'Working Time-June-26'!$B:$AK,36,0)/60</f>
        <v>0</v>
      </c>
      <c r="AN49" s="218"/>
      <c r="AO49" s="220"/>
      <c r="AP49" s="209"/>
      <c r="AQ49" s="209"/>
      <c r="AR49" s="209"/>
      <c r="AS49" s="209"/>
      <c r="AT49" s="209">
        <f t="shared" si="4"/>
        <v>4</v>
      </c>
      <c r="AU49" s="209">
        <f t="shared" si="5"/>
        <v>0</v>
      </c>
      <c r="AV49" s="210">
        <f t="shared" si="6"/>
        <v>0</v>
      </c>
      <c r="AW49" s="222"/>
      <c r="AX49" s="217" t="s">
        <v>6</v>
      </c>
    </row>
    <row r="50">
      <c r="A50" s="204">
        <v>46.0</v>
      </c>
      <c r="B50" s="218" t="s">
        <v>640</v>
      </c>
      <c r="C50" s="219" t="s">
        <v>109</v>
      </c>
      <c r="D50" s="212" t="s">
        <v>374</v>
      </c>
      <c r="E50" s="194" t="s">
        <v>591</v>
      </c>
      <c r="F50" s="194" t="s">
        <v>591</v>
      </c>
      <c r="G50" s="194" t="s">
        <v>591</v>
      </c>
      <c r="H50" s="194" t="s">
        <v>591</v>
      </c>
      <c r="I50" s="194" t="s">
        <v>591</v>
      </c>
      <c r="J50" s="194" t="s">
        <v>163</v>
      </c>
      <c r="K50" s="194">
        <v>0.0</v>
      </c>
      <c r="L50" s="194" t="s">
        <v>591</v>
      </c>
      <c r="M50" s="194" t="s">
        <v>591</v>
      </c>
      <c r="N50" s="194" t="s">
        <v>591</v>
      </c>
      <c r="O50" s="194" t="s">
        <v>591</v>
      </c>
      <c r="P50" s="194" t="s">
        <v>591</v>
      </c>
      <c r="Q50" s="194">
        <v>0.0</v>
      </c>
      <c r="R50" s="194" t="s">
        <v>591</v>
      </c>
      <c r="S50" s="194" t="s">
        <v>591</v>
      </c>
      <c r="T50" s="194" t="s">
        <v>591</v>
      </c>
      <c r="U50" s="194" t="s">
        <v>591</v>
      </c>
      <c r="V50" s="194" t="s">
        <v>591</v>
      </c>
      <c r="W50" s="194" t="s">
        <v>591</v>
      </c>
      <c r="X50" s="194" t="s">
        <v>591</v>
      </c>
      <c r="Y50" s="194">
        <v>0.0</v>
      </c>
      <c r="Z50" s="194" t="s">
        <v>591</v>
      </c>
      <c r="AA50" s="194" t="s">
        <v>591</v>
      </c>
      <c r="AB50" s="194" t="s">
        <v>641</v>
      </c>
      <c r="AC50" s="194" t="s">
        <v>164</v>
      </c>
      <c r="AD50" s="194" t="s">
        <v>591</v>
      </c>
      <c r="AE50" s="194">
        <v>0.0</v>
      </c>
      <c r="AF50" s="223" t="s">
        <v>591</v>
      </c>
      <c r="AG50" s="194" t="s">
        <v>591</v>
      </c>
      <c r="AH50" s="194" t="s">
        <v>591</v>
      </c>
      <c r="AI50" s="194" t="s">
        <v>591</v>
      </c>
      <c r="AJ50" s="197">
        <f>vlookup(B50,'Annual Leave-2026'!$B:$S,9,0)-countif(E50:AI50,"a")-(countif(E50:AI50,"a1")*0.5)-(countif(E50:AI50,"a2")*0.5)-(countif(E50:AI50,"b*")*0.5)-(countif(E50:AI50,"c*")*0.5)-(countif(E50:AI50,"d*")*0.5)-(countif(E50:AI50,"e*")*0.5)+1</f>
        <v>0.5</v>
      </c>
      <c r="AK50" s="197">
        <f t="shared" si="3"/>
        <v>26.5</v>
      </c>
      <c r="AL50" s="214">
        <f>VLOOKUP(B50,'Working Time-June-26'!$B:$AK,35,0)/60</f>
        <v>0</v>
      </c>
      <c r="AM50" s="214">
        <f>VLOOKUP(B50,'Working Time-June-26'!$B:$AK,36,0)/60</f>
        <v>0</v>
      </c>
      <c r="AN50" s="218"/>
      <c r="AO50" s="220"/>
      <c r="AP50" s="209"/>
      <c r="AQ50" s="209"/>
      <c r="AR50" s="209"/>
      <c r="AS50" s="209"/>
      <c r="AT50" s="209">
        <f t="shared" si="4"/>
        <v>4</v>
      </c>
      <c r="AU50" s="209">
        <f t="shared" si="5"/>
        <v>0</v>
      </c>
      <c r="AV50" s="210">
        <f t="shared" si="6"/>
        <v>0.5</v>
      </c>
      <c r="AW50" s="222"/>
      <c r="AX50" s="217" t="s">
        <v>6</v>
      </c>
    </row>
    <row r="51">
      <c r="A51" s="209">
        <v>47.0</v>
      </c>
      <c r="B51" s="218" t="s">
        <v>642</v>
      </c>
      <c r="C51" s="219" t="s">
        <v>117</v>
      </c>
      <c r="D51" s="212" t="s">
        <v>374</v>
      </c>
      <c r="E51" s="194">
        <v>0.0</v>
      </c>
      <c r="F51" s="194" t="s">
        <v>591</v>
      </c>
      <c r="G51" s="194" t="s">
        <v>591</v>
      </c>
      <c r="H51" s="194" t="s">
        <v>591</v>
      </c>
      <c r="I51" s="194" t="s">
        <v>591</v>
      </c>
      <c r="J51" s="194" t="s">
        <v>591</v>
      </c>
      <c r="K51" s="194">
        <v>0.0</v>
      </c>
      <c r="L51" s="194" t="s">
        <v>591</v>
      </c>
      <c r="M51" s="194" t="s">
        <v>591</v>
      </c>
      <c r="N51" s="194" t="s">
        <v>591</v>
      </c>
      <c r="O51" s="194" t="s">
        <v>591</v>
      </c>
      <c r="P51" s="194" t="s">
        <v>591</v>
      </c>
      <c r="Q51" s="194">
        <v>0.0</v>
      </c>
      <c r="R51" s="194" t="s">
        <v>591</v>
      </c>
      <c r="S51" s="194" t="s">
        <v>591</v>
      </c>
      <c r="T51" s="194" t="s">
        <v>591</v>
      </c>
      <c r="U51" s="194" t="s">
        <v>591</v>
      </c>
      <c r="V51" s="194" t="s">
        <v>591</v>
      </c>
      <c r="W51" s="194" t="s">
        <v>591</v>
      </c>
      <c r="X51" s="194" t="s">
        <v>591</v>
      </c>
      <c r="Y51" s="194">
        <v>0.0</v>
      </c>
      <c r="Z51" s="194" t="s">
        <v>591</v>
      </c>
      <c r="AA51" s="194" t="s">
        <v>591</v>
      </c>
      <c r="AB51" s="194" t="s">
        <v>591</v>
      </c>
      <c r="AC51" s="194" t="s">
        <v>591</v>
      </c>
      <c r="AD51" s="194" t="s">
        <v>591</v>
      </c>
      <c r="AE51" s="194">
        <v>0.0</v>
      </c>
      <c r="AF51" s="223" t="s">
        <v>591</v>
      </c>
      <c r="AG51" s="194" t="s">
        <v>591</v>
      </c>
      <c r="AH51" s="194" t="s">
        <v>591</v>
      </c>
      <c r="AI51" s="194" t="s">
        <v>591</v>
      </c>
      <c r="AJ51" s="197">
        <f>vlookup(B51,'Annual Leave-2026'!$B:$S,9,0)-countif(E51:AI51,"a")-(countif(E51:AI51,"a1")*0.5)-(countif(E51:AI51,"a2")*0.5)-(countif(E51:AI51,"b*")*0.5)-(countif(E51:AI51,"c*")*0.5)-(countif(E51:AI51,"d*")*0.5)-(countif(E51:AI51,"e*")*0.5)+1</f>
        <v>4.5</v>
      </c>
      <c r="AK51" s="197">
        <f t="shared" si="3"/>
        <v>26</v>
      </c>
      <c r="AL51" s="214">
        <f>VLOOKUP(B51,'Working Time-June-26'!$B:$AK,35,0)/60</f>
        <v>0</v>
      </c>
      <c r="AM51" s="214">
        <f>VLOOKUP(B51,'Working Time-June-26'!$B:$AK,36,0)/60</f>
        <v>0</v>
      </c>
      <c r="AN51" s="218"/>
      <c r="AO51" s="220"/>
      <c r="AP51" s="209"/>
      <c r="AQ51" s="209"/>
      <c r="AR51" s="209"/>
      <c r="AS51" s="209"/>
      <c r="AT51" s="209">
        <f t="shared" si="4"/>
        <v>5</v>
      </c>
      <c r="AU51" s="209">
        <f t="shared" si="5"/>
        <v>0</v>
      </c>
      <c r="AV51" s="210">
        <f t="shared" si="6"/>
        <v>0</v>
      </c>
      <c r="AW51" s="222"/>
      <c r="AX51" s="217" t="s">
        <v>6</v>
      </c>
    </row>
    <row r="52">
      <c r="A52" s="204">
        <v>48.0</v>
      </c>
      <c r="B52" s="212" t="s">
        <v>643</v>
      </c>
      <c r="C52" s="213" t="s">
        <v>88</v>
      </c>
      <c r="D52" s="212" t="s">
        <v>374</v>
      </c>
      <c r="E52" s="194" t="s">
        <v>588</v>
      </c>
      <c r="F52" s="194" t="s">
        <v>588</v>
      </c>
      <c r="G52" s="194" t="s">
        <v>588</v>
      </c>
      <c r="H52" s="194" t="s">
        <v>588</v>
      </c>
      <c r="I52" s="194" t="s">
        <v>588</v>
      </c>
      <c r="J52" s="194" t="s">
        <v>588</v>
      </c>
      <c r="K52" s="194" t="s">
        <v>588</v>
      </c>
      <c r="L52" s="194">
        <v>0.0</v>
      </c>
      <c r="M52" s="194" t="s">
        <v>588</v>
      </c>
      <c r="N52" s="194" t="s">
        <v>588</v>
      </c>
      <c r="O52" s="194" t="s">
        <v>588</v>
      </c>
      <c r="P52" s="194" t="s">
        <v>588</v>
      </c>
      <c r="Q52" s="194" t="s">
        <v>588</v>
      </c>
      <c r="R52" s="194">
        <v>0.0</v>
      </c>
      <c r="S52" s="194" t="s">
        <v>588</v>
      </c>
      <c r="T52" s="194" t="s">
        <v>588</v>
      </c>
      <c r="U52" s="194" t="s">
        <v>588</v>
      </c>
      <c r="V52" s="194" t="s">
        <v>588</v>
      </c>
      <c r="W52" s="194" t="s">
        <v>588</v>
      </c>
      <c r="X52" s="194" t="s">
        <v>588</v>
      </c>
      <c r="Y52" s="194">
        <v>0.0</v>
      </c>
      <c r="Z52" s="194" t="s">
        <v>588</v>
      </c>
      <c r="AA52" s="194" t="s">
        <v>588</v>
      </c>
      <c r="AB52" s="194" t="s">
        <v>588</v>
      </c>
      <c r="AC52" s="194" t="s">
        <v>588</v>
      </c>
      <c r="AD52" s="194" t="s">
        <v>588</v>
      </c>
      <c r="AE52" s="194" t="s">
        <v>169</v>
      </c>
      <c r="AF52" s="194">
        <v>0.0</v>
      </c>
      <c r="AG52" s="194" t="s">
        <v>170</v>
      </c>
      <c r="AH52" s="194" t="s">
        <v>588</v>
      </c>
      <c r="AI52" s="194" t="s">
        <v>588</v>
      </c>
      <c r="AJ52" s="197">
        <f>vlookup(B52,'Annual Leave-2026'!$B:$S,9,0)-countif(E52:AI52,"a")-(countif(E52:AI52,"a1")*0.5)-(countif(E52:AI52,"a2")*0.5)-(countif(E52:AI52,"b*")*0.5)-(countif(E52:AI52,"c*")*0.5)-(countif(E52:AI52,"d*")*0.5)-(countif(E52:AI52,"e*")*0.5)+1</f>
        <v>4</v>
      </c>
      <c r="AK52" s="197">
        <f t="shared" si="3"/>
        <v>27</v>
      </c>
      <c r="AL52" s="214">
        <f>VLOOKUP(B52,'Working Time-June-26'!$B:$AK,35,0)/60</f>
        <v>0</v>
      </c>
      <c r="AM52" s="214">
        <f>VLOOKUP(B52,'Working Time-June-26'!$B:$AK,36,0)/60</f>
        <v>0</v>
      </c>
      <c r="AN52" s="209"/>
      <c r="AO52" s="216"/>
      <c r="AP52" s="209"/>
      <c r="AQ52" s="209"/>
      <c r="AR52" s="209"/>
      <c r="AS52" s="209"/>
      <c r="AT52" s="209">
        <f t="shared" si="4"/>
        <v>4</v>
      </c>
      <c r="AU52" s="209">
        <f t="shared" si="5"/>
        <v>0</v>
      </c>
      <c r="AV52" s="210">
        <f t="shared" si="6"/>
        <v>0</v>
      </c>
      <c r="AW52" s="212"/>
      <c r="AX52" s="217" t="s">
        <v>9</v>
      </c>
    </row>
    <row r="53">
      <c r="A53" s="209">
        <v>49.0</v>
      </c>
      <c r="B53" s="212" t="s">
        <v>644</v>
      </c>
      <c r="C53" s="213" t="s">
        <v>125</v>
      </c>
      <c r="D53" s="212" t="s">
        <v>374</v>
      </c>
      <c r="E53" s="194" t="s">
        <v>591</v>
      </c>
      <c r="F53" s="194" t="s">
        <v>591</v>
      </c>
      <c r="G53" s="194" t="s">
        <v>591</v>
      </c>
      <c r="H53" s="194" t="s">
        <v>591</v>
      </c>
      <c r="I53" s="194" t="s">
        <v>591</v>
      </c>
      <c r="J53" s="194">
        <v>0.0</v>
      </c>
      <c r="K53" s="194" t="s">
        <v>593</v>
      </c>
      <c r="L53" s="194" t="s">
        <v>593</v>
      </c>
      <c r="M53" s="194" t="s">
        <v>593</v>
      </c>
      <c r="N53" s="194" t="s">
        <v>593</v>
      </c>
      <c r="O53" s="194" t="s">
        <v>593</v>
      </c>
      <c r="P53" s="194" t="s">
        <v>593</v>
      </c>
      <c r="Q53" s="194">
        <v>0.0</v>
      </c>
      <c r="R53" s="194" t="s">
        <v>593</v>
      </c>
      <c r="S53" s="194" t="s">
        <v>593</v>
      </c>
      <c r="T53" s="194" t="s">
        <v>593</v>
      </c>
      <c r="U53" s="194" t="s">
        <v>593</v>
      </c>
      <c r="V53" s="194" t="s">
        <v>593</v>
      </c>
      <c r="W53" s="194" t="s">
        <v>6</v>
      </c>
      <c r="X53" s="194">
        <v>0.0</v>
      </c>
      <c r="Y53" s="194" t="s">
        <v>593</v>
      </c>
      <c r="Z53" s="194" t="s">
        <v>593</v>
      </c>
      <c r="AA53" s="194" t="s">
        <v>593</v>
      </c>
      <c r="AB53" s="194" t="s">
        <v>593</v>
      </c>
      <c r="AC53" s="194" t="s">
        <v>593</v>
      </c>
      <c r="AD53" s="194" t="s">
        <v>593</v>
      </c>
      <c r="AE53" s="194">
        <v>0.0</v>
      </c>
      <c r="AF53" s="194" t="s">
        <v>588</v>
      </c>
      <c r="AG53" s="194" t="s">
        <v>588</v>
      </c>
      <c r="AH53" s="194" t="s">
        <v>588</v>
      </c>
      <c r="AI53" s="194" t="s">
        <v>588</v>
      </c>
      <c r="AJ53" s="197">
        <f>vlookup(B53,'Annual Leave-2026'!$B:$S,9,0)-countif(E53:AI53,"a")-(countif(E53:AI53,"a1")*0.5)-(countif(E53:AI53,"a2")*0.5)-(countif(E53:AI53,"b*")*0.5)-(countif(E53:AI53,"c*")*0.5)-(countif(E53:AI53,"d*")*0.5)-(countif(E53:AI53,"e*")*0.5)+1</f>
        <v>5</v>
      </c>
      <c r="AK53" s="197">
        <f t="shared" si="3"/>
        <v>27</v>
      </c>
      <c r="AL53" s="214">
        <f>VLOOKUP(B53,'Working Time-June-26'!$B:$AK,35,0)/60</f>
        <v>0</v>
      </c>
      <c r="AM53" s="214">
        <f>VLOOKUP(B53,'Working Time-June-26'!$B:$AK,36,0)/60</f>
        <v>0</v>
      </c>
      <c r="AN53" s="209"/>
      <c r="AO53" s="216"/>
      <c r="AP53" s="209"/>
      <c r="AQ53" s="209"/>
      <c r="AR53" s="209"/>
      <c r="AS53" s="209"/>
      <c r="AT53" s="209">
        <f t="shared" si="4"/>
        <v>4</v>
      </c>
      <c r="AU53" s="209">
        <f t="shared" si="5"/>
        <v>0</v>
      </c>
      <c r="AV53" s="210">
        <f t="shared" si="6"/>
        <v>0</v>
      </c>
      <c r="AW53" s="212"/>
      <c r="AX53" s="217" t="s">
        <v>10</v>
      </c>
    </row>
    <row r="54">
      <c r="A54" s="204">
        <v>50.0</v>
      </c>
      <c r="B54" s="212" t="s">
        <v>645</v>
      </c>
      <c r="C54" s="213" t="s">
        <v>87</v>
      </c>
      <c r="D54" s="212" t="s">
        <v>374</v>
      </c>
      <c r="E54" s="194" t="s">
        <v>588</v>
      </c>
      <c r="F54" s="194" t="s">
        <v>588</v>
      </c>
      <c r="G54" s="194" t="s">
        <v>588</v>
      </c>
      <c r="H54" s="194" t="s">
        <v>588</v>
      </c>
      <c r="I54" s="194" t="s">
        <v>588</v>
      </c>
      <c r="J54" s="194" t="s">
        <v>588</v>
      </c>
      <c r="K54" s="194">
        <v>0.0</v>
      </c>
      <c r="L54" s="194" t="s">
        <v>588</v>
      </c>
      <c r="M54" s="194" t="s">
        <v>588</v>
      </c>
      <c r="N54" s="194" t="s">
        <v>588</v>
      </c>
      <c r="O54" s="194" t="s">
        <v>588</v>
      </c>
      <c r="P54" s="194" t="s">
        <v>588</v>
      </c>
      <c r="Q54" s="194" t="s">
        <v>588</v>
      </c>
      <c r="R54" s="194" t="s">
        <v>169</v>
      </c>
      <c r="S54" s="194">
        <v>0.0</v>
      </c>
      <c r="T54" s="194" t="s">
        <v>588</v>
      </c>
      <c r="U54" s="194" t="s">
        <v>588</v>
      </c>
      <c r="V54" s="194" t="s">
        <v>588</v>
      </c>
      <c r="W54" s="194" t="s">
        <v>588</v>
      </c>
      <c r="X54" s="194" t="s">
        <v>588</v>
      </c>
      <c r="Y54" s="194" t="s">
        <v>588</v>
      </c>
      <c r="Z54" s="218">
        <v>0.0</v>
      </c>
      <c r="AA54" s="194" t="s">
        <v>588</v>
      </c>
      <c r="AB54" s="194" t="s">
        <v>588</v>
      </c>
      <c r="AC54" s="194" t="s">
        <v>588</v>
      </c>
      <c r="AD54" s="194" t="s">
        <v>588</v>
      </c>
      <c r="AE54" s="194" t="s">
        <v>588</v>
      </c>
      <c r="AF54" s="194">
        <v>0.0</v>
      </c>
      <c r="AG54" s="194" t="s">
        <v>588</v>
      </c>
      <c r="AH54" s="194" t="s">
        <v>588</v>
      </c>
      <c r="AI54" s="194" t="s">
        <v>588</v>
      </c>
      <c r="AJ54" s="197">
        <f>vlookup(B54,'Annual Leave-2026'!$B:$S,9,0)-countif(E54:AI54,"a")-(countif(E54:AI54,"a1")*0.5)-(countif(E54:AI54,"a2")*0.5)-(countif(E54:AI54,"b*")*0.5)-(countif(E54:AI54,"c*")*0.5)-(countif(E54:AI54,"d*")*0.5)-(countif(E54:AI54,"e*")*0.5)+1</f>
        <v>4</v>
      </c>
      <c r="AK54" s="197">
        <f t="shared" si="3"/>
        <v>27</v>
      </c>
      <c r="AL54" s="214">
        <f>VLOOKUP(B54,'Working Time-June-26'!$B:$AK,35,0)/60</f>
        <v>-0.1166666667</v>
      </c>
      <c r="AM54" s="214">
        <f>VLOOKUP(B54,'Working Time-June-26'!$B:$AK,36,0)/60</f>
        <v>0</v>
      </c>
      <c r="AN54" s="209"/>
      <c r="AO54" s="216"/>
      <c r="AP54" s="209"/>
      <c r="AQ54" s="209"/>
      <c r="AR54" s="209"/>
      <c r="AS54" s="209"/>
      <c r="AT54" s="209">
        <f t="shared" si="4"/>
        <v>4</v>
      </c>
      <c r="AU54" s="209">
        <f t="shared" si="5"/>
        <v>0</v>
      </c>
      <c r="AV54" s="210">
        <f t="shared" si="6"/>
        <v>0</v>
      </c>
      <c r="AW54" s="212"/>
      <c r="AX54" s="217">
        <v>0.0</v>
      </c>
    </row>
    <row r="55">
      <c r="A55" s="209">
        <v>51.0</v>
      </c>
      <c r="B55" s="218" t="s">
        <v>646</v>
      </c>
      <c r="C55" s="219" t="s">
        <v>124</v>
      </c>
      <c r="D55" s="218" t="s">
        <v>374</v>
      </c>
      <c r="E55" s="194" t="s">
        <v>591</v>
      </c>
      <c r="F55" s="194" t="s">
        <v>591</v>
      </c>
      <c r="G55" s="194" t="s">
        <v>591</v>
      </c>
      <c r="H55" s="194" t="s">
        <v>591</v>
      </c>
      <c r="I55" s="194" t="s">
        <v>591</v>
      </c>
      <c r="J55" s="194">
        <v>0.0</v>
      </c>
      <c r="K55" s="221" t="s">
        <v>172</v>
      </c>
      <c r="L55" s="194" t="s">
        <v>593</v>
      </c>
      <c r="M55" s="194" t="s">
        <v>593</v>
      </c>
      <c r="N55" s="194" t="s">
        <v>593</v>
      </c>
      <c r="O55" s="194" t="s">
        <v>593</v>
      </c>
      <c r="P55" s="194" t="s">
        <v>593</v>
      </c>
      <c r="Q55" s="194">
        <v>0.0</v>
      </c>
      <c r="R55" s="194" t="s">
        <v>593</v>
      </c>
      <c r="S55" s="194" t="s">
        <v>593</v>
      </c>
      <c r="T55" s="194" t="s">
        <v>593</v>
      </c>
      <c r="U55" s="194" t="s">
        <v>593</v>
      </c>
      <c r="V55" s="194" t="s">
        <v>593</v>
      </c>
      <c r="W55" s="194" t="s">
        <v>593</v>
      </c>
      <c r="X55" s="194">
        <v>0.0</v>
      </c>
      <c r="Y55" s="194" t="s">
        <v>593</v>
      </c>
      <c r="Z55" s="194" t="s">
        <v>593</v>
      </c>
      <c r="AA55" s="194" t="s">
        <v>593</v>
      </c>
      <c r="AB55" s="194" t="s">
        <v>593</v>
      </c>
      <c r="AC55" s="194" t="s">
        <v>6</v>
      </c>
      <c r="AD55" s="194" t="s">
        <v>6</v>
      </c>
      <c r="AE55" s="194">
        <v>0.0</v>
      </c>
      <c r="AF55" s="194" t="s">
        <v>6</v>
      </c>
      <c r="AG55" s="194" t="s">
        <v>6</v>
      </c>
      <c r="AH55" s="194" t="s">
        <v>6</v>
      </c>
      <c r="AI55" s="194" t="s">
        <v>6</v>
      </c>
      <c r="AJ55" s="197">
        <f>vlookup(B55,'Annual Leave-2026'!$B:$S,9,0)-countif(E55:AI55,"a")-(countif(E55:AI55,"a1")*0.5)-(countif(E55:AI55,"a2")*0.5)-(countif(E55:AI55,"b*")*0.5)-(countif(E55:AI55,"c*")*0.5)-(countif(E55:AI55,"d*")*0.5)-(countif(E55:AI55,"e*")*0.5)+1</f>
        <v>2.5</v>
      </c>
      <c r="AK55" s="197">
        <f t="shared" si="3"/>
        <v>27</v>
      </c>
      <c r="AL55" s="214">
        <f>VLOOKUP(B55,'Working Time-June-26'!$B:$AK,35,0)/60</f>
        <v>-0.5333333333</v>
      </c>
      <c r="AM55" s="214">
        <f>VLOOKUP(B55,'Working Time-June-26'!$B:$AK,36,0)/60</f>
        <v>0</v>
      </c>
      <c r="AN55" s="218"/>
      <c r="AO55" s="220"/>
      <c r="AP55" s="209"/>
      <c r="AQ55" s="209"/>
      <c r="AR55" s="209"/>
      <c r="AS55" s="209"/>
      <c r="AT55" s="209">
        <f t="shared" si="4"/>
        <v>4</v>
      </c>
      <c r="AU55" s="209">
        <f t="shared" si="5"/>
        <v>0</v>
      </c>
      <c r="AV55" s="210">
        <f t="shared" si="6"/>
        <v>0</v>
      </c>
      <c r="AW55" s="222"/>
      <c r="AX55" s="217" t="s">
        <v>10</v>
      </c>
    </row>
    <row r="56">
      <c r="A56" s="204">
        <v>52.0</v>
      </c>
      <c r="B56" s="218" t="s">
        <v>647</v>
      </c>
      <c r="C56" s="219" t="s">
        <v>84</v>
      </c>
      <c r="D56" s="212" t="s">
        <v>374</v>
      </c>
      <c r="E56" s="194" t="s">
        <v>593</v>
      </c>
      <c r="F56" s="194" t="s">
        <v>593</v>
      </c>
      <c r="G56" s="194" t="s">
        <v>593</v>
      </c>
      <c r="H56" s="194" t="s">
        <v>593</v>
      </c>
      <c r="I56" s="194" t="s">
        <v>593</v>
      </c>
      <c r="J56" s="194" t="s">
        <v>593</v>
      </c>
      <c r="K56" s="194">
        <v>0.0</v>
      </c>
      <c r="L56" s="194" t="s">
        <v>593</v>
      </c>
      <c r="M56" s="194" t="s">
        <v>593</v>
      </c>
      <c r="N56" s="194" t="s">
        <v>593</v>
      </c>
      <c r="O56" s="194" t="s">
        <v>593</v>
      </c>
      <c r="P56" s="194" t="s">
        <v>593</v>
      </c>
      <c r="Q56" s="194" t="s">
        <v>593</v>
      </c>
      <c r="R56" s="194">
        <v>0.0</v>
      </c>
      <c r="S56" s="194" t="s">
        <v>6</v>
      </c>
      <c r="T56" s="194" t="s">
        <v>592</v>
      </c>
      <c r="U56" s="194" t="s">
        <v>593</v>
      </c>
      <c r="V56" s="194" t="s">
        <v>593</v>
      </c>
      <c r="W56" s="194" t="s">
        <v>593</v>
      </c>
      <c r="X56" s="194" t="s">
        <v>593</v>
      </c>
      <c r="Y56" s="194">
        <v>0.0</v>
      </c>
      <c r="Z56" s="194" t="s">
        <v>593</v>
      </c>
      <c r="AA56" s="194" t="s">
        <v>593</v>
      </c>
      <c r="AB56" s="194" t="s">
        <v>593</v>
      </c>
      <c r="AC56" s="194" t="s">
        <v>593</v>
      </c>
      <c r="AD56" s="194" t="s">
        <v>593</v>
      </c>
      <c r="AE56" s="194" t="s">
        <v>6</v>
      </c>
      <c r="AF56" s="194">
        <v>0.0</v>
      </c>
      <c r="AG56" s="194" t="s">
        <v>593</v>
      </c>
      <c r="AH56" s="194" t="s">
        <v>593</v>
      </c>
      <c r="AI56" s="194" t="s">
        <v>593</v>
      </c>
      <c r="AJ56" s="197">
        <f>vlookup(B56,'Annual Leave-2026'!$B:$S,9,0)-countif(E56:AI56,"a")-(countif(E56:AI56,"a1")*0.5)-(countif(E56:AI56,"a2")*0.5)-(countif(E56:AI56,"b*")*0.5)-(countif(E56:AI56,"c*")*0.5)-(countif(E56:AI56,"d*")*0.5)-(countif(E56:AI56,"e*")*0.5)+1</f>
        <v>1</v>
      </c>
      <c r="AK56" s="197">
        <f t="shared" si="3"/>
        <v>26</v>
      </c>
      <c r="AL56" s="214">
        <f>VLOOKUP(B56,'Working Time-June-26'!$B:$AK,35,0)/60</f>
        <v>0</v>
      </c>
      <c r="AM56" s="214">
        <f>VLOOKUP(B56,'Working Time-June-26'!$B:$AK,36,0)/60</f>
        <v>0</v>
      </c>
      <c r="AN56" s="209"/>
      <c r="AO56" s="220"/>
      <c r="AP56" s="209"/>
      <c r="AQ56" s="209"/>
      <c r="AR56" s="209"/>
      <c r="AS56" s="209"/>
      <c r="AT56" s="209">
        <f t="shared" si="4"/>
        <v>4</v>
      </c>
      <c r="AU56" s="209">
        <f t="shared" si="5"/>
        <v>1</v>
      </c>
      <c r="AV56" s="210">
        <f t="shared" si="6"/>
        <v>0</v>
      </c>
      <c r="AW56" s="212"/>
      <c r="AX56" s="217" t="s">
        <v>10</v>
      </c>
    </row>
    <row r="57">
      <c r="A57" s="209">
        <v>53.0</v>
      </c>
      <c r="B57" s="218" t="s">
        <v>648</v>
      </c>
      <c r="C57" s="219" t="s">
        <v>121</v>
      </c>
      <c r="D57" s="212" t="s">
        <v>374</v>
      </c>
      <c r="E57" s="194" t="s">
        <v>588</v>
      </c>
      <c r="F57" s="194" t="s">
        <v>588</v>
      </c>
      <c r="G57" s="194" t="s">
        <v>588</v>
      </c>
      <c r="H57" s="194" t="s">
        <v>588</v>
      </c>
      <c r="I57" s="194" t="s">
        <v>588</v>
      </c>
      <c r="J57" s="194" t="s">
        <v>588</v>
      </c>
      <c r="K57" s="194" t="s">
        <v>169</v>
      </c>
      <c r="L57" s="194">
        <v>0.0</v>
      </c>
      <c r="M57" s="194" t="s">
        <v>591</v>
      </c>
      <c r="N57" s="194" t="s">
        <v>591</v>
      </c>
      <c r="O57" s="194" t="s">
        <v>591</v>
      </c>
      <c r="P57" s="194" t="s">
        <v>591</v>
      </c>
      <c r="Q57" s="194" t="s">
        <v>591</v>
      </c>
      <c r="R57" s="194">
        <v>0.0</v>
      </c>
      <c r="S57" s="194" t="s">
        <v>591</v>
      </c>
      <c r="T57" s="194" t="s">
        <v>591</v>
      </c>
      <c r="U57" s="194" t="s">
        <v>591</v>
      </c>
      <c r="V57" s="194" t="s">
        <v>591</v>
      </c>
      <c r="W57" s="194" t="s">
        <v>591</v>
      </c>
      <c r="X57" s="194">
        <v>0.0</v>
      </c>
      <c r="Y57" s="194" t="s">
        <v>591</v>
      </c>
      <c r="Z57" s="194" t="s">
        <v>591</v>
      </c>
      <c r="AA57" s="194" t="s">
        <v>591</v>
      </c>
      <c r="AB57" s="194" t="s">
        <v>591</v>
      </c>
      <c r="AC57" s="194" t="s">
        <v>591</v>
      </c>
      <c r="AD57" s="194" t="s">
        <v>591</v>
      </c>
      <c r="AE57" s="194" t="s">
        <v>591</v>
      </c>
      <c r="AF57" s="194">
        <v>0.0</v>
      </c>
      <c r="AG57" s="194" t="s">
        <v>591</v>
      </c>
      <c r="AH57" s="194" t="s">
        <v>591</v>
      </c>
      <c r="AI57" s="194" t="s">
        <v>591</v>
      </c>
      <c r="AJ57" s="197">
        <f>vlookup(B57,'Annual Leave-2026'!$B:$S,9,0)-countif(E57:AI57,"a")-(countif(E57:AI57,"a1")*0.5)-(countif(E57:AI57,"a2")*0.5)-(countif(E57:AI57,"b*")*0.5)-(countif(E57:AI57,"c*")*0.5)-(countif(E57:AI57,"d*")*0.5)-(countif(E57:AI57,"e*")*0.5)+1</f>
        <v>4</v>
      </c>
      <c r="AK57" s="197">
        <f t="shared" si="3"/>
        <v>27</v>
      </c>
      <c r="AL57" s="214">
        <f>VLOOKUP(B57,'Working Time-June-26'!$B:$AK,35,0)/60</f>
        <v>0</v>
      </c>
      <c r="AM57" s="214">
        <f>VLOOKUP(B57,'Working Time-June-26'!$B:$AK,36,0)/60</f>
        <v>0</v>
      </c>
      <c r="AN57" s="209"/>
      <c r="AO57" s="220"/>
      <c r="AP57" s="209"/>
      <c r="AQ57" s="209"/>
      <c r="AR57" s="209"/>
      <c r="AS57" s="209"/>
      <c r="AT57" s="209">
        <f t="shared" si="4"/>
        <v>4</v>
      </c>
      <c r="AU57" s="209">
        <f t="shared" si="5"/>
        <v>0</v>
      </c>
      <c r="AV57" s="210">
        <f t="shared" si="6"/>
        <v>0</v>
      </c>
      <c r="AW57" s="212"/>
      <c r="AX57" s="217" t="s">
        <v>6</v>
      </c>
    </row>
    <row r="58">
      <c r="A58" s="204">
        <v>54.0</v>
      </c>
      <c r="B58" s="218" t="s">
        <v>649</v>
      </c>
      <c r="C58" s="219" t="s">
        <v>110</v>
      </c>
      <c r="D58" s="212" t="s">
        <v>374</v>
      </c>
      <c r="E58" s="194" t="s">
        <v>588</v>
      </c>
      <c r="F58" s="194" t="s">
        <v>588</v>
      </c>
      <c r="G58" s="194" t="s">
        <v>588</v>
      </c>
      <c r="H58" s="194" t="s">
        <v>588</v>
      </c>
      <c r="I58" s="194" t="s">
        <v>6</v>
      </c>
      <c r="J58" s="194" t="s">
        <v>588</v>
      </c>
      <c r="K58" s="194" t="s">
        <v>588</v>
      </c>
      <c r="L58" s="194">
        <v>0.0</v>
      </c>
      <c r="M58" s="194" t="s">
        <v>591</v>
      </c>
      <c r="N58" s="194" t="s">
        <v>591</v>
      </c>
      <c r="O58" s="194" t="s">
        <v>591</v>
      </c>
      <c r="P58" s="194" t="s">
        <v>591</v>
      </c>
      <c r="Q58" s="194" t="s">
        <v>591</v>
      </c>
      <c r="R58" s="194">
        <v>0.0</v>
      </c>
      <c r="S58" s="194" t="s">
        <v>591</v>
      </c>
      <c r="T58" s="194" t="s">
        <v>591</v>
      </c>
      <c r="U58" s="194" t="s">
        <v>591</v>
      </c>
      <c r="V58" s="194" t="s">
        <v>591</v>
      </c>
      <c r="W58" s="194" t="s">
        <v>591</v>
      </c>
      <c r="X58" s="194" t="s">
        <v>591</v>
      </c>
      <c r="Y58" s="194">
        <v>0.0</v>
      </c>
      <c r="Z58" s="194" t="s">
        <v>591</v>
      </c>
      <c r="AA58" s="194" t="s">
        <v>591</v>
      </c>
      <c r="AB58" s="194" t="s">
        <v>591</v>
      </c>
      <c r="AC58" s="194" t="s">
        <v>591</v>
      </c>
      <c r="AD58" s="194" t="s">
        <v>591</v>
      </c>
      <c r="AE58" s="194" t="s">
        <v>650</v>
      </c>
      <c r="AF58" s="194">
        <v>0.0</v>
      </c>
      <c r="AG58" s="194" t="s">
        <v>591</v>
      </c>
      <c r="AH58" s="194" t="s">
        <v>591</v>
      </c>
      <c r="AI58" s="194" t="s">
        <v>591</v>
      </c>
      <c r="AJ58" s="197">
        <f>vlookup(B58,'Annual Leave-2026'!$B:$S,9,0)-countif(E58:AI58,"a")-(countif(E58:AI58,"a1")*0.5)-(countif(E58:AI58,"a2")*0.5)-(countif(E58:AI58,"b*")*0.5)-(countif(E58:AI58,"c*")*0.5)-(countif(E58:AI58,"d*")*0.5)-(countif(E58:AI58,"e*")*0.5)+1</f>
        <v>1</v>
      </c>
      <c r="AK58" s="197">
        <f t="shared" si="3"/>
        <v>26.5</v>
      </c>
      <c r="AL58" s="214">
        <f>VLOOKUP(B58,'Working Time-June-26'!$B:$AK,35,0)/60</f>
        <v>0</v>
      </c>
      <c r="AM58" s="214">
        <f>VLOOKUP(B58,'Working Time-June-26'!$B:$AK,36,0)/60</f>
        <v>0</v>
      </c>
      <c r="AN58" s="209"/>
      <c r="AO58" s="220"/>
      <c r="AP58" s="209"/>
      <c r="AQ58" s="209"/>
      <c r="AR58" s="209"/>
      <c r="AS58" s="209"/>
      <c r="AT58" s="209">
        <f t="shared" si="4"/>
        <v>4</v>
      </c>
      <c r="AU58" s="209">
        <f t="shared" si="5"/>
        <v>0</v>
      </c>
      <c r="AV58" s="210">
        <f t="shared" si="6"/>
        <v>0.5</v>
      </c>
      <c r="AW58" s="212"/>
      <c r="AX58" s="217" t="s">
        <v>6</v>
      </c>
    </row>
    <row r="59">
      <c r="A59" s="209">
        <v>55.0</v>
      </c>
      <c r="B59" s="218" t="s">
        <v>651</v>
      </c>
      <c r="C59" s="219" t="s">
        <v>122</v>
      </c>
      <c r="D59" s="212" t="s">
        <v>374</v>
      </c>
      <c r="E59" s="194" t="s">
        <v>588</v>
      </c>
      <c r="F59" s="194" t="s">
        <v>588</v>
      </c>
      <c r="G59" s="194" t="s">
        <v>588</v>
      </c>
      <c r="H59" s="194" t="s">
        <v>588</v>
      </c>
      <c r="I59" s="194" t="s">
        <v>588</v>
      </c>
      <c r="J59" s="194" t="s">
        <v>169</v>
      </c>
      <c r="K59" s="194">
        <v>0.0</v>
      </c>
      <c r="L59" s="194" t="s">
        <v>591</v>
      </c>
      <c r="M59" s="194" t="s">
        <v>591</v>
      </c>
      <c r="N59" s="194" t="s">
        <v>591</v>
      </c>
      <c r="O59" s="194" t="s">
        <v>591</v>
      </c>
      <c r="P59" s="194" t="s">
        <v>591</v>
      </c>
      <c r="Q59" s="194" t="s">
        <v>591</v>
      </c>
      <c r="R59" s="194">
        <v>0.0</v>
      </c>
      <c r="S59" s="194" t="s">
        <v>591</v>
      </c>
      <c r="T59" s="194" t="s">
        <v>591</v>
      </c>
      <c r="U59" s="194" t="s">
        <v>591</v>
      </c>
      <c r="V59" s="194" t="s">
        <v>591</v>
      </c>
      <c r="W59" s="194" t="s">
        <v>591</v>
      </c>
      <c r="X59" s="194">
        <v>0.0</v>
      </c>
      <c r="Y59" s="194" t="s">
        <v>591</v>
      </c>
      <c r="Z59" s="194" t="s">
        <v>591</v>
      </c>
      <c r="AA59" s="194" t="s">
        <v>591</v>
      </c>
      <c r="AB59" s="194" t="s">
        <v>591</v>
      </c>
      <c r="AC59" s="194" t="s">
        <v>591</v>
      </c>
      <c r="AD59" s="194" t="s">
        <v>591</v>
      </c>
      <c r="AE59" s="194" t="s">
        <v>591</v>
      </c>
      <c r="AF59" s="194">
        <v>0.0</v>
      </c>
      <c r="AG59" s="194" t="s">
        <v>591</v>
      </c>
      <c r="AH59" s="194" t="s">
        <v>591</v>
      </c>
      <c r="AI59" s="194" t="s">
        <v>591</v>
      </c>
      <c r="AJ59" s="197">
        <f>vlookup(B59,'Annual Leave-2026'!$B:$S,9,0)-countif(E59:AI59,"a")-(countif(E59:AI59,"a1")*0.5)-(countif(E59:AI59,"a2")*0.5)-(countif(E59:AI59,"b*")*0.5)-(countif(E59:AI59,"c*")*0.5)-(countif(E59:AI59,"d*")*0.5)-(countif(E59:AI59,"e*")*0.5)+1</f>
        <v>4.5</v>
      </c>
      <c r="AK59" s="197">
        <f t="shared" si="3"/>
        <v>27</v>
      </c>
      <c r="AL59" s="214">
        <f>VLOOKUP(B59,'Working Time-June-26'!$B:$AK,35,0)/60</f>
        <v>0</v>
      </c>
      <c r="AM59" s="214">
        <f>VLOOKUP(B59,'Working Time-June-26'!$B:$AK,36,0)/60</f>
        <v>0</v>
      </c>
      <c r="AN59" s="218"/>
      <c r="AO59" s="220"/>
      <c r="AP59" s="209"/>
      <c r="AQ59" s="209"/>
      <c r="AR59" s="209"/>
      <c r="AS59" s="209"/>
      <c r="AT59" s="209">
        <f t="shared" si="4"/>
        <v>4</v>
      </c>
      <c r="AU59" s="209">
        <f t="shared" si="5"/>
        <v>0</v>
      </c>
      <c r="AV59" s="210">
        <f t="shared" si="6"/>
        <v>0</v>
      </c>
      <c r="AW59" s="222"/>
      <c r="AX59" s="217" t="s">
        <v>6</v>
      </c>
    </row>
    <row r="60">
      <c r="A60" s="204">
        <v>56.0</v>
      </c>
      <c r="B60" s="218" t="s">
        <v>652</v>
      </c>
      <c r="C60" s="219" t="s">
        <v>114</v>
      </c>
      <c r="D60" s="212" t="s">
        <v>374</v>
      </c>
      <c r="E60" s="194" t="s">
        <v>591</v>
      </c>
      <c r="F60" s="194" t="s">
        <v>591</v>
      </c>
      <c r="G60" s="194" t="s">
        <v>591</v>
      </c>
      <c r="H60" s="194" t="s">
        <v>591</v>
      </c>
      <c r="I60" s="194" t="s">
        <v>591</v>
      </c>
      <c r="J60" s="194" t="s">
        <v>591</v>
      </c>
      <c r="K60" s="194">
        <v>0.0</v>
      </c>
      <c r="L60" s="194" t="s">
        <v>6</v>
      </c>
      <c r="M60" s="194" t="s">
        <v>591</v>
      </c>
      <c r="N60" s="194" t="s">
        <v>591</v>
      </c>
      <c r="O60" s="194" t="s">
        <v>591</v>
      </c>
      <c r="P60" s="194" t="s">
        <v>591</v>
      </c>
      <c r="Q60" s="194">
        <v>0.0</v>
      </c>
      <c r="R60" s="194" t="s">
        <v>591</v>
      </c>
      <c r="S60" s="194" t="s">
        <v>591</v>
      </c>
      <c r="T60" s="194" t="s">
        <v>592</v>
      </c>
      <c r="U60" s="194" t="s">
        <v>591</v>
      </c>
      <c r="V60" s="194" t="s">
        <v>591</v>
      </c>
      <c r="W60" s="194" t="s">
        <v>591</v>
      </c>
      <c r="X60" s="194">
        <v>0.0</v>
      </c>
      <c r="Y60" s="194" t="s">
        <v>591</v>
      </c>
      <c r="Z60" s="194" t="s">
        <v>591</v>
      </c>
      <c r="AA60" s="194" t="s">
        <v>591</v>
      </c>
      <c r="AB60" s="194" t="s">
        <v>591</v>
      </c>
      <c r="AC60" s="194" t="s">
        <v>591</v>
      </c>
      <c r="AD60" s="194" t="s">
        <v>591</v>
      </c>
      <c r="AE60" s="194">
        <v>0.0</v>
      </c>
      <c r="AF60" s="223" t="s">
        <v>591</v>
      </c>
      <c r="AG60" s="194" t="s">
        <v>591</v>
      </c>
      <c r="AH60" s="194" t="s">
        <v>591</v>
      </c>
      <c r="AI60" s="194" t="s">
        <v>591</v>
      </c>
      <c r="AJ60" s="197">
        <f>vlookup(B60,'Annual Leave-2026'!$B:$S,9,0)-countif(E60:AI60,"a")-(countif(E60:AI60,"a1")*0.5)-(countif(E60:AI60,"a2")*0.5)-(countif(E60:AI60,"b*")*0.5)-(countif(E60:AI60,"c*")*0.5)-(countif(E60:AI60,"d*")*0.5)-(countif(E60:AI60,"e*")*0.5)+1</f>
        <v>1.5</v>
      </c>
      <c r="AK60" s="197">
        <f t="shared" si="3"/>
        <v>26</v>
      </c>
      <c r="AL60" s="214">
        <f>VLOOKUP(B60,'Working Time-June-26'!$B:$AK,35,0)/60</f>
        <v>0</v>
      </c>
      <c r="AM60" s="214">
        <f>VLOOKUP(B60,'Working Time-June-26'!$B:$AK,36,0)/60</f>
        <v>0</v>
      </c>
      <c r="AN60" s="218"/>
      <c r="AO60" s="220"/>
      <c r="AP60" s="209"/>
      <c r="AQ60" s="209"/>
      <c r="AR60" s="209"/>
      <c r="AS60" s="209"/>
      <c r="AT60" s="209">
        <f t="shared" si="4"/>
        <v>4</v>
      </c>
      <c r="AU60" s="209">
        <f t="shared" si="5"/>
        <v>1</v>
      </c>
      <c r="AV60" s="210">
        <f t="shared" si="6"/>
        <v>0</v>
      </c>
      <c r="AW60" s="222"/>
      <c r="AX60" s="217" t="s">
        <v>6</v>
      </c>
    </row>
    <row r="61">
      <c r="A61" s="209">
        <v>57.0</v>
      </c>
      <c r="B61" s="218" t="s">
        <v>653</v>
      </c>
      <c r="C61" s="219" t="s">
        <v>119</v>
      </c>
      <c r="D61" s="212" t="s">
        <v>374</v>
      </c>
      <c r="E61" s="194" t="s">
        <v>591</v>
      </c>
      <c r="F61" s="194" t="s">
        <v>591</v>
      </c>
      <c r="G61" s="194" t="s">
        <v>591</v>
      </c>
      <c r="H61" s="194" t="s">
        <v>591</v>
      </c>
      <c r="I61" s="194" t="s">
        <v>591</v>
      </c>
      <c r="J61" s="194" t="s">
        <v>591</v>
      </c>
      <c r="K61" s="194">
        <v>0.0</v>
      </c>
      <c r="L61" s="194" t="s">
        <v>591</v>
      </c>
      <c r="M61" s="194" t="s">
        <v>591</v>
      </c>
      <c r="N61" s="194" t="s">
        <v>591</v>
      </c>
      <c r="O61" s="194" t="s">
        <v>591</v>
      </c>
      <c r="P61" s="194" t="s">
        <v>591</v>
      </c>
      <c r="Q61" s="194">
        <v>0.0</v>
      </c>
      <c r="R61" s="194" t="s">
        <v>6</v>
      </c>
      <c r="S61" s="194" t="s">
        <v>6</v>
      </c>
      <c r="T61" s="194" t="s">
        <v>6</v>
      </c>
      <c r="U61" s="194" t="s">
        <v>591</v>
      </c>
      <c r="V61" s="194" t="s">
        <v>591</v>
      </c>
      <c r="W61" s="194" t="s">
        <v>591</v>
      </c>
      <c r="X61" s="194" t="s">
        <v>591</v>
      </c>
      <c r="Y61" s="194">
        <v>0.0</v>
      </c>
      <c r="Z61" s="194" t="s">
        <v>591</v>
      </c>
      <c r="AA61" s="194" t="s">
        <v>591</v>
      </c>
      <c r="AB61" s="194" t="s">
        <v>591</v>
      </c>
      <c r="AC61" s="194" t="s">
        <v>591</v>
      </c>
      <c r="AD61" s="194" t="s">
        <v>163</v>
      </c>
      <c r="AE61" s="194">
        <v>0.0</v>
      </c>
      <c r="AF61" s="223" t="s">
        <v>591</v>
      </c>
      <c r="AG61" s="194" t="s">
        <v>591</v>
      </c>
      <c r="AH61" s="194" t="s">
        <v>591</v>
      </c>
      <c r="AI61" s="194" t="s">
        <v>591</v>
      </c>
      <c r="AJ61" s="197">
        <f>vlookup(B61,'Annual Leave-2026'!$B:$S,9,0)-countif(E61:AI61,"a")-(countif(E61:AI61,"a1")*0.5)-(countif(E61:AI61,"a2")*0.5)-(countif(E61:AI61,"b*")*0.5)-(countif(E61:AI61,"c*")*0.5)-(countif(E61:AI61,"d*")*0.5)-(countif(E61:AI61,"e*")*0.5)+1</f>
        <v>5.5</v>
      </c>
      <c r="AK61" s="197">
        <f t="shared" si="3"/>
        <v>27</v>
      </c>
      <c r="AL61" s="214">
        <f>VLOOKUP(B61,'Working Time-June-26'!$B:$AK,35,0)/60</f>
        <v>0</v>
      </c>
      <c r="AM61" s="214">
        <f>VLOOKUP(B61,'Working Time-June-26'!$B:$AK,36,0)/60</f>
        <v>0</v>
      </c>
      <c r="AN61" s="218"/>
      <c r="AO61" s="220"/>
      <c r="AP61" s="209"/>
      <c r="AQ61" s="209"/>
      <c r="AR61" s="209"/>
      <c r="AS61" s="209"/>
      <c r="AT61" s="209">
        <f t="shared" si="4"/>
        <v>4</v>
      </c>
      <c r="AU61" s="209">
        <f t="shared" si="5"/>
        <v>0</v>
      </c>
      <c r="AV61" s="210">
        <f t="shared" si="6"/>
        <v>0</v>
      </c>
      <c r="AW61" s="222"/>
      <c r="AX61" s="217" t="s">
        <v>6</v>
      </c>
    </row>
    <row r="62">
      <c r="A62" s="204">
        <v>58.0</v>
      </c>
      <c r="B62" s="218" t="s">
        <v>654</v>
      </c>
      <c r="C62" s="219" t="s">
        <v>99</v>
      </c>
      <c r="D62" s="212" t="s">
        <v>374</v>
      </c>
      <c r="E62" s="194" t="s">
        <v>591</v>
      </c>
      <c r="F62" s="194" t="s">
        <v>591</v>
      </c>
      <c r="G62" s="194" t="s">
        <v>591</v>
      </c>
      <c r="H62" s="194" t="s">
        <v>591</v>
      </c>
      <c r="I62" s="194" t="s">
        <v>591</v>
      </c>
      <c r="J62" s="194" t="s">
        <v>592</v>
      </c>
      <c r="K62" s="194" t="s">
        <v>592</v>
      </c>
      <c r="L62" s="194">
        <v>0.0</v>
      </c>
      <c r="M62" s="194" t="s">
        <v>591</v>
      </c>
      <c r="N62" s="194" t="s">
        <v>591</v>
      </c>
      <c r="O62" s="194" t="s">
        <v>591</v>
      </c>
      <c r="P62" s="194" t="s">
        <v>591</v>
      </c>
      <c r="Q62" s="194" t="s">
        <v>591</v>
      </c>
      <c r="R62" s="194">
        <v>0.0</v>
      </c>
      <c r="S62" s="194" t="s">
        <v>591</v>
      </c>
      <c r="T62" s="194" t="s">
        <v>591</v>
      </c>
      <c r="U62" s="194" t="s">
        <v>591</v>
      </c>
      <c r="V62" s="194" t="s">
        <v>591</v>
      </c>
      <c r="W62" s="194" t="s">
        <v>591</v>
      </c>
      <c r="X62" s="194" t="s">
        <v>591</v>
      </c>
      <c r="Y62" s="194">
        <v>0.0</v>
      </c>
      <c r="Z62" s="194" t="s">
        <v>591</v>
      </c>
      <c r="AA62" s="194" t="s">
        <v>591</v>
      </c>
      <c r="AB62" s="194" t="s">
        <v>591</v>
      </c>
      <c r="AC62" s="194" t="s">
        <v>591</v>
      </c>
      <c r="AD62" s="194" t="s">
        <v>591</v>
      </c>
      <c r="AE62" s="194">
        <v>0.0</v>
      </c>
      <c r="AF62" s="194" t="s">
        <v>593</v>
      </c>
      <c r="AG62" s="194" t="s">
        <v>593</v>
      </c>
      <c r="AH62" s="194" t="s">
        <v>593</v>
      </c>
      <c r="AI62" s="194" t="s">
        <v>593</v>
      </c>
      <c r="AJ62" s="197">
        <f>vlookup(B62,'Annual Leave-2026'!$B:$S,9,0)-countif(E62:AI62,"a")-(countif(E62:AI62,"a1")*0.5)-(countif(E62:AI62,"a2")*0.5)-(countif(E62:AI62,"b*")*0.5)-(countif(E62:AI62,"c*")*0.5)-(countif(E62:AI62,"d*")*0.5)-(countif(E62:AI62,"e*")*0.5)+1</f>
        <v>4.5</v>
      </c>
      <c r="AK62" s="197">
        <f t="shared" si="3"/>
        <v>25</v>
      </c>
      <c r="AL62" s="214">
        <f>VLOOKUP(B62,'Working Time-June-26'!$B:$AK,35,0)/60</f>
        <v>0</v>
      </c>
      <c r="AM62" s="214">
        <f>VLOOKUP(B62,'Working Time-June-26'!$B:$AK,36,0)/60</f>
        <v>0</v>
      </c>
      <c r="AN62" s="218"/>
      <c r="AO62" s="220"/>
      <c r="AP62" s="209"/>
      <c r="AQ62" s="209"/>
      <c r="AR62" s="209"/>
      <c r="AS62" s="209"/>
      <c r="AT62" s="209">
        <f t="shared" si="4"/>
        <v>4</v>
      </c>
      <c r="AU62" s="209">
        <f t="shared" si="5"/>
        <v>2</v>
      </c>
      <c r="AV62" s="210">
        <f t="shared" si="6"/>
        <v>0</v>
      </c>
      <c r="AW62" s="222"/>
      <c r="AX62" s="217" t="s">
        <v>6</v>
      </c>
    </row>
    <row r="63">
      <c r="A63" s="209">
        <v>59.0</v>
      </c>
      <c r="B63" s="218" t="s">
        <v>655</v>
      </c>
      <c r="C63" s="219" t="s">
        <v>82</v>
      </c>
      <c r="D63" s="218" t="s">
        <v>374</v>
      </c>
      <c r="E63" s="194" t="s">
        <v>591</v>
      </c>
      <c r="F63" s="194" t="s">
        <v>591</v>
      </c>
      <c r="G63" s="194" t="s">
        <v>591</v>
      </c>
      <c r="H63" s="194" t="s">
        <v>591</v>
      </c>
      <c r="I63" s="194" t="s">
        <v>591</v>
      </c>
      <c r="J63" s="194" t="s">
        <v>591</v>
      </c>
      <c r="K63" s="194">
        <v>0.0</v>
      </c>
      <c r="L63" s="194" t="s">
        <v>591</v>
      </c>
      <c r="M63" s="194" t="s">
        <v>591</v>
      </c>
      <c r="N63" s="194" t="s">
        <v>591</v>
      </c>
      <c r="O63" s="194" t="s">
        <v>591</v>
      </c>
      <c r="P63" s="194" t="s">
        <v>591</v>
      </c>
      <c r="Q63" s="194" t="s">
        <v>591</v>
      </c>
      <c r="R63" s="194">
        <v>0.0</v>
      </c>
      <c r="S63" s="194" t="s">
        <v>591</v>
      </c>
      <c r="T63" s="194" t="s">
        <v>591</v>
      </c>
      <c r="U63" s="194" t="s">
        <v>591</v>
      </c>
      <c r="V63" s="194" t="s">
        <v>591</v>
      </c>
      <c r="W63" s="194" t="s">
        <v>591</v>
      </c>
      <c r="X63" s="194" t="s">
        <v>592</v>
      </c>
      <c r="Y63" s="194">
        <v>0.0</v>
      </c>
      <c r="Z63" s="218" t="s">
        <v>602</v>
      </c>
      <c r="AA63" s="194" t="s">
        <v>6</v>
      </c>
      <c r="AB63" s="194" t="s">
        <v>591</v>
      </c>
      <c r="AC63" s="194" t="s">
        <v>591</v>
      </c>
      <c r="AD63" s="194" t="s">
        <v>591</v>
      </c>
      <c r="AE63" s="194">
        <v>0.0</v>
      </c>
      <c r="AF63" s="194" t="s">
        <v>593</v>
      </c>
      <c r="AG63" s="194" t="s">
        <v>593</v>
      </c>
      <c r="AH63" s="194" t="s">
        <v>593</v>
      </c>
      <c r="AI63" s="194" t="s">
        <v>593</v>
      </c>
      <c r="AJ63" s="197">
        <f>vlookup(B63,'Annual Leave-2026'!$B:$S,9,0)-countif(E63:AI63,"a")-(countif(E63:AI63,"a1")*0.5)-(countif(E63:AI63,"a2")*0.5)-(countif(E63:AI63,"b*")*0.5)-(countif(E63:AI63,"c*")*0.5)-(countif(E63:AI63,"d*")*0.5)-(countif(E63:AI63,"e*")*0.5)+1</f>
        <v>1</v>
      </c>
      <c r="AK63" s="197">
        <f t="shared" si="3"/>
        <v>25</v>
      </c>
      <c r="AL63" s="214">
        <f>VLOOKUP(B63,'Working Time-June-26'!$B:$AK,35,0)/60</f>
        <v>0</v>
      </c>
      <c r="AM63" s="214">
        <f>VLOOKUP(B63,'Working Time-June-26'!$B:$AK,36,0)/60</f>
        <v>0</v>
      </c>
      <c r="AN63" s="218"/>
      <c r="AO63" s="220"/>
      <c r="AP63" s="209"/>
      <c r="AQ63" s="209"/>
      <c r="AR63" s="209"/>
      <c r="AS63" s="209"/>
      <c r="AT63" s="209">
        <f t="shared" si="4"/>
        <v>4</v>
      </c>
      <c r="AU63" s="209">
        <f t="shared" si="5"/>
        <v>1</v>
      </c>
      <c r="AV63" s="210">
        <f t="shared" si="6"/>
        <v>1</v>
      </c>
      <c r="AW63" s="222"/>
      <c r="AX63" s="217" t="s">
        <v>6</v>
      </c>
    </row>
    <row r="64">
      <c r="A64" s="204">
        <v>60.0</v>
      </c>
      <c r="B64" s="212" t="s">
        <v>656</v>
      </c>
      <c r="C64" s="213" t="s">
        <v>104</v>
      </c>
      <c r="D64" s="212" t="s">
        <v>374</v>
      </c>
      <c r="E64" s="194">
        <v>0.0</v>
      </c>
      <c r="F64" s="194" t="s">
        <v>588</v>
      </c>
      <c r="G64" s="194" t="s">
        <v>588</v>
      </c>
      <c r="H64" s="194" t="s">
        <v>588</v>
      </c>
      <c r="I64" s="194" t="s">
        <v>588</v>
      </c>
      <c r="J64" s="194" t="s">
        <v>588</v>
      </c>
      <c r="K64" s="194" t="s">
        <v>588</v>
      </c>
      <c r="L64" s="194">
        <v>0.0</v>
      </c>
      <c r="M64" s="194" t="s">
        <v>591</v>
      </c>
      <c r="N64" s="194" t="s">
        <v>591</v>
      </c>
      <c r="O64" s="194" t="s">
        <v>591</v>
      </c>
      <c r="P64" s="194" t="s">
        <v>591</v>
      </c>
      <c r="Q64" s="194" t="s">
        <v>591</v>
      </c>
      <c r="R64" s="194">
        <v>0.0</v>
      </c>
      <c r="S64" s="194" t="s">
        <v>591</v>
      </c>
      <c r="T64" s="194" t="s">
        <v>591</v>
      </c>
      <c r="U64" s="194" t="s">
        <v>591</v>
      </c>
      <c r="V64" s="194" t="s">
        <v>591</v>
      </c>
      <c r="W64" s="194" t="s">
        <v>591</v>
      </c>
      <c r="X64" s="194">
        <v>0.0</v>
      </c>
      <c r="Y64" s="194" t="s">
        <v>591</v>
      </c>
      <c r="Z64" s="194" t="s">
        <v>591</v>
      </c>
      <c r="AA64" s="194" t="s">
        <v>591</v>
      </c>
      <c r="AB64" s="194" t="s">
        <v>591</v>
      </c>
      <c r="AC64" s="194" t="s">
        <v>591</v>
      </c>
      <c r="AD64" s="194" t="s">
        <v>591</v>
      </c>
      <c r="AE64" s="194" t="s">
        <v>591</v>
      </c>
      <c r="AF64" s="194">
        <v>0.0</v>
      </c>
      <c r="AG64" s="194" t="s">
        <v>591</v>
      </c>
      <c r="AH64" s="194" t="s">
        <v>591</v>
      </c>
      <c r="AI64" s="194" t="s">
        <v>591</v>
      </c>
      <c r="AJ64" s="197">
        <f>vlookup(B64,'Annual Leave-2026'!$B:$S,9,0)-countif(E64:AI64,"a")-(countif(E64:AI64,"a1")*0.5)-(countif(E64:AI64,"a2")*0.5)-(countif(E64:AI64,"b*")*0.5)-(countif(E64:AI64,"c*")*0.5)-(countif(E64:AI64,"d*")*0.5)-(countif(E64:AI64,"e*")*0.5)+1</f>
        <v>3</v>
      </c>
      <c r="AK64" s="197">
        <f t="shared" si="3"/>
        <v>26</v>
      </c>
      <c r="AL64" s="214">
        <f>VLOOKUP(B64,'Working Time-June-26'!$B:$AK,35,0)/60</f>
        <v>0</v>
      </c>
      <c r="AM64" s="214">
        <f>VLOOKUP(B64,'Working Time-June-26'!$B:$AK,36,0)/60</f>
        <v>0</v>
      </c>
      <c r="AN64" s="209"/>
      <c r="AO64" s="216"/>
      <c r="AP64" s="209"/>
      <c r="AQ64" s="209"/>
      <c r="AR64" s="209"/>
      <c r="AS64" s="209"/>
      <c r="AT64" s="209">
        <f t="shared" si="4"/>
        <v>5</v>
      </c>
      <c r="AU64" s="209">
        <f t="shared" si="5"/>
        <v>0</v>
      </c>
      <c r="AV64" s="210">
        <f t="shared" si="6"/>
        <v>0</v>
      </c>
      <c r="AW64" s="212"/>
      <c r="AX64" s="217" t="s">
        <v>6</v>
      </c>
    </row>
    <row r="65">
      <c r="A65" s="204">
        <v>62.0</v>
      </c>
      <c r="B65" s="218" t="s">
        <v>657</v>
      </c>
      <c r="C65" s="219" t="s">
        <v>132</v>
      </c>
      <c r="D65" s="212" t="s">
        <v>374</v>
      </c>
      <c r="E65" s="194" t="s">
        <v>593</v>
      </c>
      <c r="F65" s="194" t="s">
        <v>593</v>
      </c>
      <c r="G65" s="194" t="s">
        <v>593</v>
      </c>
      <c r="H65" s="194" t="s">
        <v>593</v>
      </c>
      <c r="I65" s="194" t="s">
        <v>593</v>
      </c>
      <c r="J65" s="194">
        <v>0.0</v>
      </c>
      <c r="K65" s="194" t="s">
        <v>588</v>
      </c>
      <c r="L65" s="194" t="s">
        <v>588</v>
      </c>
      <c r="M65" s="194" t="s">
        <v>588</v>
      </c>
      <c r="N65" s="194" t="s">
        <v>588</v>
      </c>
      <c r="O65" s="194" t="s">
        <v>588</v>
      </c>
      <c r="P65" s="194" t="s">
        <v>588</v>
      </c>
      <c r="Q65" s="194" t="s">
        <v>588</v>
      </c>
      <c r="R65" s="194">
        <v>0.0</v>
      </c>
      <c r="S65" s="194" t="s">
        <v>588</v>
      </c>
      <c r="T65" s="194" t="s">
        <v>588</v>
      </c>
      <c r="U65" s="194" t="s">
        <v>588</v>
      </c>
      <c r="V65" s="194" t="s">
        <v>588</v>
      </c>
      <c r="W65" s="194" t="s">
        <v>588</v>
      </c>
      <c r="X65" s="194" t="s">
        <v>588</v>
      </c>
      <c r="Y65" s="194" t="s">
        <v>588</v>
      </c>
      <c r="Z65" s="218">
        <v>0.0</v>
      </c>
      <c r="AA65" s="194" t="s">
        <v>170</v>
      </c>
      <c r="AB65" s="194" t="s">
        <v>588</v>
      </c>
      <c r="AC65" s="194" t="s">
        <v>588</v>
      </c>
      <c r="AD65" s="194" t="s">
        <v>588</v>
      </c>
      <c r="AE65" s="194" t="s">
        <v>588</v>
      </c>
      <c r="AF65" s="194">
        <v>0.0</v>
      </c>
      <c r="AG65" s="194" t="s">
        <v>588</v>
      </c>
      <c r="AH65" s="194" t="s">
        <v>588</v>
      </c>
      <c r="AI65" s="194" t="s">
        <v>588</v>
      </c>
      <c r="AJ65" s="197">
        <f>vlookup(B65,'Annual Leave-2026'!$B:$S,9,0)-countif(E65:AI65,"a")-(countif(E65:AI65,"a1")*0.5)-(countif(E65:AI65,"a2")*0.5)-(countif(E65:AI65,"b*")*0.5)-(countif(E65:AI65,"c*")*0.5)-(countif(E65:AI65,"d*")*0.5)-(countif(E65:AI65,"e*")*0.5)+1</f>
        <v>6</v>
      </c>
      <c r="AK65" s="197">
        <f t="shared" si="3"/>
        <v>27</v>
      </c>
      <c r="AL65" s="214">
        <f>VLOOKUP(B65,'Working Time-June-26'!$B:$AK,35,0)/60</f>
        <v>-0.08333333333</v>
      </c>
      <c r="AM65" s="214">
        <f>VLOOKUP(B65,'Working Time-June-26'!$B:$AK,36,0)/60</f>
        <v>0</v>
      </c>
      <c r="AN65" s="209"/>
      <c r="AO65" s="220"/>
      <c r="AP65" s="209"/>
      <c r="AQ65" s="209"/>
      <c r="AR65" s="209"/>
      <c r="AS65" s="209"/>
      <c r="AT65" s="209">
        <f t="shared" si="4"/>
        <v>4</v>
      </c>
      <c r="AU65" s="209">
        <f t="shared" si="5"/>
        <v>0</v>
      </c>
      <c r="AV65" s="210">
        <f t="shared" si="6"/>
        <v>0</v>
      </c>
      <c r="AW65" s="212"/>
      <c r="AX65" s="217">
        <v>0.0</v>
      </c>
    </row>
    <row r="66">
      <c r="A66" s="209">
        <v>63.0</v>
      </c>
      <c r="B66" s="218" t="s">
        <v>658</v>
      </c>
      <c r="C66" s="219" t="s">
        <v>95</v>
      </c>
      <c r="D66" s="212" t="s">
        <v>374</v>
      </c>
      <c r="E66" s="194" t="s">
        <v>163</v>
      </c>
      <c r="F66" s="194" t="s">
        <v>591</v>
      </c>
      <c r="G66" s="194" t="s">
        <v>591</v>
      </c>
      <c r="H66" s="194" t="s">
        <v>591</v>
      </c>
      <c r="I66" s="194" t="s">
        <v>591</v>
      </c>
      <c r="J66" s="194">
        <v>0.0</v>
      </c>
      <c r="K66" s="194" t="s">
        <v>591</v>
      </c>
      <c r="L66" s="194" t="s">
        <v>591</v>
      </c>
      <c r="M66" s="194" t="s">
        <v>591</v>
      </c>
      <c r="N66" s="194" t="s">
        <v>591</v>
      </c>
      <c r="O66" s="194" t="s">
        <v>591</v>
      </c>
      <c r="P66" s="194" t="s">
        <v>591</v>
      </c>
      <c r="Q66" s="194">
        <v>0.0</v>
      </c>
      <c r="R66" s="194" t="s">
        <v>591</v>
      </c>
      <c r="S66" s="194" t="s">
        <v>591</v>
      </c>
      <c r="T66" s="194" t="s">
        <v>591</v>
      </c>
      <c r="U66" s="194" t="s">
        <v>591</v>
      </c>
      <c r="V66" s="194" t="s">
        <v>591</v>
      </c>
      <c r="W66" s="194" t="s">
        <v>591</v>
      </c>
      <c r="X66" s="194">
        <v>0.0</v>
      </c>
      <c r="Y66" s="194" t="s">
        <v>591</v>
      </c>
      <c r="Z66" s="194" t="s">
        <v>591</v>
      </c>
      <c r="AA66" s="194" t="s">
        <v>591</v>
      </c>
      <c r="AB66" s="194" t="s">
        <v>591</v>
      </c>
      <c r="AC66" s="194" t="s">
        <v>591</v>
      </c>
      <c r="AD66" s="194" t="s">
        <v>591</v>
      </c>
      <c r="AE66" s="194" t="s">
        <v>591</v>
      </c>
      <c r="AF66" s="194">
        <v>0.0</v>
      </c>
      <c r="AG66" s="194" t="s">
        <v>593</v>
      </c>
      <c r="AH66" s="194" t="s">
        <v>593</v>
      </c>
      <c r="AI66" s="194" t="s">
        <v>593</v>
      </c>
      <c r="AJ66" s="197">
        <f>vlookup(B66,'Annual Leave-2026'!$B:$S,9,0)-countif(E66:AI66,"a")-(countif(E66:AI66,"a1")*0.5)-(countif(E66:AI66,"a2")*0.5)-(countif(E66:AI66,"b*")*0.5)-(countif(E66:AI66,"c*")*0.5)-(countif(E66:AI66,"d*")*0.5)-(countif(E66:AI66,"e*")*0.5)+1</f>
        <v>7</v>
      </c>
      <c r="AK66" s="197">
        <f t="shared" si="3"/>
        <v>27</v>
      </c>
      <c r="AL66" s="214">
        <f>VLOOKUP(B66,'Working Time-June-26'!$B:$AK,35,0)/60</f>
        <v>0</v>
      </c>
      <c r="AM66" s="214">
        <f>VLOOKUP(B66,'Working Time-June-26'!$B:$AK,36,0)/60</f>
        <v>0</v>
      </c>
      <c r="AN66" s="209"/>
      <c r="AO66" s="220"/>
      <c r="AP66" s="209"/>
      <c r="AQ66" s="209"/>
      <c r="AR66" s="209"/>
      <c r="AS66" s="209"/>
      <c r="AT66" s="209">
        <f t="shared" si="4"/>
        <v>4</v>
      </c>
      <c r="AU66" s="209">
        <f t="shared" si="5"/>
        <v>0</v>
      </c>
      <c r="AV66" s="210">
        <f t="shared" si="6"/>
        <v>0</v>
      </c>
      <c r="AW66" s="212"/>
      <c r="AX66" s="217" t="s">
        <v>6</v>
      </c>
    </row>
    <row r="67">
      <c r="A67" s="204">
        <v>64.0</v>
      </c>
      <c r="B67" s="218" t="s">
        <v>659</v>
      </c>
      <c r="C67" s="219" t="s">
        <v>102</v>
      </c>
      <c r="D67" s="212" t="s">
        <v>374</v>
      </c>
      <c r="E67" s="194">
        <v>0.0</v>
      </c>
      <c r="F67" s="194" t="s">
        <v>588</v>
      </c>
      <c r="G67" s="194" t="s">
        <v>588</v>
      </c>
      <c r="H67" s="194" t="s">
        <v>588</v>
      </c>
      <c r="I67" s="194" t="s">
        <v>588</v>
      </c>
      <c r="J67" s="194" t="s">
        <v>588</v>
      </c>
      <c r="K67" s="194" t="s">
        <v>588</v>
      </c>
      <c r="L67" s="194">
        <v>0.0</v>
      </c>
      <c r="M67" s="194" t="s">
        <v>592</v>
      </c>
      <c r="N67" s="194" t="s">
        <v>588</v>
      </c>
      <c r="O67" s="194" t="s">
        <v>588</v>
      </c>
      <c r="P67" s="194" t="s">
        <v>588</v>
      </c>
      <c r="Q67" s="194" t="s">
        <v>588</v>
      </c>
      <c r="R67" s="194" t="s">
        <v>588</v>
      </c>
      <c r="S67" s="194">
        <v>0.0</v>
      </c>
      <c r="T67" s="194" t="s">
        <v>588</v>
      </c>
      <c r="U67" s="194" t="s">
        <v>588</v>
      </c>
      <c r="V67" s="194" t="s">
        <v>588</v>
      </c>
      <c r="W67" s="194" t="s">
        <v>588</v>
      </c>
      <c r="X67" s="194" t="s">
        <v>588</v>
      </c>
      <c r="Y67" s="194">
        <v>0.0</v>
      </c>
      <c r="Z67" s="194" t="s">
        <v>588</v>
      </c>
      <c r="AA67" s="194" t="s">
        <v>588</v>
      </c>
      <c r="AB67" s="194" t="s">
        <v>588</v>
      </c>
      <c r="AC67" s="194" t="s">
        <v>588</v>
      </c>
      <c r="AD67" s="194" t="s">
        <v>588</v>
      </c>
      <c r="AE67" s="194" t="s">
        <v>588</v>
      </c>
      <c r="AF67" s="194" t="s">
        <v>588</v>
      </c>
      <c r="AG67" s="218">
        <v>0.0</v>
      </c>
      <c r="AH67" s="194" t="s">
        <v>591</v>
      </c>
      <c r="AI67" s="194" t="s">
        <v>591</v>
      </c>
      <c r="AJ67" s="197">
        <f>vlookup(B67,'Annual Leave-2026'!$B:$S,9,0)-countif(E67:AI67,"a")-(countif(E67:AI67,"a1")*0.5)-(countif(E67:AI67,"a2")*0.5)-(countif(E67:AI67,"b*")*0.5)-(countif(E67:AI67,"c*")*0.5)-(countif(E67:AI67,"d*")*0.5)-(countif(E67:AI67,"e*")*0.5)+1</f>
        <v>3</v>
      </c>
      <c r="AK67" s="197">
        <f t="shared" si="3"/>
        <v>25</v>
      </c>
      <c r="AL67" s="214">
        <f>VLOOKUP(B67,'Working Time-June-26'!$B:$AK,35,0)/60</f>
        <v>0</v>
      </c>
      <c r="AM67" s="214">
        <f>VLOOKUP(B67,'Working Time-June-26'!$B:$AK,36,0)/60</f>
        <v>0</v>
      </c>
      <c r="AN67" s="209"/>
      <c r="AO67" s="220"/>
      <c r="AP67" s="209"/>
      <c r="AQ67" s="209"/>
      <c r="AR67" s="209"/>
      <c r="AS67" s="209"/>
      <c r="AT67" s="209">
        <f t="shared" si="4"/>
        <v>5</v>
      </c>
      <c r="AU67" s="209">
        <f t="shared" si="5"/>
        <v>1</v>
      </c>
      <c r="AV67" s="210">
        <f t="shared" si="6"/>
        <v>0</v>
      </c>
      <c r="AW67" s="212"/>
      <c r="AX67" s="217" t="s">
        <v>9</v>
      </c>
    </row>
    <row r="68">
      <c r="A68" s="209">
        <v>65.0</v>
      </c>
      <c r="B68" s="218" t="s">
        <v>660</v>
      </c>
      <c r="C68" s="219" t="s">
        <v>116</v>
      </c>
      <c r="D68" s="212" t="s">
        <v>374</v>
      </c>
      <c r="E68" s="194">
        <v>0.0</v>
      </c>
      <c r="F68" s="194" t="s">
        <v>591</v>
      </c>
      <c r="G68" s="194" t="s">
        <v>591</v>
      </c>
      <c r="H68" s="194" t="s">
        <v>591</v>
      </c>
      <c r="I68" s="194" t="s">
        <v>591</v>
      </c>
      <c r="J68" s="194">
        <v>0.0</v>
      </c>
      <c r="K68" s="194" t="s">
        <v>591</v>
      </c>
      <c r="L68" s="194" t="s">
        <v>591</v>
      </c>
      <c r="M68" s="194" t="s">
        <v>591</v>
      </c>
      <c r="N68" s="194" t="s">
        <v>591</v>
      </c>
      <c r="O68" s="194" t="s">
        <v>591</v>
      </c>
      <c r="P68" s="194" t="s">
        <v>591</v>
      </c>
      <c r="Q68" s="194">
        <v>0.0</v>
      </c>
      <c r="R68" s="194" t="s">
        <v>591</v>
      </c>
      <c r="S68" s="194" t="s">
        <v>591</v>
      </c>
      <c r="T68" s="194" t="s">
        <v>591</v>
      </c>
      <c r="U68" s="194" t="s">
        <v>591</v>
      </c>
      <c r="V68" s="194" t="s">
        <v>591</v>
      </c>
      <c r="W68" s="194" t="s">
        <v>591</v>
      </c>
      <c r="X68" s="194" t="s">
        <v>163</v>
      </c>
      <c r="Y68" s="194">
        <v>0.0</v>
      </c>
      <c r="Z68" s="194" t="s">
        <v>591</v>
      </c>
      <c r="AA68" s="194" t="s">
        <v>591</v>
      </c>
      <c r="AB68" s="194" t="s">
        <v>591</v>
      </c>
      <c r="AC68" s="194" t="s">
        <v>591</v>
      </c>
      <c r="AD68" s="194" t="s">
        <v>591</v>
      </c>
      <c r="AE68" s="194">
        <v>0.0</v>
      </c>
      <c r="AF68" s="223" t="s">
        <v>591</v>
      </c>
      <c r="AG68" s="194" t="s">
        <v>591</v>
      </c>
      <c r="AH68" s="194" t="s">
        <v>591</v>
      </c>
      <c r="AI68" s="194" t="s">
        <v>591</v>
      </c>
      <c r="AJ68" s="197">
        <f>vlookup(B68,'Annual Leave-2026'!$B:$S,9,0)-countif(E68:AI68,"a")-(countif(E68:AI68,"a1")*0.5)-(countif(E68:AI68,"a2")*0.5)-(countif(E68:AI68,"b*")*0.5)-(countif(E68:AI68,"c*")*0.5)-(countif(E68:AI68,"d*")*0.5)-(countif(E68:AI68,"e*")*0.5)+1</f>
        <v>8</v>
      </c>
      <c r="AK68" s="197">
        <f t="shared" si="3"/>
        <v>26</v>
      </c>
      <c r="AL68" s="214">
        <f>VLOOKUP(B68,'Working Time-June-26'!$B:$AK,35,0)/60</f>
        <v>0</v>
      </c>
      <c r="AM68" s="214">
        <f>VLOOKUP(B68,'Working Time-June-26'!$B:$AK,36,0)/60</f>
        <v>0</v>
      </c>
      <c r="AN68" s="209"/>
      <c r="AO68" s="220"/>
      <c r="AP68" s="209"/>
      <c r="AQ68" s="209"/>
      <c r="AR68" s="209"/>
      <c r="AS68" s="209"/>
      <c r="AT68" s="209">
        <f t="shared" si="4"/>
        <v>5</v>
      </c>
      <c r="AU68" s="209">
        <f t="shared" si="5"/>
        <v>0</v>
      </c>
      <c r="AV68" s="210">
        <f t="shared" si="6"/>
        <v>0</v>
      </c>
      <c r="AW68" s="222"/>
      <c r="AX68" s="217" t="s">
        <v>6</v>
      </c>
    </row>
    <row r="69">
      <c r="A69" s="204">
        <v>66.0</v>
      </c>
      <c r="B69" s="218" t="s">
        <v>661</v>
      </c>
      <c r="C69" s="219" t="s">
        <v>83</v>
      </c>
      <c r="D69" s="212" t="s">
        <v>374</v>
      </c>
      <c r="E69" s="194" t="s">
        <v>588</v>
      </c>
      <c r="F69" s="194" t="s">
        <v>588</v>
      </c>
      <c r="G69" s="194" t="s">
        <v>588</v>
      </c>
      <c r="H69" s="194" t="s">
        <v>588</v>
      </c>
      <c r="I69" s="194" t="s">
        <v>588</v>
      </c>
      <c r="J69" s="194" t="s">
        <v>588</v>
      </c>
      <c r="K69" s="194">
        <v>0.0</v>
      </c>
      <c r="L69" s="194" t="s">
        <v>588</v>
      </c>
      <c r="M69" s="194" t="s">
        <v>588</v>
      </c>
      <c r="N69" s="194" t="s">
        <v>588</v>
      </c>
      <c r="O69" s="194" t="s">
        <v>588</v>
      </c>
      <c r="P69" s="194" t="s">
        <v>588</v>
      </c>
      <c r="Q69" s="194" t="s">
        <v>588</v>
      </c>
      <c r="R69" s="194" t="s">
        <v>588</v>
      </c>
      <c r="S69" s="194">
        <v>0.0</v>
      </c>
      <c r="T69" s="194" t="s">
        <v>588</v>
      </c>
      <c r="U69" s="194" t="s">
        <v>588</v>
      </c>
      <c r="V69" s="194" t="s">
        <v>588</v>
      </c>
      <c r="W69" s="194" t="s">
        <v>588</v>
      </c>
      <c r="X69" s="194" t="s">
        <v>588</v>
      </c>
      <c r="Y69" s="194">
        <v>0.0</v>
      </c>
      <c r="Z69" s="194" t="s">
        <v>588</v>
      </c>
      <c r="AA69" s="194" t="s">
        <v>588</v>
      </c>
      <c r="AB69" s="194" t="s">
        <v>588</v>
      </c>
      <c r="AC69" s="194" t="s">
        <v>588</v>
      </c>
      <c r="AD69" s="194" t="s">
        <v>588</v>
      </c>
      <c r="AE69" s="194" t="s">
        <v>588</v>
      </c>
      <c r="AF69" s="194">
        <v>0.0</v>
      </c>
      <c r="AG69" s="194" t="s">
        <v>6</v>
      </c>
      <c r="AH69" s="194" t="s">
        <v>591</v>
      </c>
      <c r="AI69" s="194" t="s">
        <v>591</v>
      </c>
      <c r="AJ69" s="197">
        <f>vlookup(B69,'Annual Leave-2026'!$B:$S,9,0)-countif(E69:AI69,"a")-(countif(E69:AI69,"a1")*0.5)-(countif(E69:AI69,"a2")*0.5)-(countif(E69:AI69,"b*")*0.5)-(countif(E69:AI69,"c*")*0.5)-(countif(E69:AI69,"d*")*0.5)-(countif(E69:AI69,"e*")*0.5)+1</f>
        <v>3</v>
      </c>
      <c r="AK69" s="197">
        <f t="shared" si="3"/>
        <v>27</v>
      </c>
      <c r="AL69" s="214">
        <f>VLOOKUP(B69,'Working Time-June-26'!$B:$AK,35,0)/60</f>
        <v>0</v>
      </c>
      <c r="AM69" s="214">
        <f>VLOOKUP(B69,'Working Time-June-26'!$B:$AK,36,0)/60</f>
        <v>0</v>
      </c>
      <c r="AN69" s="218"/>
      <c r="AO69" s="220"/>
      <c r="AP69" s="209"/>
      <c r="AQ69" s="209"/>
      <c r="AR69" s="209"/>
      <c r="AS69" s="209"/>
      <c r="AT69" s="209">
        <f t="shared" si="4"/>
        <v>4</v>
      </c>
      <c r="AU69" s="209">
        <f t="shared" si="5"/>
        <v>0</v>
      </c>
      <c r="AV69" s="210">
        <f t="shared" si="6"/>
        <v>0</v>
      </c>
      <c r="AW69" s="222"/>
      <c r="AX69" s="217" t="s">
        <v>9</v>
      </c>
    </row>
    <row r="70">
      <c r="A70" s="209">
        <v>67.0</v>
      </c>
      <c r="B70" s="218" t="s">
        <v>662</v>
      </c>
      <c r="C70" s="219" t="s">
        <v>129</v>
      </c>
      <c r="D70" s="212" t="s">
        <v>374</v>
      </c>
      <c r="E70" s="194" t="s">
        <v>593</v>
      </c>
      <c r="F70" s="194" t="s">
        <v>593</v>
      </c>
      <c r="G70" s="194" t="s">
        <v>593</v>
      </c>
      <c r="H70" s="194" t="s">
        <v>593</v>
      </c>
      <c r="I70" s="194" t="s">
        <v>593</v>
      </c>
      <c r="J70" s="194" t="s">
        <v>593</v>
      </c>
      <c r="K70" s="194">
        <v>0.0</v>
      </c>
      <c r="L70" s="194" t="s">
        <v>588</v>
      </c>
      <c r="M70" s="194" t="s">
        <v>588</v>
      </c>
      <c r="N70" s="194" t="s">
        <v>588</v>
      </c>
      <c r="O70" s="194" t="s">
        <v>588</v>
      </c>
      <c r="P70" s="194" t="s">
        <v>588</v>
      </c>
      <c r="Q70" s="194" t="s">
        <v>588</v>
      </c>
      <c r="R70" s="194">
        <v>0.0</v>
      </c>
      <c r="S70" s="194" t="s">
        <v>588</v>
      </c>
      <c r="T70" s="194" t="s">
        <v>588</v>
      </c>
      <c r="U70" s="194" t="s">
        <v>588</v>
      </c>
      <c r="V70" s="194" t="s">
        <v>588</v>
      </c>
      <c r="W70" s="194" t="s">
        <v>588</v>
      </c>
      <c r="X70" s="194" t="s">
        <v>588</v>
      </c>
      <c r="Y70" s="194">
        <v>0.0</v>
      </c>
      <c r="Z70" s="194" t="s">
        <v>588</v>
      </c>
      <c r="AA70" s="194" t="s">
        <v>588</v>
      </c>
      <c r="AB70" s="194" t="s">
        <v>588</v>
      </c>
      <c r="AC70" s="194" t="s">
        <v>588</v>
      </c>
      <c r="AD70" s="194" t="s">
        <v>588</v>
      </c>
      <c r="AE70" s="194" t="s">
        <v>169</v>
      </c>
      <c r="AF70" s="194">
        <v>0.0</v>
      </c>
      <c r="AG70" s="194" t="s">
        <v>588</v>
      </c>
      <c r="AH70" s="194" t="s">
        <v>588</v>
      </c>
      <c r="AI70" s="194" t="s">
        <v>588</v>
      </c>
      <c r="AJ70" s="197">
        <f>vlookup(B70,'Annual Leave-2026'!$B:$S,9,0)-countif(E70:AI70,"a")-(countif(E70:AI70,"a1")*0.5)-(countif(E70:AI70,"a2")*0.5)-(countif(E70:AI70,"b*")*0.5)-(countif(E70:AI70,"c*")*0.5)-(countif(E70:AI70,"d*")*0.5)-(countif(E70:AI70,"e*")*0.5)+1</f>
        <v>0.5</v>
      </c>
      <c r="AK70" s="197">
        <f t="shared" si="3"/>
        <v>27</v>
      </c>
      <c r="AL70" s="214">
        <f>VLOOKUP(B70,'Working Time-June-26'!$B:$AK,35,0)/60</f>
        <v>0</v>
      </c>
      <c r="AM70" s="214">
        <f>VLOOKUP(B70,'Working Time-June-26'!$B:$AK,36,0)/60</f>
        <v>0</v>
      </c>
      <c r="AN70" s="218"/>
      <c r="AO70" s="220"/>
      <c r="AP70" s="209"/>
      <c r="AQ70" s="209"/>
      <c r="AR70" s="209"/>
      <c r="AS70" s="209"/>
      <c r="AT70" s="209">
        <f t="shared" si="4"/>
        <v>4</v>
      </c>
      <c r="AU70" s="209">
        <f t="shared" si="5"/>
        <v>0</v>
      </c>
      <c r="AV70" s="210">
        <f t="shared" si="6"/>
        <v>0</v>
      </c>
      <c r="AW70" s="222"/>
      <c r="AX70" s="217" t="s">
        <v>9</v>
      </c>
    </row>
    <row r="71">
      <c r="A71" s="204">
        <v>68.0</v>
      </c>
      <c r="B71" s="218" t="s">
        <v>663</v>
      </c>
      <c r="C71" s="219" t="s">
        <v>81</v>
      </c>
      <c r="D71" s="212" t="s">
        <v>374</v>
      </c>
      <c r="E71" s="194">
        <v>0.0</v>
      </c>
      <c r="F71" s="194" t="s">
        <v>588</v>
      </c>
      <c r="G71" s="194" t="s">
        <v>588</v>
      </c>
      <c r="H71" s="194" t="s">
        <v>588</v>
      </c>
      <c r="I71" s="194" t="s">
        <v>588</v>
      </c>
      <c r="J71" s="194" t="s">
        <v>588</v>
      </c>
      <c r="K71" s="194" t="s">
        <v>588</v>
      </c>
      <c r="L71" s="194">
        <v>0.0</v>
      </c>
      <c r="M71" s="194" t="s">
        <v>588</v>
      </c>
      <c r="N71" s="194" t="s">
        <v>588</v>
      </c>
      <c r="O71" s="194" t="s">
        <v>588</v>
      </c>
      <c r="P71" s="194" t="s">
        <v>588</v>
      </c>
      <c r="Q71" s="194" t="s">
        <v>588</v>
      </c>
      <c r="R71" s="194" t="s">
        <v>588</v>
      </c>
      <c r="S71" s="194">
        <v>0.0</v>
      </c>
      <c r="T71" s="194" t="s">
        <v>588</v>
      </c>
      <c r="U71" s="194" t="s">
        <v>588</v>
      </c>
      <c r="V71" s="194" t="s">
        <v>588</v>
      </c>
      <c r="W71" s="194" t="s">
        <v>588</v>
      </c>
      <c r="X71" s="194" t="s">
        <v>588</v>
      </c>
      <c r="Y71" s="194" t="s">
        <v>588</v>
      </c>
      <c r="Z71" s="218">
        <v>0.0</v>
      </c>
      <c r="AA71" s="194" t="s">
        <v>588</v>
      </c>
      <c r="AB71" s="194" t="s">
        <v>588</v>
      </c>
      <c r="AC71" s="194" t="s">
        <v>588</v>
      </c>
      <c r="AD71" s="194" t="s">
        <v>588</v>
      </c>
      <c r="AE71" s="194" t="s">
        <v>588</v>
      </c>
      <c r="AF71" s="194" t="s">
        <v>588</v>
      </c>
      <c r="AG71" s="218">
        <v>0.0</v>
      </c>
      <c r="AH71" s="194" t="s">
        <v>588</v>
      </c>
      <c r="AI71" s="194" t="s">
        <v>588</v>
      </c>
      <c r="AJ71" s="197">
        <f>vlookup(B71,'Annual Leave-2026'!$B:$S,9,0)-countif(E71:AI71,"a")-(countif(E71:AI71,"a1")*0.5)-(countif(E71:AI71,"a2")*0.5)-(countif(E71:AI71,"b*")*0.5)-(countif(E71:AI71,"c*")*0.5)-(countif(E71:AI71,"d*")*0.5)-(countif(E71:AI71,"e*")*0.5)+1</f>
        <v>3</v>
      </c>
      <c r="AK71" s="197">
        <f t="shared" si="3"/>
        <v>26</v>
      </c>
      <c r="AL71" s="214">
        <f>VLOOKUP(B71,'Working Time-June-26'!$B:$AK,35,0)/60</f>
        <v>0</v>
      </c>
      <c r="AM71" s="214">
        <f>VLOOKUP(B71,'Working Time-June-26'!$B:$AK,36,0)/60</f>
        <v>0</v>
      </c>
      <c r="AN71" s="218"/>
      <c r="AO71" s="220"/>
      <c r="AP71" s="209"/>
      <c r="AQ71" s="209"/>
      <c r="AR71" s="209"/>
      <c r="AS71" s="209"/>
      <c r="AT71" s="209">
        <f t="shared" si="4"/>
        <v>5</v>
      </c>
      <c r="AU71" s="209">
        <f t="shared" si="5"/>
        <v>0</v>
      </c>
      <c r="AV71" s="210">
        <f t="shared" si="6"/>
        <v>0</v>
      </c>
      <c r="AW71" s="222"/>
      <c r="AX71" s="217">
        <v>0.0</v>
      </c>
    </row>
    <row r="72">
      <c r="A72" s="209">
        <v>69.0</v>
      </c>
      <c r="B72" s="218" t="s">
        <v>664</v>
      </c>
      <c r="C72" s="219" t="s">
        <v>89</v>
      </c>
      <c r="D72" s="218" t="s">
        <v>374</v>
      </c>
      <c r="E72" s="194">
        <v>0.0</v>
      </c>
      <c r="F72" s="194" t="s">
        <v>588</v>
      </c>
      <c r="G72" s="194" t="s">
        <v>588</v>
      </c>
      <c r="H72" s="194" t="s">
        <v>588</v>
      </c>
      <c r="I72" s="194" t="s">
        <v>588</v>
      </c>
      <c r="J72" s="194" t="s">
        <v>588</v>
      </c>
      <c r="K72" s="194" t="s">
        <v>588</v>
      </c>
      <c r="L72" s="194">
        <v>0.0</v>
      </c>
      <c r="M72" s="194" t="s">
        <v>588</v>
      </c>
      <c r="N72" s="194" t="s">
        <v>588</v>
      </c>
      <c r="O72" s="194" t="s">
        <v>588</v>
      </c>
      <c r="P72" s="194" t="s">
        <v>588</v>
      </c>
      <c r="Q72" s="194" t="s">
        <v>588</v>
      </c>
      <c r="R72" s="194" t="s">
        <v>588</v>
      </c>
      <c r="S72" s="194">
        <v>0.0</v>
      </c>
      <c r="T72" s="194" t="s">
        <v>6</v>
      </c>
      <c r="U72" s="194" t="s">
        <v>588</v>
      </c>
      <c r="V72" s="194" t="s">
        <v>588</v>
      </c>
      <c r="W72" s="194" t="s">
        <v>588</v>
      </c>
      <c r="X72" s="194" t="s">
        <v>588</v>
      </c>
      <c r="Y72" s="194" t="s">
        <v>588</v>
      </c>
      <c r="Z72" s="218">
        <v>0.0</v>
      </c>
      <c r="AA72" s="194" t="s">
        <v>588</v>
      </c>
      <c r="AB72" s="194" t="s">
        <v>588</v>
      </c>
      <c r="AC72" s="194" t="s">
        <v>588</v>
      </c>
      <c r="AD72" s="194" t="s">
        <v>588</v>
      </c>
      <c r="AE72" s="194" t="s">
        <v>588</v>
      </c>
      <c r="AF72" s="194">
        <v>0.0</v>
      </c>
      <c r="AG72" s="194" t="s">
        <v>170</v>
      </c>
      <c r="AH72" s="194" t="s">
        <v>588</v>
      </c>
      <c r="AI72" s="194" t="s">
        <v>588</v>
      </c>
      <c r="AJ72" s="197">
        <f>vlookup(B72,'Annual Leave-2026'!$B:$S,9,0)-countif(E72:AI72,"a")-(countif(E72:AI72,"a1")*0.5)-(countif(E72:AI72,"a2")*0.5)-(countif(E72:AI72,"b*")*0.5)-(countif(E72:AI72,"c*")*0.5)-(countif(E72:AI72,"d*")*0.5)-(countif(E72:AI72,"e*")*0.5)+1</f>
        <v>2</v>
      </c>
      <c r="AK72" s="197">
        <f t="shared" si="3"/>
        <v>26</v>
      </c>
      <c r="AL72" s="214">
        <f>VLOOKUP(B72,'Working Time-June-26'!$B:$AK,35,0)/60</f>
        <v>0</v>
      </c>
      <c r="AM72" s="214">
        <f>VLOOKUP(B72,'Working Time-June-26'!$B:$AK,36,0)/60</f>
        <v>0</v>
      </c>
      <c r="AN72" s="218"/>
      <c r="AO72" s="220"/>
      <c r="AP72" s="209"/>
      <c r="AQ72" s="209"/>
      <c r="AR72" s="209"/>
      <c r="AS72" s="209"/>
      <c r="AT72" s="209">
        <f t="shared" si="4"/>
        <v>5</v>
      </c>
      <c r="AU72" s="209">
        <f t="shared" si="5"/>
        <v>0</v>
      </c>
      <c r="AV72" s="210">
        <f t="shared" si="6"/>
        <v>0</v>
      </c>
      <c r="AW72" s="222"/>
      <c r="AX72" s="217">
        <v>0.0</v>
      </c>
    </row>
    <row r="73">
      <c r="A73" s="204">
        <v>70.0</v>
      </c>
      <c r="B73" s="218" t="s">
        <v>665</v>
      </c>
      <c r="C73" s="219" t="s">
        <v>27</v>
      </c>
      <c r="D73" s="218" t="s">
        <v>325</v>
      </c>
      <c r="E73" s="194">
        <v>0.0</v>
      </c>
      <c r="F73" s="194" t="s">
        <v>591</v>
      </c>
      <c r="G73" s="194" t="s">
        <v>591</v>
      </c>
      <c r="H73" s="194" t="s">
        <v>591</v>
      </c>
      <c r="I73" s="194" t="s">
        <v>591</v>
      </c>
      <c r="J73" s="194">
        <v>0.0</v>
      </c>
      <c r="K73" s="194" t="s">
        <v>591</v>
      </c>
      <c r="L73" s="194" t="s">
        <v>591</v>
      </c>
      <c r="M73" s="194" t="s">
        <v>591</v>
      </c>
      <c r="N73" s="194" t="s">
        <v>591</v>
      </c>
      <c r="O73" s="194" t="s">
        <v>591</v>
      </c>
      <c r="P73" s="194" t="s">
        <v>591</v>
      </c>
      <c r="Q73" s="194">
        <v>0.0</v>
      </c>
      <c r="R73" s="194" t="s">
        <v>591</v>
      </c>
      <c r="S73" s="194" t="s">
        <v>591</v>
      </c>
      <c r="T73" s="194" t="s">
        <v>591</v>
      </c>
      <c r="U73" s="194" t="s">
        <v>591</v>
      </c>
      <c r="V73" s="194" t="s">
        <v>591</v>
      </c>
      <c r="W73" s="194" t="s">
        <v>591</v>
      </c>
      <c r="X73" s="194" t="s">
        <v>591</v>
      </c>
      <c r="Y73" s="194">
        <v>0.0</v>
      </c>
      <c r="Z73" s="194" t="s">
        <v>591</v>
      </c>
      <c r="AA73" s="194" t="s">
        <v>591</v>
      </c>
      <c r="AB73" s="194" t="s">
        <v>591</v>
      </c>
      <c r="AC73" s="194" t="s">
        <v>591</v>
      </c>
      <c r="AD73" s="194" t="s">
        <v>591</v>
      </c>
      <c r="AE73" s="194" t="s">
        <v>6</v>
      </c>
      <c r="AF73" s="194">
        <v>0.0</v>
      </c>
      <c r="AG73" s="194" t="s">
        <v>591</v>
      </c>
      <c r="AH73" s="194" t="s">
        <v>591</v>
      </c>
      <c r="AI73" s="194" t="s">
        <v>591</v>
      </c>
      <c r="AJ73" s="197">
        <f>vlookup(B73,'Annual Leave-2026'!$B:$S,9,0)-countif(E73:AI73,"a")-(countif(E73:AI73,"a1")*0.5)-(countif(E73:AI73,"a2")*0.5)-(countif(E73:AI73,"b*")*0.5)-(countif(E73:AI73,"c*")*0.5)-(countif(E73:AI73,"d*")*0.5)-(countif(E73:AI73,"e*")*0.5)+1+1</f>
        <v>7</v>
      </c>
      <c r="AK73" s="197">
        <f t="shared" si="3"/>
        <v>26</v>
      </c>
      <c r="AL73" s="214">
        <f>VLOOKUP(B73,'Working Time-June-26'!$B:$AK,35,0)/60</f>
        <v>0</v>
      </c>
      <c r="AM73" s="214">
        <f>VLOOKUP(B73,'Working Time-June-26'!$B:$AK,36,0)/60</f>
        <v>0</v>
      </c>
      <c r="AN73" s="218"/>
      <c r="AO73" s="220"/>
      <c r="AP73" s="209"/>
      <c r="AQ73" s="209"/>
      <c r="AR73" s="209"/>
      <c r="AS73" s="209"/>
      <c r="AT73" s="209">
        <f t="shared" si="4"/>
        <v>5</v>
      </c>
      <c r="AU73" s="209">
        <f t="shared" si="5"/>
        <v>0</v>
      </c>
      <c r="AV73" s="210">
        <f t="shared" si="6"/>
        <v>0</v>
      </c>
      <c r="AW73" s="222"/>
      <c r="AX73" s="217" t="s">
        <v>6</v>
      </c>
    </row>
    <row r="74">
      <c r="A74" s="209">
        <v>71.0</v>
      </c>
      <c r="B74" s="212" t="s">
        <v>666</v>
      </c>
      <c r="C74" s="213" t="s">
        <v>23</v>
      </c>
      <c r="D74" s="212" t="s">
        <v>325</v>
      </c>
      <c r="E74" s="194" t="s">
        <v>6</v>
      </c>
      <c r="F74" s="194" t="s">
        <v>591</v>
      </c>
      <c r="G74" s="194" t="s">
        <v>591</v>
      </c>
      <c r="H74" s="194" t="s">
        <v>591</v>
      </c>
      <c r="I74" s="194" t="s">
        <v>591</v>
      </c>
      <c r="J74" s="194">
        <v>0.0</v>
      </c>
      <c r="K74" s="194" t="s">
        <v>591</v>
      </c>
      <c r="L74" s="194" t="s">
        <v>591</v>
      </c>
      <c r="M74" s="194" t="s">
        <v>591</v>
      </c>
      <c r="N74" s="194" t="s">
        <v>591</v>
      </c>
      <c r="O74" s="194" t="s">
        <v>591</v>
      </c>
      <c r="P74" s="194" t="s">
        <v>592</v>
      </c>
      <c r="Q74" s="194">
        <v>0.0</v>
      </c>
      <c r="R74" s="194" t="s">
        <v>602</v>
      </c>
      <c r="S74" s="194" t="s">
        <v>591</v>
      </c>
      <c r="T74" s="194" t="s">
        <v>591</v>
      </c>
      <c r="U74" s="194" t="s">
        <v>591</v>
      </c>
      <c r="V74" s="194" t="s">
        <v>591</v>
      </c>
      <c r="W74" s="194" t="s">
        <v>591</v>
      </c>
      <c r="X74" s="194" t="s">
        <v>591</v>
      </c>
      <c r="Y74" s="194">
        <v>0.0</v>
      </c>
      <c r="Z74" s="194" t="s">
        <v>591</v>
      </c>
      <c r="AA74" s="194" t="s">
        <v>591</v>
      </c>
      <c r="AB74" s="194" t="s">
        <v>591</v>
      </c>
      <c r="AC74" s="194" t="s">
        <v>591</v>
      </c>
      <c r="AD74" s="194" t="s">
        <v>591</v>
      </c>
      <c r="AE74" s="194" t="s">
        <v>591</v>
      </c>
      <c r="AF74" s="194">
        <v>0.0</v>
      </c>
      <c r="AG74" s="194" t="s">
        <v>591</v>
      </c>
      <c r="AH74" s="194" t="s">
        <v>591</v>
      </c>
      <c r="AI74" s="194" t="s">
        <v>591</v>
      </c>
      <c r="AJ74" s="197">
        <f>vlookup(B74,'Annual Leave-2026'!$B:$S,9,0)-countif(E74:AI74,"a")-(countif(E74:AI74,"a1")*0.5)-(countif(E74:AI74,"a2")*0.5)-(countif(E74:AI74,"b*")*0.5)-(countif(E74:AI74,"c*")*0.5)-(countif(E74:AI74,"d*")*0.5)-(countif(E74:AI74,"e*")*0.5)+1+1</f>
        <v>5</v>
      </c>
      <c r="AK74" s="197">
        <f t="shared" si="3"/>
        <v>25</v>
      </c>
      <c r="AL74" s="214">
        <f>VLOOKUP(B74,'Working Time-June-26'!$B:$AK,35,0)/60</f>
        <v>0</v>
      </c>
      <c r="AM74" s="214">
        <f>VLOOKUP(B74,'Working Time-June-26'!$B:$AK,36,0)/60</f>
        <v>0</v>
      </c>
      <c r="AN74" s="209"/>
      <c r="AO74" s="216"/>
      <c r="AP74" s="209"/>
      <c r="AQ74" s="209"/>
      <c r="AR74" s="209"/>
      <c r="AS74" s="209"/>
      <c r="AT74" s="209">
        <f t="shared" si="4"/>
        <v>4</v>
      </c>
      <c r="AU74" s="209">
        <f t="shared" si="5"/>
        <v>1</v>
      </c>
      <c r="AV74" s="210">
        <f t="shared" si="6"/>
        <v>1</v>
      </c>
      <c r="AW74" s="212"/>
      <c r="AX74" s="217" t="s">
        <v>6</v>
      </c>
    </row>
    <row r="75">
      <c r="A75" s="204">
        <v>72.0</v>
      </c>
      <c r="B75" s="212" t="s">
        <v>667</v>
      </c>
      <c r="C75" s="213" t="s">
        <v>72</v>
      </c>
      <c r="D75" s="212" t="s">
        <v>335</v>
      </c>
      <c r="E75" s="194" t="s">
        <v>593</v>
      </c>
      <c r="F75" s="194" t="s">
        <v>593</v>
      </c>
      <c r="G75" s="194" t="s">
        <v>593</v>
      </c>
      <c r="H75" s="194" t="s">
        <v>593</v>
      </c>
      <c r="I75" s="194" t="s">
        <v>593</v>
      </c>
      <c r="J75" s="194">
        <v>0.0</v>
      </c>
      <c r="K75" s="194" t="s">
        <v>592</v>
      </c>
      <c r="L75" s="194" t="s">
        <v>592</v>
      </c>
      <c r="M75" s="194" t="s">
        <v>588</v>
      </c>
      <c r="N75" s="194" t="s">
        <v>588</v>
      </c>
      <c r="O75" s="194" t="s">
        <v>588</v>
      </c>
      <c r="P75" s="194" t="s">
        <v>588</v>
      </c>
      <c r="Q75" s="194">
        <v>0.0</v>
      </c>
      <c r="R75" s="194" t="s">
        <v>592</v>
      </c>
      <c r="S75" s="194" t="s">
        <v>592</v>
      </c>
      <c r="T75" s="194" t="s">
        <v>588</v>
      </c>
      <c r="U75" s="194" t="s">
        <v>588</v>
      </c>
      <c r="V75" s="194" t="s">
        <v>588</v>
      </c>
      <c r="W75" s="194" t="s">
        <v>588</v>
      </c>
      <c r="X75" s="194" t="s">
        <v>588</v>
      </c>
      <c r="Y75" s="194">
        <v>0.0</v>
      </c>
      <c r="Z75" s="194" t="s">
        <v>588</v>
      </c>
      <c r="AA75" s="194" t="s">
        <v>588</v>
      </c>
      <c r="AB75" s="194" t="s">
        <v>588</v>
      </c>
      <c r="AC75" s="194" t="s">
        <v>588</v>
      </c>
      <c r="AD75" s="194" t="s">
        <v>588</v>
      </c>
      <c r="AE75" s="194">
        <v>0.0</v>
      </c>
      <c r="AF75" s="223" t="s">
        <v>591</v>
      </c>
      <c r="AG75" s="194" t="s">
        <v>591</v>
      </c>
      <c r="AH75" s="194" t="s">
        <v>602</v>
      </c>
      <c r="AI75" s="194" t="s">
        <v>591</v>
      </c>
      <c r="AJ75" s="197">
        <f>vlookup(B75,'Annual Leave-2026'!$B:$S,9,0)-countif(E75:AI75,"a")-(countif(E75:AI75,"a1")*0.5)-(countif(E75:AI75,"a2")*0.5)-(countif(E75:AI75,"b*")*0.5)-(countif(E75:AI75,"c*")*0.5)-(countif(E75:AI75,"d*")*0.5)-(countif(E75:AI75,"e*")*0.5)+1</f>
        <v>2</v>
      </c>
      <c r="AK75" s="197">
        <f t="shared" si="3"/>
        <v>22</v>
      </c>
      <c r="AL75" s="214">
        <f>VLOOKUP(B75,'Working Time-June-26'!$B:$AK,35,0)/60</f>
        <v>-1.966666667</v>
      </c>
      <c r="AM75" s="214">
        <f>VLOOKUP(B75,'Working Time-June-26'!$B:$AK,36,0)/60</f>
        <v>0</v>
      </c>
      <c r="AN75" s="209"/>
      <c r="AO75" s="216"/>
      <c r="AP75" s="209"/>
      <c r="AQ75" s="209"/>
      <c r="AR75" s="209"/>
      <c r="AS75" s="209"/>
      <c r="AT75" s="209">
        <f t="shared" si="4"/>
        <v>4</v>
      </c>
      <c r="AU75" s="209">
        <f t="shared" si="5"/>
        <v>4</v>
      </c>
      <c r="AV75" s="210">
        <f t="shared" si="6"/>
        <v>1</v>
      </c>
      <c r="AW75" s="212"/>
      <c r="AX75" s="217" t="s">
        <v>9</v>
      </c>
    </row>
    <row r="76">
      <c r="A76" s="209">
        <v>73.0</v>
      </c>
      <c r="B76" s="212" t="s">
        <v>668</v>
      </c>
      <c r="C76" s="213" t="s">
        <v>62</v>
      </c>
      <c r="D76" s="212" t="s">
        <v>335</v>
      </c>
      <c r="E76" s="194" t="s">
        <v>593</v>
      </c>
      <c r="F76" s="194" t="s">
        <v>593</v>
      </c>
      <c r="G76" s="194" t="s">
        <v>593</v>
      </c>
      <c r="H76" s="194" t="s">
        <v>593</v>
      </c>
      <c r="I76" s="194" t="s">
        <v>593</v>
      </c>
      <c r="J76" s="194">
        <v>0.0</v>
      </c>
      <c r="K76" s="194" t="s">
        <v>6</v>
      </c>
      <c r="L76" s="194" t="s">
        <v>593</v>
      </c>
      <c r="M76" s="194" t="s">
        <v>593</v>
      </c>
      <c r="N76" s="194" t="s">
        <v>6</v>
      </c>
      <c r="O76" s="194" t="s">
        <v>6</v>
      </c>
      <c r="P76" s="194" t="s">
        <v>6</v>
      </c>
      <c r="Q76" s="194">
        <v>0.0</v>
      </c>
      <c r="R76" s="194" t="s">
        <v>593</v>
      </c>
      <c r="S76" s="194" t="s">
        <v>593</v>
      </c>
      <c r="T76" s="194" t="s">
        <v>593</v>
      </c>
      <c r="U76" s="194" t="s">
        <v>593</v>
      </c>
      <c r="V76" s="194" t="s">
        <v>593</v>
      </c>
      <c r="W76" s="194" t="s">
        <v>593</v>
      </c>
      <c r="X76" s="194" t="s">
        <v>593</v>
      </c>
      <c r="Y76" s="194">
        <v>0.0</v>
      </c>
      <c r="Z76" s="194" t="s">
        <v>593</v>
      </c>
      <c r="AA76" s="194" t="s">
        <v>593</v>
      </c>
      <c r="AB76" s="194" t="s">
        <v>593</v>
      </c>
      <c r="AC76" s="194" t="s">
        <v>593</v>
      </c>
      <c r="AD76" s="194" t="s">
        <v>593</v>
      </c>
      <c r="AE76" s="194" t="s">
        <v>6</v>
      </c>
      <c r="AF76" s="194">
        <v>0.0</v>
      </c>
      <c r="AG76" s="194" t="s">
        <v>593</v>
      </c>
      <c r="AH76" s="194" t="s">
        <v>593</v>
      </c>
      <c r="AI76" s="194" t="s">
        <v>593</v>
      </c>
      <c r="AJ76" s="197">
        <f>vlookup(B76,'Annual Leave-2026'!$B:$S,9,0)-countif(E76:AI76,"a")-(countif(E76:AI76,"a1")*0.5)-(countif(E76:AI76,"a2")*0.5)-(countif(E76:AI76,"b*")*0.5)-(countif(E76:AI76,"c*")*0.5)-(countif(E76:AI76,"d*")*0.5)-(countif(E76:AI76,"e*")*0.5)+1</f>
        <v>1</v>
      </c>
      <c r="AK76" s="197">
        <f t="shared" si="3"/>
        <v>27</v>
      </c>
      <c r="AL76" s="214">
        <f>VLOOKUP(B76,'Working Time-June-26'!$B:$AK,35,0)/60</f>
        <v>-0.1666666667</v>
      </c>
      <c r="AM76" s="214">
        <f>VLOOKUP(B76,'Working Time-June-26'!$B:$AK,36,0)/60</f>
        <v>0</v>
      </c>
      <c r="AN76" s="209"/>
      <c r="AO76" s="216"/>
      <c r="AP76" s="209"/>
      <c r="AQ76" s="209"/>
      <c r="AR76" s="209"/>
      <c r="AS76" s="209"/>
      <c r="AT76" s="209">
        <f t="shared" si="4"/>
        <v>4</v>
      </c>
      <c r="AU76" s="209">
        <f t="shared" si="5"/>
        <v>0</v>
      </c>
      <c r="AV76" s="210">
        <f t="shared" si="6"/>
        <v>0</v>
      </c>
      <c r="AW76" s="212"/>
      <c r="AX76" s="217" t="s">
        <v>10</v>
      </c>
    </row>
    <row r="77">
      <c r="A77" s="204">
        <v>74.0</v>
      </c>
      <c r="B77" s="212" t="s">
        <v>669</v>
      </c>
      <c r="C77" s="213" t="s">
        <v>38</v>
      </c>
      <c r="D77" s="212" t="s">
        <v>335</v>
      </c>
      <c r="E77" s="194">
        <v>0.0</v>
      </c>
      <c r="F77" s="194" t="s">
        <v>591</v>
      </c>
      <c r="G77" s="194" t="s">
        <v>591</v>
      </c>
      <c r="H77" s="194" t="s">
        <v>591</v>
      </c>
      <c r="I77" s="194" t="s">
        <v>591</v>
      </c>
      <c r="J77" s="194" t="s">
        <v>602</v>
      </c>
      <c r="K77" s="194">
        <v>0.0</v>
      </c>
      <c r="L77" s="194" t="s">
        <v>593</v>
      </c>
      <c r="M77" s="194" t="s">
        <v>592</v>
      </c>
      <c r="N77" s="194" t="s">
        <v>593</v>
      </c>
      <c r="O77" s="194" t="s">
        <v>593</v>
      </c>
      <c r="P77" s="194" t="s">
        <v>593</v>
      </c>
      <c r="Q77" s="194">
        <v>0.0</v>
      </c>
      <c r="R77" s="194" t="s">
        <v>593</v>
      </c>
      <c r="S77" s="194" t="s">
        <v>593</v>
      </c>
      <c r="T77" s="194" t="s">
        <v>593</v>
      </c>
      <c r="U77" s="194" t="s">
        <v>593</v>
      </c>
      <c r="V77" s="194" t="s">
        <v>593</v>
      </c>
      <c r="W77" s="194" t="s">
        <v>593</v>
      </c>
      <c r="X77" s="194" t="s">
        <v>593</v>
      </c>
      <c r="Y77" s="194">
        <v>0.0</v>
      </c>
      <c r="Z77" s="194" t="s">
        <v>593</v>
      </c>
      <c r="AA77" s="194" t="s">
        <v>593</v>
      </c>
      <c r="AB77" s="194" t="s">
        <v>593</v>
      </c>
      <c r="AC77" s="194" t="s">
        <v>593</v>
      </c>
      <c r="AD77" s="194" t="s">
        <v>593</v>
      </c>
      <c r="AE77" s="194">
        <v>0.0</v>
      </c>
      <c r="AF77" s="194" t="s">
        <v>588</v>
      </c>
      <c r="AG77" s="194" t="s">
        <v>588</v>
      </c>
      <c r="AH77" s="194" t="s">
        <v>602</v>
      </c>
      <c r="AI77" s="194" t="s">
        <v>588</v>
      </c>
      <c r="AJ77" s="197">
        <f>vlookup(B77,'Annual Leave-2026'!$B:$S,9,0)-countif(E77:AI77,"a")-(countif(E77:AI77,"a1")*0.5)-(countif(E77:AI77,"a2")*0.5)-(countif(E77:AI77,"b*")*0.5)-(countif(E77:AI77,"c*")*0.5)-(countif(E77:AI77,"d*")*0.5)-(countif(E77:AI77,"e*")*0.5)+1</f>
        <v>2</v>
      </c>
      <c r="AK77" s="197">
        <f t="shared" si="3"/>
        <v>23</v>
      </c>
      <c r="AL77" s="214">
        <f>VLOOKUP(B77,'Working Time-June-26'!$B:$AK,35,0)/60</f>
        <v>-1.25</v>
      </c>
      <c r="AM77" s="214">
        <f>VLOOKUP(B77,'Working Time-June-26'!$B:$AK,36,0)/60</f>
        <v>0</v>
      </c>
      <c r="AN77" s="209"/>
      <c r="AO77" s="216"/>
      <c r="AP77" s="209"/>
      <c r="AQ77" s="209"/>
      <c r="AR77" s="209"/>
      <c r="AS77" s="209"/>
      <c r="AT77" s="209">
        <f t="shared" si="4"/>
        <v>5</v>
      </c>
      <c r="AU77" s="209">
        <f t="shared" si="5"/>
        <v>1</v>
      </c>
      <c r="AV77" s="210">
        <f t="shared" si="6"/>
        <v>2</v>
      </c>
      <c r="AW77" s="212"/>
      <c r="AX77" s="217" t="s">
        <v>10</v>
      </c>
    </row>
    <row r="78">
      <c r="A78" s="209">
        <v>75.0</v>
      </c>
      <c r="B78" s="212" t="s">
        <v>670</v>
      </c>
      <c r="C78" s="213" t="s">
        <v>71</v>
      </c>
      <c r="D78" s="212" t="s">
        <v>335</v>
      </c>
      <c r="E78" s="194" t="s">
        <v>591</v>
      </c>
      <c r="F78" s="194" t="s">
        <v>591</v>
      </c>
      <c r="G78" s="194" t="s">
        <v>591</v>
      </c>
      <c r="H78" s="194" t="s">
        <v>591</v>
      </c>
      <c r="I78" s="194" t="s">
        <v>591</v>
      </c>
      <c r="J78" s="194">
        <v>0.0</v>
      </c>
      <c r="K78" s="221" t="s">
        <v>172</v>
      </c>
      <c r="L78" s="194" t="s">
        <v>593</v>
      </c>
      <c r="M78" s="194" t="s">
        <v>593</v>
      </c>
      <c r="N78" s="194" t="s">
        <v>593</v>
      </c>
      <c r="O78" s="194" t="s">
        <v>593</v>
      </c>
      <c r="P78" s="194" t="s">
        <v>593</v>
      </c>
      <c r="Q78" s="194" t="s">
        <v>593</v>
      </c>
      <c r="R78" s="194">
        <v>0.0</v>
      </c>
      <c r="S78" s="194" t="s">
        <v>6</v>
      </c>
      <c r="T78" s="194" t="s">
        <v>593</v>
      </c>
      <c r="U78" s="194" t="s">
        <v>593</v>
      </c>
      <c r="V78" s="194" t="s">
        <v>593</v>
      </c>
      <c r="W78" s="194" t="s">
        <v>593</v>
      </c>
      <c r="X78" s="194">
        <v>0.0</v>
      </c>
      <c r="Y78" s="194" t="s">
        <v>593</v>
      </c>
      <c r="Z78" s="194" t="s">
        <v>593</v>
      </c>
      <c r="AA78" s="194" t="s">
        <v>593</v>
      </c>
      <c r="AB78" s="194" t="s">
        <v>593</v>
      </c>
      <c r="AC78" s="194" t="s">
        <v>593</v>
      </c>
      <c r="AD78" s="194" t="s">
        <v>593</v>
      </c>
      <c r="AE78" s="194">
        <v>0.0</v>
      </c>
      <c r="AF78" s="194" t="s">
        <v>588</v>
      </c>
      <c r="AG78" s="194" t="s">
        <v>588</v>
      </c>
      <c r="AH78" s="194" t="s">
        <v>588</v>
      </c>
      <c r="AI78" s="194" t="s">
        <v>588</v>
      </c>
      <c r="AJ78" s="197">
        <f>vlookup(B78,'Annual Leave-2026'!$B:$S,9,0)-countif(E78:AI78,"a")-(countif(E78:AI78,"a1")*0.5)-(countif(E78:AI78,"a2")*0.5)-(countif(E78:AI78,"b*")*0.5)-(countif(E78:AI78,"c*")*0.5)-(countif(E78:AI78,"d*")*0.5)-(countif(E78:AI78,"e*")*0.5)+1</f>
        <v>0</v>
      </c>
      <c r="AK78" s="197">
        <f t="shared" si="3"/>
        <v>27</v>
      </c>
      <c r="AL78" s="214">
        <f>VLOOKUP(B78,'Working Time-June-26'!$B:$AK,35,0)/60</f>
        <v>-0.3166666667</v>
      </c>
      <c r="AM78" s="214">
        <f>VLOOKUP(B78,'Working Time-June-26'!$B:$AK,36,0)/60</f>
        <v>0</v>
      </c>
      <c r="AN78" s="209"/>
      <c r="AO78" s="216"/>
      <c r="AP78" s="209"/>
      <c r="AQ78" s="209"/>
      <c r="AR78" s="209"/>
      <c r="AS78" s="209"/>
      <c r="AT78" s="209">
        <f t="shared" si="4"/>
        <v>4</v>
      </c>
      <c r="AU78" s="209">
        <f t="shared" si="5"/>
        <v>0</v>
      </c>
      <c r="AV78" s="210">
        <f t="shared" si="6"/>
        <v>0</v>
      </c>
      <c r="AW78" s="212"/>
      <c r="AX78" s="217" t="s">
        <v>10</v>
      </c>
    </row>
    <row r="79">
      <c r="A79" s="204">
        <v>76.0</v>
      </c>
      <c r="B79" s="212" t="s">
        <v>671</v>
      </c>
      <c r="C79" s="213" t="s">
        <v>60</v>
      </c>
      <c r="D79" s="212" t="s">
        <v>335</v>
      </c>
      <c r="E79" s="194" t="s">
        <v>593</v>
      </c>
      <c r="F79" s="194" t="s">
        <v>593</v>
      </c>
      <c r="G79" s="194" t="s">
        <v>593</v>
      </c>
      <c r="H79" s="194" t="s">
        <v>593</v>
      </c>
      <c r="I79" s="194" t="s">
        <v>593</v>
      </c>
      <c r="J79" s="194">
        <v>0.0</v>
      </c>
      <c r="K79" s="194" t="s">
        <v>171</v>
      </c>
      <c r="L79" s="194" t="s">
        <v>171</v>
      </c>
      <c r="M79" s="194" t="s">
        <v>593</v>
      </c>
      <c r="N79" s="194" t="s">
        <v>593</v>
      </c>
      <c r="O79" s="194" t="s">
        <v>593</v>
      </c>
      <c r="P79" s="194" t="s">
        <v>602</v>
      </c>
      <c r="Q79" s="194">
        <v>0.0</v>
      </c>
      <c r="R79" s="194" t="s">
        <v>593</v>
      </c>
      <c r="S79" s="194" t="s">
        <v>593</v>
      </c>
      <c r="T79" s="194" t="s">
        <v>593</v>
      </c>
      <c r="U79" s="194" t="s">
        <v>593</v>
      </c>
      <c r="V79" s="194" t="s">
        <v>593</v>
      </c>
      <c r="W79" s="194" t="s">
        <v>593</v>
      </c>
      <c r="X79" s="194">
        <v>0.0</v>
      </c>
      <c r="Y79" s="194" t="s">
        <v>593</v>
      </c>
      <c r="Z79" s="194" t="s">
        <v>593</v>
      </c>
      <c r="AA79" s="194" t="s">
        <v>593</v>
      </c>
      <c r="AB79" s="194" t="s">
        <v>593</v>
      </c>
      <c r="AC79" s="194" t="s">
        <v>602</v>
      </c>
      <c r="AD79" s="194" t="s">
        <v>593</v>
      </c>
      <c r="AE79" s="194" t="s">
        <v>593</v>
      </c>
      <c r="AF79" s="194">
        <v>0.0</v>
      </c>
      <c r="AG79" s="194" t="s">
        <v>593</v>
      </c>
      <c r="AH79" s="194" t="s">
        <v>593</v>
      </c>
      <c r="AI79" s="194" t="s">
        <v>593</v>
      </c>
      <c r="AJ79" s="197">
        <f>vlookup(B79,'Annual Leave-2026'!$B:$S,9,0)-countif(E79:AI79,"a")-(countif(E79:AI79,"a1")*0.5)-(countif(E79:AI79,"a2")*0.5)-(countif(E79:AI79,"b*")*0.5)-(countif(E79:AI79,"c*")*0.5)-(countif(E79:AI79,"d*")*0.5)-(countif(E79:AI79,"e*")*0.5)+1</f>
        <v>0</v>
      </c>
      <c r="AK79" s="197">
        <f t="shared" si="3"/>
        <v>25</v>
      </c>
      <c r="AL79" s="214">
        <f>VLOOKUP(B79,'Working Time-June-26'!$B:$AK,35,0)/60</f>
        <v>-0.1</v>
      </c>
      <c r="AM79" s="214">
        <f>VLOOKUP(B79,'Working Time-June-26'!$B:$AK,36,0)/60</f>
        <v>0</v>
      </c>
      <c r="AN79" s="209"/>
      <c r="AO79" s="216"/>
      <c r="AP79" s="209"/>
      <c r="AQ79" s="209"/>
      <c r="AR79" s="209"/>
      <c r="AS79" s="209"/>
      <c r="AT79" s="209">
        <f t="shared" si="4"/>
        <v>4</v>
      </c>
      <c r="AU79" s="209">
        <f t="shared" si="5"/>
        <v>0</v>
      </c>
      <c r="AV79" s="210">
        <f t="shared" si="6"/>
        <v>2</v>
      </c>
      <c r="AW79" s="212"/>
      <c r="AX79" s="217" t="s">
        <v>10</v>
      </c>
    </row>
    <row r="80">
      <c r="A80" s="209">
        <v>77.0</v>
      </c>
      <c r="B80" s="218" t="s">
        <v>672</v>
      </c>
      <c r="C80" s="219" t="s">
        <v>56</v>
      </c>
      <c r="D80" s="212" t="s">
        <v>325</v>
      </c>
      <c r="E80" s="194" t="s">
        <v>588</v>
      </c>
      <c r="F80" s="194" t="s">
        <v>588</v>
      </c>
      <c r="G80" s="194" t="s">
        <v>588</v>
      </c>
      <c r="H80" s="194" t="s">
        <v>588</v>
      </c>
      <c r="I80" s="194" t="s">
        <v>588</v>
      </c>
      <c r="J80" s="194" t="s">
        <v>588</v>
      </c>
      <c r="K80" s="194" t="s">
        <v>6</v>
      </c>
      <c r="L80" s="194">
        <v>0.0</v>
      </c>
      <c r="M80" s="194" t="s">
        <v>588</v>
      </c>
      <c r="N80" s="194" t="s">
        <v>588</v>
      </c>
      <c r="O80" s="194" t="s">
        <v>588</v>
      </c>
      <c r="P80" s="194" t="s">
        <v>588</v>
      </c>
      <c r="Q80" s="194" t="s">
        <v>588</v>
      </c>
      <c r="R80" s="194">
        <v>0.0</v>
      </c>
      <c r="S80" s="194" t="s">
        <v>588</v>
      </c>
      <c r="T80" s="194" t="s">
        <v>588</v>
      </c>
      <c r="U80" s="194" t="s">
        <v>588</v>
      </c>
      <c r="V80" s="194" t="s">
        <v>588</v>
      </c>
      <c r="W80" s="194" t="s">
        <v>588</v>
      </c>
      <c r="X80" s="194">
        <v>0.0</v>
      </c>
      <c r="Y80" s="194" t="s">
        <v>588</v>
      </c>
      <c r="Z80" s="194" t="s">
        <v>588</v>
      </c>
      <c r="AA80" s="194" t="s">
        <v>588</v>
      </c>
      <c r="AB80" s="194" t="s">
        <v>588</v>
      </c>
      <c r="AC80" s="194" t="s">
        <v>588</v>
      </c>
      <c r="AD80" s="194" t="s">
        <v>588</v>
      </c>
      <c r="AE80" s="194">
        <v>0.0</v>
      </c>
      <c r="AF80" s="223" t="s">
        <v>591</v>
      </c>
      <c r="AG80" s="194" t="s">
        <v>591</v>
      </c>
      <c r="AH80" s="194" t="s">
        <v>591</v>
      </c>
      <c r="AI80" s="194" t="s">
        <v>591</v>
      </c>
      <c r="AJ80" s="197">
        <f>vlookup(B80,'Annual Leave-2026'!$B:$S,9,0)-countif(E80:AI80,"a")-(countif(E80:AI80,"a1")*0.5)-(countif(E80:AI80,"a2")*0.5)-(countif(E80:AI80,"b*")*0.5)-(countif(E80:AI80,"c*")*0.5)-(countif(E80:AI80,"d*")*0.5)-(countif(E80:AI80,"e*")*0.5)+1</f>
        <v>2</v>
      </c>
      <c r="AK80" s="197">
        <f t="shared" si="3"/>
        <v>27</v>
      </c>
      <c r="AL80" s="214">
        <f>VLOOKUP(B80,'Working Time-June-26'!$B:$AK,35,0)/60</f>
        <v>0</v>
      </c>
      <c r="AM80" s="214">
        <f>VLOOKUP(B80,'Working Time-June-26'!$B:$AK,36,0)/60</f>
        <v>0</v>
      </c>
      <c r="AN80" s="209"/>
      <c r="AO80" s="220"/>
      <c r="AP80" s="209"/>
      <c r="AQ80" s="209"/>
      <c r="AR80" s="209"/>
      <c r="AS80" s="209"/>
      <c r="AT80" s="209">
        <f t="shared" si="4"/>
        <v>4</v>
      </c>
      <c r="AU80" s="209">
        <f t="shared" si="5"/>
        <v>0</v>
      </c>
      <c r="AV80" s="210">
        <f t="shared" si="6"/>
        <v>0</v>
      </c>
      <c r="AW80" s="212"/>
      <c r="AX80" s="217" t="s">
        <v>9</v>
      </c>
    </row>
    <row r="81">
      <c r="A81" s="204">
        <v>78.0</v>
      </c>
      <c r="B81" s="218" t="s">
        <v>673</v>
      </c>
      <c r="C81" s="219" t="s">
        <v>13</v>
      </c>
      <c r="D81" s="212" t="s">
        <v>325</v>
      </c>
      <c r="E81" s="194" t="s">
        <v>591</v>
      </c>
      <c r="F81" s="194" t="s">
        <v>591</v>
      </c>
      <c r="G81" s="194" t="s">
        <v>591</v>
      </c>
      <c r="H81" s="194" t="s">
        <v>591</v>
      </c>
      <c r="I81" s="194" t="s">
        <v>591</v>
      </c>
      <c r="J81" s="194" t="s">
        <v>591</v>
      </c>
      <c r="K81" s="194">
        <v>0.0</v>
      </c>
      <c r="L81" s="194" t="s">
        <v>593</v>
      </c>
      <c r="M81" s="194" t="s">
        <v>593</v>
      </c>
      <c r="N81" s="194" t="s">
        <v>593</v>
      </c>
      <c r="O81" s="194" t="s">
        <v>593</v>
      </c>
      <c r="P81" s="194" t="s">
        <v>593</v>
      </c>
      <c r="Q81" s="194" t="s">
        <v>593</v>
      </c>
      <c r="R81" s="194">
        <v>0.0</v>
      </c>
      <c r="S81" s="194" t="s">
        <v>593</v>
      </c>
      <c r="T81" s="194" t="s">
        <v>593</v>
      </c>
      <c r="U81" s="194" t="s">
        <v>593</v>
      </c>
      <c r="V81" s="194" t="s">
        <v>593</v>
      </c>
      <c r="W81" s="194" t="s">
        <v>593</v>
      </c>
      <c r="X81" s="194">
        <v>0.0</v>
      </c>
      <c r="Y81" s="194" t="s">
        <v>593</v>
      </c>
      <c r="Z81" s="194" t="s">
        <v>593</v>
      </c>
      <c r="AA81" s="194" t="s">
        <v>593</v>
      </c>
      <c r="AB81" s="194" t="s">
        <v>593</v>
      </c>
      <c r="AC81" s="194" t="s">
        <v>593</v>
      </c>
      <c r="AD81" s="194" t="s">
        <v>593</v>
      </c>
      <c r="AE81" s="194" t="s">
        <v>593</v>
      </c>
      <c r="AF81" s="194">
        <v>0.0</v>
      </c>
      <c r="AG81" s="194" t="s">
        <v>588</v>
      </c>
      <c r="AH81" s="194" t="s">
        <v>588</v>
      </c>
      <c r="AI81" s="194" t="s">
        <v>588</v>
      </c>
      <c r="AJ81" s="197">
        <f>vlookup(B81,'Annual Leave-2026'!$B:$S,9,0)-countif(E81:AI81,"a")-(countif(E81:AI81,"a1")*0.5)-(countif(E81:AI81,"a2")*0.5)-(countif(E81:AI81,"b*")*0.5)-(countif(E81:AI81,"c*")*0.5)-(countif(E81:AI81,"d*")*0.5)-(countif(E81:AI81,"e*")*0.5)+1</f>
        <v>3</v>
      </c>
      <c r="AK81" s="197">
        <f t="shared" si="3"/>
        <v>27</v>
      </c>
      <c r="AL81" s="214">
        <f>VLOOKUP(B81,'Working Time-June-26'!$B:$AK,35,0)/60</f>
        <v>-0.06666666667</v>
      </c>
      <c r="AM81" s="214">
        <f>VLOOKUP(B81,'Working Time-June-26'!$B:$AK,36,0)/60</f>
        <v>0</v>
      </c>
      <c r="AN81" s="209"/>
      <c r="AO81" s="220"/>
      <c r="AP81" s="209"/>
      <c r="AQ81" s="209"/>
      <c r="AR81" s="209"/>
      <c r="AS81" s="209"/>
      <c r="AT81" s="209">
        <f t="shared" si="4"/>
        <v>4</v>
      </c>
      <c r="AU81" s="209">
        <f t="shared" si="5"/>
        <v>0</v>
      </c>
      <c r="AV81" s="210">
        <f t="shared" si="6"/>
        <v>0</v>
      </c>
      <c r="AW81" s="212"/>
      <c r="AX81" s="217" t="s">
        <v>10</v>
      </c>
    </row>
    <row r="82">
      <c r="A82" s="209">
        <v>79.0</v>
      </c>
      <c r="B82" s="218" t="s">
        <v>674</v>
      </c>
      <c r="C82" s="219" t="s">
        <v>52</v>
      </c>
      <c r="D82" s="212" t="s">
        <v>325</v>
      </c>
      <c r="E82" s="194" t="s">
        <v>588</v>
      </c>
      <c r="F82" s="194" t="s">
        <v>588</v>
      </c>
      <c r="G82" s="194" t="s">
        <v>588</v>
      </c>
      <c r="H82" s="194" t="s">
        <v>588</v>
      </c>
      <c r="I82" s="194" t="s">
        <v>588</v>
      </c>
      <c r="J82" s="194" t="s">
        <v>6</v>
      </c>
      <c r="K82" s="194">
        <v>0.0</v>
      </c>
      <c r="L82" s="194" t="s">
        <v>591</v>
      </c>
      <c r="M82" s="194" t="s">
        <v>591</v>
      </c>
      <c r="N82" s="194" t="s">
        <v>591</v>
      </c>
      <c r="O82" s="194" t="s">
        <v>591</v>
      </c>
      <c r="P82" s="194" t="s">
        <v>591</v>
      </c>
      <c r="Q82" s="194" t="s">
        <v>591</v>
      </c>
      <c r="R82" s="194" t="s">
        <v>591</v>
      </c>
      <c r="S82" s="194">
        <v>0.0</v>
      </c>
      <c r="T82" s="194" t="s">
        <v>591</v>
      </c>
      <c r="U82" s="194" t="s">
        <v>591</v>
      </c>
      <c r="V82" s="194" t="s">
        <v>591</v>
      </c>
      <c r="W82" s="194" t="s">
        <v>591</v>
      </c>
      <c r="X82" s="194" t="s">
        <v>591</v>
      </c>
      <c r="Y82" s="194" t="s">
        <v>6</v>
      </c>
      <c r="Z82" s="218">
        <v>0.0</v>
      </c>
      <c r="AA82" s="194" t="s">
        <v>591</v>
      </c>
      <c r="AB82" s="194" t="s">
        <v>591</v>
      </c>
      <c r="AC82" s="194" t="s">
        <v>591</v>
      </c>
      <c r="AD82" s="194" t="s">
        <v>591</v>
      </c>
      <c r="AE82" s="194" t="s">
        <v>591</v>
      </c>
      <c r="AF82" s="194" t="s">
        <v>6</v>
      </c>
      <c r="AG82" s="218">
        <v>0.0</v>
      </c>
      <c r="AH82" s="194" t="s">
        <v>591</v>
      </c>
      <c r="AI82" s="194" t="s">
        <v>591</v>
      </c>
      <c r="AJ82" s="197">
        <f>vlookup(B82,'Annual Leave-2026'!$B:$S,9,0)-countif(E82:AI82,"a")-(countif(E82:AI82,"a1")*0.5)-(countif(E82:AI82,"a2")*0.5)-(countif(E82:AI82,"b*")*0.5)-(countif(E82:AI82,"c*")*0.5)-(countif(E82:AI82,"d*")*0.5)-(countif(E82:AI82,"e*")*0.5)+1</f>
        <v>1</v>
      </c>
      <c r="AK82" s="197">
        <f t="shared" si="3"/>
        <v>27</v>
      </c>
      <c r="AL82" s="214">
        <f>VLOOKUP(B82,'Working Time-June-26'!$B:$AK,35,0)/60</f>
        <v>0</v>
      </c>
      <c r="AM82" s="214">
        <f>VLOOKUP(B82,'Working Time-June-26'!$B:$AK,36,0)/60</f>
        <v>0</v>
      </c>
      <c r="AN82" s="209"/>
      <c r="AO82" s="220"/>
      <c r="AP82" s="209"/>
      <c r="AQ82" s="209"/>
      <c r="AR82" s="209"/>
      <c r="AS82" s="209"/>
      <c r="AT82" s="209">
        <f t="shared" si="4"/>
        <v>4</v>
      </c>
      <c r="AU82" s="209">
        <f t="shared" si="5"/>
        <v>0</v>
      </c>
      <c r="AV82" s="210">
        <f t="shared" si="6"/>
        <v>0</v>
      </c>
      <c r="AW82" s="212"/>
      <c r="AX82" s="217">
        <v>0.0</v>
      </c>
    </row>
    <row r="83">
      <c r="A83" s="204">
        <v>80.0</v>
      </c>
      <c r="B83" s="218" t="s">
        <v>675</v>
      </c>
      <c r="C83" s="219" t="s">
        <v>63</v>
      </c>
      <c r="D83" s="212" t="s">
        <v>325</v>
      </c>
      <c r="E83" s="194">
        <v>0.0</v>
      </c>
      <c r="F83" s="194" t="s">
        <v>591</v>
      </c>
      <c r="G83" s="194" t="s">
        <v>591</v>
      </c>
      <c r="H83" s="194" t="s">
        <v>591</v>
      </c>
      <c r="I83" s="194" t="s">
        <v>591</v>
      </c>
      <c r="J83" s="194" t="s">
        <v>591</v>
      </c>
      <c r="K83" s="194">
        <v>0.0</v>
      </c>
      <c r="L83" s="194" t="s">
        <v>591</v>
      </c>
      <c r="M83" s="194" t="s">
        <v>591</v>
      </c>
      <c r="N83" s="194" t="s">
        <v>591</v>
      </c>
      <c r="O83" s="194" t="s">
        <v>591</v>
      </c>
      <c r="P83" s="194" t="s">
        <v>591</v>
      </c>
      <c r="Q83" s="194">
        <v>0.0</v>
      </c>
      <c r="R83" s="194" t="s">
        <v>591</v>
      </c>
      <c r="S83" s="194" t="s">
        <v>591</v>
      </c>
      <c r="T83" s="194" t="s">
        <v>163</v>
      </c>
      <c r="U83" s="194" t="s">
        <v>591</v>
      </c>
      <c r="V83" s="194" t="s">
        <v>591</v>
      </c>
      <c r="W83" s="194" t="s">
        <v>591</v>
      </c>
      <c r="X83" s="194" t="s">
        <v>591</v>
      </c>
      <c r="Y83" s="194">
        <v>0.0</v>
      </c>
      <c r="Z83" s="194" t="s">
        <v>591</v>
      </c>
      <c r="AA83" s="194" t="s">
        <v>591</v>
      </c>
      <c r="AB83" s="194" t="s">
        <v>591</v>
      </c>
      <c r="AC83" s="194" t="s">
        <v>602</v>
      </c>
      <c r="AD83" s="194" t="s">
        <v>591</v>
      </c>
      <c r="AE83" s="194" t="s">
        <v>591</v>
      </c>
      <c r="AF83" s="194">
        <v>0.0</v>
      </c>
      <c r="AG83" s="194" t="s">
        <v>591</v>
      </c>
      <c r="AH83" s="194" t="s">
        <v>591</v>
      </c>
      <c r="AI83" s="194" t="s">
        <v>591</v>
      </c>
      <c r="AJ83" s="197">
        <f>vlookup(B83,'Annual Leave-2026'!$B:$S,9,0)-countif(E83:AI83,"a")-(countif(E83:AI83,"a1")*0.5)-(countif(E83:AI83,"a2")*0.5)-(countif(E83:AI83,"b*")*0.5)-(countif(E83:AI83,"c*")*0.5)-(countif(E83:AI83,"d*")*0.5)-(countif(E83:AI83,"e*")*0.5)+1</f>
        <v>1</v>
      </c>
      <c r="AK83" s="197">
        <f t="shared" si="3"/>
        <v>25</v>
      </c>
      <c r="AL83" s="214">
        <f>VLOOKUP(B83,'Working Time-June-26'!$B:$AK,35,0)/60</f>
        <v>-0.1166666667</v>
      </c>
      <c r="AM83" s="214">
        <f>VLOOKUP(B83,'Working Time-June-26'!$B:$AK,36,0)/60</f>
        <v>0</v>
      </c>
      <c r="AN83" s="209"/>
      <c r="AO83" s="220"/>
      <c r="AP83" s="209"/>
      <c r="AQ83" s="209"/>
      <c r="AR83" s="209"/>
      <c r="AS83" s="209"/>
      <c r="AT83" s="209">
        <f t="shared" si="4"/>
        <v>5</v>
      </c>
      <c r="AU83" s="209">
        <f t="shared" si="5"/>
        <v>0</v>
      </c>
      <c r="AV83" s="210">
        <f t="shared" si="6"/>
        <v>1</v>
      </c>
      <c r="AW83" s="212"/>
      <c r="AX83" s="217" t="s">
        <v>6</v>
      </c>
    </row>
    <row r="84">
      <c r="A84" s="209">
        <v>81.0</v>
      </c>
      <c r="B84" s="218" t="s">
        <v>676</v>
      </c>
      <c r="C84" s="219" t="s">
        <v>57</v>
      </c>
      <c r="D84" s="212" t="s">
        <v>325</v>
      </c>
      <c r="E84" s="194" t="s">
        <v>602</v>
      </c>
      <c r="F84" s="194" t="s">
        <v>593</v>
      </c>
      <c r="G84" s="194" t="s">
        <v>593</v>
      </c>
      <c r="H84" s="194" t="s">
        <v>593</v>
      </c>
      <c r="I84" s="194" t="s">
        <v>593</v>
      </c>
      <c r="J84" s="194">
        <v>0.0</v>
      </c>
      <c r="K84" s="194" t="s">
        <v>593</v>
      </c>
      <c r="L84" s="194" t="s">
        <v>593</v>
      </c>
      <c r="M84" s="194" t="s">
        <v>593</v>
      </c>
      <c r="N84" s="194" t="s">
        <v>593</v>
      </c>
      <c r="O84" s="194" t="s">
        <v>593</v>
      </c>
      <c r="P84" s="194" t="s">
        <v>593</v>
      </c>
      <c r="Q84" s="194">
        <v>0.0</v>
      </c>
      <c r="R84" s="194" t="s">
        <v>593</v>
      </c>
      <c r="S84" s="194" t="s">
        <v>593</v>
      </c>
      <c r="T84" s="194" t="s">
        <v>593</v>
      </c>
      <c r="U84" s="194" t="s">
        <v>593</v>
      </c>
      <c r="V84" s="194" t="s">
        <v>593</v>
      </c>
      <c r="W84" s="194" t="s">
        <v>593</v>
      </c>
      <c r="X84" s="194" t="s">
        <v>593</v>
      </c>
      <c r="Y84" s="194">
        <v>0.0</v>
      </c>
      <c r="Z84" s="194" t="s">
        <v>593</v>
      </c>
      <c r="AA84" s="194" t="s">
        <v>593</v>
      </c>
      <c r="AB84" s="194" t="s">
        <v>593</v>
      </c>
      <c r="AC84" s="194" t="s">
        <v>593</v>
      </c>
      <c r="AD84" s="194" t="s">
        <v>593</v>
      </c>
      <c r="AE84" s="194">
        <v>0.0</v>
      </c>
      <c r="AF84" s="194" t="s">
        <v>602</v>
      </c>
      <c r="AG84" s="194" t="s">
        <v>593</v>
      </c>
      <c r="AH84" s="194" t="s">
        <v>593</v>
      </c>
      <c r="AI84" s="194" t="s">
        <v>593</v>
      </c>
      <c r="AJ84" s="197">
        <f>vlookup(B84,'Annual Leave-2026'!$B:$S,9,0)-countif(E84:AI84,"a")-(countif(E84:AI84,"a1")*0.5)-(countif(E84:AI84,"a2")*0.5)-(countif(E84:AI84,"b*")*0.5)-(countif(E84:AI84,"c*")*0.5)-(countif(E84:AI84,"d*")*0.5)-(countif(E84:AI84,"e*")*0.5)+1</f>
        <v>1.5</v>
      </c>
      <c r="AK84" s="197">
        <f t="shared" si="3"/>
        <v>25</v>
      </c>
      <c r="AL84" s="214">
        <f>VLOOKUP(B84,'Working Time-June-26'!$B:$AK,35,0)/60</f>
        <v>0</v>
      </c>
      <c r="AM84" s="214">
        <f>VLOOKUP(B84,'Working Time-June-26'!$B:$AK,36,0)/60</f>
        <v>0</v>
      </c>
      <c r="AN84" s="209"/>
      <c r="AO84" s="220"/>
      <c r="AP84" s="209"/>
      <c r="AQ84" s="209"/>
      <c r="AR84" s="209"/>
      <c r="AS84" s="209"/>
      <c r="AT84" s="209">
        <f t="shared" si="4"/>
        <v>4</v>
      </c>
      <c r="AU84" s="209">
        <f t="shared" si="5"/>
        <v>0</v>
      </c>
      <c r="AV84" s="210">
        <f t="shared" si="6"/>
        <v>2</v>
      </c>
      <c r="AW84" s="212"/>
      <c r="AX84" s="217" t="s">
        <v>10</v>
      </c>
    </row>
    <row r="85">
      <c r="A85" s="204">
        <v>82.0</v>
      </c>
      <c r="B85" s="218" t="s">
        <v>677</v>
      </c>
      <c r="C85" s="219" t="s">
        <v>16</v>
      </c>
      <c r="D85" s="212" t="s">
        <v>325</v>
      </c>
      <c r="E85" s="194" t="s">
        <v>591</v>
      </c>
      <c r="F85" s="194" t="s">
        <v>591</v>
      </c>
      <c r="G85" s="194" t="s">
        <v>591</v>
      </c>
      <c r="H85" s="194" t="s">
        <v>591</v>
      </c>
      <c r="I85" s="194" t="s">
        <v>591</v>
      </c>
      <c r="J85" s="194" t="s">
        <v>591</v>
      </c>
      <c r="K85" s="194">
        <v>0.0</v>
      </c>
      <c r="L85" s="194" t="s">
        <v>593</v>
      </c>
      <c r="M85" s="194" t="s">
        <v>593</v>
      </c>
      <c r="N85" s="194" t="s">
        <v>593</v>
      </c>
      <c r="O85" s="194" t="s">
        <v>593</v>
      </c>
      <c r="P85" s="194" t="s">
        <v>593</v>
      </c>
      <c r="Q85" s="194">
        <v>0.0</v>
      </c>
      <c r="R85" s="194" t="s">
        <v>6</v>
      </c>
      <c r="S85" s="194" t="s">
        <v>593</v>
      </c>
      <c r="T85" s="194" t="s">
        <v>593</v>
      </c>
      <c r="U85" s="194" t="s">
        <v>593</v>
      </c>
      <c r="V85" s="194" t="s">
        <v>593</v>
      </c>
      <c r="W85" s="194" t="s">
        <v>593</v>
      </c>
      <c r="X85" s="194">
        <v>0.0</v>
      </c>
      <c r="Y85" s="194" t="s">
        <v>593</v>
      </c>
      <c r="Z85" s="194" t="s">
        <v>593</v>
      </c>
      <c r="AA85" s="194" t="s">
        <v>593</v>
      </c>
      <c r="AB85" s="194" t="s">
        <v>593</v>
      </c>
      <c r="AC85" s="194" t="s">
        <v>593</v>
      </c>
      <c r="AD85" s="194" t="s">
        <v>593</v>
      </c>
      <c r="AE85" s="194">
        <v>0.0</v>
      </c>
      <c r="AF85" s="194" t="s">
        <v>6</v>
      </c>
      <c r="AG85" s="194" t="s">
        <v>588</v>
      </c>
      <c r="AH85" s="194" t="s">
        <v>588</v>
      </c>
      <c r="AI85" s="194" t="s">
        <v>588</v>
      </c>
      <c r="AJ85" s="197">
        <f>vlookup(B85,'Annual Leave-2026'!$B:$S,9,0)-countif(E85:AI85,"a")-(countif(E85:AI85,"a1")*0.5)-(countif(E85:AI85,"a2")*0.5)-(countif(E85:AI85,"b*")*0.5)-(countif(E85:AI85,"c*")*0.5)-(countif(E85:AI85,"d*")*0.5)-(countif(E85:AI85,"e*")*0.5)+1</f>
        <v>1</v>
      </c>
      <c r="AK85" s="197">
        <f t="shared" si="3"/>
        <v>27</v>
      </c>
      <c r="AL85" s="214">
        <f>VLOOKUP(B85,'Working Time-June-26'!$B:$AK,35,0)/60</f>
        <v>0</v>
      </c>
      <c r="AM85" s="214">
        <f>VLOOKUP(B85,'Working Time-June-26'!$B:$AK,36,0)/60</f>
        <v>0</v>
      </c>
      <c r="AN85" s="209"/>
      <c r="AO85" s="220"/>
      <c r="AP85" s="209"/>
      <c r="AQ85" s="209"/>
      <c r="AR85" s="209"/>
      <c r="AS85" s="209"/>
      <c r="AT85" s="209">
        <f t="shared" si="4"/>
        <v>4</v>
      </c>
      <c r="AU85" s="209">
        <f t="shared" si="5"/>
        <v>0</v>
      </c>
      <c r="AV85" s="210">
        <f t="shared" si="6"/>
        <v>0</v>
      </c>
      <c r="AW85" s="212"/>
      <c r="AX85" s="217" t="s">
        <v>10</v>
      </c>
    </row>
    <row r="86">
      <c r="A86" s="209">
        <v>83.0</v>
      </c>
      <c r="B86" s="218" t="s">
        <v>678</v>
      </c>
      <c r="C86" s="219" t="s">
        <v>21</v>
      </c>
      <c r="D86" s="212" t="s">
        <v>325</v>
      </c>
      <c r="E86" s="194" t="s">
        <v>593</v>
      </c>
      <c r="F86" s="194" t="s">
        <v>592</v>
      </c>
      <c r="G86" s="194" t="s">
        <v>6</v>
      </c>
      <c r="H86" s="194" t="s">
        <v>593</v>
      </c>
      <c r="I86" s="194" t="s">
        <v>593</v>
      </c>
      <c r="J86" s="194" t="s">
        <v>593</v>
      </c>
      <c r="K86" s="194">
        <v>0.0</v>
      </c>
      <c r="L86" s="194" t="s">
        <v>593</v>
      </c>
      <c r="M86" s="194" t="s">
        <v>593</v>
      </c>
      <c r="N86" s="194" t="s">
        <v>593</v>
      </c>
      <c r="O86" s="194" t="s">
        <v>593</v>
      </c>
      <c r="P86" s="194" t="s">
        <v>593</v>
      </c>
      <c r="Q86" s="194" t="s">
        <v>593</v>
      </c>
      <c r="R86" s="194">
        <v>0.0</v>
      </c>
      <c r="S86" s="194" t="s">
        <v>588</v>
      </c>
      <c r="T86" s="194" t="s">
        <v>588</v>
      </c>
      <c r="U86" s="194" t="s">
        <v>6</v>
      </c>
      <c r="V86" s="194" t="s">
        <v>6</v>
      </c>
      <c r="W86" s="194" t="s">
        <v>6</v>
      </c>
      <c r="X86" s="194">
        <v>0.0</v>
      </c>
      <c r="Y86" s="194" t="s">
        <v>588</v>
      </c>
      <c r="Z86" s="194" t="s">
        <v>588</v>
      </c>
      <c r="AA86" s="194" t="s">
        <v>588</v>
      </c>
      <c r="AB86" s="194" t="s">
        <v>588</v>
      </c>
      <c r="AC86" s="194" t="s">
        <v>588</v>
      </c>
      <c r="AD86" s="194" t="s">
        <v>588</v>
      </c>
      <c r="AE86" s="194">
        <v>0.0</v>
      </c>
      <c r="AF86" s="194" t="s">
        <v>588</v>
      </c>
      <c r="AG86" s="194" t="s">
        <v>592</v>
      </c>
      <c r="AH86" s="194" t="s">
        <v>592</v>
      </c>
      <c r="AI86" s="194" t="s">
        <v>592</v>
      </c>
      <c r="AJ86" s="197">
        <f>vlookup(B86,'Annual Leave-2026'!$B:$S,9,0)-countif(E86:AI86,"a")-(countif(E86:AI86,"a1")*0.5)-(countif(E86:AI86,"a2")*0.5)-(countif(E86:AI86,"b*")*0.5)-(countif(E86:AI86,"c*")*0.5)-(countif(E86:AI86,"d*")*0.5)-(countif(E86:AI86,"e*")*0.5)+1</f>
        <v>2</v>
      </c>
      <c r="AK86" s="197">
        <f t="shared" si="3"/>
        <v>23</v>
      </c>
      <c r="AL86" s="214">
        <f>VLOOKUP(B86,'Working Time-June-26'!$B:$AK,35,0)/60</f>
        <v>-1.033333333</v>
      </c>
      <c r="AM86" s="214">
        <f>VLOOKUP(B86,'Working Time-June-26'!$B:$AK,36,0)/60</f>
        <v>0</v>
      </c>
      <c r="AN86" s="209"/>
      <c r="AO86" s="220"/>
      <c r="AP86" s="209"/>
      <c r="AQ86" s="209"/>
      <c r="AR86" s="209"/>
      <c r="AS86" s="209"/>
      <c r="AT86" s="209">
        <f t="shared" si="4"/>
        <v>4</v>
      </c>
      <c r="AU86" s="209">
        <f t="shared" si="5"/>
        <v>4</v>
      </c>
      <c r="AV86" s="210">
        <f t="shared" si="6"/>
        <v>0</v>
      </c>
      <c r="AW86" s="212"/>
      <c r="AX86" s="217" t="s">
        <v>9</v>
      </c>
    </row>
    <row r="87">
      <c r="A87" s="204">
        <v>84.0</v>
      </c>
      <c r="B87" s="218" t="s">
        <v>679</v>
      </c>
      <c r="C87" s="219" t="s">
        <v>46</v>
      </c>
      <c r="D87" s="212" t="s">
        <v>325</v>
      </c>
      <c r="E87" s="194" t="s">
        <v>588</v>
      </c>
      <c r="F87" s="194" t="s">
        <v>588</v>
      </c>
      <c r="G87" s="194" t="s">
        <v>588</v>
      </c>
      <c r="H87" s="194" t="s">
        <v>588</v>
      </c>
      <c r="I87" s="194" t="s">
        <v>169</v>
      </c>
      <c r="J87" s="194" t="s">
        <v>588</v>
      </c>
      <c r="K87" s="194">
        <v>0.0</v>
      </c>
      <c r="L87" s="194" t="s">
        <v>591</v>
      </c>
      <c r="M87" s="194" t="s">
        <v>591</v>
      </c>
      <c r="N87" s="194" t="s">
        <v>591</v>
      </c>
      <c r="O87" s="194" t="s">
        <v>591</v>
      </c>
      <c r="P87" s="194" t="s">
        <v>591</v>
      </c>
      <c r="Q87" s="194" t="s">
        <v>591</v>
      </c>
      <c r="R87" s="194" t="s">
        <v>591</v>
      </c>
      <c r="S87" s="194">
        <v>0.0</v>
      </c>
      <c r="T87" s="194" t="s">
        <v>591</v>
      </c>
      <c r="U87" s="194" t="s">
        <v>591</v>
      </c>
      <c r="V87" s="194" t="s">
        <v>591</v>
      </c>
      <c r="W87" s="194" t="s">
        <v>591</v>
      </c>
      <c r="X87" s="194" t="s">
        <v>591</v>
      </c>
      <c r="Y87" s="194" t="s">
        <v>591</v>
      </c>
      <c r="Z87" s="218">
        <v>0.0</v>
      </c>
      <c r="AA87" s="194" t="s">
        <v>591</v>
      </c>
      <c r="AB87" s="194" t="s">
        <v>591</v>
      </c>
      <c r="AC87" s="194" t="s">
        <v>591</v>
      </c>
      <c r="AD87" s="194" t="s">
        <v>591</v>
      </c>
      <c r="AE87" s="194" t="s">
        <v>591</v>
      </c>
      <c r="AF87" s="223" t="s">
        <v>591</v>
      </c>
      <c r="AG87" s="218">
        <v>0.0</v>
      </c>
      <c r="AH87" s="194" t="s">
        <v>591</v>
      </c>
      <c r="AI87" s="194" t="s">
        <v>602</v>
      </c>
      <c r="AJ87" s="197">
        <f>vlookup(B87,'Annual Leave-2026'!$B:$S,9,0)-countif(E87:AI87,"a")-(countif(E87:AI87,"a1")*0.5)-(countif(E87:AI87,"a2")*0.5)-(countif(E87:AI87,"b*")*0.5)-(countif(E87:AI87,"c*")*0.5)-(countif(E87:AI87,"d*")*0.5)-(countif(E87:AI87,"e*")*0.5)+1</f>
        <v>7</v>
      </c>
      <c r="AK87" s="197">
        <f t="shared" si="3"/>
        <v>26</v>
      </c>
      <c r="AL87" s="214">
        <f>VLOOKUP(B87,'Working Time-June-26'!$B:$AK,35,0)/60</f>
        <v>-0.06666666667</v>
      </c>
      <c r="AM87" s="214">
        <f>VLOOKUP(B87,'Working Time-June-26'!$B:$AK,36,0)/60</f>
        <v>0</v>
      </c>
      <c r="AN87" s="209"/>
      <c r="AO87" s="220"/>
      <c r="AP87" s="209"/>
      <c r="AQ87" s="209"/>
      <c r="AR87" s="209"/>
      <c r="AS87" s="209"/>
      <c r="AT87" s="209">
        <f t="shared" si="4"/>
        <v>4</v>
      </c>
      <c r="AU87" s="209">
        <f t="shared" si="5"/>
        <v>0</v>
      </c>
      <c r="AV87" s="210">
        <f t="shared" si="6"/>
        <v>1</v>
      </c>
      <c r="AW87" s="212"/>
      <c r="AX87" s="217">
        <v>0.0</v>
      </c>
    </row>
    <row r="88">
      <c r="A88" s="209">
        <v>85.0</v>
      </c>
      <c r="B88" s="218" t="s">
        <v>680</v>
      </c>
      <c r="C88" s="219" t="s">
        <v>50</v>
      </c>
      <c r="D88" s="212" t="s">
        <v>325</v>
      </c>
      <c r="E88" s="194" t="s">
        <v>593</v>
      </c>
      <c r="F88" s="194" t="s">
        <v>593</v>
      </c>
      <c r="G88" s="194" t="s">
        <v>593</v>
      </c>
      <c r="H88" s="194" t="s">
        <v>593</v>
      </c>
      <c r="I88" s="194" t="s">
        <v>593</v>
      </c>
      <c r="J88" s="194" t="s">
        <v>171</v>
      </c>
      <c r="K88" s="194">
        <v>0.0</v>
      </c>
      <c r="L88" s="194" t="s">
        <v>593</v>
      </c>
      <c r="M88" s="194" t="s">
        <v>593</v>
      </c>
      <c r="N88" s="194" t="s">
        <v>593</v>
      </c>
      <c r="O88" s="194" t="s">
        <v>593</v>
      </c>
      <c r="P88" s="194" t="s">
        <v>593</v>
      </c>
      <c r="Q88" s="194" t="s">
        <v>593</v>
      </c>
      <c r="R88" s="194">
        <v>0.0</v>
      </c>
      <c r="S88" s="194" t="s">
        <v>6</v>
      </c>
      <c r="T88" s="194" t="s">
        <v>588</v>
      </c>
      <c r="U88" s="194" t="s">
        <v>588</v>
      </c>
      <c r="V88" s="194" t="s">
        <v>588</v>
      </c>
      <c r="W88" s="194" t="s">
        <v>588</v>
      </c>
      <c r="X88" s="194" t="s">
        <v>588</v>
      </c>
      <c r="Y88" s="194">
        <v>0.0</v>
      </c>
      <c r="Z88" s="194" t="s">
        <v>588</v>
      </c>
      <c r="AA88" s="194" t="s">
        <v>588</v>
      </c>
      <c r="AB88" s="194" t="s">
        <v>588</v>
      </c>
      <c r="AC88" s="194" t="s">
        <v>588</v>
      </c>
      <c r="AD88" s="194" t="s">
        <v>588</v>
      </c>
      <c r="AE88" s="194" t="s">
        <v>588</v>
      </c>
      <c r="AF88" s="194" t="s">
        <v>6</v>
      </c>
      <c r="AG88" s="218">
        <v>0.0</v>
      </c>
      <c r="AH88" s="194" t="s">
        <v>588</v>
      </c>
      <c r="AI88" s="194" t="s">
        <v>169</v>
      </c>
      <c r="AJ88" s="197">
        <f>vlookup(B88,'Annual Leave-2026'!$B:$S,9,0)-countif(E88:AI88,"a")-(countif(E88:AI88,"a1")*0.5)-(countif(E88:AI88,"a2")*0.5)-(countif(E88:AI88,"b*")*0.5)-(countif(E88:AI88,"c*")*0.5)-(countif(E88:AI88,"d*")*0.5)-(countif(E88:AI88,"e*")*0.5)+1</f>
        <v>3</v>
      </c>
      <c r="AK88" s="197">
        <f t="shared" si="3"/>
        <v>27</v>
      </c>
      <c r="AL88" s="214">
        <f>VLOOKUP(B88,'Working Time-June-26'!$B:$AK,35,0)/60</f>
        <v>-0.2666666667</v>
      </c>
      <c r="AM88" s="214">
        <f>VLOOKUP(B88,'Working Time-June-26'!$B:$AK,36,0)/60</f>
        <v>0</v>
      </c>
      <c r="AN88" s="209"/>
      <c r="AO88" s="220"/>
      <c r="AP88" s="209"/>
      <c r="AQ88" s="209"/>
      <c r="AR88" s="209"/>
      <c r="AS88" s="209"/>
      <c r="AT88" s="209">
        <f t="shared" si="4"/>
        <v>4</v>
      </c>
      <c r="AU88" s="209">
        <f t="shared" si="5"/>
        <v>0</v>
      </c>
      <c r="AV88" s="210">
        <f t="shared" si="6"/>
        <v>0</v>
      </c>
      <c r="AW88" s="212"/>
      <c r="AX88" s="217" t="s">
        <v>9</v>
      </c>
    </row>
    <row r="89">
      <c r="A89" s="204">
        <v>86.0</v>
      </c>
      <c r="B89" s="218" t="s">
        <v>681</v>
      </c>
      <c r="C89" s="219" t="s">
        <v>41</v>
      </c>
      <c r="D89" s="212" t="s">
        <v>325</v>
      </c>
      <c r="E89" s="194" t="s">
        <v>588</v>
      </c>
      <c r="F89" s="194" t="s">
        <v>588</v>
      </c>
      <c r="G89" s="194" t="s">
        <v>588</v>
      </c>
      <c r="H89" s="194" t="s">
        <v>588</v>
      </c>
      <c r="I89" s="194" t="s">
        <v>588</v>
      </c>
      <c r="J89" s="194" t="s">
        <v>588</v>
      </c>
      <c r="K89" s="194">
        <v>0.0</v>
      </c>
      <c r="L89" s="194" t="s">
        <v>591</v>
      </c>
      <c r="M89" s="194" t="s">
        <v>591</v>
      </c>
      <c r="N89" s="194" t="s">
        <v>591</v>
      </c>
      <c r="O89" s="194" t="s">
        <v>591</v>
      </c>
      <c r="P89" s="194" t="s">
        <v>591</v>
      </c>
      <c r="Q89" s="194" t="s">
        <v>591</v>
      </c>
      <c r="R89" s="194" t="s">
        <v>591</v>
      </c>
      <c r="S89" s="194">
        <v>0.0</v>
      </c>
      <c r="T89" s="194" t="s">
        <v>591</v>
      </c>
      <c r="U89" s="194" t="s">
        <v>591</v>
      </c>
      <c r="V89" s="194" t="s">
        <v>591</v>
      </c>
      <c r="W89" s="194" t="s">
        <v>591</v>
      </c>
      <c r="X89" s="194" t="s">
        <v>591</v>
      </c>
      <c r="Y89" s="194" t="s">
        <v>591</v>
      </c>
      <c r="Z89" s="218">
        <v>0.0</v>
      </c>
      <c r="AA89" s="194" t="s">
        <v>591</v>
      </c>
      <c r="AB89" s="194" t="s">
        <v>591</v>
      </c>
      <c r="AC89" s="194" t="s">
        <v>591</v>
      </c>
      <c r="AD89" s="194" t="s">
        <v>591</v>
      </c>
      <c r="AE89" s="194" t="s">
        <v>591</v>
      </c>
      <c r="AF89" s="223" t="s">
        <v>591</v>
      </c>
      <c r="AG89" s="218">
        <v>0.0</v>
      </c>
      <c r="AH89" s="194" t="s">
        <v>591</v>
      </c>
      <c r="AI89" s="194" t="s">
        <v>591</v>
      </c>
      <c r="AJ89" s="197">
        <f>vlookup(B89,'Annual Leave-2026'!$B:$S,9,0)-countif(E89:AI89,"a")-(countif(E89:AI89,"a1")*0.5)-(countif(E89:AI89,"a2")*0.5)-(countif(E89:AI89,"b*")*0.5)-(countif(E89:AI89,"c*")*0.5)-(countif(E89:AI89,"d*")*0.5)-(countif(E89:AI89,"e*")*0.5)+1</f>
        <v>7</v>
      </c>
      <c r="AK89" s="197">
        <f t="shared" si="3"/>
        <v>27</v>
      </c>
      <c r="AL89" s="214">
        <f>VLOOKUP(B89,'Working Time-June-26'!$B:$AK,35,0)/60</f>
        <v>0</v>
      </c>
      <c r="AM89" s="214">
        <f>VLOOKUP(B89,'Working Time-June-26'!$B:$AK,36,0)/60</f>
        <v>0</v>
      </c>
      <c r="AN89" s="209"/>
      <c r="AO89" s="220"/>
      <c r="AP89" s="209"/>
      <c r="AQ89" s="209"/>
      <c r="AR89" s="209"/>
      <c r="AS89" s="209"/>
      <c r="AT89" s="209">
        <f t="shared" si="4"/>
        <v>4</v>
      </c>
      <c r="AU89" s="209">
        <f t="shared" si="5"/>
        <v>0</v>
      </c>
      <c r="AV89" s="210">
        <f t="shared" si="6"/>
        <v>0</v>
      </c>
      <c r="AW89" s="212"/>
      <c r="AX89" s="217">
        <v>0.0</v>
      </c>
    </row>
    <row r="90">
      <c r="A90" s="209">
        <v>87.0</v>
      </c>
      <c r="B90" s="218" t="s">
        <v>682</v>
      </c>
      <c r="C90" s="219" t="s">
        <v>25</v>
      </c>
      <c r="D90" s="212" t="s">
        <v>325</v>
      </c>
      <c r="E90" s="194">
        <v>0.0</v>
      </c>
      <c r="F90" s="194" t="s">
        <v>588</v>
      </c>
      <c r="G90" s="194" t="s">
        <v>588</v>
      </c>
      <c r="H90" s="194" t="s">
        <v>588</v>
      </c>
      <c r="I90" s="194" t="s">
        <v>588</v>
      </c>
      <c r="J90" s="194" t="s">
        <v>588</v>
      </c>
      <c r="K90" s="194">
        <v>0.0</v>
      </c>
      <c r="L90" s="194" t="s">
        <v>588</v>
      </c>
      <c r="M90" s="194" t="s">
        <v>588</v>
      </c>
      <c r="N90" s="194" t="s">
        <v>588</v>
      </c>
      <c r="O90" s="194" t="s">
        <v>588</v>
      </c>
      <c r="P90" s="194" t="s">
        <v>588</v>
      </c>
      <c r="Q90" s="194">
        <v>0.0</v>
      </c>
      <c r="R90" s="194" t="s">
        <v>6</v>
      </c>
      <c r="S90" s="194" t="s">
        <v>588</v>
      </c>
      <c r="T90" s="194" t="s">
        <v>588</v>
      </c>
      <c r="U90" s="194" t="s">
        <v>588</v>
      </c>
      <c r="V90" s="194" t="s">
        <v>588</v>
      </c>
      <c r="W90" s="194" t="s">
        <v>588</v>
      </c>
      <c r="X90" s="194" t="s">
        <v>588</v>
      </c>
      <c r="Y90" s="194">
        <v>0.0</v>
      </c>
      <c r="Z90" s="194" t="s">
        <v>588</v>
      </c>
      <c r="AA90" s="194" t="s">
        <v>588</v>
      </c>
      <c r="AB90" s="194" t="s">
        <v>588</v>
      </c>
      <c r="AC90" s="194" t="s">
        <v>588</v>
      </c>
      <c r="AD90" s="194" t="s">
        <v>588</v>
      </c>
      <c r="AE90" s="194" t="s">
        <v>588</v>
      </c>
      <c r="AF90" s="194" t="s">
        <v>6</v>
      </c>
      <c r="AG90" s="218">
        <v>0.0</v>
      </c>
      <c r="AH90" s="194" t="s">
        <v>588</v>
      </c>
      <c r="AI90" s="194" t="s">
        <v>588</v>
      </c>
      <c r="AJ90" s="197">
        <f>vlookup(B90,'Annual Leave-2026'!$B:$S,9,0)-countif(E90:AI90,"a")-(countif(E90:AI90,"a1")*0.5)-(countif(E90:AI90,"a2")*0.5)-(countif(E90:AI90,"b*")*0.5)-(countif(E90:AI90,"c*")*0.5)-(countif(E90:AI90,"d*")*0.5)-(countif(E90:AI90,"e*")*0.5)+1</f>
        <v>4</v>
      </c>
      <c r="AK90" s="197">
        <f t="shared" si="3"/>
        <v>26</v>
      </c>
      <c r="AL90" s="214">
        <f>VLOOKUP(B90,'Working Time-June-26'!$B:$AK,35,0)/60</f>
        <v>0</v>
      </c>
      <c r="AM90" s="214">
        <f>VLOOKUP(B90,'Working Time-June-26'!$B:$AK,36,0)/60</f>
        <v>0</v>
      </c>
      <c r="AN90" s="209"/>
      <c r="AO90" s="220"/>
      <c r="AP90" s="209"/>
      <c r="AQ90" s="209"/>
      <c r="AR90" s="209"/>
      <c r="AS90" s="209"/>
      <c r="AT90" s="209">
        <f t="shared" si="4"/>
        <v>5</v>
      </c>
      <c r="AU90" s="209">
        <f t="shared" si="5"/>
        <v>0</v>
      </c>
      <c r="AV90" s="210">
        <f t="shared" si="6"/>
        <v>0</v>
      </c>
      <c r="AW90" s="212"/>
      <c r="AX90" s="217" t="s">
        <v>9</v>
      </c>
    </row>
    <row r="91">
      <c r="A91" s="204">
        <v>88.0</v>
      </c>
      <c r="B91" s="218" t="s">
        <v>683</v>
      </c>
      <c r="C91" s="219" t="s">
        <v>28</v>
      </c>
      <c r="D91" s="212" t="s">
        <v>325</v>
      </c>
      <c r="E91" s="194" t="s">
        <v>602</v>
      </c>
      <c r="F91" s="194" t="s">
        <v>593</v>
      </c>
      <c r="G91" s="194" t="s">
        <v>593</v>
      </c>
      <c r="H91" s="194" t="s">
        <v>593</v>
      </c>
      <c r="I91" s="194" t="s">
        <v>593</v>
      </c>
      <c r="J91" s="194">
        <v>0.0</v>
      </c>
      <c r="K91" s="194" t="s">
        <v>592</v>
      </c>
      <c r="L91" s="194" t="s">
        <v>592</v>
      </c>
      <c r="M91" s="194" t="s">
        <v>588</v>
      </c>
      <c r="N91" s="194" t="s">
        <v>588</v>
      </c>
      <c r="O91" s="194" t="s">
        <v>588</v>
      </c>
      <c r="P91" s="194" t="s">
        <v>588</v>
      </c>
      <c r="Q91" s="194">
        <v>0.0</v>
      </c>
      <c r="R91" s="194" t="s">
        <v>588</v>
      </c>
      <c r="S91" s="194" t="s">
        <v>588</v>
      </c>
      <c r="T91" s="194" t="s">
        <v>588</v>
      </c>
      <c r="U91" s="194" t="s">
        <v>588</v>
      </c>
      <c r="V91" s="194" t="s">
        <v>588</v>
      </c>
      <c r="W91" s="194" t="s">
        <v>588</v>
      </c>
      <c r="X91" s="194" t="s">
        <v>588</v>
      </c>
      <c r="Y91" s="194">
        <v>0.0</v>
      </c>
      <c r="Z91" s="194" t="s">
        <v>588</v>
      </c>
      <c r="AA91" s="194" t="s">
        <v>588</v>
      </c>
      <c r="AB91" s="194" t="s">
        <v>588</v>
      </c>
      <c r="AC91" s="194" t="s">
        <v>588</v>
      </c>
      <c r="AD91" s="194" t="s">
        <v>592</v>
      </c>
      <c r="AE91" s="194" t="s">
        <v>592</v>
      </c>
      <c r="AF91" s="194">
        <v>0.0</v>
      </c>
      <c r="AG91" s="194" t="s">
        <v>588</v>
      </c>
      <c r="AH91" s="194" t="s">
        <v>588</v>
      </c>
      <c r="AI91" s="194" t="s">
        <v>588</v>
      </c>
      <c r="AJ91" s="197">
        <f>vlookup(B91,'Annual Leave-2026'!$B:$S,9,0)-countif(E91:AI91,"a")-(countif(E91:AI91,"a1")*0.5)-(countif(E91:AI91,"a2")*0.5)-(countif(E91:AI91,"b*")*0.5)-(countif(E91:AI91,"c*")*0.5)-(countif(E91:AI91,"d*")*0.5)-(countif(E91:AI91,"e*")*0.5)+1</f>
        <v>2</v>
      </c>
      <c r="AK91" s="197">
        <f t="shared" si="3"/>
        <v>22</v>
      </c>
      <c r="AL91" s="214">
        <f>VLOOKUP(B91,'Working Time-June-26'!$B:$AK,35,0)/60</f>
        <v>0</v>
      </c>
      <c r="AM91" s="214">
        <f>VLOOKUP(B91,'Working Time-June-26'!$B:$AK,36,0)/60</f>
        <v>0</v>
      </c>
      <c r="AN91" s="209"/>
      <c r="AO91" s="220"/>
      <c r="AP91" s="209"/>
      <c r="AQ91" s="209"/>
      <c r="AR91" s="209"/>
      <c r="AS91" s="209"/>
      <c r="AT91" s="209">
        <f t="shared" si="4"/>
        <v>4</v>
      </c>
      <c r="AU91" s="209">
        <f t="shared" si="5"/>
        <v>4</v>
      </c>
      <c r="AV91" s="210">
        <f t="shared" si="6"/>
        <v>1</v>
      </c>
      <c r="AW91" s="212"/>
      <c r="AX91" s="217" t="s">
        <v>9</v>
      </c>
    </row>
    <row r="92">
      <c r="A92" s="209">
        <v>89.0</v>
      </c>
      <c r="B92" s="218" t="s">
        <v>684</v>
      </c>
      <c r="C92" s="219" t="s">
        <v>61</v>
      </c>
      <c r="D92" s="212" t="s">
        <v>325</v>
      </c>
      <c r="E92" s="194">
        <v>0.0</v>
      </c>
      <c r="F92" s="194" t="s">
        <v>588</v>
      </c>
      <c r="G92" s="194" t="s">
        <v>588</v>
      </c>
      <c r="H92" s="194" t="s">
        <v>588</v>
      </c>
      <c r="I92" s="194" t="s">
        <v>588</v>
      </c>
      <c r="J92" s="194" t="s">
        <v>588</v>
      </c>
      <c r="K92" s="194" t="s">
        <v>588</v>
      </c>
      <c r="L92" s="194">
        <v>0.0</v>
      </c>
      <c r="M92" s="194" t="s">
        <v>588</v>
      </c>
      <c r="N92" s="194" t="s">
        <v>588</v>
      </c>
      <c r="O92" s="194" t="s">
        <v>588</v>
      </c>
      <c r="P92" s="194" t="s">
        <v>588</v>
      </c>
      <c r="Q92" s="194" t="s">
        <v>169</v>
      </c>
      <c r="R92" s="194">
        <v>0.0</v>
      </c>
      <c r="S92" s="194" t="s">
        <v>588</v>
      </c>
      <c r="T92" s="194" t="s">
        <v>588</v>
      </c>
      <c r="U92" s="194" t="s">
        <v>588</v>
      </c>
      <c r="V92" s="194" t="s">
        <v>588</v>
      </c>
      <c r="W92" s="194" t="s">
        <v>588</v>
      </c>
      <c r="X92" s="194">
        <v>0.0</v>
      </c>
      <c r="Y92" s="194" t="s">
        <v>588</v>
      </c>
      <c r="Z92" s="194" t="s">
        <v>588</v>
      </c>
      <c r="AA92" s="194" t="s">
        <v>588</v>
      </c>
      <c r="AB92" s="194" t="s">
        <v>588</v>
      </c>
      <c r="AC92" s="194" t="s">
        <v>588</v>
      </c>
      <c r="AD92" s="194" t="s">
        <v>588</v>
      </c>
      <c r="AE92" s="194">
        <v>0.0</v>
      </c>
      <c r="AF92" s="223" t="s">
        <v>591</v>
      </c>
      <c r="AG92" s="194" t="s">
        <v>591</v>
      </c>
      <c r="AH92" s="194" t="s">
        <v>591</v>
      </c>
      <c r="AI92" s="194" t="s">
        <v>591</v>
      </c>
      <c r="AJ92" s="197">
        <f>vlookup(B92,'Annual Leave-2026'!$B:$S,9,0)-countif(E92:AI92,"a")-(countif(E92:AI92,"a1")*0.5)-(countif(E92:AI92,"a2")*0.5)-(countif(E92:AI92,"b*")*0.5)-(countif(E92:AI92,"c*")*0.5)-(countif(E92:AI92,"d*")*0.5)-(countif(E92:AI92,"e*")*0.5)+1</f>
        <v>2.5</v>
      </c>
      <c r="AK92" s="197">
        <f t="shared" si="3"/>
        <v>26</v>
      </c>
      <c r="AL92" s="214">
        <f>VLOOKUP(B92,'Working Time-June-26'!$B:$AK,35,0)/60</f>
        <v>0</v>
      </c>
      <c r="AM92" s="214">
        <f>VLOOKUP(B92,'Working Time-June-26'!$B:$AK,36,0)/60</f>
        <v>0</v>
      </c>
      <c r="AN92" s="209"/>
      <c r="AO92" s="220"/>
      <c r="AP92" s="209"/>
      <c r="AQ92" s="209"/>
      <c r="AR92" s="209"/>
      <c r="AS92" s="209"/>
      <c r="AT92" s="209">
        <f t="shared" si="4"/>
        <v>5</v>
      </c>
      <c r="AU92" s="209">
        <f t="shared" si="5"/>
        <v>0</v>
      </c>
      <c r="AV92" s="210">
        <f t="shared" si="6"/>
        <v>0</v>
      </c>
      <c r="AW92" s="212"/>
      <c r="AX92" s="217" t="s">
        <v>9</v>
      </c>
    </row>
    <row r="93">
      <c r="A93" s="204">
        <v>90.0</v>
      </c>
      <c r="B93" s="218" t="s">
        <v>685</v>
      </c>
      <c r="C93" s="219" t="s">
        <v>17</v>
      </c>
      <c r="D93" s="212" t="s">
        <v>325</v>
      </c>
      <c r="E93" s="194">
        <v>0.0</v>
      </c>
      <c r="F93" s="194" t="s">
        <v>591</v>
      </c>
      <c r="G93" s="194" t="s">
        <v>591</v>
      </c>
      <c r="H93" s="194" t="s">
        <v>591</v>
      </c>
      <c r="I93" s="194" t="s">
        <v>163</v>
      </c>
      <c r="J93" s="194" t="s">
        <v>591</v>
      </c>
      <c r="K93" s="194">
        <v>0.0</v>
      </c>
      <c r="L93" s="194" t="s">
        <v>591</v>
      </c>
      <c r="M93" s="194" t="s">
        <v>591</v>
      </c>
      <c r="N93" s="194" t="s">
        <v>591</v>
      </c>
      <c r="O93" s="194" t="s">
        <v>591</v>
      </c>
      <c r="P93" s="194" t="s">
        <v>591</v>
      </c>
      <c r="Q93" s="194">
        <v>0.0</v>
      </c>
      <c r="R93" s="194" t="s">
        <v>591</v>
      </c>
      <c r="S93" s="194" t="s">
        <v>591</v>
      </c>
      <c r="T93" s="194" t="s">
        <v>591</v>
      </c>
      <c r="U93" s="194" t="s">
        <v>591</v>
      </c>
      <c r="V93" s="194" t="s">
        <v>591</v>
      </c>
      <c r="W93" s="194" t="s">
        <v>591</v>
      </c>
      <c r="X93" s="194" t="s">
        <v>591</v>
      </c>
      <c r="Y93" s="194">
        <v>0.0</v>
      </c>
      <c r="Z93" s="194" t="s">
        <v>591</v>
      </c>
      <c r="AA93" s="194" t="s">
        <v>591</v>
      </c>
      <c r="AB93" s="194" t="s">
        <v>591</v>
      </c>
      <c r="AC93" s="194" t="s">
        <v>591</v>
      </c>
      <c r="AD93" s="194" t="s">
        <v>591</v>
      </c>
      <c r="AE93" s="194" t="s">
        <v>163</v>
      </c>
      <c r="AF93" s="194">
        <v>0.0</v>
      </c>
      <c r="AG93" s="194" t="s">
        <v>591</v>
      </c>
      <c r="AH93" s="194" t="s">
        <v>591</v>
      </c>
      <c r="AI93" s="194" t="s">
        <v>591</v>
      </c>
      <c r="AJ93" s="197">
        <f>vlookup(B93,'Annual Leave-2026'!$B:$S,9,0)-countif(E93:AI93,"a")-(countif(E93:AI93,"a1")*0.5)-(countif(E93:AI93,"a2")*0.5)-(countif(E93:AI93,"b*")*0.5)-(countif(E93:AI93,"c*")*0.5)-(countif(E93:AI93,"d*")*0.5)-(countif(E93:AI93,"e*")*0.5)+1</f>
        <v>1</v>
      </c>
      <c r="AK93" s="197">
        <f t="shared" si="3"/>
        <v>26</v>
      </c>
      <c r="AL93" s="214">
        <f>VLOOKUP(B93,'Working Time-June-26'!$B:$AK,35,0)/60</f>
        <v>0</v>
      </c>
      <c r="AM93" s="214">
        <f>VLOOKUP(B93,'Working Time-June-26'!$B:$AK,36,0)/60</f>
        <v>0</v>
      </c>
      <c r="AN93" s="209"/>
      <c r="AO93" s="220"/>
      <c r="AP93" s="209"/>
      <c r="AQ93" s="209"/>
      <c r="AR93" s="209"/>
      <c r="AS93" s="209"/>
      <c r="AT93" s="209">
        <f t="shared" si="4"/>
        <v>5</v>
      </c>
      <c r="AU93" s="209">
        <f t="shared" si="5"/>
        <v>0</v>
      </c>
      <c r="AV93" s="210">
        <f t="shared" si="6"/>
        <v>0</v>
      </c>
      <c r="AW93" s="212"/>
      <c r="AX93" s="217" t="s">
        <v>6</v>
      </c>
    </row>
    <row r="94">
      <c r="A94" s="209">
        <v>91.0</v>
      </c>
      <c r="B94" s="218" t="s">
        <v>686</v>
      </c>
      <c r="C94" s="219" t="s">
        <v>49</v>
      </c>
      <c r="D94" s="212" t="s">
        <v>325</v>
      </c>
      <c r="E94" s="194" t="s">
        <v>591</v>
      </c>
      <c r="F94" s="194" t="s">
        <v>591</v>
      </c>
      <c r="G94" s="194" t="s">
        <v>591</v>
      </c>
      <c r="H94" s="194" t="s">
        <v>591</v>
      </c>
      <c r="I94" s="194" t="s">
        <v>591</v>
      </c>
      <c r="J94" s="194">
        <v>0.0</v>
      </c>
      <c r="K94" s="194" t="s">
        <v>164</v>
      </c>
      <c r="L94" s="194" t="s">
        <v>591</v>
      </c>
      <c r="M94" s="194" t="s">
        <v>591</v>
      </c>
      <c r="N94" s="194" t="s">
        <v>163</v>
      </c>
      <c r="O94" s="194" t="s">
        <v>591</v>
      </c>
      <c r="P94" s="194" t="s">
        <v>591</v>
      </c>
      <c r="Q94" s="194" t="s">
        <v>591</v>
      </c>
      <c r="R94" s="194">
        <v>0.0</v>
      </c>
      <c r="S94" s="194" t="s">
        <v>591</v>
      </c>
      <c r="T94" s="194" t="s">
        <v>591</v>
      </c>
      <c r="U94" s="194" t="s">
        <v>591</v>
      </c>
      <c r="V94" s="194" t="s">
        <v>591</v>
      </c>
      <c r="W94" s="194" t="s">
        <v>591</v>
      </c>
      <c r="X94" s="194">
        <v>0.0</v>
      </c>
      <c r="Y94" s="194" t="s">
        <v>591</v>
      </c>
      <c r="Z94" s="194" t="s">
        <v>591</v>
      </c>
      <c r="AA94" s="194" t="s">
        <v>591</v>
      </c>
      <c r="AB94" s="194" t="s">
        <v>591</v>
      </c>
      <c r="AC94" s="194" t="s">
        <v>591</v>
      </c>
      <c r="AD94" s="194" t="s">
        <v>591</v>
      </c>
      <c r="AE94" s="194">
        <v>0.0</v>
      </c>
      <c r="AF94" s="194" t="s">
        <v>6</v>
      </c>
      <c r="AG94" s="194" t="s">
        <v>593</v>
      </c>
      <c r="AH94" s="194" t="s">
        <v>593</v>
      </c>
      <c r="AI94" s="194" t="s">
        <v>593</v>
      </c>
      <c r="AJ94" s="197">
        <f>vlookup(B94,'Annual Leave-2026'!$B:$S,9,0)-countif(E94:AI94,"a")-(countif(E94:AI94,"a1")*0.5)-(countif(E94:AI94,"a2")*0.5)-(countif(E94:AI94,"b*")*0.5)-(countif(E94:AI94,"c*")*0.5)-(countif(E94:AI94,"d*")*0.5)-(countif(E94:AI94,"e*")*0.5)+1</f>
        <v>3</v>
      </c>
      <c r="AK94" s="197">
        <f t="shared" si="3"/>
        <v>27</v>
      </c>
      <c r="AL94" s="214">
        <f>VLOOKUP(B94,'Working Time-June-26'!$B:$AK,35,0)/60</f>
        <v>0</v>
      </c>
      <c r="AM94" s="214">
        <f>VLOOKUP(B94,'Working Time-June-26'!$B:$AK,36,0)/60</f>
        <v>0</v>
      </c>
      <c r="AN94" s="209"/>
      <c r="AO94" s="220"/>
      <c r="AP94" s="209"/>
      <c r="AQ94" s="209"/>
      <c r="AR94" s="209"/>
      <c r="AS94" s="209"/>
      <c r="AT94" s="209">
        <f t="shared" si="4"/>
        <v>4</v>
      </c>
      <c r="AU94" s="209">
        <f t="shared" si="5"/>
        <v>0</v>
      </c>
      <c r="AV94" s="210">
        <f t="shared" si="6"/>
        <v>0</v>
      </c>
      <c r="AW94" s="212"/>
      <c r="AX94" s="217" t="s">
        <v>6</v>
      </c>
    </row>
    <row r="95">
      <c r="A95" s="204">
        <v>92.0</v>
      </c>
      <c r="B95" s="218" t="s">
        <v>687</v>
      </c>
      <c r="C95" s="219" t="s">
        <v>66</v>
      </c>
      <c r="D95" s="212" t="s">
        <v>325</v>
      </c>
      <c r="E95" s="194" t="s">
        <v>593</v>
      </c>
      <c r="F95" s="194" t="s">
        <v>593</v>
      </c>
      <c r="G95" s="194" t="s">
        <v>593</v>
      </c>
      <c r="H95" s="194" t="s">
        <v>593</v>
      </c>
      <c r="I95" s="194" t="s">
        <v>593</v>
      </c>
      <c r="J95" s="194">
        <v>0.0</v>
      </c>
      <c r="K95" s="194" t="s">
        <v>588</v>
      </c>
      <c r="L95" s="194" t="s">
        <v>6</v>
      </c>
      <c r="M95" s="194" t="s">
        <v>6</v>
      </c>
      <c r="N95" s="194" t="s">
        <v>588</v>
      </c>
      <c r="O95" s="194" t="s">
        <v>588</v>
      </c>
      <c r="P95" s="194" t="s">
        <v>588</v>
      </c>
      <c r="Q95" s="194">
        <v>0.0</v>
      </c>
      <c r="R95" s="194" t="s">
        <v>588</v>
      </c>
      <c r="S95" s="194" t="s">
        <v>588</v>
      </c>
      <c r="T95" s="194" t="s">
        <v>588</v>
      </c>
      <c r="U95" s="194" t="s">
        <v>588</v>
      </c>
      <c r="V95" s="194" t="s">
        <v>588</v>
      </c>
      <c r="W95" s="194" t="s">
        <v>588</v>
      </c>
      <c r="X95" s="194" t="s">
        <v>588</v>
      </c>
      <c r="Y95" s="194">
        <v>0.0</v>
      </c>
      <c r="Z95" s="194" t="s">
        <v>588</v>
      </c>
      <c r="AA95" s="194" t="s">
        <v>588</v>
      </c>
      <c r="AB95" s="194" t="s">
        <v>588</v>
      </c>
      <c r="AC95" s="194" t="s">
        <v>588</v>
      </c>
      <c r="AD95" s="194" t="s">
        <v>588</v>
      </c>
      <c r="AE95" s="194" t="s">
        <v>588</v>
      </c>
      <c r="AF95" s="194" t="s">
        <v>588</v>
      </c>
      <c r="AG95" s="218">
        <v>0.0</v>
      </c>
      <c r="AH95" s="194" t="s">
        <v>6</v>
      </c>
      <c r="AI95" s="194" t="s">
        <v>6</v>
      </c>
      <c r="AJ95" s="197">
        <f>vlookup(B95,'Annual Leave-2026'!$B:$S,9,0)-countif(E95:AI95,"a")-(countif(E95:AI95,"a1")*0.5)-(countif(E95:AI95,"a2")*0.5)-(countif(E95:AI95,"b*")*0.5)-(countif(E95:AI95,"c*")*0.5)-(countif(E95:AI95,"d*")*0.5)-(countif(E95:AI95,"e*")*0.5)+1</f>
        <v>0.5</v>
      </c>
      <c r="AK95" s="197">
        <f t="shared" si="3"/>
        <v>27</v>
      </c>
      <c r="AL95" s="214">
        <f>VLOOKUP(B95,'Working Time-June-26'!$B:$AK,35,0)/60</f>
        <v>-3.333333333</v>
      </c>
      <c r="AM95" s="214">
        <f>VLOOKUP(B95,'Working Time-June-26'!$B:$AK,36,0)/60</f>
        <v>0</v>
      </c>
      <c r="AN95" s="209"/>
      <c r="AO95" s="220"/>
      <c r="AP95" s="209"/>
      <c r="AQ95" s="209"/>
      <c r="AR95" s="209"/>
      <c r="AS95" s="209"/>
      <c r="AT95" s="209">
        <f t="shared" si="4"/>
        <v>4</v>
      </c>
      <c r="AU95" s="209">
        <f t="shared" si="5"/>
        <v>0</v>
      </c>
      <c r="AV95" s="210">
        <f t="shared" si="6"/>
        <v>0</v>
      </c>
      <c r="AW95" s="212"/>
      <c r="AX95" s="217" t="s">
        <v>9</v>
      </c>
    </row>
    <row r="96">
      <c r="A96" s="209">
        <v>93.0</v>
      </c>
      <c r="B96" s="218" t="s">
        <v>688</v>
      </c>
      <c r="C96" s="219" t="s">
        <v>22</v>
      </c>
      <c r="D96" s="212" t="s">
        <v>325</v>
      </c>
      <c r="E96" s="194">
        <v>0.0</v>
      </c>
      <c r="F96" s="194" t="s">
        <v>588</v>
      </c>
      <c r="G96" s="194" t="s">
        <v>588</v>
      </c>
      <c r="H96" s="194" t="s">
        <v>588</v>
      </c>
      <c r="I96" s="194" t="s">
        <v>588</v>
      </c>
      <c r="J96" s="194" t="s">
        <v>588</v>
      </c>
      <c r="K96" s="194" t="s">
        <v>588</v>
      </c>
      <c r="L96" s="194">
        <v>0.0</v>
      </c>
      <c r="M96" s="194" t="s">
        <v>588</v>
      </c>
      <c r="N96" s="194" t="s">
        <v>588</v>
      </c>
      <c r="O96" s="194" t="s">
        <v>588</v>
      </c>
      <c r="P96" s="194" t="s">
        <v>588</v>
      </c>
      <c r="Q96" s="194" t="s">
        <v>588</v>
      </c>
      <c r="R96" s="194" t="s">
        <v>588</v>
      </c>
      <c r="S96" s="194">
        <v>0.0</v>
      </c>
      <c r="T96" s="194" t="s">
        <v>6</v>
      </c>
      <c r="U96" s="194" t="s">
        <v>6</v>
      </c>
      <c r="V96" s="194" t="s">
        <v>6</v>
      </c>
      <c r="W96" s="194" t="s">
        <v>588</v>
      </c>
      <c r="X96" s="194">
        <v>0.0</v>
      </c>
      <c r="Y96" s="194" t="s">
        <v>588</v>
      </c>
      <c r="Z96" s="194" t="s">
        <v>588</v>
      </c>
      <c r="AA96" s="194" t="s">
        <v>588</v>
      </c>
      <c r="AB96" s="194" t="s">
        <v>588</v>
      </c>
      <c r="AC96" s="194" t="s">
        <v>588</v>
      </c>
      <c r="AD96" s="194" t="s">
        <v>588</v>
      </c>
      <c r="AE96" s="194">
        <v>0.0</v>
      </c>
      <c r="AF96" s="223" t="s">
        <v>591</v>
      </c>
      <c r="AG96" s="194" t="s">
        <v>591</v>
      </c>
      <c r="AH96" s="194" t="s">
        <v>591</v>
      </c>
      <c r="AI96" s="194" t="s">
        <v>591</v>
      </c>
      <c r="AJ96" s="197">
        <f>vlookup(B96,'Annual Leave-2026'!$B:$S,9,0)-countif(E96:AI96,"a")-(countif(E96:AI96,"a1")*0.5)-(countif(E96:AI96,"a2")*0.5)-(countif(E96:AI96,"b*")*0.5)-(countif(E96:AI96,"c*")*0.5)-(countif(E96:AI96,"d*")*0.5)-(countif(E96:AI96,"e*")*0.5)+1</f>
        <v>1.5</v>
      </c>
      <c r="AK96" s="197">
        <f t="shared" si="3"/>
        <v>26</v>
      </c>
      <c r="AL96" s="214">
        <f>VLOOKUP(B96,'Working Time-June-26'!$B:$AK,35,0)/60</f>
        <v>0</v>
      </c>
      <c r="AM96" s="214">
        <f>VLOOKUP(B96,'Working Time-June-26'!$B:$AK,36,0)/60</f>
        <v>0</v>
      </c>
      <c r="AN96" s="209"/>
      <c r="AO96" s="220"/>
      <c r="AP96" s="209"/>
      <c r="AQ96" s="209"/>
      <c r="AR96" s="209"/>
      <c r="AS96" s="209"/>
      <c r="AT96" s="209">
        <f t="shared" si="4"/>
        <v>5</v>
      </c>
      <c r="AU96" s="209">
        <f t="shared" si="5"/>
        <v>0</v>
      </c>
      <c r="AV96" s="210">
        <f t="shared" si="6"/>
        <v>0</v>
      </c>
      <c r="AW96" s="222"/>
      <c r="AX96" s="217" t="s">
        <v>9</v>
      </c>
    </row>
    <row r="97">
      <c r="A97" s="204">
        <v>94.0</v>
      </c>
      <c r="B97" s="218" t="s">
        <v>689</v>
      </c>
      <c r="C97" s="219" t="s">
        <v>55</v>
      </c>
      <c r="D97" s="212" t="s">
        <v>325</v>
      </c>
      <c r="E97" s="194" t="s">
        <v>588</v>
      </c>
      <c r="F97" s="194" t="s">
        <v>169</v>
      </c>
      <c r="G97" s="194" t="s">
        <v>588</v>
      </c>
      <c r="H97" s="194" t="s">
        <v>588</v>
      </c>
      <c r="I97" s="194" t="s">
        <v>588</v>
      </c>
      <c r="J97" s="194" t="s">
        <v>588</v>
      </c>
      <c r="K97" s="194">
        <v>0.0</v>
      </c>
      <c r="L97" s="194" t="s">
        <v>591</v>
      </c>
      <c r="M97" s="194" t="s">
        <v>591</v>
      </c>
      <c r="N97" s="194" t="s">
        <v>591</v>
      </c>
      <c r="O97" s="194" t="s">
        <v>591</v>
      </c>
      <c r="P97" s="194" t="s">
        <v>591</v>
      </c>
      <c r="Q97" s="194" t="s">
        <v>591</v>
      </c>
      <c r="R97" s="194" t="s">
        <v>591</v>
      </c>
      <c r="S97" s="194">
        <v>0.0</v>
      </c>
      <c r="T97" s="194" t="s">
        <v>591</v>
      </c>
      <c r="U97" s="194" t="s">
        <v>591</v>
      </c>
      <c r="V97" s="194" t="s">
        <v>591</v>
      </c>
      <c r="W97" s="194" t="s">
        <v>591</v>
      </c>
      <c r="X97" s="194" t="s">
        <v>591</v>
      </c>
      <c r="Y97" s="194" t="s">
        <v>591</v>
      </c>
      <c r="Z97" s="218">
        <v>0.0</v>
      </c>
      <c r="AA97" s="194" t="s">
        <v>591</v>
      </c>
      <c r="AB97" s="194" t="s">
        <v>591</v>
      </c>
      <c r="AC97" s="194" t="s">
        <v>591</v>
      </c>
      <c r="AD97" s="194" t="s">
        <v>591</v>
      </c>
      <c r="AE97" s="194" t="s">
        <v>591</v>
      </c>
      <c r="AF97" s="223" t="s">
        <v>591</v>
      </c>
      <c r="AG97" s="218">
        <v>0.0</v>
      </c>
      <c r="AH97" s="194" t="s">
        <v>591</v>
      </c>
      <c r="AI97" s="194" t="s">
        <v>591</v>
      </c>
      <c r="AJ97" s="197">
        <f>vlookup(B97,'Annual Leave-2026'!$B:$S,9,0)-countif(E97:AI97,"a")-(countif(E97:AI97,"a1")*0.5)-(countif(E97:AI97,"a2")*0.5)-(countif(E97:AI97,"b*")*0.5)-(countif(E97:AI97,"c*")*0.5)-(countif(E97:AI97,"d*")*0.5)-(countif(E97:AI97,"e*")*0.5)+1</f>
        <v>6.5</v>
      </c>
      <c r="AK97" s="197">
        <f t="shared" si="3"/>
        <v>27</v>
      </c>
      <c r="AL97" s="214">
        <f>VLOOKUP(B97,'Working Time-June-26'!$B:$AK,35,0)/60</f>
        <v>0</v>
      </c>
      <c r="AM97" s="214">
        <f>VLOOKUP(B97,'Working Time-June-26'!$B:$AK,36,0)/60</f>
        <v>0</v>
      </c>
      <c r="AN97" s="209"/>
      <c r="AO97" s="220"/>
      <c r="AP97" s="209"/>
      <c r="AQ97" s="209"/>
      <c r="AR97" s="209"/>
      <c r="AS97" s="209"/>
      <c r="AT97" s="209">
        <f t="shared" si="4"/>
        <v>4</v>
      </c>
      <c r="AU97" s="209">
        <f t="shared" si="5"/>
        <v>0</v>
      </c>
      <c r="AV97" s="210">
        <f t="shared" si="6"/>
        <v>0</v>
      </c>
      <c r="AW97" s="222"/>
      <c r="AX97" s="217">
        <v>0.0</v>
      </c>
    </row>
    <row r="98">
      <c r="A98" s="209">
        <v>95.0</v>
      </c>
      <c r="B98" s="218" t="s">
        <v>690</v>
      </c>
      <c r="C98" s="219" t="s">
        <v>45</v>
      </c>
      <c r="D98" s="212" t="s">
        <v>325</v>
      </c>
      <c r="E98" s="194" t="s">
        <v>588</v>
      </c>
      <c r="F98" s="194" t="s">
        <v>588</v>
      </c>
      <c r="G98" s="194" t="s">
        <v>588</v>
      </c>
      <c r="H98" s="194" t="s">
        <v>588</v>
      </c>
      <c r="I98" s="194" t="s">
        <v>588</v>
      </c>
      <c r="J98" s="194" t="s">
        <v>588</v>
      </c>
      <c r="K98" s="194">
        <v>0.0</v>
      </c>
      <c r="L98" s="194" t="s">
        <v>588</v>
      </c>
      <c r="M98" s="194" t="s">
        <v>588</v>
      </c>
      <c r="N98" s="194" t="s">
        <v>588</v>
      </c>
      <c r="O98" s="194" t="s">
        <v>588</v>
      </c>
      <c r="P98" s="194" t="s">
        <v>588</v>
      </c>
      <c r="Q98" s="194">
        <v>0.0</v>
      </c>
      <c r="R98" s="194" t="s">
        <v>588</v>
      </c>
      <c r="S98" s="194" t="s">
        <v>588</v>
      </c>
      <c r="T98" s="194" t="s">
        <v>588</v>
      </c>
      <c r="U98" s="194" t="s">
        <v>588</v>
      </c>
      <c r="V98" s="194" t="s">
        <v>588</v>
      </c>
      <c r="W98" s="194" t="s">
        <v>588</v>
      </c>
      <c r="X98" s="194" t="s">
        <v>588</v>
      </c>
      <c r="Y98" s="194">
        <v>0.0</v>
      </c>
      <c r="Z98" s="194" t="s">
        <v>588</v>
      </c>
      <c r="AA98" s="194" t="s">
        <v>588</v>
      </c>
      <c r="AB98" s="194" t="s">
        <v>588</v>
      </c>
      <c r="AC98" s="194" t="s">
        <v>588</v>
      </c>
      <c r="AD98" s="194" t="s">
        <v>588</v>
      </c>
      <c r="AE98" s="194" t="s">
        <v>588</v>
      </c>
      <c r="AF98" s="194" t="s">
        <v>588</v>
      </c>
      <c r="AG98" s="218">
        <v>0.0</v>
      </c>
      <c r="AH98" s="194" t="s">
        <v>588</v>
      </c>
      <c r="AI98" s="194" t="s">
        <v>588</v>
      </c>
      <c r="AJ98" s="197">
        <f>vlookup(B98,'Annual Leave-2026'!$B:$S,9,0)-countif(E98:AI98,"a")-(countif(E98:AI98,"a1")*0.5)-(countif(E98:AI98,"a2")*0.5)-(countif(E98:AI98,"b*")*0.5)-(countif(E98:AI98,"c*")*0.5)-(countif(E98:AI98,"d*")*0.5)-(countif(E98:AI98,"e*")*0.5)+1</f>
        <v>4.5</v>
      </c>
      <c r="AK98" s="197">
        <f t="shared" si="3"/>
        <v>27</v>
      </c>
      <c r="AL98" s="214">
        <f>VLOOKUP(B98,'Working Time-June-26'!$B:$AK,35,0)/60</f>
        <v>0</v>
      </c>
      <c r="AM98" s="214">
        <f>VLOOKUP(B98,'Working Time-June-26'!$B:$AK,36,0)/60</f>
        <v>0</v>
      </c>
      <c r="AN98" s="209"/>
      <c r="AO98" s="220"/>
      <c r="AP98" s="209"/>
      <c r="AQ98" s="209"/>
      <c r="AR98" s="209"/>
      <c r="AS98" s="209"/>
      <c r="AT98" s="209">
        <f t="shared" si="4"/>
        <v>4</v>
      </c>
      <c r="AU98" s="209">
        <f t="shared" si="5"/>
        <v>0</v>
      </c>
      <c r="AV98" s="210">
        <f t="shared" si="6"/>
        <v>0</v>
      </c>
      <c r="AW98" s="222"/>
      <c r="AX98" s="217" t="s">
        <v>9</v>
      </c>
    </row>
    <row r="99">
      <c r="A99" s="204">
        <v>96.0</v>
      </c>
      <c r="B99" s="218" t="s">
        <v>691</v>
      </c>
      <c r="C99" s="219" t="s">
        <v>31</v>
      </c>
      <c r="D99" s="212" t="s">
        <v>325</v>
      </c>
      <c r="E99" s="194" t="s">
        <v>591</v>
      </c>
      <c r="F99" s="194" t="s">
        <v>591</v>
      </c>
      <c r="G99" s="194" t="s">
        <v>591</v>
      </c>
      <c r="H99" s="194" t="s">
        <v>591</v>
      </c>
      <c r="I99" s="194" t="s">
        <v>591</v>
      </c>
      <c r="J99" s="194">
        <v>0.0</v>
      </c>
      <c r="K99" s="194" t="s">
        <v>591</v>
      </c>
      <c r="L99" s="194" t="s">
        <v>591</v>
      </c>
      <c r="M99" s="194" t="s">
        <v>591</v>
      </c>
      <c r="N99" s="194" t="s">
        <v>591</v>
      </c>
      <c r="O99" s="194" t="s">
        <v>591</v>
      </c>
      <c r="P99" s="194" t="s">
        <v>591</v>
      </c>
      <c r="Q99" s="194" t="s">
        <v>163</v>
      </c>
      <c r="R99" s="194">
        <v>0.0</v>
      </c>
      <c r="S99" s="194" t="s">
        <v>591</v>
      </c>
      <c r="T99" s="194" t="s">
        <v>591</v>
      </c>
      <c r="U99" s="194" t="s">
        <v>650</v>
      </c>
      <c r="V99" s="194" t="s">
        <v>591</v>
      </c>
      <c r="W99" s="194" t="s">
        <v>591</v>
      </c>
      <c r="X99" s="194">
        <v>0.0</v>
      </c>
      <c r="Y99" s="194" t="s">
        <v>591</v>
      </c>
      <c r="Z99" s="194" t="s">
        <v>591</v>
      </c>
      <c r="AA99" s="194" t="s">
        <v>591</v>
      </c>
      <c r="AB99" s="194" t="s">
        <v>591</v>
      </c>
      <c r="AC99" s="194" t="s">
        <v>591</v>
      </c>
      <c r="AD99" s="194" t="s">
        <v>602</v>
      </c>
      <c r="AE99" s="194">
        <v>0.0</v>
      </c>
      <c r="AF99" s="194" t="s">
        <v>593</v>
      </c>
      <c r="AG99" s="194" t="s">
        <v>593</v>
      </c>
      <c r="AH99" s="194" t="s">
        <v>593</v>
      </c>
      <c r="AI99" s="194" t="s">
        <v>593</v>
      </c>
      <c r="AJ99" s="197">
        <f>vlookup(B99,'Annual Leave-2026'!$B:$S,9,0)-countif(E99:AI99,"a")-(countif(E99:AI99,"a1")*0.5)-(countif(E99:AI99,"a2")*0.5)-(countif(E99:AI99,"b*")*0.5)-(countif(E99:AI99,"c*")*0.5)-(countif(E99:AI99,"d*")*0.5)-(countif(E99:AI99,"e*")*0.5)+1</f>
        <v>1.5</v>
      </c>
      <c r="AK99" s="197">
        <f t="shared" si="3"/>
        <v>25.5</v>
      </c>
      <c r="AL99" s="214">
        <f>VLOOKUP(B99,'Working Time-June-26'!$B:$AK,35,0)/60</f>
        <v>-2.333333333</v>
      </c>
      <c r="AM99" s="214">
        <f>VLOOKUP(B99,'Working Time-June-26'!$B:$AK,36,0)/60</f>
        <v>0</v>
      </c>
      <c r="AN99" s="209"/>
      <c r="AO99" s="220"/>
      <c r="AP99" s="209"/>
      <c r="AQ99" s="209"/>
      <c r="AR99" s="209"/>
      <c r="AS99" s="209"/>
      <c r="AT99" s="209">
        <f t="shared" si="4"/>
        <v>4</v>
      </c>
      <c r="AU99" s="209">
        <f t="shared" si="5"/>
        <v>0</v>
      </c>
      <c r="AV99" s="210">
        <f t="shared" si="6"/>
        <v>1.5</v>
      </c>
      <c r="AW99" s="222"/>
      <c r="AX99" s="217" t="s">
        <v>6</v>
      </c>
    </row>
    <row r="100">
      <c r="A100" s="209">
        <v>97.0</v>
      </c>
      <c r="B100" s="218" t="s">
        <v>692</v>
      </c>
      <c r="C100" s="219" t="s">
        <v>24</v>
      </c>
      <c r="D100" s="212" t="s">
        <v>325</v>
      </c>
      <c r="E100" s="194">
        <v>0.0</v>
      </c>
      <c r="F100" s="194" t="s">
        <v>588</v>
      </c>
      <c r="G100" s="194" t="s">
        <v>588</v>
      </c>
      <c r="H100" s="194" t="s">
        <v>588</v>
      </c>
      <c r="I100" s="194" t="s">
        <v>588</v>
      </c>
      <c r="J100" s="194" t="s">
        <v>588</v>
      </c>
      <c r="K100" s="194">
        <v>0.0</v>
      </c>
      <c r="L100" s="194" t="s">
        <v>588</v>
      </c>
      <c r="M100" s="194" t="s">
        <v>588</v>
      </c>
      <c r="N100" s="194" t="s">
        <v>588</v>
      </c>
      <c r="O100" s="194" t="s">
        <v>588</v>
      </c>
      <c r="P100" s="194" t="s">
        <v>588</v>
      </c>
      <c r="Q100" s="194">
        <v>0.0</v>
      </c>
      <c r="R100" s="194" t="s">
        <v>588</v>
      </c>
      <c r="S100" s="194" t="s">
        <v>588</v>
      </c>
      <c r="T100" s="194" t="s">
        <v>588</v>
      </c>
      <c r="U100" s="194" t="s">
        <v>588</v>
      </c>
      <c r="V100" s="194" t="s">
        <v>588</v>
      </c>
      <c r="W100" s="194" t="s">
        <v>588</v>
      </c>
      <c r="X100" s="194" t="s">
        <v>588</v>
      </c>
      <c r="Y100" s="194">
        <v>0.0</v>
      </c>
      <c r="Z100" s="194" t="s">
        <v>588</v>
      </c>
      <c r="AA100" s="194" t="s">
        <v>588</v>
      </c>
      <c r="AB100" s="194" t="s">
        <v>588</v>
      </c>
      <c r="AC100" s="194" t="s">
        <v>588</v>
      </c>
      <c r="AD100" s="194" t="s">
        <v>588</v>
      </c>
      <c r="AE100" s="194" t="s">
        <v>588</v>
      </c>
      <c r="AF100" s="194" t="s">
        <v>588</v>
      </c>
      <c r="AG100" s="218">
        <v>0.0</v>
      </c>
      <c r="AH100" s="194" t="s">
        <v>588</v>
      </c>
      <c r="AI100" s="194" t="s">
        <v>588</v>
      </c>
      <c r="AJ100" s="197">
        <f>vlookup(B100,'Annual Leave-2026'!$B:$S,9,0)-countif(E100:AI100,"a")-(countif(E100:AI100,"a1")*0.5)-(countif(E100:AI100,"a2")*0.5)-(countif(E100:AI100,"b*")*0.5)-(countif(E100:AI100,"c*")*0.5)-(countif(E100:AI100,"d*")*0.5)-(countif(E100:AI100,"e*")*0.5)+1</f>
        <v>4</v>
      </c>
      <c r="AK100" s="197">
        <f t="shared" si="3"/>
        <v>26</v>
      </c>
      <c r="AL100" s="214">
        <f>VLOOKUP(B100,'Working Time-June-26'!$B:$AK,35,0)/60</f>
        <v>0</v>
      </c>
      <c r="AM100" s="214">
        <f>VLOOKUP(B100,'Working Time-June-26'!$B:$AK,36,0)/60</f>
        <v>0</v>
      </c>
      <c r="AN100" s="209"/>
      <c r="AO100" s="220"/>
      <c r="AP100" s="209"/>
      <c r="AQ100" s="209"/>
      <c r="AR100" s="209"/>
      <c r="AS100" s="209"/>
      <c r="AT100" s="209">
        <f t="shared" si="4"/>
        <v>5</v>
      </c>
      <c r="AU100" s="209">
        <f t="shared" si="5"/>
        <v>0</v>
      </c>
      <c r="AV100" s="210">
        <f t="shared" si="6"/>
        <v>0</v>
      </c>
      <c r="AW100" s="222"/>
      <c r="AX100" s="217" t="s">
        <v>9</v>
      </c>
    </row>
    <row r="101">
      <c r="A101" s="204">
        <v>98.0</v>
      </c>
      <c r="B101" s="218" t="s">
        <v>693</v>
      </c>
      <c r="C101" s="219" t="s">
        <v>35</v>
      </c>
      <c r="D101" s="212" t="s">
        <v>325</v>
      </c>
      <c r="E101" s="194" t="s">
        <v>591</v>
      </c>
      <c r="F101" s="194" t="s">
        <v>591</v>
      </c>
      <c r="G101" s="194" t="s">
        <v>591</v>
      </c>
      <c r="H101" s="194" t="s">
        <v>591</v>
      </c>
      <c r="I101" s="194" t="s">
        <v>591</v>
      </c>
      <c r="J101" s="194" t="s">
        <v>591</v>
      </c>
      <c r="K101" s="194">
        <v>0.0</v>
      </c>
      <c r="L101" s="194" t="s">
        <v>6</v>
      </c>
      <c r="M101" s="194" t="s">
        <v>591</v>
      </c>
      <c r="N101" s="194" t="s">
        <v>591</v>
      </c>
      <c r="O101" s="194" t="s">
        <v>591</v>
      </c>
      <c r="P101" s="194" t="s">
        <v>650</v>
      </c>
      <c r="Q101" s="194" t="s">
        <v>591</v>
      </c>
      <c r="R101" s="194">
        <v>0.0</v>
      </c>
      <c r="S101" s="194" t="s">
        <v>591</v>
      </c>
      <c r="T101" s="194" t="s">
        <v>591</v>
      </c>
      <c r="U101" s="194" t="s">
        <v>591</v>
      </c>
      <c r="V101" s="194" t="s">
        <v>591</v>
      </c>
      <c r="W101" s="194" t="s">
        <v>591</v>
      </c>
      <c r="X101" s="194">
        <v>0.0</v>
      </c>
      <c r="Y101" s="194" t="s">
        <v>591</v>
      </c>
      <c r="Z101" s="194" t="s">
        <v>591</v>
      </c>
      <c r="AA101" s="194" t="s">
        <v>591</v>
      </c>
      <c r="AB101" s="194" t="s">
        <v>591</v>
      </c>
      <c r="AC101" s="194" t="s">
        <v>591</v>
      </c>
      <c r="AD101" s="194" t="s">
        <v>591</v>
      </c>
      <c r="AE101" s="194">
        <v>0.0</v>
      </c>
      <c r="AF101" s="194" t="s">
        <v>593</v>
      </c>
      <c r="AG101" s="194" t="s">
        <v>593</v>
      </c>
      <c r="AH101" s="194" t="s">
        <v>593</v>
      </c>
      <c r="AI101" s="194" t="s">
        <v>593</v>
      </c>
      <c r="AJ101" s="197">
        <f>vlookup(B101,'Annual Leave-2026'!$B:$S,9,0)-countif(E101:AI101,"a")-(countif(E101:AI101,"a1")*0.5)-(countif(E101:AI101,"a2")*0.5)-(countif(E101:AI101,"b*")*0.5)-(countif(E101:AI101,"c*")*0.5)-(countif(E101:AI101,"d*")*0.5)-(countif(E101:AI101,"e*")*0.5)+1</f>
        <v>5</v>
      </c>
      <c r="AK101" s="197">
        <f t="shared" si="3"/>
        <v>26.5</v>
      </c>
      <c r="AL101" s="214">
        <f>VLOOKUP(B101,'Working Time-June-26'!$B:$AK,35,0)/60</f>
        <v>0</v>
      </c>
      <c r="AM101" s="214">
        <f>VLOOKUP(B101,'Working Time-June-26'!$B:$AK,36,0)/60</f>
        <v>0</v>
      </c>
      <c r="AN101" s="209"/>
      <c r="AO101" s="220"/>
      <c r="AP101" s="209"/>
      <c r="AQ101" s="209"/>
      <c r="AR101" s="209"/>
      <c r="AS101" s="209"/>
      <c r="AT101" s="209">
        <f t="shared" si="4"/>
        <v>4</v>
      </c>
      <c r="AU101" s="209">
        <f t="shared" si="5"/>
        <v>0</v>
      </c>
      <c r="AV101" s="210">
        <f t="shared" si="6"/>
        <v>0.5</v>
      </c>
      <c r="AW101" s="222"/>
      <c r="AX101" s="217" t="s">
        <v>6</v>
      </c>
    </row>
    <row r="102">
      <c r="A102" s="209">
        <v>99.0</v>
      </c>
      <c r="B102" s="218" t="s">
        <v>694</v>
      </c>
      <c r="C102" s="219" t="s">
        <v>48</v>
      </c>
      <c r="D102" s="212" t="s">
        <v>325</v>
      </c>
      <c r="E102" s="194" t="s">
        <v>591</v>
      </c>
      <c r="F102" s="194" t="s">
        <v>591</v>
      </c>
      <c r="G102" s="194" t="s">
        <v>591</v>
      </c>
      <c r="H102" s="194" t="s">
        <v>591</v>
      </c>
      <c r="I102" s="194" t="s">
        <v>591</v>
      </c>
      <c r="J102" s="194">
        <v>0.0</v>
      </c>
      <c r="K102" s="194" t="s">
        <v>591</v>
      </c>
      <c r="L102" s="194" t="s">
        <v>591</v>
      </c>
      <c r="M102" s="194" t="s">
        <v>591</v>
      </c>
      <c r="N102" s="194" t="s">
        <v>591</v>
      </c>
      <c r="O102" s="194" t="s">
        <v>591</v>
      </c>
      <c r="P102" s="194" t="s">
        <v>591</v>
      </c>
      <c r="Q102" s="194" t="s">
        <v>6</v>
      </c>
      <c r="R102" s="194">
        <v>0.0</v>
      </c>
      <c r="S102" s="194" t="s">
        <v>591</v>
      </c>
      <c r="T102" s="194" t="s">
        <v>591</v>
      </c>
      <c r="U102" s="194" t="s">
        <v>591</v>
      </c>
      <c r="V102" s="194" t="s">
        <v>591</v>
      </c>
      <c r="W102" s="194" t="s">
        <v>591</v>
      </c>
      <c r="X102" s="194">
        <v>0.0</v>
      </c>
      <c r="Y102" s="194" t="s">
        <v>591</v>
      </c>
      <c r="Z102" s="194" t="s">
        <v>591</v>
      </c>
      <c r="AA102" s="194" t="s">
        <v>591</v>
      </c>
      <c r="AB102" s="194" t="s">
        <v>591</v>
      </c>
      <c r="AC102" s="194" t="s">
        <v>591</v>
      </c>
      <c r="AD102" s="194" t="s">
        <v>591</v>
      </c>
      <c r="AE102" s="194">
        <v>0.0</v>
      </c>
      <c r="AF102" s="194" t="s">
        <v>593</v>
      </c>
      <c r="AG102" s="194" t="s">
        <v>593</v>
      </c>
      <c r="AH102" s="194" t="s">
        <v>593</v>
      </c>
      <c r="AI102" s="194" t="s">
        <v>593</v>
      </c>
      <c r="AJ102" s="197">
        <f>vlookup(B102,'Annual Leave-2026'!$B:$S,9,0)-countif(E102:AI102,"a")-(countif(E102:AI102,"a1")*0.5)-(countif(E102:AI102,"a2")*0.5)-(countif(E102:AI102,"b*")*0.5)-(countif(E102:AI102,"c*")*0.5)-(countif(E102:AI102,"d*")*0.5)-(countif(E102:AI102,"e*")*0.5)+1</f>
        <v>6.5</v>
      </c>
      <c r="AK102" s="197">
        <f t="shared" si="3"/>
        <v>27</v>
      </c>
      <c r="AL102" s="214">
        <f>VLOOKUP(B102,'Working Time-June-26'!$B:$AK,35,0)/60</f>
        <v>0</v>
      </c>
      <c r="AM102" s="214">
        <f>VLOOKUP(B102,'Working Time-June-26'!$B:$AK,36,0)/60</f>
        <v>0</v>
      </c>
      <c r="AN102" s="209"/>
      <c r="AO102" s="220"/>
      <c r="AP102" s="209"/>
      <c r="AQ102" s="209"/>
      <c r="AR102" s="209"/>
      <c r="AS102" s="209"/>
      <c r="AT102" s="209">
        <f t="shared" si="4"/>
        <v>4</v>
      </c>
      <c r="AU102" s="209">
        <f t="shared" si="5"/>
        <v>0</v>
      </c>
      <c r="AV102" s="210">
        <f t="shared" si="6"/>
        <v>0</v>
      </c>
      <c r="AW102" s="222"/>
      <c r="AX102" s="217" t="s">
        <v>6</v>
      </c>
    </row>
    <row r="103">
      <c r="A103" s="204">
        <v>100.0</v>
      </c>
      <c r="B103" s="218" t="s">
        <v>695</v>
      </c>
      <c r="C103" s="219" t="s">
        <v>67</v>
      </c>
      <c r="D103" s="212" t="s">
        <v>325</v>
      </c>
      <c r="E103" s="194" t="s">
        <v>591</v>
      </c>
      <c r="F103" s="194" t="s">
        <v>591</v>
      </c>
      <c r="G103" s="194" t="s">
        <v>591</v>
      </c>
      <c r="H103" s="194" t="s">
        <v>591</v>
      </c>
      <c r="I103" s="194" t="s">
        <v>591</v>
      </c>
      <c r="J103" s="194" t="s">
        <v>6</v>
      </c>
      <c r="K103" s="194">
        <v>0.0</v>
      </c>
      <c r="L103" s="194" t="s">
        <v>591</v>
      </c>
      <c r="M103" s="194" t="s">
        <v>591</v>
      </c>
      <c r="N103" s="194" t="s">
        <v>591</v>
      </c>
      <c r="O103" s="194" t="s">
        <v>591</v>
      </c>
      <c r="P103" s="194" t="s">
        <v>591</v>
      </c>
      <c r="Q103" s="194" t="s">
        <v>591</v>
      </c>
      <c r="R103" s="194">
        <v>0.0</v>
      </c>
      <c r="S103" s="194" t="s">
        <v>591</v>
      </c>
      <c r="T103" s="194" t="s">
        <v>591</v>
      </c>
      <c r="U103" s="194" t="s">
        <v>591</v>
      </c>
      <c r="V103" s="194" t="s">
        <v>591</v>
      </c>
      <c r="W103" s="194" t="s">
        <v>591</v>
      </c>
      <c r="X103" s="194">
        <v>0.0</v>
      </c>
      <c r="Y103" s="194" t="s">
        <v>591</v>
      </c>
      <c r="Z103" s="194" t="s">
        <v>591</v>
      </c>
      <c r="AA103" s="194" t="s">
        <v>591</v>
      </c>
      <c r="AB103" s="194" t="s">
        <v>591</v>
      </c>
      <c r="AC103" s="194" t="s">
        <v>591</v>
      </c>
      <c r="AD103" s="194" t="s">
        <v>591</v>
      </c>
      <c r="AE103" s="194">
        <v>0.0</v>
      </c>
      <c r="AF103" s="194" t="s">
        <v>6</v>
      </c>
      <c r="AG103" s="194" t="s">
        <v>6</v>
      </c>
      <c r="AH103" s="194" t="s">
        <v>6</v>
      </c>
      <c r="AI103" s="194" t="s">
        <v>6</v>
      </c>
      <c r="AJ103" s="197">
        <f>vlookup(B103,'Annual Leave-2026'!$B:$S,9,0)-countif(E103:AI103,"a")-(countif(E103:AI103,"a1")*0.5)-(countif(E103:AI103,"a2")*0.5)-(countif(E103:AI103,"b*")*0.5)-(countif(E103:AI103,"c*")*0.5)-(countif(E103:AI103,"d*")*0.5)-(countif(E103:AI103,"e*")*0.5)+1</f>
        <v>0</v>
      </c>
      <c r="AK103" s="197">
        <f t="shared" si="3"/>
        <v>27</v>
      </c>
      <c r="AL103" s="214">
        <f>VLOOKUP(B103,'Working Time-June-26'!$B:$AK,35,0)/60</f>
        <v>0</v>
      </c>
      <c r="AM103" s="214">
        <f>VLOOKUP(B103,'Working Time-June-26'!$B:$AK,36,0)/60</f>
        <v>0</v>
      </c>
      <c r="AN103" s="218"/>
      <c r="AO103" s="220"/>
      <c r="AP103" s="209"/>
      <c r="AQ103" s="209"/>
      <c r="AR103" s="209"/>
      <c r="AS103" s="209"/>
      <c r="AT103" s="209">
        <f t="shared" si="4"/>
        <v>4</v>
      </c>
      <c r="AU103" s="209">
        <f t="shared" si="5"/>
        <v>0</v>
      </c>
      <c r="AV103" s="210">
        <f t="shared" si="6"/>
        <v>0</v>
      </c>
      <c r="AW103" s="222"/>
      <c r="AX103" s="217" t="s">
        <v>6</v>
      </c>
    </row>
    <row r="104">
      <c r="A104" s="209">
        <v>101.0</v>
      </c>
      <c r="B104" s="218" t="s">
        <v>696</v>
      </c>
      <c r="C104" s="219" t="s">
        <v>54</v>
      </c>
      <c r="D104" s="212" t="s">
        <v>325</v>
      </c>
      <c r="E104" s="194" t="s">
        <v>588</v>
      </c>
      <c r="F104" s="194" t="s">
        <v>588</v>
      </c>
      <c r="G104" s="194" t="s">
        <v>588</v>
      </c>
      <c r="H104" s="194" t="s">
        <v>588</v>
      </c>
      <c r="I104" s="194" t="s">
        <v>588</v>
      </c>
      <c r="J104" s="194" t="s">
        <v>6</v>
      </c>
      <c r="K104" s="194">
        <v>0.0</v>
      </c>
      <c r="L104" s="194" t="s">
        <v>591</v>
      </c>
      <c r="M104" s="194" t="s">
        <v>591</v>
      </c>
      <c r="N104" s="194" t="s">
        <v>591</v>
      </c>
      <c r="O104" s="194" t="s">
        <v>591</v>
      </c>
      <c r="P104" s="194" t="s">
        <v>591</v>
      </c>
      <c r="Q104" s="194" t="s">
        <v>163</v>
      </c>
      <c r="R104" s="194" t="s">
        <v>163</v>
      </c>
      <c r="S104" s="194">
        <v>0.0</v>
      </c>
      <c r="T104" s="194" t="s">
        <v>591</v>
      </c>
      <c r="U104" s="194" t="s">
        <v>591</v>
      </c>
      <c r="V104" s="194" t="s">
        <v>591</v>
      </c>
      <c r="W104" s="194" t="s">
        <v>591</v>
      </c>
      <c r="X104" s="194" t="s">
        <v>591</v>
      </c>
      <c r="Y104" s="194" t="s">
        <v>163</v>
      </c>
      <c r="Z104" s="218">
        <v>0.0</v>
      </c>
      <c r="AA104" s="194" t="s">
        <v>591</v>
      </c>
      <c r="AB104" s="194" t="s">
        <v>591</v>
      </c>
      <c r="AC104" s="194" t="s">
        <v>591</v>
      </c>
      <c r="AD104" s="194" t="s">
        <v>591</v>
      </c>
      <c r="AE104" s="194" t="s">
        <v>591</v>
      </c>
      <c r="AF104" s="223" t="s">
        <v>591</v>
      </c>
      <c r="AG104" s="218">
        <v>0.0</v>
      </c>
      <c r="AH104" s="194" t="s">
        <v>591</v>
      </c>
      <c r="AI104" s="194" t="s">
        <v>591</v>
      </c>
      <c r="AJ104" s="197">
        <f>vlookup(B104,'Annual Leave-2026'!$B:$S,9,0)-countif(E104:AI104,"a")-(countif(E104:AI104,"a1")*0.5)-(countif(E104:AI104,"a2")*0.5)-(countif(E104:AI104,"b*")*0.5)-(countif(E104:AI104,"c*")*0.5)-(countif(E104:AI104,"d*")*0.5)-(countif(E104:AI104,"e*")*0.5)+1</f>
        <v>2.5</v>
      </c>
      <c r="AK104" s="197">
        <f t="shared" si="3"/>
        <v>27</v>
      </c>
      <c r="AL104" s="214">
        <f>VLOOKUP(B104,'Working Time-June-26'!$B:$AK,35,0)/60</f>
        <v>0</v>
      </c>
      <c r="AM104" s="214">
        <f>VLOOKUP(B104,'Working Time-June-26'!$B:$AK,36,0)/60</f>
        <v>0</v>
      </c>
      <c r="AN104" s="218"/>
      <c r="AO104" s="220"/>
      <c r="AP104" s="209"/>
      <c r="AQ104" s="209"/>
      <c r="AR104" s="209"/>
      <c r="AS104" s="209"/>
      <c r="AT104" s="209">
        <f t="shared" si="4"/>
        <v>4</v>
      </c>
      <c r="AU104" s="209">
        <f t="shared" si="5"/>
        <v>0</v>
      </c>
      <c r="AV104" s="210">
        <f t="shared" si="6"/>
        <v>0</v>
      </c>
      <c r="AW104" s="222"/>
      <c r="AX104" s="217">
        <v>0.0</v>
      </c>
    </row>
    <row r="105">
      <c r="A105" s="204">
        <v>102.0</v>
      </c>
      <c r="B105" s="218" t="s">
        <v>697</v>
      </c>
      <c r="C105" s="219" t="s">
        <v>70</v>
      </c>
      <c r="D105" s="212" t="s">
        <v>325</v>
      </c>
      <c r="E105" s="194" t="s">
        <v>591</v>
      </c>
      <c r="F105" s="194" t="s">
        <v>591</v>
      </c>
      <c r="G105" s="194" t="s">
        <v>591</v>
      </c>
      <c r="H105" s="194" t="s">
        <v>591</v>
      </c>
      <c r="I105" s="194" t="s">
        <v>591</v>
      </c>
      <c r="J105" s="194">
        <v>0.0</v>
      </c>
      <c r="K105" s="221" t="s">
        <v>172</v>
      </c>
      <c r="L105" s="194" t="s">
        <v>593</v>
      </c>
      <c r="M105" s="194" t="s">
        <v>593</v>
      </c>
      <c r="N105" s="194" t="s">
        <v>593</v>
      </c>
      <c r="O105" s="194" t="s">
        <v>593</v>
      </c>
      <c r="P105" s="194" t="s">
        <v>593</v>
      </c>
      <c r="Q105" s="194" t="s">
        <v>593</v>
      </c>
      <c r="R105" s="194">
        <v>0.0</v>
      </c>
      <c r="S105" s="194" t="s">
        <v>593</v>
      </c>
      <c r="T105" s="194" t="s">
        <v>593</v>
      </c>
      <c r="U105" s="194" t="s">
        <v>593</v>
      </c>
      <c r="V105" s="194" t="s">
        <v>593</v>
      </c>
      <c r="W105" s="194" t="s">
        <v>593</v>
      </c>
      <c r="X105" s="194" t="s">
        <v>602</v>
      </c>
      <c r="Y105" s="194">
        <v>0.0</v>
      </c>
      <c r="Z105" s="194" t="s">
        <v>6</v>
      </c>
      <c r="AA105" s="194" t="s">
        <v>6</v>
      </c>
      <c r="AB105" s="194" t="s">
        <v>6</v>
      </c>
      <c r="AC105" s="194" t="s">
        <v>593</v>
      </c>
      <c r="AD105" s="194" t="s">
        <v>593</v>
      </c>
      <c r="AE105" s="194" t="s">
        <v>593</v>
      </c>
      <c r="AF105" s="194">
        <v>0.0</v>
      </c>
      <c r="AG105" s="194" t="s">
        <v>588</v>
      </c>
      <c r="AH105" s="194" t="s">
        <v>588</v>
      </c>
      <c r="AI105" s="194" t="s">
        <v>588</v>
      </c>
      <c r="AJ105" s="197">
        <f>vlookup(B105,'Annual Leave-2026'!$B:$S,9,0)-countif(E105:AI105,"a")-(countif(E105:AI105,"a1")*0.5)-(countif(E105:AI105,"a2")*0.5)-(countif(E105:AI105,"b*")*0.5)-(countif(E105:AI105,"c*")*0.5)-(countif(E105:AI105,"d*")*0.5)-(countif(E105:AI105,"e*")*0.5)+1</f>
        <v>3</v>
      </c>
      <c r="AK105" s="197">
        <f t="shared" si="3"/>
        <v>26</v>
      </c>
      <c r="AL105" s="214">
        <f>VLOOKUP(B105,'Working Time-June-26'!$B:$AK,35,0)/60</f>
        <v>0</v>
      </c>
      <c r="AM105" s="214">
        <f>VLOOKUP(B105,'Working Time-June-26'!$B:$AK,36,0)/60</f>
        <v>0</v>
      </c>
      <c r="AN105" s="218"/>
      <c r="AO105" s="220"/>
      <c r="AP105" s="209"/>
      <c r="AQ105" s="209"/>
      <c r="AR105" s="209"/>
      <c r="AS105" s="209"/>
      <c r="AT105" s="209">
        <f t="shared" si="4"/>
        <v>4</v>
      </c>
      <c r="AU105" s="209">
        <f t="shared" si="5"/>
        <v>0</v>
      </c>
      <c r="AV105" s="210">
        <f t="shared" si="6"/>
        <v>1</v>
      </c>
      <c r="AW105" s="222"/>
      <c r="AX105" s="217" t="s">
        <v>10</v>
      </c>
    </row>
    <row r="106">
      <c r="A106" s="209">
        <v>103.0</v>
      </c>
      <c r="B106" s="218" t="s">
        <v>698</v>
      </c>
      <c r="C106" s="219" t="s">
        <v>19</v>
      </c>
      <c r="D106" s="212" t="s">
        <v>325</v>
      </c>
      <c r="E106" s="194">
        <v>0.0</v>
      </c>
      <c r="F106" s="194" t="s">
        <v>591</v>
      </c>
      <c r="G106" s="194" t="s">
        <v>591</v>
      </c>
      <c r="H106" s="194" t="s">
        <v>591</v>
      </c>
      <c r="I106" s="194" t="s">
        <v>591</v>
      </c>
      <c r="J106" s="194" t="s">
        <v>591</v>
      </c>
      <c r="K106" s="194">
        <v>0.0</v>
      </c>
      <c r="L106" s="194" t="s">
        <v>591</v>
      </c>
      <c r="M106" s="194" t="s">
        <v>591</v>
      </c>
      <c r="N106" s="194" t="s">
        <v>591</v>
      </c>
      <c r="O106" s="194" t="s">
        <v>591</v>
      </c>
      <c r="P106" s="194" t="s">
        <v>591</v>
      </c>
      <c r="Q106" s="194">
        <v>0.0</v>
      </c>
      <c r="R106" s="194" t="s">
        <v>591</v>
      </c>
      <c r="S106" s="194" t="s">
        <v>591</v>
      </c>
      <c r="T106" s="194" t="s">
        <v>591</v>
      </c>
      <c r="U106" s="194" t="s">
        <v>591</v>
      </c>
      <c r="V106" s="194" t="s">
        <v>591</v>
      </c>
      <c r="W106" s="194" t="s">
        <v>591</v>
      </c>
      <c r="X106" s="194" t="s">
        <v>591</v>
      </c>
      <c r="Y106" s="194">
        <v>0.0</v>
      </c>
      <c r="Z106" s="194" t="s">
        <v>591</v>
      </c>
      <c r="AA106" s="194" t="s">
        <v>591</v>
      </c>
      <c r="AB106" s="194" t="s">
        <v>591</v>
      </c>
      <c r="AC106" s="194" t="s">
        <v>591</v>
      </c>
      <c r="AD106" s="194" t="s">
        <v>591</v>
      </c>
      <c r="AE106" s="194" t="s">
        <v>591</v>
      </c>
      <c r="AF106" s="194">
        <v>0.0</v>
      </c>
      <c r="AG106" s="194" t="s">
        <v>591</v>
      </c>
      <c r="AH106" s="194" t="s">
        <v>591</v>
      </c>
      <c r="AI106" s="194" t="s">
        <v>591</v>
      </c>
      <c r="AJ106" s="197">
        <f>vlookup(B106,'Annual Leave-2026'!$B:$S,9,0)-countif(E106:AI106,"a")-(countif(E106:AI106,"a1")*0.5)-(countif(E106:AI106,"a2")*0.5)-(countif(E106:AI106,"b*")*0.5)-(countif(E106:AI106,"c*")*0.5)-(countif(E106:AI106,"d*")*0.5)-(countif(E106:AI106,"e*")*0.5)+1</f>
        <v>3</v>
      </c>
      <c r="AK106" s="197">
        <f t="shared" si="3"/>
        <v>26</v>
      </c>
      <c r="AL106" s="214">
        <f>VLOOKUP(B106,'Working Time-June-26'!$B:$AK,35,0)/60</f>
        <v>0</v>
      </c>
      <c r="AM106" s="214">
        <f>VLOOKUP(B106,'Working Time-June-26'!$B:$AK,36,0)/60</f>
        <v>0</v>
      </c>
      <c r="AN106" s="218"/>
      <c r="AO106" s="220"/>
      <c r="AP106" s="209"/>
      <c r="AQ106" s="209"/>
      <c r="AR106" s="209"/>
      <c r="AS106" s="209"/>
      <c r="AT106" s="209">
        <f t="shared" si="4"/>
        <v>5</v>
      </c>
      <c r="AU106" s="209">
        <f t="shared" si="5"/>
        <v>0</v>
      </c>
      <c r="AV106" s="210">
        <f t="shared" si="6"/>
        <v>0</v>
      </c>
      <c r="AW106" s="222"/>
      <c r="AX106" s="217" t="s">
        <v>6</v>
      </c>
    </row>
    <row r="107">
      <c r="A107" s="204">
        <v>104.0</v>
      </c>
      <c r="B107" s="218" t="s">
        <v>699</v>
      </c>
      <c r="C107" s="219" t="s">
        <v>33</v>
      </c>
      <c r="D107" s="212" t="s">
        <v>325</v>
      </c>
      <c r="E107" s="194">
        <v>0.0</v>
      </c>
      <c r="F107" s="194" t="s">
        <v>588</v>
      </c>
      <c r="G107" s="194" t="s">
        <v>588</v>
      </c>
      <c r="H107" s="194" t="s">
        <v>588</v>
      </c>
      <c r="I107" s="194" t="s">
        <v>588</v>
      </c>
      <c r="J107" s="194" t="s">
        <v>588</v>
      </c>
      <c r="K107" s="194">
        <v>0.0</v>
      </c>
      <c r="L107" s="194" t="s">
        <v>588</v>
      </c>
      <c r="M107" s="194" t="s">
        <v>588</v>
      </c>
      <c r="N107" s="194" t="s">
        <v>588</v>
      </c>
      <c r="O107" s="194" t="s">
        <v>588</v>
      </c>
      <c r="P107" s="194" t="s">
        <v>588</v>
      </c>
      <c r="Q107" s="194" t="s">
        <v>588</v>
      </c>
      <c r="R107" s="194" t="s">
        <v>588</v>
      </c>
      <c r="S107" s="194">
        <v>0.0</v>
      </c>
      <c r="T107" s="194" t="s">
        <v>588</v>
      </c>
      <c r="U107" s="194" t="s">
        <v>588</v>
      </c>
      <c r="V107" s="194" t="s">
        <v>588</v>
      </c>
      <c r="W107" s="194" t="s">
        <v>588</v>
      </c>
      <c r="X107" s="194" t="s">
        <v>588</v>
      </c>
      <c r="Y107" s="194" t="s">
        <v>588</v>
      </c>
      <c r="Z107" s="218">
        <v>0.0</v>
      </c>
      <c r="AA107" s="194" t="s">
        <v>6</v>
      </c>
      <c r="AB107" s="194" t="s">
        <v>170</v>
      </c>
      <c r="AC107" s="194" t="s">
        <v>588</v>
      </c>
      <c r="AD107" s="194" t="s">
        <v>588</v>
      </c>
      <c r="AE107" s="194" t="s">
        <v>588</v>
      </c>
      <c r="AF107" s="194">
        <v>0.0</v>
      </c>
      <c r="AG107" s="194" t="s">
        <v>588</v>
      </c>
      <c r="AH107" s="194" t="s">
        <v>588</v>
      </c>
      <c r="AI107" s="194" t="s">
        <v>588</v>
      </c>
      <c r="AJ107" s="197">
        <f>vlookup(B107,'Annual Leave-2026'!$B:$S,9,0)-countif(E107:AI107,"a")-(countif(E107:AI107,"a1")*0.5)-(countif(E107:AI107,"a2")*0.5)-(countif(E107:AI107,"b*")*0.5)-(countif(E107:AI107,"c*")*0.5)-(countif(E107:AI107,"d*")*0.5)-(countif(E107:AI107,"e*")*0.5)+1</f>
        <v>3</v>
      </c>
      <c r="AK107" s="197">
        <f t="shared" si="3"/>
        <v>26</v>
      </c>
      <c r="AL107" s="214">
        <f>VLOOKUP(B107,'Working Time-June-26'!$B:$AK,35,0)/60</f>
        <v>0</v>
      </c>
      <c r="AM107" s="214">
        <f>VLOOKUP(B107,'Working Time-June-26'!$B:$AK,36,0)/60</f>
        <v>0</v>
      </c>
      <c r="AN107" s="218"/>
      <c r="AO107" s="220"/>
      <c r="AP107" s="209"/>
      <c r="AQ107" s="209"/>
      <c r="AR107" s="209"/>
      <c r="AS107" s="209"/>
      <c r="AT107" s="209">
        <f t="shared" si="4"/>
        <v>5</v>
      </c>
      <c r="AU107" s="209">
        <f t="shared" si="5"/>
        <v>0</v>
      </c>
      <c r="AV107" s="210">
        <f t="shared" si="6"/>
        <v>0</v>
      </c>
      <c r="AW107" s="222"/>
      <c r="AX107" s="217">
        <v>0.0</v>
      </c>
    </row>
    <row r="108">
      <c r="A108" s="209">
        <v>105.0</v>
      </c>
      <c r="B108" s="218" t="s">
        <v>700</v>
      </c>
      <c r="C108" s="219" t="s">
        <v>65</v>
      </c>
      <c r="D108" s="212" t="s">
        <v>325</v>
      </c>
      <c r="E108" s="194" t="s">
        <v>591</v>
      </c>
      <c r="F108" s="194" t="s">
        <v>591</v>
      </c>
      <c r="G108" s="194" t="s">
        <v>591</v>
      </c>
      <c r="H108" s="194" t="s">
        <v>591</v>
      </c>
      <c r="I108" s="194" t="s">
        <v>591</v>
      </c>
      <c r="J108" s="194">
        <v>0.0</v>
      </c>
      <c r="K108" s="194" t="s">
        <v>591</v>
      </c>
      <c r="L108" s="194" t="s">
        <v>591</v>
      </c>
      <c r="M108" s="194" t="s">
        <v>591</v>
      </c>
      <c r="N108" s="194" t="s">
        <v>591</v>
      </c>
      <c r="O108" s="194" t="s">
        <v>591</v>
      </c>
      <c r="P108" s="194" t="s">
        <v>591</v>
      </c>
      <c r="Q108" s="194" t="s">
        <v>6</v>
      </c>
      <c r="R108" s="194">
        <v>0.0</v>
      </c>
      <c r="S108" s="194" t="s">
        <v>591</v>
      </c>
      <c r="T108" s="194" t="s">
        <v>591</v>
      </c>
      <c r="U108" s="194" t="s">
        <v>591</v>
      </c>
      <c r="V108" s="194" t="s">
        <v>591</v>
      </c>
      <c r="W108" s="194" t="s">
        <v>591</v>
      </c>
      <c r="X108" s="194">
        <v>0.0</v>
      </c>
      <c r="Y108" s="194" t="s">
        <v>163</v>
      </c>
      <c r="Z108" s="194" t="s">
        <v>591</v>
      </c>
      <c r="AA108" s="194" t="s">
        <v>591</v>
      </c>
      <c r="AB108" s="194" t="s">
        <v>591</v>
      </c>
      <c r="AC108" s="194" t="s">
        <v>591</v>
      </c>
      <c r="AD108" s="194" t="s">
        <v>591</v>
      </c>
      <c r="AE108" s="194">
        <v>0.0</v>
      </c>
      <c r="AF108" s="194" t="s">
        <v>593</v>
      </c>
      <c r="AG108" s="194" t="s">
        <v>593</v>
      </c>
      <c r="AH108" s="194" t="s">
        <v>593</v>
      </c>
      <c r="AI108" s="194" t="s">
        <v>593</v>
      </c>
      <c r="AJ108" s="197">
        <f>vlookup(B108,'Annual Leave-2026'!$B:$S,9,0)-countif(E108:AI108,"a")-(countif(E108:AI108,"a1")*0.5)-(countif(E108:AI108,"a2")*0.5)-(countif(E108:AI108,"b*")*0.5)-(countif(E108:AI108,"c*")*0.5)-(countif(E108:AI108,"d*")*0.5)-(countif(E108:AI108,"e*")*0.5)+1</f>
        <v>0.5</v>
      </c>
      <c r="AK108" s="197">
        <f t="shared" si="3"/>
        <v>27</v>
      </c>
      <c r="AL108" s="214">
        <f>VLOOKUP(B108,'Working Time-June-26'!$B:$AK,35,0)/60</f>
        <v>-0.05</v>
      </c>
      <c r="AM108" s="214">
        <f>VLOOKUP(B108,'Working Time-June-26'!$B:$AK,36,0)/60</f>
        <v>0</v>
      </c>
      <c r="AN108" s="218"/>
      <c r="AO108" s="220"/>
      <c r="AP108" s="209"/>
      <c r="AQ108" s="209"/>
      <c r="AR108" s="209"/>
      <c r="AS108" s="209"/>
      <c r="AT108" s="209">
        <f t="shared" si="4"/>
        <v>4</v>
      </c>
      <c r="AU108" s="209">
        <f t="shared" si="5"/>
        <v>0</v>
      </c>
      <c r="AV108" s="210">
        <f t="shared" si="6"/>
        <v>0</v>
      </c>
      <c r="AW108" s="222"/>
      <c r="AX108" s="217" t="s">
        <v>6</v>
      </c>
    </row>
    <row r="109">
      <c r="A109" s="204">
        <v>106.0</v>
      </c>
      <c r="B109" s="218" t="s">
        <v>701</v>
      </c>
      <c r="C109" s="219" t="s">
        <v>51</v>
      </c>
      <c r="D109" s="212" t="s">
        <v>325</v>
      </c>
      <c r="E109" s="194" t="s">
        <v>588</v>
      </c>
      <c r="F109" s="194" t="s">
        <v>588</v>
      </c>
      <c r="G109" s="194" t="s">
        <v>588</v>
      </c>
      <c r="H109" s="194" t="s">
        <v>588</v>
      </c>
      <c r="I109" s="194" t="s">
        <v>588</v>
      </c>
      <c r="J109" s="194" t="s">
        <v>588</v>
      </c>
      <c r="K109" s="194">
        <v>0.0</v>
      </c>
      <c r="L109" s="194" t="s">
        <v>591</v>
      </c>
      <c r="M109" s="194" t="s">
        <v>591</v>
      </c>
      <c r="N109" s="194" t="s">
        <v>591</v>
      </c>
      <c r="O109" s="194" t="s">
        <v>591</v>
      </c>
      <c r="P109" s="194" t="s">
        <v>163</v>
      </c>
      <c r="Q109" s="194" t="s">
        <v>163</v>
      </c>
      <c r="R109" s="194" t="s">
        <v>591</v>
      </c>
      <c r="S109" s="194">
        <v>0.0</v>
      </c>
      <c r="T109" s="194" t="s">
        <v>591</v>
      </c>
      <c r="U109" s="194" t="s">
        <v>6</v>
      </c>
      <c r="V109" s="194" t="s">
        <v>164</v>
      </c>
      <c r="W109" s="194" t="s">
        <v>591</v>
      </c>
      <c r="X109" s="194" t="s">
        <v>591</v>
      </c>
      <c r="Y109" s="194" t="s">
        <v>591</v>
      </c>
      <c r="Z109" s="218">
        <v>0.0</v>
      </c>
      <c r="AA109" s="194" t="s">
        <v>591</v>
      </c>
      <c r="AB109" s="194" t="s">
        <v>591</v>
      </c>
      <c r="AC109" s="194" t="s">
        <v>591</v>
      </c>
      <c r="AD109" s="194" t="s">
        <v>591</v>
      </c>
      <c r="AE109" s="194" t="s">
        <v>591</v>
      </c>
      <c r="AF109" s="223" t="s">
        <v>591</v>
      </c>
      <c r="AG109" s="218">
        <v>0.0</v>
      </c>
      <c r="AH109" s="194" t="s">
        <v>591</v>
      </c>
      <c r="AI109" s="194" t="s">
        <v>591</v>
      </c>
      <c r="AJ109" s="197">
        <f>vlookup(B109,'Annual Leave-2026'!$B:$S,9,0)-countif(E109:AI109,"a")-(countif(E109:AI109,"a1")*0.5)-(countif(E109:AI109,"a2")*0.5)-(countif(E109:AI109,"b*")*0.5)-(countif(E109:AI109,"c*")*0.5)-(countif(E109:AI109,"d*")*0.5)-(countif(E109:AI109,"e*")*0.5)+1</f>
        <v>0.5</v>
      </c>
      <c r="AK109" s="197">
        <f t="shared" si="3"/>
        <v>27</v>
      </c>
      <c r="AL109" s="214">
        <f>VLOOKUP(B109,'Working Time-June-26'!$B:$AK,35,0)/60</f>
        <v>-0.2333333333</v>
      </c>
      <c r="AM109" s="214">
        <f>VLOOKUP(B109,'Working Time-June-26'!$B:$AK,36,0)/60</f>
        <v>0</v>
      </c>
      <c r="AN109" s="218"/>
      <c r="AO109" s="220"/>
      <c r="AP109" s="209"/>
      <c r="AQ109" s="209"/>
      <c r="AR109" s="209"/>
      <c r="AS109" s="209"/>
      <c r="AT109" s="209">
        <f t="shared" si="4"/>
        <v>4</v>
      </c>
      <c r="AU109" s="209">
        <f t="shared" si="5"/>
        <v>0</v>
      </c>
      <c r="AV109" s="210">
        <f t="shared" si="6"/>
        <v>0</v>
      </c>
      <c r="AW109" s="222"/>
      <c r="AX109" s="217">
        <v>0.0</v>
      </c>
    </row>
    <row r="110">
      <c r="A110" s="204">
        <v>108.0</v>
      </c>
      <c r="B110" s="218" t="s">
        <v>702</v>
      </c>
      <c r="C110" s="219" t="s">
        <v>58</v>
      </c>
      <c r="D110" s="218" t="s">
        <v>325</v>
      </c>
      <c r="E110" s="194">
        <v>0.0</v>
      </c>
      <c r="F110" s="194" t="s">
        <v>588</v>
      </c>
      <c r="G110" s="194" t="s">
        <v>588</v>
      </c>
      <c r="H110" s="194" t="s">
        <v>588</v>
      </c>
      <c r="I110" s="194" t="s">
        <v>588</v>
      </c>
      <c r="J110" s="194" t="s">
        <v>588</v>
      </c>
      <c r="K110" s="194" t="s">
        <v>6</v>
      </c>
      <c r="L110" s="194">
        <v>0.0</v>
      </c>
      <c r="M110" s="194" t="s">
        <v>592</v>
      </c>
      <c r="N110" s="194" t="s">
        <v>588</v>
      </c>
      <c r="O110" s="194" t="s">
        <v>588</v>
      </c>
      <c r="P110" s="194" t="s">
        <v>588</v>
      </c>
      <c r="Q110" s="194" t="s">
        <v>588</v>
      </c>
      <c r="R110" s="194">
        <v>0.0</v>
      </c>
      <c r="S110" s="194" t="s">
        <v>588</v>
      </c>
      <c r="T110" s="194" t="s">
        <v>588</v>
      </c>
      <c r="U110" s="194" t="s">
        <v>588</v>
      </c>
      <c r="V110" s="194" t="s">
        <v>588</v>
      </c>
      <c r="W110" s="194" t="s">
        <v>588</v>
      </c>
      <c r="X110" s="194" t="s">
        <v>588</v>
      </c>
      <c r="Y110" s="194">
        <v>0.0</v>
      </c>
      <c r="Z110" s="194" t="s">
        <v>588</v>
      </c>
      <c r="AA110" s="194" t="s">
        <v>588</v>
      </c>
      <c r="AB110" s="194" t="s">
        <v>588</v>
      </c>
      <c r="AC110" s="194" t="s">
        <v>588</v>
      </c>
      <c r="AD110" s="194" t="s">
        <v>588</v>
      </c>
      <c r="AE110" s="194">
        <v>0.0</v>
      </c>
      <c r="AF110" s="223" t="s">
        <v>591</v>
      </c>
      <c r="AG110" s="194" t="s">
        <v>591</v>
      </c>
      <c r="AH110" s="194" t="s">
        <v>591</v>
      </c>
      <c r="AI110" s="194" t="s">
        <v>591</v>
      </c>
      <c r="AJ110" s="197">
        <f>vlookup(B110,'Annual Leave-2026'!$B:$S,9,0)-countif(E110:AI110,"a")-(countif(E110:AI110,"a1")*0.5)-(countif(E110:AI110,"a2")*0.5)-(countif(E110:AI110,"b*")*0.5)-(countif(E110:AI110,"c*")*0.5)-(countif(E110:AI110,"d*")*0.5)-(countif(E110:AI110,"e*")*0.5)+1</f>
        <v>1</v>
      </c>
      <c r="AK110" s="197">
        <f t="shared" si="3"/>
        <v>25</v>
      </c>
      <c r="AL110" s="214">
        <f>VLOOKUP(B110,'Working Time-June-26'!$B:$AK,35,0)/60</f>
        <v>0</v>
      </c>
      <c r="AM110" s="214">
        <f>VLOOKUP(B110,'Working Time-June-26'!$B:$AK,36,0)/60</f>
        <v>0</v>
      </c>
      <c r="AN110" s="218"/>
      <c r="AO110" s="220"/>
      <c r="AP110" s="209"/>
      <c r="AQ110" s="209"/>
      <c r="AR110" s="209"/>
      <c r="AS110" s="209"/>
      <c r="AT110" s="209">
        <f t="shared" si="4"/>
        <v>5</v>
      </c>
      <c r="AU110" s="209">
        <f t="shared" si="5"/>
        <v>1</v>
      </c>
      <c r="AV110" s="210">
        <f t="shared" si="6"/>
        <v>0</v>
      </c>
      <c r="AW110" s="222"/>
      <c r="AX110" s="217" t="s">
        <v>9</v>
      </c>
    </row>
    <row r="111">
      <c r="A111" s="209">
        <v>109.0</v>
      </c>
      <c r="B111" s="218" t="s">
        <v>703</v>
      </c>
      <c r="C111" s="219" t="s">
        <v>43</v>
      </c>
      <c r="D111" s="218" t="s">
        <v>325</v>
      </c>
      <c r="E111" s="194">
        <v>0.0</v>
      </c>
      <c r="F111" s="194" t="s">
        <v>588</v>
      </c>
      <c r="G111" s="194" t="s">
        <v>588</v>
      </c>
      <c r="H111" s="194" t="s">
        <v>588</v>
      </c>
      <c r="I111" s="194" t="s">
        <v>588</v>
      </c>
      <c r="J111" s="194" t="s">
        <v>588</v>
      </c>
      <c r="K111" s="194" t="s">
        <v>588</v>
      </c>
      <c r="L111" s="194">
        <v>0.0</v>
      </c>
      <c r="M111" s="194" t="s">
        <v>588</v>
      </c>
      <c r="N111" s="194" t="s">
        <v>588</v>
      </c>
      <c r="O111" s="194" t="s">
        <v>588</v>
      </c>
      <c r="P111" s="194" t="s">
        <v>588</v>
      </c>
      <c r="Q111" s="194" t="s">
        <v>588</v>
      </c>
      <c r="R111" s="194">
        <v>0.0</v>
      </c>
      <c r="S111" s="194" t="s">
        <v>6</v>
      </c>
      <c r="T111" s="194" t="s">
        <v>602</v>
      </c>
      <c r="U111" s="194" t="s">
        <v>588</v>
      </c>
      <c r="V111" s="194" t="s">
        <v>588</v>
      </c>
      <c r="W111" s="194" t="s">
        <v>588</v>
      </c>
      <c r="X111" s="194">
        <v>0.0</v>
      </c>
      <c r="Y111" s="194" t="s">
        <v>588</v>
      </c>
      <c r="Z111" s="194" t="s">
        <v>588</v>
      </c>
      <c r="AA111" s="194" t="s">
        <v>588</v>
      </c>
      <c r="AB111" s="194" t="s">
        <v>588</v>
      </c>
      <c r="AC111" s="194" t="s">
        <v>588</v>
      </c>
      <c r="AD111" s="194" t="s">
        <v>588</v>
      </c>
      <c r="AE111" s="194">
        <v>0.0</v>
      </c>
      <c r="AF111" s="223" t="s">
        <v>591</v>
      </c>
      <c r="AG111" s="194" t="s">
        <v>591</v>
      </c>
      <c r="AH111" s="194" t="s">
        <v>591</v>
      </c>
      <c r="AI111" s="194" t="s">
        <v>591</v>
      </c>
      <c r="AJ111" s="197">
        <f>vlookup(B111,'Annual Leave-2026'!$B:$S,9,0)-countif(E111:AI111,"a")-(countif(E111:AI111,"a1")*0.5)-(countif(E111:AI111,"a2")*0.5)-(countif(E111:AI111,"b*")*0.5)-(countif(E111:AI111,"c*")*0.5)-(countif(E111:AI111,"d*")*0.5)-(countif(E111:AI111,"e*")*0.5)+1</f>
        <v>0</v>
      </c>
      <c r="AK111" s="197">
        <f t="shared" si="3"/>
        <v>25</v>
      </c>
      <c r="AL111" s="214">
        <f>VLOOKUP(B111,'Working Time-June-26'!$B:$AK,35,0)/60</f>
        <v>-0.03333333333</v>
      </c>
      <c r="AM111" s="214">
        <f>VLOOKUP(B111,'Working Time-June-26'!$B:$AK,36,0)/60</f>
        <v>0</v>
      </c>
      <c r="AN111" s="218"/>
      <c r="AO111" s="220"/>
      <c r="AP111" s="209"/>
      <c r="AQ111" s="209"/>
      <c r="AR111" s="209"/>
      <c r="AS111" s="209"/>
      <c r="AT111" s="209">
        <f t="shared" si="4"/>
        <v>5</v>
      </c>
      <c r="AU111" s="209">
        <f t="shared" si="5"/>
        <v>0</v>
      </c>
      <c r="AV111" s="210">
        <f t="shared" si="6"/>
        <v>1</v>
      </c>
      <c r="AW111" s="222"/>
      <c r="AX111" s="217" t="s">
        <v>9</v>
      </c>
    </row>
    <row r="112">
      <c r="A112" s="204">
        <v>110.0</v>
      </c>
      <c r="B112" s="224" t="s">
        <v>704</v>
      </c>
      <c r="C112" s="225" t="s">
        <v>36</v>
      </c>
      <c r="D112" s="224" t="s">
        <v>325</v>
      </c>
      <c r="E112" s="194">
        <v>0.0</v>
      </c>
      <c r="F112" s="194" t="s">
        <v>588</v>
      </c>
      <c r="G112" s="194" t="s">
        <v>588</v>
      </c>
      <c r="H112" s="194" t="s">
        <v>588</v>
      </c>
      <c r="I112" s="194" t="s">
        <v>588</v>
      </c>
      <c r="J112" s="194" t="s">
        <v>588</v>
      </c>
      <c r="K112" s="194" t="s">
        <v>592</v>
      </c>
      <c r="L112" s="194">
        <v>0.0</v>
      </c>
      <c r="M112" s="194" t="s">
        <v>588</v>
      </c>
      <c r="N112" s="194" t="s">
        <v>588</v>
      </c>
      <c r="O112" s="194" t="s">
        <v>588</v>
      </c>
      <c r="P112" s="194" t="s">
        <v>588</v>
      </c>
      <c r="Q112" s="194" t="s">
        <v>588</v>
      </c>
      <c r="R112" s="194" t="s">
        <v>588</v>
      </c>
      <c r="S112" s="194">
        <v>0.0</v>
      </c>
      <c r="T112" s="194" t="s">
        <v>592</v>
      </c>
      <c r="U112" s="194" t="s">
        <v>588</v>
      </c>
      <c r="V112" s="194" t="s">
        <v>588</v>
      </c>
      <c r="W112" s="194" t="s">
        <v>588</v>
      </c>
      <c r="X112" s="194" t="s">
        <v>588</v>
      </c>
      <c r="Y112" s="194" t="s">
        <v>588</v>
      </c>
      <c r="Z112" s="218">
        <v>0.0</v>
      </c>
      <c r="AA112" s="194" t="s">
        <v>588</v>
      </c>
      <c r="AB112" s="194" t="s">
        <v>588</v>
      </c>
      <c r="AC112" s="194" t="s">
        <v>588</v>
      </c>
      <c r="AD112" s="194" t="s">
        <v>588</v>
      </c>
      <c r="AE112" s="194" t="s">
        <v>588</v>
      </c>
      <c r="AF112" s="194">
        <v>0.0</v>
      </c>
      <c r="AG112" s="194" t="s">
        <v>588</v>
      </c>
      <c r="AH112" s="194" t="s">
        <v>588</v>
      </c>
      <c r="AI112" s="194" t="s">
        <v>588</v>
      </c>
      <c r="AJ112" s="197">
        <f>vlookup(B112,'Annual Leave-2026'!$B:$S,9,0)-countif(E112:AI112,"a")-(countif(E112:AI112,"a1")*0.5)-(countif(E112:AI112,"a2")*0.5)-(countif(E112:AI112,"b*")*0.5)-(countif(E112:AI112,"c*")*0.5)-(countif(E112:AI112,"d*")*0.5)-(countif(E112:AI112,"e*")*0.5)+1</f>
        <v>1</v>
      </c>
      <c r="AK112" s="197">
        <f t="shared" si="3"/>
        <v>24</v>
      </c>
      <c r="AL112" s="214">
        <f>VLOOKUP(B112,'Working Time-June-26'!$B:$AK,35,0)/60</f>
        <v>0</v>
      </c>
      <c r="AM112" s="214">
        <f>VLOOKUP(B112,'Working Time-June-26'!$B:$AK,36,0)/60</f>
        <v>0</v>
      </c>
      <c r="AN112" s="218"/>
      <c r="AO112" s="220"/>
      <c r="AP112" s="209"/>
      <c r="AQ112" s="209"/>
      <c r="AR112" s="209"/>
      <c r="AS112" s="209"/>
      <c r="AT112" s="209">
        <f t="shared" si="4"/>
        <v>5</v>
      </c>
      <c r="AU112" s="209">
        <f t="shared" si="5"/>
        <v>2</v>
      </c>
      <c r="AV112" s="210">
        <f t="shared" si="6"/>
        <v>0</v>
      </c>
      <c r="AW112" s="222"/>
      <c r="AX112" s="226">
        <v>0.0</v>
      </c>
    </row>
    <row r="113">
      <c r="A113" s="209">
        <v>111.0</v>
      </c>
      <c r="B113" s="218" t="s">
        <v>705</v>
      </c>
      <c r="C113" s="219" t="s">
        <v>18</v>
      </c>
      <c r="D113" s="218" t="s">
        <v>325</v>
      </c>
      <c r="E113" s="194">
        <v>0.0</v>
      </c>
      <c r="F113" s="194" t="s">
        <v>588</v>
      </c>
      <c r="G113" s="194" t="s">
        <v>588</v>
      </c>
      <c r="H113" s="194" t="s">
        <v>588</v>
      </c>
      <c r="I113" s="194" t="s">
        <v>588</v>
      </c>
      <c r="J113" s="194" t="s">
        <v>588</v>
      </c>
      <c r="K113" s="194">
        <v>0.0</v>
      </c>
      <c r="L113" s="194" t="s">
        <v>588</v>
      </c>
      <c r="M113" s="194" t="s">
        <v>588</v>
      </c>
      <c r="N113" s="194" t="s">
        <v>588</v>
      </c>
      <c r="O113" s="194" t="s">
        <v>588</v>
      </c>
      <c r="P113" s="194" t="s">
        <v>588</v>
      </c>
      <c r="Q113" s="194" t="s">
        <v>588</v>
      </c>
      <c r="R113" s="194">
        <v>0.0</v>
      </c>
      <c r="S113" s="194" t="s">
        <v>588</v>
      </c>
      <c r="T113" s="194" t="s">
        <v>588</v>
      </c>
      <c r="U113" s="194" t="s">
        <v>588</v>
      </c>
      <c r="V113" s="194" t="s">
        <v>588</v>
      </c>
      <c r="W113" s="194" t="s">
        <v>588</v>
      </c>
      <c r="X113" s="194" t="s">
        <v>588</v>
      </c>
      <c r="Y113" s="194" t="s">
        <v>588</v>
      </c>
      <c r="Z113" s="218">
        <v>0.0</v>
      </c>
      <c r="AA113" s="194" t="s">
        <v>588</v>
      </c>
      <c r="AB113" s="194" t="s">
        <v>588</v>
      </c>
      <c r="AC113" s="194" t="s">
        <v>588</v>
      </c>
      <c r="AD113" s="194" t="s">
        <v>588</v>
      </c>
      <c r="AE113" s="194" t="s">
        <v>588</v>
      </c>
      <c r="AF113" s="194">
        <v>0.0</v>
      </c>
      <c r="AG113" s="194" t="s">
        <v>588</v>
      </c>
      <c r="AH113" s="194" t="s">
        <v>588</v>
      </c>
      <c r="AI113" s="194" t="s">
        <v>588</v>
      </c>
      <c r="AJ113" s="197">
        <f>vlookup(B113,'Annual Leave-2026'!$B:$S,9,0)-countif(E113:AI113,"a")-(countif(E113:AI113,"a1")*0.5)-(countif(E113:AI113,"a2")*0.5)-(countif(E113:AI113,"b*")*0.5)-(countif(E113:AI113,"c*")*0.5)-(countif(E113:AI113,"d*")*0.5)-(countif(E113:AI113,"e*")*0.5)+1</f>
        <v>2</v>
      </c>
      <c r="AK113" s="197">
        <f t="shared" si="3"/>
        <v>26</v>
      </c>
      <c r="AL113" s="214">
        <f>VLOOKUP(B113,'Working Time-June-26'!$B:$AK,35,0)/60</f>
        <v>0</v>
      </c>
      <c r="AM113" s="214">
        <f>VLOOKUP(B113,'Working Time-June-26'!$B:$AK,36,0)/60</f>
        <v>0</v>
      </c>
      <c r="AN113" s="218"/>
      <c r="AO113" s="220"/>
      <c r="AP113" s="209"/>
      <c r="AQ113" s="209"/>
      <c r="AR113" s="209"/>
      <c r="AS113" s="209"/>
      <c r="AT113" s="209">
        <f t="shared" si="4"/>
        <v>5</v>
      </c>
      <c r="AU113" s="209">
        <f t="shared" si="5"/>
        <v>0</v>
      </c>
      <c r="AV113" s="210">
        <f t="shared" si="6"/>
        <v>0</v>
      </c>
      <c r="AW113" s="222"/>
      <c r="AX113" s="226">
        <v>0.0</v>
      </c>
    </row>
    <row r="114">
      <c r="A114" s="204">
        <v>112.0</v>
      </c>
      <c r="B114" s="218" t="s">
        <v>706</v>
      </c>
      <c r="C114" s="219" t="s">
        <v>39</v>
      </c>
      <c r="D114" s="218" t="s">
        <v>325</v>
      </c>
      <c r="E114" s="194">
        <v>0.0</v>
      </c>
      <c r="F114" s="194" t="s">
        <v>588</v>
      </c>
      <c r="G114" s="194" t="s">
        <v>588</v>
      </c>
      <c r="H114" s="194" t="s">
        <v>588</v>
      </c>
      <c r="I114" s="194" t="s">
        <v>588</v>
      </c>
      <c r="J114" s="194" t="s">
        <v>588</v>
      </c>
      <c r="K114" s="194" t="s">
        <v>588</v>
      </c>
      <c r="L114" s="194">
        <v>0.0</v>
      </c>
      <c r="M114" s="194" t="s">
        <v>588</v>
      </c>
      <c r="N114" s="194" t="s">
        <v>588</v>
      </c>
      <c r="O114" s="194" t="s">
        <v>588</v>
      </c>
      <c r="P114" s="194" t="s">
        <v>588</v>
      </c>
      <c r="Q114" s="194" t="s">
        <v>588</v>
      </c>
      <c r="R114" s="194" t="s">
        <v>588</v>
      </c>
      <c r="S114" s="194">
        <v>0.0</v>
      </c>
      <c r="T114" s="194" t="s">
        <v>588</v>
      </c>
      <c r="U114" s="194" t="s">
        <v>588</v>
      </c>
      <c r="V114" s="194" t="s">
        <v>588</v>
      </c>
      <c r="W114" s="194" t="s">
        <v>588</v>
      </c>
      <c r="X114" s="194" t="s">
        <v>588</v>
      </c>
      <c r="Y114" s="194" t="s">
        <v>588</v>
      </c>
      <c r="Z114" s="218">
        <v>0.0</v>
      </c>
      <c r="AA114" s="194" t="s">
        <v>588</v>
      </c>
      <c r="AB114" s="194" t="s">
        <v>588</v>
      </c>
      <c r="AC114" s="194" t="s">
        <v>588</v>
      </c>
      <c r="AD114" s="194" t="s">
        <v>588</v>
      </c>
      <c r="AE114" s="194" t="s">
        <v>588</v>
      </c>
      <c r="AF114" s="194" t="s">
        <v>588</v>
      </c>
      <c r="AG114" s="218">
        <v>0.0</v>
      </c>
      <c r="AH114" s="194" t="s">
        <v>588</v>
      </c>
      <c r="AI114" s="194" t="s">
        <v>588</v>
      </c>
      <c r="AJ114" s="197">
        <f>vlookup(B114,'Annual Leave-2026'!$B:$S,9,0)-countif(E114:AI114,"a")-(countif(E114:AI114,"a1")*0.5)-(countif(E114:AI114,"a2")*0.5)-(countif(E114:AI114,"b*")*0.5)-(countif(E114:AI114,"c*")*0.5)-(countif(E114:AI114,"d*")*0.5)-(countif(E114:AI114,"e*")*0.5)+1</f>
        <v>5</v>
      </c>
      <c r="AK114" s="197">
        <f t="shared" si="3"/>
        <v>26</v>
      </c>
      <c r="AL114" s="214">
        <f>VLOOKUP(B114,'Working Time-June-26'!$B:$AK,35,0)/60</f>
        <v>0</v>
      </c>
      <c r="AM114" s="214">
        <f>VLOOKUP(B114,'Working Time-June-26'!$B:$AK,36,0)/60</f>
        <v>0</v>
      </c>
      <c r="AN114" s="218"/>
      <c r="AO114" s="220"/>
      <c r="AP114" s="209"/>
      <c r="AQ114" s="209"/>
      <c r="AR114" s="209"/>
      <c r="AS114" s="209"/>
      <c r="AT114" s="209">
        <f t="shared" si="4"/>
        <v>5</v>
      </c>
      <c r="AU114" s="209">
        <f t="shared" si="5"/>
        <v>0</v>
      </c>
      <c r="AV114" s="210">
        <f t="shared" si="6"/>
        <v>0</v>
      </c>
      <c r="AW114" s="222"/>
      <c r="AX114" s="226">
        <v>0.0</v>
      </c>
    </row>
    <row r="115">
      <c r="A115" s="209">
        <v>113.0</v>
      </c>
      <c r="B115" s="224" t="s">
        <v>707</v>
      </c>
      <c r="C115" s="225" t="s">
        <v>69</v>
      </c>
      <c r="D115" s="224" t="s">
        <v>325</v>
      </c>
      <c r="E115" s="194" t="s">
        <v>591</v>
      </c>
      <c r="F115" s="194" t="s">
        <v>591</v>
      </c>
      <c r="G115" s="194" t="s">
        <v>6</v>
      </c>
      <c r="H115" s="194" t="s">
        <v>6</v>
      </c>
      <c r="I115" s="194" t="s">
        <v>6</v>
      </c>
      <c r="J115" s="194" t="s">
        <v>591</v>
      </c>
      <c r="K115" s="194">
        <v>0.0</v>
      </c>
      <c r="L115" s="194" t="s">
        <v>593</v>
      </c>
      <c r="M115" s="194" t="s">
        <v>593</v>
      </c>
      <c r="N115" s="194" t="s">
        <v>593</v>
      </c>
      <c r="O115" s="194" t="s">
        <v>593</v>
      </c>
      <c r="P115" s="194" t="s">
        <v>593</v>
      </c>
      <c r="Q115" s="194" t="s">
        <v>593</v>
      </c>
      <c r="R115" s="194">
        <v>0.0</v>
      </c>
      <c r="S115" s="194" t="s">
        <v>593</v>
      </c>
      <c r="T115" s="194" t="s">
        <v>593</v>
      </c>
      <c r="U115" s="194" t="s">
        <v>593</v>
      </c>
      <c r="V115" s="194" t="s">
        <v>593</v>
      </c>
      <c r="W115" s="194" t="s">
        <v>593</v>
      </c>
      <c r="X115" s="194">
        <v>0.0</v>
      </c>
      <c r="Y115" s="218" t="s">
        <v>602</v>
      </c>
      <c r="Z115" s="218" t="s">
        <v>602</v>
      </c>
      <c r="AA115" s="194" t="s">
        <v>593</v>
      </c>
      <c r="AB115" s="194" t="s">
        <v>593</v>
      </c>
      <c r="AC115" s="194" t="s">
        <v>593</v>
      </c>
      <c r="AD115" s="194" t="s">
        <v>593</v>
      </c>
      <c r="AE115" s="194" t="s">
        <v>593</v>
      </c>
      <c r="AF115" s="194">
        <v>0.0</v>
      </c>
      <c r="AG115" s="194" t="s">
        <v>588</v>
      </c>
      <c r="AH115" s="194" t="s">
        <v>588</v>
      </c>
      <c r="AI115" s="194" t="s">
        <v>588</v>
      </c>
      <c r="AJ115" s="197">
        <f>vlookup(B115,'Annual Leave-2026'!$B:$S,9,0)-countif(E115:AI115,"a")-(countif(E115:AI115,"a1")*0.5)-(countif(E115:AI115,"a2")*0.5)-(countif(E115:AI115,"b*")*0.5)-(countif(E115:AI115,"c*")*0.5)-(countif(E115:AI115,"d*")*0.5)-(countif(E115:AI115,"e*")*0.5)+1</f>
        <v>0</v>
      </c>
      <c r="AK115" s="197">
        <f t="shared" si="3"/>
        <v>25</v>
      </c>
      <c r="AL115" s="214">
        <f>VLOOKUP(B115,'Working Time-June-26'!$B:$AK,35,0)/60</f>
        <v>0</v>
      </c>
      <c r="AM115" s="214">
        <f>VLOOKUP(B115,'Working Time-June-26'!$B:$AK,36,0)/60</f>
        <v>0</v>
      </c>
      <c r="AN115" s="218"/>
      <c r="AO115" s="220"/>
      <c r="AP115" s="209"/>
      <c r="AQ115" s="209"/>
      <c r="AR115" s="209"/>
      <c r="AS115" s="209"/>
      <c r="AT115" s="209">
        <f t="shared" si="4"/>
        <v>4</v>
      </c>
      <c r="AU115" s="209">
        <f t="shared" si="5"/>
        <v>0</v>
      </c>
      <c r="AV115" s="210">
        <f t="shared" si="6"/>
        <v>2</v>
      </c>
      <c r="AW115" s="222"/>
      <c r="AX115" s="226" t="s">
        <v>10</v>
      </c>
    </row>
    <row r="116">
      <c r="A116" s="204">
        <v>114.0</v>
      </c>
      <c r="B116" s="218" t="s">
        <v>708</v>
      </c>
      <c r="C116" s="219" t="s">
        <v>29</v>
      </c>
      <c r="D116" s="218" t="s">
        <v>325</v>
      </c>
      <c r="E116" s="194" t="s">
        <v>591</v>
      </c>
      <c r="F116" s="194" t="s">
        <v>591</v>
      </c>
      <c r="G116" s="194" t="s">
        <v>591</v>
      </c>
      <c r="H116" s="194" t="s">
        <v>591</v>
      </c>
      <c r="I116" s="194" t="s">
        <v>591</v>
      </c>
      <c r="J116" s="194">
        <v>0.0</v>
      </c>
      <c r="K116" s="194" t="s">
        <v>591</v>
      </c>
      <c r="L116" s="194" t="s">
        <v>163</v>
      </c>
      <c r="M116" s="194" t="s">
        <v>591</v>
      </c>
      <c r="N116" s="194" t="s">
        <v>591</v>
      </c>
      <c r="O116" s="194" t="s">
        <v>591</v>
      </c>
      <c r="P116" s="194" t="s">
        <v>591</v>
      </c>
      <c r="Q116" s="194">
        <v>0.0</v>
      </c>
      <c r="R116" s="194" t="s">
        <v>591</v>
      </c>
      <c r="S116" s="194" t="s">
        <v>591</v>
      </c>
      <c r="T116" s="194" t="s">
        <v>591</v>
      </c>
      <c r="U116" s="194" t="s">
        <v>591</v>
      </c>
      <c r="V116" s="194" t="s">
        <v>591</v>
      </c>
      <c r="W116" s="194" t="s">
        <v>591</v>
      </c>
      <c r="X116" s="194" t="s">
        <v>591</v>
      </c>
      <c r="Y116" s="194">
        <v>0.0</v>
      </c>
      <c r="Z116" s="194" t="s">
        <v>591</v>
      </c>
      <c r="AA116" s="194" t="s">
        <v>591</v>
      </c>
      <c r="AB116" s="194" t="s">
        <v>591</v>
      </c>
      <c r="AC116" s="194" t="s">
        <v>591</v>
      </c>
      <c r="AD116" s="194" t="s">
        <v>591</v>
      </c>
      <c r="AE116" s="194" t="s">
        <v>591</v>
      </c>
      <c r="AF116" s="194">
        <v>0.0</v>
      </c>
      <c r="AG116" s="194" t="s">
        <v>591</v>
      </c>
      <c r="AH116" s="194" t="s">
        <v>591</v>
      </c>
      <c r="AI116" s="194" t="s">
        <v>591</v>
      </c>
      <c r="AJ116" s="197">
        <f>vlookup(B116,'Annual Leave-2026'!$B:$S,9,0)-countif(E116:AI116,"a")-(countif(E116:AI116,"a1")*0.5)-(countif(E116:AI116,"a2")*0.5)-(countif(E116:AI116,"b*")*0.5)-(countif(E116:AI116,"c*")*0.5)-(countif(E116:AI116,"d*")*0.5)-(countif(E116:AI116,"e*")*0.5)+1</f>
        <v>4.5</v>
      </c>
      <c r="AK116" s="197">
        <f t="shared" si="3"/>
        <v>27</v>
      </c>
      <c r="AL116" s="214">
        <f>VLOOKUP(B116,'Working Time-June-26'!$B:$AK,35,0)/60</f>
        <v>0</v>
      </c>
      <c r="AM116" s="214">
        <f>VLOOKUP(B116,'Working Time-June-26'!$B:$AK,36,0)/60</f>
        <v>0</v>
      </c>
      <c r="AN116" s="218"/>
      <c r="AO116" s="220"/>
      <c r="AP116" s="209"/>
      <c r="AQ116" s="209"/>
      <c r="AR116" s="209"/>
      <c r="AS116" s="209"/>
      <c r="AT116" s="209">
        <f t="shared" si="4"/>
        <v>4</v>
      </c>
      <c r="AU116" s="209">
        <f t="shared" si="5"/>
        <v>0</v>
      </c>
      <c r="AV116" s="210">
        <f t="shared" si="6"/>
        <v>0</v>
      </c>
      <c r="AW116" s="222"/>
      <c r="AX116" s="226" t="s">
        <v>6</v>
      </c>
    </row>
    <row r="117" ht="16.5" customHeight="1">
      <c r="A117" s="209">
        <v>61.0</v>
      </c>
      <c r="B117" s="218" t="s">
        <v>709</v>
      </c>
      <c r="C117" s="219" t="s">
        <v>30</v>
      </c>
      <c r="D117" s="218" t="s">
        <v>325</v>
      </c>
      <c r="E117" s="194" t="s">
        <v>588</v>
      </c>
      <c r="F117" s="194" t="s">
        <v>588</v>
      </c>
      <c r="G117" s="194" t="s">
        <v>588</v>
      </c>
      <c r="H117" s="194" t="s">
        <v>588</v>
      </c>
      <c r="I117" s="194" t="s">
        <v>588</v>
      </c>
      <c r="J117" s="194" t="s">
        <v>588</v>
      </c>
      <c r="K117" s="194">
        <v>0.0</v>
      </c>
      <c r="L117" s="194" t="s">
        <v>6</v>
      </c>
      <c r="M117" s="194" t="s">
        <v>588</v>
      </c>
      <c r="N117" s="194" t="s">
        <v>588</v>
      </c>
      <c r="O117" s="194" t="s">
        <v>588</v>
      </c>
      <c r="P117" s="194" t="s">
        <v>588</v>
      </c>
      <c r="Q117" s="194" t="s">
        <v>588</v>
      </c>
      <c r="R117" s="194" t="s">
        <v>588</v>
      </c>
      <c r="S117" s="194">
        <v>0.0</v>
      </c>
      <c r="T117" s="194" t="s">
        <v>588</v>
      </c>
      <c r="U117" s="194" t="s">
        <v>602</v>
      </c>
      <c r="V117" s="194" t="s">
        <v>588</v>
      </c>
      <c r="W117" s="194" t="s">
        <v>588</v>
      </c>
      <c r="X117" s="194" t="s">
        <v>588</v>
      </c>
      <c r="Y117" s="194" t="s">
        <v>588</v>
      </c>
      <c r="Z117" s="218">
        <v>0.0</v>
      </c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7">
        <f>vlookup(B117,'Annual Leave-2026'!$B:$S,9,0)-countif(E117:AI117,"a")-(countif(E117:AI117,"a1")*0.5)-(countif(E117:AI117,"a2")*0.5)-(countif(E117:AI117,"b*")*0.5)-(countif(E117:AI117,"c*")*0.5)-(countif(E117:AI117,"d*")*0.5)-(countif(E117:AI117,"e*")*0.5)+1</f>
        <v>0</v>
      </c>
      <c r="AK117" s="197">
        <f t="shared" si="3"/>
        <v>18</v>
      </c>
      <c r="AL117" s="214">
        <f>VLOOKUP(B117,'Working Time-June-26'!$B:$AK,35,0)/60</f>
        <v>0</v>
      </c>
      <c r="AM117" s="214">
        <f>VLOOKUP(B117,'Working Time-June-26'!$B:$AK,36,0)/60</f>
        <v>0</v>
      </c>
      <c r="AN117" s="209"/>
      <c r="AO117" s="216"/>
      <c r="AP117" s="209"/>
      <c r="AQ117" s="209"/>
      <c r="AR117" s="209"/>
      <c r="AS117" s="209"/>
      <c r="AT117" s="209">
        <f t="shared" si="4"/>
        <v>3</v>
      </c>
      <c r="AU117" s="209">
        <f t="shared" si="5"/>
        <v>0</v>
      </c>
      <c r="AV117" s="210">
        <f t="shared" si="6"/>
        <v>1</v>
      </c>
      <c r="AW117" s="212"/>
      <c r="AX117" s="217">
        <v>0.0</v>
      </c>
    </row>
    <row r="118">
      <c r="A118" s="209">
        <v>107.0</v>
      </c>
      <c r="B118" s="212" t="s">
        <v>710</v>
      </c>
      <c r="C118" s="213" t="s">
        <v>91</v>
      </c>
      <c r="D118" s="212" t="s">
        <v>374</v>
      </c>
      <c r="E118" s="194">
        <v>0.0</v>
      </c>
      <c r="F118" s="194" t="s">
        <v>588</v>
      </c>
      <c r="G118" s="194" t="s">
        <v>588</v>
      </c>
      <c r="H118" s="194" t="s">
        <v>588</v>
      </c>
      <c r="I118" s="194" t="s">
        <v>588</v>
      </c>
      <c r="J118" s="194" t="s">
        <v>588</v>
      </c>
      <c r="K118" s="194">
        <v>0.0</v>
      </c>
      <c r="L118" s="194" t="s">
        <v>588</v>
      </c>
      <c r="M118" s="194" t="s">
        <v>588</v>
      </c>
      <c r="N118" s="194" t="s">
        <v>592</v>
      </c>
      <c r="O118" s="194" t="s">
        <v>592</v>
      </c>
      <c r="P118" s="194" t="s">
        <v>6</v>
      </c>
      <c r="Q118" s="194" t="s">
        <v>6</v>
      </c>
      <c r="R118" s="194">
        <v>0.0</v>
      </c>
      <c r="S118" s="194" t="s">
        <v>588</v>
      </c>
      <c r="T118" s="194" t="s">
        <v>588</v>
      </c>
      <c r="U118" s="194" t="s">
        <v>593</v>
      </c>
      <c r="V118" s="194" t="s">
        <v>593</v>
      </c>
      <c r="W118" s="194" t="s">
        <v>593</v>
      </c>
      <c r="X118" s="194" t="s">
        <v>593</v>
      </c>
      <c r="Y118" s="194">
        <v>0.0</v>
      </c>
      <c r="Z118" s="194" t="s">
        <v>593</v>
      </c>
      <c r="AA118" s="194" t="s">
        <v>593</v>
      </c>
      <c r="AB118" s="194" t="s">
        <v>593</v>
      </c>
      <c r="AC118" s="194" t="s">
        <v>593</v>
      </c>
      <c r="AD118" s="194" t="s">
        <v>593</v>
      </c>
      <c r="AE118" s="194" t="s">
        <v>593</v>
      </c>
      <c r="AF118" s="194">
        <v>0.0</v>
      </c>
      <c r="AG118" s="194" t="s">
        <v>593</v>
      </c>
      <c r="AH118" s="194" t="s">
        <v>593</v>
      </c>
      <c r="AI118" s="194" t="s">
        <v>593</v>
      </c>
      <c r="AJ118" s="197">
        <f>vlookup(B118,'Annual Leave-2026'!$B:$S,9,0)-countif(E118:AI118,"a")-(countif(E118:AI118,"a1")*0.5)-(countif(E118:AI118,"a2")*0.5)-(countif(E118:AI118,"b*")*0.5)-(countif(E118:AI118,"c*")*0.5)-(countif(E118:AI118,"d*")*0.5)-(countif(E118:AI118,"e*")*0.5)+1</f>
        <v>1.5</v>
      </c>
      <c r="AK118" s="197">
        <f t="shared" si="3"/>
        <v>24</v>
      </c>
      <c r="AL118" s="214">
        <f>VLOOKUP(B118,'Working Time-June-26'!$B:$AK,35,0)/60</f>
        <v>0</v>
      </c>
      <c r="AM118" s="214">
        <f>VLOOKUP(B118,'Working Time-June-26'!$B:$AK,36,0)/60</f>
        <v>0</v>
      </c>
      <c r="AN118" s="218"/>
      <c r="AO118" s="220"/>
      <c r="AP118" s="209"/>
      <c r="AQ118" s="209"/>
      <c r="AR118" s="209"/>
      <c r="AS118" s="209"/>
      <c r="AT118" s="209">
        <f t="shared" si="4"/>
        <v>5</v>
      </c>
      <c r="AU118" s="209">
        <f t="shared" si="5"/>
        <v>2</v>
      </c>
      <c r="AV118" s="210">
        <f t="shared" si="6"/>
        <v>0</v>
      </c>
      <c r="AW118" s="222"/>
      <c r="AX118" s="217">
        <v>0.0</v>
      </c>
    </row>
    <row r="119">
      <c r="A119" s="204"/>
      <c r="B119" s="218" t="s">
        <v>711</v>
      </c>
      <c r="C119" s="219" t="s">
        <v>44</v>
      </c>
      <c r="D119" s="212" t="s">
        <v>325</v>
      </c>
      <c r="E119" s="194" t="s">
        <v>593</v>
      </c>
      <c r="F119" s="194" t="s">
        <v>593</v>
      </c>
      <c r="G119" s="194" t="s">
        <v>593</v>
      </c>
      <c r="H119" s="194" t="s">
        <v>593</v>
      </c>
      <c r="I119" s="194" t="s">
        <v>593</v>
      </c>
      <c r="J119" s="194" t="s">
        <v>593</v>
      </c>
      <c r="K119" s="227">
        <v>0.0</v>
      </c>
      <c r="L119" s="194" t="s">
        <v>593</v>
      </c>
      <c r="M119" s="194" t="s">
        <v>593</v>
      </c>
      <c r="N119" s="194" t="s">
        <v>593</v>
      </c>
      <c r="O119" s="194" t="s">
        <v>593</v>
      </c>
      <c r="P119" s="194" t="s">
        <v>593</v>
      </c>
      <c r="Q119" s="194">
        <v>0.0</v>
      </c>
      <c r="R119" s="194" t="s">
        <v>593</v>
      </c>
      <c r="S119" s="194" t="s">
        <v>593</v>
      </c>
      <c r="T119" s="194" t="s">
        <v>593</v>
      </c>
      <c r="U119" s="194" t="s">
        <v>6</v>
      </c>
      <c r="V119" s="194" t="s">
        <v>6</v>
      </c>
      <c r="W119" s="194"/>
      <c r="X119" s="194"/>
      <c r="Y119" s="194"/>
      <c r="Z119" s="218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7">
        <f>vlookup(B119,'Annual Leave-2026'!$B:$S,9,0)-countif(E119:AI119,"a")-(countif(E119:AI119,"a1")*0.5)-(countif(E119:AI119,"a2")*0.5)-(countif(E119:AI119,"b*")*0.5)-(countif(E119:AI119,"c*")*0.5)-(countif(E119:AI119,"d*")*0.5)-(countif(E119:AI119,"e*")*0.5)</f>
        <v>2</v>
      </c>
      <c r="AK119" s="197">
        <f t="shared" si="3"/>
        <v>16</v>
      </c>
      <c r="AL119" s="214">
        <f>VLOOKUP(B119,'Working Time-June-26'!$B:$AK,35,0)/60</f>
        <v>-0.3833333333</v>
      </c>
      <c r="AM119" s="214">
        <f>VLOOKUP(B119,'Working Time-June-26'!$B:$AK,36,0)/60</f>
        <v>0</v>
      </c>
      <c r="AN119" s="209"/>
      <c r="AO119" s="220"/>
      <c r="AP119" s="209"/>
      <c r="AQ119" s="209"/>
      <c r="AR119" s="209"/>
      <c r="AS119" s="209"/>
      <c r="AT119" s="209">
        <f t="shared" si="4"/>
        <v>2</v>
      </c>
      <c r="AU119" s="209">
        <f t="shared" si="5"/>
        <v>0</v>
      </c>
      <c r="AV119" s="210">
        <f t="shared" si="6"/>
        <v>0</v>
      </c>
      <c r="AW119" s="212"/>
      <c r="AX119" s="217" t="s">
        <v>10</v>
      </c>
    </row>
    <row r="120">
      <c r="A120" s="209"/>
      <c r="B120" s="218" t="s">
        <v>712</v>
      </c>
      <c r="C120" s="219" t="s">
        <v>105</v>
      </c>
      <c r="D120" s="212" t="s">
        <v>374</v>
      </c>
      <c r="E120" s="194" t="s">
        <v>602</v>
      </c>
      <c r="F120" s="194" t="s">
        <v>588</v>
      </c>
      <c r="G120" s="194" t="s">
        <v>602</v>
      </c>
      <c r="H120" s="194" t="s">
        <v>6</v>
      </c>
      <c r="I120" s="194" t="s">
        <v>6</v>
      </c>
      <c r="J120" s="194" t="s">
        <v>588</v>
      </c>
      <c r="K120" s="227">
        <v>0.0</v>
      </c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218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7">
        <f>vlookup(B120,'Annual Leave-2026'!$B:$S,9,0)-countif(E120:AI120,"a")-(countif(E120:AI120,"a1")*0.5)-(countif(E120:AI120,"a2")*0.5)-(countif(E120:AI120,"b*")*0.5)-(countif(E120:AI120,"c*")*0.5)-(countif(E120:AI120,"d*")*0.5)-(countif(E120:AI120,"e*")*0.5)</f>
        <v>0</v>
      </c>
      <c r="AK120" s="197">
        <f t="shared" si="3"/>
        <v>4</v>
      </c>
      <c r="AL120" s="214"/>
      <c r="AM120" s="214"/>
      <c r="AN120" s="209"/>
      <c r="AO120" s="220"/>
      <c r="AP120" s="209"/>
      <c r="AQ120" s="209"/>
      <c r="AR120" s="209"/>
      <c r="AS120" s="209"/>
      <c r="AT120" s="209">
        <f t="shared" si="4"/>
        <v>1</v>
      </c>
      <c r="AU120" s="209">
        <f t="shared" si="5"/>
        <v>0</v>
      </c>
      <c r="AV120" s="210">
        <f t="shared" si="6"/>
        <v>2</v>
      </c>
      <c r="AW120" s="212"/>
      <c r="AX120" s="217"/>
    </row>
    <row r="121">
      <c r="A121" s="204"/>
      <c r="B121" s="218" t="s">
        <v>713</v>
      </c>
      <c r="C121" s="219" t="s">
        <v>34</v>
      </c>
      <c r="D121" s="218" t="s">
        <v>325</v>
      </c>
      <c r="E121" s="194">
        <v>0.0</v>
      </c>
      <c r="F121" s="194" t="s">
        <v>588</v>
      </c>
      <c r="G121" s="194" t="s">
        <v>588</v>
      </c>
      <c r="H121" s="194" t="s">
        <v>588</v>
      </c>
      <c r="I121" s="194" t="s">
        <v>588</v>
      </c>
      <c r="J121" s="194" t="s">
        <v>169</v>
      </c>
      <c r="K121" s="194" t="s">
        <v>6</v>
      </c>
      <c r="L121" s="194">
        <v>0.0</v>
      </c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218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7">
        <f>vlookup(B121,'Annual Leave-2026'!$B:$S,9,0)-countif(E121:AI121,"a")-(countif(E121:AI121,"a1")*0.5)-(countif(E121:AI121,"a2")*0.5)-(countif(E121:AI121,"b*")*0.5)-(countif(E121:AI121,"c*")*0.5)-(countif(E121:AI121,"d*")*0.5)-(countif(E121:AI121,"e*")*0.5)</f>
        <v>0</v>
      </c>
      <c r="AK121" s="197">
        <f t="shared" si="3"/>
        <v>6</v>
      </c>
      <c r="AL121" s="214"/>
      <c r="AM121" s="214"/>
      <c r="AN121" s="218"/>
      <c r="AO121" s="220"/>
      <c r="AP121" s="209"/>
      <c r="AQ121" s="209"/>
      <c r="AR121" s="209"/>
      <c r="AS121" s="209"/>
      <c r="AT121" s="209">
        <f t="shared" si="4"/>
        <v>2</v>
      </c>
      <c r="AU121" s="209">
        <f t="shared" si="5"/>
        <v>0</v>
      </c>
      <c r="AV121" s="210">
        <f t="shared" si="6"/>
        <v>0</v>
      </c>
      <c r="AW121" s="222"/>
      <c r="AX121" s="226"/>
    </row>
    <row r="122">
      <c r="A122" s="228"/>
      <c r="B122" s="221"/>
      <c r="C122" s="229"/>
      <c r="D122" s="230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2"/>
      <c r="AD122" s="232"/>
      <c r="AE122" s="231"/>
      <c r="AF122" s="231"/>
      <c r="AG122" s="231"/>
      <c r="AH122" s="231"/>
      <c r="AI122" s="231"/>
      <c r="AJ122" s="233"/>
      <c r="AK122" s="233"/>
      <c r="AL122" s="234"/>
      <c r="AM122" s="234"/>
      <c r="AN122" s="221"/>
      <c r="AO122" s="235"/>
      <c r="AP122" s="228"/>
      <c r="AQ122" s="228"/>
      <c r="AR122" s="228"/>
      <c r="AS122" s="228"/>
      <c r="AT122" s="228"/>
      <c r="AU122" s="230"/>
      <c r="AV122" s="236"/>
      <c r="AW122" s="237"/>
      <c r="AX122" s="72"/>
    </row>
    <row r="123">
      <c r="A123" s="72"/>
      <c r="B123" s="72"/>
      <c r="C123" s="238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</row>
    <row r="124">
      <c r="A124" s="221" t="s">
        <v>591</v>
      </c>
      <c r="B124" s="221"/>
      <c r="C124" s="229" t="s">
        <v>714</v>
      </c>
      <c r="D124" s="230"/>
      <c r="E124" s="230"/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0"/>
      <c r="AV124" s="237"/>
      <c r="AW124" s="237"/>
      <c r="AX124" s="237"/>
    </row>
    <row r="125">
      <c r="A125" s="221" t="s">
        <v>715</v>
      </c>
      <c r="B125" s="221"/>
      <c r="C125" s="229" t="s">
        <v>716</v>
      </c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  <c r="AJ125" s="230"/>
      <c r="AK125" s="230"/>
      <c r="AL125" s="230"/>
      <c r="AM125" s="230"/>
      <c r="AN125" s="230"/>
      <c r="AO125" s="230"/>
      <c r="AP125" s="230"/>
      <c r="AQ125" s="230"/>
      <c r="AR125" s="230"/>
      <c r="AS125" s="230"/>
      <c r="AT125" s="230"/>
      <c r="AU125" s="230"/>
      <c r="AV125" s="237"/>
      <c r="AW125" s="237"/>
      <c r="AX125" s="237"/>
    </row>
    <row r="126">
      <c r="A126" s="221" t="s">
        <v>717</v>
      </c>
      <c r="B126" s="221"/>
      <c r="C126" s="229" t="s">
        <v>718</v>
      </c>
      <c r="D126" s="230"/>
      <c r="E126" s="230"/>
      <c r="F126" s="230"/>
      <c r="G126" s="230"/>
      <c r="H126" s="230"/>
      <c r="I126" s="230"/>
      <c r="J126" s="230"/>
      <c r="K126" s="230"/>
      <c r="L126" s="230"/>
      <c r="M126" s="221" t="s">
        <v>570</v>
      </c>
      <c r="N126" s="230"/>
      <c r="O126" s="230"/>
      <c r="P126" s="230"/>
      <c r="Q126" s="230"/>
      <c r="R126" s="230"/>
      <c r="S126" s="221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30"/>
      <c r="AJ126" s="230"/>
      <c r="AK126" s="230"/>
      <c r="AL126" s="230"/>
      <c r="AM126" s="230"/>
      <c r="AN126" s="230"/>
      <c r="AO126" s="230"/>
      <c r="AP126" s="230"/>
      <c r="AQ126" s="230"/>
      <c r="AR126" s="230"/>
      <c r="AS126" s="230"/>
      <c r="AT126" s="230"/>
      <c r="AU126" s="230"/>
      <c r="AV126" s="237"/>
      <c r="AW126" s="237"/>
      <c r="AX126" s="237"/>
    </row>
    <row r="127">
      <c r="A127" s="221" t="s">
        <v>588</v>
      </c>
      <c r="B127" s="221"/>
      <c r="C127" s="229" t="s">
        <v>719</v>
      </c>
      <c r="D127" s="230"/>
      <c r="E127" s="230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230"/>
      <c r="AJ127" s="230"/>
      <c r="AK127" s="230"/>
      <c r="AL127" s="230"/>
      <c r="AM127" s="230"/>
      <c r="AN127" s="230"/>
      <c r="AO127" s="230"/>
      <c r="AP127" s="230"/>
      <c r="AQ127" s="230"/>
      <c r="AR127" s="230"/>
      <c r="AS127" s="230"/>
      <c r="AT127" s="230"/>
      <c r="AU127" s="230"/>
      <c r="AV127" s="237"/>
      <c r="AW127" s="237"/>
      <c r="AX127" s="237"/>
    </row>
    <row r="128">
      <c r="A128" s="221" t="s">
        <v>593</v>
      </c>
      <c r="B128" s="221"/>
      <c r="C128" s="229" t="s">
        <v>720</v>
      </c>
      <c r="D128" s="230"/>
      <c r="E128" s="230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230"/>
      <c r="AJ128" s="230"/>
      <c r="AK128" s="230"/>
      <c r="AL128" s="230"/>
      <c r="AM128" s="230"/>
      <c r="AN128" s="230"/>
      <c r="AO128" s="230"/>
      <c r="AP128" s="230"/>
      <c r="AQ128" s="230"/>
      <c r="AR128" s="230"/>
      <c r="AS128" s="230"/>
      <c r="AT128" s="230"/>
      <c r="AU128" s="230"/>
      <c r="AV128" s="237"/>
      <c r="AW128" s="237"/>
      <c r="AX128" s="237"/>
    </row>
    <row r="129">
      <c r="A129" s="221" t="s">
        <v>721</v>
      </c>
      <c r="B129" s="221"/>
      <c r="C129" s="229" t="s">
        <v>722</v>
      </c>
      <c r="D129" s="230"/>
      <c r="E129" s="230"/>
      <c r="F129" s="230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  <c r="AL129" s="230"/>
      <c r="AM129" s="230"/>
      <c r="AN129" s="230"/>
      <c r="AO129" s="230"/>
      <c r="AP129" s="230"/>
      <c r="AQ129" s="230"/>
      <c r="AR129" s="230"/>
      <c r="AS129" s="230"/>
      <c r="AT129" s="230"/>
      <c r="AU129" s="230"/>
      <c r="AV129" s="237"/>
      <c r="AW129" s="237"/>
      <c r="AX129" s="237"/>
    </row>
    <row r="130">
      <c r="A130" s="221" t="s">
        <v>723</v>
      </c>
      <c r="B130" s="221"/>
      <c r="C130" s="229" t="s">
        <v>724</v>
      </c>
      <c r="D130" s="230"/>
      <c r="E130" s="230"/>
      <c r="F130" s="230"/>
      <c r="G130" s="230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230"/>
      <c r="AN130" s="230"/>
      <c r="AO130" s="230"/>
      <c r="AP130" s="230"/>
      <c r="AQ130" s="230"/>
      <c r="AR130" s="230"/>
      <c r="AS130" s="230"/>
      <c r="AT130" s="230"/>
      <c r="AU130" s="230"/>
      <c r="AV130" s="237"/>
      <c r="AW130" s="237"/>
      <c r="AX130" s="237"/>
    </row>
    <row r="131">
      <c r="A131" s="221" t="s">
        <v>725</v>
      </c>
      <c r="B131" s="221"/>
      <c r="C131" s="229" t="s">
        <v>726</v>
      </c>
      <c r="D131" s="230"/>
      <c r="E131" s="230"/>
      <c r="F131" s="230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230"/>
      <c r="AJ131" s="230"/>
      <c r="AK131" s="230"/>
      <c r="AL131" s="230"/>
      <c r="AM131" s="230"/>
      <c r="AN131" s="230"/>
      <c r="AO131" s="230"/>
      <c r="AP131" s="230"/>
      <c r="AQ131" s="230"/>
      <c r="AR131" s="230"/>
      <c r="AS131" s="230"/>
      <c r="AT131" s="230"/>
      <c r="AU131" s="230"/>
      <c r="AV131" s="237"/>
      <c r="AW131" s="237"/>
      <c r="AX131" s="237"/>
    </row>
    <row r="132">
      <c r="A132" s="221" t="s">
        <v>727</v>
      </c>
      <c r="B132" s="221"/>
      <c r="C132" s="229" t="s">
        <v>728</v>
      </c>
      <c r="D132" s="230"/>
      <c r="E132" s="230"/>
      <c r="F132" s="230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  <c r="AL132" s="230"/>
      <c r="AM132" s="230"/>
      <c r="AN132" s="230"/>
      <c r="AO132" s="230"/>
      <c r="AP132" s="230"/>
      <c r="AQ132" s="230"/>
      <c r="AR132" s="230"/>
      <c r="AS132" s="230"/>
      <c r="AT132" s="230"/>
      <c r="AU132" s="230"/>
      <c r="AV132" s="237"/>
      <c r="AW132" s="237"/>
      <c r="AX132" s="237"/>
    </row>
    <row r="133">
      <c r="A133" s="221" t="s">
        <v>729</v>
      </c>
      <c r="B133" s="230"/>
      <c r="C133" s="229" t="s">
        <v>730</v>
      </c>
      <c r="D133" s="230"/>
      <c r="E133" s="230"/>
      <c r="F133" s="230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230"/>
      <c r="AV133" s="237"/>
      <c r="AW133" s="237"/>
      <c r="AX133" s="237"/>
    </row>
    <row r="134">
      <c r="A134" s="221" t="s">
        <v>731</v>
      </c>
      <c r="B134" s="230"/>
      <c r="C134" s="229" t="s">
        <v>732</v>
      </c>
      <c r="D134" s="230"/>
      <c r="E134" s="230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0"/>
      <c r="AV134" s="237"/>
      <c r="AW134" s="237"/>
      <c r="AX134" s="237"/>
    </row>
    <row r="135">
      <c r="A135" s="221" t="s">
        <v>733</v>
      </c>
      <c r="B135" s="230"/>
      <c r="C135" s="229" t="s">
        <v>734</v>
      </c>
      <c r="D135" s="230"/>
      <c r="E135" s="230"/>
      <c r="F135" s="230"/>
      <c r="G135" s="230"/>
      <c r="H135" s="230"/>
      <c r="I135" s="230"/>
      <c r="J135" s="221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0"/>
      <c r="AV135" s="237"/>
      <c r="AW135" s="237"/>
      <c r="AX135" s="237"/>
    </row>
    <row r="136">
      <c r="A136" s="221" t="s">
        <v>735</v>
      </c>
      <c r="B136" s="230"/>
      <c r="C136" s="229" t="s">
        <v>736</v>
      </c>
      <c r="D136" s="230"/>
      <c r="E136" s="230"/>
      <c r="F136" s="230"/>
      <c r="G136" s="230"/>
      <c r="H136" s="230"/>
      <c r="I136" s="230"/>
      <c r="J136" s="221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0"/>
      <c r="AV136" s="237"/>
      <c r="AW136" s="237"/>
      <c r="AX136" s="237"/>
    </row>
    <row r="137">
      <c r="A137" s="221" t="s">
        <v>737</v>
      </c>
      <c r="B137" s="230"/>
      <c r="C137" s="229" t="s">
        <v>738</v>
      </c>
      <c r="D137" s="230"/>
      <c r="E137" s="230"/>
      <c r="F137" s="230"/>
      <c r="G137" s="230"/>
      <c r="H137" s="230"/>
      <c r="I137" s="230"/>
      <c r="J137" s="221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7"/>
      <c r="AW137" s="237"/>
      <c r="AX137" s="237"/>
    </row>
    <row r="138">
      <c r="A138" s="221" t="s">
        <v>739</v>
      </c>
      <c r="B138" s="230"/>
      <c r="C138" s="229" t="s">
        <v>740</v>
      </c>
      <c r="D138" s="230"/>
      <c r="E138" s="230"/>
      <c r="F138" s="230"/>
      <c r="G138" s="230"/>
      <c r="H138" s="230"/>
      <c r="I138" s="230"/>
      <c r="J138" s="239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7"/>
      <c r="AW138" s="237"/>
      <c r="AX138" s="237"/>
    </row>
    <row r="139">
      <c r="A139" s="221" t="s">
        <v>741</v>
      </c>
      <c r="B139" s="230"/>
      <c r="C139" s="229" t="s">
        <v>742</v>
      </c>
      <c r="D139" s="230"/>
      <c r="E139" s="230"/>
      <c r="F139" s="230"/>
      <c r="G139" s="230"/>
      <c r="H139" s="230"/>
      <c r="I139" s="230"/>
      <c r="J139" s="221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7"/>
      <c r="AW139" s="237"/>
      <c r="AX139" s="237"/>
    </row>
    <row r="140">
      <c r="A140" s="221" t="s">
        <v>743</v>
      </c>
      <c r="B140" s="230"/>
      <c r="C140" s="229" t="s">
        <v>744</v>
      </c>
      <c r="D140" s="230"/>
      <c r="E140" s="230"/>
      <c r="F140" s="230"/>
      <c r="G140" s="230"/>
      <c r="H140" s="230"/>
      <c r="I140" s="230"/>
      <c r="J140" s="221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7"/>
      <c r="AW140" s="237"/>
      <c r="AX140" s="237"/>
    </row>
    <row r="141">
      <c r="A141" s="221" t="s">
        <v>745</v>
      </c>
      <c r="B141" s="230"/>
      <c r="C141" s="229" t="s">
        <v>746</v>
      </c>
      <c r="D141" s="230"/>
      <c r="E141" s="230"/>
      <c r="F141" s="230"/>
      <c r="G141" s="230"/>
      <c r="H141" s="230"/>
      <c r="I141" s="230"/>
      <c r="J141" s="221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7"/>
      <c r="AW141" s="237"/>
      <c r="AX141" s="237"/>
    </row>
    <row r="142">
      <c r="A142" s="221" t="s">
        <v>747</v>
      </c>
      <c r="B142" s="230"/>
      <c r="C142" s="229" t="s">
        <v>748</v>
      </c>
      <c r="D142" s="230"/>
      <c r="E142" s="230"/>
      <c r="F142" s="230"/>
      <c r="G142" s="230"/>
      <c r="H142" s="230"/>
      <c r="I142" s="230"/>
      <c r="J142" s="221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0"/>
      <c r="AV142" s="237"/>
      <c r="AW142" s="237"/>
      <c r="AX142" s="237"/>
    </row>
    <row r="143">
      <c r="A143" s="221" t="s">
        <v>749</v>
      </c>
      <c r="B143" s="230"/>
      <c r="C143" s="229" t="s">
        <v>750</v>
      </c>
      <c r="D143" s="230"/>
      <c r="E143" s="230"/>
      <c r="F143" s="230"/>
      <c r="G143" s="230"/>
      <c r="H143" s="230"/>
      <c r="I143" s="230"/>
      <c r="J143" s="221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0"/>
      <c r="AV143" s="237"/>
      <c r="AW143" s="237"/>
      <c r="AX143" s="237"/>
    </row>
    <row r="144">
      <c r="A144" s="221" t="s">
        <v>163</v>
      </c>
      <c r="B144" s="230"/>
      <c r="C144" s="229" t="s">
        <v>751</v>
      </c>
      <c r="D144" s="230"/>
      <c r="E144" s="230"/>
      <c r="F144" s="230"/>
      <c r="G144" s="230"/>
      <c r="H144" s="230"/>
      <c r="I144" s="230"/>
      <c r="J144" s="221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0"/>
      <c r="AV144" s="237"/>
      <c r="AW144" s="237"/>
      <c r="AX144" s="237"/>
    </row>
    <row r="145">
      <c r="A145" s="221" t="s">
        <v>164</v>
      </c>
      <c r="B145" s="221"/>
      <c r="C145" s="229" t="s">
        <v>752</v>
      </c>
      <c r="D145" s="240"/>
      <c r="E145" s="230"/>
      <c r="F145" s="230"/>
      <c r="G145" s="230"/>
      <c r="H145" s="230"/>
      <c r="I145" s="230"/>
      <c r="J145" s="221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7"/>
      <c r="AW145" s="237"/>
      <c r="AX145" s="237"/>
    </row>
    <row r="146">
      <c r="A146" s="221" t="s">
        <v>165</v>
      </c>
      <c r="B146" s="221"/>
      <c r="C146" s="229" t="s">
        <v>753</v>
      </c>
      <c r="D146" s="240"/>
      <c r="E146" s="230"/>
      <c r="F146" s="230"/>
      <c r="G146" s="230"/>
      <c r="H146" s="230"/>
      <c r="I146" s="230"/>
      <c r="J146" s="221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7"/>
      <c r="AW146" s="237"/>
      <c r="AX146" s="237"/>
    </row>
    <row r="147">
      <c r="A147" s="221" t="s">
        <v>166</v>
      </c>
      <c r="B147" s="221"/>
      <c r="C147" s="229" t="s">
        <v>754</v>
      </c>
      <c r="D147" s="240"/>
      <c r="E147" s="230"/>
      <c r="F147" s="230"/>
      <c r="G147" s="230"/>
      <c r="H147" s="230"/>
      <c r="I147" s="230"/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0"/>
      <c r="AV147" s="237"/>
      <c r="AW147" s="237"/>
      <c r="AX147" s="237"/>
    </row>
    <row r="148">
      <c r="A148" s="221" t="s">
        <v>167</v>
      </c>
      <c r="B148" s="221"/>
      <c r="C148" s="229" t="s">
        <v>755</v>
      </c>
      <c r="D148" s="240"/>
      <c r="E148" s="230"/>
      <c r="F148" s="230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0"/>
      <c r="AV148" s="237"/>
      <c r="AW148" s="237"/>
      <c r="AX148" s="237"/>
    </row>
    <row r="149">
      <c r="A149" s="221" t="s">
        <v>168</v>
      </c>
      <c r="B149" s="221"/>
      <c r="C149" s="229" t="s">
        <v>756</v>
      </c>
      <c r="D149" s="240"/>
      <c r="E149" s="230"/>
      <c r="F149" s="230"/>
      <c r="G149" s="23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7"/>
      <c r="AW149" s="237"/>
      <c r="AX149" s="237"/>
    </row>
    <row r="150">
      <c r="A150" s="221" t="s">
        <v>169</v>
      </c>
      <c r="B150" s="221"/>
      <c r="C150" s="229" t="s">
        <v>757</v>
      </c>
      <c r="D150" s="240"/>
      <c r="E150" s="230"/>
      <c r="F150" s="230"/>
      <c r="G150" s="230"/>
      <c r="H150" s="230"/>
      <c r="I150" s="230"/>
      <c r="J150" s="230"/>
      <c r="K150" s="221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  <c r="V150" s="230"/>
      <c r="W150" s="230"/>
      <c r="X150" s="230"/>
      <c r="Y150" s="230"/>
      <c r="Z150" s="230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230"/>
      <c r="AL150" s="230"/>
      <c r="AM150" s="230"/>
      <c r="AN150" s="230"/>
      <c r="AO150" s="230"/>
      <c r="AP150" s="230"/>
      <c r="AQ150" s="230"/>
      <c r="AR150" s="230"/>
      <c r="AS150" s="230"/>
      <c r="AT150" s="230"/>
      <c r="AU150" s="230"/>
      <c r="AV150" s="237"/>
      <c r="AW150" s="237"/>
      <c r="AX150" s="237"/>
    </row>
    <row r="151">
      <c r="A151" s="221" t="s">
        <v>170</v>
      </c>
      <c r="B151" s="221"/>
      <c r="C151" s="229" t="s">
        <v>758</v>
      </c>
      <c r="D151" s="240"/>
      <c r="E151" s="230"/>
      <c r="F151" s="230"/>
      <c r="G151" s="230"/>
      <c r="H151" s="230"/>
      <c r="I151" s="230"/>
      <c r="J151" s="230"/>
      <c r="K151" s="221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  <c r="V151" s="230"/>
      <c r="W151" s="230"/>
      <c r="X151" s="230"/>
      <c r="Y151" s="230"/>
      <c r="Z151" s="230"/>
      <c r="AA151" s="230"/>
      <c r="AB151" s="230"/>
      <c r="AC151" s="230"/>
      <c r="AD151" s="230"/>
      <c r="AE151" s="230"/>
      <c r="AF151" s="230"/>
      <c r="AG151" s="230"/>
      <c r="AH151" s="230"/>
      <c r="AI151" s="230"/>
      <c r="AJ151" s="230"/>
      <c r="AK151" s="230"/>
      <c r="AL151" s="230"/>
      <c r="AM151" s="230"/>
      <c r="AN151" s="230"/>
      <c r="AO151" s="230"/>
      <c r="AP151" s="230"/>
      <c r="AQ151" s="230"/>
      <c r="AR151" s="230"/>
      <c r="AS151" s="230"/>
      <c r="AT151" s="230"/>
      <c r="AU151" s="230"/>
      <c r="AV151" s="237"/>
      <c r="AW151" s="237"/>
      <c r="AX151" s="237"/>
    </row>
    <row r="152">
      <c r="A152" s="221" t="s">
        <v>171</v>
      </c>
      <c r="B152" s="221"/>
      <c r="C152" s="229" t="s">
        <v>759</v>
      </c>
      <c r="D152" s="240"/>
      <c r="E152" s="230"/>
      <c r="F152" s="230"/>
      <c r="G152" s="230"/>
      <c r="H152" s="230"/>
      <c r="I152" s="230"/>
      <c r="J152" s="230"/>
      <c r="K152" s="221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230"/>
      <c r="AN152" s="230"/>
      <c r="AO152" s="230"/>
      <c r="AP152" s="230"/>
      <c r="AQ152" s="230"/>
      <c r="AR152" s="230"/>
      <c r="AS152" s="230"/>
      <c r="AT152" s="230"/>
      <c r="AU152" s="230"/>
      <c r="AV152" s="237"/>
      <c r="AW152" s="237"/>
      <c r="AX152" s="237"/>
    </row>
    <row r="153">
      <c r="A153" s="221" t="s">
        <v>172</v>
      </c>
      <c r="B153" s="221"/>
      <c r="C153" s="229" t="s">
        <v>760</v>
      </c>
      <c r="D153" s="240"/>
      <c r="E153" s="230"/>
      <c r="F153" s="230"/>
      <c r="G153" s="230"/>
      <c r="H153" s="230"/>
      <c r="I153" s="230"/>
      <c r="J153" s="230"/>
      <c r="K153" s="221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  <c r="Z153" s="230"/>
      <c r="AA153" s="230"/>
      <c r="AB153" s="230"/>
      <c r="AC153" s="230"/>
      <c r="AD153" s="230"/>
      <c r="AE153" s="230"/>
      <c r="AF153" s="230"/>
      <c r="AG153" s="230"/>
      <c r="AH153" s="230"/>
      <c r="AI153" s="230"/>
      <c r="AJ153" s="230"/>
      <c r="AK153" s="230"/>
      <c r="AL153" s="230"/>
      <c r="AM153" s="230"/>
      <c r="AN153" s="230"/>
      <c r="AO153" s="230"/>
      <c r="AP153" s="230"/>
      <c r="AQ153" s="230"/>
      <c r="AR153" s="230"/>
      <c r="AS153" s="230"/>
      <c r="AT153" s="230"/>
      <c r="AU153" s="230"/>
      <c r="AV153" s="237"/>
      <c r="AW153" s="237"/>
      <c r="AX153" s="237"/>
    </row>
    <row r="154">
      <c r="A154" s="221" t="s">
        <v>650</v>
      </c>
      <c r="B154" s="221"/>
      <c r="C154" s="229" t="s">
        <v>761</v>
      </c>
      <c r="D154" s="240"/>
      <c r="E154" s="230"/>
      <c r="F154" s="230"/>
      <c r="G154" s="230"/>
      <c r="H154" s="230"/>
      <c r="I154" s="230"/>
      <c r="J154" s="230"/>
      <c r="K154" s="221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  <c r="Z154" s="230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230"/>
      <c r="AL154" s="230"/>
      <c r="AM154" s="230"/>
      <c r="AN154" s="230"/>
      <c r="AO154" s="230"/>
      <c r="AP154" s="230"/>
      <c r="AQ154" s="230"/>
      <c r="AR154" s="230"/>
      <c r="AS154" s="230"/>
      <c r="AT154" s="230"/>
      <c r="AU154" s="230"/>
      <c r="AV154" s="237"/>
      <c r="AW154" s="237"/>
      <c r="AX154" s="237"/>
    </row>
    <row r="155">
      <c r="A155" s="221" t="s">
        <v>641</v>
      </c>
      <c r="B155" s="221"/>
      <c r="C155" s="229" t="s">
        <v>762</v>
      </c>
      <c r="D155" s="240"/>
      <c r="E155" s="230"/>
      <c r="F155" s="230"/>
      <c r="G155" s="230"/>
      <c r="H155" s="230"/>
      <c r="I155" s="230"/>
      <c r="J155" s="230"/>
      <c r="K155" s="221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0"/>
      <c r="AV155" s="237"/>
      <c r="AW155" s="237"/>
      <c r="AX155" s="237"/>
    </row>
    <row r="156">
      <c r="A156" s="221" t="s">
        <v>763</v>
      </c>
      <c r="B156" s="221"/>
      <c r="C156" s="229" t="s">
        <v>764</v>
      </c>
      <c r="D156" s="240"/>
      <c r="E156" s="230"/>
      <c r="F156" s="230"/>
      <c r="G156" s="230"/>
      <c r="H156" s="230"/>
      <c r="I156" s="230"/>
      <c r="J156" s="230"/>
      <c r="K156" s="221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  <c r="Z156" s="230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230"/>
      <c r="AL156" s="230"/>
      <c r="AM156" s="230"/>
      <c r="AN156" s="230"/>
      <c r="AO156" s="230"/>
      <c r="AP156" s="230"/>
      <c r="AQ156" s="230"/>
      <c r="AR156" s="230"/>
      <c r="AS156" s="230"/>
      <c r="AT156" s="230"/>
      <c r="AU156" s="230"/>
      <c r="AV156" s="237"/>
      <c r="AW156" s="237"/>
      <c r="AX156" s="237"/>
    </row>
    <row r="157">
      <c r="A157" s="221" t="s">
        <v>765</v>
      </c>
      <c r="B157" s="221"/>
      <c r="C157" s="229" t="s">
        <v>766</v>
      </c>
      <c r="D157" s="240"/>
      <c r="E157" s="230"/>
      <c r="F157" s="230"/>
      <c r="G157" s="230"/>
      <c r="H157" s="230"/>
      <c r="I157" s="230"/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  <c r="V157" s="230"/>
      <c r="W157" s="230"/>
      <c r="X157" s="230"/>
      <c r="Y157" s="230"/>
      <c r="Z157" s="230"/>
      <c r="AA157" s="230"/>
      <c r="AB157" s="230"/>
      <c r="AC157" s="230"/>
      <c r="AD157" s="230"/>
      <c r="AE157" s="230"/>
      <c r="AF157" s="230"/>
      <c r="AG157" s="230"/>
      <c r="AH157" s="230"/>
      <c r="AI157" s="230"/>
      <c r="AJ157" s="230"/>
      <c r="AK157" s="230"/>
      <c r="AL157" s="230"/>
      <c r="AM157" s="230"/>
      <c r="AN157" s="230"/>
      <c r="AO157" s="230"/>
      <c r="AP157" s="230"/>
      <c r="AQ157" s="230"/>
      <c r="AR157" s="230"/>
      <c r="AS157" s="230"/>
      <c r="AT157" s="230"/>
      <c r="AU157" s="230"/>
      <c r="AV157" s="237"/>
      <c r="AW157" s="237"/>
      <c r="AX157" s="237"/>
    </row>
    <row r="158">
      <c r="A158" s="221" t="s">
        <v>767</v>
      </c>
      <c r="B158" s="221"/>
      <c r="C158" s="229" t="s">
        <v>768</v>
      </c>
      <c r="D158" s="240"/>
      <c r="E158" s="230"/>
      <c r="F158" s="230"/>
      <c r="G158" s="230"/>
      <c r="H158" s="230"/>
      <c r="I158" s="230"/>
      <c r="J158" s="230"/>
      <c r="K158" s="230"/>
      <c r="L158" s="72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30"/>
      <c r="Z158" s="230"/>
      <c r="AA158" s="230"/>
      <c r="AB158" s="230"/>
      <c r="AC158" s="230"/>
      <c r="AD158" s="230"/>
      <c r="AE158" s="230"/>
      <c r="AF158" s="230"/>
      <c r="AG158" s="230"/>
      <c r="AH158" s="230"/>
      <c r="AI158" s="230"/>
      <c r="AJ158" s="230"/>
      <c r="AK158" s="230"/>
      <c r="AL158" s="230"/>
      <c r="AM158" s="230"/>
      <c r="AN158" s="230"/>
      <c r="AO158" s="230"/>
      <c r="AP158" s="230"/>
      <c r="AQ158" s="230"/>
      <c r="AR158" s="230"/>
      <c r="AS158" s="230"/>
      <c r="AT158" s="230"/>
      <c r="AU158" s="230"/>
      <c r="AV158" s="237"/>
      <c r="AW158" s="237"/>
      <c r="AX158" s="237"/>
    </row>
    <row r="159">
      <c r="A159" s="221" t="s">
        <v>769</v>
      </c>
      <c r="B159" s="221"/>
      <c r="C159" s="229" t="s">
        <v>770</v>
      </c>
      <c r="D159" s="240"/>
      <c r="E159" s="230"/>
      <c r="F159" s="230"/>
      <c r="G159" s="230"/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30"/>
      <c r="Z159" s="230"/>
      <c r="AA159" s="230"/>
      <c r="AB159" s="230"/>
      <c r="AC159" s="230"/>
      <c r="AD159" s="230"/>
      <c r="AE159" s="230"/>
      <c r="AF159" s="230"/>
      <c r="AG159" s="230"/>
      <c r="AH159" s="230"/>
      <c r="AI159" s="230"/>
      <c r="AJ159" s="230"/>
      <c r="AK159" s="230"/>
      <c r="AL159" s="230"/>
      <c r="AM159" s="230"/>
      <c r="AN159" s="230"/>
      <c r="AO159" s="230"/>
      <c r="AP159" s="230"/>
      <c r="AQ159" s="230"/>
      <c r="AR159" s="230"/>
      <c r="AS159" s="230"/>
      <c r="AT159" s="230"/>
      <c r="AU159" s="230"/>
      <c r="AV159" s="237"/>
      <c r="AW159" s="237"/>
      <c r="AX159" s="237"/>
    </row>
    <row r="160">
      <c r="A160" s="221" t="s">
        <v>771</v>
      </c>
      <c r="B160" s="221"/>
      <c r="C160" s="229" t="s">
        <v>772</v>
      </c>
      <c r="D160" s="240"/>
      <c r="E160" s="230"/>
      <c r="F160" s="230"/>
      <c r="G160" s="230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30"/>
      <c r="Z160" s="230"/>
      <c r="AA160" s="230"/>
      <c r="AB160" s="230"/>
      <c r="AC160" s="230"/>
      <c r="AD160" s="230"/>
      <c r="AE160" s="230"/>
      <c r="AF160" s="230"/>
      <c r="AG160" s="230"/>
      <c r="AH160" s="230"/>
      <c r="AI160" s="230"/>
      <c r="AJ160" s="230"/>
      <c r="AK160" s="230"/>
      <c r="AL160" s="230"/>
      <c r="AM160" s="230"/>
      <c r="AN160" s="230"/>
      <c r="AO160" s="230"/>
      <c r="AP160" s="230"/>
      <c r="AQ160" s="230"/>
      <c r="AR160" s="230"/>
      <c r="AS160" s="230"/>
      <c r="AT160" s="230"/>
      <c r="AU160" s="230"/>
      <c r="AV160" s="237"/>
      <c r="AW160" s="237"/>
      <c r="AX160" s="237"/>
    </row>
    <row r="161">
      <c r="A161" s="221" t="s">
        <v>773</v>
      </c>
      <c r="B161" s="221"/>
      <c r="C161" s="229" t="s">
        <v>774</v>
      </c>
      <c r="D161" s="240"/>
      <c r="E161" s="230"/>
      <c r="F161" s="230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230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0"/>
      <c r="AL161" s="230"/>
      <c r="AM161" s="230"/>
      <c r="AN161" s="230"/>
      <c r="AO161" s="230"/>
      <c r="AP161" s="230"/>
      <c r="AQ161" s="230"/>
      <c r="AR161" s="230"/>
      <c r="AS161" s="230"/>
      <c r="AT161" s="230"/>
      <c r="AU161" s="230"/>
      <c r="AV161" s="237"/>
      <c r="AW161" s="237"/>
      <c r="AX161" s="237"/>
    </row>
    <row r="162">
      <c r="A162" s="221" t="s">
        <v>775</v>
      </c>
      <c r="B162" s="221"/>
      <c r="C162" s="229" t="s">
        <v>776</v>
      </c>
      <c r="D162" s="240"/>
      <c r="E162" s="230"/>
      <c r="F162" s="230"/>
      <c r="G162" s="230"/>
      <c r="H162" s="230"/>
      <c r="I162" s="230"/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  <c r="Z162" s="230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230"/>
      <c r="AL162" s="230"/>
      <c r="AM162" s="230"/>
      <c r="AN162" s="230"/>
      <c r="AO162" s="230"/>
      <c r="AP162" s="230"/>
      <c r="AQ162" s="230"/>
      <c r="AR162" s="230"/>
      <c r="AS162" s="230"/>
      <c r="AT162" s="230"/>
      <c r="AU162" s="230"/>
      <c r="AV162" s="237"/>
      <c r="AW162" s="237"/>
      <c r="AX162" s="237"/>
    </row>
    <row r="163">
      <c r="A163" s="221" t="s">
        <v>633</v>
      </c>
      <c r="B163" s="221"/>
      <c r="C163" s="229" t="s">
        <v>777</v>
      </c>
      <c r="D163" s="240"/>
      <c r="E163" s="230"/>
      <c r="F163" s="230"/>
      <c r="G163" s="23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30"/>
      <c r="Z163" s="230"/>
      <c r="AA163" s="230"/>
      <c r="AB163" s="230"/>
      <c r="AC163" s="230"/>
      <c r="AD163" s="230"/>
      <c r="AE163" s="230"/>
      <c r="AF163" s="230"/>
      <c r="AG163" s="230"/>
      <c r="AH163" s="230"/>
      <c r="AI163" s="230"/>
      <c r="AJ163" s="230"/>
      <c r="AK163" s="230"/>
      <c r="AL163" s="230"/>
      <c r="AM163" s="230"/>
      <c r="AN163" s="230"/>
      <c r="AO163" s="230"/>
      <c r="AP163" s="230"/>
      <c r="AQ163" s="230"/>
      <c r="AR163" s="230"/>
      <c r="AS163" s="230"/>
      <c r="AT163" s="230"/>
      <c r="AU163" s="230"/>
      <c r="AV163" s="237"/>
      <c r="AW163" s="237"/>
      <c r="AX163" s="237"/>
    </row>
    <row r="164">
      <c r="A164" s="221" t="s">
        <v>6</v>
      </c>
      <c r="B164" s="221"/>
      <c r="C164" s="229" t="s">
        <v>778</v>
      </c>
      <c r="D164" s="240"/>
      <c r="E164" s="230"/>
      <c r="F164" s="230"/>
      <c r="G164" s="23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  <c r="Z164" s="230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230"/>
      <c r="AL164" s="230"/>
      <c r="AM164" s="230"/>
      <c r="AN164" s="230"/>
      <c r="AO164" s="230"/>
      <c r="AP164" s="230"/>
      <c r="AQ164" s="230"/>
      <c r="AR164" s="230"/>
      <c r="AS164" s="230"/>
      <c r="AT164" s="230"/>
      <c r="AU164" s="230"/>
      <c r="AV164" s="237"/>
      <c r="AW164" s="237"/>
      <c r="AX164" s="237"/>
    </row>
    <row r="165">
      <c r="A165" s="221" t="s">
        <v>15</v>
      </c>
      <c r="B165" s="221"/>
      <c r="C165" s="229" t="s">
        <v>779</v>
      </c>
      <c r="D165" s="240"/>
      <c r="E165" s="230"/>
      <c r="F165" s="230"/>
      <c r="G165" s="230"/>
      <c r="H165" s="230"/>
      <c r="I165" s="230"/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230"/>
      <c r="AH165" s="230"/>
      <c r="AI165" s="230"/>
      <c r="AJ165" s="230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230"/>
      <c r="AV165" s="237"/>
      <c r="AW165" s="237"/>
      <c r="AX165" s="237"/>
    </row>
    <row r="166">
      <c r="A166" s="241">
        <v>0.0</v>
      </c>
      <c r="B166" s="221"/>
      <c r="C166" s="229" t="s">
        <v>780</v>
      </c>
      <c r="D166" s="240"/>
      <c r="E166" s="230"/>
      <c r="F166" s="230"/>
      <c r="G166" s="230"/>
      <c r="H166" s="230"/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  <c r="Z166" s="230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230"/>
      <c r="AL166" s="230"/>
      <c r="AM166" s="230"/>
      <c r="AN166" s="230"/>
      <c r="AO166" s="230"/>
      <c r="AP166" s="230"/>
      <c r="AQ166" s="230"/>
      <c r="AR166" s="230"/>
      <c r="AS166" s="230"/>
      <c r="AT166" s="230"/>
      <c r="AU166" s="230"/>
      <c r="AV166" s="237"/>
      <c r="AW166" s="237"/>
      <c r="AX166" s="237"/>
    </row>
    <row r="167">
      <c r="A167" s="221" t="s">
        <v>602</v>
      </c>
      <c r="B167" s="221"/>
      <c r="C167" s="229" t="s">
        <v>781</v>
      </c>
      <c r="D167" s="240"/>
      <c r="E167" s="230"/>
      <c r="F167" s="230"/>
      <c r="G167" s="230"/>
      <c r="H167" s="230"/>
      <c r="I167" s="230"/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30"/>
      <c r="Z167" s="230"/>
      <c r="AA167" s="230"/>
      <c r="AB167" s="230"/>
      <c r="AC167" s="230"/>
      <c r="AD167" s="230"/>
      <c r="AE167" s="230"/>
      <c r="AF167" s="230"/>
      <c r="AG167" s="230"/>
      <c r="AH167" s="230"/>
      <c r="AI167" s="230"/>
      <c r="AJ167" s="230"/>
      <c r="AK167" s="230"/>
      <c r="AL167" s="230"/>
      <c r="AM167" s="230"/>
      <c r="AN167" s="230"/>
      <c r="AO167" s="230"/>
      <c r="AP167" s="230"/>
      <c r="AQ167" s="230"/>
      <c r="AR167" s="230"/>
      <c r="AS167" s="230"/>
      <c r="AT167" s="230"/>
      <c r="AU167" s="230"/>
      <c r="AV167" s="237"/>
      <c r="AW167" s="237"/>
      <c r="AX167" s="237"/>
    </row>
    <row r="168">
      <c r="A168" s="221" t="s">
        <v>592</v>
      </c>
      <c r="B168" s="230"/>
      <c r="C168" s="229" t="s">
        <v>782</v>
      </c>
      <c r="D168" s="240"/>
      <c r="E168" s="230"/>
      <c r="F168" s="230"/>
      <c r="G168" s="230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0"/>
      <c r="Y168" s="230"/>
      <c r="Z168" s="230"/>
      <c r="AA168" s="230"/>
      <c r="AB168" s="230"/>
      <c r="AC168" s="230"/>
      <c r="AD168" s="230"/>
      <c r="AE168" s="230"/>
      <c r="AF168" s="230"/>
      <c r="AG168" s="230"/>
      <c r="AH168" s="230"/>
      <c r="AI168" s="230"/>
      <c r="AJ168" s="230"/>
      <c r="AK168" s="230"/>
      <c r="AL168" s="230"/>
      <c r="AM168" s="230"/>
      <c r="AN168" s="230"/>
      <c r="AO168" s="230"/>
      <c r="AP168" s="230"/>
      <c r="AQ168" s="230"/>
      <c r="AR168" s="230"/>
      <c r="AS168" s="230"/>
      <c r="AT168" s="230"/>
      <c r="AU168" s="230"/>
      <c r="AV168" s="237"/>
      <c r="AW168" s="237"/>
      <c r="AX168" s="237"/>
    </row>
    <row r="169">
      <c r="A169" s="242" t="s">
        <v>600</v>
      </c>
      <c r="B169" s="230"/>
      <c r="C169" s="229" t="s">
        <v>783</v>
      </c>
      <c r="D169" s="240"/>
      <c r="E169" s="230"/>
      <c r="F169" s="230"/>
      <c r="G169" s="230"/>
      <c r="H169" s="230"/>
      <c r="I169" s="230"/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30"/>
      <c r="Z169" s="230"/>
      <c r="AA169" s="230"/>
      <c r="AB169" s="230"/>
      <c r="AC169" s="230"/>
      <c r="AD169" s="230"/>
      <c r="AE169" s="230"/>
      <c r="AF169" s="230"/>
      <c r="AG169" s="230"/>
      <c r="AH169" s="230"/>
      <c r="AI169" s="230"/>
      <c r="AJ169" s="230"/>
      <c r="AK169" s="230"/>
      <c r="AL169" s="230"/>
      <c r="AM169" s="230"/>
      <c r="AN169" s="230"/>
      <c r="AO169" s="230"/>
      <c r="AP169" s="230"/>
      <c r="AQ169" s="230"/>
      <c r="AR169" s="230"/>
      <c r="AS169" s="230"/>
      <c r="AT169" s="230"/>
      <c r="AU169" s="230"/>
      <c r="AV169" s="237"/>
      <c r="AW169" s="237"/>
      <c r="AX169" s="237"/>
    </row>
    <row r="170">
      <c r="A170" s="230"/>
      <c r="B170" s="230"/>
      <c r="C170" s="243"/>
      <c r="D170" s="240"/>
      <c r="E170" s="230"/>
      <c r="F170" s="230"/>
      <c r="G170" s="230"/>
      <c r="H170" s="230"/>
      <c r="I170" s="230"/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0"/>
      <c r="Y170" s="230"/>
      <c r="Z170" s="230"/>
      <c r="AA170" s="230"/>
      <c r="AB170" s="230"/>
      <c r="AC170" s="230"/>
      <c r="AD170" s="230"/>
      <c r="AE170" s="230"/>
      <c r="AF170" s="230"/>
      <c r="AG170" s="230"/>
      <c r="AH170" s="230"/>
      <c r="AI170" s="230"/>
      <c r="AJ170" s="230"/>
      <c r="AK170" s="230"/>
      <c r="AL170" s="230"/>
      <c r="AM170" s="230"/>
      <c r="AN170" s="230"/>
      <c r="AO170" s="230"/>
      <c r="AP170" s="230"/>
      <c r="AQ170" s="230"/>
      <c r="AR170" s="230"/>
      <c r="AS170" s="230"/>
      <c r="AT170" s="230"/>
      <c r="AU170" s="230"/>
      <c r="AV170" s="237"/>
      <c r="AW170" s="237"/>
      <c r="AX170" s="237"/>
    </row>
  </sheetData>
  <autoFilter ref="$A$4:$AX$116">
    <sortState ref="A4:AX116">
      <sortCondition ref="A4:A116"/>
      <sortCondition ref="K4:K116"/>
    </sortState>
  </autoFilter>
  <customSheetViews>
    <customSheetView guid="{F87EEDFB-3480-485C-8442-4D2F0199C10B}" filter="1" showAutoFilter="1">
      <autoFilter ref="$A$4:$AX$121">
        <filterColumn colId="49">
          <filters>
            <filter val="D"/>
          </filters>
        </filterColumn>
      </autoFilter>
    </customSheetView>
    <customSheetView guid="{988808EA-12CE-42BA-93B7-8E7B51A3CACD}" filter="1" showAutoFilter="1">
      <autoFilter ref="$A$4:$AX$121">
        <filterColumn colId="49">
          <filters>
            <filter val="E"/>
          </filters>
        </filterColumn>
      </autoFilter>
    </customSheetView>
  </customSheetViews>
  <mergeCells count="15">
    <mergeCell ref="AM1:AM3"/>
    <mergeCell ref="AN1:AO2"/>
    <mergeCell ref="AP1:AQ2"/>
    <mergeCell ref="AR1:AS2"/>
    <mergeCell ref="AT1:AT3"/>
    <mergeCell ref="AU1:AU3"/>
    <mergeCell ref="AV1:AV3"/>
    <mergeCell ref="AW1:AW3"/>
    <mergeCell ref="A1:A3"/>
    <mergeCell ref="B1:B3"/>
    <mergeCell ref="C1:C3"/>
    <mergeCell ref="D1:D3"/>
    <mergeCell ref="AJ1:AJ3"/>
    <mergeCell ref="AK1:AK3"/>
    <mergeCell ref="AL1:AL3"/>
  </mergeCells>
  <conditionalFormatting sqref="K119:K120">
    <cfRule type="containsText" dxfId="0" priority="1" operator="containsText" text="Sun">
      <formula>NOT(ISERROR(SEARCH(("Sun"),(K119))))</formula>
    </cfRule>
  </conditionalFormatting>
  <conditionalFormatting sqref="E5:AI122 A124:A169">
    <cfRule type="containsText" dxfId="3" priority="2" operator="containsText" text="X4">
      <formula>NOT(ISERROR(SEARCH(("X4"),(E5))))</formula>
    </cfRule>
  </conditionalFormatting>
  <conditionalFormatting sqref="E5:AI122 A124:A169">
    <cfRule type="containsText" dxfId="3" priority="3" operator="containsText" text="X3">
      <formula>NOT(ISERROR(SEARCH(("X3"),(E5))))</formula>
    </cfRule>
  </conditionalFormatting>
  <conditionalFormatting sqref="E5:AI122 A124:A169">
    <cfRule type="containsText" dxfId="3" priority="4" operator="containsText" text="X2">
      <formula>NOT(ISERROR(SEARCH(("X2"),(E5))))</formula>
    </cfRule>
  </conditionalFormatting>
  <conditionalFormatting sqref="E5:AK122 A124:A169">
    <cfRule type="beginsWith" dxfId="4" priority="5" operator="beginsWith" text="X">
      <formula>LEFT((E5),LEN("X"))=("X")</formula>
    </cfRule>
  </conditionalFormatting>
  <conditionalFormatting sqref="E5:AI123 A124:A170">
    <cfRule type="cellIs" dxfId="5" priority="6" operator="equal">
      <formula>"H"</formula>
    </cfRule>
  </conditionalFormatting>
  <conditionalFormatting sqref="E5:AI122 A124:A169">
    <cfRule type="cellIs" dxfId="6" priority="7" operator="equal">
      <formula>0</formula>
    </cfRule>
  </conditionalFormatting>
  <conditionalFormatting sqref="E5:AI123 A124:A170">
    <cfRule type="cellIs" dxfId="7" priority="8" operator="equal">
      <formula>"S"</formula>
    </cfRule>
  </conditionalFormatting>
  <conditionalFormatting sqref="E5:AI123 A124:A170">
    <cfRule type="cellIs" dxfId="8" priority="9" operator="equal">
      <formula>"A"</formula>
    </cfRule>
  </conditionalFormatting>
  <conditionalFormatting sqref="E5:AI122 A167">
    <cfRule type="cellIs" dxfId="9" priority="10" operator="equal">
      <formula>"U"</formula>
    </cfRule>
  </conditionalFormatting>
  <conditionalFormatting sqref="E5:AI122 A124:A169">
    <cfRule type="endsWith" dxfId="10" priority="11" operator="endsWith" text="2">
      <formula>RIGHT((E5),LEN("2"))=("2")</formula>
    </cfRule>
  </conditionalFormatting>
  <conditionalFormatting sqref="E5:AN123 AO5:AO102 AO112:AO123">
    <cfRule type="containsText" dxfId="11" priority="12" operator="containsText" text="L">
      <formula>NOT(ISERROR(SEARCH(("L"),(E5))))</formula>
    </cfRule>
  </conditionalFormatting>
  <conditionalFormatting sqref="E5:AI122 A124:A169">
    <cfRule type="endsWith" dxfId="10" priority="13" operator="endsWith" text="1">
      <formula>RIGHT((E5),LEN("1"))=("1")</formula>
    </cfRule>
  </conditionalFormatting>
  <conditionalFormatting sqref="E2:AI2">
    <cfRule type="cellIs" dxfId="0" priority="14" operator="equal">
      <formula>"Sun"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